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5" yWindow="60" windowWidth="14745" windowHeight="6885" tabRatio="856"/>
  </bookViews>
  <sheets>
    <sheet name="Reporte de Formatos" sheetId="1" r:id="rId1"/>
    <sheet name="Hidden_1" sheetId="2" r:id="rId2"/>
    <sheet name="Hidden_2" sheetId="3" r:id="rId3"/>
    <sheet name="Hidden_3" sheetId="4" r:id="rId4"/>
    <sheet name="Tabla_487086" sheetId="5" r:id="rId5"/>
    <sheet name="Tabla_487087" sheetId="6" r:id="rId6"/>
  </sheets>
  <externalReferences>
    <externalReference r:id="rId7"/>
  </externalReferences>
  <definedNames>
    <definedName name="_xlnm._FilterDatabase" localSheetId="0" hidden="1">'Reporte de Formatos'!$O$7:$O$517</definedName>
    <definedName name="_xlnm._FilterDatabase" localSheetId="4" hidden="1">Tabla_487086!$A$3:$D$513</definedName>
    <definedName name="Hidden_13">Hidden_1!$A$1:$A$11</definedName>
    <definedName name="Hidden_211">Hidden_2!$A$1:$A$2</definedName>
    <definedName name="Hidden_313">Hidden_3!$A$1:$A$2</definedName>
    <definedName name="hk">[1]Hidden_3!$A$1:$A$2</definedName>
  </definedNames>
  <calcPr calcId="125725"/>
</workbook>
</file>

<file path=xl/calcChain.xml><?xml version="1.0" encoding="utf-8"?>
<calcChain xmlns="http://schemas.openxmlformats.org/spreadsheetml/2006/main">
  <c r="A2563" i="6"/>
  <c r="A2564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525"/>
  <c r="A2526" s="1"/>
  <c r="A2528"/>
  <c r="A2529"/>
  <c r="A2531"/>
  <c r="A2532"/>
  <c r="A2534"/>
  <c r="A2535"/>
  <c r="A2537"/>
  <c r="A2538"/>
  <c r="A2540"/>
  <c r="A2541"/>
  <c r="A2543"/>
  <c r="A2544"/>
  <c r="A2546"/>
  <c r="A2547"/>
  <c r="A2549"/>
  <c r="A2550"/>
  <c r="A2552"/>
  <c r="A2553"/>
  <c r="A2555"/>
  <c r="A2556"/>
  <c r="A2558"/>
  <c r="A2559"/>
  <c r="A2561"/>
  <c r="A2562"/>
  <c r="Z2525" i="1"/>
  <c r="Z2526"/>
  <c r="Z2527" s="1"/>
  <c r="Z2528" s="1"/>
  <c r="Z2529" s="1"/>
  <c r="Z2530" s="1"/>
  <c r="Z2531" s="1"/>
  <c r="Z2532" s="1"/>
  <c r="Z2533" s="1"/>
  <c r="Z2534" s="1"/>
  <c r="Z2535" s="1"/>
  <c r="Z2536" s="1"/>
  <c r="Z2537" s="1"/>
  <c r="Z2538" s="1"/>
  <c r="Z2539" s="1"/>
  <c r="Z2540" s="1"/>
  <c r="Z2541" s="1"/>
  <c r="Z2542" s="1"/>
  <c r="Z2543" s="1"/>
  <c r="Z2544" s="1"/>
  <c r="Z2545" s="1"/>
  <c r="Z2546" s="1"/>
  <c r="Z2547" s="1"/>
  <c r="Z2548" s="1"/>
  <c r="Z2549" s="1"/>
  <c r="Z2550" s="1"/>
  <c r="Z2551" s="1"/>
  <c r="Z2552" s="1"/>
  <c r="Z2553" s="1"/>
  <c r="Z2554" s="1"/>
  <c r="Z2555" s="1"/>
  <c r="Z2556" s="1"/>
  <c r="Z2557" s="1"/>
  <c r="Z2558" s="1"/>
  <c r="Z2559" s="1"/>
  <c r="Z2560" s="1"/>
  <c r="Z2561" s="1"/>
  <c r="Z2562" s="1"/>
  <c r="Z2563" s="1"/>
  <c r="Z2564" s="1"/>
  <c r="Z2565" s="1"/>
  <c r="Z2566" s="1"/>
  <c r="Z2567" s="1"/>
  <c r="Z2568" s="1"/>
  <c r="Z2569" s="1"/>
  <c r="Z2570" s="1"/>
  <c r="Z2571" s="1"/>
  <c r="Z2572" s="1"/>
  <c r="Z2573" s="1"/>
  <c r="Z2574" s="1"/>
  <c r="Z2575" s="1"/>
  <c r="Z2576" s="1"/>
  <c r="AE2525"/>
  <c r="AE2526"/>
  <c r="AE2527"/>
  <c r="AE2528" s="1"/>
  <c r="AE2529" s="1"/>
  <c r="AE2530" s="1"/>
  <c r="AE2531" s="1"/>
  <c r="AE2532" s="1"/>
  <c r="AE2533" s="1"/>
  <c r="AE2534" s="1"/>
  <c r="AE2535" s="1"/>
  <c r="AE2536" s="1"/>
  <c r="AE2537" s="1"/>
  <c r="AE2538" s="1"/>
  <c r="AE2539" s="1"/>
  <c r="AE2540" s="1"/>
  <c r="AE2541" s="1"/>
  <c r="AE2542" s="1"/>
  <c r="AE2543" s="1"/>
  <c r="AE2544" s="1"/>
  <c r="AE2545" s="1"/>
  <c r="AE2546" s="1"/>
  <c r="AE2547" s="1"/>
  <c r="AE2548" s="1"/>
  <c r="AE2549" s="1"/>
  <c r="AE2550" s="1"/>
  <c r="AE2551" s="1"/>
  <c r="AE2552" s="1"/>
  <c r="AE2553" s="1"/>
  <c r="AE2554" s="1"/>
  <c r="AE2555" s="1"/>
  <c r="AE2556" s="1"/>
  <c r="AE2557" s="1"/>
  <c r="AE2558" s="1"/>
  <c r="AE2559" s="1"/>
  <c r="AE2560" s="1"/>
  <c r="AE2561" s="1"/>
  <c r="AE2562" s="1"/>
  <c r="AE2563" s="1"/>
  <c r="AE2564" s="1"/>
  <c r="AE2565" s="1"/>
  <c r="AE2566" s="1"/>
  <c r="AE2567" s="1"/>
  <c r="AE2568" s="1"/>
  <c r="AE2569" s="1"/>
  <c r="AE2570" s="1"/>
  <c r="AE2571" s="1"/>
  <c r="AE2572" s="1"/>
  <c r="AE2573" s="1"/>
  <c r="AE2574" s="1"/>
  <c r="AE2575" s="1"/>
  <c r="AE2576" s="1"/>
  <c r="AH2576"/>
  <c r="AI2576" s="1"/>
  <c r="AH2575"/>
  <c r="AI2575" s="1"/>
  <c r="AH2574"/>
  <c r="AI2574" s="1"/>
  <c r="X2574"/>
  <c r="AH2573"/>
  <c r="AI2573" s="1"/>
  <c r="X2573"/>
  <c r="AH2572"/>
  <c r="AI2572" s="1"/>
  <c r="X2572"/>
  <c r="AH2571"/>
  <c r="AI2571" s="1"/>
  <c r="X2571"/>
  <c r="AH2570"/>
  <c r="AI2570" s="1"/>
  <c r="X2570"/>
  <c r="AH2569"/>
  <c r="AI2569" s="1"/>
  <c r="X2569"/>
  <c r="AH2568"/>
  <c r="AI2568" s="1"/>
  <c r="X2568"/>
  <c r="AH2567"/>
  <c r="AI2567" s="1"/>
  <c r="X2567"/>
  <c r="AH2566"/>
  <c r="AI2566" s="1"/>
  <c r="X2566"/>
  <c r="AH2565"/>
  <c r="AI2565" s="1"/>
  <c r="X2565"/>
  <c r="AH2564"/>
  <c r="AI2564" s="1"/>
  <c r="X2564"/>
  <c r="AH2563"/>
  <c r="AI2563" s="1"/>
  <c r="X2563"/>
  <c r="AH2562"/>
  <c r="AI2562" s="1"/>
  <c r="X2562"/>
  <c r="AI2561"/>
  <c r="AH2561"/>
  <c r="X2561"/>
  <c r="AH2560"/>
  <c r="AI2560" s="1"/>
  <c r="X2560"/>
  <c r="AH2559"/>
  <c r="AI2559" s="1"/>
  <c r="X2559"/>
  <c r="AH2558"/>
  <c r="AI2558" s="1"/>
  <c r="X2558"/>
  <c r="AH2557"/>
  <c r="AI2557" s="1"/>
  <c r="X2557"/>
  <c r="AH2556"/>
  <c r="AI2556" s="1"/>
  <c r="X2556"/>
  <c r="AH2555"/>
  <c r="AI2555" s="1"/>
  <c r="X2555"/>
  <c r="AH2554"/>
  <c r="AI2554" s="1"/>
  <c r="X2554"/>
  <c r="AH2553"/>
  <c r="AI2553" s="1"/>
  <c r="X2553"/>
  <c r="AH2552"/>
  <c r="AI2552" s="1"/>
  <c r="X2552"/>
  <c r="AH2551"/>
  <c r="AI2551" s="1"/>
  <c r="X2551"/>
  <c r="AH2550"/>
  <c r="AI2550" s="1"/>
  <c r="X2550"/>
  <c r="AH2549"/>
  <c r="AI2549" s="1"/>
  <c r="X2549"/>
  <c r="AH2548"/>
  <c r="AI2548" s="1"/>
  <c r="X2548"/>
  <c r="AH2547"/>
  <c r="AI2547" s="1"/>
  <c r="X2547"/>
  <c r="AH2546"/>
  <c r="AI2546" s="1"/>
  <c r="X2546"/>
  <c r="AH2545"/>
  <c r="AI2545" s="1"/>
  <c r="X2545"/>
  <c r="AH2544"/>
  <c r="AI2544" s="1"/>
  <c r="X2544"/>
  <c r="AH2543"/>
  <c r="AI2543" s="1"/>
  <c r="X2543"/>
  <c r="AH2542"/>
  <c r="AI2542" s="1"/>
  <c r="X2542"/>
  <c r="AH2541"/>
  <c r="AI2541" s="1"/>
  <c r="X2541"/>
  <c r="AH2540"/>
  <c r="AI2540" s="1"/>
  <c r="X2540"/>
  <c r="AH2539"/>
  <c r="AI2539" s="1"/>
  <c r="X2539"/>
  <c r="AH2538"/>
  <c r="AI2538" s="1"/>
  <c r="X2538"/>
  <c r="AH2537"/>
  <c r="AI2537" s="1"/>
  <c r="X2537"/>
  <c r="AH2536"/>
  <c r="AI2536" s="1"/>
  <c r="X2536"/>
  <c r="AH2535"/>
  <c r="AI2535" s="1"/>
  <c r="X2535"/>
  <c r="AH2526"/>
  <c r="AH2534"/>
  <c r="AI2534" s="1"/>
  <c r="AH2533"/>
  <c r="AI2533" s="1"/>
  <c r="AH2532"/>
  <c r="AI2532" s="1"/>
  <c r="AH2531"/>
  <c r="AI2531" s="1"/>
  <c r="AH2530"/>
  <c r="AI2530" s="1"/>
  <c r="AI2529"/>
  <c r="AH2529"/>
  <c r="AH2528"/>
  <c r="AI2528" s="1"/>
  <c r="AH2527"/>
  <c r="AI2527" s="1"/>
  <c r="AI2526"/>
  <c r="X2534"/>
  <c r="X2533"/>
  <c r="X2532"/>
  <c r="X2531"/>
  <c r="X2530"/>
  <c r="X2529"/>
  <c r="X2528"/>
  <c r="X2527"/>
  <c r="X2526"/>
  <c r="AH2525"/>
  <c r="AI2525" s="1"/>
  <c r="X2525"/>
  <c r="A2427" i="6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2"/>
  <c r="A2523" s="1"/>
  <c r="AH2524" i="1"/>
  <c r="AI2524" s="1"/>
  <c r="AH2523"/>
  <c r="AI2523" s="1"/>
  <c r="AH2522"/>
  <c r="AI2522" s="1"/>
  <c r="AH2521"/>
  <c r="AI2521" s="1"/>
  <c r="AH2520"/>
  <c r="AI2520" s="1"/>
  <c r="AH2519"/>
  <c r="AI2519" s="1"/>
  <c r="AH2518"/>
  <c r="AI2518" s="1"/>
  <c r="AH2517"/>
  <c r="AI2517" s="1"/>
  <c r="AH2516"/>
  <c r="AI2516" s="1"/>
  <c r="AH2515"/>
  <c r="AI2515" s="1"/>
  <c r="AH2514"/>
  <c r="AI2514" s="1"/>
  <c r="AH2513"/>
  <c r="AI2513" s="1"/>
  <c r="AH2512"/>
  <c r="AI2512" s="1"/>
  <c r="AH2511"/>
  <c r="AI2511" s="1"/>
  <c r="AH2510"/>
  <c r="AI2510" s="1"/>
  <c r="AH2509"/>
  <c r="AI2509" s="1"/>
  <c r="AH2508"/>
  <c r="AI2508" s="1"/>
  <c r="AI2507"/>
  <c r="AH2507"/>
  <c r="AI2506"/>
  <c r="AH2506"/>
  <c r="AI2505"/>
  <c r="AH2505"/>
  <c r="AH2504"/>
  <c r="AI2504" s="1"/>
  <c r="AH2503"/>
  <c r="AI2503" s="1"/>
  <c r="AH2502"/>
  <c r="AI2502" s="1"/>
  <c r="AH2501"/>
  <c r="AI2501" s="1"/>
  <c r="AH2500"/>
  <c r="AI2500" s="1"/>
  <c r="AI2499"/>
  <c r="AH2499"/>
  <c r="AI2498"/>
  <c r="AH2498"/>
  <c r="AI2497"/>
  <c r="AH2497"/>
  <c r="AH2496"/>
  <c r="AI2496" s="1"/>
  <c r="AH2495"/>
  <c r="AI2495" s="1"/>
  <c r="AH2494"/>
  <c r="AI2494" s="1"/>
  <c r="AH2493"/>
  <c r="AI2493" s="1"/>
  <c r="AH2492"/>
  <c r="AI2492" s="1"/>
  <c r="AI2491"/>
  <c r="AH2491"/>
  <c r="AI2490"/>
  <c r="AH2490"/>
  <c r="AI2489"/>
  <c r="AH2489"/>
  <c r="AH2488"/>
  <c r="AI2488" s="1"/>
  <c r="AH2487"/>
  <c r="AI2487" s="1"/>
  <c r="AH2486"/>
  <c r="AI2486" s="1"/>
  <c r="AH2485"/>
  <c r="AI2485" s="1"/>
  <c r="AH2484"/>
  <c r="AI2484" s="1"/>
  <c r="AI2483"/>
  <c r="AH2483"/>
  <c r="AI2482"/>
  <c r="AH2482"/>
  <c r="AI2481"/>
  <c r="AH2481"/>
  <c r="AH2480"/>
  <c r="AI2480" s="1"/>
  <c r="AH2479"/>
  <c r="AI2479" s="1"/>
  <c r="AH2478"/>
  <c r="AI2478" s="1"/>
  <c r="AH2477"/>
  <c r="AI2477" s="1"/>
  <c r="AH2476"/>
  <c r="AI2476" s="1"/>
  <c r="AI2475"/>
  <c r="AH2475"/>
  <c r="AI2474"/>
  <c r="AH2474"/>
  <c r="AI2473"/>
  <c r="AH2473"/>
  <c r="AH2472"/>
  <c r="AI2472" s="1"/>
  <c r="AH2471"/>
  <c r="AI2471" s="1"/>
  <c r="AH2470"/>
  <c r="AI2470" s="1"/>
  <c r="AH2469"/>
  <c r="AI2469" s="1"/>
  <c r="AH2468"/>
  <c r="AI2468" s="1"/>
  <c r="AI2467"/>
  <c r="AH2467"/>
  <c r="AI2466"/>
  <c r="AH2466"/>
  <c r="AH2465"/>
  <c r="AI2465" s="1"/>
  <c r="AH2464"/>
  <c r="AI2464" s="1"/>
  <c r="AI2463"/>
  <c r="AH2463"/>
  <c r="AI2462"/>
  <c r="AH2462"/>
  <c r="AH2461"/>
  <c r="AI2461" s="1"/>
  <c r="AH2460"/>
  <c r="AI2460" s="1"/>
  <c r="AI2459"/>
  <c r="AH2459"/>
  <c r="AI2458"/>
  <c r="AH2458"/>
  <c r="AH2457"/>
  <c r="AI2457" s="1"/>
  <c r="AH2456"/>
  <c r="AI2456" s="1"/>
  <c r="AI2455"/>
  <c r="AH2455"/>
  <c r="AI2454"/>
  <c r="AH2454"/>
  <c r="AI2453"/>
  <c r="AH2453"/>
  <c r="AH2452"/>
  <c r="AI2452" s="1"/>
  <c r="AH2451"/>
  <c r="AI2451" s="1"/>
  <c r="AH2450"/>
  <c r="AI2450" s="1"/>
  <c r="AH2449"/>
  <c r="AI2449" s="1"/>
  <c r="AH2448"/>
  <c r="AI2448" s="1"/>
  <c r="AI2447"/>
  <c r="AH2447"/>
  <c r="AI2446"/>
  <c r="AH2446"/>
  <c r="AI2445"/>
  <c r="AH2445"/>
  <c r="AH2444"/>
  <c r="AI2444" s="1"/>
  <c r="AH2443"/>
  <c r="AI2443" s="1"/>
  <c r="AH2442"/>
  <c r="AI2442" s="1"/>
  <c r="AH2441"/>
  <c r="AI2441" s="1"/>
  <c r="AH2440"/>
  <c r="AI2440" s="1"/>
  <c r="AI2439"/>
  <c r="AH2439"/>
  <c r="AI2438"/>
  <c r="AH2438"/>
  <c r="AI2437"/>
  <c r="AH2437"/>
  <c r="AH2436"/>
  <c r="AI2436" s="1"/>
  <c r="X2514"/>
  <c r="A2514"/>
  <c r="X2473"/>
  <c r="A2473"/>
  <c r="X2452"/>
  <c r="A2452"/>
  <c r="X2524" l="1"/>
  <c r="A2524"/>
  <c r="X2523"/>
  <c r="A2523"/>
  <c r="X2522"/>
  <c r="A2522"/>
  <c r="X2521"/>
  <c r="A2521"/>
  <c r="X2520"/>
  <c r="A2520"/>
  <c r="X2519"/>
  <c r="A2519"/>
  <c r="X2518"/>
  <c r="A2518"/>
  <c r="X2517"/>
  <c r="A2517"/>
  <c r="X2516"/>
  <c r="A2516"/>
  <c r="X2515"/>
  <c r="A2515"/>
  <c r="X2513"/>
  <c r="A2513"/>
  <c r="X2512"/>
  <c r="A2512"/>
  <c r="X2511"/>
  <c r="A2511"/>
  <c r="X2510"/>
  <c r="A2510"/>
  <c r="X2509"/>
  <c r="A2509"/>
  <c r="X2508"/>
  <c r="A2508"/>
  <c r="X2507"/>
  <c r="A2507"/>
  <c r="X2506"/>
  <c r="A2506"/>
  <c r="X2505"/>
  <c r="A2505"/>
  <c r="X2504"/>
  <c r="A2504"/>
  <c r="X2503"/>
  <c r="A2503"/>
  <c r="X2502"/>
  <c r="A2502"/>
  <c r="X2501"/>
  <c r="A2501"/>
  <c r="X2500"/>
  <c r="A2500"/>
  <c r="X2499"/>
  <c r="A2499"/>
  <c r="X2498"/>
  <c r="A2498"/>
  <c r="X2497"/>
  <c r="A2497"/>
  <c r="X2496"/>
  <c r="A2496"/>
  <c r="X2495"/>
  <c r="A2495"/>
  <c r="X2494"/>
  <c r="A2494"/>
  <c r="X2493"/>
  <c r="A2493"/>
  <c r="X2492"/>
  <c r="A2492"/>
  <c r="X2491"/>
  <c r="A2491"/>
  <c r="X2490"/>
  <c r="A2490"/>
  <c r="X2489"/>
  <c r="A2489"/>
  <c r="X2488"/>
  <c r="A2488"/>
  <c r="X2487"/>
  <c r="A2487"/>
  <c r="X2486"/>
  <c r="A2486"/>
  <c r="X2485"/>
  <c r="A2485"/>
  <c r="X2484"/>
  <c r="A2484"/>
  <c r="X2483"/>
  <c r="A2483"/>
  <c r="X2482"/>
  <c r="A2482"/>
  <c r="X2481"/>
  <c r="A2481"/>
  <c r="X2480"/>
  <c r="A2480"/>
  <c r="X2479"/>
  <c r="A2479"/>
  <c r="X2478"/>
  <c r="A2478"/>
  <c r="X2477"/>
  <c r="A2477"/>
  <c r="X2476"/>
  <c r="A2476"/>
  <c r="X2475"/>
  <c r="A2475"/>
  <c r="X2474"/>
  <c r="A2474"/>
  <c r="X2472"/>
  <c r="A2472"/>
  <c r="X2471"/>
  <c r="A2471"/>
  <c r="X2470"/>
  <c r="A2470"/>
  <c r="X2469"/>
  <c r="A2469"/>
  <c r="X2468"/>
  <c r="A2468"/>
  <c r="X2467"/>
  <c r="A2467"/>
  <c r="X2466"/>
  <c r="A2466"/>
  <c r="X2465"/>
  <c r="A2465"/>
  <c r="X2464"/>
  <c r="A2464"/>
  <c r="X2463"/>
  <c r="A2463"/>
  <c r="X2462"/>
  <c r="A2462"/>
  <c r="X2461"/>
  <c r="A2461"/>
  <c r="X2460"/>
  <c r="A2460"/>
  <c r="X2459"/>
  <c r="A2459"/>
  <c r="X2458"/>
  <c r="A2458"/>
  <c r="X2457"/>
  <c r="A2457"/>
  <c r="X2456"/>
  <c r="A2456"/>
  <c r="X2455"/>
  <c r="A2455"/>
  <c r="X2454"/>
  <c r="A2454"/>
  <c r="X2453"/>
  <c r="A2453"/>
  <c r="X2451"/>
  <c r="A2451"/>
  <c r="X2450"/>
  <c r="A2450"/>
  <c r="X2449"/>
  <c r="A2449"/>
  <c r="X2448"/>
  <c r="A2448"/>
  <c r="X2447"/>
  <c r="A2447"/>
  <c r="X2446"/>
  <c r="A2446"/>
  <c r="X2445"/>
  <c r="A2445"/>
  <c r="X2444"/>
  <c r="A2444"/>
  <c r="X2443"/>
  <c r="A2443"/>
  <c r="X2442"/>
  <c r="A2442"/>
  <c r="X2441"/>
  <c r="A2441"/>
  <c r="X2440"/>
  <c r="A2440"/>
  <c r="X2439"/>
  <c r="A2439"/>
  <c r="X2438"/>
  <c r="A2438"/>
  <c r="X2437"/>
  <c r="A2437"/>
  <c r="X2436"/>
  <c r="A2436"/>
  <c r="X2435"/>
  <c r="A2435"/>
  <c r="X2434"/>
  <c r="A2434"/>
  <c r="AH2434"/>
  <c r="X2433"/>
  <c r="X2432"/>
  <c r="AH2435"/>
  <c r="AI2435" s="1"/>
  <c r="AI2434"/>
  <c r="AI2433"/>
  <c r="AH2433"/>
  <c r="A2433"/>
  <c r="AH2432"/>
  <c r="AI2432" s="1"/>
  <c r="A2432"/>
  <c r="A2304" i="6" l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303"/>
  <c r="A2431" i="1"/>
  <c r="A2430"/>
  <c r="AH2431"/>
  <c r="AI2431" s="1"/>
  <c r="AI2430"/>
  <c r="AH2430"/>
  <c r="AH2429"/>
  <c r="AI2429" s="1"/>
  <c r="AH2428"/>
  <c r="AI2428" s="1"/>
  <c r="AH2427"/>
  <c r="AI2427" s="1"/>
  <c r="A2429" l="1"/>
  <c r="W2428"/>
  <c r="A2428"/>
  <c r="A2427"/>
  <c r="W2426"/>
  <c r="W2414"/>
  <c r="W2392"/>
  <c r="AH2390"/>
  <c r="AI2390" s="1"/>
  <c r="A2390"/>
  <c r="AH2389"/>
  <c r="AI2389" s="1"/>
  <c r="A2389"/>
  <c r="AH2388"/>
  <c r="AI2388" s="1"/>
  <c r="A2388"/>
  <c r="AH2387"/>
  <c r="AI2387" s="1"/>
  <c r="A2387"/>
  <c r="AH2386"/>
  <c r="AI2386" s="1"/>
  <c r="A2386"/>
  <c r="AH2385"/>
  <c r="AI2385" s="1"/>
  <c r="A2385"/>
  <c r="AH2384"/>
  <c r="AI2384" s="1"/>
  <c r="A2384"/>
  <c r="AH2383"/>
  <c r="AI2383" s="1"/>
  <c r="A2383"/>
  <c r="W2376"/>
  <c r="W2371"/>
  <c r="A2426" l="1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H2359"/>
  <c r="AI2359" s="1"/>
  <c r="AH2358"/>
  <c r="AI2358" s="1"/>
  <c r="AH2357"/>
  <c r="AI2357" s="1"/>
  <c r="AH2356"/>
  <c r="AI2356" s="1"/>
  <c r="AH2355"/>
  <c r="AI2355" s="1"/>
  <c r="AH2426"/>
  <c r="AI2426" s="1"/>
  <c r="AH2425"/>
  <c r="AI2425" s="1"/>
  <c r="AH2424"/>
  <c r="AI2424" s="1"/>
  <c r="AH2423"/>
  <c r="AI2423" s="1"/>
  <c r="AH2422"/>
  <c r="AI2422" s="1"/>
  <c r="AH2421"/>
  <c r="AI2421" s="1"/>
  <c r="AH2420"/>
  <c r="AI2420" s="1"/>
  <c r="AH2419"/>
  <c r="AI2419" s="1"/>
  <c r="AH2418"/>
  <c r="AI2418" s="1"/>
  <c r="AH2417"/>
  <c r="AI2417" s="1"/>
  <c r="AH2416"/>
  <c r="AI2416" s="1"/>
  <c r="AH2415"/>
  <c r="AI2415" s="1"/>
  <c r="AH2414"/>
  <c r="AI2414" s="1"/>
  <c r="AH2413"/>
  <c r="AI2413" s="1"/>
  <c r="AH2412"/>
  <c r="AI2412" s="1"/>
  <c r="AH2411"/>
  <c r="AI2411" s="1"/>
  <c r="AH2410"/>
  <c r="AI2410" s="1"/>
  <c r="AH2409"/>
  <c r="AI2409" s="1"/>
  <c r="AH2408"/>
  <c r="AI2408" s="1"/>
  <c r="AH2407"/>
  <c r="AI2407" s="1"/>
  <c r="AH2406"/>
  <c r="AI2406" s="1"/>
  <c r="AH2405"/>
  <c r="AI2405" s="1"/>
  <c r="AH2404"/>
  <c r="AI2404" s="1"/>
  <c r="AH2403"/>
  <c r="AI2403" s="1"/>
  <c r="AH2402"/>
  <c r="AI2402" s="1"/>
  <c r="AH2401"/>
  <c r="AI2401" s="1"/>
  <c r="AH2400"/>
  <c r="AI2400" s="1"/>
  <c r="AH2399"/>
  <c r="AI2399" s="1"/>
  <c r="AH2398"/>
  <c r="AI2398" s="1"/>
  <c r="AH2397"/>
  <c r="AI2397" s="1"/>
  <c r="AH2396"/>
  <c r="AI2396" s="1"/>
  <c r="AH2395"/>
  <c r="AI2395" s="1"/>
  <c r="AH2394"/>
  <c r="AI2394" s="1"/>
  <c r="AH2393"/>
  <c r="AI2393" s="1"/>
  <c r="AH2392"/>
  <c r="AI2392" s="1"/>
  <c r="AH2391"/>
  <c r="AI2391" s="1"/>
  <c r="AH2382"/>
  <c r="AI2382" s="1"/>
  <c r="AH2381"/>
  <c r="AI2381" s="1"/>
  <c r="AH2380"/>
  <c r="AI2380" s="1"/>
  <c r="AH2379"/>
  <c r="AI2379" s="1"/>
  <c r="AH2378"/>
  <c r="AI2378" s="1"/>
  <c r="AH2377"/>
  <c r="AI2377" s="1"/>
  <c r="AH2376"/>
  <c r="AI2376" s="1"/>
  <c r="AH2375"/>
  <c r="AI2375" s="1"/>
  <c r="AH2374"/>
  <c r="AI2374" s="1"/>
  <c r="AH2373"/>
  <c r="AI2373" s="1"/>
  <c r="AH2372"/>
  <c r="AI2372" s="1"/>
  <c r="AH2371"/>
  <c r="AI2371" s="1"/>
  <c r="AH2370"/>
  <c r="AI2370" s="1"/>
  <c r="AH2369"/>
  <c r="AI2369" s="1"/>
  <c r="AH2368"/>
  <c r="AI2368" s="1"/>
  <c r="AH2367"/>
  <c r="AI2367" s="1"/>
  <c r="AH2366"/>
  <c r="AI2366" s="1"/>
  <c r="AH2365"/>
  <c r="AI2365" s="1"/>
  <c r="AH2364"/>
  <c r="AI2364" s="1"/>
  <c r="AH2363"/>
  <c r="AI2363" s="1"/>
  <c r="AH2362"/>
  <c r="AI2362" s="1"/>
  <c r="AH2361"/>
  <c r="AI2361" s="1"/>
  <c r="AH2360"/>
  <c r="AI2360" s="1"/>
  <c r="AH2354"/>
  <c r="AI2354" s="1"/>
  <c r="AH2353"/>
  <c r="AI2353" s="1"/>
  <c r="AH2352"/>
  <c r="AI2352" s="1"/>
  <c r="AH2351"/>
  <c r="AI2351" s="1"/>
  <c r="AH2350"/>
  <c r="AI2350" s="1"/>
  <c r="AH2349"/>
  <c r="AI2349" s="1"/>
  <c r="AH2348"/>
  <c r="AI2348" s="1"/>
  <c r="AH2347"/>
  <c r="AI2347" s="1"/>
  <c r="AH2346"/>
  <c r="AI2346" s="1"/>
  <c r="AH2345"/>
  <c r="AI2345" s="1"/>
  <c r="AH2344"/>
  <c r="AI2344" s="1"/>
  <c r="AH2343"/>
  <c r="AI2343" s="1"/>
  <c r="AH2342"/>
  <c r="AI2342" s="1"/>
  <c r="AH2341"/>
  <c r="AI2341" s="1"/>
  <c r="AH2340"/>
  <c r="AI2340" s="1"/>
  <c r="AH2339"/>
  <c r="AI2339" s="1"/>
  <c r="AH2338"/>
  <c r="AI2338" s="1"/>
  <c r="AH2337"/>
  <c r="AI2337" s="1"/>
  <c r="AH2336"/>
  <c r="AI2336" s="1"/>
  <c r="AH2335"/>
  <c r="AI2335" s="1"/>
  <c r="AH2334"/>
  <c r="AI2334" s="1"/>
  <c r="AH2333"/>
  <c r="AI2333" s="1"/>
  <c r="AH2332"/>
  <c r="AI2332" s="1"/>
  <c r="AH2331"/>
  <c r="AI2331" s="1"/>
  <c r="AH2330"/>
  <c r="AI2330" s="1"/>
  <c r="AH2329"/>
  <c r="AI2329" s="1"/>
  <c r="AH2328"/>
  <c r="AI2328" s="1"/>
  <c r="AH2327"/>
  <c r="AI2327" s="1"/>
  <c r="AH2326"/>
  <c r="AI2326" s="1"/>
  <c r="AH2325"/>
  <c r="AI2325" s="1"/>
  <c r="AH2324"/>
  <c r="AI2324" s="1"/>
  <c r="AH2323"/>
  <c r="AI2323" s="1"/>
  <c r="AH2322"/>
  <c r="AI2322" s="1"/>
  <c r="AH2321"/>
  <c r="AI2321" s="1"/>
  <c r="AH2320"/>
  <c r="AI2320" s="1"/>
  <c r="AH2319"/>
  <c r="AI2319" s="1"/>
  <c r="AH2318"/>
  <c r="AI2318" s="1"/>
  <c r="AH2317"/>
  <c r="AI2317" s="1"/>
  <c r="AH2316"/>
  <c r="AI2316" s="1"/>
  <c r="AH2315"/>
  <c r="AI2315" s="1"/>
  <c r="AH2314"/>
  <c r="AI2314" s="1"/>
  <c r="AH2313"/>
  <c r="AI2313" s="1"/>
  <c r="AH2312"/>
  <c r="AI2312" s="1"/>
  <c r="AH2311"/>
  <c r="AI2311" s="1"/>
  <c r="AH2310"/>
  <c r="AI2310" s="1"/>
  <c r="AH2309"/>
  <c r="AI2309" s="1"/>
  <c r="AH2308"/>
  <c r="AI2308" s="1"/>
  <c r="AH2307"/>
  <c r="AI2307" s="1"/>
  <c r="AH2306"/>
  <c r="AI2306" s="1"/>
  <c r="AH2305"/>
  <c r="AI2305" s="1"/>
  <c r="AH2304"/>
  <c r="AI2304" s="1"/>
  <c r="AH2303"/>
  <c r="AI2303" s="1"/>
  <c r="AH2302"/>
  <c r="AI2302" s="1"/>
  <c r="AH2301"/>
  <c r="AI2301" s="1"/>
  <c r="AH2300"/>
  <c r="AI2300" s="1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H2299"/>
  <c r="AI2299" s="1"/>
  <c r="A2299"/>
  <c r="A2298" l="1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77" i="6" l="1"/>
  <c r="A2178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H2204" i="1"/>
  <c r="AI2204" s="1"/>
  <c r="AH2205"/>
  <c r="AI2205" s="1"/>
  <c r="AH2206"/>
  <c r="AI2206" s="1"/>
  <c r="AH2207"/>
  <c r="AI2207" s="1"/>
  <c r="AH2208"/>
  <c r="AI2208" s="1"/>
  <c r="AH2209"/>
  <c r="AI2209" s="1"/>
  <c r="AH2210"/>
  <c r="AI2210" s="1"/>
  <c r="AH2211"/>
  <c r="AI2211" s="1"/>
  <c r="AH2212"/>
  <c r="AI2212" s="1"/>
  <c r="AH2213"/>
  <c r="AI2213" s="1"/>
  <c r="AH2214"/>
  <c r="AI2214" s="1"/>
  <c r="AH2240"/>
  <c r="AI2240" s="1"/>
  <c r="AH2241"/>
  <c r="AI2241" s="1"/>
  <c r="AH2242"/>
  <c r="AI2242" s="1"/>
  <c r="AH2243"/>
  <c r="AI2243" s="1"/>
  <c r="AH2244"/>
  <c r="AI2244" s="1"/>
  <c r="AH2269"/>
  <c r="AI2269" s="1"/>
  <c r="AH2276" l="1"/>
  <c r="AI2276" s="1"/>
  <c r="AH2275"/>
  <c r="AI2275" s="1"/>
  <c r="AH2274"/>
  <c r="AI2274" s="1"/>
  <c r="AH2298"/>
  <c r="AI2298" s="1"/>
  <c r="AH2297"/>
  <c r="AI2297" s="1"/>
  <c r="AH2273"/>
  <c r="AI2273" s="1"/>
  <c r="AH2272"/>
  <c r="AI2272" s="1"/>
  <c r="AH2271"/>
  <c r="AI2271" s="1"/>
  <c r="AH2270"/>
  <c r="AI2270" s="1"/>
  <c r="Y2269"/>
  <c r="AH2254"/>
  <c r="AI2254" s="1"/>
  <c r="Y2254"/>
  <c r="Y2253"/>
  <c r="AH2253"/>
  <c r="AI2253" s="1"/>
  <c r="Y2242"/>
  <c r="Y2241"/>
  <c r="Y2240"/>
  <c r="AH2239"/>
  <c r="AI2239" s="1"/>
  <c r="AH2203"/>
  <c r="AI2203" s="1"/>
  <c r="AH2296"/>
  <c r="AI2296" s="1"/>
  <c r="AH2295"/>
  <c r="AI2295" s="1"/>
  <c r="Y2295"/>
  <c r="AH2294"/>
  <c r="AI2294" s="1"/>
  <c r="Y2294"/>
  <c r="AH2293"/>
  <c r="AI2293" s="1"/>
  <c r="AH2292"/>
  <c r="AI2292" s="1"/>
  <c r="AH2291"/>
  <c r="AI2291" s="1"/>
  <c r="Y2291"/>
  <c r="AH2290"/>
  <c r="AI2290" s="1"/>
  <c r="Y2290"/>
  <c r="AH2289"/>
  <c r="AI2289" s="1"/>
  <c r="Y2289"/>
  <c r="AH2288"/>
  <c r="AI2288" s="1"/>
  <c r="Y2288"/>
  <c r="AH2287"/>
  <c r="AI2287" s="1"/>
  <c r="Y2287"/>
  <c r="AH2286"/>
  <c r="AI2286" s="1"/>
  <c r="Y2286"/>
  <c r="AH2285"/>
  <c r="AI2285" s="1"/>
  <c r="Y2285"/>
  <c r="AH2284"/>
  <c r="AI2284" s="1"/>
  <c r="Y2284"/>
  <c r="AH2283"/>
  <c r="AI2283" s="1"/>
  <c r="Y2283"/>
  <c r="AH2282"/>
  <c r="AI2282" s="1"/>
  <c r="Y2282"/>
  <c r="AH2281"/>
  <c r="AI2281" s="1"/>
  <c r="Y2281"/>
  <c r="AH2280"/>
  <c r="AI2280" s="1"/>
  <c r="Y2280"/>
  <c r="AH2279"/>
  <c r="AI2279" s="1"/>
  <c r="Y2279"/>
  <c r="AH2278"/>
  <c r="AI2278" s="1"/>
  <c r="Y2278"/>
  <c r="AH2277"/>
  <c r="AI2277" s="1"/>
  <c r="Y2277"/>
  <c r="AH2266"/>
  <c r="AI2266" s="1"/>
  <c r="Y2266"/>
  <c r="AH2265"/>
  <c r="AI2265" s="1"/>
  <c r="Y2265"/>
  <c r="AH2264"/>
  <c r="AI2264" s="1"/>
  <c r="Y2264"/>
  <c r="AH2263"/>
  <c r="AI2263" s="1"/>
  <c r="Y2263"/>
  <c r="AH2268"/>
  <c r="AI2268" s="1"/>
  <c r="Y2268"/>
  <c r="AH2267"/>
  <c r="AI2267" s="1"/>
  <c r="Y2267"/>
  <c r="AH2262"/>
  <c r="AI2262" s="1"/>
  <c r="Y2262"/>
  <c r="AH2261"/>
  <c r="AI2261" s="1"/>
  <c r="Y2261"/>
  <c r="AH2260"/>
  <c r="AI2260" s="1"/>
  <c r="Y2260"/>
  <c r="AH2259"/>
  <c r="AI2259" s="1"/>
  <c r="Y2259"/>
  <c r="AH2258"/>
  <c r="AI2258" s="1"/>
  <c r="Y2258"/>
  <c r="AH2257"/>
  <c r="AI2257" s="1"/>
  <c r="Y2257"/>
  <c r="AH2256"/>
  <c r="AI2256" s="1"/>
  <c r="Y2256"/>
  <c r="AH2255"/>
  <c r="AI2255" s="1"/>
  <c r="Y2255"/>
  <c r="AH2252"/>
  <c r="AI2252" s="1"/>
  <c r="Y2252"/>
  <c r="AH2251"/>
  <c r="AI2251" s="1"/>
  <c r="Y2251"/>
  <c r="AH2226"/>
  <c r="AI2226" s="1"/>
  <c r="Y2226"/>
  <c r="AH2225"/>
  <c r="AI2225" s="1"/>
  <c r="Y2225"/>
  <c r="AH2224"/>
  <c r="AI2224" s="1"/>
  <c r="Y2224"/>
  <c r="AH2223"/>
  <c r="AI2223" s="1"/>
  <c r="Y2223"/>
  <c r="AH2222"/>
  <c r="AI2222" s="1"/>
  <c r="Y2222"/>
  <c r="AH2221"/>
  <c r="AI2221" s="1"/>
  <c r="Y2221"/>
  <c r="AH2220"/>
  <c r="AI2220" s="1"/>
  <c r="Y2220"/>
  <c r="AH2219"/>
  <c r="AI2219" s="1"/>
  <c r="AH2236" l="1"/>
  <c r="AI2236" s="1"/>
  <c r="Y2236"/>
  <c r="AH2235"/>
  <c r="AI2235" s="1"/>
  <c r="Y2235"/>
  <c r="AH2234"/>
  <c r="AI2234" s="1"/>
  <c r="Y2234"/>
  <c r="AH2233"/>
  <c r="AI2233" s="1"/>
  <c r="Y2233"/>
  <c r="AH2238"/>
  <c r="AI2238" s="1"/>
  <c r="Y2238"/>
  <c r="AH2237"/>
  <c r="AI2237" s="1"/>
  <c r="Y2237"/>
  <c r="AH2232"/>
  <c r="AI2232" s="1"/>
  <c r="Y2232"/>
  <c r="AH2231"/>
  <c r="AI2231" s="1"/>
  <c r="Y2231"/>
  <c r="AH2230"/>
  <c r="AI2230" s="1"/>
  <c r="Y2230"/>
  <c r="AH2229"/>
  <c r="AI2229" s="1"/>
  <c r="Y2229"/>
  <c r="AH2228"/>
  <c r="AI2228" s="1"/>
  <c r="Y2228"/>
  <c r="AH2227"/>
  <c r="AI2227" s="1"/>
  <c r="Y2227"/>
  <c r="AH2250"/>
  <c r="AI2250" s="1"/>
  <c r="Y2250"/>
  <c r="Y2249"/>
  <c r="Y2248"/>
  <c r="Y2247"/>
  <c r="Y2246"/>
  <c r="Y2245"/>
  <c r="Y2244"/>
  <c r="Y2243"/>
  <c r="AH2249"/>
  <c r="AI2249" s="1"/>
  <c r="AH2248"/>
  <c r="AI2248" s="1"/>
  <c r="AH2247"/>
  <c r="AI2247" s="1"/>
  <c r="AH2246"/>
  <c r="AI2246" s="1"/>
  <c r="AH2245"/>
  <c r="AI2245" s="1"/>
  <c r="AH2216"/>
  <c r="AI2216" s="1"/>
  <c r="AH2215"/>
  <c r="AI2215" s="1"/>
  <c r="AH2218"/>
  <c r="AI2218" s="1"/>
  <c r="AH2217"/>
  <c r="AI2217" s="1"/>
  <c r="W2209"/>
  <c r="W2207"/>
  <c r="W2202"/>
  <c r="AH2202"/>
  <c r="AI2202" s="1"/>
  <c r="AH2201"/>
  <c r="AI2201" s="1"/>
  <c r="Y2201"/>
  <c r="AH2200"/>
  <c r="AI2200" s="1"/>
  <c r="Y2200"/>
  <c r="AH2199"/>
  <c r="AI2199" s="1"/>
  <c r="Y2199"/>
  <c r="AH2198"/>
  <c r="AI2198" s="1"/>
  <c r="Y2198"/>
  <c r="AH2197"/>
  <c r="AI2197" s="1"/>
  <c r="Y2197"/>
  <c r="AH2196"/>
  <c r="AI2196" s="1"/>
  <c r="Y2196"/>
  <c r="AH2195"/>
  <c r="AI2195" s="1"/>
  <c r="Y2195"/>
  <c r="AH2194"/>
  <c r="AI2194" s="1"/>
  <c r="Y2194"/>
  <c r="AH2193"/>
  <c r="AI2193" s="1"/>
  <c r="Y2193"/>
  <c r="AH2192"/>
  <c r="AI2192" s="1"/>
  <c r="Y2192"/>
  <c r="Y2191"/>
  <c r="Y2190"/>
  <c r="Y2189"/>
  <c r="Y2188"/>
  <c r="Y2187"/>
  <c r="Y2186"/>
  <c r="Y2185"/>
  <c r="Y2184"/>
  <c r="Y2183"/>
  <c r="AH2191"/>
  <c r="AI2191" s="1"/>
  <c r="AH2190"/>
  <c r="AI2190" s="1"/>
  <c r="AH2189"/>
  <c r="AI2189" s="1"/>
  <c r="AH2188"/>
  <c r="AI2188" s="1"/>
  <c r="AH2187"/>
  <c r="AI2187" s="1"/>
  <c r="AH2186"/>
  <c r="AI2186" s="1"/>
  <c r="AH2185"/>
  <c r="AI2185" s="1"/>
  <c r="AH2184"/>
  <c r="AI2184" s="1"/>
  <c r="AH2183"/>
  <c r="AI2183" s="1"/>
  <c r="AH2182"/>
  <c r="AI2182" s="1"/>
  <c r="Y2182"/>
  <c r="A2137" i="6"/>
  <c r="A2138"/>
  <c r="A2139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1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10"/>
  <c r="A2109"/>
  <c r="A2108"/>
  <c r="A2107"/>
  <c r="A2107" i="5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H2181" i="1"/>
  <c r="AI2181" s="1"/>
  <c r="Y2181"/>
  <c r="AH2180"/>
  <c r="AI2180" s="1"/>
  <c r="Y2180"/>
  <c r="AH2179"/>
  <c r="AI2179" s="1"/>
  <c r="Y2179"/>
  <c r="AH2178"/>
  <c r="AI2178" s="1"/>
  <c r="Y2178"/>
  <c r="AH2177"/>
  <c r="AI2177" s="1"/>
  <c r="Y2177"/>
  <c r="AH2176"/>
  <c r="AI2176" s="1"/>
  <c r="Y2176"/>
  <c r="AH2175"/>
  <c r="AI2175" s="1"/>
  <c r="Y2175"/>
  <c r="AH2174"/>
  <c r="AI2174" s="1"/>
  <c r="Y2174"/>
  <c r="AH2173"/>
  <c r="AI2173" s="1"/>
  <c r="Y2173"/>
  <c r="AH2172"/>
  <c r="AI2172" s="1"/>
  <c r="Y2172"/>
  <c r="AH2171"/>
  <c r="AI2171" s="1"/>
  <c r="Y2171"/>
  <c r="AH2170"/>
  <c r="AI2170" s="1"/>
  <c r="Y2170"/>
  <c r="AH2169"/>
  <c r="AI2169" s="1"/>
  <c r="Y2169"/>
  <c r="AH2168"/>
  <c r="AI2168" s="1"/>
  <c r="Y2168"/>
  <c r="AH2167"/>
  <c r="AI2167" s="1"/>
  <c r="Y2167"/>
  <c r="AH2166"/>
  <c r="AI2166" s="1"/>
  <c r="Y2166"/>
  <c r="AH2165"/>
  <c r="AI2165" s="1"/>
  <c r="Y2165"/>
  <c r="A2165"/>
  <c r="AH2164"/>
  <c r="AI2164" s="1"/>
  <c r="Y2164"/>
  <c r="A2164"/>
  <c r="AH2163"/>
  <c r="AI2163" s="1"/>
  <c r="Y2163"/>
  <c r="A2163"/>
  <c r="AH2162"/>
  <c r="AI2162" s="1"/>
  <c r="Y2162"/>
  <c r="A2162"/>
  <c r="AH2161"/>
  <c r="AI2161" s="1"/>
  <c r="Y2161"/>
  <c r="A2161"/>
  <c r="AH2160"/>
  <c r="AI2160" s="1"/>
  <c r="Y2160"/>
  <c r="A2160"/>
  <c r="AH2159"/>
  <c r="AI2159" s="1"/>
  <c r="Y2159"/>
  <c r="A2159"/>
  <c r="AH2158"/>
  <c r="AI2158" s="1"/>
  <c r="Y2158"/>
  <c r="A2158"/>
  <c r="AH2157"/>
  <c r="AI2157" s="1"/>
  <c r="Y2157"/>
  <c r="A2157"/>
  <c r="AH2156"/>
  <c r="AI2156" s="1"/>
  <c r="Y2156"/>
  <c r="A2156"/>
  <c r="AH2155"/>
  <c r="AI2155" s="1"/>
  <c r="Y2155"/>
  <c r="A2155"/>
  <c r="AH2154"/>
  <c r="AI2154" s="1"/>
  <c r="Y2154"/>
  <c r="A2154"/>
  <c r="AH2153"/>
  <c r="AI2153" s="1"/>
  <c r="Y2153"/>
  <c r="A2153"/>
  <c r="AH2152"/>
  <c r="AI2152" s="1"/>
  <c r="Y2152"/>
  <c r="A2152"/>
  <c r="AH2151"/>
  <c r="AI2151" s="1"/>
  <c r="Y2151"/>
  <c r="A2151"/>
  <c r="AH2150"/>
  <c r="AI2150" s="1"/>
  <c r="Y2150"/>
  <c r="A2150"/>
  <c r="AH2149"/>
  <c r="AI2149" s="1"/>
  <c r="Y2149"/>
  <c r="A2149"/>
  <c r="AH2148"/>
  <c r="AI2148" s="1"/>
  <c r="Y2148"/>
  <c r="A2148"/>
  <c r="AH2147"/>
  <c r="AI2147" s="1"/>
  <c r="Y2147"/>
  <c r="A2147"/>
  <c r="AH2146"/>
  <c r="AI2146" s="1"/>
  <c r="Y2146"/>
  <c r="A2146"/>
  <c r="AH2145"/>
  <c r="AI2145" s="1"/>
  <c r="Y2145"/>
  <c r="A2145"/>
  <c r="AH2144"/>
  <c r="AI2144" s="1"/>
  <c r="Y2144"/>
  <c r="A2144"/>
  <c r="AH2143"/>
  <c r="AI2143" s="1"/>
  <c r="Y2143"/>
  <c r="A2143"/>
  <c r="AH2142"/>
  <c r="AI2142" s="1"/>
  <c r="Y2142"/>
  <c r="A2142"/>
  <c r="AH2141"/>
  <c r="AI2141" s="1"/>
  <c r="Y2141"/>
  <c r="A2141"/>
  <c r="AH2140"/>
  <c r="AI2140" s="1"/>
  <c r="Y2140"/>
  <c r="A2140"/>
  <c r="AH2139"/>
  <c r="AI2139" s="1"/>
  <c r="Y2139"/>
  <c r="A2139"/>
  <c r="AH2138"/>
  <c r="AI2138" s="1"/>
  <c r="Y2138"/>
  <c r="A2138"/>
  <c r="AH2137"/>
  <c r="AI2137" s="1"/>
  <c r="Y2137"/>
  <c r="A2137"/>
  <c r="AH2136"/>
  <c r="AI2136" s="1"/>
  <c r="Y2136"/>
  <c r="A2136"/>
  <c r="AH2135"/>
  <c r="AI2135" s="1"/>
  <c r="Y2135"/>
  <c r="A2135"/>
  <c r="AH2134"/>
  <c r="AI2134" s="1"/>
  <c r="Y2134"/>
  <c r="A2134"/>
  <c r="AH2133"/>
  <c r="AI2133" s="1"/>
  <c r="Y2133"/>
  <c r="A2133"/>
  <c r="AH2132"/>
  <c r="AI2132" s="1"/>
  <c r="Y2132"/>
  <c r="A2132"/>
  <c r="AH2131"/>
  <c r="AI2131" s="1"/>
  <c r="Y2131"/>
  <c r="A2131"/>
  <c r="AH2130"/>
  <c r="AI2130" s="1"/>
  <c r="Y2130"/>
  <c r="A2130"/>
  <c r="AH2129"/>
  <c r="AI2129" s="1"/>
  <c r="Y2129"/>
  <c r="A2129"/>
  <c r="AH2128"/>
  <c r="AI2128" s="1"/>
  <c r="Y2128"/>
  <c r="A2128"/>
  <c r="AH2127"/>
  <c r="AI2127" s="1"/>
  <c r="Y2127"/>
  <c r="A2127"/>
  <c r="AH2126"/>
  <c r="AI2126" s="1"/>
  <c r="Y2126"/>
  <c r="A2126"/>
  <c r="AH2125"/>
  <c r="AI2125" s="1"/>
  <c r="Y2125"/>
  <c r="A2125"/>
  <c r="AH2124"/>
  <c r="AI2124" s="1"/>
  <c r="Y2124"/>
  <c r="A2124"/>
  <c r="AH2123"/>
  <c r="AI2123" s="1"/>
  <c r="Y2123"/>
  <c r="A2123"/>
  <c r="AH2122"/>
  <c r="AI2122" s="1"/>
  <c r="Y2122"/>
  <c r="A2122"/>
  <c r="AH2121"/>
  <c r="AI2121" s="1"/>
  <c r="Y2121"/>
  <c r="A2121"/>
  <c r="AH2120"/>
  <c r="AI2120" s="1"/>
  <c r="Y2120"/>
  <c r="A2120"/>
  <c r="AH2119"/>
  <c r="AI2119" s="1"/>
  <c r="Y2119"/>
  <c r="A2119"/>
  <c r="AH2118"/>
  <c r="AI2118" s="1"/>
  <c r="Y2118"/>
  <c r="A2118"/>
  <c r="AH2117"/>
  <c r="AI2117" s="1"/>
  <c r="Y2117"/>
  <c r="A2117"/>
  <c r="AH2116"/>
  <c r="AI2116" s="1"/>
  <c r="Y2116"/>
  <c r="A2116"/>
  <c r="AH2115"/>
  <c r="AI2115" s="1"/>
  <c r="Y2115"/>
  <c r="A2115"/>
  <c r="AH2114"/>
  <c r="AI2114" s="1"/>
  <c r="Y2114"/>
  <c r="A2114"/>
  <c r="AH2113"/>
  <c r="AI2113" s="1"/>
  <c r="Y2113"/>
  <c r="A2113"/>
  <c r="AH2112"/>
  <c r="AI2112" s="1"/>
  <c r="Y2112"/>
  <c r="A2112"/>
  <c r="AH2111"/>
  <c r="AI2111" s="1"/>
  <c r="Y2111"/>
  <c r="A2111"/>
  <c r="A2019" i="6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019" i="5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H2110" i="1"/>
  <c r="AI2110" s="1"/>
  <c r="AA2110"/>
  <c r="A2110"/>
  <c r="AH2109"/>
  <c r="AI2109" s="1"/>
  <c r="AA2109"/>
  <c r="A2109"/>
  <c r="AH2108"/>
  <c r="AI2108" s="1"/>
  <c r="AA2108"/>
  <c r="A2108"/>
  <c r="AH2107"/>
  <c r="AI2107" s="1"/>
  <c r="Y2107"/>
  <c r="A2107"/>
  <c r="AH2106"/>
  <c r="AI2106" s="1"/>
  <c r="AA2106"/>
  <c r="A2106"/>
  <c r="AH2105"/>
  <c r="AI2105" s="1"/>
  <c r="AA2105"/>
  <c r="A2105"/>
  <c r="AH2104"/>
  <c r="AI2104" s="1"/>
  <c r="Y2104"/>
  <c r="P2104"/>
  <c r="A2104"/>
  <c r="AH2103"/>
  <c r="AI2103" s="1"/>
  <c r="Y2103"/>
  <c r="P2103"/>
  <c r="A2103"/>
  <c r="AH2102"/>
  <c r="AI2102" s="1"/>
  <c r="Y2102"/>
  <c r="A2102"/>
  <c r="AH2101"/>
  <c r="AI2101" s="1"/>
  <c r="AA2101"/>
  <c r="A2101"/>
  <c r="AH2100"/>
  <c r="AI2100" s="1"/>
  <c r="Y2100"/>
  <c r="A2100"/>
  <c r="AH2099"/>
  <c r="AI2099" s="1"/>
  <c r="Y2099"/>
  <c r="P2099"/>
  <c r="A2099"/>
  <c r="AH2098"/>
  <c r="AI2098" s="1"/>
  <c r="Y2098"/>
  <c r="P2098"/>
  <c r="A2098"/>
  <c r="AH2097"/>
  <c r="AI2097" s="1"/>
  <c r="Y2097"/>
  <c r="P2097"/>
  <c r="A2097"/>
  <c r="AH2096"/>
  <c r="AI2096" s="1"/>
  <c r="Y2096"/>
  <c r="P2096"/>
  <c r="A2096"/>
  <c r="AH2095"/>
  <c r="AI2095" s="1"/>
  <c r="Y2095"/>
  <c r="P2095"/>
  <c r="A2095"/>
  <c r="AH2094"/>
  <c r="AI2094" s="1"/>
  <c r="AA2094"/>
  <c r="P2094" s="1"/>
  <c r="Y2094"/>
  <c r="A2094"/>
  <c r="AH2093"/>
  <c r="AI2093" s="1"/>
  <c r="AA2093"/>
  <c r="A2093"/>
  <c r="AH2092"/>
  <c r="AI2092" s="1"/>
  <c r="AA2092"/>
  <c r="A2092"/>
  <c r="AH2091"/>
  <c r="AI2091" s="1"/>
  <c r="AA2091"/>
  <c r="A2091"/>
  <c r="AH2090"/>
  <c r="AI2090" s="1"/>
  <c r="Y2090"/>
  <c r="P2090"/>
  <c r="A2090"/>
  <c r="AH2089"/>
  <c r="AI2089" s="1"/>
  <c r="Y2089"/>
  <c r="P2089"/>
  <c r="A2089"/>
  <c r="AH2088"/>
  <c r="AI2088" s="1"/>
  <c r="Y2088"/>
  <c r="P2088"/>
  <c r="A2088"/>
  <c r="AH2087"/>
  <c r="AI2087" s="1"/>
  <c r="Y2087"/>
  <c r="P2087"/>
  <c r="A2087"/>
  <c r="AH2086"/>
  <c r="AI2086" s="1"/>
  <c r="AA2086"/>
  <c r="P2086" s="1"/>
  <c r="Y2086"/>
  <c r="A2086"/>
  <c r="AH2085"/>
  <c r="AI2085" s="1"/>
  <c r="AA2085"/>
  <c r="A2085"/>
  <c r="AH2084"/>
  <c r="AI2084" s="1"/>
  <c r="Y2084"/>
  <c r="P2084"/>
  <c r="A2084"/>
  <c r="AH2083"/>
  <c r="AI2083" s="1"/>
  <c r="AA2083"/>
  <c r="P2083" s="1"/>
  <c r="Y2083"/>
  <c r="A2083"/>
  <c r="AH2082"/>
  <c r="AI2082" s="1"/>
  <c r="AA2082"/>
  <c r="Y2082"/>
  <c r="A2082"/>
  <c r="AH2081"/>
  <c r="AI2081" s="1"/>
  <c r="AA2081"/>
  <c r="P2081"/>
  <c r="A2081"/>
  <c r="AH2080"/>
  <c r="AI2080" s="1"/>
  <c r="AA2080"/>
  <c r="A2080"/>
  <c r="AH2079"/>
  <c r="AI2079" s="1"/>
  <c r="Y2079"/>
  <c r="A2079"/>
  <c r="AH2078"/>
  <c r="AI2078" s="1"/>
  <c r="Y2078"/>
  <c r="A2078"/>
  <c r="AH2077"/>
  <c r="AI2077" s="1"/>
  <c r="Y2077"/>
  <c r="A2077"/>
  <c r="AH2076"/>
  <c r="AI2076" s="1"/>
  <c r="Y2076"/>
  <c r="A2076"/>
  <c r="AH2075"/>
  <c r="AI2075" s="1"/>
  <c r="Y2075"/>
  <c r="A2075"/>
  <c r="AH2074"/>
  <c r="AI2074" s="1"/>
  <c r="Y2074"/>
  <c r="A2074"/>
  <c r="AH2073"/>
  <c r="AI2073" s="1"/>
  <c r="Y2073"/>
  <c r="A2073"/>
  <c r="AH2072"/>
  <c r="AI2072" s="1"/>
  <c r="Y2072"/>
  <c r="A2072"/>
  <c r="AH2071"/>
  <c r="AI2071" s="1"/>
  <c r="Y2071"/>
  <c r="A2071"/>
  <c r="AH2070"/>
  <c r="AI2070" s="1"/>
  <c r="Y2070"/>
  <c r="A2070"/>
  <c r="AH2069"/>
  <c r="AI2069" s="1"/>
  <c r="Y2069"/>
  <c r="A2069"/>
  <c r="AH2068"/>
  <c r="AI2068" s="1"/>
  <c r="Y2068"/>
  <c r="A2068"/>
  <c r="AH2067"/>
  <c r="AI2067" s="1"/>
  <c r="Y2067"/>
  <c r="A2067"/>
  <c r="AH2066"/>
  <c r="AI2066" s="1"/>
  <c r="Y2066"/>
  <c r="A2066"/>
  <c r="AH2065"/>
  <c r="AI2065" s="1"/>
  <c r="AA2065"/>
  <c r="A2065"/>
  <c r="AH2064"/>
  <c r="AI2064" s="1"/>
  <c r="Y2064"/>
  <c r="A2064"/>
  <c r="AH2063"/>
  <c r="AI2063" s="1"/>
  <c r="AA2063"/>
  <c r="A2063"/>
  <c r="AH2062"/>
  <c r="AI2062" s="1"/>
  <c r="Y2062"/>
  <c r="A2062"/>
  <c r="AH2061"/>
  <c r="AI2061" s="1"/>
  <c r="Y2061"/>
  <c r="A2061"/>
  <c r="AH2060"/>
  <c r="AI2060" s="1"/>
  <c r="Y2060"/>
  <c r="A2060"/>
  <c r="AH2059"/>
  <c r="AI2059" s="1"/>
  <c r="Y2059"/>
  <c r="A2059"/>
  <c r="AH2058"/>
  <c r="AI2058" s="1"/>
  <c r="Y2058"/>
  <c r="P2058"/>
  <c r="A2058"/>
  <c r="AH2057"/>
  <c r="AI2057" s="1"/>
  <c r="Y2057"/>
  <c r="P2057"/>
  <c r="A2057"/>
  <c r="AH2056"/>
  <c r="AI2056" s="1"/>
  <c r="Y2056"/>
  <c r="A2056"/>
  <c r="AH2055"/>
  <c r="AI2055" s="1"/>
  <c r="Y2055"/>
  <c r="A2055"/>
  <c r="AH2054"/>
  <c r="AI2054" s="1"/>
  <c r="Y2054"/>
  <c r="A2054"/>
  <c r="AH2053"/>
  <c r="AI2053" s="1"/>
  <c r="Y2053"/>
  <c r="A2053"/>
  <c r="AH2052"/>
  <c r="AI2052" s="1"/>
  <c r="Y2052"/>
  <c r="A2052"/>
  <c r="AH2051"/>
  <c r="AI2051" s="1"/>
  <c r="Y2051"/>
  <c r="A2051"/>
  <c r="AH2050"/>
  <c r="AI2050" s="1"/>
  <c r="Y2050"/>
  <c r="A2050"/>
  <c r="AH2049"/>
  <c r="AI2049" s="1"/>
  <c r="Y2049"/>
  <c r="A2049"/>
  <c r="AH2048"/>
  <c r="AI2048" s="1"/>
  <c r="Y2048"/>
  <c r="A2048"/>
  <c r="AH2047"/>
  <c r="AI2047" s="1"/>
  <c r="Y2047"/>
  <c r="P2047"/>
  <c r="A2047"/>
  <c r="AH2046"/>
  <c r="AI2046" s="1"/>
  <c r="Y2046"/>
  <c r="A2046"/>
  <c r="AH2045"/>
  <c r="AI2045" s="1"/>
  <c r="A2045"/>
  <c r="AH2044"/>
  <c r="AI2044" s="1"/>
  <c r="AA2044"/>
  <c r="Y2044"/>
  <c r="A2044"/>
  <c r="AH2043"/>
  <c r="AI2043" s="1"/>
  <c r="Y2043"/>
  <c r="A2043"/>
  <c r="AH2042"/>
  <c r="AI2042" s="1"/>
  <c r="AA2042"/>
  <c r="A2042"/>
  <c r="AH2041"/>
  <c r="AI2041" s="1"/>
  <c r="AA2041"/>
  <c r="A2041"/>
  <c r="AH2040"/>
  <c r="AI2040" s="1"/>
  <c r="AA2040"/>
  <c r="A2040"/>
  <c r="AH2039"/>
  <c r="AI2039" s="1"/>
  <c r="AA2039"/>
  <c r="A2039"/>
  <c r="AH2038"/>
  <c r="AI2038" s="1"/>
  <c r="AA2038"/>
  <c r="A2038"/>
  <c r="AH2037"/>
  <c r="AI2037" s="1"/>
  <c r="AA2037"/>
  <c r="A2037"/>
  <c r="AH2036"/>
  <c r="AI2036" s="1"/>
  <c r="AA2036"/>
  <c r="A2036"/>
  <c r="AH2035"/>
  <c r="AI2035" s="1"/>
  <c r="AA2035"/>
  <c r="A2035"/>
  <c r="AH2034"/>
  <c r="AI2034" s="1"/>
  <c r="AA2034"/>
  <c r="A2034"/>
  <c r="AH2033"/>
  <c r="AI2033" s="1"/>
  <c r="AA2033"/>
  <c r="A2033"/>
  <c r="AH2032"/>
  <c r="AI2032" s="1"/>
  <c r="AA2032"/>
  <c r="A2032"/>
  <c r="AH2031"/>
  <c r="AI2031" s="1"/>
  <c r="AA2031"/>
  <c r="A2031"/>
  <c r="AH2030"/>
  <c r="AI2030" s="1"/>
  <c r="AA2030"/>
  <c r="A2030"/>
  <c r="AH2029"/>
  <c r="AI2029" s="1"/>
  <c r="A2029"/>
  <c r="AH2028"/>
  <c r="AI2028" s="1"/>
  <c r="AA2028"/>
  <c r="A2028"/>
  <c r="AH2027"/>
  <c r="AI2027" s="1"/>
  <c r="AA2027"/>
  <c r="A2027"/>
  <c r="AH2026"/>
  <c r="AI2026" s="1"/>
  <c r="AA2026"/>
  <c r="A2026"/>
  <c r="AH2025"/>
  <c r="AI2025" s="1"/>
  <c r="AA2025"/>
  <c r="A2025"/>
  <c r="AH2024"/>
  <c r="AI2024" s="1"/>
  <c r="AA2024"/>
  <c r="A2024"/>
  <c r="AH2023"/>
  <c r="AI2023" s="1"/>
  <c r="AA2023"/>
  <c r="A2023"/>
  <c r="A1722" i="6" l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8" i="5"/>
  <c r="A1726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1725"/>
  <c r="AH2022" i="1"/>
  <c r="AI2022" s="1"/>
  <c r="Y2022"/>
  <c r="A2022"/>
  <c r="AH2021"/>
  <c r="AI2021" s="1"/>
  <c r="Y2021"/>
  <c r="A2021"/>
  <c r="AH2020"/>
  <c r="AI2020" s="1"/>
  <c r="P2020"/>
  <c r="A2020"/>
  <c r="AH2019"/>
  <c r="AI2019" s="1"/>
  <c r="Y2019"/>
  <c r="A2019"/>
  <c r="AH2018"/>
  <c r="AI2018" s="1"/>
  <c r="Y2018"/>
  <c r="A2018"/>
  <c r="AH2017"/>
  <c r="AI2017" s="1"/>
  <c r="Y2017"/>
  <c r="A2017"/>
  <c r="AH2016"/>
  <c r="AI2016" s="1"/>
  <c r="Y2016"/>
  <c r="A2016"/>
  <c r="AH2015"/>
  <c r="AI2015" s="1"/>
  <c r="Y2015"/>
  <c r="A2015"/>
  <c r="AH2014"/>
  <c r="AI2014" s="1"/>
  <c r="AA2014"/>
  <c r="Y2014"/>
  <c r="A2014"/>
  <c r="AH2013"/>
  <c r="AI2013" s="1"/>
  <c r="Y2013"/>
  <c r="A2013"/>
  <c r="AH2012"/>
  <c r="AI2012" s="1"/>
  <c r="AA2012"/>
  <c r="Y2012"/>
  <c r="A2012"/>
  <c r="AH2011"/>
  <c r="AI2011" s="1"/>
  <c r="Y2011"/>
  <c r="A2011"/>
  <c r="AH2010"/>
  <c r="AI2010" s="1"/>
  <c r="AA2010"/>
  <c r="Y2010"/>
  <c r="A2010"/>
  <c r="AH2009"/>
  <c r="AI2009" s="1"/>
  <c r="Y2009"/>
  <c r="A2009"/>
  <c r="AH2008"/>
  <c r="AI2008" s="1"/>
  <c r="AA2008"/>
  <c r="A2008"/>
  <c r="AH2007"/>
  <c r="AI2007" s="1"/>
  <c r="Y2007"/>
  <c r="A2007"/>
  <c r="AH2006"/>
  <c r="AI2006" s="1"/>
  <c r="AA2006"/>
  <c r="Y2006"/>
  <c r="A2006"/>
  <c r="AH2005"/>
  <c r="AI2005" s="1"/>
  <c r="AA2005"/>
  <c r="A2005"/>
  <c r="AH2004"/>
  <c r="AI2004" s="1"/>
  <c r="AA2004"/>
  <c r="A2004"/>
  <c r="AH2003"/>
  <c r="AI2003" s="1"/>
  <c r="AA2003"/>
  <c r="A2003"/>
  <c r="AH2002"/>
  <c r="AI2002" s="1"/>
  <c r="Y2002"/>
  <c r="A2002"/>
  <c r="AH2001"/>
  <c r="AI2001" s="1"/>
  <c r="Y2001"/>
  <c r="A2001"/>
  <c r="AH2000"/>
  <c r="AI2000" s="1"/>
  <c r="Y2000"/>
  <c r="A2000"/>
  <c r="AH1999"/>
  <c r="AI1999" s="1"/>
  <c r="Y1999"/>
  <c r="A1999"/>
  <c r="AH1998"/>
  <c r="AI1998" s="1"/>
  <c r="AA1998"/>
  <c r="A1998"/>
  <c r="AH1997"/>
  <c r="AI1997" s="1"/>
  <c r="AA1997"/>
  <c r="A1997"/>
  <c r="AH1996"/>
  <c r="AI1996" s="1"/>
  <c r="AA1996"/>
  <c r="Y1996"/>
  <c r="A1996"/>
  <c r="AH1995"/>
  <c r="AI1995" s="1"/>
  <c r="Y1995"/>
  <c r="A1995"/>
  <c r="AH1994"/>
  <c r="AI1994" s="1"/>
  <c r="A1994"/>
  <c r="AH1993"/>
  <c r="AI1993" s="1"/>
  <c r="AA1993"/>
  <c r="A1993"/>
  <c r="AH1992"/>
  <c r="AI1992" s="1"/>
  <c r="AA1992"/>
  <c r="Y1992"/>
  <c r="A1992"/>
  <c r="AH1991"/>
  <c r="AI1991" s="1"/>
  <c r="Y1991"/>
  <c r="A1991"/>
  <c r="AH1990"/>
  <c r="AI1990" s="1"/>
  <c r="Y1990"/>
  <c r="A1990"/>
  <c r="AH1989"/>
  <c r="AI1989" s="1"/>
  <c r="AA1989"/>
  <c r="A1989"/>
  <c r="AH1988"/>
  <c r="AI1988" s="1"/>
  <c r="Y1988"/>
  <c r="A1988"/>
  <c r="AH1987"/>
  <c r="AI1987" s="1"/>
  <c r="Y1987"/>
  <c r="A1987"/>
  <c r="AH1986"/>
  <c r="AI1986" s="1"/>
  <c r="Y1986"/>
  <c r="A1986"/>
  <c r="AH1985"/>
  <c r="AI1985" s="1"/>
  <c r="AA1985"/>
  <c r="A1985"/>
  <c r="AH1984"/>
  <c r="AI1984" s="1"/>
  <c r="AA1984"/>
  <c r="A1984"/>
  <c r="AH1983"/>
  <c r="AI1983" s="1"/>
  <c r="AA1983"/>
  <c r="Y1983"/>
  <c r="A1983"/>
  <c r="AH1982"/>
  <c r="AI1982" s="1"/>
  <c r="Y1982"/>
  <c r="A1982"/>
  <c r="AH1981"/>
  <c r="AI1981" s="1"/>
  <c r="Y1981"/>
  <c r="A1981"/>
  <c r="AH1980"/>
  <c r="AI1980" s="1"/>
  <c r="AA1980"/>
  <c r="A1980"/>
  <c r="AH1979"/>
  <c r="AI1979" s="1"/>
  <c r="Y1979"/>
  <c r="A1979"/>
  <c r="AH1978"/>
  <c r="AI1978" s="1"/>
  <c r="Y1978"/>
  <c r="A1978"/>
  <c r="AH1977"/>
  <c r="AI1977" s="1"/>
  <c r="Y1977"/>
  <c r="A1977"/>
  <c r="AH1976"/>
  <c r="AI1976" s="1"/>
  <c r="Y1976"/>
  <c r="A1976"/>
  <c r="AH1975"/>
  <c r="AI1975" s="1"/>
  <c r="Y1975"/>
  <c r="A1975"/>
  <c r="AH1974"/>
  <c r="AI1974" s="1"/>
  <c r="AA1974"/>
  <c r="Y1974"/>
  <c r="A1974"/>
  <c r="AH1973"/>
  <c r="AI1973" s="1"/>
  <c r="Y1973"/>
  <c r="A1973"/>
  <c r="AH1972"/>
  <c r="AI1972" s="1"/>
  <c r="AA1972"/>
  <c r="A1972"/>
  <c r="AH1971"/>
  <c r="AI1971" s="1"/>
  <c r="AA1971"/>
  <c r="A1971"/>
  <c r="AH1970"/>
  <c r="AI1970" s="1"/>
  <c r="AA1970"/>
  <c r="Y1970"/>
  <c r="A1970"/>
  <c r="AH1969"/>
  <c r="AI1969" s="1"/>
  <c r="AA1969"/>
  <c r="A1969"/>
  <c r="AH1968"/>
  <c r="AI1968" s="1"/>
  <c r="AA1968"/>
  <c r="A1968"/>
  <c r="AH1967"/>
  <c r="AI1967" s="1"/>
  <c r="Y1967"/>
  <c r="A1967"/>
  <c r="AH1966"/>
  <c r="AI1966" s="1"/>
  <c r="A1966"/>
  <c r="AH1965"/>
  <c r="AI1965" s="1"/>
  <c r="AA1965"/>
  <c r="A1965"/>
  <c r="AH1964"/>
  <c r="AI1964" s="1"/>
  <c r="AA1964"/>
  <c r="Y1964"/>
  <c r="A1964"/>
  <c r="AH1963"/>
  <c r="AI1963" s="1"/>
  <c r="AA1963"/>
  <c r="Y1963"/>
  <c r="A1963"/>
  <c r="AH1962"/>
  <c r="AI1962" s="1"/>
  <c r="A1962"/>
  <c r="AH1961"/>
  <c r="AI1961" s="1"/>
  <c r="Y1961"/>
  <c r="A1961"/>
  <c r="AH1960"/>
  <c r="AI1960" s="1"/>
  <c r="Y1960"/>
  <c r="A1960"/>
  <c r="AH1959"/>
  <c r="AI1959" s="1"/>
  <c r="Y1959"/>
  <c r="A1959"/>
  <c r="AH1958"/>
  <c r="AI1958" s="1"/>
  <c r="Y1958"/>
  <c r="A1958"/>
  <c r="AH1957"/>
  <c r="AI1957" s="1"/>
  <c r="AA1957"/>
  <c r="A1957"/>
  <c r="AH1956"/>
  <c r="AI1956" s="1"/>
  <c r="AA1956"/>
  <c r="A1956"/>
  <c r="AH1955"/>
  <c r="AI1955" s="1"/>
  <c r="A1955"/>
  <c r="AH1954"/>
  <c r="AI1954" s="1"/>
  <c r="AA1954"/>
  <c r="A1954"/>
  <c r="AH1953"/>
  <c r="AI1953" s="1"/>
  <c r="AA1953"/>
  <c r="A1953"/>
  <c r="AH1952"/>
  <c r="AI1952" s="1"/>
  <c r="AA1952"/>
  <c r="A1952"/>
  <c r="AH1951"/>
  <c r="AI1951" s="1"/>
  <c r="Y1951"/>
  <c r="A1951"/>
  <c r="AH1950"/>
  <c r="AI1950" s="1"/>
  <c r="Y1950"/>
  <c r="A1950"/>
  <c r="AH1949"/>
  <c r="AI1949" s="1"/>
  <c r="AA1949"/>
  <c r="A1949"/>
  <c r="AH1948"/>
  <c r="AI1948" s="1"/>
  <c r="AA1948"/>
  <c r="A1948"/>
  <c r="AH1947"/>
  <c r="AI1947" s="1"/>
  <c r="AA1947"/>
  <c r="A1947"/>
  <c r="AH1946"/>
  <c r="AI1946" s="1"/>
  <c r="AA1946"/>
  <c r="A1946"/>
  <c r="AH1945"/>
  <c r="AI1945" s="1"/>
  <c r="Y1945"/>
  <c r="A1945"/>
  <c r="AH1944"/>
  <c r="AI1944" s="1"/>
  <c r="Y1944"/>
  <c r="A1944"/>
  <c r="AH1943"/>
  <c r="AI1943" s="1"/>
  <c r="AA1943"/>
  <c r="A1943"/>
  <c r="AH1942"/>
  <c r="AI1942" s="1"/>
  <c r="AA1942"/>
  <c r="A1942"/>
  <c r="AH1941"/>
  <c r="AI1941" s="1"/>
  <c r="AA1941"/>
  <c r="A1941"/>
  <c r="AH1940"/>
  <c r="AI1940" s="1"/>
  <c r="AA1940"/>
  <c r="A1940"/>
  <c r="AH1939"/>
  <c r="AI1939" s="1"/>
  <c r="AA1939"/>
  <c r="A1939"/>
  <c r="AH1938"/>
  <c r="AI1938" s="1"/>
  <c r="AA1938"/>
  <c r="A1938"/>
  <c r="AH1937"/>
  <c r="AI1937" s="1"/>
  <c r="Y1937"/>
  <c r="A1937"/>
  <c r="AH1936"/>
  <c r="AI1936" s="1"/>
  <c r="Y1936"/>
  <c r="A1936"/>
  <c r="AH1935"/>
  <c r="AI1935" s="1"/>
  <c r="AA1935"/>
  <c r="Y1935"/>
  <c r="A1935"/>
  <c r="AH1934"/>
  <c r="AI1934" s="1"/>
  <c r="AA1934"/>
  <c r="A1934"/>
  <c r="AH1933"/>
  <c r="AI1933" s="1"/>
  <c r="AA1933"/>
  <c r="A1933"/>
  <c r="AH1932"/>
  <c r="AI1932" s="1"/>
  <c r="AA1932"/>
  <c r="A1932"/>
  <c r="AH1931"/>
  <c r="AI1931" s="1"/>
  <c r="AA1931"/>
  <c r="A1931"/>
  <c r="AH1930"/>
  <c r="AI1930" s="1"/>
  <c r="Y1930"/>
  <c r="P1930"/>
  <c r="A1930"/>
  <c r="AH1929"/>
  <c r="AI1929" s="1"/>
  <c r="Y1929"/>
  <c r="A1929"/>
  <c r="AH1928"/>
  <c r="AI1928" s="1"/>
  <c r="Y1928"/>
  <c r="P1928"/>
  <c r="A1928"/>
  <c r="AH1927"/>
  <c r="AI1927" s="1"/>
  <c r="Y1927"/>
  <c r="A1927"/>
  <c r="AH1926"/>
  <c r="AI1926" s="1"/>
  <c r="Y1926"/>
  <c r="P1926"/>
  <c r="A1926"/>
  <c r="AH1925"/>
  <c r="AI1925" s="1"/>
  <c r="Y1925"/>
  <c r="A1925"/>
  <c r="AH1924"/>
  <c r="AI1924" s="1"/>
  <c r="Y1924"/>
  <c r="A1924"/>
  <c r="AH1923"/>
  <c r="AI1923" s="1"/>
  <c r="Y1923"/>
  <c r="A1923"/>
  <c r="AH1922"/>
  <c r="AI1922" s="1"/>
  <c r="AA1922"/>
  <c r="A1922"/>
  <c r="AH1921"/>
  <c r="AI1921" s="1"/>
  <c r="AA1921"/>
  <c r="A1921"/>
  <c r="AH1920"/>
  <c r="AI1920" s="1"/>
  <c r="AA1920"/>
  <c r="A1920"/>
  <c r="AH1919"/>
  <c r="AI1919" s="1"/>
  <c r="AA1919"/>
  <c r="A1919"/>
  <c r="AH1918"/>
  <c r="AI1918" s="1"/>
  <c r="AA1918"/>
  <c r="P1918"/>
  <c r="A1918"/>
  <c r="AH1917"/>
  <c r="AI1917" s="1"/>
  <c r="Y1917"/>
  <c r="P1917"/>
  <c r="A1917"/>
  <c r="AH1916"/>
  <c r="AI1916" s="1"/>
  <c r="AA1916"/>
  <c r="Y1916"/>
  <c r="P1916"/>
  <c r="A1916"/>
  <c r="AH1915"/>
  <c r="AI1915" s="1"/>
  <c r="AA1915"/>
  <c r="A1915"/>
  <c r="AH1914"/>
  <c r="AI1914" s="1"/>
  <c r="Y1914"/>
  <c r="A1914"/>
  <c r="AH1913"/>
  <c r="AI1913" s="1"/>
  <c r="AA1913"/>
  <c r="A1913"/>
  <c r="AH1912"/>
  <c r="AI1912" s="1"/>
  <c r="AA1912"/>
  <c r="A1912"/>
  <c r="AH1911"/>
  <c r="AI1911" s="1"/>
  <c r="Y1911"/>
  <c r="A1911"/>
  <c r="AH1910"/>
  <c r="AI1910" s="1"/>
  <c r="Y1910"/>
  <c r="A1910"/>
  <c r="AH1909"/>
  <c r="AI1909" s="1"/>
  <c r="Y1909"/>
  <c r="A1909"/>
  <c r="AH1908"/>
  <c r="AI1908" s="1"/>
  <c r="Y1908"/>
  <c r="A1908"/>
  <c r="AH1907"/>
  <c r="AI1907" s="1"/>
  <c r="Y1907"/>
  <c r="A1907"/>
  <c r="AH1906"/>
  <c r="AI1906" s="1"/>
  <c r="AA1906"/>
  <c r="A1906"/>
  <c r="AH1905"/>
  <c r="AI1905" s="1"/>
  <c r="Y1905"/>
  <c r="A1905"/>
  <c r="AH1904"/>
  <c r="AI1904" s="1"/>
  <c r="Y1904"/>
  <c r="A1904"/>
  <c r="AH1903"/>
  <c r="AI1903" s="1"/>
  <c r="AA1903"/>
  <c r="Y1903"/>
  <c r="A1903"/>
  <c r="AH1902"/>
  <c r="AI1902" s="1"/>
  <c r="AA1902"/>
  <c r="A1902"/>
  <c r="AH1901"/>
  <c r="AI1901" s="1"/>
  <c r="Y1901"/>
  <c r="A1901"/>
  <c r="AH1900"/>
  <c r="AI1900" s="1"/>
  <c r="AA1900"/>
  <c r="Y1900"/>
  <c r="A1900"/>
  <c r="AH1899"/>
  <c r="AI1899" s="1"/>
  <c r="Y1899"/>
  <c r="A1899"/>
  <c r="AH1898"/>
  <c r="AI1898" s="1"/>
  <c r="Y1898"/>
  <c r="A1898"/>
  <c r="AH1897"/>
  <c r="AI1897" s="1"/>
  <c r="AA1897"/>
  <c r="A1897"/>
  <c r="AH1896"/>
  <c r="AI1896" s="1"/>
  <c r="Y1896"/>
  <c r="A1896"/>
  <c r="AH1895"/>
  <c r="AI1895" s="1"/>
  <c r="Y1895"/>
  <c r="A1895"/>
  <c r="AH1894"/>
  <c r="AI1894" s="1"/>
  <c r="Y1894"/>
  <c r="A1894"/>
  <c r="AH1893"/>
  <c r="AI1893" s="1"/>
  <c r="AA1893"/>
  <c r="A1893"/>
  <c r="AH1892"/>
  <c r="AI1892" s="1"/>
  <c r="AA1892"/>
  <c r="A1892"/>
  <c r="AH1891"/>
  <c r="AI1891" s="1"/>
  <c r="AA1891"/>
  <c r="Y1891"/>
  <c r="A1891"/>
  <c r="AH1890"/>
  <c r="AI1890" s="1"/>
  <c r="AA1890"/>
  <c r="Y1890"/>
  <c r="A1890"/>
  <c r="AH1889"/>
  <c r="AI1889" s="1"/>
  <c r="AA1889"/>
  <c r="A1889"/>
  <c r="AH1888"/>
  <c r="AI1888" s="1"/>
  <c r="Y1888"/>
  <c r="P1888"/>
  <c r="A1888"/>
  <c r="AH1887"/>
  <c r="AI1887" s="1"/>
  <c r="Y1887"/>
  <c r="A1887"/>
  <c r="AH1886"/>
  <c r="AI1886" s="1"/>
  <c r="AA1886"/>
  <c r="Y1886"/>
  <c r="A1886"/>
  <c r="AH1885"/>
  <c r="AI1885" s="1"/>
  <c r="Y1885"/>
  <c r="A1885"/>
  <c r="AH1884"/>
  <c r="AI1884" s="1"/>
  <c r="Y1884"/>
  <c r="A1884"/>
  <c r="AH1883"/>
  <c r="AI1883" s="1"/>
  <c r="Y1883"/>
  <c r="A1883"/>
  <c r="AH1882"/>
  <c r="AI1882" s="1"/>
  <c r="Y1882"/>
  <c r="A1882"/>
  <c r="AH1881"/>
  <c r="AI1881" s="1"/>
  <c r="Y1881"/>
  <c r="A1881"/>
  <c r="AH1880"/>
  <c r="AI1880" s="1"/>
  <c r="AA1880"/>
  <c r="A1880"/>
  <c r="AH1879"/>
  <c r="AI1879" s="1"/>
  <c r="AA1879"/>
  <c r="A1879"/>
  <c r="AH1878"/>
  <c r="AI1878" s="1"/>
  <c r="A1878"/>
  <c r="AH1877"/>
  <c r="AI1877" s="1"/>
  <c r="A1877"/>
  <c r="AH1876"/>
  <c r="AI1876" s="1"/>
  <c r="A1876"/>
  <c r="AH1875"/>
  <c r="AI1875" s="1"/>
  <c r="A1875"/>
  <c r="AH1874"/>
  <c r="AI1874" s="1"/>
  <c r="A1874"/>
  <c r="AH1873"/>
  <c r="AI1873" s="1"/>
  <c r="A1873"/>
  <c r="AH1872"/>
  <c r="AI1872" s="1"/>
  <c r="A1872"/>
  <c r="AH1871"/>
  <c r="AI1871" s="1"/>
  <c r="AA1871"/>
  <c r="A1871"/>
  <c r="AH1870"/>
  <c r="AI1870" s="1"/>
  <c r="AA1870"/>
  <c r="A1870"/>
  <c r="AH1869"/>
  <c r="AI1869" s="1"/>
  <c r="AA1869"/>
  <c r="A1869"/>
  <c r="AH1868"/>
  <c r="AI1868" s="1"/>
  <c r="AA1868"/>
  <c r="A1868"/>
  <c r="AH1867"/>
  <c r="AI1867" s="1"/>
  <c r="AA1867"/>
  <c r="A1867"/>
  <c r="AH1866"/>
  <c r="AI1866" s="1"/>
  <c r="AA1866"/>
  <c r="A1866"/>
  <c r="AH1865"/>
  <c r="AI1865" s="1"/>
  <c r="A1865"/>
  <c r="AH1864"/>
  <c r="AI1864" s="1"/>
  <c r="AA1864"/>
  <c r="A1864"/>
  <c r="AH1863"/>
  <c r="AI1863" s="1"/>
  <c r="AA1863"/>
  <c r="A1863"/>
  <c r="AH1862"/>
  <c r="AI1862" s="1"/>
  <c r="AA1862"/>
  <c r="A1862"/>
  <c r="AH1861"/>
  <c r="AI1861" s="1"/>
  <c r="AA1861"/>
  <c r="A1861"/>
  <c r="AH1860"/>
  <c r="AI1860" s="1"/>
  <c r="AA1860"/>
  <c r="A1860"/>
  <c r="AH1859"/>
  <c r="AI1859" s="1"/>
  <c r="AA1859"/>
  <c r="A1859"/>
  <c r="AH1858"/>
  <c r="AI1858" s="1"/>
  <c r="AA1858"/>
  <c r="Y1858"/>
  <c r="A1858"/>
  <c r="AH1857"/>
  <c r="AI1857" s="1"/>
  <c r="AA1857"/>
  <c r="Y1857"/>
  <c r="A1857"/>
  <c r="AH1856"/>
  <c r="AI1856" s="1"/>
  <c r="AA1856"/>
  <c r="Y1856"/>
  <c r="A1856"/>
  <c r="AH1855"/>
  <c r="AI1855" s="1"/>
  <c r="AA1855"/>
  <c r="A1855"/>
  <c r="AH1854"/>
  <c r="AI1854" s="1"/>
  <c r="AA1854"/>
  <c r="A1854"/>
  <c r="AH1853"/>
  <c r="AI1853" s="1"/>
  <c r="AA1853"/>
  <c r="A1853"/>
  <c r="AH1852"/>
  <c r="AI1852" s="1"/>
  <c r="AA1852"/>
  <c r="A1852"/>
  <c r="AH1851"/>
  <c r="AI1851" s="1"/>
  <c r="AA1851"/>
  <c r="A1851"/>
  <c r="AH1850"/>
  <c r="AI1850" s="1"/>
  <c r="Y1850"/>
  <c r="A1850"/>
  <c r="AH1849"/>
  <c r="AI1849" s="1"/>
  <c r="AA1849"/>
  <c r="A1849"/>
  <c r="AH1848"/>
  <c r="AI1848" s="1"/>
  <c r="AA1848"/>
  <c r="A1848"/>
  <c r="AH1847"/>
  <c r="AI1847" s="1"/>
  <c r="AA1847"/>
  <c r="A1847"/>
  <c r="AH1846"/>
  <c r="AI1846" s="1"/>
  <c r="AA1846"/>
  <c r="A1846"/>
  <c r="AH1845"/>
  <c r="AI1845" s="1"/>
  <c r="AA1845"/>
  <c r="A1845"/>
  <c r="AH1844"/>
  <c r="AI1844" s="1"/>
  <c r="AA1844"/>
  <c r="A1844"/>
  <c r="AH1843"/>
  <c r="AI1843" s="1"/>
  <c r="AA1843"/>
  <c r="A1843"/>
  <c r="AH1842"/>
  <c r="AI1842" s="1"/>
  <c r="Y1842"/>
  <c r="A1842"/>
  <c r="AH1841"/>
  <c r="AI1841" s="1"/>
  <c r="AA1841"/>
  <c r="A1841"/>
  <c r="AH1840"/>
  <c r="AI1840" s="1"/>
  <c r="Y1840"/>
  <c r="P1840"/>
  <c r="A1840"/>
  <c r="AH1839"/>
  <c r="AI1839" s="1"/>
  <c r="Y1839"/>
  <c r="P1839"/>
  <c r="A1839"/>
  <c r="AH1838"/>
  <c r="AI1838" s="1"/>
  <c r="Y1838"/>
  <c r="P1838"/>
  <c r="A1838"/>
  <c r="AH1837"/>
  <c r="AI1837" s="1"/>
  <c r="Y1837"/>
  <c r="P1837"/>
  <c r="A1837"/>
  <c r="AH1836"/>
  <c r="AI1836" s="1"/>
  <c r="Y1836"/>
  <c r="A1836"/>
  <c r="AH1835"/>
  <c r="AI1835" s="1"/>
  <c r="Y1835"/>
  <c r="A1835"/>
  <c r="AH1834"/>
  <c r="AI1834" s="1"/>
  <c r="Y1834"/>
  <c r="A1834"/>
  <c r="AH1833"/>
  <c r="AI1833" s="1"/>
  <c r="Y1833"/>
  <c r="A1833"/>
  <c r="AH1832"/>
  <c r="AI1832" s="1"/>
  <c r="Y1832"/>
  <c r="A1832"/>
  <c r="AH1831"/>
  <c r="AI1831" s="1"/>
  <c r="Y1831"/>
  <c r="A1831"/>
  <c r="AH1830"/>
  <c r="AI1830" s="1"/>
  <c r="Y1830"/>
  <c r="A1830"/>
  <c r="AH1829"/>
  <c r="AI1829" s="1"/>
  <c r="Y1829"/>
  <c r="A1829"/>
  <c r="AH1828"/>
  <c r="AI1828" s="1"/>
  <c r="Y1828"/>
  <c r="A1828"/>
  <c r="AH1827"/>
  <c r="AI1827" s="1"/>
  <c r="Y1827"/>
  <c r="A1827"/>
  <c r="AH1826"/>
  <c r="AI1826" s="1"/>
  <c r="Y1826"/>
  <c r="A1826"/>
  <c r="AH1825"/>
  <c r="AI1825" s="1"/>
  <c r="Y1825"/>
  <c r="A1825"/>
  <c r="AH1824"/>
  <c r="AI1824" s="1"/>
  <c r="Y1824"/>
  <c r="A1824"/>
  <c r="AH1823"/>
  <c r="AI1823" s="1"/>
  <c r="Y1823"/>
  <c r="A1823"/>
  <c r="AH1822"/>
  <c r="AI1822" s="1"/>
  <c r="Y1822"/>
  <c r="A1822"/>
  <c r="AH1821"/>
  <c r="AI1821" s="1"/>
  <c r="Y1821"/>
  <c r="A1821"/>
  <c r="AH1820"/>
  <c r="AI1820" s="1"/>
  <c r="Y1820"/>
  <c r="A1820"/>
  <c r="AH1819"/>
  <c r="AI1819" s="1"/>
  <c r="Y1819"/>
  <c r="A1819"/>
  <c r="AH1818"/>
  <c r="AI1818" s="1"/>
  <c r="Y1818"/>
  <c r="A1818"/>
  <c r="AH1817"/>
  <c r="AI1817" s="1"/>
  <c r="Y1817"/>
  <c r="A1817"/>
  <c r="AH1816"/>
  <c r="AI1816" s="1"/>
  <c r="Y1816"/>
  <c r="A1816"/>
  <c r="AH1815"/>
  <c r="AI1815" s="1"/>
  <c r="Y1815"/>
  <c r="A1815"/>
  <c r="AH1814"/>
  <c r="AI1814" s="1"/>
  <c r="Y1814"/>
  <c r="A1814"/>
  <c r="AH1813"/>
  <c r="AI1813" s="1"/>
  <c r="Y1813"/>
  <c r="A1813"/>
  <c r="AH1812"/>
  <c r="AI1812" s="1"/>
  <c r="Y1812"/>
  <c r="A1812"/>
  <c r="AH1811"/>
  <c r="AI1811" s="1"/>
  <c r="Y1811"/>
  <c r="A1811"/>
  <c r="AH1810"/>
  <c r="AI1810" s="1"/>
  <c r="Y1810"/>
  <c r="A1810"/>
  <c r="AH1809"/>
  <c r="AI1809" s="1"/>
  <c r="Y1809"/>
  <c r="A1809"/>
  <c r="AH1808"/>
  <c r="AI1808" s="1"/>
  <c r="Y1808"/>
  <c r="A1808"/>
  <c r="AH1807"/>
  <c r="AI1807" s="1"/>
  <c r="Y1807"/>
  <c r="A1807"/>
  <c r="AH1806"/>
  <c r="AI1806" s="1"/>
  <c r="Y1806"/>
  <c r="A1806"/>
  <c r="AH1805"/>
  <c r="AI1805" s="1"/>
  <c r="Y1805"/>
  <c r="A1805"/>
  <c r="AH1804"/>
  <c r="AI1804" s="1"/>
  <c r="Y1804"/>
  <c r="A1804"/>
  <c r="AH1803"/>
  <c r="AI1803" s="1"/>
  <c r="Y1803"/>
  <c r="A1803"/>
  <c r="AH1802"/>
  <c r="AI1802" s="1"/>
  <c r="Y1802"/>
  <c r="A1802"/>
  <c r="AH1801"/>
  <c r="AI1801" s="1"/>
  <c r="Y1801"/>
  <c r="A1801"/>
  <c r="AH1800"/>
  <c r="AI1800" s="1"/>
  <c r="Y1800"/>
  <c r="A1800"/>
  <c r="AH1799"/>
  <c r="AI1799" s="1"/>
  <c r="Y1799"/>
  <c r="A1799"/>
  <c r="AH1798"/>
  <c r="AI1798" s="1"/>
  <c r="Y1798"/>
  <c r="A1798"/>
  <c r="AH1797"/>
  <c r="AI1797" s="1"/>
  <c r="Y1797"/>
  <c r="A1797"/>
  <c r="AH1796"/>
  <c r="AI1796" s="1"/>
  <c r="Y1796"/>
  <c r="A1796"/>
  <c r="AH1795"/>
  <c r="AI1795" s="1"/>
  <c r="Y1795"/>
  <c r="A1795"/>
  <c r="AH1794"/>
  <c r="AI1794" s="1"/>
  <c r="Y1794"/>
  <c r="A1794"/>
  <c r="AH1793"/>
  <c r="AI1793" s="1"/>
  <c r="Y1793"/>
  <c r="A1793"/>
  <c r="AH1792"/>
  <c r="AI1792" s="1"/>
  <c r="Y1792"/>
  <c r="A1792"/>
  <c r="AH1791"/>
  <c r="AI1791" s="1"/>
  <c r="Y1791"/>
  <c r="A1791"/>
  <c r="AH1790"/>
  <c r="AI1790" s="1"/>
  <c r="Y1790"/>
  <c r="A1790"/>
  <c r="AH1789"/>
  <c r="AI1789" s="1"/>
  <c r="Y1789"/>
  <c r="A1789"/>
  <c r="AH1788"/>
  <c r="AI1788" s="1"/>
  <c r="Y1788"/>
  <c r="A1788"/>
  <c r="AH1787"/>
  <c r="AI1787" s="1"/>
  <c r="Y1787"/>
  <c r="A1787"/>
  <c r="AH1786"/>
  <c r="AI1786" s="1"/>
  <c r="Y1786"/>
  <c r="A1786"/>
  <c r="AH1785"/>
  <c r="AI1785" s="1"/>
  <c r="Y1785"/>
  <c r="A1785"/>
  <c r="AH1784"/>
  <c r="AI1784" s="1"/>
  <c r="Y1784"/>
  <c r="A1784"/>
  <c r="AH1783"/>
  <c r="AI1783" s="1"/>
  <c r="Y1783"/>
  <c r="A1783"/>
  <c r="AH1782"/>
  <c r="AI1782" s="1"/>
  <c r="Y1782"/>
  <c r="A1782"/>
  <c r="AH1781"/>
  <c r="AI1781" s="1"/>
  <c r="Y1781"/>
  <c r="A1781"/>
  <c r="AH1780"/>
  <c r="AI1780" s="1"/>
  <c r="Y1780"/>
  <c r="A1780"/>
  <c r="AH1779"/>
  <c r="AI1779" s="1"/>
  <c r="Y1779"/>
  <c r="A1779"/>
  <c r="AH1778"/>
  <c r="AI1778" s="1"/>
  <c r="Y1778"/>
  <c r="A1778"/>
  <c r="AH1777"/>
  <c r="AI1777" s="1"/>
  <c r="Y1777"/>
  <c r="A1777"/>
  <c r="AH1776"/>
  <c r="AI1776" s="1"/>
  <c r="Y1776"/>
  <c r="A1776"/>
  <c r="AH1775"/>
  <c r="AI1775" s="1"/>
  <c r="Y1775"/>
  <c r="A1775"/>
  <c r="AH1774"/>
  <c r="AI1774" s="1"/>
  <c r="Y1774"/>
  <c r="A1774"/>
  <c r="AH1773"/>
  <c r="AI1773" s="1"/>
  <c r="Y1773"/>
  <c r="A1773"/>
  <c r="AH1772"/>
  <c r="AI1772" s="1"/>
  <c r="Y1772"/>
  <c r="A1772"/>
  <c r="AH1771"/>
  <c r="AI1771" s="1"/>
  <c r="Y1771"/>
  <c r="P1771"/>
  <c r="A1771"/>
  <c r="AH1770"/>
  <c r="AI1770" s="1"/>
  <c r="Y1770"/>
  <c r="A1770"/>
  <c r="AH1769"/>
  <c r="AI1769" s="1"/>
  <c r="Y1769"/>
  <c r="A1769"/>
  <c r="AH1768"/>
  <c r="AI1768" s="1"/>
  <c r="Y1768"/>
  <c r="A1768"/>
  <c r="AH1767"/>
  <c r="AI1767" s="1"/>
  <c r="Y1767"/>
  <c r="A1767"/>
  <c r="AH1766"/>
  <c r="AI1766" s="1"/>
  <c r="Y1766"/>
  <c r="A1766"/>
  <c r="AH1765"/>
  <c r="AI1765" s="1"/>
  <c r="Y1765"/>
  <c r="A1765"/>
  <c r="AH1764"/>
  <c r="AI1764" s="1"/>
  <c r="Y1764"/>
  <c r="A1764"/>
  <c r="AH1763"/>
  <c r="AI1763" s="1"/>
  <c r="Y1763"/>
  <c r="A1763"/>
  <c r="AH1762"/>
  <c r="AI1762" s="1"/>
  <c r="Y1762"/>
  <c r="A1762"/>
  <c r="AH1761"/>
  <c r="AI1761" s="1"/>
  <c r="Y1761"/>
  <c r="A1761"/>
  <c r="AH1760"/>
  <c r="AI1760" s="1"/>
  <c r="Y1760"/>
  <c r="A1760"/>
  <c r="AH1759"/>
  <c r="AI1759" s="1"/>
  <c r="Y1759"/>
  <c r="A1759"/>
  <c r="AH1758"/>
  <c r="AI1758" s="1"/>
  <c r="Y1758"/>
  <c r="A1758"/>
  <c r="AH1757"/>
  <c r="AI1757" s="1"/>
  <c r="Y1757"/>
  <c r="A1757"/>
  <c r="AH1756"/>
  <c r="AI1756" s="1"/>
  <c r="AA1756"/>
  <c r="A1756"/>
  <c r="AH1755"/>
  <c r="AI1755" s="1"/>
  <c r="Y1755"/>
  <c r="A1755"/>
  <c r="AH1754"/>
  <c r="AI1754" s="1"/>
  <c r="Y1754"/>
  <c r="A1754"/>
  <c r="AH1753"/>
  <c r="AI1753" s="1"/>
  <c r="Y1753"/>
  <c r="A1753"/>
  <c r="AH1752"/>
  <c r="AI1752" s="1"/>
  <c r="AA1752"/>
  <c r="Y1752"/>
  <c r="A1752"/>
  <c r="AH1751"/>
  <c r="AI1751" s="1"/>
  <c r="AA1751"/>
  <c r="Y1751"/>
  <c r="A1751"/>
  <c r="AH1750"/>
  <c r="AI1750" s="1"/>
  <c r="Y1750"/>
  <c r="A1750"/>
  <c r="AH1749"/>
  <c r="AI1749" s="1"/>
  <c r="Y1749"/>
  <c r="A1749"/>
  <c r="AH1748"/>
  <c r="AI1748" s="1"/>
  <c r="Y1748"/>
  <c r="A1748"/>
  <c r="AH1747"/>
  <c r="AI1747" s="1"/>
  <c r="AA1747"/>
  <c r="A1747"/>
  <c r="AH1746"/>
  <c r="AI1746" s="1"/>
  <c r="AA1746"/>
  <c r="A1746"/>
  <c r="AH1745"/>
  <c r="AI1745" s="1"/>
  <c r="AA1745"/>
  <c r="A1745"/>
  <c r="AH1744"/>
  <c r="AI1744" s="1"/>
  <c r="AA1744"/>
  <c r="A1744"/>
  <c r="AH1743"/>
  <c r="AI1743" s="1"/>
  <c r="AA1743"/>
  <c r="A1743"/>
  <c r="AH1742"/>
  <c r="AI1742" s="1"/>
  <c r="AA1742"/>
  <c r="A1742"/>
  <c r="AH1741"/>
  <c r="AI1741" s="1"/>
  <c r="Y1741"/>
  <c r="A1741"/>
  <c r="AH1740"/>
  <c r="AI1740" s="1"/>
  <c r="Y1740"/>
  <c r="A1740"/>
  <c r="AH1739"/>
  <c r="AI1739" s="1"/>
  <c r="Y1739"/>
  <c r="A1739"/>
  <c r="AH1738"/>
  <c r="AI1738" s="1"/>
  <c r="Y1738"/>
  <c r="A1738"/>
  <c r="AH1737"/>
  <c r="AI1737" s="1"/>
  <c r="AA1737"/>
  <c r="Y1737"/>
  <c r="A1737"/>
  <c r="AH1736"/>
  <c r="AI1736" s="1"/>
  <c r="AA1736"/>
  <c r="Y1736"/>
  <c r="A1736"/>
  <c r="AH1735"/>
  <c r="AI1735" s="1"/>
  <c r="AA1735"/>
  <c r="Y1735"/>
  <c r="A1735"/>
  <c r="AH1734"/>
  <c r="AI1734" s="1"/>
  <c r="AA1734"/>
  <c r="A1734"/>
  <c r="AH1733"/>
  <c r="AI1733" s="1"/>
  <c r="AA1733"/>
  <c r="Y1733"/>
  <c r="A1733"/>
  <c r="AH1732"/>
  <c r="AI1732" s="1"/>
  <c r="AA1732"/>
  <c r="Y1732"/>
  <c r="A1732"/>
  <c r="AH1731"/>
  <c r="AI1731" s="1"/>
  <c r="Y1731"/>
  <c r="A1731"/>
  <c r="AH1730"/>
  <c r="AI1730" s="1"/>
  <c r="Y1730"/>
  <c r="A1730"/>
  <c r="AH1729"/>
  <c r="AI1729" s="1"/>
  <c r="Y1729"/>
  <c r="A1729"/>
  <c r="A1145" i="6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145" i="5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H1728" i="1"/>
  <c r="AI1728" s="1"/>
  <c r="Y1728"/>
  <c r="A1728"/>
  <c r="AH1727"/>
  <c r="AI1727" s="1"/>
  <c r="Y1727"/>
  <c r="A1727"/>
  <c r="AH1726"/>
  <c r="AI1726" s="1"/>
  <c r="Y1726"/>
  <c r="A1726"/>
  <c r="AH1725"/>
  <c r="AI1725" s="1"/>
  <c r="Y1725"/>
  <c r="A1725"/>
  <c r="AH1724"/>
  <c r="AI1724" s="1"/>
  <c r="Y1724"/>
  <c r="P1724"/>
  <c r="A1724"/>
  <c r="AH1723"/>
  <c r="AI1723" s="1"/>
  <c r="Y1723"/>
  <c r="P1723"/>
  <c r="A1723"/>
  <c r="AH1722"/>
  <c r="AI1722" s="1"/>
  <c r="Y1722"/>
  <c r="A1722"/>
  <c r="AH1721"/>
  <c r="AI1721" s="1"/>
  <c r="Y1721"/>
  <c r="A1721"/>
  <c r="AH1720"/>
  <c r="AI1720" s="1"/>
  <c r="AA1720"/>
  <c r="Y1720"/>
  <c r="A1720"/>
  <c r="AH1719"/>
  <c r="AI1719" s="1"/>
  <c r="Y1719"/>
  <c r="A1719"/>
  <c r="AH1718"/>
  <c r="AI1718" s="1"/>
  <c r="Y1718"/>
  <c r="A1718"/>
  <c r="AH1717"/>
  <c r="AI1717" s="1"/>
  <c r="Y1717"/>
  <c r="A1717"/>
  <c r="AH1716"/>
  <c r="AI1716" s="1"/>
  <c r="Y1716"/>
  <c r="A1716"/>
  <c r="AH1715"/>
  <c r="AI1715" s="1"/>
  <c r="Y1715"/>
  <c r="A1715"/>
  <c r="AH1714"/>
  <c r="AI1714" s="1"/>
  <c r="Y1714"/>
  <c r="A1714"/>
  <c r="AH1713"/>
  <c r="AI1713" s="1"/>
  <c r="Y1713"/>
  <c r="A1713"/>
  <c r="AH1712"/>
  <c r="AI1712" s="1"/>
  <c r="Y1712"/>
  <c r="A1712"/>
  <c r="AH1711"/>
  <c r="AI1711" s="1"/>
  <c r="Y1711"/>
  <c r="A1711"/>
  <c r="AH1710"/>
  <c r="AI1710" s="1"/>
  <c r="Y1710"/>
  <c r="A1710"/>
  <c r="AH1709"/>
  <c r="AI1709" s="1"/>
  <c r="Y1709"/>
  <c r="A1709"/>
  <c r="AH1708"/>
  <c r="AI1708" s="1"/>
  <c r="Y1708"/>
  <c r="A1708"/>
  <c r="AH1707"/>
  <c r="AI1707" s="1"/>
  <c r="Y1707"/>
  <c r="A1707"/>
  <c r="AH1706"/>
  <c r="AI1706" s="1"/>
  <c r="AA1706"/>
  <c r="A1706"/>
  <c r="AH1705"/>
  <c r="AI1705" s="1"/>
  <c r="AA1705"/>
  <c r="A1705"/>
  <c r="AH1704"/>
  <c r="AI1704" s="1"/>
  <c r="Y1704"/>
  <c r="A1704"/>
  <c r="AH1703"/>
  <c r="AI1703" s="1"/>
  <c r="Y1703"/>
  <c r="A1703"/>
  <c r="AH1702"/>
  <c r="AI1702" s="1"/>
  <c r="Y1702"/>
  <c r="A1702"/>
  <c r="AH1701"/>
  <c r="AI1701" s="1"/>
  <c r="Y1701"/>
  <c r="A1701"/>
  <c r="AH1700"/>
  <c r="AI1700" s="1"/>
  <c r="Y1700"/>
  <c r="A1700"/>
  <c r="AH1699"/>
  <c r="AI1699" s="1"/>
  <c r="Y1699"/>
  <c r="A1699"/>
  <c r="AH1698"/>
  <c r="AI1698" s="1"/>
  <c r="Y1698"/>
  <c r="A1698"/>
  <c r="AH1697"/>
  <c r="AI1697" s="1"/>
  <c r="Y1697"/>
  <c r="A1697"/>
  <c r="AH1696"/>
  <c r="AI1696" s="1"/>
  <c r="Y1696"/>
  <c r="A1696"/>
  <c r="AH1695"/>
  <c r="AI1695" s="1"/>
  <c r="Y1695"/>
  <c r="A1695"/>
  <c r="AH1694"/>
  <c r="AI1694" s="1"/>
  <c r="Y1694"/>
  <c r="A1694"/>
  <c r="AH1693"/>
  <c r="AI1693" s="1"/>
  <c r="Y1693"/>
  <c r="A1693"/>
  <c r="AH1692"/>
  <c r="AI1692" s="1"/>
  <c r="Y1692"/>
  <c r="A1692"/>
  <c r="AH1691"/>
  <c r="AI1691" s="1"/>
  <c r="Y1691"/>
  <c r="A1691"/>
  <c r="AH1690"/>
  <c r="AI1690" s="1"/>
  <c r="Y1690"/>
  <c r="A1690"/>
  <c r="AH1689"/>
  <c r="AI1689" s="1"/>
  <c r="Y1689"/>
  <c r="A1689"/>
  <c r="AH1688"/>
  <c r="AI1688" s="1"/>
  <c r="Y1688"/>
  <c r="A1688"/>
  <c r="AH1687"/>
  <c r="AI1687" s="1"/>
  <c r="Y1687"/>
  <c r="A1687"/>
  <c r="AH1686"/>
  <c r="AI1686" s="1"/>
  <c r="AA1686"/>
  <c r="A1686"/>
  <c r="AH1685"/>
  <c r="AI1685" s="1"/>
  <c r="AA1685"/>
  <c r="A1685"/>
  <c r="AH1684"/>
  <c r="AI1684" s="1"/>
  <c r="AA1684"/>
  <c r="A1684"/>
  <c r="AH1683"/>
  <c r="AI1683" s="1"/>
  <c r="AA1683"/>
  <c r="A1683"/>
  <c r="AH1682"/>
  <c r="AI1682" s="1"/>
  <c r="Y1682"/>
  <c r="A1682"/>
  <c r="AH1681"/>
  <c r="AI1681" s="1"/>
  <c r="Y1681"/>
  <c r="A1681"/>
  <c r="AH1680"/>
  <c r="AI1680" s="1"/>
  <c r="Y1680"/>
  <c r="A1680"/>
  <c r="AH1679"/>
  <c r="AI1679" s="1"/>
  <c r="AA1679"/>
  <c r="Y1679"/>
  <c r="A1679"/>
  <c r="AH1678"/>
  <c r="AI1678" s="1"/>
  <c r="AA1678"/>
  <c r="A1678"/>
  <c r="AH1677"/>
  <c r="AI1677" s="1"/>
  <c r="Y1677"/>
  <c r="A1677"/>
  <c r="AH1676"/>
  <c r="AI1676" s="1"/>
  <c r="Y1676"/>
  <c r="A1676"/>
  <c r="AH1675"/>
  <c r="AI1675" s="1"/>
  <c r="Y1675"/>
  <c r="A1675"/>
  <c r="AH1674"/>
  <c r="AI1674" s="1"/>
  <c r="Y1674"/>
  <c r="A1674"/>
  <c r="AH1673"/>
  <c r="AI1673" s="1"/>
  <c r="Y1673"/>
  <c r="A1673"/>
  <c r="AH1672"/>
  <c r="AI1672" s="1"/>
  <c r="Y1672"/>
  <c r="A1672"/>
  <c r="AH1671"/>
  <c r="AI1671" s="1"/>
  <c r="Y1671"/>
  <c r="A1671"/>
  <c r="AH1670"/>
  <c r="AI1670" s="1"/>
  <c r="Y1670"/>
  <c r="A1670"/>
  <c r="AH1669"/>
  <c r="AI1669" s="1"/>
  <c r="Y1669"/>
  <c r="A1669"/>
  <c r="AH1668"/>
  <c r="AI1668" s="1"/>
  <c r="Y1668"/>
  <c r="A1668"/>
  <c r="AH1667"/>
  <c r="AI1667" s="1"/>
  <c r="Y1667"/>
  <c r="A1667"/>
  <c r="AH1666"/>
  <c r="AI1666" s="1"/>
  <c r="Y1666"/>
  <c r="A1666"/>
  <c r="AH1665"/>
  <c r="AI1665" s="1"/>
  <c r="Y1665"/>
  <c r="A1665"/>
  <c r="AH1664"/>
  <c r="AI1664" s="1"/>
  <c r="Y1664"/>
  <c r="A1664"/>
  <c r="AH1663"/>
  <c r="AI1663" s="1"/>
  <c r="Y1663"/>
  <c r="A1663"/>
  <c r="AH1662"/>
  <c r="AI1662" s="1"/>
  <c r="Y1662"/>
  <c r="A1662"/>
  <c r="AH1661"/>
  <c r="AI1661" s="1"/>
  <c r="Y1661"/>
  <c r="A1661"/>
  <c r="AH1660"/>
  <c r="AI1660" s="1"/>
  <c r="Y1660"/>
  <c r="A1660"/>
  <c r="AH1659"/>
  <c r="AI1659" s="1"/>
  <c r="Y1659"/>
  <c r="A1659"/>
  <c r="AH1658"/>
  <c r="AI1658" s="1"/>
  <c r="Y1658"/>
  <c r="A1658"/>
  <c r="AH1657"/>
  <c r="AI1657" s="1"/>
  <c r="A1657"/>
  <c r="AH1656"/>
  <c r="AI1656" s="1"/>
  <c r="Y1656"/>
  <c r="A1656"/>
  <c r="AH1655"/>
  <c r="AI1655" s="1"/>
  <c r="Y1655"/>
  <c r="A1655"/>
  <c r="AH1654"/>
  <c r="AI1654" s="1"/>
  <c r="Y1654"/>
  <c r="A1654"/>
  <c r="AH1653"/>
  <c r="AI1653" s="1"/>
  <c r="Y1653"/>
  <c r="A1653"/>
  <c r="AH1652"/>
  <c r="AI1652" s="1"/>
  <c r="Y1652"/>
  <c r="A1652"/>
  <c r="AH1651"/>
  <c r="AI1651" s="1"/>
  <c r="Y1651"/>
  <c r="A1651"/>
  <c r="AH1650"/>
  <c r="AI1650" s="1"/>
  <c r="Y1650"/>
  <c r="A1650"/>
  <c r="AH1649"/>
  <c r="AI1649" s="1"/>
  <c r="Y1649"/>
  <c r="A1649"/>
  <c r="AH1648"/>
  <c r="AI1648" s="1"/>
  <c r="A1648"/>
  <c r="AH1647"/>
  <c r="AI1647" s="1"/>
  <c r="A1647"/>
  <c r="AH1646"/>
  <c r="AI1646" s="1"/>
  <c r="A1646"/>
  <c r="AH1645"/>
  <c r="AI1645" s="1"/>
  <c r="A1645"/>
  <c r="AH1644"/>
  <c r="AI1644" s="1"/>
  <c r="A1644"/>
  <c r="AH1643"/>
  <c r="AI1643" s="1"/>
  <c r="Y1643"/>
  <c r="A1643"/>
  <c r="AH1642"/>
  <c r="AI1642" s="1"/>
  <c r="Y1642"/>
  <c r="A1642"/>
  <c r="AH1641"/>
  <c r="AI1641" s="1"/>
  <c r="Y1641"/>
  <c r="A1641"/>
  <c r="AH1640"/>
  <c r="AI1640" s="1"/>
  <c r="Y1640"/>
  <c r="A1640"/>
  <c r="AH1639"/>
  <c r="AI1639" s="1"/>
  <c r="Y1639"/>
  <c r="A1639"/>
  <c r="AH1638"/>
  <c r="AI1638" s="1"/>
  <c r="Y1638"/>
  <c r="A1638"/>
  <c r="AH1637"/>
  <c r="AI1637" s="1"/>
  <c r="Y1637"/>
  <c r="A1637"/>
  <c r="AH1636"/>
  <c r="AI1636" s="1"/>
  <c r="Y1636"/>
  <c r="A1636"/>
  <c r="AH1635"/>
  <c r="AI1635" s="1"/>
  <c r="Y1635"/>
  <c r="A1635"/>
  <c r="AH1634"/>
  <c r="AI1634" s="1"/>
  <c r="Y1634"/>
  <c r="A1634"/>
  <c r="AH1633"/>
  <c r="AI1633" s="1"/>
  <c r="Y1633"/>
  <c r="A1633"/>
  <c r="AH1632"/>
  <c r="AI1632" s="1"/>
  <c r="Y1632"/>
  <c r="A1632"/>
  <c r="AH1631"/>
  <c r="AI1631" s="1"/>
  <c r="Y1631"/>
  <c r="P1631"/>
  <c r="A1631"/>
  <c r="AH1630"/>
  <c r="AI1630" s="1"/>
  <c r="Y1630"/>
  <c r="A1630"/>
  <c r="AH1629"/>
  <c r="AI1629" s="1"/>
  <c r="Y1629"/>
  <c r="A1629"/>
  <c r="AH1628"/>
  <c r="AI1628" s="1"/>
  <c r="Y1628"/>
  <c r="A1628"/>
  <c r="AH1627"/>
  <c r="AI1627" s="1"/>
  <c r="Y1627"/>
  <c r="A1627"/>
  <c r="AH1626"/>
  <c r="AI1626" s="1"/>
  <c r="Y1626"/>
  <c r="A1626"/>
  <c r="AH1625"/>
  <c r="AI1625" s="1"/>
  <c r="Y1625"/>
  <c r="A1625"/>
  <c r="AH1624"/>
  <c r="AI1624" s="1"/>
  <c r="Y1624"/>
  <c r="A1624"/>
  <c r="AH1623"/>
  <c r="AI1623" s="1"/>
  <c r="Y1623"/>
  <c r="A1623"/>
  <c r="AH1622"/>
  <c r="AI1622" s="1"/>
  <c r="Y1622"/>
  <c r="A1622"/>
  <c r="AH1621"/>
  <c r="AI1621" s="1"/>
  <c r="Y1621"/>
  <c r="A1621"/>
  <c r="AH1620"/>
  <c r="AI1620" s="1"/>
  <c r="Y1620"/>
  <c r="A1620"/>
  <c r="AH1619"/>
  <c r="AI1619" s="1"/>
  <c r="Y1619"/>
  <c r="A1619"/>
  <c r="AH1618"/>
  <c r="AI1618" s="1"/>
  <c r="Y1618"/>
  <c r="A1618"/>
  <c r="AH1617"/>
  <c r="AI1617" s="1"/>
  <c r="Y1617"/>
  <c r="A1617"/>
  <c r="AH1616"/>
  <c r="AI1616" s="1"/>
  <c r="Y1616"/>
  <c r="A1616"/>
  <c r="AH1615"/>
  <c r="AI1615" s="1"/>
  <c r="Y1615"/>
  <c r="A1615"/>
  <c r="AH1614"/>
  <c r="AI1614" s="1"/>
  <c r="Y1614"/>
  <c r="A1614"/>
  <c r="AH1613"/>
  <c r="AI1613" s="1"/>
  <c r="Y1613"/>
  <c r="P1613"/>
  <c r="A1613"/>
  <c r="AH1612"/>
  <c r="AI1612" s="1"/>
  <c r="Y1612"/>
  <c r="P1612"/>
  <c r="A1612"/>
  <c r="AH1611"/>
  <c r="AI1611" s="1"/>
  <c r="Y1611"/>
  <c r="P1611"/>
  <c r="A1611"/>
  <c r="AH1610"/>
  <c r="AI1610" s="1"/>
  <c r="Y1610"/>
  <c r="A1610"/>
  <c r="AH1609"/>
  <c r="AI1609" s="1"/>
  <c r="Y1609"/>
  <c r="A1609"/>
  <c r="AH1608"/>
  <c r="AI1608" s="1"/>
  <c r="Y1608"/>
  <c r="A1608"/>
  <c r="AH1607"/>
  <c r="AI1607" s="1"/>
  <c r="Y1607"/>
  <c r="A1607"/>
  <c r="AH1606"/>
  <c r="AI1606" s="1"/>
  <c r="Y1606"/>
  <c r="A1606"/>
  <c r="AH1605"/>
  <c r="AI1605" s="1"/>
  <c r="Y1605"/>
  <c r="A1605"/>
  <c r="AH1604"/>
  <c r="AI1604" s="1"/>
  <c r="Y1604"/>
  <c r="A1604"/>
  <c r="AH1603"/>
  <c r="AI1603" s="1"/>
  <c r="Y1603"/>
  <c r="A1603"/>
  <c r="AH1602"/>
  <c r="AI1602" s="1"/>
  <c r="Y1602"/>
  <c r="A1602"/>
  <c r="AH1601"/>
  <c r="AI1601" s="1"/>
  <c r="Y1601"/>
  <c r="A1601"/>
  <c r="AH1600"/>
  <c r="AI1600" s="1"/>
  <c r="Y1600"/>
  <c r="A1600"/>
  <c r="AH1599"/>
  <c r="AI1599" s="1"/>
  <c r="Y1599"/>
  <c r="A1599"/>
  <c r="AH1598"/>
  <c r="AI1598" s="1"/>
  <c r="Y1598"/>
  <c r="A1598"/>
  <c r="AH1597"/>
  <c r="AI1597" s="1"/>
  <c r="Y1597"/>
  <c r="A1597"/>
  <c r="AH1596"/>
  <c r="AI1596" s="1"/>
  <c r="AA1596"/>
  <c r="Y1596"/>
  <c r="P1596"/>
  <c r="A1596"/>
  <c r="AH1595"/>
  <c r="AI1595" s="1"/>
  <c r="AA1595"/>
  <c r="P1595"/>
  <c r="A1595"/>
  <c r="AH1594"/>
  <c r="AI1594" s="1"/>
  <c r="Y1594"/>
  <c r="A1594"/>
  <c r="AH1593"/>
  <c r="AI1593" s="1"/>
  <c r="Y1593"/>
  <c r="A1593"/>
  <c r="AH1592"/>
  <c r="AI1592" s="1"/>
  <c r="Y1592"/>
  <c r="A1592"/>
  <c r="AH1591"/>
  <c r="AI1591" s="1"/>
  <c r="Y1591"/>
  <c r="P1591"/>
  <c r="A1591"/>
  <c r="AH1590"/>
  <c r="AI1590" s="1"/>
  <c r="Y1590"/>
  <c r="P1590"/>
  <c r="A1590"/>
  <c r="AH1589"/>
  <c r="AI1589" s="1"/>
  <c r="Y1589"/>
  <c r="A1589"/>
  <c r="AH1588"/>
  <c r="AI1588" s="1"/>
  <c r="Y1588"/>
  <c r="A1588"/>
  <c r="AH1587"/>
  <c r="AI1587" s="1"/>
  <c r="Y1587"/>
  <c r="P1587"/>
  <c r="A1587"/>
  <c r="AH1586"/>
  <c r="AI1586" s="1"/>
  <c r="Y1586"/>
  <c r="P1586"/>
  <c r="A1586"/>
  <c r="AH1585"/>
  <c r="AI1585" s="1"/>
  <c r="Y1585"/>
  <c r="P1585"/>
  <c r="A1585"/>
  <c r="AH1584"/>
  <c r="AI1584" s="1"/>
  <c r="Y1584"/>
  <c r="P1584"/>
  <c r="A1584"/>
  <c r="AH1583"/>
  <c r="AI1583" s="1"/>
  <c r="Y1583"/>
  <c r="A1583"/>
  <c r="AH1582"/>
  <c r="AI1582" s="1"/>
  <c r="AA1582"/>
  <c r="Y1582"/>
  <c r="A1582"/>
  <c r="AH1581"/>
  <c r="AI1581" s="1"/>
  <c r="Y1581"/>
  <c r="A1581"/>
  <c r="AH1580"/>
  <c r="AI1580" s="1"/>
  <c r="Y1580"/>
  <c r="A1580"/>
  <c r="AH1579"/>
  <c r="AI1579" s="1"/>
  <c r="Y1579"/>
  <c r="A1579"/>
  <c r="AH1578"/>
  <c r="AI1578" s="1"/>
  <c r="Y1578"/>
  <c r="A1578"/>
  <c r="AH1577"/>
  <c r="AI1577" s="1"/>
  <c r="Y1577"/>
  <c r="A1577"/>
  <c r="AH1576"/>
  <c r="AI1576" s="1"/>
  <c r="Y1576"/>
  <c r="A1576"/>
  <c r="AH1575"/>
  <c r="AI1575" s="1"/>
  <c r="Y1575"/>
  <c r="A1575"/>
  <c r="AH1574"/>
  <c r="AI1574" s="1"/>
  <c r="Y1574"/>
  <c r="A1574"/>
  <c r="AH1573"/>
  <c r="AI1573" s="1"/>
  <c r="Y1573"/>
  <c r="A1573"/>
  <c r="AH1572"/>
  <c r="AI1572" s="1"/>
  <c r="Y1572"/>
  <c r="A1572"/>
  <c r="AH1571"/>
  <c r="AI1571" s="1"/>
  <c r="Y1571"/>
  <c r="A1571"/>
  <c r="AH1570"/>
  <c r="AI1570" s="1"/>
  <c r="Y1570"/>
  <c r="A1570"/>
  <c r="AH1569"/>
  <c r="AI1569" s="1"/>
  <c r="Y1569"/>
  <c r="A1569"/>
  <c r="AH1568"/>
  <c r="AI1568" s="1"/>
  <c r="Y1568"/>
  <c r="A1568"/>
  <c r="AH1567"/>
  <c r="AI1567" s="1"/>
  <c r="Y1567"/>
  <c r="A1567"/>
  <c r="AH1566"/>
  <c r="AI1566" s="1"/>
  <c r="Y1566"/>
  <c r="A1566"/>
  <c r="AH1565"/>
  <c r="AI1565" s="1"/>
  <c r="AA1565"/>
  <c r="A1565"/>
  <c r="AH1564"/>
  <c r="AI1564" s="1"/>
  <c r="AA1564"/>
  <c r="A1564"/>
  <c r="AH1563"/>
  <c r="AI1563" s="1"/>
  <c r="AA1563"/>
  <c r="A1563"/>
  <c r="AH1562"/>
  <c r="AI1562" s="1"/>
  <c r="AA1562"/>
  <c r="A1562"/>
  <c r="AH1561"/>
  <c r="AI1561" s="1"/>
  <c r="AA1561"/>
  <c r="A1561"/>
  <c r="AH1560"/>
  <c r="AI1560" s="1"/>
  <c r="AA1560"/>
  <c r="A1560"/>
  <c r="AH1559"/>
  <c r="AI1559" s="1"/>
  <c r="AA1559"/>
  <c r="A1559"/>
  <c r="AH1558"/>
  <c r="AI1558" s="1"/>
  <c r="AA1558"/>
  <c r="A1558"/>
  <c r="AH1557"/>
  <c r="AI1557" s="1"/>
  <c r="AA1557"/>
  <c r="A1557"/>
  <c r="AH1556"/>
  <c r="AI1556" s="1"/>
  <c r="AA1556"/>
  <c r="A1556"/>
  <c r="AH1555"/>
  <c r="AI1555" s="1"/>
  <c r="AA1555"/>
  <c r="A1555"/>
  <c r="AH1554"/>
  <c r="AI1554" s="1"/>
  <c r="AA1554"/>
  <c r="A1554"/>
  <c r="AH1553"/>
  <c r="AI1553" s="1"/>
  <c r="AA1553"/>
  <c r="A1553"/>
  <c r="AH1552"/>
  <c r="AI1552" s="1"/>
  <c r="AA1552"/>
  <c r="A1552"/>
  <c r="AH1551"/>
  <c r="AI1551" s="1"/>
  <c r="AA1551"/>
  <c r="A1551"/>
  <c r="AH1550"/>
  <c r="AI1550" s="1"/>
  <c r="AA1550"/>
  <c r="A1550"/>
  <c r="AH1549"/>
  <c r="AI1549" s="1"/>
  <c r="AA1549"/>
  <c r="A1549"/>
  <c r="AH1548"/>
  <c r="AI1548" s="1"/>
  <c r="AA1548"/>
  <c r="A1548"/>
  <c r="AH1547"/>
  <c r="AI1547" s="1"/>
  <c r="AA1547"/>
  <c r="A1547"/>
  <c r="AH1546"/>
  <c r="AI1546" s="1"/>
  <c r="AA1546"/>
  <c r="A1546"/>
  <c r="AH1545"/>
  <c r="AI1545" s="1"/>
  <c r="Y1545"/>
  <c r="A1545"/>
  <c r="AH1544"/>
  <c r="AI1544" s="1"/>
  <c r="Y1544"/>
  <c r="A1544"/>
  <c r="AH1543"/>
  <c r="AI1543" s="1"/>
  <c r="Y1543"/>
  <c r="A1543"/>
  <c r="AH1542"/>
  <c r="AI1542" s="1"/>
  <c r="Y1542"/>
  <c r="A1542"/>
  <c r="AH1541"/>
  <c r="AI1541" s="1"/>
  <c r="Y1541"/>
  <c r="A1541"/>
  <c r="AH1540"/>
  <c r="AI1540" s="1"/>
  <c r="Y1540"/>
  <c r="A1540"/>
  <c r="AH1539"/>
  <c r="AI1539" s="1"/>
  <c r="Y1539"/>
  <c r="A1539"/>
  <c r="AH1538"/>
  <c r="AI1538" s="1"/>
  <c r="Y1538"/>
  <c r="A1538"/>
  <c r="AH1537"/>
  <c r="AI1537" s="1"/>
  <c r="Y1537"/>
  <c r="P1537"/>
  <c r="A1537"/>
  <c r="AH1536"/>
  <c r="AI1536" s="1"/>
  <c r="Y1536"/>
  <c r="A1536"/>
  <c r="AH1535"/>
  <c r="AI1535" s="1"/>
  <c r="Y1535"/>
  <c r="A1535"/>
  <c r="AH1534"/>
  <c r="AI1534" s="1"/>
  <c r="Y1534"/>
  <c r="A1534"/>
  <c r="AH1533"/>
  <c r="AI1533" s="1"/>
  <c r="Y1533"/>
  <c r="A1533"/>
  <c r="AH1532"/>
  <c r="AI1532" s="1"/>
  <c r="Y1532"/>
  <c r="A1532"/>
  <c r="AH1531"/>
  <c r="AI1531" s="1"/>
  <c r="Y1531"/>
  <c r="A1531"/>
  <c r="AH1530"/>
  <c r="AI1530" s="1"/>
  <c r="Y1530"/>
  <c r="A1530"/>
  <c r="AH1529"/>
  <c r="AI1529" s="1"/>
  <c r="Y1529"/>
  <c r="A1529"/>
  <c r="AH1528"/>
  <c r="AI1528" s="1"/>
  <c r="Y1528"/>
  <c r="A1528"/>
  <c r="AH1527"/>
  <c r="AI1527" s="1"/>
  <c r="Y1527"/>
  <c r="A1527"/>
  <c r="AH1526"/>
  <c r="AI1526" s="1"/>
  <c r="Y1526"/>
  <c r="A1526"/>
  <c r="AH1525"/>
  <c r="AI1525" s="1"/>
  <c r="Y1525"/>
  <c r="A1525"/>
  <c r="AH1524"/>
  <c r="AI1524" s="1"/>
  <c r="Y1524"/>
  <c r="A1524"/>
  <c r="AH1523"/>
  <c r="AI1523" s="1"/>
  <c r="Y1523"/>
  <c r="A1523"/>
  <c r="AH1522"/>
  <c r="AI1522" s="1"/>
  <c r="Y1522"/>
  <c r="A1522"/>
  <c r="AH1521"/>
  <c r="AI1521" s="1"/>
  <c r="Y1521"/>
  <c r="A1521"/>
  <c r="AH1520"/>
  <c r="AI1520" s="1"/>
  <c r="Y1520"/>
  <c r="A1520"/>
  <c r="AH1519"/>
  <c r="AI1519" s="1"/>
  <c r="Y1519"/>
  <c r="A1519"/>
  <c r="AH1518"/>
  <c r="AI1518" s="1"/>
  <c r="Y1518"/>
  <c r="A1518"/>
  <c r="AH1517"/>
  <c r="AI1517" s="1"/>
  <c r="Y1517"/>
  <c r="A1517"/>
  <c r="AH1516"/>
  <c r="AI1516" s="1"/>
  <c r="Y1516"/>
  <c r="A1516"/>
  <c r="AH1515"/>
  <c r="AI1515" s="1"/>
  <c r="Y1515"/>
  <c r="P1515"/>
  <c r="A1515"/>
  <c r="AH1514"/>
  <c r="AI1514" s="1"/>
  <c r="Y1514"/>
  <c r="A1514"/>
  <c r="AH1513"/>
  <c r="AI1513" s="1"/>
  <c r="Y1513"/>
  <c r="A1513"/>
  <c r="AH1512"/>
  <c r="AI1512" s="1"/>
  <c r="Y1512"/>
  <c r="A1512"/>
  <c r="AH1511"/>
  <c r="AI1511" s="1"/>
  <c r="Y1511"/>
  <c r="A1511"/>
  <c r="AH1510"/>
  <c r="AI1510" s="1"/>
  <c r="Y1510"/>
  <c r="A1510"/>
  <c r="AH1509"/>
  <c r="AI1509" s="1"/>
  <c r="Y1509"/>
  <c r="A1509"/>
  <c r="AH1508"/>
  <c r="AI1508" s="1"/>
  <c r="Y1508"/>
  <c r="A1508"/>
  <c r="AH1507"/>
  <c r="AI1507" s="1"/>
  <c r="Y1507"/>
  <c r="A1507"/>
  <c r="AH1506"/>
  <c r="AI1506" s="1"/>
  <c r="Y1506"/>
  <c r="A1506"/>
  <c r="AH1505"/>
  <c r="AI1505" s="1"/>
  <c r="Y1505"/>
  <c r="A1505"/>
  <c r="AH1504"/>
  <c r="AI1504" s="1"/>
  <c r="Y1504"/>
  <c r="A1504"/>
  <c r="AH1503"/>
  <c r="AI1503" s="1"/>
  <c r="Y1503"/>
  <c r="A1503"/>
  <c r="AH1502"/>
  <c r="AI1502" s="1"/>
  <c r="Y1502"/>
  <c r="A1502"/>
  <c r="AH1501"/>
  <c r="AI1501" s="1"/>
  <c r="Y1501"/>
  <c r="A1501"/>
  <c r="AH1500"/>
  <c r="AI1500" s="1"/>
  <c r="Y1500"/>
  <c r="A1500"/>
  <c r="AH1499"/>
  <c r="AI1499" s="1"/>
  <c r="Y1499"/>
  <c r="A1499"/>
  <c r="AH1498"/>
  <c r="AI1498" s="1"/>
  <c r="Y1498"/>
  <c r="A1498"/>
  <c r="AH1497"/>
  <c r="AI1497" s="1"/>
  <c r="Y1497"/>
  <c r="A1497"/>
  <c r="AH1496"/>
  <c r="AI1496" s="1"/>
  <c r="Y1496"/>
  <c r="A1496"/>
  <c r="AH1495"/>
  <c r="AI1495" s="1"/>
  <c r="Y1495"/>
  <c r="A1495"/>
  <c r="AH1494"/>
  <c r="AI1494" s="1"/>
  <c r="Y1494"/>
  <c r="A1494"/>
  <c r="AH1493"/>
  <c r="AI1493" s="1"/>
  <c r="Y1493"/>
  <c r="A1493"/>
  <c r="AH1492"/>
  <c r="AI1492" s="1"/>
  <c r="Y1492"/>
  <c r="A1492"/>
  <c r="AH1491"/>
  <c r="AI1491" s="1"/>
  <c r="Y1491"/>
  <c r="A1491"/>
  <c r="AH1490"/>
  <c r="AI1490" s="1"/>
  <c r="Y1490"/>
  <c r="A1490"/>
  <c r="AH1489"/>
  <c r="AI1489" s="1"/>
  <c r="Y1489"/>
  <c r="A1489"/>
  <c r="AH1488"/>
  <c r="AI1488" s="1"/>
  <c r="Y1488"/>
  <c r="A1488"/>
  <c r="AH1487"/>
  <c r="AI1487" s="1"/>
  <c r="Y1487"/>
  <c r="A1487"/>
  <c r="AH1486"/>
  <c r="AI1486" s="1"/>
  <c r="Y1486"/>
  <c r="A1486"/>
  <c r="AH1485"/>
  <c r="AI1485" s="1"/>
  <c r="Y1485"/>
  <c r="A1485"/>
  <c r="AH1484"/>
  <c r="AI1484" s="1"/>
  <c r="Y1484"/>
  <c r="A1484"/>
  <c r="AH1483"/>
  <c r="AI1483" s="1"/>
  <c r="Y1483"/>
  <c r="A1483"/>
  <c r="AH1482"/>
  <c r="AI1482" s="1"/>
  <c r="Y1482"/>
  <c r="A1482"/>
  <c r="AH1481"/>
  <c r="AI1481" s="1"/>
  <c r="Y1481"/>
  <c r="A1481"/>
  <c r="AH1480"/>
  <c r="AI1480" s="1"/>
  <c r="Y1480"/>
  <c r="A1480"/>
  <c r="AH1479"/>
  <c r="AI1479" s="1"/>
  <c r="Y1479"/>
  <c r="A1479"/>
  <c r="AH1478"/>
  <c r="AI1478" s="1"/>
  <c r="Y1478"/>
  <c r="A1478"/>
  <c r="AH1477"/>
  <c r="AI1477" s="1"/>
  <c r="Y1477"/>
  <c r="A1477"/>
  <c r="AH1476"/>
  <c r="AI1476" s="1"/>
  <c r="Y1476"/>
  <c r="P1476"/>
  <c r="A1476"/>
  <c r="AH1475"/>
  <c r="AI1475" s="1"/>
  <c r="Y1475"/>
  <c r="A1475"/>
  <c r="AH1474"/>
  <c r="AI1474" s="1"/>
  <c r="Y1474"/>
  <c r="A1474"/>
  <c r="AH1473"/>
  <c r="AI1473" s="1"/>
  <c r="Y1473"/>
  <c r="A1473"/>
  <c r="AH1472"/>
  <c r="AI1472" s="1"/>
  <c r="Y1472"/>
  <c r="A1472"/>
  <c r="AH1471"/>
  <c r="AI1471" s="1"/>
  <c r="Y1471"/>
  <c r="A1471"/>
  <c r="AH1470"/>
  <c r="AI1470" s="1"/>
  <c r="Y1470"/>
  <c r="A1470"/>
  <c r="AH1469"/>
  <c r="AI1469" s="1"/>
  <c r="Y1469"/>
  <c r="A1469"/>
  <c r="AH1468"/>
  <c r="AI1468" s="1"/>
  <c r="Y1468"/>
  <c r="A1468"/>
  <c r="AH1467"/>
  <c r="AI1467" s="1"/>
  <c r="Y1467"/>
  <c r="A1467"/>
  <c r="AH1466"/>
  <c r="AI1466" s="1"/>
  <c r="Y1466"/>
  <c r="A1466"/>
  <c r="AH1465"/>
  <c r="AI1465" s="1"/>
  <c r="Y1465"/>
  <c r="A1465"/>
  <c r="AH1464"/>
  <c r="AI1464" s="1"/>
  <c r="Y1464"/>
  <c r="A1464"/>
  <c r="AH1463"/>
  <c r="AI1463" s="1"/>
  <c r="Y1463"/>
  <c r="A1463"/>
  <c r="AH1462"/>
  <c r="AI1462" s="1"/>
  <c r="Y1462"/>
  <c r="A1462"/>
  <c r="AH1461"/>
  <c r="AI1461" s="1"/>
  <c r="Y1461"/>
  <c r="A1461"/>
  <c r="AH1460"/>
  <c r="AI1460" s="1"/>
  <c r="Y1460"/>
  <c r="A1460"/>
  <c r="AH1459"/>
  <c r="AI1459" s="1"/>
  <c r="AA1459"/>
  <c r="A1459"/>
  <c r="AH1458"/>
  <c r="AI1458" s="1"/>
  <c r="AA1458"/>
  <c r="A1458"/>
  <c r="AH1457"/>
  <c r="AI1457" s="1"/>
  <c r="AA1457"/>
  <c r="A1457"/>
  <c r="AH1456"/>
  <c r="AI1456" s="1"/>
  <c r="AA1456"/>
  <c r="A1456"/>
  <c r="AH1455"/>
  <c r="AI1455" s="1"/>
  <c r="AA1455"/>
  <c r="A1455"/>
  <c r="AH1454"/>
  <c r="AI1454" s="1"/>
  <c r="AA1454"/>
  <c r="A1454"/>
  <c r="AH1453"/>
  <c r="AI1453" s="1"/>
  <c r="Y1453"/>
  <c r="A1453"/>
  <c r="AH1452"/>
  <c r="AI1452" s="1"/>
  <c r="AA1452"/>
  <c r="A1452"/>
  <c r="AH1451"/>
  <c r="AI1451" s="1"/>
  <c r="Y1451"/>
  <c r="P1451"/>
  <c r="A1451"/>
  <c r="AH1450"/>
  <c r="AI1450" s="1"/>
  <c r="Y1450"/>
  <c r="A1450"/>
  <c r="AH1449"/>
  <c r="AI1449" s="1"/>
  <c r="A1449"/>
  <c r="AH1448"/>
  <c r="AI1448" s="1"/>
  <c r="Y1448"/>
  <c r="P1448"/>
  <c r="A1448"/>
  <c r="AH1447"/>
  <c r="AI1447" s="1"/>
  <c r="A1447"/>
  <c r="AH1446"/>
  <c r="AI1446" s="1"/>
  <c r="AA1446"/>
  <c r="P1446"/>
  <c r="A1446"/>
  <c r="AH1445"/>
  <c r="AI1445" s="1"/>
  <c r="Y1445"/>
  <c r="A1445"/>
  <c r="AH1444"/>
  <c r="AI1444" s="1"/>
  <c r="Y1444"/>
  <c r="A1444"/>
  <c r="AH1443"/>
  <c r="AI1443" s="1"/>
  <c r="AA1443"/>
  <c r="A1443"/>
  <c r="AH1442"/>
  <c r="AI1442" s="1"/>
  <c r="AA1442"/>
  <c r="A1442"/>
  <c r="AH1441"/>
  <c r="AI1441" s="1"/>
  <c r="Y1441"/>
  <c r="P1441"/>
  <c r="A1441"/>
  <c r="AH1440"/>
  <c r="AI1440" s="1"/>
  <c r="Y1440"/>
  <c r="A1440"/>
  <c r="AH1439"/>
  <c r="AI1439" s="1"/>
  <c r="A1439"/>
  <c r="AH1438"/>
  <c r="AI1438" s="1"/>
  <c r="Y1438"/>
  <c r="A1438"/>
  <c r="AH1437"/>
  <c r="AI1437" s="1"/>
  <c r="Y1437"/>
  <c r="P1437"/>
  <c r="A1437"/>
  <c r="AH1436"/>
  <c r="AI1436" s="1"/>
  <c r="Y1436"/>
  <c r="P1436"/>
  <c r="A1436"/>
  <c r="AH1435"/>
  <c r="AI1435" s="1"/>
  <c r="Y1435"/>
  <c r="P1435"/>
  <c r="A1435"/>
  <c r="AH1434"/>
  <c r="AI1434" s="1"/>
  <c r="Y1434"/>
  <c r="P1434"/>
  <c r="A1434"/>
  <c r="AH1433"/>
  <c r="AI1433" s="1"/>
  <c r="Y1433"/>
  <c r="P1433"/>
  <c r="A1433"/>
  <c r="AH1432"/>
  <c r="AI1432" s="1"/>
  <c r="Y1432"/>
  <c r="P1432"/>
  <c r="A1432"/>
  <c r="AH1431"/>
  <c r="AI1431" s="1"/>
  <c r="Y1431"/>
  <c r="P1431"/>
  <c r="A1431"/>
  <c r="AH1430"/>
  <c r="AI1430" s="1"/>
  <c r="Y1430"/>
  <c r="P1430"/>
  <c r="A1430"/>
  <c r="AH1429"/>
  <c r="AI1429" s="1"/>
  <c r="Y1429"/>
  <c r="A1429"/>
  <c r="AH1428"/>
  <c r="AI1428" s="1"/>
  <c r="Y1428"/>
  <c r="A1428"/>
  <c r="AH1427"/>
  <c r="AI1427" s="1"/>
  <c r="Y1427"/>
  <c r="A1427"/>
  <c r="AH1426"/>
  <c r="AI1426" s="1"/>
  <c r="Y1426"/>
  <c r="A1426"/>
  <c r="AH1425"/>
  <c r="AI1425" s="1"/>
  <c r="Y1425"/>
  <c r="A1425"/>
  <c r="AH1424"/>
  <c r="AI1424" s="1"/>
  <c r="Y1424"/>
  <c r="P1424"/>
  <c r="A1424"/>
  <c r="AH1423"/>
  <c r="AI1423" s="1"/>
  <c r="Y1423"/>
  <c r="P1423"/>
  <c r="A1423"/>
  <c r="AH1422"/>
  <c r="AI1422" s="1"/>
  <c r="Y1422"/>
  <c r="A1422"/>
  <c r="AH1421"/>
  <c r="AI1421" s="1"/>
  <c r="Y1421"/>
  <c r="A1421"/>
  <c r="AH1420"/>
  <c r="AI1420" s="1"/>
  <c r="Y1420"/>
  <c r="A1420"/>
  <c r="AH1419"/>
  <c r="AI1419" s="1"/>
  <c r="Y1419"/>
  <c r="A1419"/>
  <c r="AH1418"/>
  <c r="AI1418" s="1"/>
  <c r="A1418"/>
  <c r="AH1417"/>
  <c r="AI1417" s="1"/>
  <c r="Y1417"/>
  <c r="A1417"/>
  <c r="AH1416"/>
  <c r="AI1416" s="1"/>
  <c r="Y1416"/>
  <c r="A1416"/>
  <c r="AH1415"/>
  <c r="AI1415" s="1"/>
  <c r="Y1415"/>
  <c r="A1415"/>
  <c r="AH1414"/>
  <c r="AI1414" s="1"/>
  <c r="Y1414"/>
  <c r="A1414"/>
  <c r="AH1413"/>
  <c r="AI1413" s="1"/>
  <c r="Y1413"/>
  <c r="A1413"/>
  <c r="AH1412"/>
  <c r="AI1412" s="1"/>
  <c r="Y1412"/>
  <c r="A1412"/>
  <c r="AH1411"/>
  <c r="AI1411" s="1"/>
  <c r="Y1411"/>
  <c r="A1411"/>
  <c r="AH1410"/>
  <c r="AI1410" s="1"/>
  <c r="Y1410"/>
  <c r="A1410"/>
  <c r="AH1409"/>
  <c r="AI1409" s="1"/>
  <c r="Y1409"/>
  <c r="A1409"/>
  <c r="AH1408"/>
  <c r="AI1408" s="1"/>
  <c r="Y1408"/>
  <c r="A1408"/>
  <c r="AH1407"/>
  <c r="AI1407" s="1"/>
  <c r="Y1407"/>
  <c r="A1407"/>
  <c r="AH1406"/>
  <c r="AI1406" s="1"/>
  <c r="Y1406"/>
  <c r="A1406"/>
  <c r="AH1405"/>
  <c r="AI1405" s="1"/>
  <c r="Y1405"/>
  <c r="A1405"/>
  <c r="AH1404"/>
  <c r="AI1404" s="1"/>
  <c r="Y1404"/>
  <c r="A1404"/>
  <c r="AH1403"/>
  <c r="AI1403" s="1"/>
  <c r="Y1403"/>
  <c r="A1403"/>
  <c r="AH1402"/>
  <c r="AI1402" s="1"/>
  <c r="Y1402"/>
  <c r="A1402"/>
  <c r="AH1401"/>
  <c r="AI1401" s="1"/>
  <c r="Y1401"/>
  <c r="A1401"/>
  <c r="AH1400"/>
  <c r="AI1400" s="1"/>
  <c r="Y1400"/>
  <c r="A1400"/>
  <c r="AH1399"/>
  <c r="AI1399" s="1"/>
  <c r="Y1399"/>
  <c r="P1399"/>
  <c r="A1399"/>
  <c r="AH1398"/>
  <c r="AI1398" s="1"/>
  <c r="Y1398"/>
  <c r="P1398"/>
  <c r="A1398"/>
  <c r="AH1397"/>
  <c r="AI1397" s="1"/>
  <c r="Y1397"/>
  <c r="P1397"/>
  <c r="A1397"/>
  <c r="AH1396"/>
  <c r="AI1396" s="1"/>
  <c r="Y1396"/>
  <c r="A1396"/>
  <c r="AH1395"/>
  <c r="AI1395" s="1"/>
  <c r="Y1395"/>
  <c r="A1395"/>
  <c r="AH1394"/>
  <c r="AI1394" s="1"/>
  <c r="Y1394"/>
  <c r="A1394"/>
  <c r="AH1393"/>
  <c r="AI1393" s="1"/>
  <c r="Y1393"/>
  <c r="A1393"/>
  <c r="AH1392"/>
  <c r="AI1392" s="1"/>
  <c r="Y1392"/>
  <c r="A1392"/>
  <c r="AH1391"/>
  <c r="AI1391" s="1"/>
  <c r="Y1391"/>
  <c r="A1391"/>
  <c r="AH1390"/>
  <c r="AI1390" s="1"/>
  <c r="Y1390"/>
  <c r="A1390"/>
  <c r="AH1389"/>
  <c r="AI1389" s="1"/>
  <c r="Y1389"/>
  <c r="A1389"/>
  <c r="AH1388"/>
  <c r="AI1388" s="1"/>
  <c r="Y1388"/>
  <c r="A1388"/>
  <c r="AH1387"/>
  <c r="AI1387" s="1"/>
  <c r="Y1387"/>
  <c r="A1387"/>
  <c r="AH1386"/>
  <c r="AI1386" s="1"/>
  <c r="Y1386"/>
  <c r="A1386"/>
  <c r="AH1385"/>
  <c r="AI1385" s="1"/>
  <c r="Y1385"/>
  <c r="A1385"/>
  <c r="AH1384"/>
  <c r="AI1384" s="1"/>
  <c r="Y1384"/>
  <c r="A1384"/>
  <c r="AH1383"/>
  <c r="AI1383" s="1"/>
  <c r="Y1383"/>
  <c r="A1383"/>
  <c r="AH1382"/>
  <c r="AI1382" s="1"/>
  <c r="Y1382"/>
  <c r="A1382"/>
  <c r="AH1381"/>
  <c r="AI1381" s="1"/>
  <c r="Y1381"/>
  <c r="A1381"/>
  <c r="AH1380"/>
  <c r="AI1380" s="1"/>
  <c r="Y1380"/>
  <c r="A1380"/>
  <c r="AH1379"/>
  <c r="AI1379" s="1"/>
  <c r="Y1379"/>
  <c r="A1379"/>
  <c r="AH1378"/>
  <c r="AI1378" s="1"/>
  <c r="Y1378"/>
  <c r="A1378"/>
  <c r="AH1377"/>
  <c r="AI1377" s="1"/>
  <c r="Y1377"/>
  <c r="A1377"/>
  <c r="AH1376"/>
  <c r="AI1376" s="1"/>
  <c r="Y1376"/>
  <c r="A1376"/>
  <c r="AH1375"/>
  <c r="AI1375" s="1"/>
  <c r="Y1375"/>
  <c r="A1375"/>
  <c r="AH1374"/>
  <c r="AI1374" s="1"/>
  <c r="Y1374"/>
  <c r="A1374"/>
  <c r="AH1373"/>
  <c r="AI1373" s="1"/>
  <c r="Y1373"/>
  <c r="A1373"/>
  <c r="AH1372"/>
  <c r="AI1372" s="1"/>
  <c r="Y1372"/>
  <c r="A1372"/>
  <c r="AH1371"/>
  <c r="AI1371" s="1"/>
  <c r="Y1371"/>
  <c r="A1371"/>
  <c r="AH1370"/>
  <c r="AI1370" s="1"/>
  <c r="Y1370"/>
  <c r="A1370"/>
  <c r="AH1369"/>
  <c r="AI1369" s="1"/>
  <c r="Y1369"/>
  <c r="A1369"/>
  <c r="AH1368"/>
  <c r="AI1368" s="1"/>
  <c r="AA1368"/>
  <c r="A1368"/>
  <c r="AH1367"/>
  <c r="AI1367" s="1"/>
  <c r="AA1367"/>
  <c r="A1367"/>
  <c r="AH1366"/>
  <c r="AI1366" s="1"/>
  <c r="AA1366"/>
  <c r="A1366"/>
  <c r="AH1365"/>
  <c r="AI1365" s="1"/>
  <c r="AA1365"/>
  <c r="A1365"/>
  <c r="AH1364"/>
  <c r="AI1364" s="1"/>
  <c r="AA1364"/>
  <c r="A1364"/>
  <c r="AH1363"/>
  <c r="AI1363" s="1"/>
  <c r="AA1363"/>
  <c r="Y1363"/>
  <c r="A1363"/>
  <c r="AH1362"/>
  <c r="AI1362" s="1"/>
  <c r="A1362"/>
  <c r="AH1361"/>
  <c r="AI1361" s="1"/>
  <c r="AA1361"/>
  <c r="A1361"/>
  <c r="AH1360"/>
  <c r="AI1360" s="1"/>
  <c r="AA1360"/>
  <c r="A1360"/>
  <c r="AH1359"/>
  <c r="AI1359" s="1"/>
  <c r="AA1359"/>
  <c r="A1359"/>
  <c r="AH1358"/>
  <c r="AI1358" s="1"/>
  <c r="AA1358"/>
  <c r="A1358"/>
  <c r="AH1357"/>
  <c r="AI1357" s="1"/>
  <c r="AA1357"/>
  <c r="A1357"/>
  <c r="AH1356"/>
  <c r="AI1356" s="1"/>
  <c r="AA1356"/>
  <c r="A1356"/>
  <c r="AH1355"/>
  <c r="AI1355" s="1"/>
  <c r="Y1355"/>
  <c r="A1355"/>
  <c r="AH1354"/>
  <c r="AI1354" s="1"/>
  <c r="Y1354"/>
  <c r="A1354"/>
  <c r="AH1353"/>
  <c r="AI1353" s="1"/>
  <c r="Y1353"/>
  <c r="A1353"/>
  <c r="AH1352"/>
  <c r="AI1352" s="1"/>
  <c r="Y1352"/>
  <c r="A1352"/>
  <c r="AH1351"/>
  <c r="AI1351" s="1"/>
  <c r="Y1351"/>
  <c r="A1351"/>
  <c r="AH1350"/>
  <c r="AI1350" s="1"/>
  <c r="Y1350"/>
  <c r="A1350"/>
  <c r="AH1349"/>
  <c r="AI1349" s="1"/>
  <c r="Y1349"/>
  <c r="A1349"/>
  <c r="AH1348"/>
  <c r="AI1348" s="1"/>
  <c r="Y1348"/>
  <c r="P1348"/>
  <c r="A1348"/>
  <c r="AH1347"/>
  <c r="AI1347" s="1"/>
  <c r="Y1347"/>
  <c r="P1347"/>
  <c r="A1347"/>
  <c r="AH1346"/>
  <c r="AI1346" s="1"/>
  <c r="Y1346"/>
  <c r="P1346"/>
  <c r="A1346"/>
  <c r="AH1345"/>
  <c r="AI1345" s="1"/>
  <c r="AA1345"/>
  <c r="A1345"/>
  <c r="AH1344"/>
  <c r="AI1344" s="1"/>
  <c r="AA1344"/>
  <c r="A1344"/>
  <c r="AH1343"/>
  <c r="AI1343" s="1"/>
  <c r="Y1343"/>
  <c r="P1343"/>
  <c r="A1343"/>
  <c r="AH1342"/>
  <c r="AI1342" s="1"/>
  <c r="Y1342"/>
  <c r="P1342"/>
  <c r="A1342"/>
  <c r="AH1341"/>
  <c r="AI1341" s="1"/>
  <c r="Y1341"/>
  <c r="P1341"/>
  <c r="A1341"/>
  <c r="AH1340"/>
  <c r="AI1340" s="1"/>
  <c r="Y1340"/>
  <c r="A1340"/>
  <c r="AH1339"/>
  <c r="AI1339" s="1"/>
  <c r="AA1339"/>
  <c r="A1339"/>
  <c r="AH1338"/>
  <c r="AI1338" s="1"/>
  <c r="Y1338"/>
  <c r="A1338"/>
  <c r="AH1337"/>
  <c r="AI1337" s="1"/>
  <c r="Y1337"/>
  <c r="A1337"/>
  <c r="AH1336"/>
  <c r="AI1336" s="1"/>
  <c r="AA1336"/>
  <c r="A1336"/>
  <c r="AH1335"/>
  <c r="AI1335" s="1"/>
  <c r="AA1335"/>
  <c r="A1335"/>
  <c r="AH1334"/>
  <c r="AI1334" s="1"/>
  <c r="Y1334"/>
  <c r="A1334"/>
  <c r="AH1333"/>
  <c r="AI1333" s="1"/>
  <c r="Y1333"/>
  <c r="A1333"/>
  <c r="AH1332"/>
  <c r="AI1332" s="1"/>
  <c r="AA1332"/>
  <c r="A1332"/>
  <c r="AH1331"/>
  <c r="AI1331" s="1"/>
  <c r="Y1331"/>
  <c r="A1331"/>
  <c r="AH1330"/>
  <c r="AI1330" s="1"/>
  <c r="Y1330"/>
  <c r="A1330"/>
  <c r="AH1329"/>
  <c r="AI1329" s="1"/>
  <c r="AA1329"/>
  <c r="Y1329"/>
  <c r="A1329"/>
  <c r="AH1328"/>
  <c r="AI1328" s="1"/>
  <c r="Y1328"/>
  <c r="A1328"/>
  <c r="AH1327"/>
  <c r="AI1327" s="1"/>
  <c r="Y1327"/>
  <c r="A1327"/>
  <c r="AH1326"/>
  <c r="AI1326" s="1"/>
  <c r="Y1326"/>
  <c r="A1326"/>
  <c r="AH1325"/>
  <c r="AI1325" s="1"/>
  <c r="Y1325"/>
  <c r="P1325"/>
  <c r="A1325"/>
  <c r="AH1324"/>
  <c r="AI1324" s="1"/>
  <c r="Y1324"/>
  <c r="P1324"/>
  <c r="A1324"/>
  <c r="AH1323"/>
  <c r="AI1323" s="1"/>
  <c r="Y1323"/>
  <c r="A1323"/>
  <c r="AH1322"/>
  <c r="AI1322" s="1"/>
  <c r="Y1322"/>
  <c r="A1322"/>
  <c r="AH1321"/>
  <c r="AI1321" s="1"/>
  <c r="Y1321"/>
  <c r="A1321"/>
  <c r="AH1320"/>
  <c r="AI1320" s="1"/>
  <c r="Y1320"/>
  <c r="A1320"/>
  <c r="AH1319"/>
  <c r="AI1319" s="1"/>
  <c r="Y1319"/>
  <c r="A1319"/>
  <c r="AH1318"/>
  <c r="AI1318" s="1"/>
  <c r="Y1318"/>
  <c r="A1318"/>
  <c r="AH1317"/>
  <c r="AI1317" s="1"/>
  <c r="Y1317"/>
  <c r="A1317"/>
  <c r="AH1316"/>
  <c r="AI1316" s="1"/>
  <c r="Y1316"/>
  <c r="A1316"/>
  <c r="AH1315"/>
  <c r="AI1315" s="1"/>
  <c r="Y1315"/>
  <c r="A1315"/>
  <c r="AH1314"/>
  <c r="AI1314" s="1"/>
  <c r="Y1314"/>
  <c r="A1314"/>
  <c r="AH1313"/>
  <c r="AI1313" s="1"/>
  <c r="Y1313"/>
  <c r="A1313"/>
  <c r="AH1312"/>
  <c r="AI1312" s="1"/>
  <c r="Y1312"/>
  <c r="A1312"/>
  <c r="AH1311"/>
  <c r="AI1311" s="1"/>
  <c r="Y1311"/>
  <c r="A1311"/>
  <c r="AH1310"/>
  <c r="AI1310" s="1"/>
  <c r="Y1310"/>
  <c r="A1310"/>
  <c r="AH1309"/>
  <c r="AI1309" s="1"/>
  <c r="Y1309"/>
  <c r="A1309"/>
  <c r="AH1308"/>
  <c r="AI1308" s="1"/>
  <c r="Y1308"/>
  <c r="A1308"/>
  <c r="AH1307"/>
  <c r="AI1307" s="1"/>
  <c r="Y1307"/>
  <c r="P1307"/>
  <c r="A1307"/>
  <c r="AH1306"/>
  <c r="AI1306" s="1"/>
  <c r="Y1306"/>
  <c r="P1306"/>
  <c r="A1306"/>
  <c r="AH1305"/>
  <c r="AI1305" s="1"/>
  <c r="Y1305"/>
  <c r="P1305"/>
  <c r="A1305"/>
  <c r="AH1304"/>
  <c r="AI1304" s="1"/>
  <c r="Y1304"/>
  <c r="P1304"/>
  <c r="A1304"/>
  <c r="AH1303"/>
  <c r="AI1303" s="1"/>
  <c r="Y1303"/>
  <c r="A1303"/>
  <c r="AH1302"/>
  <c r="AI1302" s="1"/>
  <c r="Y1302"/>
  <c r="A1302"/>
  <c r="AH1301"/>
  <c r="AI1301" s="1"/>
  <c r="Y1301"/>
  <c r="A1301"/>
  <c r="AH1300"/>
  <c r="AI1300" s="1"/>
  <c r="Y1300"/>
  <c r="P1300"/>
  <c r="A1300"/>
  <c r="AH1299"/>
  <c r="AI1299" s="1"/>
  <c r="Y1299"/>
  <c r="P1299"/>
  <c r="A1299"/>
  <c r="AH1298"/>
  <c r="AI1298" s="1"/>
  <c r="A1298"/>
  <c r="AH1297"/>
  <c r="AI1297" s="1"/>
  <c r="Y1297"/>
  <c r="A1297"/>
  <c r="AH1296"/>
  <c r="AI1296" s="1"/>
  <c r="Y1296"/>
  <c r="A1296"/>
  <c r="AH1295"/>
  <c r="AI1295" s="1"/>
  <c r="Y1295"/>
  <c r="A1295"/>
  <c r="AH1294"/>
  <c r="AI1294" s="1"/>
  <c r="Y1294"/>
  <c r="A1294"/>
  <c r="AH1293"/>
  <c r="AI1293" s="1"/>
  <c r="Y1293"/>
  <c r="A1293"/>
  <c r="AH1292"/>
  <c r="AI1292" s="1"/>
  <c r="Y1292"/>
  <c r="A1292"/>
  <c r="AH1291"/>
  <c r="AI1291" s="1"/>
  <c r="Y1291"/>
  <c r="A1291"/>
  <c r="AH1290"/>
  <c r="AI1290" s="1"/>
  <c r="Y1290"/>
  <c r="A1290"/>
  <c r="AH1289"/>
  <c r="AI1289" s="1"/>
  <c r="Y1289"/>
  <c r="A1289"/>
  <c r="AH1288"/>
  <c r="AI1288" s="1"/>
  <c r="Y1288"/>
  <c r="A1288"/>
  <c r="AH1287"/>
  <c r="AI1287" s="1"/>
  <c r="Y1287"/>
  <c r="A1287"/>
  <c r="AH1286"/>
  <c r="AI1286" s="1"/>
  <c r="Y1286"/>
  <c r="A1286"/>
  <c r="AH1285"/>
  <c r="AI1285" s="1"/>
  <c r="Y1285"/>
  <c r="A1285"/>
  <c r="AH1284"/>
  <c r="AI1284" s="1"/>
  <c r="Y1284"/>
  <c r="A1284"/>
  <c r="AH1283"/>
  <c r="AI1283" s="1"/>
  <c r="Y1283"/>
  <c r="A1283"/>
  <c r="AH1282"/>
  <c r="AI1282" s="1"/>
  <c r="Y1282"/>
  <c r="A1282"/>
  <c r="AH1281"/>
  <c r="AI1281" s="1"/>
  <c r="Y1281"/>
  <c r="A1281"/>
  <c r="AH1280"/>
  <c r="AI1280" s="1"/>
  <c r="Y1280"/>
  <c r="A1280"/>
  <c r="AH1279"/>
  <c r="AI1279" s="1"/>
  <c r="Y1279"/>
  <c r="A1279"/>
  <c r="AH1278"/>
  <c r="AI1278" s="1"/>
  <c r="Y1278"/>
  <c r="A1278"/>
  <c r="AH1277"/>
  <c r="AI1277" s="1"/>
  <c r="Y1277"/>
  <c r="A1277"/>
  <c r="AH1276"/>
  <c r="AI1276" s="1"/>
  <c r="Y1276"/>
  <c r="A1276"/>
  <c r="AH1275"/>
  <c r="AI1275" s="1"/>
  <c r="Y1275"/>
  <c r="A1275"/>
  <c r="AH1274"/>
  <c r="AI1274" s="1"/>
  <c r="Y1274"/>
  <c r="A1274"/>
  <c r="AH1273"/>
  <c r="AI1273" s="1"/>
  <c r="Y1273"/>
  <c r="A1273"/>
  <c r="AH1272"/>
  <c r="AI1272" s="1"/>
  <c r="Y1272"/>
  <c r="A1272"/>
  <c r="AH1271"/>
  <c r="AI1271" s="1"/>
  <c r="Y1271"/>
  <c r="A1271"/>
  <c r="AH1270"/>
  <c r="AI1270" s="1"/>
  <c r="Y1270"/>
  <c r="A1270"/>
  <c r="AH1269"/>
  <c r="AI1269" s="1"/>
  <c r="Y1269"/>
  <c r="A1269"/>
  <c r="AH1268"/>
  <c r="AI1268" s="1"/>
  <c r="Y1268"/>
  <c r="A1268"/>
  <c r="AH1267"/>
  <c r="AI1267" s="1"/>
  <c r="Y1267"/>
  <c r="A1267"/>
  <c r="AH1266"/>
  <c r="AI1266" s="1"/>
  <c r="Y1266"/>
  <c r="A1266"/>
  <c r="AH1265"/>
  <c r="AI1265" s="1"/>
  <c r="Y1265"/>
  <c r="A1265"/>
  <c r="AH1264"/>
  <c r="AI1264" s="1"/>
  <c r="Y1264"/>
  <c r="A1264"/>
  <c r="AH1263"/>
  <c r="AI1263" s="1"/>
  <c r="Y1263"/>
  <c r="A1263"/>
  <c r="AH1262"/>
  <c r="AI1262" s="1"/>
  <c r="Y1262"/>
  <c r="A1262"/>
  <c r="AH1261"/>
  <c r="AI1261" s="1"/>
  <c r="Y1261"/>
  <c r="A1261"/>
  <c r="AH1260"/>
  <c r="AI1260" s="1"/>
  <c r="Y1260"/>
  <c r="A1260"/>
  <c r="AH1259"/>
  <c r="AI1259" s="1"/>
  <c r="Y1259"/>
  <c r="A1259"/>
  <c r="AH1258"/>
  <c r="AI1258" s="1"/>
  <c r="Y1258"/>
  <c r="A1258"/>
  <c r="AH1257"/>
  <c r="AI1257" s="1"/>
  <c r="Y1257"/>
  <c r="A1257"/>
  <c r="AH1256"/>
  <c r="AI1256" s="1"/>
  <c r="Y1256"/>
  <c r="A1256"/>
  <c r="AH1255"/>
  <c r="AI1255" s="1"/>
  <c r="Y1255"/>
  <c r="A1255"/>
  <c r="AH1254"/>
  <c r="AI1254" s="1"/>
  <c r="Y1254"/>
  <c r="A1254"/>
  <c r="AH1253"/>
  <c r="AI1253" s="1"/>
  <c r="Y1253"/>
  <c r="A1253"/>
  <c r="AH1252"/>
  <c r="AI1252" s="1"/>
  <c r="Y1252"/>
  <c r="A1252"/>
  <c r="AH1251"/>
  <c r="AI1251" s="1"/>
  <c r="Y1251"/>
  <c r="A1251"/>
  <c r="AH1250"/>
  <c r="AI1250" s="1"/>
  <c r="Y1250"/>
  <c r="A1250"/>
  <c r="AH1249"/>
  <c r="AI1249" s="1"/>
  <c r="Y1249"/>
  <c r="A1249"/>
  <c r="AH1248"/>
  <c r="AI1248" s="1"/>
  <c r="Y1248"/>
  <c r="A1248"/>
  <c r="AH1247"/>
  <c r="AI1247" s="1"/>
  <c r="Y1247"/>
  <c r="A1247"/>
  <c r="AH1246"/>
  <c r="AI1246" s="1"/>
  <c r="Y1246"/>
  <c r="A1246"/>
  <c r="AH1245"/>
  <c r="AI1245" s="1"/>
  <c r="Y1245"/>
  <c r="A1245"/>
  <c r="AH1244"/>
  <c r="AI1244" s="1"/>
  <c r="A1244"/>
  <c r="AH1243"/>
  <c r="AI1243" s="1"/>
  <c r="Y1243"/>
  <c r="A1243"/>
  <c r="AH1242"/>
  <c r="AI1242" s="1"/>
  <c r="Y1242"/>
  <c r="A1242"/>
  <c r="AH1241"/>
  <c r="AI1241" s="1"/>
  <c r="Y1241"/>
  <c r="A1241"/>
  <c r="AH1240"/>
  <c r="AI1240" s="1"/>
  <c r="Y1240"/>
  <c r="A1240"/>
  <c r="AH1239"/>
  <c r="AI1239" s="1"/>
  <c r="Y1239"/>
  <c r="A1239"/>
  <c r="AH1238"/>
  <c r="AI1238" s="1"/>
  <c r="Y1238"/>
  <c r="A1238"/>
  <c r="AH1237"/>
  <c r="AI1237" s="1"/>
  <c r="Y1237"/>
  <c r="A1237"/>
  <c r="AH1236"/>
  <c r="AI1236" s="1"/>
  <c r="Y1236"/>
  <c r="A1236"/>
  <c r="AH1235"/>
  <c r="AI1235" s="1"/>
  <c r="Y1235"/>
  <c r="A1235"/>
  <c r="AH1234"/>
  <c r="AI1234" s="1"/>
  <c r="Y1234"/>
  <c r="A1234"/>
  <c r="AH1233"/>
  <c r="AI1233" s="1"/>
  <c r="Y1233"/>
  <c r="A1233"/>
  <c r="AH1232"/>
  <c r="AI1232" s="1"/>
  <c r="Y1232"/>
  <c r="A1232"/>
  <c r="AH1231"/>
  <c r="AI1231" s="1"/>
  <c r="Y1231"/>
  <c r="A1231"/>
  <c r="AH1230"/>
  <c r="AI1230" s="1"/>
  <c r="Y1230"/>
  <c r="A1230"/>
  <c r="AH1229"/>
  <c r="AI1229" s="1"/>
  <c r="Y1229"/>
  <c r="A1229"/>
  <c r="AH1228"/>
  <c r="AI1228" s="1"/>
  <c r="A1228"/>
  <c r="AH1227"/>
  <c r="AI1227" s="1"/>
  <c r="Y1227"/>
  <c r="A1227"/>
  <c r="AH1226"/>
  <c r="AI1226" s="1"/>
  <c r="Y1226"/>
  <c r="A1226"/>
  <c r="AH1225"/>
  <c r="AI1225" s="1"/>
  <c r="Y1225"/>
  <c r="A1225"/>
  <c r="AH1224"/>
  <c r="AI1224" s="1"/>
  <c r="Y1224"/>
  <c r="A1224"/>
  <c r="AH1223"/>
  <c r="AI1223" s="1"/>
  <c r="Y1223"/>
  <c r="A1223"/>
  <c r="AH1222"/>
  <c r="AI1222" s="1"/>
  <c r="Y1222"/>
  <c r="A1222"/>
  <c r="AH1221"/>
  <c r="AI1221" s="1"/>
  <c r="Y1221"/>
  <c r="A1221"/>
  <c r="AH1220"/>
  <c r="AI1220" s="1"/>
  <c r="Y1220"/>
  <c r="A1220"/>
  <c r="AH1219"/>
  <c r="AI1219" s="1"/>
  <c r="Y1219"/>
  <c r="A1219"/>
  <c r="AH1218"/>
  <c r="AI1218" s="1"/>
  <c r="Y1218"/>
  <c r="A1218"/>
  <c r="AH1217"/>
  <c r="AI1217" s="1"/>
  <c r="Y1217"/>
  <c r="A1217"/>
  <c r="AH1216"/>
  <c r="AI1216" s="1"/>
  <c r="Y1216"/>
  <c r="A1216"/>
  <c r="AH1215"/>
  <c r="AI1215" s="1"/>
  <c r="Y1215"/>
  <c r="A1215"/>
  <c r="AH1214"/>
  <c r="AI1214" s="1"/>
  <c r="Y1214"/>
  <c r="A1214"/>
  <c r="AH1213"/>
  <c r="AI1213" s="1"/>
  <c r="Y1213"/>
  <c r="A1213"/>
  <c r="AH1212"/>
  <c r="AI1212" s="1"/>
  <c r="Y1212"/>
  <c r="A1212"/>
  <c r="AH1211"/>
  <c r="AI1211" s="1"/>
  <c r="Y1211"/>
  <c r="A1211"/>
  <c r="AH1210"/>
  <c r="AI1210" s="1"/>
  <c r="Y1210"/>
  <c r="A1210"/>
  <c r="AH1209"/>
  <c r="AI1209" s="1"/>
  <c r="Y1209"/>
  <c r="A1209"/>
  <c r="AH1208"/>
  <c r="AI1208" s="1"/>
  <c r="Y1208"/>
  <c r="A1208"/>
  <c r="AH1207"/>
  <c r="AI1207" s="1"/>
  <c r="Y1207"/>
  <c r="A1207"/>
  <c r="AH1206"/>
  <c r="AI1206" s="1"/>
  <c r="Y1206"/>
  <c r="A1206"/>
  <c r="AH1205"/>
  <c r="AI1205" s="1"/>
  <c r="Y1205"/>
  <c r="A1205"/>
  <c r="AH1204"/>
  <c r="AI1204" s="1"/>
  <c r="Y1204"/>
  <c r="A1204"/>
  <c r="AH1203"/>
  <c r="AI1203" s="1"/>
  <c r="A1203"/>
  <c r="AH1202"/>
  <c r="AI1202" s="1"/>
  <c r="A1202"/>
  <c r="AH1201"/>
  <c r="AI1201" s="1"/>
  <c r="A1201"/>
  <c r="AH1200"/>
  <c r="AI1200" s="1"/>
  <c r="A1200"/>
  <c r="AH1199"/>
  <c r="AI1199" s="1"/>
  <c r="A1199"/>
  <c r="AH1198"/>
  <c r="AI1198" s="1"/>
  <c r="A1198"/>
  <c r="AH1197"/>
  <c r="AI1197" s="1"/>
  <c r="A1197"/>
  <c r="AH1196"/>
  <c r="AI1196" s="1"/>
  <c r="A1196"/>
  <c r="AH1195"/>
  <c r="AI1195" s="1"/>
  <c r="A1195"/>
  <c r="AH1194"/>
  <c r="AI1194" s="1"/>
  <c r="A1194"/>
  <c r="AH1193"/>
  <c r="AI1193" s="1"/>
  <c r="A1193"/>
  <c r="AH1192"/>
  <c r="AI1192" s="1"/>
  <c r="A1192"/>
  <c r="AH1191"/>
  <c r="AI1191" s="1"/>
  <c r="A1191"/>
  <c r="AH1190"/>
  <c r="AI1190" s="1"/>
  <c r="AA1190"/>
  <c r="A1190"/>
  <c r="AH1189"/>
  <c r="AI1189" s="1"/>
  <c r="AA1189"/>
  <c r="A1189"/>
  <c r="AH1188"/>
  <c r="AI1188" s="1"/>
  <c r="AA1188"/>
  <c r="A1188"/>
  <c r="AH1187"/>
  <c r="AI1187" s="1"/>
  <c r="AA1187"/>
  <c r="A1187"/>
  <c r="AH1186"/>
  <c r="AI1186" s="1"/>
  <c r="AA1186"/>
  <c r="A1186"/>
  <c r="AH1185"/>
  <c r="AI1185" s="1"/>
  <c r="AA1185"/>
  <c r="A1185"/>
  <c r="AH1184"/>
  <c r="AI1184" s="1"/>
  <c r="AA1184"/>
  <c r="A1184"/>
  <c r="AH1183"/>
  <c r="AI1183" s="1"/>
  <c r="AA1183"/>
  <c r="A1183"/>
  <c r="AH1182"/>
  <c r="AI1182" s="1"/>
  <c r="AA1182"/>
  <c r="A1182"/>
  <c r="AH1181"/>
  <c r="AI1181" s="1"/>
  <c r="AA1181"/>
  <c r="A1181"/>
  <c r="AH1180"/>
  <c r="AI1180" s="1"/>
  <c r="AA1180"/>
  <c r="A1180"/>
  <c r="AH1179"/>
  <c r="AI1179" s="1"/>
  <c r="AA1179"/>
  <c r="A1179"/>
  <c r="AH1178"/>
  <c r="AI1178" s="1"/>
  <c r="AA1178"/>
  <c r="A1178"/>
  <c r="AH1177"/>
  <c r="AI1177" s="1"/>
  <c r="A1177"/>
  <c r="AH1176"/>
  <c r="AI1176" s="1"/>
  <c r="AA1176"/>
  <c r="A1176"/>
  <c r="AH1175"/>
  <c r="AI1175" s="1"/>
  <c r="AA1175"/>
  <c r="A1175"/>
  <c r="AH1174"/>
  <c r="AI1174" s="1"/>
  <c r="AA1174"/>
  <c r="A1174"/>
  <c r="AH1173"/>
  <c r="AI1173" s="1"/>
  <c r="Y1173"/>
  <c r="A1173"/>
  <c r="AH1172"/>
  <c r="AI1172" s="1"/>
  <c r="Y1172"/>
  <c r="A1172"/>
  <c r="AH1171"/>
  <c r="AI1171" s="1"/>
  <c r="Y1171"/>
  <c r="A1171"/>
  <c r="AH1170"/>
  <c r="AI1170" s="1"/>
  <c r="Y1170"/>
  <c r="A1170"/>
  <c r="AH1169"/>
  <c r="AI1169" s="1"/>
  <c r="Y1169"/>
  <c r="A1169"/>
  <c r="AH1168"/>
  <c r="AI1168" s="1"/>
  <c r="Y1168"/>
  <c r="A1168"/>
  <c r="AH1167"/>
  <c r="AI1167" s="1"/>
  <c r="Y1167"/>
  <c r="A1167"/>
  <c r="AH1166"/>
  <c r="AI1166" s="1"/>
  <c r="Y1166"/>
  <c r="A1166"/>
  <c r="AH1165"/>
  <c r="AI1165" s="1"/>
  <c r="Y1165"/>
  <c r="A1165"/>
  <c r="AH1164"/>
  <c r="AI1164" s="1"/>
  <c r="Y1164"/>
  <c r="A1164"/>
  <c r="AH1163"/>
  <c r="AI1163" s="1"/>
  <c r="Y1163"/>
  <c r="A1163"/>
  <c r="AH1162"/>
  <c r="AI1162" s="1"/>
  <c r="Y1162"/>
  <c r="A1162"/>
  <c r="AH1161"/>
  <c r="AI1161" s="1"/>
  <c r="Y1161"/>
  <c r="A1161"/>
  <c r="AH1160"/>
  <c r="AI1160" s="1"/>
  <c r="Y1160"/>
  <c r="A1160"/>
  <c r="AH1159"/>
  <c r="AI1159" s="1"/>
  <c r="Y1159"/>
  <c r="A1159"/>
  <c r="AH1158"/>
  <c r="AI1158" s="1"/>
  <c r="Y1158"/>
  <c r="A1158"/>
  <c r="AH1157"/>
  <c r="AI1157" s="1"/>
  <c r="Y1157"/>
  <c r="A1157"/>
  <c r="AH1156"/>
  <c r="AI1156" s="1"/>
  <c r="A1156"/>
  <c r="AH1155"/>
  <c r="AI1155" s="1"/>
  <c r="A1155"/>
  <c r="AH1154"/>
  <c r="AI1154" s="1"/>
  <c r="A1154"/>
  <c r="AH1153"/>
  <c r="AI1153" s="1"/>
  <c r="A1153"/>
  <c r="AH1152"/>
  <c r="AI1152" s="1"/>
  <c r="A1152"/>
  <c r="AH1151"/>
  <c r="AI1151" s="1"/>
  <c r="A1151"/>
  <c r="AH1150"/>
  <c r="AI1150" s="1"/>
  <c r="A1150"/>
  <c r="AH1149"/>
  <c r="AI1149" s="1"/>
  <c r="AE1149"/>
  <c r="AE1150" s="1"/>
  <c r="AE1151" s="1"/>
  <c r="AE1152" s="1"/>
  <c r="AE1153" s="1"/>
  <c r="AE1154" s="1"/>
  <c r="AE1155" s="1"/>
  <c r="AE1156" s="1"/>
  <c r="AE1157" s="1"/>
  <c r="AE1158" s="1"/>
  <c r="AE1159" s="1"/>
  <c r="AE1160" s="1"/>
  <c r="AE1161" s="1"/>
  <c r="AE1162" s="1"/>
  <c r="AE1163" s="1"/>
  <c r="AE1164" s="1"/>
  <c r="AE1165" s="1"/>
  <c r="AE1166" s="1"/>
  <c r="AE1167" s="1"/>
  <c r="AE1168" s="1"/>
  <c r="AE1169" s="1"/>
  <c r="AE1170" s="1"/>
  <c r="AE1171" s="1"/>
  <c r="AE1172" s="1"/>
  <c r="AE1173" s="1"/>
  <c r="AE1174" s="1"/>
  <c r="AE1175" s="1"/>
  <c r="AE1176" s="1"/>
  <c r="AE1177" s="1"/>
  <c r="AE1178" s="1"/>
  <c r="AE1179" s="1"/>
  <c r="AE1180" s="1"/>
  <c r="AE1181" s="1"/>
  <c r="AE1182" s="1"/>
  <c r="AE1183" s="1"/>
  <c r="AE1184" s="1"/>
  <c r="AE1185" s="1"/>
  <c r="AE1186" s="1"/>
  <c r="AE1187" s="1"/>
  <c r="AE1188" s="1"/>
  <c r="AE1189" s="1"/>
  <c r="AE1190" s="1"/>
  <c r="AE1191" s="1"/>
  <c r="AE1192" s="1"/>
  <c r="AE1193" s="1"/>
  <c r="AE1194" s="1"/>
  <c r="AE1195" s="1"/>
  <c r="AE1196" s="1"/>
  <c r="AE1197" s="1"/>
  <c r="AE1198" s="1"/>
  <c r="AE1199" s="1"/>
  <c r="AE1200" s="1"/>
  <c r="AE1201" s="1"/>
  <c r="AE1202" s="1"/>
  <c r="AE1203" s="1"/>
  <c r="AE1204" s="1"/>
  <c r="AE1205" s="1"/>
  <c r="AE1206" s="1"/>
  <c r="AE1207" s="1"/>
  <c r="AE1208" s="1"/>
  <c r="AE1209" s="1"/>
  <c r="AE1210" s="1"/>
  <c r="AE1211" s="1"/>
  <c r="AE1212" s="1"/>
  <c r="AE1213" s="1"/>
  <c r="AE1214" s="1"/>
  <c r="AE1215" s="1"/>
  <c r="AE1216" s="1"/>
  <c r="AE1217" s="1"/>
  <c r="AE1218" s="1"/>
  <c r="AE1219" s="1"/>
  <c r="AE1220" s="1"/>
  <c r="AE1221" s="1"/>
  <c r="AE1222" s="1"/>
  <c r="AE1223" s="1"/>
  <c r="AE1224" s="1"/>
  <c r="AE1225" s="1"/>
  <c r="AE1226" s="1"/>
  <c r="AE1227" s="1"/>
  <c r="AE1228" s="1"/>
  <c r="AE1229" s="1"/>
  <c r="AE1230" s="1"/>
  <c r="AE1231" s="1"/>
  <c r="AE1232" s="1"/>
  <c r="AE1233" s="1"/>
  <c r="AE1234" s="1"/>
  <c r="AE1235" s="1"/>
  <c r="AE1236" s="1"/>
  <c r="AE1237" s="1"/>
  <c r="AE1238" s="1"/>
  <c r="AE1239" s="1"/>
  <c r="AE1240" s="1"/>
  <c r="AE1241" s="1"/>
  <c r="AE1242" s="1"/>
  <c r="AE1243" s="1"/>
  <c r="AE1244" s="1"/>
  <c r="AE1245" s="1"/>
  <c r="AE1246" s="1"/>
  <c r="AE1247" s="1"/>
  <c r="AE1248" s="1"/>
  <c r="AE1249" s="1"/>
  <c r="AE1250" s="1"/>
  <c r="AE1251" s="1"/>
  <c r="AE1252" s="1"/>
  <c r="AE1253" s="1"/>
  <c r="AE1254" s="1"/>
  <c r="AE1255" s="1"/>
  <c r="AE1256" s="1"/>
  <c r="AE1257" s="1"/>
  <c r="AE1258" s="1"/>
  <c r="AE1259" s="1"/>
  <c r="AE1260" s="1"/>
  <c r="AE1261" s="1"/>
  <c r="AE1262" s="1"/>
  <c r="AE1263" s="1"/>
  <c r="AE1264" s="1"/>
  <c r="AE1265" s="1"/>
  <c r="AE1266" s="1"/>
  <c r="AE1267" s="1"/>
  <c r="AE1268" s="1"/>
  <c r="AE1269" s="1"/>
  <c r="AE1270" s="1"/>
  <c r="AE1271" s="1"/>
  <c r="AE1272" s="1"/>
  <c r="AE1273" s="1"/>
  <c r="AE1274" s="1"/>
  <c r="AE1275" s="1"/>
  <c r="AE1276" s="1"/>
  <c r="AE1277" s="1"/>
  <c r="AE1278" s="1"/>
  <c r="AE1279" s="1"/>
  <c r="AE1280" s="1"/>
  <c r="AE1281" s="1"/>
  <c r="AE1282" s="1"/>
  <c r="AE1283" s="1"/>
  <c r="AE1284" s="1"/>
  <c r="AE1285" s="1"/>
  <c r="AE1286" s="1"/>
  <c r="AE1287" s="1"/>
  <c r="AE1288" s="1"/>
  <c r="AE1289" s="1"/>
  <c r="AE1290" s="1"/>
  <c r="AE1291" s="1"/>
  <c r="AE1292" s="1"/>
  <c r="AE1293" s="1"/>
  <c r="AE1294" s="1"/>
  <c r="AE1295" s="1"/>
  <c r="AE1296" s="1"/>
  <c r="AE1297" s="1"/>
  <c r="AE1298" s="1"/>
  <c r="AE1299" s="1"/>
  <c r="AE1300" s="1"/>
  <c r="AE1301" s="1"/>
  <c r="AE1302" s="1"/>
  <c r="AE1303" s="1"/>
  <c r="AE1304" s="1"/>
  <c r="AE1305" s="1"/>
  <c r="AE1306" s="1"/>
  <c r="AE1307" s="1"/>
  <c r="AE1308" s="1"/>
  <c r="AE1309" s="1"/>
  <c r="AE1310" s="1"/>
  <c r="AE1311" s="1"/>
  <c r="AE1312" s="1"/>
  <c r="AE1313" s="1"/>
  <c r="AE1314" s="1"/>
  <c r="AE1315" s="1"/>
  <c r="AE1316" s="1"/>
  <c r="AE1317" s="1"/>
  <c r="AE1318" s="1"/>
  <c r="AE1319" s="1"/>
  <c r="AE1320" s="1"/>
  <c r="AE1321" s="1"/>
  <c r="AE1322" s="1"/>
  <c r="AE1323" s="1"/>
  <c r="AE1324" s="1"/>
  <c r="AE1325" s="1"/>
  <c r="AE1326" s="1"/>
  <c r="AE1327" s="1"/>
  <c r="AE1328" s="1"/>
  <c r="AE1329" s="1"/>
  <c r="AE1330" s="1"/>
  <c r="AE1331" s="1"/>
  <c r="AE1332" s="1"/>
  <c r="AE1333" s="1"/>
  <c r="AE1334" s="1"/>
  <c r="AE1335" s="1"/>
  <c r="AE1336" s="1"/>
  <c r="AE1337" s="1"/>
  <c r="AE1338" s="1"/>
  <c r="AE1339" s="1"/>
  <c r="AE1340" s="1"/>
  <c r="AE1341" s="1"/>
  <c r="AE1342" s="1"/>
  <c r="AE1343" s="1"/>
  <c r="AE1344" s="1"/>
  <c r="AE1345" s="1"/>
  <c r="AE1346" s="1"/>
  <c r="AE1347" s="1"/>
  <c r="AE1348" s="1"/>
  <c r="AE1349" s="1"/>
  <c r="AE1350" s="1"/>
  <c r="AE1351" s="1"/>
  <c r="AE1352" s="1"/>
  <c r="AE1353" s="1"/>
  <c r="AE1354" s="1"/>
  <c r="AE1355" s="1"/>
  <c r="AE1356" s="1"/>
  <c r="AE1357" s="1"/>
  <c r="AE1358" s="1"/>
  <c r="AE1359" s="1"/>
  <c r="AE1360" s="1"/>
  <c r="AE1361" s="1"/>
  <c r="AE1362" s="1"/>
  <c r="AE1363" s="1"/>
  <c r="AE1364" s="1"/>
  <c r="AE1365" s="1"/>
  <c r="AE1366" s="1"/>
  <c r="AE1367" s="1"/>
  <c r="AE1368" s="1"/>
  <c r="AE1369" s="1"/>
  <c r="AE1370" s="1"/>
  <c r="AE1371" s="1"/>
  <c r="AE1372" s="1"/>
  <c r="AE1373" s="1"/>
  <c r="AE1374" s="1"/>
  <c r="AE1375" s="1"/>
  <c r="AE1376" s="1"/>
  <c r="AE1377" s="1"/>
  <c r="AE1378" s="1"/>
  <c r="AE1379" s="1"/>
  <c r="AE1380" s="1"/>
  <c r="AE1381" s="1"/>
  <c r="AE1382" s="1"/>
  <c r="AE1383" s="1"/>
  <c r="AE1384" s="1"/>
  <c r="AE1385" s="1"/>
  <c r="AE1386" s="1"/>
  <c r="AE1387" s="1"/>
  <c r="AE1388" s="1"/>
  <c r="AE1389" s="1"/>
  <c r="AE1390" s="1"/>
  <c r="AE1391" s="1"/>
  <c r="AE1392" s="1"/>
  <c r="AE1393" s="1"/>
  <c r="AE1394" s="1"/>
  <c r="AE1395" s="1"/>
  <c r="AE1396" s="1"/>
  <c r="AE1397" s="1"/>
  <c r="AE1398" s="1"/>
  <c r="AE1399" s="1"/>
  <c r="AE1400" s="1"/>
  <c r="AE1401" s="1"/>
  <c r="AE1402" s="1"/>
  <c r="AE1403" s="1"/>
  <c r="AE1404" s="1"/>
  <c r="AE1405" s="1"/>
  <c r="AE1406" s="1"/>
  <c r="AE1407" s="1"/>
  <c r="AE1408" s="1"/>
  <c r="AE1409" s="1"/>
  <c r="AE1410" s="1"/>
  <c r="AE1411" s="1"/>
  <c r="AE1412" s="1"/>
  <c r="AE1413" s="1"/>
  <c r="AE1414" s="1"/>
  <c r="AE1415" s="1"/>
  <c r="AE1416" s="1"/>
  <c r="AE1417" s="1"/>
  <c r="AE1418" s="1"/>
  <c r="AE1419" s="1"/>
  <c r="AE1420" s="1"/>
  <c r="AE1421" s="1"/>
  <c r="AE1422" s="1"/>
  <c r="AE1423" s="1"/>
  <c r="AE1424" s="1"/>
  <c r="AE1425" s="1"/>
  <c r="AE1426" s="1"/>
  <c r="AE1427" s="1"/>
  <c r="AE1428" s="1"/>
  <c r="AE1429" s="1"/>
  <c r="AE1430" s="1"/>
  <c r="AE1431" s="1"/>
  <c r="AE1432" s="1"/>
  <c r="AE1433" s="1"/>
  <c r="AE1434" s="1"/>
  <c r="AE1435" s="1"/>
  <c r="AE1436" s="1"/>
  <c r="AE1437" s="1"/>
  <c r="AE1438" s="1"/>
  <c r="AE1439" s="1"/>
  <c r="AE1440" s="1"/>
  <c r="AE1441" s="1"/>
  <c r="AE1442" s="1"/>
  <c r="AE1443" s="1"/>
  <c r="AE1444" s="1"/>
  <c r="AE1445" s="1"/>
  <c r="AE1446" s="1"/>
  <c r="AE1447" s="1"/>
  <c r="AE1448" s="1"/>
  <c r="AE1449" s="1"/>
  <c r="AE1450" s="1"/>
  <c r="AE1451" s="1"/>
  <c r="AE1452" s="1"/>
  <c r="AE1453" s="1"/>
  <c r="AE1454" s="1"/>
  <c r="AE1455" s="1"/>
  <c r="AE1456" s="1"/>
  <c r="AE1457" s="1"/>
  <c r="AE1458" s="1"/>
  <c r="AE1459" s="1"/>
  <c r="AE1460" s="1"/>
  <c r="AE1461" s="1"/>
  <c r="AE1462" s="1"/>
  <c r="AE1463" s="1"/>
  <c r="AE1464" s="1"/>
  <c r="AE1465" s="1"/>
  <c r="AE1466" s="1"/>
  <c r="AE1467" s="1"/>
  <c r="AE1468" s="1"/>
  <c r="AE1469" s="1"/>
  <c r="AE1470" s="1"/>
  <c r="AE1471" s="1"/>
  <c r="AE1472" s="1"/>
  <c r="AE1473" s="1"/>
  <c r="AE1474" s="1"/>
  <c r="AE1475" s="1"/>
  <c r="AE1476" s="1"/>
  <c r="AE1477" s="1"/>
  <c r="AE1478" s="1"/>
  <c r="AE1479" s="1"/>
  <c r="AE1480" s="1"/>
  <c r="AE1481" s="1"/>
  <c r="AE1482" s="1"/>
  <c r="AE1483" s="1"/>
  <c r="AE1484" s="1"/>
  <c r="AE1485" s="1"/>
  <c r="AE1486" s="1"/>
  <c r="AE1487" s="1"/>
  <c r="AE1488" s="1"/>
  <c r="AE1489" s="1"/>
  <c r="AE1490" s="1"/>
  <c r="AE1491" s="1"/>
  <c r="AE1492" s="1"/>
  <c r="AE1493" s="1"/>
  <c r="AE1494" s="1"/>
  <c r="AE1495" s="1"/>
  <c r="AE1496" s="1"/>
  <c r="AE1497" s="1"/>
  <c r="AE1498" s="1"/>
  <c r="AE1499" s="1"/>
  <c r="AE1500" s="1"/>
  <c r="AE1501" s="1"/>
  <c r="AE1502" s="1"/>
  <c r="AE1503" s="1"/>
  <c r="AE1504" s="1"/>
  <c r="AE1505" s="1"/>
  <c r="AE1506" s="1"/>
  <c r="AE1507" s="1"/>
  <c r="AE1508" s="1"/>
  <c r="AE1509" s="1"/>
  <c r="AE1510" s="1"/>
  <c r="AE1511" s="1"/>
  <c r="AE1512" s="1"/>
  <c r="AE1513" s="1"/>
  <c r="AE1514" s="1"/>
  <c r="AE1515" s="1"/>
  <c r="AE1516" s="1"/>
  <c r="AE1517" s="1"/>
  <c r="AE1518" s="1"/>
  <c r="AE1519" s="1"/>
  <c r="AE1520" s="1"/>
  <c r="AE1521" s="1"/>
  <c r="AE1522" s="1"/>
  <c r="AE1523" s="1"/>
  <c r="AE1524" s="1"/>
  <c r="AE1525" s="1"/>
  <c r="AE1526" s="1"/>
  <c r="AE1527" s="1"/>
  <c r="AE1528" s="1"/>
  <c r="AE1529" s="1"/>
  <c r="AE1530" s="1"/>
  <c r="AE1531" s="1"/>
  <c r="AE1532" s="1"/>
  <c r="AE1533" s="1"/>
  <c r="AE1534" s="1"/>
  <c r="AE1535" s="1"/>
  <c r="AE1536" s="1"/>
  <c r="AE1537" s="1"/>
  <c r="AE1538" s="1"/>
  <c r="AE1539" s="1"/>
  <c r="AE1540" s="1"/>
  <c r="AE1541" s="1"/>
  <c r="AE1542" s="1"/>
  <c r="AE1543" s="1"/>
  <c r="AE1544" s="1"/>
  <c r="AE1545" s="1"/>
  <c r="AE1546" s="1"/>
  <c r="AE1547" s="1"/>
  <c r="AE1548" s="1"/>
  <c r="AE1549" s="1"/>
  <c r="AE1550" s="1"/>
  <c r="AE1551" s="1"/>
  <c r="AE1552" s="1"/>
  <c r="AE1553" s="1"/>
  <c r="AE1554" s="1"/>
  <c r="AE1555" s="1"/>
  <c r="AE1556" s="1"/>
  <c r="AE1557" s="1"/>
  <c r="AE1558" s="1"/>
  <c r="AE1559" s="1"/>
  <c r="AE1560" s="1"/>
  <c r="AE1561" s="1"/>
  <c r="AE1562" s="1"/>
  <c r="AE1563" s="1"/>
  <c r="AE1564" s="1"/>
  <c r="AE1565" s="1"/>
  <c r="AE1566" s="1"/>
  <c r="AE1567" s="1"/>
  <c r="AE1568" s="1"/>
  <c r="AE1569" s="1"/>
  <c r="AE1570" s="1"/>
  <c r="AE1571" s="1"/>
  <c r="AE1572" s="1"/>
  <c r="AE1573" s="1"/>
  <c r="AE1574" s="1"/>
  <c r="AE1575" s="1"/>
  <c r="AE1576" s="1"/>
  <c r="AE1577" s="1"/>
  <c r="AE1578" s="1"/>
  <c r="AE1579" s="1"/>
  <c r="AE1580" s="1"/>
  <c r="AE1581" s="1"/>
  <c r="AE1582" s="1"/>
  <c r="AE1583" s="1"/>
  <c r="AE1584" s="1"/>
  <c r="AE1585" s="1"/>
  <c r="AE1586" s="1"/>
  <c r="AE1587" s="1"/>
  <c r="AE1588" s="1"/>
  <c r="AE1589" s="1"/>
  <c r="AE1590" s="1"/>
  <c r="AE1591" s="1"/>
  <c r="AE1592" s="1"/>
  <c r="AE1593" s="1"/>
  <c r="AE1594" s="1"/>
  <c r="AE1595" s="1"/>
  <c r="AE1596" s="1"/>
  <c r="AE1597" s="1"/>
  <c r="AE1598" s="1"/>
  <c r="AE1599" s="1"/>
  <c r="AE1600" s="1"/>
  <c r="AE1601" s="1"/>
  <c r="AE1602" s="1"/>
  <c r="AE1603" s="1"/>
  <c r="AE1604" s="1"/>
  <c r="AE1605" s="1"/>
  <c r="AE1606" s="1"/>
  <c r="AE1607" s="1"/>
  <c r="AE1608" s="1"/>
  <c r="AE1609" s="1"/>
  <c r="AE1610" s="1"/>
  <c r="AE1611" s="1"/>
  <c r="AE1612" s="1"/>
  <c r="AE1613" s="1"/>
  <c r="AE1614" s="1"/>
  <c r="AE1615" s="1"/>
  <c r="AE1616" s="1"/>
  <c r="AE1617" s="1"/>
  <c r="AE1618" s="1"/>
  <c r="AE1619" s="1"/>
  <c r="AE1620" s="1"/>
  <c r="AE1621" s="1"/>
  <c r="AE1622" s="1"/>
  <c r="AE1623" s="1"/>
  <c r="AE1624" s="1"/>
  <c r="AE1625" s="1"/>
  <c r="AE1626" s="1"/>
  <c r="AE1627" s="1"/>
  <c r="AE1628" s="1"/>
  <c r="AE1629" s="1"/>
  <c r="AE1630" s="1"/>
  <c r="AE1631" s="1"/>
  <c r="AE1632" s="1"/>
  <c r="AE1633" s="1"/>
  <c r="AE1634" s="1"/>
  <c r="AE1635" s="1"/>
  <c r="AE1636" s="1"/>
  <c r="AE1637" s="1"/>
  <c r="AE1638" s="1"/>
  <c r="AE1639" s="1"/>
  <c r="AE1640" s="1"/>
  <c r="AE1641" s="1"/>
  <c r="AE1642" s="1"/>
  <c r="AE1643" s="1"/>
  <c r="AE1644" s="1"/>
  <c r="AE1645" s="1"/>
  <c r="AE1646" s="1"/>
  <c r="AE1647" s="1"/>
  <c r="AE1648" s="1"/>
  <c r="AE1649" s="1"/>
  <c r="AE1650" s="1"/>
  <c r="AE1651" s="1"/>
  <c r="AE1652" s="1"/>
  <c r="AE1653" s="1"/>
  <c r="AE1654" s="1"/>
  <c r="AE1655" s="1"/>
  <c r="AE1656" s="1"/>
  <c r="AE1657" s="1"/>
  <c r="AE1658" s="1"/>
  <c r="AE1659" s="1"/>
  <c r="AE1660" s="1"/>
  <c r="AE1661" s="1"/>
  <c r="AE1662" s="1"/>
  <c r="AE1663" s="1"/>
  <c r="AE1664" s="1"/>
  <c r="AE1665" s="1"/>
  <c r="AE1666" s="1"/>
  <c r="AE1667" s="1"/>
  <c r="AE1668" s="1"/>
  <c r="AE1669" s="1"/>
  <c r="AE1670" s="1"/>
  <c r="AE1671" s="1"/>
  <c r="AE1672" s="1"/>
  <c r="AE1673" s="1"/>
  <c r="AE1674" s="1"/>
  <c r="AE1675" s="1"/>
  <c r="AE1676" s="1"/>
  <c r="AE1677" s="1"/>
  <c r="AE1678" s="1"/>
  <c r="AE1679" s="1"/>
  <c r="AE1680" s="1"/>
  <c r="AE1681" s="1"/>
  <c r="AE1682" s="1"/>
  <c r="AE1683" s="1"/>
  <c r="AE1684" s="1"/>
  <c r="AE1685" s="1"/>
  <c r="AE1686" s="1"/>
  <c r="AE1687" s="1"/>
  <c r="AE1688" s="1"/>
  <c r="AE1689" s="1"/>
  <c r="AE1690" s="1"/>
  <c r="AE1691" s="1"/>
  <c r="AE1692" s="1"/>
  <c r="AE1693" s="1"/>
  <c r="AE1694" s="1"/>
  <c r="AE1695" s="1"/>
  <c r="AE1696" s="1"/>
  <c r="AE1697" s="1"/>
  <c r="AE1698" s="1"/>
  <c r="AE1699" s="1"/>
  <c r="AE1700" s="1"/>
  <c r="AE1701" s="1"/>
  <c r="AE1702" s="1"/>
  <c r="AE1703" s="1"/>
  <c r="AE1704" s="1"/>
  <c r="AE1705" s="1"/>
  <c r="AE1706" s="1"/>
  <c r="AE1707" s="1"/>
  <c r="AE1708" s="1"/>
  <c r="AE1709" s="1"/>
  <c r="AE1710" s="1"/>
  <c r="AE1711" s="1"/>
  <c r="AE1712" s="1"/>
  <c r="AE1713" s="1"/>
  <c r="AE1714" s="1"/>
  <c r="AE1715" s="1"/>
  <c r="AE1716" s="1"/>
  <c r="AE1717" s="1"/>
  <c r="AE1718" s="1"/>
  <c r="AE1719" s="1"/>
  <c r="AE1720" s="1"/>
  <c r="AE1721" s="1"/>
  <c r="AE1722" s="1"/>
  <c r="AE1723" s="1"/>
  <c r="AE1724" s="1"/>
  <c r="AE1725" s="1"/>
  <c r="AE1726" s="1"/>
  <c r="AE1727" s="1"/>
  <c r="AE1728" s="1"/>
  <c r="AE1729" s="1"/>
  <c r="AE1730" s="1"/>
  <c r="AE1731" s="1"/>
  <c r="AE1732" s="1"/>
  <c r="AE1733" s="1"/>
  <c r="AE1734" s="1"/>
  <c r="AE1735" s="1"/>
  <c r="AE1736" s="1"/>
  <c r="AE1737" s="1"/>
  <c r="AE1738" s="1"/>
  <c r="AE1739" s="1"/>
  <c r="AE1740" s="1"/>
  <c r="AE1741" s="1"/>
  <c r="AE1742" s="1"/>
  <c r="AE1743" s="1"/>
  <c r="AE1744" s="1"/>
  <c r="AE1745" s="1"/>
  <c r="AE1746" s="1"/>
  <c r="AE1747" s="1"/>
  <c r="AE1748" s="1"/>
  <c r="AE1749" s="1"/>
  <c r="AE1750" s="1"/>
  <c r="AE1751" s="1"/>
  <c r="AE1752" s="1"/>
  <c r="AE1753" s="1"/>
  <c r="AE1754" s="1"/>
  <c r="AE1755" s="1"/>
  <c r="AE1756" s="1"/>
  <c r="AE1757" s="1"/>
  <c r="AE1758" s="1"/>
  <c r="AE1759" s="1"/>
  <c r="AE1760" s="1"/>
  <c r="AE1761" s="1"/>
  <c r="AE1762" s="1"/>
  <c r="AE1763" s="1"/>
  <c r="AE1764" s="1"/>
  <c r="AE1765" s="1"/>
  <c r="AE1766" s="1"/>
  <c r="AE1767" s="1"/>
  <c r="AE1768" s="1"/>
  <c r="AE1769" s="1"/>
  <c r="AE1770" s="1"/>
  <c r="AE1771" s="1"/>
  <c r="AE1772" s="1"/>
  <c r="AE1773" s="1"/>
  <c r="AE1774" s="1"/>
  <c r="AE1775" s="1"/>
  <c r="AE1776" s="1"/>
  <c r="AE1777" s="1"/>
  <c r="AE1778" s="1"/>
  <c r="AE1779" s="1"/>
  <c r="AE1780" s="1"/>
  <c r="AE1781" s="1"/>
  <c r="AE1782" s="1"/>
  <c r="AE1783" s="1"/>
  <c r="AE1784" s="1"/>
  <c r="AE1785" s="1"/>
  <c r="AE1786" s="1"/>
  <c r="AE1787" s="1"/>
  <c r="AE1788" s="1"/>
  <c r="AE1789" s="1"/>
  <c r="AE1790" s="1"/>
  <c r="AE1791" s="1"/>
  <c r="AE1792" s="1"/>
  <c r="AE1793" s="1"/>
  <c r="AE1794" s="1"/>
  <c r="AE1795" s="1"/>
  <c r="AE1796" s="1"/>
  <c r="AE1797" s="1"/>
  <c r="AE1798" s="1"/>
  <c r="AE1799" s="1"/>
  <c r="AE1800" s="1"/>
  <c r="AE1801" s="1"/>
  <c r="AE1802" s="1"/>
  <c r="AE1803" s="1"/>
  <c r="AE1804" s="1"/>
  <c r="AE1805" s="1"/>
  <c r="AE1806" s="1"/>
  <c r="AE1807" s="1"/>
  <c r="AE1808" s="1"/>
  <c r="AE1809" s="1"/>
  <c r="AE1810" s="1"/>
  <c r="AE1811" s="1"/>
  <c r="AE1812" s="1"/>
  <c r="AE1813" s="1"/>
  <c r="AE1814" s="1"/>
  <c r="AE1815" s="1"/>
  <c r="AE1816" s="1"/>
  <c r="AE1817" s="1"/>
  <c r="AE1818" s="1"/>
  <c r="AE1819" s="1"/>
  <c r="AE1820" s="1"/>
  <c r="AE1821" s="1"/>
  <c r="AE1822" s="1"/>
  <c r="AE1823" s="1"/>
  <c r="AE1824" s="1"/>
  <c r="AE1825" s="1"/>
  <c r="AE1826" s="1"/>
  <c r="AE1827" s="1"/>
  <c r="AE1828" s="1"/>
  <c r="AE1829" s="1"/>
  <c r="AE1830" s="1"/>
  <c r="AE1831" s="1"/>
  <c r="AE1832" s="1"/>
  <c r="AE1833" s="1"/>
  <c r="AE1834" s="1"/>
  <c r="AE1835" s="1"/>
  <c r="AE1836" s="1"/>
  <c r="AE1837" s="1"/>
  <c r="AE1838" s="1"/>
  <c r="AE1839" s="1"/>
  <c r="AE1840" s="1"/>
  <c r="AE1841" s="1"/>
  <c r="AE1842" s="1"/>
  <c r="AE1843" s="1"/>
  <c r="AE1844" s="1"/>
  <c r="AE1845" s="1"/>
  <c r="AE1846" s="1"/>
  <c r="AE1847" s="1"/>
  <c r="AE1848" s="1"/>
  <c r="AE1849" s="1"/>
  <c r="AE1850" s="1"/>
  <c r="AE1851" s="1"/>
  <c r="AE1852" s="1"/>
  <c r="AE1853" s="1"/>
  <c r="AE1854" s="1"/>
  <c r="AE1855" s="1"/>
  <c r="AE1856" s="1"/>
  <c r="AE1857" s="1"/>
  <c r="AE1858" s="1"/>
  <c r="AE1859" s="1"/>
  <c r="AE1860" s="1"/>
  <c r="AE1861" s="1"/>
  <c r="AE1862" s="1"/>
  <c r="AE1863" s="1"/>
  <c r="AE1864" s="1"/>
  <c r="AE1865" s="1"/>
  <c r="AE1866" s="1"/>
  <c r="AE1867" s="1"/>
  <c r="AE1868" s="1"/>
  <c r="AE1869" s="1"/>
  <c r="AE1870" s="1"/>
  <c r="AE1871" s="1"/>
  <c r="AE1872" s="1"/>
  <c r="AE1873" s="1"/>
  <c r="AE1874" s="1"/>
  <c r="AE1875" s="1"/>
  <c r="AE1876" s="1"/>
  <c r="AE1877" s="1"/>
  <c r="AE1878" s="1"/>
  <c r="AE1879" s="1"/>
  <c r="AE1880" s="1"/>
  <c r="AE1881" s="1"/>
  <c r="AE1882" s="1"/>
  <c r="AE1883" s="1"/>
  <c r="AE1884" s="1"/>
  <c r="AE1885" s="1"/>
  <c r="AE1886" s="1"/>
  <c r="AE1887" s="1"/>
  <c r="AE1888" s="1"/>
  <c r="AE1889" s="1"/>
  <c r="AE1890" s="1"/>
  <c r="AE1891" s="1"/>
  <c r="AE1892" s="1"/>
  <c r="AE1893" s="1"/>
  <c r="AE1894" s="1"/>
  <c r="AE1895" s="1"/>
  <c r="AE1896" s="1"/>
  <c r="AE1897" s="1"/>
  <c r="AE1898" s="1"/>
  <c r="AE1899" s="1"/>
  <c r="AE1900" s="1"/>
  <c r="AE1901" s="1"/>
  <c r="AE1902" s="1"/>
  <c r="AE1903" s="1"/>
  <c r="AE1904" s="1"/>
  <c r="AE1905" s="1"/>
  <c r="AE1906" s="1"/>
  <c r="AE1907" s="1"/>
  <c r="AE1908" s="1"/>
  <c r="AE1909" s="1"/>
  <c r="AE1910" s="1"/>
  <c r="AE1911" s="1"/>
  <c r="AE1912" s="1"/>
  <c r="AE1913" s="1"/>
  <c r="AE1914" s="1"/>
  <c r="AE1915" s="1"/>
  <c r="AE1916" s="1"/>
  <c r="AE1917" s="1"/>
  <c r="AE1918" s="1"/>
  <c r="AE1919" s="1"/>
  <c r="AE1920" s="1"/>
  <c r="AE1921" s="1"/>
  <c r="AE1922" s="1"/>
  <c r="AE1923" s="1"/>
  <c r="AE1924" s="1"/>
  <c r="AE1925" s="1"/>
  <c r="AE1926" s="1"/>
  <c r="AE1927" s="1"/>
  <c r="AE1928" s="1"/>
  <c r="AE1929" s="1"/>
  <c r="AE1930" s="1"/>
  <c r="AE1931" s="1"/>
  <c r="AE1932" s="1"/>
  <c r="AE1933" s="1"/>
  <c r="AE1934" s="1"/>
  <c r="AE1935" s="1"/>
  <c r="AE1936" s="1"/>
  <c r="AE1937" s="1"/>
  <c r="AE1938" s="1"/>
  <c r="AE1939" s="1"/>
  <c r="AE1940" s="1"/>
  <c r="AE1941" s="1"/>
  <c r="AE1942" s="1"/>
  <c r="AE1943" s="1"/>
  <c r="AE1944" s="1"/>
  <c r="AE1945" s="1"/>
  <c r="AE1946" s="1"/>
  <c r="AE1947" s="1"/>
  <c r="AE1948" s="1"/>
  <c r="AE1949" s="1"/>
  <c r="AE1950" s="1"/>
  <c r="AE1951" s="1"/>
  <c r="AE1952" s="1"/>
  <c r="AE1953" s="1"/>
  <c r="AE1954" s="1"/>
  <c r="AE1955" s="1"/>
  <c r="AE1956" s="1"/>
  <c r="AE1957" s="1"/>
  <c r="AE1958" s="1"/>
  <c r="AE1959" s="1"/>
  <c r="AE1960" s="1"/>
  <c r="AE1961" s="1"/>
  <c r="AE1962" s="1"/>
  <c r="AE1963" s="1"/>
  <c r="AE1964" s="1"/>
  <c r="AE1965" s="1"/>
  <c r="AE1966" s="1"/>
  <c r="AE1967" s="1"/>
  <c r="AE1968" s="1"/>
  <c r="AE1969" s="1"/>
  <c r="AE1970" s="1"/>
  <c r="AE1971" s="1"/>
  <c r="AE1972" s="1"/>
  <c r="AE1973" s="1"/>
  <c r="AE1974" s="1"/>
  <c r="AE1975" s="1"/>
  <c r="AE1976" s="1"/>
  <c r="AE1977" s="1"/>
  <c r="AE1978" s="1"/>
  <c r="AE1979" s="1"/>
  <c r="AE1980" s="1"/>
  <c r="AE1981" s="1"/>
  <c r="AE1982" s="1"/>
  <c r="AE1983" s="1"/>
  <c r="AE1984" s="1"/>
  <c r="AE1985" s="1"/>
  <c r="AE1986" s="1"/>
  <c r="AE1987" s="1"/>
  <c r="AE1988" s="1"/>
  <c r="AE1989" s="1"/>
  <c r="AE1990" s="1"/>
  <c r="AE1991" s="1"/>
  <c r="AE1992" s="1"/>
  <c r="AE1993" s="1"/>
  <c r="AE1994" s="1"/>
  <c r="AE1995" s="1"/>
  <c r="AE1996" s="1"/>
  <c r="AE1997" s="1"/>
  <c r="AE1998" s="1"/>
  <c r="AE1999" s="1"/>
  <c r="AE2000" s="1"/>
  <c r="AE2001" s="1"/>
  <c r="AE2002" s="1"/>
  <c r="AE2003" s="1"/>
  <c r="AE2004" s="1"/>
  <c r="AE2005" s="1"/>
  <c r="AE2006" s="1"/>
  <c r="AE2007" s="1"/>
  <c r="AE2008" s="1"/>
  <c r="AE2009" s="1"/>
  <c r="AE2010" s="1"/>
  <c r="AE2011" s="1"/>
  <c r="AE2012" s="1"/>
  <c r="AE2013" s="1"/>
  <c r="AE2014" s="1"/>
  <c r="AE2015" s="1"/>
  <c r="AE2016" s="1"/>
  <c r="AE2017" s="1"/>
  <c r="AE2018" s="1"/>
  <c r="AE2019" s="1"/>
  <c r="AE2020" s="1"/>
  <c r="AE2021" s="1"/>
  <c r="AE2022" s="1"/>
  <c r="AE2023" s="1"/>
  <c r="AE2024" s="1"/>
  <c r="AE2025" s="1"/>
  <c r="AE2026" s="1"/>
  <c r="AE2027" s="1"/>
  <c r="AE2028" s="1"/>
  <c r="AE2029" s="1"/>
  <c r="AE2030" s="1"/>
  <c r="AE2031" s="1"/>
  <c r="AE2032" s="1"/>
  <c r="AE2033" s="1"/>
  <c r="AE2034" s="1"/>
  <c r="AE2035" s="1"/>
  <c r="AE2036" s="1"/>
  <c r="AE2037" s="1"/>
  <c r="AE2038" s="1"/>
  <c r="AE2039" s="1"/>
  <c r="AE2040" s="1"/>
  <c r="AE2041" s="1"/>
  <c r="AE2042" s="1"/>
  <c r="AE2043" s="1"/>
  <c r="AE2044" s="1"/>
  <c r="AE2045" s="1"/>
  <c r="AE2046" s="1"/>
  <c r="AE2047" s="1"/>
  <c r="AE2048" s="1"/>
  <c r="AE2049" s="1"/>
  <c r="AE2050" s="1"/>
  <c r="AE2051" s="1"/>
  <c r="AE2052" s="1"/>
  <c r="AE2053" s="1"/>
  <c r="AE2054" s="1"/>
  <c r="AE2055" s="1"/>
  <c r="AE2056" s="1"/>
  <c r="AE2057" s="1"/>
  <c r="AE2058" s="1"/>
  <c r="AE2059" s="1"/>
  <c r="AE2060" s="1"/>
  <c r="AE2061" s="1"/>
  <c r="AE2062" s="1"/>
  <c r="AE2063" s="1"/>
  <c r="AE2064" s="1"/>
  <c r="AE2065" s="1"/>
  <c r="AE2066" s="1"/>
  <c r="AE2067" s="1"/>
  <c r="AE2068" s="1"/>
  <c r="AE2069" s="1"/>
  <c r="AE2070" s="1"/>
  <c r="AE2071" s="1"/>
  <c r="AE2072" s="1"/>
  <c r="AE2073" s="1"/>
  <c r="AE2074" s="1"/>
  <c r="AE2075" s="1"/>
  <c r="AE2076" s="1"/>
  <c r="AE2077" s="1"/>
  <c r="AE2078" s="1"/>
  <c r="AE2079" s="1"/>
  <c r="AE2080" s="1"/>
  <c r="AE2081" s="1"/>
  <c r="AE2082" s="1"/>
  <c r="AE2083" s="1"/>
  <c r="AE2084" s="1"/>
  <c r="AE2085" s="1"/>
  <c r="AE2086" s="1"/>
  <c r="AE2087" s="1"/>
  <c r="AE2088" s="1"/>
  <c r="AE2089" s="1"/>
  <c r="AE2090" s="1"/>
  <c r="AE2091" s="1"/>
  <c r="AE2092" s="1"/>
  <c r="AE2093" s="1"/>
  <c r="AE2094" s="1"/>
  <c r="AE2095" s="1"/>
  <c r="AE2096" s="1"/>
  <c r="AE2097" s="1"/>
  <c r="AE2098" s="1"/>
  <c r="AE2099" s="1"/>
  <c r="AE2100" s="1"/>
  <c r="AE2101" s="1"/>
  <c r="AE2102" s="1"/>
  <c r="AE2103" s="1"/>
  <c r="AE2104" s="1"/>
  <c r="AE2105" s="1"/>
  <c r="AE2106" s="1"/>
  <c r="AE2107" s="1"/>
  <c r="AE2108" s="1"/>
  <c r="AE2109" s="1"/>
  <c r="AE2110" s="1"/>
  <c r="AE2111" s="1"/>
  <c r="AE2112" s="1"/>
  <c r="AE2113" s="1"/>
  <c r="AE2114" s="1"/>
  <c r="AE2115" s="1"/>
  <c r="AE2116" s="1"/>
  <c r="AE2117" s="1"/>
  <c r="AE2118" s="1"/>
  <c r="AE2119" s="1"/>
  <c r="AE2120" s="1"/>
  <c r="AE2121" s="1"/>
  <c r="AE2122" s="1"/>
  <c r="AE2123" s="1"/>
  <c r="AE2124" s="1"/>
  <c r="AE2125" s="1"/>
  <c r="AE2126" s="1"/>
  <c r="AE2127" s="1"/>
  <c r="AE2128" s="1"/>
  <c r="AE2129" s="1"/>
  <c r="AE2130" s="1"/>
  <c r="AE2131" s="1"/>
  <c r="AE2132" s="1"/>
  <c r="AE2133" s="1"/>
  <c r="AE2134" s="1"/>
  <c r="AE2135" s="1"/>
  <c r="AE2136" s="1"/>
  <c r="AE2137" s="1"/>
  <c r="AE2138" s="1"/>
  <c r="AE2139" s="1"/>
  <c r="AE2140" s="1"/>
  <c r="AE2141" s="1"/>
  <c r="AE2142" s="1"/>
  <c r="AE2143" s="1"/>
  <c r="AE2144" s="1"/>
  <c r="AE2145" s="1"/>
  <c r="AE2146" s="1"/>
  <c r="AE2147" s="1"/>
  <c r="AE2148" s="1"/>
  <c r="AE2149" s="1"/>
  <c r="AE2150" s="1"/>
  <c r="AE2151" s="1"/>
  <c r="AE2152" s="1"/>
  <c r="AE2153" s="1"/>
  <c r="AE2154" s="1"/>
  <c r="AE2155" s="1"/>
  <c r="AE2156" s="1"/>
  <c r="AE2157" s="1"/>
  <c r="AE2158" s="1"/>
  <c r="AE2159" s="1"/>
  <c r="AE2160" s="1"/>
  <c r="AE2161" s="1"/>
  <c r="AE2162" s="1"/>
  <c r="AE2163" s="1"/>
  <c r="AE2164" s="1"/>
  <c r="AE2165" s="1"/>
  <c r="AE2166" s="1"/>
  <c r="AE2167" s="1"/>
  <c r="AE2168" s="1"/>
  <c r="AE2169" s="1"/>
  <c r="AE2170" s="1"/>
  <c r="AE2171" s="1"/>
  <c r="AE2172" s="1"/>
  <c r="AE2173" s="1"/>
  <c r="AE2174" s="1"/>
  <c r="AE2175" s="1"/>
  <c r="AE2176" s="1"/>
  <c r="AE2177" s="1"/>
  <c r="AE2178" s="1"/>
  <c r="AE2179" s="1"/>
  <c r="AE2180" s="1"/>
  <c r="AE2181" s="1"/>
  <c r="AE2182" s="1"/>
  <c r="AE2183" s="1"/>
  <c r="AE2184" s="1"/>
  <c r="AE2185" s="1"/>
  <c r="AE2186" s="1"/>
  <c r="AE2187" s="1"/>
  <c r="AE2188" s="1"/>
  <c r="AE2189" s="1"/>
  <c r="AE2190" s="1"/>
  <c r="AE2191" s="1"/>
  <c r="AE2192" s="1"/>
  <c r="AE2193" s="1"/>
  <c r="AE2194" s="1"/>
  <c r="AE2195" s="1"/>
  <c r="AE2196" s="1"/>
  <c r="AE2197" s="1"/>
  <c r="AE2198" s="1"/>
  <c r="AE2199" s="1"/>
  <c r="AE2200" s="1"/>
  <c r="AE2201" s="1"/>
  <c r="AE2202" s="1"/>
  <c r="AE2203" s="1"/>
  <c r="AE2204" s="1"/>
  <c r="AE2205" s="1"/>
  <c r="AE2206" s="1"/>
  <c r="AE2207" s="1"/>
  <c r="AE2208" s="1"/>
  <c r="AE2209" s="1"/>
  <c r="AE2210" s="1"/>
  <c r="AE2211" s="1"/>
  <c r="AE2212" s="1"/>
  <c r="AE2213" s="1"/>
  <c r="AE2214" s="1"/>
  <c r="AE2215" s="1"/>
  <c r="AE2216" s="1"/>
  <c r="AE2217" s="1"/>
  <c r="AE2218" s="1"/>
  <c r="AE2219" s="1"/>
  <c r="AE2220" s="1"/>
  <c r="AE2221" s="1"/>
  <c r="AE2222" s="1"/>
  <c r="AE2223" s="1"/>
  <c r="AE2224" s="1"/>
  <c r="AE2225" s="1"/>
  <c r="AE2226" s="1"/>
  <c r="AE2227" s="1"/>
  <c r="AE2228" s="1"/>
  <c r="AE2229" s="1"/>
  <c r="AE2230" s="1"/>
  <c r="AE2231" s="1"/>
  <c r="AE2232" s="1"/>
  <c r="AE2233" s="1"/>
  <c r="AE2234" s="1"/>
  <c r="AE2235" s="1"/>
  <c r="AE2236" s="1"/>
  <c r="AE2237" s="1"/>
  <c r="AE2238" s="1"/>
  <c r="AE2239" s="1"/>
  <c r="AE2240" s="1"/>
  <c r="AE2241" s="1"/>
  <c r="AE2242" s="1"/>
  <c r="AE2243" s="1"/>
  <c r="AE2244" s="1"/>
  <c r="AE2245" s="1"/>
  <c r="AE2246" s="1"/>
  <c r="AE2247" s="1"/>
  <c r="AE2248" s="1"/>
  <c r="AE2249" s="1"/>
  <c r="AE2250" s="1"/>
  <c r="AE2251" s="1"/>
  <c r="AE2252" s="1"/>
  <c r="AE2253" s="1"/>
  <c r="AE2254" s="1"/>
  <c r="AE2255" s="1"/>
  <c r="AE2256" s="1"/>
  <c r="AE2257" s="1"/>
  <c r="AE2258" s="1"/>
  <c r="AE2259" s="1"/>
  <c r="AE2260" s="1"/>
  <c r="AE2261" s="1"/>
  <c r="AE2262" s="1"/>
  <c r="AE2263" s="1"/>
  <c r="AE2264" s="1"/>
  <c r="AE2265" s="1"/>
  <c r="AE2266" s="1"/>
  <c r="AE2267" s="1"/>
  <c r="AE2268" s="1"/>
  <c r="AE2269" s="1"/>
  <c r="AE2270" s="1"/>
  <c r="AE2271" s="1"/>
  <c r="AE2272" s="1"/>
  <c r="AE2273" s="1"/>
  <c r="AE2274" s="1"/>
  <c r="AE2275" s="1"/>
  <c r="AE2276" s="1"/>
  <c r="AE2277" s="1"/>
  <c r="AE2278" s="1"/>
  <c r="AE2279" s="1"/>
  <c r="AE2280" s="1"/>
  <c r="AE2281" s="1"/>
  <c r="AE2282" s="1"/>
  <c r="AE2283" s="1"/>
  <c r="AE2284" s="1"/>
  <c r="AE2285" s="1"/>
  <c r="AE2286" s="1"/>
  <c r="AE2287" s="1"/>
  <c r="AE2288" s="1"/>
  <c r="AE2289" s="1"/>
  <c r="AE2290" s="1"/>
  <c r="AE2291" s="1"/>
  <c r="AE2292" s="1"/>
  <c r="AE2293" s="1"/>
  <c r="AE2294" s="1"/>
  <c r="AE2295" s="1"/>
  <c r="AE2296" s="1"/>
  <c r="AE2297" s="1"/>
  <c r="AE2298" s="1"/>
  <c r="Z1149"/>
  <c r="Z1150" s="1"/>
  <c r="Z1151" s="1"/>
  <c r="Z1152" s="1"/>
  <c r="Z1153" s="1"/>
  <c r="Z1154" s="1"/>
  <c r="Z1155" s="1"/>
  <c r="Z1156" s="1"/>
  <c r="Z1157" s="1"/>
  <c r="Z1158" s="1"/>
  <c r="Z1159" s="1"/>
  <c r="Z1160" s="1"/>
  <c r="Z1161" s="1"/>
  <c r="Z1162" s="1"/>
  <c r="Z1163" s="1"/>
  <c r="Z1164" s="1"/>
  <c r="Z1165" s="1"/>
  <c r="Z1166" s="1"/>
  <c r="Z1167" s="1"/>
  <c r="Z1168" s="1"/>
  <c r="Z1169" s="1"/>
  <c r="Z1170" s="1"/>
  <c r="Z1171" s="1"/>
  <c r="Z1172" s="1"/>
  <c r="Z1173" s="1"/>
  <c r="Z1174" s="1"/>
  <c r="Z1175" s="1"/>
  <c r="Z1176" s="1"/>
  <c r="Z1177" s="1"/>
  <c r="Z1178" s="1"/>
  <c r="Z1179" s="1"/>
  <c r="Z1180" s="1"/>
  <c r="Z1181" s="1"/>
  <c r="Z1182" s="1"/>
  <c r="Z1183" s="1"/>
  <c r="Z1184" s="1"/>
  <c r="Z1185" s="1"/>
  <c r="Z1186" s="1"/>
  <c r="Z1187" s="1"/>
  <c r="Z1188" s="1"/>
  <c r="Z1189" s="1"/>
  <c r="Z1190" s="1"/>
  <c r="Z1191" s="1"/>
  <c r="Z1192" s="1"/>
  <c r="Z1193" s="1"/>
  <c r="Z1194" s="1"/>
  <c r="Z1195" s="1"/>
  <c r="Z1196" s="1"/>
  <c r="Z1197" s="1"/>
  <c r="Z1198" s="1"/>
  <c r="Z1199" s="1"/>
  <c r="Z1200" s="1"/>
  <c r="Z1201" s="1"/>
  <c r="Z1202" s="1"/>
  <c r="Z1203" s="1"/>
  <c r="Z1204" s="1"/>
  <c r="Z1205" s="1"/>
  <c r="Z1206" s="1"/>
  <c r="Z1207" s="1"/>
  <c r="Z1208" s="1"/>
  <c r="Z1209" s="1"/>
  <c r="Z1210" s="1"/>
  <c r="Z1211" s="1"/>
  <c r="Z1212" s="1"/>
  <c r="Z1213" s="1"/>
  <c r="Z1214" s="1"/>
  <c r="Z1215" s="1"/>
  <c r="Z1216" s="1"/>
  <c r="Z1217" s="1"/>
  <c r="Z1218" s="1"/>
  <c r="Z1219" s="1"/>
  <c r="Z1220" s="1"/>
  <c r="Z1221" s="1"/>
  <c r="Z1222" s="1"/>
  <c r="Z1223" s="1"/>
  <c r="Z1224" s="1"/>
  <c r="Z1225" s="1"/>
  <c r="Z1226" s="1"/>
  <c r="Z1227" s="1"/>
  <c r="Z1228" s="1"/>
  <c r="Z1229" s="1"/>
  <c r="Z1230" s="1"/>
  <c r="Z1231" s="1"/>
  <c r="Z1232" s="1"/>
  <c r="Z1233" s="1"/>
  <c r="Z1234" s="1"/>
  <c r="Z1235" s="1"/>
  <c r="Z1236" s="1"/>
  <c r="Z1237" s="1"/>
  <c r="Z1238" s="1"/>
  <c r="Z1239" s="1"/>
  <c r="Z1240" s="1"/>
  <c r="Z1241" s="1"/>
  <c r="Z1242" s="1"/>
  <c r="Z1243" s="1"/>
  <c r="Z1244" s="1"/>
  <c r="Z1245" s="1"/>
  <c r="Z1246" s="1"/>
  <c r="Z1247" s="1"/>
  <c r="Z1248" s="1"/>
  <c r="Z1249" s="1"/>
  <c r="Z1250" s="1"/>
  <c r="Z1251" s="1"/>
  <c r="Z1252" s="1"/>
  <c r="Z1253" s="1"/>
  <c r="Z1254" s="1"/>
  <c r="Z1255" s="1"/>
  <c r="Z1256" s="1"/>
  <c r="Z1257" s="1"/>
  <c r="Z1258" s="1"/>
  <c r="Z1259" s="1"/>
  <c r="Z1260" s="1"/>
  <c r="Z1261" s="1"/>
  <c r="Z1262" s="1"/>
  <c r="Z1263" s="1"/>
  <c r="Z1264" s="1"/>
  <c r="Z1265" s="1"/>
  <c r="Z1266" s="1"/>
  <c r="Z1267" s="1"/>
  <c r="Z1268" s="1"/>
  <c r="Z1269" s="1"/>
  <c r="Z1270" s="1"/>
  <c r="Z1271" s="1"/>
  <c r="Z1272" s="1"/>
  <c r="Z1273" s="1"/>
  <c r="Z1274" s="1"/>
  <c r="Z1275" s="1"/>
  <c r="Z1276" s="1"/>
  <c r="Z1277" s="1"/>
  <c r="Z1278" s="1"/>
  <c r="Z1279" s="1"/>
  <c r="Z1280" s="1"/>
  <c r="Z1281" s="1"/>
  <c r="Z1282" s="1"/>
  <c r="Z1283" s="1"/>
  <c r="Z1284" s="1"/>
  <c r="Z1285" s="1"/>
  <c r="Z1286" s="1"/>
  <c r="Z1287" s="1"/>
  <c r="Z1288" s="1"/>
  <c r="Z1289" s="1"/>
  <c r="Z1290" s="1"/>
  <c r="Z1291" s="1"/>
  <c r="Z1292" s="1"/>
  <c r="Z1293" s="1"/>
  <c r="Z1294" s="1"/>
  <c r="Z1295" s="1"/>
  <c r="Z1296" s="1"/>
  <c r="Z1297" s="1"/>
  <c r="Z1298" s="1"/>
  <c r="Z1299" s="1"/>
  <c r="Z1300" s="1"/>
  <c r="Z1301" s="1"/>
  <c r="Z1302" s="1"/>
  <c r="Z1303" s="1"/>
  <c r="Z1304" s="1"/>
  <c r="Z1305" s="1"/>
  <c r="Z1306" s="1"/>
  <c r="Z1307" s="1"/>
  <c r="Z1308" s="1"/>
  <c r="Z1309" s="1"/>
  <c r="Z1310" s="1"/>
  <c r="Z1311" s="1"/>
  <c r="Z1312" s="1"/>
  <c r="Z1313" s="1"/>
  <c r="Z1314" s="1"/>
  <c r="Z1315" s="1"/>
  <c r="Z1316" s="1"/>
  <c r="Z1317" s="1"/>
  <c r="Z1318" s="1"/>
  <c r="Z1319" s="1"/>
  <c r="Z1320" s="1"/>
  <c r="Z1321" s="1"/>
  <c r="Z1322" s="1"/>
  <c r="Z1323" s="1"/>
  <c r="Z1324" s="1"/>
  <c r="Z1325" s="1"/>
  <c r="Z1326" s="1"/>
  <c r="Z1327" s="1"/>
  <c r="Z1328" s="1"/>
  <c r="Z1329" s="1"/>
  <c r="Z1330" s="1"/>
  <c r="Z1331" s="1"/>
  <c r="Z1332" s="1"/>
  <c r="Z1333" s="1"/>
  <c r="Z1334" s="1"/>
  <c r="Z1335" s="1"/>
  <c r="Z1336" s="1"/>
  <c r="Z1337" s="1"/>
  <c r="Z1338" s="1"/>
  <c r="Z1339" s="1"/>
  <c r="Z1340" s="1"/>
  <c r="Z1341" s="1"/>
  <c r="Z1342" s="1"/>
  <c r="Z1343" s="1"/>
  <c r="Z1344" s="1"/>
  <c r="Z1345" s="1"/>
  <c r="Z1346" s="1"/>
  <c r="Z1347" s="1"/>
  <c r="Z1348" s="1"/>
  <c r="Z1349" s="1"/>
  <c r="Z1350" s="1"/>
  <c r="Z1351" s="1"/>
  <c r="Z1352" s="1"/>
  <c r="Z1353" s="1"/>
  <c r="Z1354" s="1"/>
  <c r="Z1355" s="1"/>
  <c r="Z1356" s="1"/>
  <c r="Z1357" s="1"/>
  <c r="Z1358" s="1"/>
  <c r="Z1359" s="1"/>
  <c r="Z1360" s="1"/>
  <c r="Z1361" s="1"/>
  <c r="Z1362" s="1"/>
  <c r="Z1363" s="1"/>
  <c r="Z1364" s="1"/>
  <c r="Z1365" s="1"/>
  <c r="Z1366" s="1"/>
  <c r="Z1367" s="1"/>
  <c r="Z1368" s="1"/>
  <c r="Z1369" s="1"/>
  <c r="Z1370" s="1"/>
  <c r="Z1371" s="1"/>
  <c r="Z1372" s="1"/>
  <c r="Z1373" s="1"/>
  <c r="Z1374" s="1"/>
  <c r="Z1375" s="1"/>
  <c r="Z1376" s="1"/>
  <c r="Z1377" s="1"/>
  <c r="Z1378" s="1"/>
  <c r="Z1379" s="1"/>
  <c r="Z1380" s="1"/>
  <c r="Z1381" s="1"/>
  <c r="Z1382" s="1"/>
  <c r="Z1383" s="1"/>
  <c r="Z1384" s="1"/>
  <c r="Z1385" s="1"/>
  <c r="Z1386" s="1"/>
  <c r="Z1387" s="1"/>
  <c r="Z1388" s="1"/>
  <c r="Z1389" s="1"/>
  <c r="Z1390" s="1"/>
  <c r="Z1391" s="1"/>
  <c r="Z1392" s="1"/>
  <c r="Z1393" s="1"/>
  <c r="Z1394" s="1"/>
  <c r="Z1395" s="1"/>
  <c r="Z1396" s="1"/>
  <c r="Z1397" s="1"/>
  <c r="Z1398" s="1"/>
  <c r="Z1399" s="1"/>
  <c r="Z1400" s="1"/>
  <c r="Z1401" s="1"/>
  <c r="Z1402" s="1"/>
  <c r="Z1403" s="1"/>
  <c r="Z1404" s="1"/>
  <c r="Z1405" s="1"/>
  <c r="Z1406" s="1"/>
  <c r="Z1407" s="1"/>
  <c r="Z1408" s="1"/>
  <c r="Z1409" s="1"/>
  <c r="Z1410" s="1"/>
  <c r="Z1411" s="1"/>
  <c r="Z1412" s="1"/>
  <c r="Z1413" s="1"/>
  <c r="Z1414" s="1"/>
  <c r="Z1415" s="1"/>
  <c r="Z1416" s="1"/>
  <c r="Z1417" s="1"/>
  <c r="Z1418" s="1"/>
  <c r="Z1419" s="1"/>
  <c r="Z1420" s="1"/>
  <c r="Z1421" s="1"/>
  <c r="Z1422" s="1"/>
  <c r="Z1423" s="1"/>
  <c r="Z1424" s="1"/>
  <c r="Z1425" s="1"/>
  <c r="Z1426" s="1"/>
  <c r="Z1427" s="1"/>
  <c r="Z1428" s="1"/>
  <c r="Z1429" s="1"/>
  <c r="Z1430" s="1"/>
  <c r="Z1431" s="1"/>
  <c r="Z1432" s="1"/>
  <c r="Z1433" s="1"/>
  <c r="Z1434" s="1"/>
  <c r="Z1435" s="1"/>
  <c r="Z1436" s="1"/>
  <c r="Z1437" s="1"/>
  <c r="Z1438" s="1"/>
  <c r="Z1439" s="1"/>
  <c r="Z1440" s="1"/>
  <c r="Z1441" s="1"/>
  <c r="Z1442" s="1"/>
  <c r="Z1443" s="1"/>
  <c r="Z1444" s="1"/>
  <c r="Z1445" s="1"/>
  <c r="Z1446" s="1"/>
  <c r="Z1447" s="1"/>
  <c r="Z1448" s="1"/>
  <c r="Z1449" s="1"/>
  <c r="Z1450" s="1"/>
  <c r="Z1451" s="1"/>
  <c r="Z1452" s="1"/>
  <c r="Z1453" s="1"/>
  <c r="Z1454" s="1"/>
  <c r="Z1455" s="1"/>
  <c r="Z1456" s="1"/>
  <c r="Z1457" s="1"/>
  <c r="Z1458" s="1"/>
  <c r="Z1459" s="1"/>
  <c r="Z1460" s="1"/>
  <c r="Z1461" s="1"/>
  <c r="Z1462" s="1"/>
  <c r="Z1463" s="1"/>
  <c r="Z1464" s="1"/>
  <c r="Z1465" s="1"/>
  <c r="Z1466" s="1"/>
  <c r="Z1467" s="1"/>
  <c r="Z1468" s="1"/>
  <c r="Z1469" s="1"/>
  <c r="Z1470" s="1"/>
  <c r="Z1471" s="1"/>
  <c r="Z1472" s="1"/>
  <c r="Z1473" s="1"/>
  <c r="Z1474" s="1"/>
  <c r="Z1475" s="1"/>
  <c r="Z1476" s="1"/>
  <c r="Z1477" s="1"/>
  <c r="Z1478" s="1"/>
  <c r="Z1479" s="1"/>
  <c r="Z1480" s="1"/>
  <c r="Z1481" s="1"/>
  <c r="Z1482" s="1"/>
  <c r="Z1483" s="1"/>
  <c r="Z1484" s="1"/>
  <c r="Z1485" s="1"/>
  <c r="Z1486" s="1"/>
  <c r="Z1487" s="1"/>
  <c r="Z1488" s="1"/>
  <c r="Z1489" s="1"/>
  <c r="Z1490" s="1"/>
  <c r="Z1491" s="1"/>
  <c r="Z1492" s="1"/>
  <c r="Z1493" s="1"/>
  <c r="Z1494" s="1"/>
  <c r="Z1495" s="1"/>
  <c r="Z1496" s="1"/>
  <c r="Z1497" s="1"/>
  <c r="Z1498" s="1"/>
  <c r="Z1499" s="1"/>
  <c r="Z1500" s="1"/>
  <c r="Z1501" s="1"/>
  <c r="Z1502" s="1"/>
  <c r="Z1503" s="1"/>
  <c r="Z1504" s="1"/>
  <c r="Z1505" s="1"/>
  <c r="Z1506" s="1"/>
  <c r="Z1507" s="1"/>
  <c r="Z1508" s="1"/>
  <c r="Z1509" s="1"/>
  <c r="Z1510" s="1"/>
  <c r="Z1511" s="1"/>
  <c r="Z1512" s="1"/>
  <c r="Z1513" s="1"/>
  <c r="Z1514" s="1"/>
  <c r="Z1515" s="1"/>
  <c r="Z1516" s="1"/>
  <c r="Z1517" s="1"/>
  <c r="Z1518" s="1"/>
  <c r="Z1519" s="1"/>
  <c r="Z1520" s="1"/>
  <c r="Z1521" s="1"/>
  <c r="Z1522" s="1"/>
  <c r="Z1523" s="1"/>
  <c r="Z1524" s="1"/>
  <c r="Z1525" s="1"/>
  <c r="Z1526" s="1"/>
  <c r="Z1527" s="1"/>
  <c r="Z1528" s="1"/>
  <c r="Z1529" s="1"/>
  <c r="Z1530" s="1"/>
  <c r="Z1531" s="1"/>
  <c r="Z1532" s="1"/>
  <c r="Z1533" s="1"/>
  <c r="Z1534" s="1"/>
  <c r="Z1535" s="1"/>
  <c r="Z1536" s="1"/>
  <c r="Z1537" s="1"/>
  <c r="Z1538" s="1"/>
  <c r="Z1539" s="1"/>
  <c r="Z1540" s="1"/>
  <c r="Z1541" s="1"/>
  <c r="Z1542" s="1"/>
  <c r="Z1543" s="1"/>
  <c r="Z1544" s="1"/>
  <c r="Z1545" s="1"/>
  <c r="Z1546" s="1"/>
  <c r="Z1547" s="1"/>
  <c r="Z1548" s="1"/>
  <c r="Z1549" s="1"/>
  <c r="Z1550" s="1"/>
  <c r="Z1551" s="1"/>
  <c r="Z1552" s="1"/>
  <c r="Z1553" s="1"/>
  <c r="Z1554" s="1"/>
  <c r="Z1555" s="1"/>
  <c r="Z1556" s="1"/>
  <c r="Z1557" s="1"/>
  <c r="Z1558" s="1"/>
  <c r="Z1559" s="1"/>
  <c r="Z1560" s="1"/>
  <c r="Z1561" s="1"/>
  <c r="Z1562" s="1"/>
  <c r="Z1563" s="1"/>
  <c r="Z1564" s="1"/>
  <c r="Z1565" s="1"/>
  <c r="Z1566" s="1"/>
  <c r="Z1567" s="1"/>
  <c r="Z1568" s="1"/>
  <c r="Z1569" s="1"/>
  <c r="Z1570" s="1"/>
  <c r="Z1571" s="1"/>
  <c r="Z1572" s="1"/>
  <c r="Z1573" s="1"/>
  <c r="Z1574" s="1"/>
  <c r="Z1575" s="1"/>
  <c r="Z1576" s="1"/>
  <c r="Z1577" s="1"/>
  <c r="Z1578" s="1"/>
  <c r="Z1579" s="1"/>
  <c r="Z1580" s="1"/>
  <c r="Z1581" s="1"/>
  <c r="Z1582" s="1"/>
  <c r="Z1583" s="1"/>
  <c r="Z1584" s="1"/>
  <c r="Z1585" s="1"/>
  <c r="Z1586" s="1"/>
  <c r="Z1587" s="1"/>
  <c r="Z1588" s="1"/>
  <c r="Z1589" s="1"/>
  <c r="Z1590" s="1"/>
  <c r="Z1591" s="1"/>
  <c r="Z1592" s="1"/>
  <c r="Z1593" s="1"/>
  <c r="Z1594" s="1"/>
  <c r="Z1595" s="1"/>
  <c r="Z1596" s="1"/>
  <c r="Z1597" s="1"/>
  <c r="Z1598" s="1"/>
  <c r="Z1599" s="1"/>
  <c r="Z1600" s="1"/>
  <c r="Z1601" s="1"/>
  <c r="Z1602" s="1"/>
  <c r="Z1603" s="1"/>
  <c r="Z1604" s="1"/>
  <c r="Z1605" s="1"/>
  <c r="Z1606" s="1"/>
  <c r="Z1607" s="1"/>
  <c r="Z1608" s="1"/>
  <c r="Z1609" s="1"/>
  <c r="Z1610" s="1"/>
  <c r="Z1611" s="1"/>
  <c r="Z1612" s="1"/>
  <c r="Z1613" s="1"/>
  <c r="Z1614" s="1"/>
  <c r="Z1615" s="1"/>
  <c r="Z1616" s="1"/>
  <c r="Z1617" s="1"/>
  <c r="Z1618" s="1"/>
  <c r="Z1619" s="1"/>
  <c r="Z1620" s="1"/>
  <c r="Z1621" s="1"/>
  <c r="Z1622" s="1"/>
  <c r="Z1623" s="1"/>
  <c r="Z1624" s="1"/>
  <c r="Z1625" s="1"/>
  <c r="Z1626" s="1"/>
  <c r="Z1627" s="1"/>
  <c r="Z1628" s="1"/>
  <c r="Z1629" s="1"/>
  <c r="Z1630" s="1"/>
  <c r="Z1631" s="1"/>
  <c r="Z1632" s="1"/>
  <c r="Z1633" s="1"/>
  <c r="Z1634" s="1"/>
  <c r="Z1635" s="1"/>
  <c r="Z1636" s="1"/>
  <c r="Z1637" s="1"/>
  <c r="Z1638" s="1"/>
  <c r="Z1639" s="1"/>
  <c r="Z1640" s="1"/>
  <c r="Z1641" s="1"/>
  <c r="Z1642" s="1"/>
  <c r="Z1643" s="1"/>
  <c r="Z1644" s="1"/>
  <c r="Z1645" s="1"/>
  <c r="Z1646" s="1"/>
  <c r="Z1647" s="1"/>
  <c r="Z1648" s="1"/>
  <c r="Z1649" s="1"/>
  <c r="Z1650" s="1"/>
  <c r="Z1651" s="1"/>
  <c r="Z1652" s="1"/>
  <c r="Z1653" s="1"/>
  <c r="Z1654" s="1"/>
  <c r="Z1655" s="1"/>
  <c r="Z1656" s="1"/>
  <c r="Z1657" s="1"/>
  <c r="Z1658" s="1"/>
  <c r="Z1659" s="1"/>
  <c r="Z1660" s="1"/>
  <c r="Z1661" s="1"/>
  <c r="Z1662" s="1"/>
  <c r="Z1663" s="1"/>
  <c r="Z1664" s="1"/>
  <c r="Z1665" s="1"/>
  <c r="Z1666" s="1"/>
  <c r="Z1667" s="1"/>
  <c r="Z1668" s="1"/>
  <c r="Z1669" s="1"/>
  <c r="Z1670" s="1"/>
  <c r="Z1671" s="1"/>
  <c r="Z1672" s="1"/>
  <c r="Z1673" s="1"/>
  <c r="Z1674" s="1"/>
  <c r="Z1675" s="1"/>
  <c r="Z1676" s="1"/>
  <c r="Z1677" s="1"/>
  <c r="Z1678" s="1"/>
  <c r="Z1679" s="1"/>
  <c r="Z1680" s="1"/>
  <c r="Z1681" s="1"/>
  <c r="Z1682" s="1"/>
  <c r="Z1683" s="1"/>
  <c r="Z1684" s="1"/>
  <c r="Z1685" s="1"/>
  <c r="Z1686" s="1"/>
  <c r="Z1687" s="1"/>
  <c r="Z1688" s="1"/>
  <c r="Z1689" s="1"/>
  <c r="Z1690" s="1"/>
  <c r="Z1691" s="1"/>
  <c r="Z1692" s="1"/>
  <c r="Z1693" s="1"/>
  <c r="Z1694" s="1"/>
  <c r="Z1695" s="1"/>
  <c r="Z1696" s="1"/>
  <c r="Z1697" s="1"/>
  <c r="Z1698" s="1"/>
  <c r="Z1699" s="1"/>
  <c r="Z1700" s="1"/>
  <c r="Z1701" s="1"/>
  <c r="Z1702" s="1"/>
  <c r="Z1703" s="1"/>
  <c r="Z1704" s="1"/>
  <c r="Z1705" s="1"/>
  <c r="Z1706" s="1"/>
  <c r="Z1707" s="1"/>
  <c r="Z1708" s="1"/>
  <c r="Z1709" s="1"/>
  <c r="Z1710" s="1"/>
  <c r="Z1711" s="1"/>
  <c r="Z1712" s="1"/>
  <c r="Z1713" s="1"/>
  <c r="Z1714" s="1"/>
  <c r="Z1715" s="1"/>
  <c r="Z1716" s="1"/>
  <c r="Z1717" s="1"/>
  <c r="Z1718" s="1"/>
  <c r="Z1719" s="1"/>
  <c r="Z1720" s="1"/>
  <c r="Z1721" s="1"/>
  <c r="Z1722" s="1"/>
  <c r="Z1723" s="1"/>
  <c r="Z1724" s="1"/>
  <c r="Z1725" s="1"/>
  <c r="Z1726" s="1"/>
  <c r="Z1727" s="1"/>
  <c r="Z1728" s="1"/>
  <c r="Z1729" s="1"/>
  <c r="Z1730" s="1"/>
  <c r="Z1731" s="1"/>
  <c r="Z1732" s="1"/>
  <c r="Z1733" s="1"/>
  <c r="Z1734" s="1"/>
  <c r="Z1735" s="1"/>
  <c r="Z1736" s="1"/>
  <c r="Z1737" s="1"/>
  <c r="Z1738" s="1"/>
  <c r="Z1739" s="1"/>
  <c r="Z1740" s="1"/>
  <c r="Z1741" s="1"/>
  <c r="Z1742" s="1"/>
  <c r="Z1743" s="1"/>
  <c r="Z1744" s="1"/>
  <c r="Z1745" s="1"/>
  <c r="Z1746" s="1"/>
  <c r="Z1747" s="1"/>
  <c r="Z1748" s="1"/>
  <c r="Z1749" s="1"/>
  <c r="Z1750" s="1"/>
  <c r="Z1751" s="1"/>
  <c r="Z1752" s="1"/>
  <c r="Z1753" s="1"/>
  <c r="Z1754" s="1"/>
  <c r="Z1755" s="1"/>
  <c r="Z1756" s="1"/>
  <c r="Z1757" s="1"/>
  <c r="Z1758" s="1"/>
  <c r="Z1759" s="1"/>
  <c r="Z1760" s="1"/>
  <c r="Z1761" s="1"/>
  <c r="Z1762" s="1"/>
  <c r="Z1763" s="1"/>
  <c r="Z1764" s="1"/>
  <c r="Z1765" s="1"/>
  <c r="Z1766" s="1"/>
  <c r="Z1767" s="1"/>
  <c r="Z1768" s="1"/>
  <c r="Z1769" s="1"/>
  <c r="Z1770" s="1"/>
  <c r="Z1771" s="1"/>
  <c r="Z1772" s="1"/>
  <c r="Z1773" s="1"/>
  <c r="Z1774" s="1"/>
  <c r="Z1775" s="1"/>
  <c r="Z1776" s="1"/>
  <c r="Z1777" s="1"/>
  <c r="Z1778" s="1"/>
  <c r="Z1779" s="1"/>
  <c r="Z1780" s="1"/>
  <c r="Z1781" s="1"/>
  <c r="Z1782" s="1"/>
  <c r="Z1783" s="1"/>
  <c r="Z1784" s="1"/>
  <c r="Z1785" s="1"/>
  <c r="Z1786" s="1"/>
  <c r="Z1787" s="1"/>
  <c r="Z1788" s="1"/>
  <c r="Z1789" s="1"/>
  <c r="Z1790" s="1"/>
  <c r="Z1791" s="1"/>
  <c r="Z1792" s="1"/>
  <c r="Z1793" s="1"/>
  <c r="Z1794" s="1"/>
  <c r="Z1795" s="1"/>
  <c r="Z1796" s="1"/>
  <c r="Z1797" s="1"/>
  <c r="Z1798" s="1"/>
  <c r="Z1799" s="1"/>
  <c r="Z1800" s="1"/>
  <c r="Z1801" s="1"/>
  <c r="Z1802" s="1"/>
  <c r="Z1803" s="1"/>
  <c r="Z1804" s="1"/>
  <c r="Z1805" s="1"/>
  <c r="Z1806" s="1"/>
  <c r="Z1807" s="1"/>
  <c r="Z1808" s="1"/>
  <c r="Z1809" s="1"/>
  <c r="Z1810" s="1"/>
  <c r="Z1811" s="1"/>
  <c r="Z1812" s="1"/>
  <c r="Z1813" s="1"/>
  <c r="Z1814" s="1"/>
  <c r="Z1815" s="1"/>
  <c r="Z1816" s="1"/>
  <c r="Z1817" s="1"/>
  <c r="Z1818" s="1"/>
  <c r="Z1819" s="1"/>
  <c r="Z1820" s="1"/>
  <c r="Z1821" s="1"/>
  <c r="Z1822" s="1"/>
  <c r="Z1823" s="1"/>
  <c r="Z1824" s="1"/>
  <c r="Z1825" s="1"/>
  <c r="Z1826" s="1"/>
  <c r="Z1827" s="1"/>
  <c r="Z1828" s="1"/>
  <c r="Z1829" s="1"/>
  <c r="Z1830" s="1"/>
  <c r="Z1831" s="1"/>
  <c r="Z1832" s="1"/>
  <c r="Z1833" s="1"/>
  <c r="Z1834" s="1"/>
  <c r="Z1835" s="1"/>
  <c r="Z1836" s="1"/>
  <c r="Z1837" s="1"/>
  <c r="Z1838" s="1"/>
  <c r="Z1839" s="1"/>
  <c r="Z1840" s="1"/>
  <c r="Z1841" s="1"/>
  <c r="Z1842" s="1"/>
  <c r="Z1843" s="1"/>
  <c r="Z1844" s="1"/>
  <c r="Z1845" s="1"/>
  <c r="Z1846" s="1"/>
  <c r="Z1847" s="1"/>
  <c r="Z1848" s="1"/>
  <c r="Z1849" s="1"/>
  <c r="Z1850" s="1"/>
  <c r="Z1851" s="1"/>
  <c r="Z1852" s="1"/>
  <c r="Z1853" s="1"/>
  <c r="Z1854" s="1"/>
  <c r="Z1855" s="1"/>
  <c r="Z1856" s="1"/>
  <c r="Z1857" s="1"/>
  <c r="Z1858" s="1"/>
  <c r="Z1859" s="1"/>
  <c r="Z1860" s="1"/>
  <c r="Z1861" s="1"/>
  <c r="Z1862" s="1"/>
  <c r="Z1863" s="1"/>
  <c r="Z1864" s="1"/>
  <c r="Z1865" s="1"/>
  <c r="Z1866" s="1"/>
  <c r="Z1867" s="1"/>
  <c r="Z1868" s="1"/>
  <c r="Z1869" s="1"/>
  <c r="Z1870" s="1"/>
  <c r="Z1871" s="1"/>
  <c r="Z1872" s="1"/>
  <c r="Z1873" s="1"/>
  <c r="Z1874" s="1"/>
  <c r="Z1875" s="1"/>
  <c r="Z1876" s="1"/>
  <c r="Z1877" s="1"/>
  <c r="Z1878" s="1"/>
  <c r="Z1879" s="1"/>
  <c r="Z1880" s="1"/>
  <c r="Z1881" s="1"/>
  <c r="Z1882" s="1"/>
  <c r="Z1883" s="1"/>
  <c r="Z1884" s="1"/>
  <c r="Z1885" s="1"/>
  <c r="Z1886" s="1"/>
  <c r="Z1887" s="1"/>
  <c r="Z1888" s="1"/>
  <c r="Z1889" s="1"/>
  <c r="Z1890" s="1"/>
  <c r="Z1891" s="1"/>
  <c r="Z1892" s="1"/>
  <c r="Z1893" s="1"/>
  <c r="Z1894" s="1"/>
  <c r="Z1895" s="1"/>
  <c r="Z1896" s="1"/>
  <c r="Z1897" s="1"/>
  <c r="Z1898" s="1"/>
  <c r="Z1899" s="1"/>
  <c r="Z1900" s="1"/>
  <c r="Z1901" s="1"/>
  <c r="Z1902" s="1"/>
  <c r="Z1903" s="1"/>
  <c r="Z1904" s="1"/>
  <c r="Z1905" s="1"/>
  <c r="Z1906" s="1"/>
  <c r="Z1907" s="1"/>
  <c r="Z1908" s="1"/>
  <c r="Z1909" s="1"/>
  <c r="Z1910" s="1"/>
  <c r="Z1911" s="1"/>
  <c r="Z1912" s="1"/>
  <c r="Z1913" s="1"/>
  <c r="Z1914" s="1"/>
  <c r="Z1915" s="1"/>
  <c r="Z1916" s="1"/>
  <c r="Z1917" s="1"/>
  <c r="Z1918" s="1"/>
  <c r="Z1919" s="1"/>
  <c r="Z1920" s="1"/>
  <c r="Z1921" s="1"/>
  <c r="Z1922" s="1"/>
  <c r="Z1923" s="1"/>
  <c r="Z1924" s="1"/>
  <c r="Z1925" s="1"/>
  <c r="Z1926" s="1"/>
  <c r="Z1927" s="1"/>
  <c r="Z1928" s="1"/>
  <c r="Z1929" s="1"/>
  <c r="Z1930" s="1"/>
  <c r="Z1931" s="1"/>
  <c r="Z1932" s="1"/>
  <c r="Z1933" s="1"/>
  <c r="Z1934" s="1"/>
  <c r="Z1935" s="1"/>
  <c r="Z1936" s="1"/>
  <c r="Z1937" s="1"/>
  <c r="Z1938" s="1"/>
  <c r="Z1939" s="1"/>
  <c r="Z1940" s="1"/>
  <c r="Z1941" s="1"/>
  <c r="Z1942" s="1"/>
  <c r="Z1943" s="1"/>
  <c r="Z1944" s="1"/>
  <c r="Z1945" s="1"/>
  <c r="Z1946" s="1"/>
  <c r="Z1947" s="1"/>
  <c r="Z1948" s="1"/>
  <c r="Z1949" s="1"/>
  <c r="Z1950" s="1"/>
  <c r="Z1951" s="1"/>
  <c r="Z1952" s="1"/>
  <c r="Z1953" s="1"/>
  <c r="Z1954" s="1"/>
  <c r="Z1955" s="1"/>
  <c r="Z1956" s="1"/>
  <c r="Z1957" s="1"/>
  <c r="Z1958" s="1"/>
  <c r="Z1959" s="1"/>
  <c r="Z1960" s="1"/>
  <c r="Z1961" s="1"/>
  <c r="Z1962" s="1"/>
  <c r="Z1963" s="1"/>
  <c r="Z1964" s="1"/>
  <c r="Z1965" s="1"/>
  <c r="Z1966" s="1"/>
  <c r="Z1967" s="1"/>
  <c r="Z1968" s="1"/>
  <c r="Z1969" s="1"/>
  <c r="Z1970" s="1"/>
  <c r="Z1971" s="1"/>
  <c r="Z1972" s="1"/>
  <c r="Z1973" s="1"/>
  <c r="Z1974" s="1"/>
  <c r="Z1975" s="1"/>
  <c r="Z1976" s="1"/>
  <c r="Z1977" s="1"/>
  <c r="Z1978" s="1"/>
  <c r="Z1979" s="1"/>
  <c r="Z1980" s="1"/>
  <c r="Z1981" s="1"/>
  <c r="Z1982" s="1"/>
  <c r="Z1983" s="1"/>
  <c r="Z1984" s="1"/>
  <c r="Z1985" s="1"/>
  <c r="Z1986" s="1"/>
  <c r="Z1987" s="1"/>
  <c r="Z1988" s="1"/>
  <c r="Z1989" s="1"/>
  <c r="Z1990" s="1"/>
  <c r="Z1991" s="1"/>
  <c r="Z1992" s="1"/>
  <c r="Z1993" s="1"/>
  <c r="Z1994" s="1"/>
  <c r="Z1995" s="1"/>
  <c r="Z1996" s="1"/>
  <c r="Z1997" s="1"/>
  <c r="Z1998" s="1"/>
  <c r="Z1999" s="1"/>
  <c r="Z2000" s="1"/>
  <c r="Z2001" s="1"/>
  <c r="Z2002" s="1"/>
  <c r="Z2003" s="1"/>
  <c r="Z2004" s="1"/>
  <c r="Z2005" s="1"/>
  <c r="Z2006" s="1"/>
  <c r="Z2007" s="1"/>
  <c r="Z2008" s="1"/>
  <c r="Z2009" s="1"/>
  <c r="Z2010" s="1"/>
  <c r="Z2011" s="1"/>
  <c r="Z2012" s="1"/>
  <c r="Z2013" s="1"/>
  <c r="Z2014" s="1"/>
  <c r="Z2015" s="1"/>
  <c r="Z2016" s="1"/>
  <c r="Z2017" s="1"/>
  <c r="Z2018" s="1"/>
  <c r="Z2019" s="1"/>
  <c r="Z2020" s="1"/>
  <c r="Z2021" s="1"/>
  <c r="Z2022" s="1"/>
  <c r="Z2023" s="1"/>
  <c r="Z2024" s="1"/>
  <c r="Z2025" s="1"/>
  <c r="Z2026" s="1"/>
  <c r="Z2027" s="1"/>
  <c r="Z2028" s="1"/>
  <c r="Z2029" s="1"/>
  <c r="Z2030" s="1"/>
  <c r="Z2031" s="1"/>
  <c r="Z2032" s="1"/>
  <c r="Z2033" s="1"/>
  <c r="Z2034" s="1"/>
  <c r="Z2035" s="1"/>
  <c r="Z2036" s="1"/>
  <c r="Z2037" s="1"/>
  <c r="Z2038" s="1"/>
  <c r="Z2039" s="1"/>
  <c r="Z2040" s="1"/>
  <c r="Z2041" s="1"/>
  <c r="Z2042" s="1"/>
  <c r="Z2043" s="1"/>
  <c r="Z2044" s="1"/>
  <c r="Z2045" s="1"/>
  <c r="Z2046" s="1"/>
  <c r="Z2047" s="1"/>
  <c r="Z2048" s="1"/>
  <c r="Z2049" s="1"/>
  <c r="Z2050" s="1"/>
  <c r="Z2051" s="1"/>
  <c r="Z2052" s="1"/>
  <c r="Z2053" s="1"/>
  <c r="Z2054" s="1"/>
  <c r="Z2055" s="1"/>
  <c r="Z2056" s="1"/>
  <c r="Z2057" s="1"/>
  <c r="Z2058" s="1"/>
  <c r="Z2059" s="1"/>
  <c r="Z2060" s="1"/>
  <c r="Z2061" s="1"/>
  <c r="Z2062" s="1"/>
  <c r="Z2063" s="1"/>
  <c r="Z2064" s="1"/>
  <c r="Z2065" s="1"/>
  <c r="Z2066" s="1"/>
  <c r="Z2067" s="1"/>
  <c r="Z2068" s="1"/>
  <c r="Z2069" s="1"/>
  <c r="Z2070" s="1"/>
  <c r="Z2071" s="1"/>
  <c r="Z2072" s="1"/>
  <c r="Z2073" s="1"/>
  <c r="Z2074" s="1"/>
  <c r="Z2075" s="1"/>
  <c r="Z2076" s="1"/>
  <c r="Z2077" s="1"/>
  <c r="Z2078" s="1"/>
  <c r="Z2079" s="1"/>
  <c r="Z2080" s="1"/>
  <c r="Z2081" s="1"/>
  <c r="Z2082" s="1"/>
  <c r="Z2083" s="1"/>
  <c r="Z2084" s="1"/>
  <c r="Z2085" s="1"/>
  <c r="Z2086" s="1"/>
  <c r="Z2087" s="1"/>
  <c r="Z2088" s="1"/>
  <c r="Z2089" s="1"/>
  <c r="Z2090" s="1"/>
  <c r="Z2091" s="1"/>
  <c r="Z2092" s="1"/>
  <c r="Z2093" s="1"/>
  <c r="Z2094" s="1"/>
  <c r="Z2095" s="1"/>
  <c r="Z2096" s="1"/>
  <c r="Z2097" s="1"/>
  <c r="Z2098" s="1"/>
  <c r="Z2099" s="1"/>
  <c r="Z2100" s="1"/>
  <c r="Z2101" s="1"/>
  <c r="Z2102" s="1"/>
  <c r="Z2103" s="1"/>
  <c r="Z2104" s="1"/>
  <c r="Z2105" s="1"/>
  <c r="Z2106" s="1"/>
  <c r="Z2107" s="1"/>
  <c r="Z2108" s="1"/>
  <c r="Z2109" s="1"/>
  <c r="Z2110" s="1"/>
  <c r="Z2111" s="1"/>
  <c r="Z2112" s="1"/>
  <c r="Z2113" s="1"/>
  <c r="Z2114" s="1"/>
  <c r="Z2115" s="1"/>
  <c r="Z2116" s="1"/>
  <c r="Z2117" s="1"/>
  <c r="Z2118" s="1"/>
  <c r="Z2119" s="1"/>
  <c r="Z2120" s="1"/>
  <c r="Z2121" s="1"/>
  <c r="Z2122" s="1"/>
  <c r="Z2123" s="1"/>
  <c r="Z2124" s="1"/>
  <c r="Z2125" s="1"/>
  <c r="Z2126" s="1"/>
  <c r="Z2127" s="1"/>
  <c r="Z2128" s="1"/>
  <c r="Z2129" s="1"/>
  <c r="Z2130" s="1"/>
  <c r="Z2131" s="1"/>
  <c r="Z2132" s="1"/>
  <c r="Z2133" s="1"/>
  <c r="Z2134" s="1"/>
  <c r="Z2135" s="1"/>
  <c r="Z2136" s="1"/>
  <c r="Z2137" s="1"/>
  <c r="Z2138" s="1"/>
  <c r="Z2139" s="1"/>
  <c r="Z2140" s="1"/>
  <c r="Z2141" s="1"/>
  <c r="Z2142" s="1"/>
  <c r="Z2143" s="1"/>
  <c r="Z2144" s="1"/>
  <c r="Z2145" s="1"/>
  <c r="Z2146" s="1"/>
  <c r="Z2147" s="1"/>
  <c r="Z2148" s="1"/>
  <c r="Z2149" s="1"/>
  <c r="Z2150" s="1"/>
  <c r="Z2151" s="1"/>
  <c r="Z2152" s="1"/>
  <c r="Z2153" s="1"/>
  <c r="Z2154" s="1"/>
  <c r="Z2155" s="1"/>
  <c r="Z2156" s="1"/>
  <c r="Z2157" s="1"/>
  <c r="Z2158" s="1"/>
  <c r="Z2159" s="1"/>
  <c r="Z2160" s="1"/>
  <c r="Z2161" s="1"/>
  <c r="Z2162" s="1"/>
  <c r="Z2163" s="1"/>
  <c r="Z2164" s="1"/>
  <c r="Z2165" s="1"/>
  <c r="Z2166" s="1"/>
  <c r="Z2167" s="1"/>
  <c r="Z2168" s="1"/>
  <c r="Z2169" s="1"/>
  <c r="Z2170" s="1"/>
  <c r="Z2171" s="1"/>
  <c r="Z2172" s="1"/>
  <c r="Z2173" s="1"/>
  <c r="Z2174" s="1"/>
  <c r="Z2175" s="1"/>
  <c r="Z2176" s="1"/>
  <c r="Z2177" s="1"/>
  <c r="Z2178" s="1"/>
  <c r="Z2179" s="1"/>
  <c r="Z2180" s="1"/>
  <c r="Z2181" s="1"/>
  <c r="Z2182" s="1"/>
  <c r="Z2183" s="1"/>
  <c r="Z2184" s="1"/>
  <c r="Z2185" s="1"/>
  <c r="Z2186" s="1"/>
  <c r="Z2187" s="1"/>
  <c r="Z2188" s="1"/>
  <c r="Z2189" s="1"/>
  <c r="Z2190" s="1"/>
  <c r="Z2191" s="1"/>
  <c r="Z2192" s="1"/>
  <c r="Z2193" s="1"/>
  <c r="Z2194" s="1"/>
  <c r="Z2195" s="1"/>
  <c r="Z2196" s="1"/>
  <c r="Z2197" s="1"/>
  <c r="Z2198" s="1"/>
  <c r="Z2199" s="1"/>
  <c r="Z2200" s="1"/>
  <c r="Z2201" s="1"/>
  <c r="Z2202" s="1"/>
  <c r="Z2203" s="1"/>
  <c r="Z2204" s="1"/>
  <c r="Z2205" s="1"/>
  <c r="Z2206" s="1"/>
  <c r="Z2207" s="1"/>
  <c r="Z2208" s="1"/>
  <c r="Z2209" s="1"/>
  <c r="Z2210" s="1"/>
  <c r="Z2211" s="1"/>
  <c r="Z2212" s="1"/>
  <c r="Z2217" s="1"/>
  <c r="Z2218" s="1"/>
  <c r="Z2213" s="1"/>
  <c r="Z2214" s="1"/>
  <c r="Z2215" s="1"/>
  <c r="Z2216" s="1"/>
  <c r="Z2239" s="1"/>
  <c r="Z2240" s="1"/>
  <c r="Z2241" s="1"/>
  <c r="Z2242" s="1"/>
  <c r="Z2243" s="1"/>
  <c r="Z2244" s="1"/>
  <c r="Z2245" s="1"/>
  <c r="Z2246" s="1"/>
  <c r="Z2247" s="1"/>
  <c r="Z2248" s="1"/>
  <c r="Z2249" s="1"/>
  <c r="Z2250" s="1"/>
  <c r="Z2227" s="1"/>
  <c r="Z2228" s="1"/>
  <c r="Z2229" s="1"/>
  <c r="Z2230" s="1"/>
  <c r="Z2231" s="1"/>
  <c r="Z2232" s="1"/>
  <c r="Z2237" s="1"/>
  <c r="Z2238" s="1"/>
  <c r="Z2233" s="1"/>
  <c r="Z2234" s="1"/>
  <c r="Z2235" s="1"/>
  <c r="Z2236" s="1"/>
  <c r="Z2219" s="1"/>
  <c r="Z2220" s="1"/>
  <c r="Z2221" s="1"/>
  <c r="Z2222" s="1"/>
  <c r="Z2223" s="1"/>
  <c r="Z2224" s="1"/>
  <c r="Z2225" s="1"/>
  <c r="Z2226" s="1"/>
  <c r="Z2251" s="1"/>
  <c r="Z2252" s="1"/>
  <c r="Z2253" s="1"/>
  <c r="Z2254" s="1"/>
  <c r="Z2255" s="1"/>
  <c r="Z2256" s="1"/>
  <c r="Z2257" s="1"/>
  <c r="Z2258" s="1"/>
  <c r="Z2259" s="1"/>
  <c r="Z2260" s="1"/>
  <c r="Z2261" s="1"/>
  <c r="Z2262" s="1"/>
  <c r="Z2267" s="1"/>
  <c r="Z2268" s="1"/>
  <c r="Z2263" s="1"/>
  <c r="Z2264" s="1"/>
  <c r="Z2265" s="1"/>
  <c r="Z2266" s="1"/>
  <c r="Z2269" s="1"/>
  <c r="Z2270" s="1"/>
  <c r="Z2271" s="1"/>
  <c r="Z2272" s="1"/>
  <c r="Z2273" s="1"/>
  <c r="A1149"/>
  <c r="AE2299" l="1"/>
  <c r="AE2300" s="1"/>
  <c r="AE2301" s="1"/>
  <c r="AE2302" s="1"/>
  <c r="AE2303" s="1"/>
  <c r="AE2304" s="1"/>
  <c r="AE2305" s="1"/>
  <c r="AE2306" s="1"/>
  <c r="AE2307" s="1"/>
  <c r="AE2308" s="1"/>
  <c r="AE2309" s="1"/>
  <c r="AE2310" s="1"/>
  <c r="AE2311" s="1"/>
  <c r="AE2312" s="1"/>
  <c r="AE2313" s="1"/>
  <c r="AE2314" s="1"/>
  <c r="AE2315" s="1"/>
  <c r="AE2316" s="1"/>
  <c r="AE2317" s="1"/>
  <c r="AE2318" s="1"/>
  <c r="AE2319" s="1"/>
  <c r="AE2320" s="1"/>
  <c r="AE2321" s="1"/>
  <c r="AE2322" s="1"/>
  <c r="AE2323" s="1"/>
  <c r="AE2324" s="1"/>
  <c r="AE2325" s="1"/>
  <c r="AE2326" s="1"/>
  <c r="AE2327" s="1"/>
  <c r="AE2328" s="1"/>
  <c r="AE2329" s="1"/>
  <c r="AE2330" s="1"/>
  <c r="AE2331" s="1"/>
  <c r="AE2332" s="1"/>
  <c r="AE2333" s="1"/>
  <c r="AE2334" s="1"/>
  <c r="AE2335" s="1"/>
  <c r="AE2336" s="1"/>
  <c r="AE2337" s="1"/>
  <c r="AE2338" s="1"/>
  <c r="AE2339" s="1"/>
  <c r="AE2340" s="1"/>
  <c r="AE2341" s="1"/>
  <c r="AE2342" s="1"/>
  <c r="AE2343" s="1"/>
  <c r="AE2344" s="1"/>
  <c r="AE2345" s="1"/>
  <c r="AE2346" s="1"/>
  <c r="AE2347" s="1"/>
  <c r="AE2348" s="1"/>
  <c r="AE2349" s="1"/>
  <c r="AE2350" s="1"/>
  <c r="AE2351" s="1"/>
  <c r="AE2352" s="1"/>
  <c r="AE2353" s="1"/>
  <c r="AE2354" s="1"/>
  <c r="AE2355" s="1"/>
  <c r="AE2356" s="1"/>
  <c r="AE2357" s="1"/>
  <c r="AE2358" s="1"/>
  <c r="AE2359" s="1"/>
  <c r="AE2360" s="1"/>
  <c r="AE2361" s="1"/>
  <c r="AE2362" s="1"/>
  <c r="AE2363" s="1"/>
  <c r="AE2364" s="1"/>
  <c r="AE2365" s="1"/>
  <c r="AE2366" s="1"/>
  <c r="AE2367" s="1"/>
  <c r="AE2368" s="1"/>
  <c r="AE2369" s="1"/>
  <c r="AE2370" s="1"/>
  <c r="AE2371" s="1"/>
  <c r="AE2372" s="1"/>
  <c r="AE2373" s="1"/>
  <c r="AE2374" s="1"/>
  <c r="AE2375" s="1"/>
  <c r="AE2376" s="1"/>
  <c r="AE2377" s="1"/>
  <c r="AE2378" s="1"/>
  <c r="AE2379" s="1"/>
  <c r="AE2380" s="1"/>
  <c r="AE2381" s="1"/>
  <c r="AE2382" s="1"/>
  <c r="Z2277"/>
  <c r="Z2278" s="1"/>
  <c r="Z2279" s="1"/>
  <c r="Z2280" s="1"/>
  <c r="Z2281" s="1"/>
  <c r="Z2282" s="1"/>
  <c r="Z2283" s="1"/>
  <c r="Z2284" s="1"/>
  <c r="Z2285" s="1"/>
  <c r="Z2286" s="1"/>
  <c r="Z2287" s="1"/>
  <c r="Z2288" s="1"/>
  <c r="Z2289" s="1"/>
  <c r="Z2290" s="1"/>
  <c r="Z2291" s="1"/>
  <c r="Z2292" s="1"/>
  <c r="Z2293" s="1"/>
  <c r="Z2294" s="1"/>
  <c r="Z2295" s="1"/>
  <c r="Z2296" s="1"/>
  <c r="Z2297" s="1"/>
  <c r="Z2298" s="1"/>
  <c r="Z2299" s="1"/>
  <c r="Z2300" s="1"/>
  <c r="Z2301" s="1"/>
  <c r="Z2302" s="1"/>
  <c r="Z2303" s="1"/>
  <c r="Z2304" s="1"/>
  <c r="Z2305" s="1"/>
  <c r="Z2306" s="1"/>
  <c r="Z2307" s="1"/>
  <c r="Z2308" s="1"/>
  <c r="Z2309" s="1"/>
  <c r="Z2310" s="1"/>
  <c r="Z2311" s="1"/>
  <c r="Z2312" s="1"/>
  <c r="Z2313" s="1"/>
  <c r="Z2314" s="1"/>
  <c r="Z2315" s="1"/>
  <c r="Z2316" s="1"/>
  <c r="Z2317" s="1"/>
  <c r="Z2318" s="1"/>
  <c r="Z2319" s="1"/>
  <c r="Z2320" s="1"/>
  <c r="Z2321" s="1"/>
  <c r="Z2322" s="1"/>
  <c r="Z2323" s="1"/>
  <c r="Z2324" s="1"/>
  <c r="Z2325" s="1"/>
  <c r="Z2326" s="1"/>
  <c r="Z2327" s="1"/>
  <c r="Z2328" s="1"/>
  <c r="Z2329" s="1"/>
  <c r="Z2330" s="1"/>
  <c r="Z2331" s="1"/>
  <c r="Z2332" s="1"/>
  <c r="Z2333" s="1"/>
  <c r="Z2334" s="1"/>
  <c r="Z2335" s="1"/>
  <c r="Z2336" s="1"/>
  <c r="Z2337" s="1"/>
  <c r="Z2338" s="1"/>
  <c r="Z2339" s="1"/>
  <c r="Z2340" s="1"/>
  <c r="Z2341" s="1"/>
  <c r="Z2342" s="1"/>
  <c r="Z2343" s="1"/>
  <c r="Z2344" s="1"/>
  <c r="Z2345" s="1"/>
  <c r="Z2346" s="1"/>
  <c r="Z2347" s="1"/>
  <c r="Z2348" s="1"/>
  <c r="Z2349" s="1"/>
  <c r="Z2350" s="1"/>
  <c r="Z2351" s="1"/>
  <c r="Z2352" s="1"/>
  <c r="Z2353" s="1"/>
  <c r="Z2354" s="1"/>
  <c r="Z2274"/>
  <c r="Z2275" s="1"/>
  <c r="Z2276" s="1"/>
  <c r="P13"/>
  <c r="P17"/>
  <c r="P21"/>
  <c r="P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2"/>
  <c r="Y43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110"/>
  <c r="Y111"/>
  <c r="Y112"/>
  <c r="Y113"/>
  <c r="Y114"/>
  <c r="Y115"/>
  <c r="Y116"/>
  <c r="Y117"/>
  <c r="P118"/>
  <c r="Y118"/>
  <c r="Y122"/>
  <c r="Y123"/>
  <c r="Y124"/>
  <c r="Y125"/>
  <c r="Y126"/>
  <c r="Y128"/>
  <c r="Y129"/>
  <c r="Y130"/>
  <c r="Y131"/>
  <c r="Y132"/>
  <c r="Y133"/>
  <c r="Y134"/>
  <c r="Y135"/>
  <c r="Y136"/>
  <c r="Y137"/>
  <c r="Y138"/>
  <c r="Y139"/>
  <c r="Y140"/>
  <c r="Y141"/>
  <c r="Y142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P191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80"/>
  <c r="P281"/>
  <c r="W281"/>
  <c r="Y281"/>
  <c r="AI281"/>
  <c r="AI282"/>
  <c r="AI283"/>
  <c r="Y284"/>
  <c r="AI284"/>
  <c r="P285"/>
  <c r="Y285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Y317"/>
  <c r="AI317"/>
  <c r="Y318"/>
  <c r="AI318"/>
  <c r="Y319"/>
  <c r="AI319"/>
  <c r="Y320"/>
  <c r="AI320"/>
  <c r="Y321"/>
  <c r="AI321"/>
  <c r="Y322"/>
  <c r="AI322"/>
  <c r="Y323"/>
  <c r="AI323"/>
  <c r="Y324"/>
  <c r="AI324"/>
  <c r="Y325"/>
  <c r="AI325"/>
  <c r="Y326"/>
  <c r="AI326"/>
  <c r="Y327"/>
  <c r="AI327"/>
  <c r="Y328"/>
  <c r="AI328"/>
  <c r="Y329"/>
  <c r="AI329"/>
  <c r="Y330"/>
  <c r="AI330"/>
  <c r="AI331"/>
  <c r="AI332"/>
  <c r="AI333"/>
  <c r="AI334"/>
  <c r="AI335"/>
  <c r="AI336"/>
  <c r="P337"/>
  <c r="AI337"/>
  <c r="P338"/>
  <c r="AI338"/>
  <c r="AI339"/>
  <c r="AI340"/>
  <c r="AI341"/>
  <c r="AI342"/>
  <c r="AI343"/>
  <c r="AI344"/>
  <c r="AI345"/>
  <c r="AI346"/>
  <c r="AI347"/>
  <c r="AI348"/>
  <c r="Y349"/>
  <c r="AI349"/>
  <c r="AI350"/>
  <c r="AI351"/>
  <c r="AI352"/>
  <c r="AI353"/>
  <c r="AI354"/>
  <c r="Y355"/>
  <c r="AI355"/>
  <c r="Y356"/>
  <c r="AI356"/>
  <c r="AI357"/>
  <c r="Y358"/>
  <c r="AI358"/>
  <c r="Y359"/>
  <c r="AI359"/>
  <c r="AI360"/>
  <c r="AI361"/>
  <c r="Y362"/>
  <c r="AI362"/>
  <c r="Y363"/>
  <c r="AI363"/>
  <c r="Y364"/>
  <c r="AI364"/>
  <c r="Y365"/>
  <c r="AI365"/>
  <c r="Y366"/>
  <c r="AI366"/>
  <c r="Y367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Y390"/>
  <c r="AI390"/>
  <c r="Y391"/>
  <c r="AI391"/>
  <c r="AI392"/>
  <c r="Y393"/>
  <c r="AI393"/>
  <c r="Y394"/>
  <c r="AI394"/>
  <c r="Y395"/>
  <c r="AI395"/>
  <c r="Y396"/>
  <c r="AI396"/>
  <c r="Y397"/>
  <c r="AI397"/>
  <c r="Y398"/>
  <c r="AI398"/>
  <c r="Y399"/>
  <c r="AI399"/>
  <c r="Y400"/>
  <c r="AI400"/>
  <c r="Y401"/>
  <c r="AI401"/>
  <c r="Y402"/>
  <c r="AI402"/>
  <c r="Y403"/>
  <c r="AI403"/>
  <c r="Y404"/>
  <c r="AI404"/>
  <c r="Y405"/>
  <c r="AI405"/>
  <c r="Y406"/>
  <c r="AI406"/>
  <c r="Y407"/>
  <c r="AI407"/>
  <c r="Y408"/>
  <c r="AI408"/>
  <c r="Y409"/>
  <c r="AI409"/>
  <c r="Y410"/>
  <c r="AI410"/>
  <c r="Y411"/>
  <c r="AI411"/>
  <c r="Y412"/>
  <c r="AI412"/>
  <c r="Y413"/>
  <c r="AI413"/>
  <c r="Y414"/>
  <c r="AI414"/>
  <c r="Y415"/>
  <c r="AI415"/>
  <c r="Y416"/>
  <c r="AI416"/>
  <c r="Y417"/>
  <c r="AI417"/>
  <c r="Y418"/>
  <c r="AI418"/>
  <c r="Y419"/>
  <c r="AI419"/>
  <c r="Y420"/>
  <c r="AI420"/>
  <c r="Y421"/>
  <c r="AI421"/>
  <c r="Y422"/>
  <c r="AI422"/>
  <c r="Y423"/>
  <c r="AI423"/>
  <c r="Y424"/>
  <c r="AI424"/>
  <c r="Y425"/>
  <c r="AI425"/>
  <c r="Y426"/>
  <c r="AI426"/>
  <c r="Y427"/>
  <c r="AI427"/>
  <c r="Y428"/>
  <c r="AI428"/>
  <c r="Y429"/>
  <c r="AI429"/>
  <c r="Y430"/>
  <c r="AI430"/>
  <c r="Y431"/>
  <c r="AI431"/>
  <c r="Y432"/>
  <c r="AI432"/>
  <c r="Y433"/>
  <c r="AI433"/>
  <c r="Y434"/>
  <c r="AI434"/>
  <c r="Y435"/>
  <c r="AI435"/>
  <c r="Y436"/>
  <c r="AI436"/>
  <c r="Y437"/>
  <c r="AI437"/>
  <c r="Y438"/>
  <c r="AI438"/>
  <c r="Y439"/>
  <c r="AI439"/>
  <c r="Y440"/>
  <c r="AI440"/>
  <c r="Y441"/>
  <c r="AI441"/>
  <c r="Y442"/>
  <c r="AI442"/>
  <c r="Y443"/>
  <c r="AI443"/>
  <c r="Y444"/>
  <c r="AI444"/>
  <c r="Y445"/>
  <c r="AI445"/>
  <c r="Y446"/>
  <c r="AI446"/>
  <c r="Y447"/>
  <c r="AI447"/>
  <c r="Y448"/>
  <c r="AI448"/>
  <c r="Y449"/>
  <c r="AI449"/>
  <c r="Y450"/>
  <c r="AI450"/>
  <c r="Y451"/>
  <c r="AI451"/>
  <c r="Y452"/>
  <c r="AI452"/>
  <c r="Y453"/>
  <c r="AI453"/>
  <c r="Y454"/>
  <c r="AI454"/>
  <c r="Y455"/>
  <c r="AI455"/>
  <c r="Y456"/>
  <c r="AI456"/>
  <c r="Y457"/>
  <c r="AI457"/>
  <c r="Y458"/>
  <c r="AI458"/>
  <c r="Y459"/>
  <c r="AI459"/>
  <c r="Y460"/>
  <c r="AI460"/>
  <c r="Y461"/>
  <c r="AI461"/>
  <c r="Y462"/>
  <c r="AI462"/>
  <c r="Y463"/>
  <c r="AI463"/>
  <c r="Y464"/>
  <c r="AI464"/>
  <c r="Y465"/>
  <c r="AI465"/>
  <c r="Y466"/>
  <c r="AI466"/>
  <c r="Y467"/>
  <c r="AI467"/>
  <c r="Y468"/>
  <c r="AI468"/>
  <c r="Y469"/>
  <c r="AI469"/>
  <c r="Y470"/>
  <c r="AI470"/>
  <c r="Y471"/>
  <c r="AI471"/>
  <c r="P472"/>
  <c r="Y472"/>
  <c r="AI472"/>
  <c r="Y473"/>
  <c r="AI473"/>
  <c r="Y474"/>
  <c r="AI474"/>
  <c r="Y475"/>
  <c r="AI475"/>
  <c r="Y476"/>
  <c r="AI476"/>
  <c r="Y477"/>
  <c r="AI477"/>
  <c r="Y478"/>
  <c r="AI478"/>
  <c r="Y479"/>
  <c r="AI479"/>
  <c r="Y480"/>
  <c r="AI480"/>
  <c r="Y481"/>
  <c r="AI481"/>
  <c r="Y482"/>
  <c r="AI482"/>
  <c r="Y483"/>
  <c r="AI483"/>
  <c r="Y484"/>
  <c r="AI484"/>
  <c r="Y485"/>
  <c r="AI485"/>
  <c r="Y486"/>
  <c r="AI486"/>
  <c r="Y487"/>
  <c r="AI487"/>
  <c r="Y488"/>
  <c r="AI488"/>
  <c r="P489"/>
  <c r="Y489"/>
  <c r="AI489"/>
  <c r="Y490"/>
  <c r="AI490"/>
  <c r="Y491"/>
  <c r="AI491"/>
  <c r="Y492"/>
  <c r="AI492"/>
  <c r="Y493"/>
  <c r="AI493"/>
  <c r="Y494"/>
  <c r="AI494"/>
  <c r="P495"/>
  <c r="Y495"/>
  <c r="AI495"/>
  <c r="Y496"/>
  <c r="AI496"/>
  <c r="Y497"/>
  <c r="AI497"/>
  <c r="Y498"/>
  <c r="AI498"/>
  <c r="Y499"/>
  <c r="AI499"/>
  <c r="Y500"/>
  <c r="AI500"/>
  <c r="Y501"/>
  <c r="AI501"/>
  <c r="Y502"/>
  <c r="AI502"/>
  <c r="Y503"/>
  <c r="AI503"/>
  <c r="Y504"/>
  <c r="AI504"/>
  <c r="Y505"/>
  <c r="AI505"/>
  <c r="Y506"/>
  <c r="AI506"/>
  <c r="Y507"/>
  <c r="AI507"/>
  <c r="Y508"/>
  <c r="AI508"/>
  <c r="Y509"/>
  <c r="AI509"/>
  <c r="Y510"/>
  <c r="AI510"/>
  <c r="Y511"/>
  <c r="AI511"/>
  <c r="Y512"/>
  <c r="AI512"/>
  <c r="Y513"/>
  <c r="AI513"/>
  <c r="Y514"/>
  <c r="AI514"/>
  <c r="Y515"/>
  <c r="AI515"/>
  <c r="Y516"/>
  <c r="AI516"/>
  <c r="Y517"/>
  <c r="AI517"/>
  <c r="Y518"/>
  <c r="AH518"/>
  <c r="AI518" s="1"/>
  <c r="Y519"/>
  <c r="AH519"/>
  <c r="AI519" s="1"/>
  <c r="Y520"/>
  <c r="AH520"/>
  <c r="AI520" s="1"/>
  <c r="Y521"/>
  <c r="AH521"/>
  <c r="AI521" s="1"/>
  <c r="Y522"/>
  <c r="AH522"/>
  <c r="AI522" s="1"/>
  <c r="Y523"/>
  <c r="AH523"/>
  <c r="AI523" s="1"/>
  <c r="Y524"/>
  <c r="AH524"/>
  <c r="AI524" s="1"/>
  <c r="Y525"/>
  <c r="AH525"/>
  <c r="AI525" s="1"/>
  <c r="Y526"/>
  <c r="AH526"/>
  <c r="AI526" s="1"/>
  <c r="Y527"/>
  <c r="AH527"/>
  <c r="AI527" s="1"/>
  <c r="Y528"/>
  <c r="AH528"/>
  <c r="AI528" s="1"/>
  <c r="Y529"/>
  <c r="AH529"/>
  <c r="AI529" s="1"/>
  <c r="Y530"/>
  <c r="AH530"/>
  <c r="AI530" s="1"/>
  <c r="Y531"/>
  <c r="AH531"/>
  <c r="AI531" s="1"/>
  <c r="Y532"/>
  <c r="AH532"/>
  <c r="AI532" s="1"/>
  <c r="Y533"/>
  <c r="AH533"/>
  <c r="AI533" s="1"/>
  <c r="Y534"/>
  <c r="AH534"/>
  <c r="AI534" s="1"/>
  <c r="Y535"/>
  <c r="AH535"/>
  <c r="AI535" s="1"/>
  <c r="Y536"/>
  <c r="AH536"/>
  <c r="AI536" s="1"/>
  <c r="Y537"/>
  <c r="AH537"/>
  <c r="AI537" s="1"/>
  <c r="Y538"/>
  <c r="AH538"/>
  <c r="AI538" s="1"/>
  <c r="Y539"/>
  <c r="AH539"/>
  <c r="AI539" s="1"/>
  <c r="AH540"/>
  <c r="AI540" s="1"/>
  <c r="AH541"/>
  <c r="AI541" s="1"/>
  <c r="AH542"/>
  <c r="AI542" s="1"/>
  <c r="AH543"/>
  <c r="AI543" s="1"/>
  <c r="AH544"/>
  <c r="AI544" s="1"/>
  <c r="P545"/>
  <c r="Y545"/>
  <c r="AH545"/>
  <c r="AI545" s="1"/>
  <c r="P546"/>
  <c r="Y546"/>
  <c r="AH546"/>
  <c r="AI546" s="1"/>
  <c r="Y547"/>
  <c r="AH547"/>
  <c r="AI547" s="1"/>
  <c r="Y548"/>
  <c r="AH548"/>
  <c r="AI548" s="1"/>
  <c r="P549"/>
  <c r="Y549"/>
  <c r="AH549"/>
  <c r="AI549" s="1"/>
  <c r="AH550"/>
  <c r="AI550" s="1"/>
  <c r="AH551"/>
  <c r="AI551" s="1"/>
  <c r="AH552"/>
  <c r="AI552" s="1"/>
  <c r="Y553"/>
  <c r="AH553"/>
  <c r="AI553" s="1"/>
  <c r="AH554"/>
  <c r="AI554" s="1"/>
  <c r="AH555"/>
  <c r="AI555" s="1"/>
  <c r="AH556"/>
  <c r="AI556" s="1"/>
  <c r="AH557"/>
  <c r="AI557" s="1"/>
  <c r="AH558"/>
  <c r="AI558" s="1"/>
  <c r="AH559"/>
  <c r="AI559" s="1"/>
  <c r="AH560"/>
  <c r="AI560" s="1"/>
  <c r="AH561"/>
  <c r="AI561" s="1"/>
  <c r="AH562"/>
  <c r="AI562" s="1"/>
  <c r="AH563"/>
  <c r="AI563" s="1"/>
  <c r="AH564"/>
  <c r="AI564" s="1"/>
  <c r="AH565"/>
  <c r="AI565" s="1"/>
  <c r="AH566"/>
  <c r="AI566" s="1"/>
  <c r="AH567"/>
  <c r="AI567" s="1"/>
  <c r="AH568"/>
  <c r="AI568" s="1"/>
  <c r="AH569"/>
  <c r="AI569" s="1"/>
  <c r="AH570"/>
  <c r="AI570" s="1"/>
  <c r="AH571"/>
  <c r="AI571" s="1"/>
  <c r="AH572"/>
  <c r="AI572" s="1"/>
  <c r="AH573"/>
  <c r="AI573" s="1"/>
  <c r="AH574"/>
  <c r="AI574" s="1"/>
  <c r="AH575"/>
  <c r="AI575" s="1"/>
  <c r="AH576"/>
  <c r="AI576" s="1"/>
  <c r="AH577"/>
  <c r="AI577" s="1"/>
  <c r="AH578"/>
  <c r="AI578" s="1"/>
  <c r="AH579"/>
  <c r="AI579" s="1"/>
  <c r="AH580"/>
  <c r="AI580" s="1"/>
  <c r="AH581"/>
  <c r="AI581" s="1"/>
  <c r="AH582"/>
  <c r="AI582" s="1"/>
  <c r="AH583"/>
  <c r="AI583" s="1"/>
  <c r="AH584"/>
  <c r="AI584" s="1"/>
  <c r="AH585"/>
  <c r="AI585" s="1"/>
  <c r="AH586"/>
  <c r="AI586" s="1"/>
  <c r="AH587"/>
  <c r="AI587" s="1"/>
  <c r="AH588"/>
  <c r="AI588" s="1"/>
  <c r="AH589"/>
  <c r="AI589" s="1"/>
  <c r="AH590"/>
  <c r="AI590" s="1"/>
  <c r="AH591"/>
  <c r="AI591" s="1"/>
  <c r="AH592"/>
  <c r="AI592" s="1"/>
  <c r="AH593"/>
  <c r="AI593" s="1"/>
  <c r="AH594"/>
  <c r="AI594" s="1"/>
  <c r="AH595"/>
  <c r="AI595" s="1"/>
  <c r="AH596"/>
  <c r="AI596" s="1"/>
  <c r="AH597"/>
  <c r="AI597" s="1"/>
  <c r="AH598"/>
  <c r="AI598" s="1"/>
  <c r="AH599"/>
  <c r="AI599" s="1"/>
  <c r="AH600"/>
  <c r="AI600" s="1"/>
  <c r="AH601"/>
  <c r="AI601" s="1"/>
  <c r="AH602"/>
  <c r="AI602" s="1"/>
  <c r="AH603"/>
  <c r="AI603" s="1"/>
  <c r="AH604"/>
  <c r="AI604" s="1"/>
  <c r="Y605"/>
  <c r="AH605"/>
  <c r="AI605" s="1"/>
  <c r="Y606"/>
  <c r="AH606"/>
  <c r="AI606" s="1"/>
  <c r="Y607"/>
  <c r="AH607"/>
  <c r="AI607" s="1"/>
  <c r="Y608"/>
  <c r="AH608"/>
  <c r="AI608" s="1"/>
  <c r="Y609"/>
  <c r="AH609"/>
  <c r="AI609" s="1"/>
  <c r="Y610"/>
  <c r="AH610"/>
  <c r="AI610" s="1"/>
  <c r="Y611"/>
  <c r="AH611"/>
  <c r="AI611" s="1"/>
  <c r="Y612"/>
  <c r="AH612"/>
  <c r="AI612" s="1"/>
  <c r="Y613"/>
  <c r="AH613"/>
  <c r="AI613" s="1"/>
  <c r="Y614"/>
  <c r="AH614"/>
  <c r="AI614" s="1"/>
  <c r="Y615"/>
  <c r="AH615"/>
  <c r="AI615" s="1"/>
  <c r="Y616"/>
  <c r="AH616"/>
  <c r="AI616" s="1"/>
  <c r="Y617"/>
  <c r="AH617"/>
  <c r="AI617" s="1"/>
  <c r="Y618"/>
  <c r="AH618"/>
  <c r="AI618" s="1"/>
  <c r="Y619"/>
  <c r="AH619"/>
  <c r="AI619" s="1"/>
  <c r="Y620"/>
  <c r="AH620"/>
  <c r="AI620" s="1"/>
  <c r="Y621"/>
  <c r="AH621"/>
  <c r="AI621" s="1"/>
  <c r="Y622"/>
  <c r="AH622"/>
  <c r="AI622" s="1"/>
  <c r="AH623"/>
  <c r="AI623" s="1"/>
  <c r="Y624"/>
  <c r="AH624"/>
  <c r="AI624" s="1"/>
  <c r="P625"/>
  <c r="AH625"/>
  <c r="AI625" s="1"/>
  <c r="AH626"/>
  <c r="AI626" s="1"/>
  <c r="Y627"/>
  <c r="AH627"/>
  <c r="AI627" s="1"/>
  <c r="Y628"/>
  <c r="AH628"/>
  <c r="AI628" s="1"/>
  <c r="AH629"/>
  <c r="AI629" s="1"/>
  <c r="AH630"/>
  <c r="AI630" s="1"/>
  <c r="AH631"/>
  <c r="AI631" s="1"/>
  <c r="AH632"/>
  <c r="AI632" s="1"/>
  <c r="AH633"/>
  <c r="AI633" s="1"/>
  <c r="AH634"/>
  <c r="AI634" s="1"/>
  <c r="AH635"/>
  <c r="AI635" s="1"/>
  <c r="AH636"/>
  <c r="AI636" s="1"/>
  <c r="AH637"/>
  <c r="AI637" s="1"/>
  <c r="AH638"/>
  <c r="AI638" s="1"/>
  <c r="AH639"/>
  <c r="AI639" s="1"/>
  <c r="AH640"/>
  <c r="AI640" s="1"/>
  <c r="AH641"/>
  <c r="AI641" s="1"/>
  <c r="AH642"/>
  <c r="AI642" s="1"/>
  <c r="AH643"/>
  <c r="AI643" s="1"/>
  <c r="AH644"/>
  <c r="AI644" s="1"/>
  <c r="AH645"/>
  <c r="AI645" s="1"/>
  <c r="Y646"/>
  <c r="AH646"/>
  <c r="AI646" s="1"/>
  <c r="P647"/>
  <c r="Y647"/>
  <c r="AH647"/>
  <c r="AI647" s="1"/>
  <c r="AH648"/>
  <c r="AI648" s="1"/>
  <c r="AH649"/>
  <c r="AI649" s="1"/>
  <c r="AH650"/>
  <c r="AI650" s="1"/>
  <c r="AH651"/>
  <c r="AI651" s="1"/>
  <c r="AH652"/>
  <c r="AI652" s="1"/>
  <c r="P653"/>
  <c r="AH653"/>
  <c r="AI653" s="1"/>
  <c r="AH654"/>
  <c r="AI654" s="1"/>
  <c r="P655"/>
  <c r="AH655"/>
  <c r="AI655" s="1"/>
  <c r="P656"/>
  <c r="AH656"/>
  <c r="AI656" s="1"/>
  <c r="P657"/>
  <c r="AH657"/>
  <c r="AI657" s="1"/>
  <c r="P658"/>
  <c r="AH658"/>
  <c r="AI658" s="1"/>
  <c r="Y659"/>
  <c r="AH659"/>
  <c r="AI659" s="1"/>
  <c r="Y660"/>
  <c r="AH660"/>
  <c r="AI660" s="1"/>
  <c r="Y661"/>
  <c r="AH661"/>
  <c r="AI661" s="1"/>
  <c r="Y662"/>
  <c r="AH662"/>
  <c r="AI662" s="1"/>
  <c r="Y663"/>
  <c r="AH663"/>
  <c r="AI663" s="1"/>
  <c r="Y664"/>
  <c r="AH664"/>
  <c r="AI664" s="1"/>
  <c r="Y665"/>
  <c r="AH665"/>
  <c r="AI665" s="1"/>
  <c r="Y666"/>
  <c r="AH666"/>
  <c r="AI666" s="1"/>
  <c r="Y667"/>
  <c r="AH667"/>
  <c r="AI667" s="1"/>
  <c r="Y668"/>
  <c r="AH668"/>
  <c r="AI668" s="1"/>
  <c r="Y669"/>
  <c r="AH669"/>
  <c r="AI669" s="1"/>
  <c r="Y670"/>
  <c r="AH670"/>
  <c r="AI670" s="1"/>
  <c r="Y671"/>
  <c r="AH671"/>
  <c r="AI671" s="1"/>
  <c r="Y672"/>
  <c r="AH672"/>
  <c r="AI672" s="1"/>
  <c r="Y673"/>
  <c r="AH673"/>
  <c r="AI673" s="1"/>
  <c r="Y674"/>
  <c r="AH674"/>
  <c r="AI674" s="1"/>
  <c r="Y675"/>
  <c r="AH675"/>
  <c r="AI675" s="1"/>
  <c r="Y676"/>
  <c r="AH676"/>
  <c r="AI676" s="1"/>
  <c r="Y677"/>
  <c r="AH677"/>
  <c r="AI677" s="1"/>
  <c r="Y678"/>
  <c r="AH678"/>
  <c r="AI678" s="1"/>
  <c r="Y679"/>
  <c r="AH679"/>
  <c r="AI679" s="1"/>
  <c r="Y680"/>
  <c r="AH680"/>
  <c r="AI680" s="1"/>
  <c r="Y681"/>
  <c r="AH681"/>
  <c r="AI681" s="1"/>
  <c r="Y682"/>
  <c r="AH682"/>
  <c r="AI682" s="1"/>
  <c r="P683"/>
  <c r="Y683"/>
  <c r="AH683"/>
  <c r="AI683" s="1"/>
  <c r="P684"/>
  <c r="Y684"/>
  <c r="AH684"/>
  <c r="AI684" s="1"/>
  <c r="Y685"/>
  <c r="AH685"/>
  <c r="AI685" s="1"/>
  <c r="Y686"/>
  <c r="AH686"/>
  <c r="AI686" s="1"/>
  <c r="Y687"/>
  <c r="AH687"/>
  <c r="AI687" s="1"/>
  <c r="Y688"/>
  <c r="AH688"/>
  <c r="AI688" s="1"/>
  <c r="Y689"/>
  <c r="AH689"/>
  <c r="AI689" s="1"/>
  <c r="Y690"/>
  <c r="AH690"/>
  <c r="AI690" s="1"/>
  <c r="Y691"/>
  <c r="AH691"/>
  <c r="AI691" s="1"/>
  <c r="Y692"/>
  <c r="AH692"/>
  <c r="AI692" s="1"/>
  <c r="Y693"/>
  <c r="AH693"/>
  <c r="AI693" s="1"/>
  <c r="Y694"/>
  <c r="AH694"/>
  <c r="AI694" s="1"/>
  <c r="Y695"/>
  <c r="AH695"/>
  <c r="AI695" s="1"/>
  <c r="Y696"/>
  <c r="AH696"/>
  <c r="AI696" s="1"/>
  <c r="Y697"/>
  <c r="AH697"/>
  <c r="AI697" s="1"/>
  <c r="Y698"/>
  <c r="AH698"/>
  <c r="AI698" s="1"/>
  <c r="Y699"/>
  <c r="AH699"/>
  <c r="AI699" s="1"/>
  <c r="Y700"/>
  <c r="AH700"/>
  <c r="AI700" s="1"/>
  <c r="Y701"/>
  <c r="AH701"/>
  <c r="AI701" s="1"/>
  <c r="AH702"/>
  <c r="AI702" s="1"/>
  <c r="AH703"/>
  <c r="AI703" s="1"/>
  <c r="AH704"/>
  <c r="AI704" s="1"/>
  <c r="AH705"/>
  <c r="AI705" s="1"/>
  <c r="AH706"/>
  <c r="AI706" s="1"/>
  <c r="Y707"/>
  <c r="AH707"/>
  <c r="AI707" s="1"/>
  <c r="Y708"/>
  <c r="AH708"/>
  <c r="AI708" s="1"/>
  <c r="Y709"/>
  <c r="AH709"/>
  <c r="AI709" s="1"/>
  <c r="Y710"/>
  <c r="AH710"/>
  <c r="AI710" s="1"/>
  <c r="Y711"/>
  <c r="AH711"/>
  <c r="AI711" s="1"/>
  <c r="Y712"/>
  <c r="AH712"/>
  <c r="AI712" s="1"/>
  <c r="Y713"/>
  <c r="AH713"/>
  <c r="AI713" s="1"/>
  <c r="Y714"/>
  <c r="AH714"/>
  <c r="AI714" s="1"/>
  <c r="Y715"/>
  <c r="AH715"/>
  <c r="AI715" s="1"/>
  <c r="Y716"/>
  <c r="AH716"/>
  <c r="AI716" s="1"/>
  <c r="Y717"/>
  <c r="AH717"/>
  <c r="AI717" s="1"/>
  <c r="Y718"/>
  <c r="AH718"/>
  <c r="AI718" s="1"/>
  <c r="Y719"/>
  <c r="AH719"/>
  <c r="AI719" s="1"/>
  <c r="Y720"/>
  <c r="AH720"/>
  <c r="AI720" s="1"/>
  <c r="Y721"/>
  <c r="AH721"/>
  <c r="AI721" s="1"/>
  <c r="Y722"/>
  <c r="AH722"/>
  <c r="AI722" s="1"/>
  <c r="Y723"/>
  <c r="AH723"/>
  <c r="AI723" s="1"/>
  <c r="Y724"/>
  <c r="AH724"/>
  <c r="AI724" s="1"/>
  <c r="Y725"/>
  <c r="AH725"/>
  <c r="AI725" s="1"/>
  <c r="Y726"/>
  <c r="AH726"/>
  <c r="AI726" s="1"/>
  <c r="Y727"/>
  <c r="AH727"/>
  <c r="AI727" s="1"/>
  <c r="Y728"/>
  <c r="AH728"/>
  <c r="AI728" s="1"/>
  <c r="Y729"/>
  <c r="AH729"/>
  <c r="AI729" s="1"/>
  <c r="Y730"/>
  <c r="AH730"/>
  <c r="AI730" s="1"/>
  <c r="Y731"/>
  <c r="AH731"/>
  <c r="AI731" s="1"/>
  <c r="Y732"/>
  <c r="AH732"/>
  <c r="AI732" s="1"/>
  <c r="Y733"/>
  <c r="AH733"/>
  <c r="AI733" s="1"/>
  <c r="Y734"/>
  <c r="AH734"/>
  <c r="AI734" s="1"/>
  <c r="Y735"/>
  <c r="AH735"/>
  <c r="AI735" s="1"/>
  <c r="Y736"/>
  <c r="AH736"/>
  <c r="AI736" s="1"/>
  <c r="Y737"/>
  <c r="AH737"/>
  <c r="AI737" s="1"/>
  <c r="Y738"/>
  <c r="AH738"/>
  <c r="AI738" s="1"/>
  <c r="Y739"/>
  <c r="AH739"/>
  <c r="AI739" s="1"/>
  <c r="Y740"/>
  <c r="AH740"/>
  <c r="AI740" s="1"/>
  <c r="Y741"/>
  <c r="AH741"/>
  <c r="AI741" s="1"/>
  <c r="Y742"/>
  <c r="AH742"/>
  <c r="AI742" s="1"/>
  <c r="P743"/>
  <c r="Y743"/>
  <c r="AH743"/>
  <c r="AI743" s="1"/>
  <c r="P744"/>
  <c r="Y744"/>
  <c r="AH744"/>
  <c r="AI744" s="1"/>
  <c r="Y745"/>
  <c r="AH745"/>
  <c r="AI745" s="1"/>
  <c r="Y746"/>
  <c r="AH746"/>
  <c r="AI746" s="1"/>
  <c r="Y747"/>
  <c r="AH747"/>
  <c r="AI747" s="1"/>
  <c r="Y748"/>
  <c r="AH748"/>
  <c r="AI748" s="1"/>
  <c r="Y749"/>
  <c r="AH749"/>
  <c r="AI749" s="1"/>
  <c r="Y750"/>
  <c r="AH750"/>
  <c r="AI750" s="1"/>
  <c r="Y751"/>
  <c r="AH751"/>
  <c r="AI751" s="1"/>
  <c r="Y752"/>
  <c r="AH752"/>
  <c r="AI752" s="1"/>
  <c r="Y753"/>
  <c r="AH753"/>
  <c r="AI753" s="1"/>
  <c r="Y754"/>
  <c r="AH754"/>
  <c r="AI754" s="1"/>
  <c r="Y755"/>
  <c r="AH755"/>
  <c r="AI755" s="1"/>
  <c r="Y756"/>
  <c r="AH756"/>
  <c r="AI756" s="1"/>
  <c r="Y757"/>
  <c r="AH757"/>
  <c r="AI757" s="1"/>
  <c r="Y758"/>
  <c r="AH758"/>
  <c r="AI758" s="1"/>
  <c r="Y759"/>
  <c r="AH759"/>
  <c r="AI759" s="1"/>
  <c r="Y760"/>
  <c r="AH760"/>
  <c r="AI760" s="1"/>
  <c r="Y761"/>
  <c r="AH761"/>
  <c r="AI761" s="1"/>
  <c r="Y762"/>
  <c r="AH762"/>
  <c r="AI762" s="1"/>
  <c r="Y763"/>
  <c r="AH763"/>
  <c r="AI763" s="1"/>
  <c r="Y764"/>
  <c r="AH764"/>
  <c r="AI764" s="1"/>
  <c r="Y765"/>
  <c r="AH765"/>
  <c r="AI765" s="1"/>
  <c r="Y766"/>
  <c r="AH766"/>
  <c r="AI766" s="1"/>
  <c r="Y767"/>
  <c r="AH767"/>
  <c r="AI767" s="1"/>
  <c r="Y768"/>
  <c r="AH768"/>
  <c r="AI768" s="1"/>
  <c r="Y769"/>
  <c r="AH769"/>
  <c r="AI769" s="1"/>
  <c r="Y770"/>
  <c r="AH770"/>
  <c r="AI770" s="1"/>
  <c r="Y771"/>
  <c r="AH771"/>
  <c r="AI771" s="1"/>
  <c r="Y772"/>
  <c r="AH772"/>
  <c r="AI772" s="1"/>
  <c r="Y773"/>
  <c r="AH773"/>
  <c r="AI773" s="1"/>
  <c r="Y774"/>
  <c r="AH774"/>
  <c r="AI774" s="1"/>
  <c r="Y775"/>
  <c r="AH775"/>
  <c r="AI775" s="1"/>
  <c r="Y776"/>
  <c r="AH776"/>
  <c r="AI776" s="1"/>
  <c r="Y777"/>
  <c r="AH777"/>
  <c r="AI777" s="1"/>
  <c r="Y778"/>
  <c r="AH778"/>
  <c r="AI778" s="1"/>
  <c r="Y779"/>
  <c r="AH779"/>
  <c r="AI779" s="1"/>
  <c r="Y780"/>
  <c r="AH780"/>
  <c r="AI780" s="1"/>
  <c r="Y781"/>
  <c r="AH781"/>
  <c r="AI781" s="1"/>
  <c r="Y782"/>
  <c r="AH782"/>
  <c r="AI782" s="1"/>
  <c r="Y783"/>
  <c r="AH783"/>
  <c r="AI783" s="1"/>
  <c r="Y784"/>
  <c r="AH784"/>
  <c r="AI784" s="1"/>
  <c r="Y785"/>
  <c r="AH785"/>
  <c r="AI785" s="1"/>
  <c r="Y786"/>
  <c r="AH786"/>
  <c r="AI786" s="1"/>
  <c r="Y787"/>
  <c r="AH787"/>
  <c r="AI787" s="1"/>
  <c r="Y788"/>
  <c r="AH788"/>
  <c r="AI788" s="1"/>
  <c r="Y789"/>
  <c r="AH789"/>
  <c r="AI789" s="1"/>
  <c r="Y790"/>
  <c r="AH790"/>
  <c r="AI790" s="1"/>
  <c r="Y791"/>
  <c r="AH791"/>
  <c r="AI791" s="1"/>
  <c r="Y792"/>
  <c r="AH792"/>
  <c r="AI792" s="1"/>
  <c r="Y793"/>
  <c r="AH793"/>
  <c r="AI793" s="1"/>
  <c r="Y794"/>
  <c r="AH794"/>
  <c r="AI794" s="1"/>
  <c r="Y795"/>
  <c r="AH795"/>
  <c r="AI795" s="1"/>
  <c r="Y796"/>
  <c r="AH796"/>
  <c r="AI796" s="1"/>
  <c r="Y797"/>
  <c r="AH797"/>
  <c r="AI797" s="1"/>
  <c r="Y798"/>
  <c r="AH798"/>
  <c r="AI798" s="1"/>
  <c r="Y799"/>
  <c r="AH799"/>
  <c r="AI799" s="1"/>
  <c r="Y800"/>
  <c r="AH800"/>
  <c r="AI800" s="1"/>
  <c r="Y801"/>
  <c r="AH801"/>
  <c r="AI801" s="1"/>
  <c r="Y802"/>
  <c r="AH802"/>
  <c r="AI802" s="1"/>
  <c r="Y803"/>
  <c r="AH803"/>
  <c r="AI803" s="1"/>
  <c r="Y804"/>
  <c r="AH804"/>
  <c r="AI804" s="1"/>
  <c r="Y805"/>
  <c r="AH805"/>
  <c r="AI805" s="1"/>
  <c r="Y806"/>
  <c r="AH806"/>
  <c r="AI806" s="1"/>
  <c r="Y807"/>
  <c r="AH807"/>
  <c r="AI807" s="1"/>
  <c r="Y808"/>
  <c r="AH808"/>
  <c r="AI808" s="1"/>
  <c r="Y809"/>
  <c r="AH809"/>
  <c r="AI809" s="1"/>
  <c r="Y810"/>
  <c r="AH810"/>
  <c r="AI810" s="1"/>
  <c r="Y811"/>
  <c r="AH811"/>
  <c r="AI811" s="1"/>
  <c r="Y812"/>
  <c r="AH812"/>
  <c r="AI812" s="1"/>
  <c r="Y813"/>
  <c r="AH813"/>
  <c r="AI813" s="1"/>
  <c r="Y814"/>
  <c r="AH814"/>
  <c r="AI814" s="1"/>
  <c r="Y815"/>
  <c r="AH815"/>
  <c r="AI815" s="1"/>
  <c r="Y816"/>
  <c r="AH816"/>
  <c r="AI816" s="1"/>
  <c r="Y817"/>
  <c r="AH817"/>
  <c r="AI817" s="1"/>
  <c r="Y818"/>
  <c r="AH818"/>
  <c r="AI818" s="1"/>
  <c r="Y819"/>
  <c r="AH819"/>
  <c r="AI819" s="1"/>
  <c r="Y820"/>
  <c r="AH820"/>
  <c r="AI820" s="1"/>
  <c r="Y821"/>
  <c r="AH821"/>
  <c r="AI821" s="1"/>
  <c r="Y822"/>
  <c r="AH822"/>
  <c r="AI822" s="1"/>
  <c r="Y823"/>
  <c r="AH823"/>
  <c r="AI823" s="1"/>
  <c r="Y824"/>
  <c r="AH824"/>
  <c r="AI824" s="1"/>
  <c r="Y825"/>
  <c r="AH825"/>
  <c r="AI825" s="1"/>
  <c r="Y826"/>
  <c r="AH826"/>
  <c r="AI826" s="1"/>
  <c r="Y827"/>
  <c r="AH827"/>
  <c r="AI827" s="1"/>
  <c r="Y828"/>
  <c r="AH828"/>
  <c r="AI828" s="1"/>
  <c r="Y829"/>
  <c r="AH829"/>
  <c r="AI829" s="1"/>
  <c r="P830"/>
  <c r="Y830"/>
  <c r="AH830"/>
  <c r="AI830" s="1"/>
  <c r="P831"/>
  <c r="Y831"/>
  <c r="AH831"/>
  <c r="AI831" s="1"/>
  <c r="P832"/>
  <c r="AH832"/>
  <c r="AI832" s="1"/>
  <c r="AH833"/>
  <c r="AI833" s="1"/>
  <c r="AH834"/>
  <c r="AI834" s="1"/>
  <c r="A831" i="6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H1148" i="1"/>
  <c r="AI1148" s="1"/>
  <c r="Y1148"/>
  <c r="AH1147"/>
  <c r="AI1147" s="1"/>
  <c r="AH1146"/>
  <c r="AI1146" s="1"/>
  <c r="Y1146"/>
  <c r="AH1145"/>
  <c r="AI1145" s="1"/>
  <c r="Y1145"/>
  <c r="AH1144"/>
  <c r="AI1144" s="1"/>
  <c r="Y1144"/>
  <c r="AH1143"/>
  <c r="AI1143" s="1"/>
  <c r="Y1143"/>
  <c r="AH1142"/>
  <c r="AI1142" s="1"/>
  <c r="Y1142"/>
  <c r="AH1141"/>
  <c r="AI1141" s="1"/>
  <c r="Y1141"/>
  <c r="AH1140"/>
  <c r="AI1140" s="1"/>
  <c r="AH1139"/>
  <c r="AI1139" s="1"/>
  <c r="Y1139"/>
  <c r="AH1138"/>
  <c r="AI1138" s="1"/>
  <c r="AH1137"/>
  <c r="AI1137" s="1"/>
  <c r="AH1136"/>
  <c r="AI1136" s="1"/>
  <c r="AH1135"/>
  <c r="AI1135" s="1"/>
  <c r="AH1134"/>
  <c r="AI1134" s="1"/>
  <c r="Y1134"/>
  <c r="P1134"/>
  <c r="AH1133"/>
  <c r="AI1133" s="1"/>
  <c r="AH1132"/>
  <c r="AI1132" s="1"/>
  <c r="AH1131"/>
  <c r="AI1131" s="1"/>
  <c r="Y1131"/>
  <c r="P1131"/>
  <c r="AH1130"/>
  <c r="AI1130" s="1"/>
  <c r="Y1130"/>
  <c r="AH1129"/>
  <c r="AI1129" s="1"/>
  <c r="Y1129"/>
  <c r="AH1128"/>
  <c r="AI1128" s="1"/>
  <c r="Y1128"/>
  <c r="AH1127"/>
  <c r="AI1127" s="1"/>
  <c r="Y1127"/>
  <c r="AH1126"/>
  <c r="AI1126" s="1"/>
  <c r="Y1126"/>
  <c r="AH1125"/>
  <c r="AI1125" s="1"/>
  <c r="Y1125"/>
  <c r="AH1124"/>
  <c r="AI1124" s="1"/>
  <c r="Y1124"/>
  <c r="AH1123"/>
  <c r="AI1123" s="1"/>
  <c r="Y1123"/>
  <c r="AH1122"/>
  <c r="AI1122" s="1"/>
  <c r="Y1122"/>
  <c r="P1122"/>
  <c r="AH1121"/>
  <c r="AI1121" s="1"/>
  <c r="Y1121"/>
  <c r="AH1120"/>
  <c r="AI1120" s="1"/>
  <c r="Y1120"/>
  <c r="AH1119"/>
  <c r="AI1119" s="1"/>
  <c r="Y1119"/>
  <c r="P1119"/>
  <c r="AH1118"/>
  <c r="AI1118" s="1"/>
  <c r="Y1118"/>
  <c r="AH1117"/>
  <c r="AI1117" s="1"/>
  <c r="Y1117"/>
  <c r="P1117"/>
  <c r="AH1116"/>
  <c r="AI1116" s="1"/>
  <c r="Y1116"/>
  <c r="P1116"/>
  <c r="AH1115"/>
  <c r="AI1115" s="1"/>
  <c r="Y1115"/>
  <c r="AH1114"/>
  <c r="AI1114" s="1"/>
  <c r="Y1114"/>
  <c r="AH1113"/>
  <c r="AI1113" s="1"/>
  <c r="Y1113"/>
  <c r="AH1112"/>
  <c r="AI1112" s="1"/>
  <c r="Y1112"/>
  <c r="AH1111"/>
  <c r="AI1111" s="1"/>
  <c r="Y1111"/>
  <c r="AH1110"/>
  <c r="AI1110" s="1"/>
  <c r="Y1110"/>
  <c r="AH1109"/>
  <c r="AI1109" s="1"/>
  <c r="Y1109"/>
  <c r="AH1108"/>
  <c r="AI1108" s="1"/>
  <c r="Y1108"/>
  <c r="AH1107"/>
  <c r="AI1107" s="1"/>
  <c r="Y1107"/>
  <c r="AH1106"/>
  <c r="AI1106" s="1"/>
  <c r="Y1106"/>
  <c r="AH1105"/>
  <c r="AI1105" s="1"/>
  <c r="Y1105"/>
  <c r="AH1104"/>
  <c r="AI1104" s="1"/>
  <c r="Y1104"/>
  <c r="AH1103"/>
  <c r="AI1103" s="1"/>
  <c r="Y1103"/>
  <c r="AH1102"/>
  <c r="AI1102" s="1"/>
  <c r="Y1102"/>
  <c r="AH1101"/>
  <c r="AI1101" s="1"/>
  <c r="Y1101"/>
  <c r="AH1100"/>
  <c r="AI1100" s="1"/>
  <c r="Y1100"/>
  <c r="AH1099"/>
  <c r="AI1099" s="1"/>
  <c r="Y1099"/>
  <c r="AH1098"/>
  <c r="AI1098" s="1"/>
  <c r="Y1098"/>
  <c r="AH1097"/>
  <c r="AI1097" s="1"/>
  <c r="Y1097"/>
  <c r="AH1096"/>
  <c r="AI1096" s="1"/>
  <c r="Y1096"/>
  <c r="AH1095"/>
  <c r="AI1095" s="1"/>
  <c r="Y1095"/>
  <c r="AH1094"/>
  <c r="AI1094" s="1"/>
  <c r="Y1094"/>
  <c r="AH1093"/>
  <c r="AI1093" s="1"/>
  <c r="Y1093"/>
  <c r="AH1092"/>
  <c r="AI1092" s="1"/>
  <c r="Y1092"/>
  <c r="AH1091"/>
  <c r="AI1091" s="1"/>
  <c r="Y1091"/>
  <c r="AH1090"/>
  <c r="AI1090" s="1"/>
  <c r="Y1090"/>
  <c r="P1090"/>
  <c r="AH1089"/>
  <c r="AI1089" s="1"/>
  <c r="Y1089"/>
  <c r="AH1088"/>
  <c r="AI1088" s="1"/>
  <c r="Y1088"/>
  <c r="AH1087"/>
  <c r="AI1087" s="1"/>
  <c r="Y1087"/>
  <c r="AH1086"/>
  <c r="AI1086" s="1"/>
  <c r="Y1086"/>
  <c r="AH1085"/>
  <c r="AI1085" s="1"/>
  <c r="Y1085"/>
  <c r="AH1084"/>
  <c r="AI1084" s="1"/>
  <c r="Y1084"/>
  <c r="AH1083"/>
  <c r="AI1083" s="1"/>
  <c r="Y1083"/>
  <c r="AH1082"/>
  <c r="AI1082" s="1"/>
  <c r="Y1082"/>
  <c r="AH1081"/>
  <c r="AI1081" s="1"/>
  <c r="Y1081"/>
  <c r="AH1080"/>
  <c r="AI1080" s="1"/>
  <c r="Y1080"/>
  <c r="AH1079"/>
  <c r="AI1079" s="1"/>
  <c r="Y1079"/>
  <c r="AH1078"/>
  <c r="AI1078" s="1"/>
  <c r="Y1078"/>
  <c r="AH1077"/>
  <c r="AI1077" s="1"/>
  <c r="Y1077"/>
  <c r="AH1076"/>
  <c r="AI1076" s="1"/>
  <c r="Y1076"/>
  <c r="AH1075"/>
  <c r="AI1075" s="1"/>
  <c r="Y1075"/>
  <c r="AH1074"/>
  <c r="AI1074" s="1"/>
  <c r="Y1074"/>
  <c r="AH1073"/>
  <c r="AI1073" s="1"/>
  <c r="Y1073"/>
  <c r="AH1072"/>
  <c r="AI1072" s="1"/>
  <c r="Y1072"/>
  <c r="AH1071"/>
  <c r="AI1071" s="1"/>
  <c r="Y1071"/>
  <c r="AH1070"/>
  <c r="AI1070" s="1"/>
  <c r="Y1070"/>
  <c r="AH1069"/>
  <c r="AI1069" s="1"/>
  <c r="Y1069"/>
  <c r="AH1068"/>
  <c r="AI1068" s="1"/>
  <c r="Y1068"/>
  <c r="AH1067"/>
  <c r="AI1067" s="1"/>
  <c r="Y1067"/>
  <c r="AH1066"/>
  <c r="AI1066" s="1"/>
  <c r="Y1066"/>
  <c r="AH1065"/>
  <c r="AI1065" s="1"/>
  <c r="Y1065"/>
  <c r="AH1064"/>
  <c r="AI1064" s="1"/>
  <c r="Y1064"/>
  <c r="AH1063"/>
  <c r="AI1063" s="1"/>
  <c r="Y1063"/>
  <c r="AH1062"/>
  <c r="AI1062" s="1"/>
  <c r="Y1062"/>
  <c r="AH1061"/>
  <c r="AI1061" s="1"/>
  <c r="Y1061"/>
  <c r="AH1060"/>
  <c r="AI1060" s="1"/>
  <c r="Y1060"/>
  <c r="AH1059"/>
  <c r="AI1059" s="1"/>
  <c r="Y1059"/>
  <c r="AH1058"/>
  <c r="AI1058" s="1"/>
  <c r="Y1058"/>
  <c r="AH1057"/>
  <c r="AI1057" s="1"/>
  <c r="Y1057"/>
  <c r="AH1056"/>
  <c r="AI1056" s="1"/>
  <c r="Y1056"/>
  <c r="AH1055"/>
  <c r="AI1055" s="1"/>
  <c r="Y1055"/>
  <c r="AH1054"/>
  <c r="AI1054" s="1"/>
  <c r="Y1054"/>
  <c r="AH1053"/>
  <c r="AI1053" s="1"/>
  <c r="Y1053"/>
  <c r="AH1052"/>
  <c r="AI1052" s="1"/>
  <c r="Y1052"/>
  <c r="AH1051"/>
  <c r="AI1051" s="1"/>
  <c r="Y1051"/>
  <c r="AH1050"/>
  <c r="AI1050" s="1"/>
  <c r="Y1050"/>
  <c r="AH1049"/>
  <c r="AI1049" s="1"/>
  <c r="Y1049"/>
  <c r="AH1048"/>
  <c r="AI1048" s="1"/>
  <c r="Y1048"/>
  <c r="AH1047"/>
  <c r="AI1047" s="1"/>
  <c r="Y1047"/>
  <c r="AH1046"/>
  <c r="AI1046" s="1"/>
  <c r="Y1046"/>
  <c r="AH1045"/>
  <c r="AI1045" s="1"/>
  <c r="Y1045"/>
  <c r="AH1044"/>
  <c r="AI1044" s="1"/>
  <c r="Y1044"/>
  <c r="AH1043"/>
  <c r="AI1043" s="1"/>
  <c r="Y1043"/>
  <c r="AH1042"/>
  <c r="AI1042" s="1"/>
  <c r="Y1042"/>
  <c r="AH1041"/>
  <c r="AI1041" s="1"/>
  <c r="Y1041"/>
  <c r="AH1040"/>
  <c r="AI1040" s="1"/>
  <c r="Y1040"/>
  <c r="AH1039"/>
  <c r="AI1039" s="1"/>
  <c r="Y1039"/>
  <c r="AH1038"/>
  <c r="AI1038" s="1"/>
  <c r="Y1038"/>
  <c r="AH1037"/>
  <c r="AI1037" s="1"/>
  <c r="Y1037"/>
  <c r="AH1036"/>
  <c r="AI1036" s="1"/>
  <c r="Y1036"/>
  <c r="AH1035"/>
  <c r="AI1035" s="1"/>
  <c r="Y1035"/>
  <c r="AH1034"/>
  <c r="AI1034" s="1"/>
  <c r="Y1034"/>
  <c r="AH1033"/>
  <c r="AI1033" s="1"/>
  <c r="Y1033"/>
  <c r="P1033"/>
  <c r="AH1032"/>
  <c r="AI1032" s="1"/>
  <c r="Y1032"/>
  <c r="AH1031"/>
  <c r="AI1031" s="1"/>
  <c r="Y1031"/>
  <c r="AH1030"/>
  <c r="AI1030" s="1"/>
  <c r="Y1030"/>
  <c r="AH1029"/>
  <c r="AI1029" s="1"/>
  <c r="Y1029"/>
  <c r="AH1028"/>
  <c r="AI1028" s="1"/>
  <c r="Y1028"/>
  <c r="AH1027"/>
  <c r="AI1027" s="1"/>
  <c r="Y1027"/>
  <c r="AH1026"/>
  <c r="AI1026" s="1"/>
  <c r="Y1026"/>
  <c r="AH1025"/>
  <c r="AI1025" s="1"/>
  <c r="Y1025"/>
  <c r="AH1024"/>
  <c r="AI1024" s="1"/>
  <c r="Y1024"/>
  <c r="AH1023"/>
  <c r="AI1023" s="1"/>
  <c r="Y1023"/>
  <c r="AH1022"/>
  <c r="AI1022" s="1"/>
  <c r="Y1022"/>
  <c r="AH1021"/>
  <c r="AI1021" s="1"/>
  <c r="Y1021"/>
  <c r="AH1020"/>
  <c r="AI1020" s="1"/>
  <c r="Y1020"/>
  <c r="AH1019"/>
  <c r="AI1019" s="1"/>
  <c r="Y1019"/>
  <c r="AH1018"/>
  <c r="AI1018" s="1"/>
  <c r="Y1018"/>
  <c r="AH1017"/>
  <c r="AI1017" s="1"/>
  <c r="Y1017"/>
  <c r="AH1016"/>
  <c r="AI1016" s="1"/>
  <c r="Y1016"/>
  <c r="AH1015"/>
  <c r="AI1015" s="1"/>
  <c r="Y1015"/>
  <c r="AH1014"/>
  <c r="AI1014" s="1"/>
  <c r="Y1014"/>
  <c r="AH1013"/>
  <c r="AI1013" s="1"/>
  <c r="Y1013"/>
  <c r="AH1012"/>
  <c r="AI1012" s="1"/>
  <c r="Y1012"/>
  <c r="AH1011"/>
  <c r="AI1011" s="1"/>
  <c r="Y1011"/>
  <c r="AH1010"/>
  <c r="AI1010" s="1"/>
  <c r="Y1010"/>
  <c r="AH1009"/>
  <c r="AI1009" s="1"/>
  <c r="Y1009"/>
  <c r="AH1008"/>
  <c r="AI1008" s="1"/>
  <c r="Y1008"/>
  <c r="AH1007"/>
  <c r="AI1007" s="1"/>
  <c r="Y1007"/>
  <c r="AH1006"/>
  <c r="AI1006" s="1"/>
  <c r="Y1006"/>
  <c r="AH1005"/>
  <c r="AI1005" s="1"/>
  <c r="Y1005"/>
  <c r="AH1004"/>
  <c r="AI1004" s="1"/>
  <c r="Y1004"/>
  <c r="AH1003"/>
  <c r="AI1003" s="1"/>
  <c r="Y1003"/>
  <c r="AH1002"/>
  <c r="AI1002" s="1"/>
  <c r="Y1002"/>
  <c r="AH1001"/>
  <c r="AI1001" s="1"/>
  <c r="Y1001"/>
  <c r="AH1000"/>
  <c r="AI1000" s="1"/>
  <c r="Y1000"/>
  <c r="AH999"/>
  <c r="AI999" s="1"/>
  <c r="Y999"/>
  <c r="AH998"/>
  <c r="AI998" s="1"/>
  <c r="Y998"/>
  <c r="AH997"/>
  <c r="AI997" s="1"/>
  <c r="Y997"/>
  <c r="AH996"/>
  <c r="AI996" s="1"/>
  <c r="Y996"/>
  <c r="AH995"/>
  <c r="AI995" s="1"/>
  <c r="Y995"/>
  <c r="AH994"/>
  <c r="AI994" s="1"/>
  <c r="Y994"/>
  <c r="AH993"/>
  <c r="AI993" s="1"/>
  <c r="Y993"/>
  <c r="AH992"/>
  <c r="AI992" s="1"/>
  <c r="Y992"/>
  <c r="AH991"/>
  <c r="AI991" s="1"/>
  <c r="Y991"/>
  <c r="AH990"/>
  <c r="AI990" s="1"/>
  <c r="Y990"/>
  <c r="AH989"/>
  <c r="AI989" s="1"/>
  <c r="Y989"/>
  <c r="AH988"/>
  <c r="AI988" s="1"/>
  <c r="Y988"/>
  <c r="AH987"/>
  <c r="AI987" s="1"/>
  <c r="Y987"/>
  <c r="AH986"/>
  <c r="AI986" s="1"/>
  <c r="Y986"/>
  <c r="AH985"/>
  <c r="AI985" s="1"/>
  <c r="Y985"/>
  <c r="AH984"/>
  <c r="AI984" s="1"/>
  <c r="Y984"/>
  <c r="AH983"/>
  <c r="AI983" s="1"/>
  <c r="Y983"/>
  <c r="AH982"/>
  <c r="AI982" s="1"/>
  <c r="Y982"/>
  <c r="AH981"/>
  <c r="AI981" s="1"/>
  <c r="Y981"/>
  <c r="AH980"/>
  <c r="AI980" s="1"/>
  <c r="Y980"/>
  <c r="AH979"/>
  <c r="AI979" s="1"/>
  <c r="Y979"/>
  <c r="AH978"/>
  <c r="AI978" s="1"/>
  <c r="Y978"/>
  <c r="AH977"/>
  <c r="AI977" s="1"/>
  <c r="Y977"/>
  <c r="AH976"/>
  <c r="AI976" s="1"/>
  <c r="Y976"/>
  <c r="AH975"/>
  <c r="AI975" s="1"/>
  <c r="Y975"/>
  <c r="AH974"/>
  <c r="AI974" s="1"/>
  <c r="Y974"/>
  <c r="AH973"/>
  <c r="AI973" s="1"/>
  <c r="Y973"/>
  <c r="AH972"/>
  <c r="AI972" s="1"/>
  <c r="Y972"/>
  <c r="AH971"/>
  <c r="AI971" s="1"/>
  <c r="Y971"/>
  <c r="AH970"/>
  <c r="AI970" s="1"/>
  <c r="Y970"/>
  <c r="AH969"/>
  <c r="AI969" s="1"/>
  <c r="Y969"/>
  <c r="AH968"/>
  <c r="AI968" s="1"/>
  <c r="Y968"/>
  <c r="AH967"/>
  <c r="AI967" s="1"/>
  <c r="Y967"/>
  <c r="AH966"/>
  <c r="AI966" s="1"/>
  <c r="Y966"/>
  <c r="AH965"/>
  <c r="AI965" s="1"/>
  <c r="Y965"/>
  <c r="AH964"/>
  <c r="AI964" s="1"/>
  <c r="Y964"/>
  <c r="AH963"/>
  <c r="AI963" s="1"/>
  <c r="Y963"/>
  <c r="AH962"/>
  <c r="AI962" s="1"/>
  <c r="Y962"/>
  <c r="AH961"/>
  <c r="AI961" s="1"/>
  <c r="Y961"/>
  <c r="AH960"/>
  <c r="AI960" s="1"/>
  <c r="Y960"/>
  <c r="AH959"/>
  <c r="AI959" s="1"/>
  <c r="Y959"/>
  <c r="AH958"/>
  <c r="AI958" s="1"/>
  <c r="Y958"/>
  <c r="AH957"/>
  <c r="AI957" s="1"/>
  <c r="Y957"/>
  <c r="AH956"/>
  <c r="AI956" s="1"/>
  <c r="Y956"/>
  <c r="AH955"/>
  <c r="AI955" s="1"/>
  <c r="Y955"/>
  <c r="AH954"/>
  <c r="AI954" s="1"/>
  <c r="Y954"/>
  <c r="AH953"/>
  <c r="AI953" s="1"/>
  <c r="Y953"/>
  <c r="AH952"/>
  <c r="AI952" s="1"/>
  <c r="Y952"/>
  <c r="AH951"/>
  <c r="AI951" s="1"/>
  <c r="Y951"/>
  <c r="AH950"/>
  <c r="AI950" s="1"/>
  <c r="Y950"/>
  <c r="AH949"/>
  <c r="AI949" s="1"/>
  <c r="Y949"/>
  <c r="AH948"/>
  <c r="AI948" s="1"/>
  <c r="Y948"/>
  <c r="AH947"/>
  <c r="AI947" s="1"/>
  <c r="Y947"/>
  <c r="AH946"/>
  <c r="AI946" s="1"/>
  <c r="Y946"/>
  <c r="AH945"/>
  <c r="AI945" s="1"/>
  <c r="Y945"/>
  <c r="AH944"/>
  <c r="AI944" s="1"/>
  <c r="Y944"/>
  <c r="AH943"/>
  <c r="AI943" s="1"/>
  <c r="Y943"/>
  <c r="AH942"/>
  <c r="AI942" s="1"/>
  <c r="Y942"/>
  <c r="AH941"/>
  <c r="AI941" s="1"/>
  <c r="Y941"/>
  <c r="AH940"/>
  <c r="AI940" s="1"/>
  <c r="Y940"/>
  <c r="AH939"/>
  <c r="AI939" s="1"/>
  <c r="Y939"/>
  <c r="AH938"/>
  <c r="AI938" s="1"/>
  <c r="Y938"/>
  <c r="AH937"/>
  <c r="AI937" s="1"/>
  <c r="Y937"/>
  <c r="AH936"/>
  <c r="AI936" s="1"/>
  <c r="Y936"/>
  <c r="AH935"/>
  <c r="AI935" s="1"/>
  <c r="Y935"/>
  <c r="AH934"/>
  <c r="AI934" s="1"/>
  <c r="Y934"/>
  <c r="AH933"/>
  <c r="AI933" s="1"/>
  <c r="Y933"/>
  <c r="AH932"/>
  <c r="AI932" s="1"/>
  <c r="Y932"/>
  <c r="AH931"/>
  <c r="AI931" s="1"/>
  <c r="Y931"/>
  <c r="AH930"/>
  <c r="AI930" s="1"/>
  <c r="Y930"/>
  <c r="AH929"/>
  <c r="AI929" s="1"/>
  <c r="Y929"/>
  <c r="AH928"/>
  <c r="AI928" s="1"/>
  <c r="Y928"/>
  <c r="AH927"/>
  <c r="AI927" s="1"/>
  <c r="Y927"/>
  <c r="AH926"/>
  <c r="AI926" s="1"/>
  <c r="Y926"/>
  <c r="AH925"/>
  <c r="AI925" s="1"/>
  <c r="Y925"/>
  <c r="AH924"/>
  <c r="AI924" s="1"/>
  <c r="Y924"/>
  <c r="AH923"/>
  <c r="AI923" s="1"/>
  <c r="Y923"/>
  <c r="AH922"/>
  <c r="AI922" s="1"/>
  <c r="Y922"/>
  <c r="AH921"/>
  <c r="AI921" s="1"/>
  <c r="Y921"/>
  <c r="AH920"/>
  <c r="AI920" s="1"/>
  <c r="Y920"/>
  <c r="AH919"/>
  <c r="AI919" s="1"/>
  <c r="Y919"/>
  <c r="AH918"/>
  <c r="AI918" s="1"/>
  <c r="Y918"/>
  <c r="AH917"/>
  <c r="AI917" s="1"/>
  <c r="Y917"/>
  <c r="AH916"/>
  <c r="AI916" s="1"/>
  <c r="Y916"/>
  <c r="AH915"/>
  <c r="AI915" s="1"/>
  <c r="Y915"/>
  <c r="AH914"/>
  <c r="AI914" s="1"/>
  <c r="Y914"/>
  <c r="AH913"/>
  <c r="AI913" s="1"/>
  <c r="Y913"/>
  <c r="AH912"/>
  <c r="AI912" s="1"/>
  <c r="Y912"/>
  <c r="AH911"/>
  <c r="AI911" s="1"/>
  <c r="Y911"/>
  <c r="AH910"/>
  <c r="AI910" s="1"/>
  <c r="Y910"/>
  <c r="AH909"/>
  <c r="AI909" s="1"/>
  <c r="Y909"/>
  <c r="AH908"/>
  <c r="AI908" s="1"/>
  <c r="Y908"/>
  <c r="AH907"/>
  <c r="AI907" s="1"/>
  <c r="Y907"/>
  <c r="AH906"/>
  <c r="AI906" s="1"/>
  <c r="Y906"/>
  <c r="AH905"/>
  <c r="AI905" s="1"/>
  <c r="Y905"/>
  <c r="AH904"/>
  <c r="AI904" s="1"/>
  <c r="Y904"/>
  <c r="AH903"/>
  <c r="AI903" s="1"/>
  <c r="Y903"/>
  <c r="AH902"/>
  <c r="AI902" s="1"/>
  <c r="Y902"/>
  <c r="AH901"/>
  <c r="AI901" s="1"/>
  <c r="Y901"/>
  <c r="AH900"/>
  <c r="AI900" s="1"/>
  <c r="Y900"/>
  <c r="AH899"/>
  <c r="AI899" s="1"/>
  <c r="Y899"/>
  <c r="AH898"/>
  <c r="AI898" s="1"/>
  <c r="Y898"/>
  <c r="AH897"/>
  <c r="AI897" s="1"/>
  <c r="Y897"/>
  <c r="AH896"/>
  <c r="AI896" s="1"/>
  <c r="Y896"/>
  <c r="AH895"/>
  <c r="AI895" s="1"/>
  <c r="Y895"/>
  <c r="AH894"/>
  <c r="AI894" s="1"/>
  <c r="Y894"/>
  <c r="AH893"/>
  <c r="AI893" s="1"/>
  <c r="Y893"/>
  <c r="AH892"/>
  <c r="AI892" s="1"/>
  <c r="Y892"/>
  <c r="AH891"/>
  <c r="AI891" s="1"/>
  <c r="Y891"/>
  <c r="AH890"/>
  <c r="AI890" s="1"/>
  <c r="Y890"/>
  <c r="AH889"/>
  <c r="AI889" s="1"/>
  <c r="Y889"/>
  <c r="AH888"/>
  <c r="AI888" s="1"/>
  <c r="Y888"/>
  <c r="AH887"/>
  <c r="AI887" s="1"/>
  <c r="Y887"/>
  <c r="AH886"/>
  <c r="AI886" s="1"/>
  <c r="Y886"/>
  <c r="AH885"/>
  <c r="AI885" s="1"/>
  <c r="Y885"/>
  <c r="AH884"/>
  <c r="AI884" s="1"/>
  <c r="Y884"/>
  <c r="AH883"/>
  <c r="AI883" s="1"/>
  <c r="Y883"/>
  <c r="AH882"/>
  <c r="AI882" s="1"/>
  <c r="Y882"/>
  <c r="AH881"/>
  <c r="AI881" s="1"/>
  <c r="Y881"/>
  <c r="AH880"/>
  <c r="AI880" s="1"/>
  <c r="Y880"/>
  <c r="AH879"/>
  <c r="AI879" s="1"/>
  <c r="Y879"/>
  <c r="AH878"/>
  <c r="AI878" s="1"/>
  <c r="Y878"/>
  <c r="AH877"/>
  <c r="AI877" s="1"/>
  <c r="Y877"/>
  <c r="AH876"/>
  <c r="AI876" s="1"/>
  <c r="Y876"/>
  <c r="AH875"/>
  <c r="AI875" s="1"/>
  <c r="Y875"/>
  <c r="AH874"/>
  <c r="AI874" s="1"/>
  <c r="Y874"/>
  <c r="AH873"/>
  <c r="AI873" s="1"/>
  <c r="Y873"/>
  <c r="AH872"/>
  <c r="AI872" s="1"/>
  <c r="Y872"/>
  <c r="AH871"/>
  <c r="AI871" s="1"/>
  <c r="Y871"/>
  <c r="AH870"/>
  <c r="AI870" s="1"/>
  <c r="Y870"/>
  <c r="AH869"/>
  <c r="AI869" s="1"/>
  <c r="Y869"/>
  <c r="AH868"/>
  <c r="AI868" s="1"/>
  <c r="Y868"/>
  <c r="AH867"/>
  <c r="AI867" s="1"/>
  <c r="Y867"/>
  <c r="AH866"/>
  <c r="AI866" s="1"/>
  <c r="Y866"/>
  <c r="AH865"/>
  <c r="AI865" s="1"/>
  <c r="Y865"/>
  <c r="AH864"/>
  <c r="AI864" s="1"/>
  <c r="Y864"/>
  <c r="AH863"/>
  <c r="AI863" s="1"/>
  <c r="Y863"/>
  <c r="AH862"/>
  <c r="AI862" s="1"/>
  <c r="AH861"/>
  <c r="AI861" s="1"/>
  <c r="AH860"/>
  <c r="AI860" s="1"/>
  <c r="AH859"/>
  <c r="AI859" s="1"/>
  <c r="AH858"/>
  <c r="AI858" s="1"/>
  <c r="AH857"/>
  <c r="AI857" s="1"/>
  <c r="AH856"/>
  <c r="AI856" s="1"/>
  <c r="AH855"/>
  <c r="AI855" s="1"/>
  <c r="AH854"/>
  <c r="AI854" s="1"/>
  <c r="AH853"/>
  <c r="AI853" s="1"/>
  <c r="AH852"/>
  <c r="AI852" s="1"/>
  <c r="AH851"/>
  <c r="AI851" s="1"/>
  <c r="AH850"/>
  <c r="AI850" s="1"/>
  <c r="AH849"/>
  <c r="AI849" s="1"/>
  <c r="AH848"/>
  <c r="AI848" s="1"/>
  <c r="AH847"/>
  <c r="AI847" s="1"/>
  <c r="AH846"/>
  <c r="AI846" s="1"/>
  <c r="AH845"/>
  <c r="AI845" s="1"/>
  <c r="AH844"/>
  <c r="AI844" s="1"/>
  <c r="AH843"/>
  <c r="AI843" s="1"/>
  <c r="AH842"/>
  <c r="AI842" s="1"/>
  <c r="AH841"/>
  <c r="AI841" s="1"/>
  <c r="AH840"/>
  <c r="AI840" s="1"/>
  <c r="AH839"/>
  <c r="AI839" s="1"/>
  <c r="AH838"/>
  <c r="AI838" s="1"/>
  <c r="AH837"/>
  <c r="AI837" s="1"/>
  <c r="AH836"/>
  <c r="AI836" s="1"/>
  <c r="AH835"/>
  <c r="AI835" s="1"/>
  <c r="A514" i="6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E2383" i="1" l="1"/>
  <c r="AE2384" s="1"/>
  <c r="AE2385" s="1"/>
  <c r="AE2386" s="1"/>
  <c r="AE2387" s="1"/>
  <c r="AE2388" s="1"/>
  <c r="AE2389" s="1"/>
  <c r="AE2390" s="1"/>
  <c r="AE2391" s="1"/>
  <c r="AE2392" s="1"/>
  <c r="AE2393" s="1"/>
  <c r="AE2394" s="1"/>
  <c r="AE2395" s="1"/>
  <c r="AE2396" s="1"/>
  <c r="AE2397" s="1"/>
  <c r="AE2398" s="1"/>
  <c r="AE2399" s="1"/>
  <c r="AE2400" s="1"/>
  <c r="AE2401" s="1"/>
  <c r="AE2402" s="1"/>
  <c r="AE2403" s="1"/>
  <c r="AE2404" s="1"/>
  <c r="AE2405" s="1"/>
  <c r="AE2406" s="1"/>
  <c r="AE2407" s="1"/>
  <c r="AE2408" s="1"/>
  <c r="AE2409" s="1"/>
  <c r="AE2410" s="1"/>
  <c r="AE2411" s="1"/>
  <c r="AE2412" s="1"/>
  <c r="AE2413" s="1"/>
  <c r="AE2414" s="1"/>
  <c r="AE2415" s="1"/>
  <c r="AE2416" s="1"/>
  <c r="AE2417" s="1"/>
  <c r="AE2418" s="1"/>
  <c r="AE2419" s="1"/>
  <c r="AE2420" s="1"/>
  <c r="AE2421" s="1"/>
  <c r="AE2422" s="1"/>
  <c r="AE2423" s="1"/>
  <c r="AE2424" s="1"/>
  <c r="AE2425" s="1"/>
  <c r="AE2426" s="1"/>
  <c r="AE2427" s="1"/>
  <c r="AE2428" s="1"/>
  <c r="AE2429" s="1"/>
  <c r="AE2430" s="1"/>
  <c r="AE2431" s="1"/>
  <c r="AE2432" s="1"/>
  <c r="AE2433" s="1"/>
  <c r="AE2434" s="1"/>
  <c r="AE2435" s="1"/>
  <c r="AE2436" s="1"/>
  <c r="AE2437" s="1"/>
  <c r="AE2438" s="1"/>
  <c r="AE2439" s="1"/>
  <c r="AE2440" s="1"/>
  <c r="AE2441" s="1"/>
  <c r="AE2442" s="1"/>
  <c r="AE2443" s="1"/>
  <c r="AE2444" s="1"/>
  <c r="AE2445" s="1"/>
  <c r="AE2446" s="1"/>
  <c r="AE2447" s="1"/>
  <c r="AE2448" s="1"/>
  <c r="AE2449" s="1"/>
  <c r="AE2450" s="1"/>
  <c r="AE2451" s="1"/>
  <c r="AE2452" s="1"/>
  <c r="AE2453" s="1"/>
  <c r="AE2454" s="1"/>
  <c r="AE2455" s="1"/>
  <c r="AE2456" s="1"/>
  <c r="AE2457" s="1"/>
  <c r="AE2458" s="1"/>
  <c r="AE2459" s="1"/>
  <c r="AE2460" s="1"/>
  <c r="AE2461" s="1"/>
  <c r="AE2462" s="1"/>
  <c r="AE2463" s="1"/>
  <c r="AE2464" s="1"/>
  <c r="AE2465" s="1"/>
  <c r="AE2466" s="1"/>
  <c r="AE2467" s="1"/>
  <c r="AE2468" s="1"/>
  <c r="AE2469" s="1"/>
  <c r="AE2470" s="1"/>
  <c r="AE2471" s="1"/>
  <c r="AE2472" s="1"/>
  <c r="AE2473" s="1"/>
  <c r="AE2474" s="1"/>
  <c r="AE2475" s="1"/>
  <c r="AE2476" s="1"/>
  <c r="AE2477" s="1"/>
  <c r="AE2478" s="1"/>
  <c r="AE2479" s="1"/>
  <c r="AE2480" s="1"/>
  <c r="AE2481" s="1"/>
  <c r="AE2482" s="1"/>
  <c r="AE2483" s="1"/>
  <c r="AE2484" s="1"/>
  <c r="AE2485" s="1"/>
  <c r="AE2486" s="1"/>
  <c r="AE2487" s="1"/>
  <c r="AE2488" s="1"/>
  <c r="AE2489" s="1"/>
  <c r="AE2490" s="1"/>
  <c r="AE2491" s="1"/>
  <c r="AE2492" s="1"/>
  <c r="AE2493" s="1"/>
  <c r="AE2494" s="1"/>
  <c r="AE2495" s="1"/>
  <c r="AE2496" s="1"/>
  <c r="AE2497" s="1"/>
  <c r="AE2498" s="1"/>
  <c r="AE2499" s="1"/>
  <c r="AE2500" s="1"/>
  <c r="AE2501" s="1"/>
  <c r="AE2502" s="1"/>
  <c r="AE2503" s="1"/>
  <c r="AE2504" s="1"/>
  <c r="AE2505" s="1"/>
  <c r="AE2506" s="1"/>
  <c r="AE2507" s="1"/>
  <c r="AE2508" s="1"/>
  <c r="AE2509" s="1"/>
  <c r="AE2510" s="1"/>
  <c r="AE2511" s="1"/>
  <c r="AE2512" s="1"/>
  <c r="AE2513" s="1"/>
  <c r="AE2514" s="1"/>
  <c r="AE2515" s="1"/>
  <c r="AE2516" s="1"/>
  <c r="AE2517" s="1"/>
  <c r="AE2518" s="1"/>
  <c r="AE2519" s="1"/>
  <c r="AE2520" s="1"/>
  <c r="AE2521" s="1"/>
  <c r="AE2522" s="1"/>
  <c r="AE2523" s="1"/>
  <c r="AE2524" s="1"/>
  <c r="Z2360"/>
  <c r="Z2361" s="1"/>
  <c r="Z2362" s="1"/>
  <c r="Z2363" s="1"/>
  <c r="Z2364" s="1"/>
  <c r="Z2365" s="1"/>
  <c r="Z2366" s="1"/>
  <c r="Z2367" s="1"/>
  <c r="Z2368" s="1"/>
  <c r="Z2369" s="1"/>
  <c r="Z2370" s="1"/>
  <c r="Z2371" s="1"/>
  <c r="Z2372" s="1"/>
  <c r="Z2373" s="1"/>
  <c r="Z2374" s="1"/>
  <c r="Z2375" s="1"/>
  <c r="Z2376" s="1"/>
  <c r="Z2377" s="1"/>
  <c r="Z2378" s="1"/>
  <c r="Z2379" s="1"/>
  <c r="Z2380" s="1"/>
  <c r="Z2381" s="1"/>
  <c r="Z2382" s="1"/>
  <c r="Z2355"/>
  <c r="Z2356" s="1"/>
  <c r="Z2357" s="1"/>
  <c r="Z2358" s="1"/>
  <c r="Z2359" s="1"/>
  <c r="A5" i="6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" i="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Z2383" i="1" l="1"/>
  <c r="Z2384" s="1"/>
  <c r="Z2385" s="1"/>
  <c r="Z2386" s="1"/>
  <c r="Z2387" s="1"/>
  <c r="Z2388" s="1"/>
  <c r="Z2389" s="1"/>
  <c r="Z2390" s="1"/>
  <c r="Z2391" s="1"/>
  <c r="Z2392" s="1"/>
  <c r="Z2393" s="1"/>
  <c r="Z2394" s="1"/>
  <c r="Z2395" s="1"/>
  <c r="Z2396" s="1"/>
  <c r="Z2397" s="1"/>
  <c r="Z2398" s="1"/>
  <c r="Z2399" s="1"/>
  <c r="Z2400" s="1"/>
  <c r="Z2401" s="1"/>
  <c r="Z2402" s="1"/>
  <c r="Z2403" s="1"/>
  <c r="Z2404" s="1"/>
  <c r="Z2405" s="1"/>
  <c r="Z2406" s="1"/>
  <c r="Z2407" s="1"/>
  <c r="Z2408" s="1"/>
  <c r="Z2409" s="1"/>
  <c r="Z2410" s="1"/>
  <c r="Z2411" s="1"/>
  <c r="Z2412" s="1"/>
  <c r="Z2413" s="1"/>
  <c r="Z2414" s="1"/>
  <c r="Z2415" s="1"/>
  <c r="Z2416" s="1"/>
  <c r="Z2417" s="1"/>
  <c r="Z2418" s="1"/>
  <c r="Z2419" s="1"/>
  <c r="Z2420" s="1"/>
  <c r="Z2421" s="1"/>
  <c r="Z2422" s="1"/>
  <c r="Z2423" s="1"/>
  <c r="Z2424" s="1"/>
  <c r="Z2425" s="1"/>
  <c r="Z2426" s="1"/>
  <c r="Z2427" s="1"/>
  <c r="Z2428" s="1"/>
  <c r="Z2429" s="1"/>
  <c r="Z2430" s="1"/>
  <c r="Z2431" s="1"/>
  <c r="Z2432" s="1"/>
  <c r="Z2433" s="1"/>
  <c r="Z2434" s="1"/>
  <c r="Z2435" s="1"/>
  <c r="Z2436" s="1"/>
  <c r="Z2437" s="1"/>
  <c r="Z2438" s="1"/>
  <c r="Z2439" s="1"/>
  <c r="Z2440" s="1"/>
  <c r="Z2441" s="1"/>
  <c r="Z2442" s="1"/>
  <c r="Z2443" s="1"/>
  <c r="Z2444" s="1"/>
  <c r="Z2445" s="1"/>
  <c r="Z2446" s="1"/>
  <c r="Z2447" s="1"/>
  <c r="Z2448" s="1"/>
  <c r="Z2449" s="1"/>
  <c r="Z2450" s="1"/>
  <c r="Z2451" s="1"/>
  <c r="Z2452" s="1"/>
  <c r="Z2453" s="1"/>
  <c r="Z2454" s="1"/>
  <c r="Z2455" s="1"/>
  <c r="Z2456" s="1"/>
  <c r="Z2457" s="1"/>
  <c r="Z2458" s="1"/>
  <c r="Z2459" s="1"/>
  <c r="Z2460" s="1"/>
  <c r="Z2461" s="1"/>
  <c r="Z2462" s="1"/>
  <c r="Z2463" s="1"/>
  <c r="Z2464" s="1"/>
  <c r="Z2465" s="1"/>
  <c r="Z2466" s="1"/>
  <c r="Z2467" s="1"/>
  <c r="Z2468" s="1"/>
  <c r="Z2469" s="1"/>
  <c r="Z2470" s="1"/>
  <c r="Z2471" s="1"/>
  <c r="Z2472" s="1"/>
  <c r="Z2473" s="1"/>
  <c r="Z2474" s="1"/>
  <c r="Z2475" s="1"/>
  <c r="Z2476" s="1"/>
  <c r="Z2477" s="1"/>
  <c r="Z2478" s="1"/>
  <c r="Z2479" s="1"/>
  <c r="Z2480" s="1"/>
  <c r="Z2481" s="1"/>
  <c r="Z2482" s="1"/>
  <c r="Z2483" s="1"/>
  <c r="Z2484" s="1"/>
  <c r="Z2485" s="1"/>
  <c r="Z2486" s="1"/>
  <c r="Z2487" s="1"/>
  <c r="Z2488" s="1"/>
  <c r="Z2489" s="1"/>
  <c r="Z2490" s="1"/>
  <c r="Z2491" s="1"/>
  <c r="Z2492" s="1"/>
  <c r="Z2493" s="1"/>
  <c r="Z2494" s="1"/>
  <c r="Z2495" s="1"/>
  <c r="Z2496" s="1"/>
  <c r="Z2497" s="1"/>
  <c r="Z2498" s="1"/>
  <c r="Z2499" s="1"/>
  <c r="Z2500" s="1"/>
  <c r="Z2501" s="1"/>
  <c r="Z2502" s="1"/>
  <c r="Z2503" s="1"/>
  <c r="Z2504" s="1"/>
  <c r="Z2505" s="1"/>
  <c r="Z2506" s="1"/>
  <c r="Z2507" s="1"/>
  <c r="Z2508" s="1"/>
  <c r="Z2509" s="1"/>
  <c r="Z2510" s="1"/>
  <c r="Z2511" s="1"/>
  <c r="Z2512" s="1"/>
  <c r="Z2513" s="1"/>
  <c r="Z2514" s="1"/>
  <c r="Z2515" s="1"/>
  <c r="Z2516" s="1"/>
  <c r="Z2517" s="1"/>
  <c r="Z2518" s="1"/>
  <c r="Z2519" s="1"/>
  <c r="Z2520" s="1"/>
  <c r="Z2521" s="1"/>
  <c r="Z2522" s="1"/>
  <c r="Z2523" s="1"/>
  <c r="Z2524" s="1"/>
</calcChain>
</file>

<file path=xl/sharedStrings.xml><?xml version="1.0" encoding="utf-8"?>
<sst xmlns="http://schemas.openxmlformats.org/spreadsheetml/2006/main" count="58738" uniqueCount="2967">
  <si>
    <t>51931</t>
  </si>
  <si>
    <t>TÍTULO</t>
  </si>
  <si>
    <t>NOMBRE CORTO</t>
  </si>
  <si>
    <t>DESCRIPCIÓN</t>
  </si>
  <si>
    <t>Gastos por concepto de viáticos y representación</t>
  </si>
  <si>
    <t>LTAIPEQArt66FraccVIII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</si>
  <si>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</si>
  <si>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</si>
  <si>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</si>
  <si>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</si>
  <si>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</si>
  <si>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</si>
  <si>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</si>
  <si>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</si>
  <si>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</si>
  <si>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</si>
  <si>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</si>
  <si>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487070</t>
  </si>
  <si>
    <t>487093</t>
  </si>
  <si>
    <t>487094</t>
  </si>
  <si>
    <t>487088</t>
  </si>
  <si>
    <t>487089</t>
  </si>
  <si>
    <t>487077</t>
  </si>
  <si>
    <t>487078</t>
  </si>
  <si>
    <t>487095</t>
  </si>
  <si>
    <t>487067</t>
  </si>
  <si>
    <t>487068</t>
  </si>
  <si>
    <t>487069</t>
  </si>
  <si>
    <t>487092</t>
  </si>
  <si>
    <t>487074</t>
  </si>
  <si>
    <t>487099</t>
  </si>
  <si>
    <t>487080</t>
  </si>
  <si>
    <t>487084</t>
  </si>
  <si>
    <t>487075</t>
  </si>
  <si>
    <t>487076</t>
  </si>
  <si>
    <t>487096</t>
  </si>
  <si>
    <t>487071</t>
  </si>
  <si>
    <t>487072</t>
  </si>
  <si>
    <t>487073</t>
  </si>
  <si>
    <t>487079</t>
  </si>
  <si>
    <t>487082</t>
  </si>
  <si>
    <t>487083</t>
  </si>
  <si>
    <t>487086</t>
  </si>
  <si>
    <t>536127</t>
  </si>
  <si>
    <t>536161</t>
  </si>
  <si>
    <t>487097</t>
  </si>
  <si>
    <t>487085</t>
  </si>
  <si>
    <t>487087</t>
  </si>
  <si>
    <t>487098</t>
  </si>
  <si>
    <t>487091</t>
  </si>
  <si>
    <t>487081</t>
  </si>
  <si>
    <t>487066</t>
  </si>
  <si>
    <t>487090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</si>
  <si>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</si>
  <si>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</si>
  <si>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</si>
  <si>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</si>
  <si>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</si>
  <si>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</si>
  <si>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</si>
  <si>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</si>
  <si>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</si>
  <si>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</si>
  <si>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</si>
  <si>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</si>
  <si>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</si>
  <si>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</si>
  <si>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</si>
  <si>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</si>
  <si>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</si>
  <si>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</si>
  <si>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</si>
  <si>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</si>
  <si>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</si>
  <si>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</si>
  <si>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</si>
  <si>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</si>
  <si>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</si>
  <si>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</si>
  <si>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Tabla_487086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</si>
  <si>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</si>
  <si>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</si>
  <si>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</si>
  <si>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</si>
  <si>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Tabla_487087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</si>
  <si>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</si>
  <si>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</si>
  <si>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</si>
  <si>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</si>
  <si>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</si>
  <si>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</si>
  <si>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</si>
  <si>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</si>
  <si>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</si>
  <si>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</si>
  <si>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</si>
  <si>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</si>
  <si>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</si>
  <si>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</si>
  <si>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</si>
  <si>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</si>
  <si>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</si>
  <si>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</si>
  <si>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</si>
  <si>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</si>
  <si>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62593</t>
  </si>
  <si>
    <t>62594</t>
  </si>
  <si>
    <t>62595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</si>
  <si>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</si>
  <si>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</si>
  <si>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</si>
  <si>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</si>
  <si>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62598</t>
  </si>
  <si>
    <t>Hipervínculo a las facturas o comprobantes</t>
  </si>
  <si>
    <t xml:space="preserve">Magistrada  </t>
  </si>
  <si>
    <t>Magistrada de la Sala Especializada en Justicia para Adolescentes</t>
  </si>
  <si>
    <t>Sala Especializada en Justicia para Adolescentes</t>
  </si>
  <si>
    <t>Mariela</t>
  </si>
  <si>
    <t>Ponce</t>
  </si>
  <si>
    <t>Villa</t>
  </si>
  <si>
    <t>Primera Asamblea Plenaria Ordinaria 2018</t>
  </si>
  <si>
    <t>México</t>
  </si>
  <si>
    <t>Querétaro</t>
  </si>
  <si>
    <t>Nayarit</t>
  </si>
  <si>
    <t>Nuevo Vallarta</t>
  </si>
  <si>
    <t>Asistente</t>
  </si>
  <si>
    <t>Magistrado Presidente del Pleno del Tribunal Superior de Justicia y del Consejo de la Judicatura</t>
  </si>
  <si>
    <t>Presidencia</t>
  </si>
  <si>
    <t>Ma. Consuelo</t>
  </si>
  <si>
    <t>Rosillo</t>
  </si>
  <si>
    <t>Garfías</t>
  </si>
  <si>
    <t>Inicio de la Vigencia de la Ley de Control Constitucional Reglamentaria del Art. 61 Constitucional</t>
  </si>
  <si>
    <t>Tabasco</t>
  </si>
  <si>
    <t>Villahermosa</t>
  </si>
  <si>
    <t>Reunión de trabajo y conferencia Magistral de la Ministro Margarita Luna Ramos de la Suprema Corte de Justicia de la Nación</t>
  </si>
  <si>
    <t>Reunión de trabajo relacionado con la Implementación de la Reforma Laboral</t>
  </si>
  <si>
    <t>Ciudad de México</t>
  </si>
  <si>
    <t>Coordinadora</t>
  </si>
  <si>
    <t>Coordinadora del Centro de Mediación y Conciliación</t>
  </si>
  <si>
    <t>Centro de Mediación y Conciliación</t>
  </si>
  <si>
    <t>Libia</t>
  </si>
  <si>
    <t>Solorio</t>
  </si>
  <si>
    <t>Lozada</t>
  </si>
  <si>
    <t>Programa de Mediación y Conciliación Juzgados Menores</t>
  </si>
  <si>
    <t>Chofer B</t>
  </si>
  <si>
    <t>Departamento de Servicios Generales y Administrtivos</t>
  </si>
  <si>
    <t>Daniel</t>
  </si>
  <si>
    <t>Mendoza</t>
  </si>
  <si>
    <t>Gil</t>
  </si>
  <si>
    <t>Reunión con Magistrados e inauguración Juzgado Quinto Civil, San Juan del Río</t>
  </si>
  <si>
    <t>Reunión Cpmisión Nacional de Tribunales Superiores de Justicia</t>
  </si>
  <si>
    <t xml:space="preserve">Reunión con Magistrados  </t>
  </si>
  <si>
    <t>Reunión de Trabajo con el Magistrado Presidente del Tribunal de Justicia Administrativa</t>
  </si>
  <si>
    <t>Auxiliar de Mensajería</t>
  </si>
  <si>
    <t>Unidad de Mensajería</t>
  </si>
  <si>
    <t>Oscar Eduardo</t>
  </si>
  <si>
    <t>Ruíz</t>
  </si>
  <si>
    <t>Mendiola</t>
  </si>
  <si>
    <t>SEPOMEX</t>
  </si>
  <si>
    <t>Entrega de documentación</t>
  </si>
  <si>
    <t>Mensajería</t>
  </si>
  <si>
    <t>Roberto</t>
  </si>
  <si>
    <t>Pérez</t>
  </si>
  <si>
    <t>Martínez</t>
  </si>
  <si>
    <t>Casa de Justicia</t>
  </si>
  <si>
    <t>Mensajero</t>
  </si>
  <si>
    <t>Secretaría de Acueros del Pleno, del Consejo y del Presidente del Tribunal Superior de Jusicia</t>
  </si>
  <si>
    <t>Alejandro</t>
  </si>
  <si>
    <t>Ferrusca</t>
  </si>
  <si>
    <t>Hernández</t>
  </si>
  <si>
    <t>Poder Judicial Federal</t>
  </si>
  <si>
    <t>Segunda Sala Civil</t>
  </si>
  <si>
    <t>Auxiliar Contable B</t>
  </si>
  <si>
    <t>Dirección de Contabilidad y Finanzas</t>
  </si>
  <si>
    <t>Rocío</t>
  </si>
  <si>
    <t>Rodríguez</t>
  </si>
  <si>
    <t>Meza</t>
  </si>
  <si>
    <t>Juzgados Penales Qro</t>
  </si>
  <si>
    <t>San José El Alto</t>
  </si>
  <si>
    <t>Intendente</t>
  </si>
  <si>
    <t>Coordinación Administrativa Centro Histórico</t>
  </si>
  <si>
    <t>Maria de la Luz</t>
  </si>
  <si>
    <t>Angeles</t>
  </si>
  <si>
    <t>Tavera</t>
  </si>
  <si>
    <t>Juzgado Menor Corregidora</t>
  </si>
  <si>
    <t>Corregidora</t>
  </si>
  <si>
    <t>Limpieza</t>
  </si>
  <si>
    <t>Dirección de Contraloría Interna</t>
  </si>
  <si>
    <t>Analisis del Proyecto General de Ley de MASC</t>
  </si>
  <si>
    <t>Jalisco</t>
  </si>
  <si>
    <t>Guadalajara</t>
  </si>
  <si>
    <t xml:space="preserve">Magistrado  </t>
  </si>
  <si>
    <t>Magistrado Segunda Sala Civil</t>
  </si>
  <si>
    <t>Armando</t>
  </si>
  <si>
    <t>Licona</t>
  </si>
  <si>
    <t>Verduzco</t>
  </si>
  <si>
    <t>Visitador General</t>
  </si>
  <si>
    <t>Visitaduría Judicial</t>
  </si>
  <si>
    <t>Norma</t>
  </si>
  <si>
    <t>Vega</t>
  </si>
  <si>
    <t>Sánchez</t>
  </si>
  <si>
    <t>Visita Ordinaria de Inspección al Juzgado Miixto de Primera Instancia de Jalpan</t>
  </si>
  <si>
    <t>Jalpan de Serra</t>
  </si>
  <si>
    <t>Visitaduría</t>
  </si>
  <si>
    <t>Técnico en Mantenimiento</t>
  </si>
  <si>
    <t>Coordinación Administrativa Juzgados Foráneos</t>
  </si>
  <si>
    <t>Gregorio</t>
  </si>
  <si>
    <t>Uribe</t>
  </si>
  <si>
    <t>Márquez</t>
  </si>
  <si>
    <t>Juzgado de la Sierra</t>
  </si>
  <si>
    <t>San Juan del Río</t>
  </si>
  <si>
    <t>Entrega de documentación y Mantenimiento</t>
  </si>
  <si>
    <t>Vigilante D</t>
  </si>
  <si>
    <t>Sistema Penal Acudatorio y Oral SJR</t>
  </si>
  <si>
    <t>Lucio Antonio</t>
  </si>
  <si>
    <t>Bostho</t>
  </si>
  <si>
    <t>Ortiz</t>
  </si>
  <si>
    <t>Santos</t>
  </si>
  <si>
    <t>Cabrera</t>
  </si>
  <si>
    <t>Castillo</t>
  </si>
  <si>
    <t>Juzgado Unico Penal SJR</t>
  </si>
  <si>
    <t>Jalpan de Serra, Pinal de Amoles, Arroyo Seco, Landa de Matamoros</t>
  </si>
  <si>
    <t>Juzgado Mixto Tequisquiapan</t>
  </si>
  <si>
    <t>Tequisquiapan</t>
  </si>
  <si>
    <t>Juzgados Civiles SJR</t>
  </si>
  <si>
    <t>Auxiliar de Soporte Técnico</t>
  </si>
  <si>
    <t>Dirección de Tecnologías de la Información</t>
  </si>
  <si>
    <t>Alejandro Axel</t>
  </si>
  <si>
    <t>Campos</t>
  </si>
  <si>
    <t>Soto</t>
  </si>
  <si>
    <t>Juzgado Único Penal</t>
  </si>
  <si>
    <t>Traslado de Equipo</t>
  </si>
  <si>
    <t>Juzgados Penales  SJR</t>
  </si>
  <si>
    <t>Juzgados de la Sierra</t>
  </si>
  <si>
    <t>Juzgado Cuarto Civil</t>
  </si>
  <si>
    <t>Juzgados Penales SJR</t>
  </si>
  <si>
    <t>Actuario de Segunda Instancia</t>
  </si>
  <si>
    <t>Georgina de la Luz</t>
  </si>
  <si>
    <t>Ceballos</t>
  </si>
  <si>
    <t>García</t>
  </si>
  <si>
    <t>Pensión Estacionamiento</t>
  </si>
  <si>
    <t>Jose Luis</t>
  </si>
  <si>
    <t>Tovar</t>
  </si>
  <si>
    <t>Velázquez</t>
  </si>
  <si>
    <t>Karla Berenice</t>
  </si>
  <si>
    <t>Peña</t>
  </si>
  <si>
    <t>Luis Antonio</t>
  </si>
  <si>
    <t>Rivera</t>
  </si>
  <si>
    <t>Maya</t>
  </si>
  <si>
    <t>Erick Ivan</t>
  </si>
  <si>
    <t xml:space="preserve">Parra </t>
  </si>
  <si>
    <t>Coordinadora Administrativa</t>
  </si>
  <si>
    <t>Marisol</t>
  </si>
  <si>
    <t>Olvera</t>
  </si>
  <si>
    <t>Magistrada Primera Sala Civil</t>
  </si>
  <si>
    <t>Celia</t>
  </si>
  <si>
    <t>Juan Ricardo</t>
  </si>
  <si>
    <t>Ramírez</t>
  </si>
  <si>
    <t>Luna</t>
  </si>
  <si>
    <t>Secretaria de Acueros del Pleno, del Consejo y del Presidente del Tribunal Superior de Jusicia</t>
  </si>
  <si>
    <t>Elena Jezabel</t>
  </si>
  <si>
    <t>Marín</t>
  </si>
  <si>
    <t>Jimeno</t>
  </si>
  <si>
    <t>Oficial Mayor</t>
  </si>
  <si>
    <t>Oficialía Mayor</t>
  </si>
  <si>
    <t>Harlette</t>
  </si>
  <si>
    <t>Meníndez</t>
  </si>
  <si>
    <t>Secretaria Adjunto</t>
  </si>
  <si>
    <t>Rosa Margarita</t>
  </si>
  <si>
    <t>Sibaja</t>
  </si>
  <si>
    <t>Estrada</t>
  </si>
  <si>
    <t>Sala Penal</t>
  </si>
  <si>
    <t>Alfonso Francisco</t>
  </si>
  <si>
    <t>Jiménez</t>
  </si>
  <si>
    <t>Secretaria Particular</t>
  </si>
  <si>
    <t>Secretaría Particular</t>
  </si>
  <si>
    <t>Anaid</t>
  </si>
  <si>
    <t>Canto</t>
  </si>
  <si>
    <t>Arvizú</t>
  </si>
  <si>
    <t>Consejero</t>
  </si>
  <si>
    <t>Consejo de la Judicatura</t>
  </si>
  <si>
    <t>Everardo</t>
  </si>
  <si>
    <t>Pedraza</t>
  </si>
  <si>
    <t>Consejera</t>
  </si>
  <si>
    <t>Patricia</t>
  </si>
  <si>
    <t xml:space="preserve">Segundo </t>
  </si>
  <si>
    <t>Aguilar</t>
  </si>
  <si>
    <t>Luis Eusebio Alberto</t>
  </si>
  <si>
    <t>Avendaño</t>
  </si>
  <si>
    <t>González</t>
  </si>
  <si>
    <t>Salvador Gabriel</t>
  </si>
  <si>
    <t>López</t>
  </si>
  <si>
    <t>Ávila</t>
  </si>
  <si>
    <t>Coordinación Administrativa Juzgados Penales</t>
  </si>
  <si>
    <t>Ma Alejandra</t>
  </si>
  <si>
    <t>Palacios</t>
  </si>
  <si>
    <t>Traslado de Personal</t>
  </si>
  <si>
    <t>Programa Nacional  de Capacitación para Jueces en Materia Oral Mercantil</t>
  </si>
  <si>
    <t>Juez</t>
  </si>
  <si>
    <t>Juez Noveno de Primera Instancia Civil Qro</t>
  </si>
  <si>
    <t>Sergio</t>
  </si>
  <si>
    <t>Herrera</t>
  </si>
  <si>
    <t>Juez de Primera Instancia Especializado en Juicios Orales Mercantiles</t>
  </si>
  <si>
    <t>Juan Jorge</t>
  </si>
  <si>
    <t>José Ramón</t>
  </si>
  <si>
    <t>Morales</t>
  </si>
  <si>
    <t>de León</t>
  </si>
  <si>
    <t>Magistrado</t>
  </si>
  <si>
    <t>Presidencia Municipal San Juan del Río</t>
  </si>
  <si>
    <t>Juzgado Menor Tequisquiapan</t>
  </si>
  <si>
    <t>Actualización Juzgados en Materia de Oralidad</t>
  </si>
  <si>
    <t>Auxiliar de Acuerdos</t>
  </si>
  <si>
    <t>Juzgado Séptimo Penal Qro</t>
  </si>
  <si>
    <t>Salas de Oralidad Querétaro</t>
  </si>
  <si>
    <t>Centro de Justicia</t>
  </si>
  <si>
    <t>Centro de Atención Social Carmelita Ballesteros DIF Estatal</t>
  </si>
  <si>
    <t>Apoyo reunión de trabajo</t>
  </si>
  <si>
    <t>Secretaria de Acuerdos</t>
  </si>
  <si>
    <t>Secretaria de Acuerdos Primera Sala Civil del tribunal Superior de Justicia</t>
  </si>
  <si>
    <t>Dora</t>
  </si>
  <si>
    <t>Vizcaya</t>
  </si>
  <si>
    <t>de la Vega</t>
  </si>
  <si>
    <t>Entrega de Documentación</t>
  </si>
  <si>
    <t>Auxiliar Administrativo E</t>
  </si>
  <si>
    <t>Mónica</t>
  </si>
  <si>
    <t>Olascoaga</t>
  </si>
  <si>
    <t>Supervisor de Fotocopiado</t>
  </si>
  <si>
    <t>Victor</t>
  </si>
  <si>
    <t>Cruz</t>
  </si>
  <si>
    <t>León</t>
  </si>
  <si>
    <t>Actuarios Zona Norte</t>
  </si>
  <si>
    <t>Adolfo</t>
  </si>
  <si>
    <t>Perrusquia</t>
  </si>
  <si>
    <t>Salas</t>
  </si>
  <si>
    <t>Juzgado Mixto Jalpan</t>
  </si>
  <si>
    <t>Supervisor de Seguridad e Higiene</t>
  </si>
  <si>
    <t>Rodolfo</t>
  </si>
  <si>
    <t>de la Mora</t>
  </si>
  <si>
    <t>Méndez</t>
  </si>
  <si>
    <t>José Manuel</t>
  </si>
  <si>
    <t>Barcenas</t>
  </si>
  <si>
    <t>Merida</t>
  </si>
  <si>
    <t>Julio Cesar</t>
  </si>
  <si>
    <t>Álvarez</t>
  </si>
  <si>
    <t>Mandujano</t>
  </si>
  <si>
    <t>Mantenimiento</t>
  </si>
  <si>
    <t>Juan José</t>
  </si>
  <si>
    <t>Dirección de Recursos Humanos</t>
  </si>
  <si>
    <t>Jefe de Área de Mantenimiento</t>
  </si>
  <si>
    <t>Luis Alfonso</t>
  </si>
  <si>
    <t>Yañez</t>
  </si>
  <si>
    <t>de la Garza</t>
  </si>
  <si>
    <t>CECUCO</t>
  </si>
  <si>
    <t>León Gto.</t>
  </si>
  <si>
    <t>Guanajuato</t>
  </si>
  <si>
    <t xml:space="preserve">Alfonso  </t>
  </si>
  <si>
    <t>Toluca</t>
  </si>
  <si>
    <t>Estado de México</t>
  </si>
  <si>
    <t>Luis Gibran</t>
  </si>
  <si>
    <t>Escobedo</t>
  </si>
  <si>
    <t>Aeropuerto</t>
  </si>
  <si>
    <t>Leon Gto</t>
  </si>
  <si>
    <t>Auxiliar Administrativo F</t>
  </si>
  <si>
    <t>Mónica Schoenstatt</t>
  </si>
  <si>
    <t>Técnico en Herrería</t>
  </si>
  <si>
    <t>Galván</t>
  </si>
  <si>
    <t>Raúl</t>
  </si>
  <si>
    <t>Rangel</t>
  </si>
  <si>
    <t>Olguín</t>
  </si>
  <si>
    <t>Acordista B</t>
  </si>
  <si>
    <t>Juzgado Cuarto Penal Qro</t>
  </si>
  <si>
    <t>Cesar Miguel</t>
  </si>
  <si>
    <t>Badillo</t>
  </si>
  <si>
    <t>Auxiliar de Correspondencia</t>
  </si>
  <si>
    <t>Marco Antonio</t>
  </si>
  <si>
    <t>Guerrero</t>
  </si>
  <si>
    <t>Coordinación Administrativa Centro de Justicia</t>
  </si>
  <si>
    <t>Humberto</t>
  </si>
  <si>
    <t>Reséndiz</t>
  </si>
  <si>
    <t>Coordinador Administrativo</t>
  </si>
  <si>
    <t>Juzgado Menor de Corregidora</t>
  </si>
  <si>
    <t xml:space="preserve">Secretario Auxiliar de Acuerdos de Amparos </t>
  </si>
  <si>
    <t>Carlos</t>
  </si>
  <si>
    <t>Rojas</t>
  </si>
  <si>
    <t>entrega de documentación</t>
  </si>
  <si>
    <t>Auxiliar de Oficilía de Partes</t>
  </si>
  <si>
    <t>Oficialia de Partes Juzgados Penales SJR</t>
  </si>
  <si>
    <t>Silvia</t>
  </si>
  <si>
    <t>Auxiliar de Compras</t>
  </si>
  <si>
    <t>Departamento de Compras</t>
  </si>
  <si>
    <t>Fernando</t>
  </si>
  <si>
    <t>Arellano</t>
  </si>
  <si>
    <t>Medina</t>
  </si>
  <si>
    <t>Ultramoderna</t>
  </si>
  <si>
    <t>Adquisición</t>
  </si>
  <si>
    <t>Pasajes Aéreos</t>
  </si>
  <si>
    <t>Viáticos en el País</t>
  </si>
  <si>
    <t>Gastos de Representación</t>
  </si>
  <si>
    <t>Pasajes Terrestres</t>
  </si>
  <si>
    <t>Otros Servicios de Traslado y Hospedaje</t>
  </si>
  <si>
    <t>http://www.tribunalqro.gob.mx/</t>
  </si>
  <si>
    <t>http://www.tribunalqro.gob.mx/transparencia/leeDoc.php?cual=1102&amp;transpliga=1</t>
  </si>
  <si>
    <t>Ninguna</t>
  </si>
  <si>
    <t>http://www.tribunalqro.gob.mx/transparencia/leeDoc.php?cual=4090&amp;transpliga=1</t>
  </si>
  <si>
    <t>http://www.tribunalqro.gob.mx/transparencia/leeDoc.php?cual=4091&amp;transpliga=1</t>
  </si>
  <si>
    <t>http://www.tribunalqro.gob.mx/transparencia/leeDoc.php?cual=4092&amp;transpliga=1</t>
  </si>
  <si>
    <t>http://www.tribunalqro.gob.mx/transparencia/leeDoc.php?cual=4093&amp;transpliga=1</t>
  </si>
  <si>
    <t>http://www.tribunalqro.gob.mx/transparencia/leeDoc.php?cual=4094&amp;transpliga=1</t>
  </si>
  <si>
    <t>http://www.tribunalqro.gob.mx/transparencia/leeDoc.php?cual=4095&amp;transpliga=1</t>
  </si>
  <si>
    <t>http://www.tribunalqro.gob.mx/transparencia/leeDoc.php?cual=4096&amp;transpliga=1</t>
  </si>
  <si>
    <t>http://www.tribunalqro.gob.mx/transparencia/leeDoc.php?cual=4097&amp;transpliga=1</t>
  </si>
  <si>
    <t>http://www.tribunalqro.gob.mx/transparencia/leeDoc.php?cual=4098&amp;transpliga=1</t>
  </si>
  <si>
    <t>http://www.tribunalqro.gob.mx/transparencia/leeDoc.php?cual=4099&amp;transpliga=1</t>
  </si>
  <si>
    <t>http://www.tribunalqro.gob.mx/transparencia/leeDoc.php?cual=4100&amp;transpliga=1</t>
  </si>
  <si>
    <t>http://www.tribunalqro.gob.mx/transparencia/leeDoc.php?cual=4101&amp;transpliga=1</t>
  </si>
  <si>
    <t>http://www.tribunalqro.gob.mx/transparencia/leeDoc.php?cual=4102&amp;transpliga=1</t>
  </si>
  <si>
    <t>http://www.tribunalqro.gob.mx/transparencia/leeDoc.php?cual=4103&amp;transpliga=1</t>
  </si>
  <si>
    <t>http://www.tribunalqro.gob.mx/transparencia/leeDoc.php?cual=4104&amp;transpliga=1</t>
  </si>
  <si>
    <t>http://www.tribunalqro.gob.mx/transparencia/leeDoc.php?cual=4105&amp;transpliga=1</t>
  </si>
  <si>
    <t>http://www.tribunalqro.gob.mx/transparencia/leeDoc.php?cual=4106&amp;transpliga=1</t>
  </si>
  <si>
    <t>http://www.tribunalqro.gob.mx/transparencia/leeDoc.php?cual=4107&amp;transpliga=1</t>
  </si>
  <si>
    <t>http://www.tribunalqro.gob.mx/transparencia/leeDoc.php?cual=4108&amp;transpliga=1</t>
  </si>
  <si>
    <t>http://www.tribunalqro.gob.mx/transparencia/leeDoc.php?cual=4109&amp;transpliga=1</t>
  </si>
  <si>
    <t>http://www.tribunalqro.gob.mx/transparencia/leeDoc.php?cual=4110&amp;transpliga=1</t>
  </si>
  <si>
    <t>http://www.tribunalqro.gob.mx/transparencia/leeDoc.php?cual=4111&amp;transpliga=1</t>
  </si>
  <si>
    <t>http://www.tribunalqro.gob.mx/transparencia/leeDoc.php?cual=4112&amp;transpliga=1</t>
  </si>
  <si>
    <t>http://www.tribunalqro.gob.mx/transparencia/leeDoc.php?cual=4113&amp;transpliga=1</t>
  </si>
  <si>
    <t>http://www.tribunalqro.gob.mx/transparencia/leeDoc.php?cual=4114&amp;transpliga=1</t>
  </si>
  <si>
    <t>http://www.tribunalqro.gob.mx/transparencia/leeDoc.php?cual=4115&amp;transpliga=1</t>
  </si>
  <si>
    <t>http://www.tribunalqro.gob.mx/transparencia/leeDoc.php?cual=4116&amp;transpliga=1</t>
  </si>
  <si>
    <t>http://www.tribunalqro.gob.mx/transparencia/leeDoc.php?cual=4117&amp;transpliga=1</t>
  </si>
  <si>
    <t>http://www.tribunalqro.gob.mx/transparencia/leeDoc.php?cual=4118&amp;transpliga=1</t>
  </si>
  <si>
    <t>http://www.tribunalqro.gob.mx/transparencia/leeDoc.php?cual=4119&amp;transpliga=1</t>
  </si>
  <si>
    <t>http://www.tribunalqro.gob.mx/transparencia/leeDoc.php?cual=4120&amp;transpliga=1</t>
  </si>
  <si>
    <t>http://www.tribunalqro.gob.mx/transparencia/leeDoc.php?cual=4121&amp;transpliga=1</t>
  </si>
  <si>
    <t>http://www.tribunalqro.gob.mx/transparencia/leeDoc.php?cual=4122&amp;transpliga=1</t>
  </si>
  <si>
    <t>http://www.tribunalqro.gob.mx/transparencia/leeDoc.php?cual=4123&amp;transpliga=1</t>
  </si>
  <si>
    <t>http://www.tribunalqro.gob.mx/transparencia/leeDoc.php?cual=4124&amp;transpliga=1</t>
  </si>
  <si>
    <t>http://www.tribunalqro.gob.mx/transparencia/leeDoc.php?cual=4125&amp;transpliga=1</t>
  </si>
  <si>
    <t>http://www.tribunalqro.gob.mx/transparencia/leeDoc.php?cual=4127&amp;transpliga=1</t>
  </si>
  <si>
    <t>http://www.tribunalqro.gob.mx/transparencia/leeDoc.php?cual=4129&amp;transpliga=1</t>
  </si>
  <si>
    <t>http://www.tribunalqro.gob.mx/transparencia/leeDoc.php?cual=4130&amp;transpliga=1</t>
  </si>
  <si>
    <t>http://www.tribunalqro.gob.mx/transparencia/leeDoc.php?cual=4143&amp;transpliga=1</t>
  </si>
  <si>
    <t>http://www.tribunalqro.gob.mx/transparencia/leeDoc.php?cual=4144&amp;transpliga=1</t>
  </si>
  <si>
    <t>http://www.tribunalqro.gob.mx/transparencia/leeDoc.php?cual=4145&amp;transpliga=1</t>
  </si>
  <si>
    <t>http://www.tribunalqro.gob.mx/transparencia/leeDoc.php?cual=4146&amp;transpliga=1</t>
  </si>
  <si>
    <t>http://www.tribunalqro.gob.mx/transparencia/leeDoc.php?cual=4147&amp;transpliga=1</t>
  </si>
  <si>
    <t>http://www.tribunalqro.gob.mx/transparencia/leeDoc.php?cual=4148&amp;transpliga=1</t>
  </si>
  <si>
    <t>http://www.tribunalqro.gob.mx/transparencia/leeDoc.php?cual=4149&amp;transpliga=1</t>
  </si>
  <si>
    <t>http://www.tribunalqro.gob.mx/transparencia/leeDoc.php?cual=4150&amp;transpliga=1</t>
  </si>
  <si>
    <t>http://www.tribunalqro.gob.mx/transparencia/leeDoc.php?cual=4151&amp;transpliga=1</t>
  </si>
  <si>
    <t>http://www.tribunalqro.gob.mx/transparencia/leeDoc.php?cual=4152&amp;transpliga=1</t>
  </si>
  <si>
    <t>http://www.tribunalqro.gob.mx/transparencia/leeDoc.php?cual=4153&amp;transpliga=1</t>
  </si>
  <si>
    <t>http://www.tribunalqro.gob.mx/transparencia/leeDoc.php?cual=4154&amp;transpliga=1</t>
  </si>
  <si>
    <t>http://www.tribunalqro.gob.mx/transparencia/leeDoc.php?cual=4155&amp;transpliga=1</t>
  </si>
  <si>
    <t>http://www.tribunalqro.gob.mx/transparencia/leeDoc.php?cual=4156&amp;transpliga=1</t>
  </si>
  <si>
    <t>http://www.tribunalqro.gob.mx/transparencia/leeDoc.php?cual=4157&amp;transpliga=1</t>
  </si>
  <si>
    <t>http://www.tribunalqro.gob.mx/transparencia/leeDoc.php?cual=4158&amp;transpliga=1</t>
  </si>
  <si>
    <t>http://www.tribunalqro.gob.mx/transparencia/leeDoc.php?cual=4159&amp;transpliga=1</t>
  </si>
  <si>
    <t>http://www.tribunalqro.gob.mx/transparencia/leeDoc.php?cual=4160&amp;transpliga=1</t>
  </si>
  <si>
    <t>http://www.tribunalqro.gob.mx/transparencia/leeDoc.php?cual=4161&amp;transpliga=1</t>
  </si>
  <si>
    <t>http://www.tribunalqro.gob.mx/transparencia/leeDoc.php?cual=4162&amp;transpliga=1</t>
  </si>
  <si>
    <t>http://www.tribunalqro.gob.mx/transparencia/leeDoc.php?cual=4163&amp;transpliga=1</t>
  </si>
  <si>
    <t>http://www.tribunalqro.gob.mx/transparencia/leeDoc.php?cual=4164&amp;transpliga=1</t>
  </si>
  <si>
    <t>http://www.tribunalqro.gob.mx/transparencia/leeDoc.php?cual=4165&amp;transpliga=1</t>
  </si>
  <si>
    <t>http://www.tribunalqro.gob.mx/transparencia/leeDoc.php?cual=4166&amp;transpliga=1</t>
  </si>
  <si>
    <t>http://www.tribunalqro.gob.mx/transparencia/leeDoc.php?cual=4167&amp;transpliga=1</t>
  </si>
  <si>
    <t>http://www.tribunalqro.gob.mx/transparencia/leeDoc.php?cual=4168&amp;transpliga=1</t>
  </si>
  <si>
    <t>http://www.tribunalqro.gob.mx/transparencia/leeDoc.php?cual=4169&amp;transpliga=1</t>
  </si>
  <si>
    <t>http://www.tribunalqro.gob.mx/transparencia/leeDoc.php?cual=4170&amp;transpliga=1</t>
  </si>
  <si>
    <t>http://www.tribunalqro.gob.mx/transparencia/leeDoc.php?cual=4171&amp;transpliga=1</t>
  </si>
  <si>
    <t>http://www.tribunalqro.gob.mx/transparencia/leeDoc.php?cual=4172&amp;transpliga=1</t>
  </si>
  <si>
    <t>http://www.tribunalqro.gob.mx/transparencia/leeDoc.php?cual=4173&amp;transpliga=1</t>
  </si>
  <si>
    <t>http://www.tribunalqro.gob.mx/transparencia/leeDoc.php?cual=4174&amp;transpliga=1</t>
  </si>
  <si>
    <t>http://www.tribunalqro.gob.mx/transparencia/leeDoc.php?cual=4175&amp;transpliga=1</t>
  </si>
  <si>
    <t>http://www.tribunalqro.gob.mx/transparencia/leeDoc.php?cual=4176&amp;transpliga=1</t>
  </si>
  <si>
    <t>http://www.tribunalqro.gob.mx/transparencia/leeDoc.php?cual=4177&amp;transpliga=1</t>
  </si>
  <si>
    <t>http://www.tribunalqro.gob.mx/transparencia/leeDoc.php?cual=4178&amp;transpliga=1</t>
  </si>
  <si>
    <t>http://www.tribunalqro.gob.mx/transparencia/leeDoc.php?cual=4179&amp;transpliga=1</t>
  </si>
  <si>
    <t>http://www.tribunalqro.gob.mx/transparencia/leeDoc.php?cual=4180&amp;transpliga=1</t>
  </si>
  <si>
    <t>http://www.tribunalqro.gob.mx/transparencia/leeDoc.php?cual=4181&amp;transpliga=1</t>
  </si>
  <si>
    <t>http://www.tribunalqro.gob.mx/transparencia/leeDoc.php?cual=4182&amp;transpliga=1</t>
  </si>
  <si>
    <t>http://www.tribunalqro.gob.mx/transparencia/leeDoc.php?cual=4226&amp;transpliga=1</t>
  </si>
  <si>
    <t>http://www.tribunalqro.gob.mx/transparencia/leeDoc.php?cual=4244&amp;transpliga=1</t>
  </si>
  <si>
    <t>http://www.tribunalqro.gob.mx/transparencia/leeDoc.php?cual=4245&amp;transpliga=1</t>
  </si>
  <si>
    <t>http://www.tribunalqro.gob.mx/transparencia/leeDoc.php?cual=4246&amp;transpliga=1</t>
  </si>
  <si>
    <t>http://www.tribunalqro.gob.mx/transparencia/leeDoc.php?cual=4247&amp;transpliga=1</t>
  </si>
  <si>
    <t>http://www.tribunalqro.gob.mx/transparencia/leeDoc.php?cual=4248&amp;transpliga=1</t>
  </si>
  <si>
    <t>http://www.tribunalqro.gob.mx/transparencia/leeDoc.php?cual=4249&amp;transpliga=1</t>
  </si>
  <si>
    <t>http://www.tribunalqro.gob.mx/transparencia/leeDoc.php?cual=4250&amp;transpliga=1</t>
  </si>
  <si>
    <t>http://www.tribunalqro.gob.mx/transparencia/leeDoc.php?cual=4251&amp;transpliga=1</t>
  </si>
  <si>
    <t>http://www.tribunalqro.gob.mx/transparencia/leeDoc.php?cual=4253&amp;transpliga=1</t>
  </si>
  <si>
    <t>http://www.tribunalqro.gob.mx/transparencia/leeDoc.php?cual=4262&amp;transpliga=1</t>
  </si>
  <si>
    <t>http://www.tribunalqro.gob.mx/transparencia/leeDoc.php?cual=4263&amp;transpliga=1</t>
  </si>
  <si>
    <t>http://www.tribunalqro.gob.mx/transparencia/leeDoc.php?cual=4264&amp;transpliga=1</t>
  </si>
  <si>
    <t>http://www.tribunalqro.gob.mx/transparencia/leeDoc.php?cual=4265&amp;transpliga=1</t>
  </si>
  <si>
    <t>http://www.tribunalqro.gob.mx/transparencia/leeDoc.php?cual=4290&amp;transpliga=1</t>
  </si>
  <si>
    <t>http://www.tribunalqro.gob.mx/transparencia/leeDoc.php?cual=4291&amp;transpliga=1</t>
  </si>
  <si>
    <t>http://www.tribunalqro.gob.mx/transparencia/leeDoc.php?cual=4292&amp;transpliga=1</t>
  </si>
  <si>
    <t>http://www.tribunalqro.gob.mx/transparencia/leeDoc.php?cual=4293&amp;transpliga=1</t>
  </si>
  <si>
    <t>http://www.tribunalqro.gob.mx/transparencia/leeDoc.php?cual=4268&amp;transpliga=1</t>
  </si>
  <si>
    <t>http://www.tribunalqro.gob.mx/transparencia/leeDoc.php?cual=4269&amp;transpliga=1</t>
  </si>
  <si>
    <t>http://www.tribunalqro.gob.mx/transparencia/leeDoc.php?cual=4270&amp;transpliga=1</t>
  </si>
  <si>
    <t>http://www.tribunalqro.gob.mx/transparencia/leeDoc.php?cual=4271&amp;transpliga=1</t>
  </si>
  <si>
    <t>http://www.tribunalqro.gob.mx/transparencia/leeDoc.php?cual=4272&amp;transpliga=1</t>
  </si>
  <si>
    <t>http://www.tribunalqro.gob.mx/transparencia/leeDoc.php?cual=4273&amp;transpliga=1</t>
  </si>
  <si>
    <t>http://www.tribunalqro.gob.mx/transparencia/leeDoc.php?cual=4274&amp;transpliga=1</t>
  </si>
  <si>
    <t>http://www.tribunalqro.gob.mx/transparencia/leeDoc.php?cual=4275&amp;transpliga=1</t>
  </si>
  <si>
    <t>http://www.tribunalqro.gob.mx/transparencia/leeDoc.php?cual=4276&amp;transpliga=1</t>
  </si>
  <si>
    <t>http://www.tribunalqro.gob.mx/transparencia/leeDoc.php?cual=4277&amp;transpliga=1</t>
  </si>
  <si>
    <t>http://www.tribunalqro.gob.mx/transparencia/leeDoc.php?cual=4278&amp;transpliga=1</t>
  </si>
  <si>
    <t>http://www.tribunalqro.gob.mx/transparencia/leeDoc.php?cual=4279&amp;transpliga=1</t>
  </si>
  <si>
    <t>http://www.tribunalqro.gob.mx/transparencia/leeDoc.php?cual=4280&amp;transpliga=1</t>
  </si>
  <si>
    <t>http://www.tribunalqro.gob.mx/transparencia/leeDoc.php?cual=4281&amp;transpliga=1</t>
  </si>
  <si>
    <t>http://www.tribunalqro.gob.mx/transparencia/leeDoc.php?cual=4282&amp;transpliga=1</t>
  </si>
  <si>
    <t>http://www.tribunalqro.gob.mx/transparencia/leeDoc.php?cual=4283&amp;transpliga=1</t>
  </si>
  <si>
    <t>http://www.tribunalqro.gob.mx/transparencia/leeDoc.php?cual=4286&amp;transpliga=1</t>
  </si>
  <si>
    <t>http://www.tribunalqro.gob.mx/transparencia/leeDoc.php?cual=4287&amp;transpliga=1</t>
  </si>
  <si>
    <t>http://www.tribunalqro.gob.mx/transparencia/leeDoc.php?cual=4288&amp;transpliga=1</t>
  </si>
  <si>
    <t>http://www.tribunalqro.gob.mx/transparencia/leeDoc.php?cual=4289&amp;transpliga=1</t>
  </si>
  <si>
    <t>http://www.tribunalqro.gob.mx/transparencia/leeDoc.php?cual=4405&amp;transpliga=1</t>
  </si>
  <si>
    <t>http://www.tribunalqro.gob.mx/transparencia/leeDoc.php?cual=4406&amp;transpliga=1</t>
  </si>
  <si>
    <t>http://www.tribunalqro.gob.mx/transparencia/leeDoc.php?cual=4407&amp;transpliga=1</t>
  </si>
  <si>
    <t>http://www.tribunalqro.gob.mx/transparencia/leeDoc.php?cual=4408&amp;transpliga=1</t>
  </si>
  <si>
    <t>http://www.tribunalqro.gob.mx/transparencia/leeDoc.php?cual=4409&amp;transpliga=1</t>
  </si>
  <si>
    <t>http://www.tribunalqro.gob.mx/transparencia/leeDoc.php?cual=4410&amp;transpliga=1</t>
  </si>
  <si>
    <t>http://www.tribunalqro.gob.mx/transparencia/leeDoc.php?cual=4411&amp;transpliga=1</t>
  </si>
  <si>
    <t>http://www.tribunalqro.gob.mx/transparencia/leeDoc.php?cual=4412&amp;transpliga=1</t>
  </si>
  <si>
    <t>http://www.tribunalqro.gob.mx/transparencia/leeDoc.php?cual=4413&amp;transpliga=1</t>
  </si>
  <si>
    <t>http://www.tribunalqro.gob.mx/transparencia/leeDoc.php?cual=4414&amp;transpliga=1</t>
  </si>
  <si>
    <t>http://www.tribunalqro.gob.mx/transparencia/leeDoc.php?cual=4415&amp;transpliga=1</t>
  </si>
  <si>
    <t>http://www.tribunalqro.gob.mx/transparencia/leeDoc.php?cual=4416&amp;transpliga=1</t>
  </si>
  <si>
    <t>http://www.tribunalqro.gob.mx/transparencia/leeDoc.php?cual=4417&amp;transpliga=1</t>
  </si>
  <si>
    <t>http://www.tribunalqro.gob.mx/transparencia/leeDoc.php?cual=4418&amp;transpliga=1</t>
  </si>
  <si>
    <t>http://www.tribunalqro.gob.mx/transparencia/leeDoc.php?cual=4419&amp;transpliga=1</t>
  </si>
  <si>
    <t>http://www.tribunalqro.gob.mx/transparencia/leeDoc.php?cual=4420&amp;transpliga=1</t>
  </si>
  <si>
    <t>http://www.tribunalqro.gob.mx/transparencia/leeDoc.php?cual=4421&amp;transpliga=1</t>
  </si>
  <si>
    <t>http://www.tribunalqro.gob.mx/transparencia/leeDoc.php?cual=4422&amp;transpliga=1</t>
  </si>
  <si>
    <t>http://www.tribunalqro.gob.mx/transparencia/leeDoc.php?cual=4423&amp;transpliga=1</t>
  </si>
  <si>
    <t>http://www.tribunalqro.gob.mx/transparencia/leeDoc.php?cual=4424&amp;transpliga=1</t>
  </si>
  <si>
    <t>http://www.tribunalqro.gob.mx/transparencia/leeDoc.php?cual=4425&amp;transpliga=1</t>
  </si>
  <si>
    <t>http://www.tribunalqro.gob.mx/transparencia/leeDoc.php?cual=4426&amp;transpliga=1</t>
  </si>
  <si>
    <t>http://www.tribunalqro.gob.mx/transparencia/leeDoc.php?cual=4427&amp;transpliga=1</t>
  </si>
  <si>
    <t>http://www.tribunalqro.gob.mx/transparencia/leeDoc.php?cual=4428&amp;transpliga=1</t>
  </si>
  <si>
    <t>http://www.tribunalqro.gob.mx/transparencia/leeDoc.php?cual=4429&amp;transpliga=1</t>
  </si>
  <si>
    <t>http://www.tribunalqro.gob.mx/transparencia/leeDoc.php?cual=4430&amp;transpliga=1</t>
  </si>
  <si>
    <t>http://www.tribunalqro.gob.mx/transparencia/leeDoc.php?cual=4431&amp;transpliga=1</t>
  </si>
  <si>
    <t>http://www.tribunalqro.gob.mx/transparencia/leeDoc.php?cual=4432&amp;transpliga=1</t>
  </si>
  <si>
    <t>http://www.tribunalqro.gob.mx/transparencia/leeDoc.php?cual=4433&amp;transpliga=1</t>
  </si>
  <si>
    <t>http://www.tribunalqro.gob.mx/transparencia/leeDoc.php?cual=4434&amp;transpliga=1</t>
  </si>
  <si>
    <t>http://www.tribunalqro.gob.mx/transparencia/leeDoc.php?cual=4435&amp;transpliga=1</t>
  </si>
  <si>
    <t>http://www.tribunalqro.gob.mx/transparencia/leeDoc.php?cual=4436&amp;transpliga=1</t>
  </si>
  <si>
    <t>http://www.tribunalqro.gob.mx/transparencia/leeDoc.php?cual=4437&amp;transpliga=1</t>
  </si>
  <si>
    <t>http://www.tribunalqro.gob.mx/transparencia/leeDoc.php?cual=4438&amp;transpliga=1</t>
  </si>
  <si>
    <t>http://www.tribunalqro.gob.mx/transparencia/leeDoc.php?cual=4439&amp;transpliga=1</t>
  </si>
  <si>
    <t>http://www.tribunalqro.gob.mx/transparencia/leeDoc.php?cual=4440&amp;transpliga=1</t>
  </si>
  <si>
    <t>http://www.tribunalqro.gob.mx/transparencia/leeDoc.php?cual=4441&amp;transpliga=1</t>
  </si>
  <si>
    <t>http://www.tribunalqro.gob.mx/transparencia/leeDoc.php?cual=4442&amp;transpliga=1</t>
  </si>
  <si>
    <t>http://www.tribunalqro.gob.mx/transparencia/leeDoc.php?cual=4443&amp;transpliga=1</t>
  </si>
  <si>
    <t>http://www.tribunalqro.gob.mx/transparencia/leeDoc.php?cual=4444&amp;transpliga=1</t>
  </si>
  <si>
    <t>http://www.tribunalqro.gob.mx/transparencia/leeDoc.php?cual=4445&amp;transpliga=1</t>
  </si>
  <si>
    <t>http://www.tribunalqro.gob.mx/transparencia/leeDoc.php?cual=4446&amp;transpliga=1</t>
  </si>
  <si>
    <t>http://www.tribunalqro.gob.mx/transparencia/leeDoc.php?cual=4447&amp;transpliga=1</t>
  </si>
  <si>
    <t>http://www.tribunalqro.gob.mx/transparencia/leeDoc.php?cual=4448&amp;transpliga=1</t>
  </si>
  <si>
    <t>http://www.tribunalqro.gob.mx/transparencia/leeDoc.php?cual=4449&amp;transpliga=1</t>
  </si>
  <si>
    <t>http://www.tribunalqro.gob.mx/transparencia/leeDoc.php?cual=4450&amp;transpliga=1</t>
  </si>
  <si>
    <t>http://www.tribunalqro.gob.mx/transparencia/leeDoc.php?cual=4451&amp;transpliga=1</t>
  </si>
  <si>
    <t>http://www.tribunalqro.gob.mx/transparencia/leeDoc.php?cual=4452&amp;transpliga=1</t>
  </si>
  <si>
    <t>http://www.tribunalqro.gob.mx/transparencia/leeDoc.php?cual=4453&amp;transpliga=1</t>
  </si>
  <si>
    <t>http://www.tribunalqro.gob.mx/transparencia/leeDoc.php?cual=4454&amp;transpliga=1</t>
  </si>
  <si>
    <t>http://www.tribunalqro.gob.mx/transparencia/leeDoc.php?cual=4455&amp;transpliga=1</t>
  </si>
  <si>
    <t>http://www.tribunalqro.gob.mx/transparencia/leeDoc.php?cual=4456&amp;transpliga=1</t>
  </si>
  <si>
    <t>http://www.tribunalqro.gob.mx/transparencia/leeDoc.php?cual=4457&amp;transpliga=1</t>
  </si>
  <si>
    <t>http://www.tribunalqro.gob.mx/transparencia/leeDoc.php?cual=4458&amp;transpliga=1</t>
  </si>
  <si>
    <t>http://www.tribunalqro.gob.mx/transparencia/leeDoc.php?cual=4459&amp;transpliga=1</t>
  </si>
  <si>
    <t>http://www.tribunalqro.gob.mx/transparencia/leeDoc.php?cual=4460&amp;transpliga=1</t>
  </si>
  <si>
    <t>http://www.tribunalqro.gob.mx/transparencia/leeDoc.php?cual=4461&amp;transpliga=1</t>
  </si>
  <si>
    <t>http://www.tribunalqro.gob.mx/transparencia/leeDoc.php?cual=4462&amp;transpliga=1</t>
  </si>
  <si>
    <t>http://www.tribunalqro.gob.mx/transparencia/leeDoc.php?cual=4463&amp;transpliga=1</t>
  </si>
  <si>
    <t>http://www.tribunalqro.gob.mx/transparencia/leeDoc.php?cual=4464&amp;transpliga=1</t>
  </si>
  <si>
    <t>http://www.tribunalqro.gob.mx/transparencia/leeDoc.php?cual=4465&amp;transpliga=1</t>
  </si>
  <si>
    <t>http://www.tribunalqro.gob.mx/transparencia/leeDoc.php?cual=4466&amp;transpliga=1</t>
  </si>
  <si>
    <t>http://www.tribunalqro.gob.mx/transparencia/leeDoc.php?cual=4467&amp;transpliga=1</t>
  </si>
  <si>
    <t>http://www.tribunalqro.gob.mx/transparencia/leeDoc.php?cual=4468&amp;transpliga=1</t>
  </si>
  <si>
    <t>http://www.tribunalqro.gob.mx/transparencia/leeDoc.php?cual=4469&amp;transpliga=1</t>
  </si>
  <si>
    <t>http://www.tribunalqro.gob.mx/transparencia/leeDoc.php?cual=4470&amp;transpliga=1</t>
  </si>
  <si>
    <t>http://www.tribunalqro.gob.mx/transparencia/leeDoc.php?cual=4471&amp;transpliga=1</t>
  </si>
  <si>
    <t>http://www.tribunalqro.gob.mx/transparencia/leeDoc.php?cual=4472&amp;transpliga=1</t>
  </si>
  <si>
    <t>http://www.tribunalqro.gob.mx/transparencia/leeDoc.php?cual=4473&amp;transpliga=1</t>
  </si>
  <si>
    <t>http://www.tribunalqro.gob.mx/transparencia/leeDoc.php?cual=4474&amp;transpliga=1</t>
  </si>
  <si>
    <t>http://www.tribunalqro.gob.mx/transparencia/leeDoc.php?cual=4475&amp;transpliga=1</t>
  </si>
  <si>
    <t>http://www.tribunalqro.gob.mx/transparencia/leeDoc.php?cual=4476&amp;transpliga=1</t>
  </si>
  <si>
    <t>http://www.tribunalqro.gob.mx/transparencia/leeDoc.php?cual=4477&amp;transpliga=1</t>
  </si>
  <si>
    <t>http://www.tribunalqro.gob.mx/transparencia/leeDoc.php?cual=4478&amp;transpliga=1</t>
  </si>
  <si>
    <t>http://www.tribunalqro.gob.mx/transparencia/leeDoc.php?cual=4479&amp;transpliga=1</t>
  </si>
  <si>
    <t>http://www.tribunalqro.gob.mx/transparencia/leeDoc.php?cual=4480&amp;transpliga=1</t>
  </si>
  <si>
    <t>http://www.tribunalqro.gob.mx/transparencia/leeDoc.php?cual=4481&amp;transpliga=1</t>
  </si>
  <si>
    <t>http://www.tribunalqro.gob.mx/transparencia/leeDoc.php?cual=4482&amp;transpliga=1</t>
  </si>
  <si>
    <t>http://www.tribunalqro.gob.mx/transparencia/leeDoc.php?cual=4483&amp;transpliga=1</t>
  </si>
  <si>
    <t>http://www.tribunalqro.gob.mx/transparencia/leeDoc.php?cual=4484&amp;transpliga=1</t>
  </si>
  <si>
    <t>http://www.tribunalqro.gob.mx/transparencia/leeDoc.php?cual=4485&amp;transpliga=1</t>
  </si>
  <si>
    <t>http://www.tribunalqro.gob.mx/transparencia/leeDoc.php?cual=4486&amp;transpliga=1</t>
  </si>
  <si>
    <t>http://www.tribunalqro.gob.mx/transparencia/leeDoc.php?cual=4487&amp;transpliga=1</t>
  </si>
  <si>
    <t>http://www.tribunalqro.gob.mx/transparencia/leeDoc.php?cual=4488&amp;transpliga=1</t>
  </si>
  <si>
    <t>http://www.tribunalqro.gob.mx/transparencia/leeDoc.php?cual=4489&amp;transpliga=1</t>
  </si>
  <si>
    <t>http://www.tribunalqro.gob.mx/transparencia/leeDoc.php?cual=4490&amp;transpliga=1</t>
  </si>
  <si>
    <t>http://www.tribunalqro.gob.mx/transparencia/leeDoc.php?cual=4491&amp;transpliga=1</t>
  </si>
  <si>
    <t>http://www.tribunalqro.gob.mx/transparencia/leeDoc.php?cual=4492&amp;transpliga=1</t>
  </si>
  <si>
    <t>http://www.tribunalqro.gob.mx/transparencia/leeDoc.php?cual=4493&amp;transpliga=1</t>
  </si>
  <si>
    <t>http://www.tribunalqro.gob.mx/transparencia/leeDoc.php?cual=4494&amp;transpliga=1</t>
  </si>
  <si>
    <t>http://www.tribunalqro.gob.mx/transparencia/leeDoc.php?cual=4495&amp;transpliga=1</t>
  </si>
  <si>
    <t>http://www.tribunalqro.gob.mx/transparencia/leeDoc.php?cual=4496&amp;transpliga=1</t>
  </si>
  <si>
    <t>http://www.tribunalqro.gob.mx/transparencia/leeDoc.php?cual=4497&amp;transpliga=1</t>
  </si>
  <si>
    <t>http://www.tribunalqro.gob.mx/transparencia/leeDoc.php?cual=4498&amp;transpliga=1</t>
  </si>
  <si>
    <t>http://www.tribunalqro.gob.mx/transparencia/leeDoc.php?cual=4499&amp;transpliga=1</t>
  </si>
  <si>
    <t>http://www.tribunalqro.gob.mx/transparencia/leeDoc.php?cual=4500&amp;transpliga=1</t>
  </si>
  <si>
    <t>http://www.tribunalqro.gob.mx/transparencia/leeDoc.php?cual=4501&amp;transpliga=1</t>
  </si>
  <si>
    <t>http://www.tribunalqro.gob.mx/transparencia/leeDoc.php?cual=4502&amp;transpliga=1</t>
  </si>
  <si>
    <t>http://www.tribunalqro.gob.mx/transparencia/leeDoc.php?cual=4503&amp;transpliga=1</t>
  </si>
  <si>
    <t>http://www.tribunalqro.gob.mx/transparencia/leeDoc.php?cual=4504&amp;transpliga=1</t>
  </si>
  <si>
    <t>http://www.tribunalqro.gob.mx/transparencia/leeDoc.php?cual=4505&amp;transpliga=1</t>
  </si>
  <si>
    <t>http://www.tribunalqro.gob.mx/transparencia/leeDoc.php?cual=4506&amp;transpliga=1</t>
  </si>
  <si>
    <t>http://www.tribunalqro.gob.mx/transparencia/leeDoc.php?cual=4507&amp;transpliga=1</t>
  </si>
  <si>
    <t>http://www.tribunalqro.gob.mx/transparencia/leeDoc.php?cual=4508&amp;transpliga=1</t>
  </si>
  <si>
    <t>http://www.tribunalqro.gob.mx/transparencia/leeDoc.php?cual=4509&amp;transpliga=1</t>
  </si>
  <si>
    <t>http://www.tribunalqro.gob.mx/transparencia/leeDoc.php?cual=4510&amp;transpliga=1</t>
  </si>
  <si>
    <t>http://www.tribunalqro.gob.mx/transparencia/leeDoc.php?cual=4511&amp;transpliga=1</t>
  </si>
  <si>
    <t>http://www.tribunalqro.gob.mx/transparencia/leeDoc.php?cual=4512&amp;transpliga=1</t>
  </si>
  <si>
    <t>http://www.tribunalqro.gob.mx/transparencia/leeDoc.php?cual=4513&amp;transpliga=1</t>
  </si>
  <si>
    <t>http://www.tribunalqro.gob.mx/transparencia/leeDoc.php?cual=4514&amp;transpliga=1</t>
  </si>
  <si>
    <t>http://www.tribunalqro.gob.mx/transparencia/leeDoc.php?cual=4515&amp;transpliga=1</t>
  </si>
  <si>
    <t>http://www.tribunalqro.gob.mx/transparencia/leeDoc.php?cual=4516&amp;transpliga=1</t>
  </si>
  <si>
    <t>http://www.tribunalqro.gob.mx/transparencia/leeDoc.php?cual=4517&amp;transpliga=1</t>
  </si>
  <si>
    <t>http://www.tribunalqro.gob.mx/transparencia/leeDoc.php?cual=4518&amp;transpliga=1</t>
  </si>
  <si>
    <t>http://www.tribunalqro.gob.mx/transparencia/leeDoc.php?cual=4519&amp;transpliga=1</t>
  </si>
  <si>
    <t>http://www.tribunalqro.gob.mx/transparencia/leeDoc.php?cual=4520&amp;transpliga=1</t>
  </si>
  <si>
    <t>http://www.tribunalqro.gob.mx/transparencia/leeDoc.php?cual=4521&amp;transpliga=1</t>
  </si>
  <si>
    <t>http://www.tribunalqro.gob.mx/transparencia/leeDoc.php?cual=4522&amp;transpliga=1</t>
  </si>
  <si>
    <t>http://www.tribunalqro.gob.mx/transparencia/leeDoc.php?cual=4525&amp;transpliga=1</t>
  </si>
  <si>
    <t>http://www.tribunalqro.gob.mx/transparencia/leeDoc.php?cual=4526&amp;transpliga=1</t>
  </si>
  <si>
    <t>http://www.tribunalqro.gob.mx/transparencia/leeDoc.php?cual=4527&amp;transpliga=1</t>
  </si>
  <si>
    <t>http://www.tribunalqro.gob.mx/transparencia/leeDoc.php?cual=4528&amp;transpliga=1</t>
  </si>
  <si>
    <t>http://www.tribunalqro.gob.mx/transparencia/leeDoc.php?cual=4529&amp;transpliga=1</t>
  </si>
  <si>
    <t>http://www.tribunalqro.gob.mx/transparencia/leeDoc.php?cual=4530&amp;transpliga=1</t>
  </si>
  <si>
    <t>Reunión de Trabajo ESFE</t>
  </si>
  <si>
    <t>Material Representativo</t>
  </si>
  <si>
    <t>Coordinador de Comunicación Social</t>
  </si>
  <si>
    <t>Comunicación Social</t>
  </si>
  <si>
    <t>Maricela</t>
  </si>
  <si>
    <t>Manríquez</t>
  </si>
  <si>
    <t>Hotel Misión Juríquilla Día del Juzgador Mexicano</t>
  </si>
  <si>
    <t>Apoyo logístico</t>
  </si>
  <si>
    <t>Connie Elizabeth</t>
  </si>
  <si>
    <t>Archivo General</t>
  </si>
  <si>
    <t>Consejo de Adopciones</t>
  </si>
  <si>
    <t>Reunión de Trabajo</t>
  </si>
  <si>
    <t>http://www.tribunalqro.gob.mx/transparencia/leeDoc.php?cual=4547&amp;transpliga=1</t>
  </si>
  <si>
    <t>http://www.tribunalqro.gob.mx/transparencia/leeDoc.php?cual=4548&amp;transpliga=1</t>
  </si>
  <si>
    <t>http://www.tribunalqro.gob.mx/transparencia/leeDoc.php?cual=4549&amp;transpliga=1</t>
  </si>
  <si>
    <t>http://www.tribunalqro.gob.mx/transparencia/leeDoc.php?cual=4550&amp;transpliga=1</t>
  </si>
  <si>
    <t>http://www.tribunalqro.gob.mx/transparencia/leeDoc.php?cual=4551&amp;transpliga=1</t>
  </si>
  <si>
    <t>http://www.tribunalqro.gob.mx/transparencia/leeDoc.php?cual=4552&amp;transpliga=1</t>
  </si>
  <si>
    <t>Director</t>
  </si>
  <si>
    <t>Instituto de Especialización Judicial</t>
  </si>
  <si>
    <t>Arturo</t>
  </si>
  <si>
    <t>Flores</t>
  </si>
  <si>
    <t>Octavo Foro de Escuelas Judiciales</t>
  </si>
  <si>
    <t>Zacatecas</t>
  </si>
  <si>
    <t>http://www.tribunalqro.gob.mx/transparencia/leeDoc.php?cual=4553&amp;transpliga=1</t>
  </si>
  <si>
    <t>http://www.tribunalqro.gob.mx/transparencia/leeDoc.php?cual=4554&amp;transpliga=1</t>
  </si>
  <si>
    <t>http://www.tribunalqro.gob.mx/transparencia/leeDoc.php?cual=4555&amp;transpliga=1</t>
  </si>
  <si>
    <t>http://www.tribunalqro.gob.mx/transparencia/leeDoc.php?cual=4556&amp;transpliga=1</t>
  </si>
  <si>
    <t>http://www.tribunalqro.gob.mx/transparencia/leeDoc.php?cual=4557&amp;transpliga=1</t>
  </si>
  <si>
    <t>http://www.tribunalqro.gob.mx/transparencia/leeDoc.php?cual=4558&amp;transpliga=1</t>
  </si>
  <si>
    <t>http://www.tribunalqro.gob.mx/transparencia/leeDoc.php?cual=4559&amp;transpliga=1</t>
  </si>
  <si>
    <t>http://www.tribunalqro.gob.mx/transparencia/leeDoc.php?cual=4560&amp;transpliga=1</t>
  </si>
  <si>
    <t>http://www.tribunalqro.gob.mx/transparencia/leeDoc.php?cual=4561&amp;transpliga=1</t>
  </si>
  <si>
    <t>http://www.tribunalqro.gob.mx/transparencia/leeDoc.php?cual=4562&amp;transpliga=1</t>
  </si>
  <si>
    <t>Primera Sala Civil</t>
  </si>
  <si>
    <t>Victor Jesús</t>
  </si>
  <si>
    <t>Hinojosa</t>
  </si>
  <si>
    <t>http://www.tribunalqro.gob.mx/transparencia/leeDoc.php?cual=4563&amp;transpliga=1</t>
  </si>
  <si>
    <t>http://www.tribunalqro.gob.mx/transparencia/leeDoc.php?cual=4564&amp;transpliga=1</t>
  </si>
  <si>
    <t>http://www.tribunalqro.gob.mx/transparencia/leeDoc.php?cual=4565&amp;transpliga=1</t>
  </si>
  <si>
    <t>http://www.tribunalqro.gob.mx/transparencia/leeDoc.php?cual=4566&amp;transpliga=1</t>
  </si>
  <si>
    <t>http://www.tribunalqro.gob.mx/transparencia/leeDoc.php?cual=4567&amp;transpliga=1</t>
  </si>
  <si>
    <t>http://www.tribunalqro.gob.mx/transparencia/leeDoc.php?cual=4568&amp;transpliga=1</t>
  </si>
  <si>
    <t>http://www.tribunalqro.gob.mx/transparencia/leeDoc.php?cual=4569&amp;transpliga=1</t>
  </si>
  <si>
    <t>http://www.tribunalqro.gob.mx/transparencia/leeDoc.php?cual=4570&amp;transpliga=1</t>
  </si>
  <si>
    <t>http://www.tribunalqro.gob.mx/transparencia/leeDoc.php?cual=4571&amp;transpliga=1</t>
  </si>
  <si>
    <t>http://www.tribunalqro.gob.mx/transparencia/leeDoc.php?cual=4572&amp;transpliga=1</t>
  </si>
  <si>
    <t>http://www.tribunalqro.gob.mx/transparencia/leeDoc.php?cual=4573&amp;transpliga=1</t>
  </si>
  <si>
    <t>http://www.tribunalqro.gob.mx/transparencia/leeDoc.php?cual=4574&amp;transpliga=1</t>
  </si>
  <si>
    <t>http://www.tribunalqro.gob.mx/transparencia/leeDoc.php?cual=4575&amp;transpliga=1</t>
  </si>
  <si>
    <t>http://www.tribunalqro.gob.mx/transparencia/leeDoc.php?cual=4576&amp;transpliga=1</t>
  </si>
  <si>
    <t>http://www.tribunalqro.gob.mx/transparencia/leeDoc.php?cual=4577&amp;transpliga=1</t>
  </si>
  <si>
    <t>Jorge Armando</t>
  </si>
  <si>
    <t xml:space="preserve">Andrea </t>
  </si>
  <si>
    <t>Casillas</t>
  </si>
  <si>
    <t>Legarreta</t>
  </si>
  <si>
    <t>Curso de Mediación 2018</t>
  </si>
  <si>
    <t>Ciudad de Mexico</t>
  </si>
  <si>
    <t>Ponente</t>
  </si>
  <si>
    <t>http://www.tribunalqro.gob.mx/transparencia/leeDoc.php?cual=4578&amp;transpliga=1</t>
  </si>
  <si>
    <t>http://www.tribunalqro.gob.mx/transparencia/leeDoc.php?cual=4579&amp;transpliga=1</t>
  </si>
  <si>
    <t>http://www.tribunalqro.gob.mx/transparencia/leeDoc.php?cual=4580&amp;transpliga=1</t>
  </si>
  <si>
    <t>http://www.tribunalqro.gob.mx/transparencia/leeDoc.php?cual=4581&amp;transpliga=1</t>
  </si>
  <si>
    <t>Rafael Horacio</t>
  </si>
  <si>
    <t>Montoya</t>
  </si>
  <si>
    <t>Vargas</t>
  </si>
  <si>
    <t>http://www.tribunalqro.gob.mx/transparencia/leeDoc.php?cual=4582&amp;transpliga=1</t>
  </si>
  <si>
    <t>http://www.tribunalqro.gob.mx/transparencia/leeDoc.php?cual=4583&amp;transpliga=1</t>
  </si>
  <si>
    <t>Sala Familiar</t>
  </si>
  <si>
    <t>Greco</t>
  </si>
  <si>
    <t>Rosas</t>
  </si>
  <si>
    <t>Mendez</t>
  </si>
  <si>
    <t>Conversatorio sobre Derecho Internacional Privado y Familiar</t>
  </si>
  <si>
    <t>http://www.tribunalqro.gob.mx/transparencia/leeDoc.php?cual=4584&amp;transpliga=1</t>
  </si>
  <si>
    <t>http://www.tribunalqro.gob.mx/transparencia/leeDoc.php?cual=4585&amp;transpliga=1</t>
  </si>
  <si>
    <t>http://www.tribunalqro.gob.mx/transparencia/leeDoc.php?cual=4586&amp;transpliga=1</t>
  </si>
  <si>
    <t>Rodolfo Victor</t>
  </si>
  <si>
    <t>http://www.tribunalqro.gob.mx/transparencia/leeDoc.php?cual=4587&amp;transpliga=1</t>
  </si>
  <si>
    <t>http://www.tribunalqro.gob.mx/transparencia/leeDoc.php?cual=4588&amp;transpliga=1</t>
  </si>
  <si>
    <t>http://www.tribunalqro.gob.mx/transparencia/leeDoc.php?cual=4589&amp;transpliga=1</t>
  </si>
  <si>
    <t>http://www.tribunalqro.gob.mx/transparencia/leeDoc.php?cual=4590&amp;transpliga=1</t>
  </si>
  <si>
    <t>http://www.tribunalqro.gob.mx/transparencia/leeDoc.php?cual=4591&amp;transpliga=1</t>
  </si>
  <si>
    <t>http://www.tribunalqro.gob.mx/transparencia/leeDoc.php?cual=4592&amp;transpliga=1</t>
  </si>
  <si>
    <t>CONATRIB</t>
  </si>
  <si>
    <t>http://www.tribunalqro.gob.mx/transparencia/leeDoc.php?cual=4593&amp;transpliga=1</t>
  </si>
  <si>
    <t>Coordinador de Soporte Técnico Juzgados Foráneos</t>
  </si>
  <si>
    <t>Francisco Javier</t>
  </si>
  <si>
    <t>Osornio</t>
  </si>
  <si>
    <t>Reparación equipo de cómputo</t>
  </si>
  <si>
    <t>Juzgados Penales San Juan del Río</t>
  </si>
  <si>
    <t>http://www.tribunalqro.gob.mx/transparencia/leeDoc.php?cual=4594&amp;transpliga=1</t>
  </si>
  <si>
    <t>http://www.tribunalqro.gob.mx/transparencia/leeDoc.php?cual=4595&amp;transpliga=1</t>
  </si>
  <si>
    <t>http://www.tribunalqro.gob.mx/transparencia/leeDoc.php?cual=4596&amp;transpliga=1</t>
  </si>
  <si>
    <t>http://www.tribunalqro.gob.mx/transparencia/leeDoc.php?cual=4597&amp;transpliga=1</t>
  </si>
  <si>
    <t>http://www.tribunalqro.gob.mx/transparencia/leeDoc.php?cual=4598&amp;transpliga=1</t>
  </si>
  <si>
    <t>http://www.tribunalqro.gob.mx/transparencia/leeDoc.php?cual=4599&amp;transpliga=1</t>
  </si>
  <si>
    <t>http://www.tribunalqro.gob.mx/transparencia/leeDoc.php?cual=4600&amp;transpliga=1</t>
  </si>
  <si>
    <t>Servicio de limpieza</t>
  </si>
  <si>
    <t>http://www.tribunalqro.gob.mx/transparencia/leeDoc.php?cual=4601&amp;transpliga=1</t>
  </si>
  <si>
    <t>http://www.tribunalqro.gob.mx/transparencia/leeDoc.php?cual=4602&amp;transpliga=1</t>
  </si>
  <si>
    <t>http://www.tribunalqro.gob.mx/transparencia/leeDoc.php?cual=4603&amp;transpliga=1</t>
  </si>
  <si>
    <t>Vigilante</t>
  </si>
  <si>
    <t>Carlos Alberto</t>
  </si>
  <si>
    <t>Alegría</t>
  </si>
  <si>
    <t>Cardenas</t>
  </si>
  <si>
    <t>http://www.tribunalqro.gob.mx/transparencia/leeDoc.php?cual=4604&amp;transpliga=1</t>
  </si>
  <si>
    <t>http://www.tribunalqro.gob.mx/transparencia/leeDoc.php?cual=4605&amp;transpliga=1</t>
  </si>
  <si>
    <t>http://www.tribunalqro.gob.mx/transparencia/leeDoc.php?cual=4606&amp;transpliga=1</t>
  </si>
  <si>
    <t>http://www.tribunalqro.gob.mx/transparencia/leeDoc.php?cual=4607&amp;transpliga=1</t>
  </si>
  <si>
    <t>http://www.tribunalqro.gob.mx/transparencia/leeDoc.php?cual=4608&amp;transpliga=1</t>
  </si>
  <si>
    <t>http://www.tribunalqro.gob.mx/transparencia/leeDoc.php?cual=4609&amp;transpliga=1</t>
  </si>
  <si>
    <t>http://www.tribunalqro.gob.mx/transparencia/leeDoc.php?cual=4610&amp;transpliga=1</t>
  </si>
  <si>
    <t>http://www.tribunalqro.gob.mx/transparencia/leeDoc.php?cual=4611&amp;transpliga=1</t>
  </si>
  <si>
    <t>http://www.tribunalqro.gob.mx/transparencia/leeDoc.php?cual=4612&amp;transpliga=1</t>
  </si>
  <si>
    <t>http://www.tribunalqro.gob.mx/transparencia/leeDoc.php?cual=4613&amp;transpliga=1</t>
  </si>
  <si>
    <t>http://www.tribunalqro.gob.mx/transparencia/leeDoc.php?cual=4614&amp;transpliga=1</t>
  </si>
  <si>
    <t>Auxiliar de Almacén A</t>
  </si>
  <si>
    <t>Almacén de Consumos y Suministro</t>
  </si>
  <si>
    <t>Saúl</t>
  </si>
  <si>
    <t>BBVA Bancomer</t>
  </si>
  <si>
    <t>Receoción de documentación</t>
  </si>
  <si>
    <t>Curso en Sala de Audiencias</t>
  </si>
  <si>
    <t>Juzgados de Distrito</t>
  </si>
  <si>
    <t>Juzgado Mixto de Primera Instancia Jalpan</t>
  </si>
  <si>
    <t>http://www.tribunalqro.gob.mx/transparencia/leeDoc.php?cual=4615&amp;transpliga=1</t>
  </si>
  <si>
    <t>http://www.tribunalqro.gob.mx/transparencia/leeDoc.php?cual=4616&amp;transpliga=1</t>
  </si>
  <si>
    <t>http://www.tribunalqro.gob.mx/transparencia/leeDoc.php?cual=4617&amp;transpliga=1</t>
  </si>
  <si>
    <t>http://www.tribunalqro.gob.mx/transparencia/leeDoc.php?cual=4618&amp;transpliga=1</t>
  </si>
  <si>
    <t>http://www.tribunalqro.gob.mx/transparencia/leeDoc.php?cual=4622&amp;transpliga=1</t>
  </si>
  <si>
    <t>http://www.tribunalqro.gob.mx/transparencia/leeDoc.php?cual=4623&amp;transpliga=1</t>
  </si>
  <si>
    <t>http://www.tribunalqro.gob.mx/transparencia/leeDoc.php?cual=4624&amp;transpliga=1</t>
  </si>
  <si>
    <t>http://www.tribunalqro.gob.mx/transparencia/leeDoc.php?cual=4625&amp;transpliga=1</t>
  </si>
  <si>
    <t>http://www.tribunalqro.gob.mx/transparencia/leeDoc.php?cual=4626&amp;transpliga=1</t>
  </si>
  <si>
    <t>Secretario Ejecutivo A</t>
  </si>
  <si>
    <t>Eduardo</t>
  </si>
  <si>
    <t>Moreno</t>
  </si>
  <si>
    <t>San José El Alto, Querétaro</t>
  </si>
  <si>
    <t>http://www.tribunalqro.gob.mx/transparencia/leeDoc.php?cual=4723&amp;transpliga=1</t>
  </si>
  <si>
    <t>http://www.tribunalqro.gob.mx/transparencia/leeDoc.php?cual=4724&amp;transpliga=1</t>
  </si>
  <si>
    <t>http://www.tribunalqro.gob.mx/transparencia/leeDoc.php?cual=4725&amp;transpliga=1</t>
  </si>
  <si>
    <t>http://www.tribunalqro.gob.mx/transparencia/leeDoc.php?cual=4726&amp;transpliga=1</t>
  </si>
  <si>
    <t>http://www.tribunalqro.gob.mx/transparencia/leeDoc.php?cual=4727&amp;transpliga=1</t>
  </si>
  <si>
    <t>http://www.tribunalqro.gob.mx/transparencia/leeDoc.php?cual=4728&amp;transpliga=1</t>
  </si>
  <si>
    <t>http://www.tribunalqro.gob.mx/transparencia/leeDoc.php?cual=4729&amp;transpliga=1</t>
  </si>
  <si>
    <t>http://www.tribunalqro.gob.mx/transparencia/leeDoc.php?cual=4730&amp;transpliga=1</t>
  </si>
  <si>
    <t>http://www.tribunalqro.gob.mx/transparencia/leeDoc.php?cual=4731&amp;transpliga=1</t>
  </si>
  <si>
    <t>http://www.tribunalqro.gob.mx/transparencia/leeDoc.php?cual=4732&amp;transpliga=1</t>
  </si>
  <si>
    <t>Jonivan</t>
  </si>
  <si>
    <t>Ordaz</t>
  </si>
  <si>
    <t>San Juan del Río Querétaro</t>
  </si>
  <si>
    <t>http://www.tribunalqro.gob.mx/transparencia/leeDoc.php?cual=4733&amp;transpliga=1</t>
  </si>
  <si>
    <t>http://www.tribunalqro.gob.mx/transparencia/leeDoc.php?cual=4734&amp;transpliga=1</t>
  </si>
  <si>
    <t>http://www.tribunalqro.gob.mx/transparencia/leeDoc.php?cual=4735&amp;transpliga=1</t>
  </si>
  <si>
    <t>http://www.tribunalqro.gob.mx/transparencia/leeDoc.php?cual=4736&amp;transpliga=1</t>
  </si>
  <si>
    <t>http://www.tribunalqro.gob.mx/transparencia/leeDoc.php?cual=4737&amp;transpliga=1</t>
  </si>
  <si>
    <t>http://www.tribunalqro.gob.mx/transparencia/leeDoc.php?cual=4738&amp;transpliga=1</t>
  </si>
  <si>
    <t>http://www.tribunalqro.gob.mx/transparencia/leeDoc.php?cual=4739&amp;transpliga=1</t>
  </si>
  <si>
    <t>http://www.tribunalqro.gob.mx/transparencia/leeDoc.php?cual=4740&amp;transpliga=1</t>
  </si>
  <si>
    <t>http://www.tribunalqro.gob.mx/transparencia/leeDoc.php?cual=4741&amp;transpliga=1</t>
  </si>
  <si>
    <t>http://www.tribunalqro.gob.mx/transparencia/leeDoc.php?cual=4742&amp;transpliga=1</t>
  </si>
  <si>
    <t>http://www.tribunalqro.gob.mx/transparencia/leeDoc.php?cual=4743&amp;transpliga=1</t>
  </si>
  <si>
    <t>http://www.tribunalqro.gob.mx/transparencia/leeDoc.php?cual=4744&amp;transpliga=1</t>
  </si>
  <si>
    <t>http://www.tribunalqro.gob.mx/transparencia/leeDoc.php?cual=4746&amp;transpliga=1</t>
  </si>
  <si>
    <t>http://www.tribunalqro.gob.mx/transparencia/leeDoc.php?cual=4747&amp;transpliga=1</t>
  </si>
  <si>
    <t>Notificador</t>
  </si>
  <si>
    <t>Sistema Penal Acudatorio y Oral Amealco</t>
  </si>
  <si>
    <t>Cesar Jacob</t>
  </si>
  <si>
    <t>Macías</t>
  </si>
  <si>
    <t>Juzgadso Civiles San Juan del Río</t>
  </si>
  <si>
    <t>Entrega de correspondencia</t>
  </si>
  <si>
    <t>Auxiliar Administrativo C</t>
  </si>
  <si>
    <t>José Alejandro</t>
  </si>
  <si>
    <t>http://www.tribunalqro.gob.mx/transparencia/leeDoc.php?cual=4749&amp;transpliga=1</t>
  </si>
  <si>
    <t>http://www.tribunalqro.gob.mx/transparencia/leeDoc.php?cual=4750&amp;transpliga=1</t>
  </si>
  <si>
    <t>Psicologo B</t>
  </si>
  <si>
    <t>Dirección en Psicología</t>
  </si>
  <si>
    <t>Enrique Alejandro</t>
  </si>
  <si>
    <t>Villareal</t>
  </si>
  <si>
    <t>Prolimpieza</t>
  </si>
  <si>
    <t>Compra de artículos de limpieza</t>
  </si>
  <si>
    <t>Compras</t>
  </si>
  <si>
    <t>Entrega de material</t>
  </si>
  <si>
    <t>http://www.tribunalqro.gob.mx/transparencia/leeDoc.php?cual=4751&amp;transpliga=1</t>
  </si>
  <si>
    <t>http://www.tribunalqro.gob.mx/transparencia/leeDoc.php?cual=4752&amp;transpliga=1</t>
  </si>
  <si>
    <t>http://www.tribunalqro.gob.mx/transparencia/leeDoc.php?cual=4753&amp;transpliga=1</t>
  </si>
  <si>
    <t>http://www.tribunalqro.gob.mx/transparencia/leeDoc.php?cual=4754&amp;transpliga=1</t>
  </si>
  <si>
    <t>http://www.tribunalqro.gob.mx/transparencia/leeDoc.php?cual=4755&amp;transpliga=1</t>
  </si>
  <si>
    <t>http://www.tribunalqro.gob.mx/transparencia/leeDoc.php?cual=4756&amp;transpliga=1</t>
  </si>
  <si>
    <t>http://www.tribunalqro.gob.mx/transparencia/leeDoc.php?cual=4757&amp;transpliga=1</t>
  </si>
  <si>
    <t>http://www.tribunalqro.gob.mx/transparencia/leeDoc.php?cual=4758&amp;transpliga=1</t>
  </si>
  <si>
    <t>http://www.tribunalqro.gob.mx/transparencia/leeDoc.php?cual=4759&amp;transpliga=1</t>
  </si>
  <si>
    <t>http://www.tribunalqro.gob.mx/transparencia/leeDoc.php?cual=4760&amp;transpliga=1</t>
  </si>
  <si>
    <t>http://www.tribunalqro.gob.mx/transparencia/leeDoc.php?cual=4761&amp;transpliga=1</t>
  </si>
  <si>
    <t>http://www.tribunalqro.gob.mx/transparencia/leeDoc.php?cual=4762&amp;transpliga=1</t>
  </si>
  <si>
    <t>http://www.tribunalqro.gob.mx/transparencia/leeDoc.php?cual=4763&amp;transpliga=1</t>
  </si>
  <si>
    <t>http://www.tribunalqro.gob.mx/transparencia/leeDoc.php?cual=4764&amp;transpliga=1</t>
  </si>
  <si>
    <t>http://www.tribunalqro.gob.mx/transparencia/leeDoc.php?cual=4765&amp;transpliga=1</t>
  </si>
  <si>
    <t>http://www.tribunalqro.gob.mx/transparencia/leeDoc.php?cual=4766&amp;transpliga=1</t>
  </si>
  <si>
    <t>http://www.tribunalqro.gob.mx/transparencia/leeDoc.php?cual=4767&amp;transpliga=1</t>
  </si>
  <si>
    <t>http://www.tribunalqro.gob.mx/transparencia/leeDoc.php?cual=4768&amp;transpliga=1</t>
  </si>
  <si>
    <t>http://www.tribunalqro.gob.mx/transparencia/leeDoc.php?cual=4769&amp;transpliga=1</t>
  </si>
  <si>
    <t>Holliday inn Diamante</t>
  </si>
  <si>
    <t>Hotel Real Alameda</t>
  </si>
  <si>
    <t>Arroyo Seco y Jalpan de Serra</t>
  </si>
  <si>
    <t>Entrega documentación</t>
  </si>
  <si>
    <t>Entrega de documenatción</t>
  </si>
  <si>
    <t>Jefe de Servicios Generales y Administrativos</t>
  </si>
  <si>
    <t>Departamento de Servicios Generales y Administrativos</t>
  </si>
  <si>
    <t>Maria Irma</t>
  </si>
  <si>
    <t>Leija</t>
  </si>
  <si>
    <t>http://www.tribunalqro.gob.mx/transparencia/leeDoc.php?cual=4770&amp;transpliga=1</t>
  </si>
  <si>
    <t>http://www.tribunalqro.gob.mx/transparencia/leeDoc.php?cual=4771&amp;transpliga=1</t>
  </si>
  <si>
    <t>http://www.tribunalqro.gob.mx/transparencia/leeDoc.php?cual=4772&amp;transpliga=1</t>
  </si>
  <si>
    <t>http://www.tribunalqro.gob.mx/transparencia/leeDoc.php?cual=4773&amp;transpliga=1</t>
  </si>
  <si>
    <t>http://www.tribunalqro.gob.mx/transparencia/leeDoc.php?cual=4774&amp;transpliga=1</t>
  </si>
  <si>
    <t>http://www.tribunalqro.gob.mx/transparencia/leeDoc.php?cual=4775&amp;transpliga=1</t>
  </si>
  <si>
    <t>http://www.tribunalqro.gob.mx/transparencia/leeDoc.php?cual=4776&amp;transpliga=1</t>
  </si>
  <si>
    <t>http://www.tribunalqro.gob.mx/transparencia/leeDoc.php?cual=4777&amp;transpliga=1</t>
  </si>
  <si>
    <t>http://www.tribunalqro.gob.mx/transparencia/leeDoc.php?cual=4778&amp;transpliga=1</t>
  </si>
  <si>
    <t>http://www.tribunalqro.gob.mx/transparencia/leeDoc.php?cual=4779&amp;transpliga=1</t>
  </si>
  <si>
    <t>http://www.tribunalqro.gob.mx/transparencia/leeDoc.php?cual=4782&amp;transpliga=1</t>
  </si>
  <si>
    <t>http://www.tribunalqro.gob.mx/transparencia/leeDoc.php?cual=4783&amp;transpliga=1</t>
  </si>
  <si>
    <t>http://www.tribunalqro.gob.mx/transparencia/leeDoc.php?cual=4785&amp;transpliga=1</t>
  </si>
  <si>
    <t>http://www.tribunalqro.gob.mx/transparencia/leeDoc.php?cual=4786&amp;transpliga=1</t>
  </si>
  <si>
    <t>http://www.tribunalqro.gob.mx/transparencia/leeDoc.php?cual=4787&amp;transpliga=1</t>
  </si>
  <si>
    <t>http://www.tribunalqro.gob.mx/transparencia/leeDoc.php?cual=4788&amp;transpliga=1</t>
  </si>
  <si>
    <t>http://www.tribunalqro.gob.mx/transparencia/leeDoc.php?cual=4789&amp;transpliga=1</t>
  </si>
  <si>
    <t>http://www.tribunalqro.gob.mx/transparencia/leeDoc.php?cual=4790&amp;transpliga=1</t>
  </si>
  <si>
    <t>http://www.tribunalqro.gob.mx/transparencia/leeDoc.php?cual=4791&amp;transpliga=1</t>
  </si>
  <si>
    <t>http://www.tribunalqro.gob.mx/transparencia/leeDoc.php?cual=4792&amp;transpliga=1</t>
  </si>
  <si>
    <t>http://www.tribunalqro.gob.mx/transparencia/leeDoc.php?cual=4793&amp;transpliga=1</t>
  </si>
  <si>
    <t>http://www.tribunalqro.gob.mx/transparencia/leeDoc.php?cual=4794&amp;transpliga=1</t>
  </si>
  <si>
    <t>http://www.tribunalqro.gob.mx/transparencia/leeDoc.php?cual=4795&amp;transpliga=1</t>
  </si>
  <si>
    <t>http://www.tribunalqro.gob.mx/transparencia/leeDoc.php?cual=4796&amp;transpliga=1</t>
  </si>
  <si>
    <t>http://www.tribunalqro.gob.mx/transparencia/leeDoc.php?cual=4797&amp;transpliga=1</t>
  </si>
  <si>
    <t>http://www.tribunalqro.gob.mx/transparencia/leeDoc.php?cual=4798&amp;transpliga=1</t>
  </si>
  <si>
    <t>http://www.tribunalqro.gob.mx/transparencia/leeDoc.php?cual=4799&amp;transpliga=1</t>
  </si>
  <si>
    <t>http://www.tribunalqro.gob.mx/transparencia/leeDoc.php?cual=4800&amp;transpliga=1</t>
  </si>
  <si>
    <t>http://www.tribunalqro.gob.mx/transparencia/leeDoc.php?cual=4801&amp;transpliga=1</t>
  </si>
  <si>
    <t>http://www.tribunalqro.gob.mx/transparencia/leeDoc.php?cual=4802&amp;transpliga=1</t>
  </si>
  <si>
    <t>http://www.tribunalqro.gob.mx/transparencia/leeDoc.php?cual=4803&amp;transpliga=1</t>
  </si>
  <si>
    <t>http://www.tribunalqro.gob.mx/transparencia/leeDoc.php?cual=4804&amp;transpliga=1</t>
  </si>
  <si>
    <t>http://www.tribunalqro.gob.mx/transparencia/leeDoc.php?cual=4805&amp;transpliga=1</t>
  </si>
  <si>
    <t>http://www.tribunalqro.gob.mx/transparencia/leeDoc.php?cual=4806&amp;transpliga=1</t>
  </si>
  <si>
    <t>http://www.tribunalqro.gob.mx/transparencia/leeDoc.php?cual=4831&amp;transpliga=1</t>
  </si>
  <si>
    <t>http://www.tribunalqro.gob.mx/transparencia/leeDoc.php?cual=4832&amp;transpliga=1</t>
  </si>
  <si>
    <t>Jefe de la Unidad de Planeación y Presupuesto</t>
  </si>
  <si>
    <t>Unidad de Planeación y Presupuesto</t>
  </si>
  <si>
    <t>Mario Arturo</t>
  </si>
  <si>
    <t>Blanco</t>
  </si>
  <si>
    <t>Alvarado</t>
  </si>
  <si>
    <t>Desarrollo y Consultoría en Sistemas SA de CV</t>
  </si>
  <si>
    <t>Etiquetas Activo Fijo</t>
  </si>
  <si>
    <t>http://www.tribunalqro.gob.mx/transparencia/leeDoc.php?cual=4834&amp;transpliga=1</t>
  </si>
  <si>
    <t>http://www.tribunalqro.gob.mx/transparencia/leeDoc.php?cual=4835&amp;transpliga=1</t>
  </si>
  <si>
    <t>http://www.tribunalqro.gob.mx/transparencia/leeDoc.php?cual=4837&amp;transpliga=1</t>
  </si>
  <si>
    <t>http://www.tribunalqro.gob.mx/transparencia/leeDoc.php?cual=4838&amp;transpliga=1</t>
  </si>
  <si>
    <t>http://www.tribunalqro.gob.mx/transparencia/leeDoc.php?cual=4839&amp;transpliga=1</t>
  </si>
  <si>
    <t>Auditor A</t>
  </si>
  <si>
    <t>F Gerardo</t>
  </si>
  <si>
    <t>IMSS</t>
  </si>
  <si>
    <t>http://www.tribunalqro.gob.mx/transparencia/leeDoc.php?cual=4840&amp;transpliga=1</t>
  </si>
  <si>
    <t>http://www.tribunalqro.gob.mx/transparencia/leeDoc.php?cual=4841&amp;transpliga=1</t>
  </si>
  <si>
    <t>http://www.tribunalqro.gob.mx/transparencia/leeDoc.php?cual=4842&amp;transpliga=1</t>
  </si>
  <si>
    <t>http://www.tribunalqro.gob.mx/transparencia/leeDoc.php?cual=4843&amp;transpliga=1</t>
  </si>
  <si>
    <t>http://www.tribunalqro.gob.mx/transparencia/leeDoc.php?cual=4844&amp;transpliga=1</t>
  </si>
  <si>
    <t>http://www.tribunalqro.gob.mx/transparencia/leeDoc.php?cual=4845&amp;transpliga=1</t>
  </si>
  <si>
    <t>San Joaquín</t>
  </si>
  <si>
    <t>Fiscalia General</t>
  </si>
  <si>
    <t>Tribunal Penal Qro</t>
  </si>
  <si>
    <t>http://www.tribunalqro.gob.mx/transparencia/leeDoc.php?cual=4846&amp;transpliga=1</t>
  </si>
  <si>
    <t>http://www.tribunalqro.gob.mx/transparencia/leeDoc.php?cual=4847&amp;transpliga=1</t>
  </si>
  <si>
    <t>http://www.tribunalqro.gob.mx/transparencia/leeDoc.php?cual=4848&amp;transpliga=1</t>
  </si>
  <si>
    <t>http://www.tribunalqro.gob.mx/transparencia/leeDoc.php?cual=4849&amp;transpliga=1</t>
  </si>
  <si>
    <t>http://www.tribunalqro.gob.mx/transparencia/leeDoc.php?cual=4850&amp;transpliga=1</t>
  </si>
  <si>
    <t>http://www.tribunalqro.gob.mx/transparencia/leeDoc.php?cual=4851&amp;transpliga=1</t>
  </si>
  <si>
    <t>http://www.tribunalqro.gob.mx/transparencia/leeDoc.php?cual=4852&amp;transpliga=1</t>
  </si>
  <si>
    <t>http://www.tribunalqro.gob.mx/transparencia/leeDoc.php?cual=4853&amp;transpliga=1</t>
  </si>
  <si>
    <t>http://www.tribunalqro.gob.mx/transparencia/leeDoc.php?cual=4854&amp;transpliga=1</t>
  </si>
  <si>
    <t>http://www.tribunalqro.gob.mx/transparencia/leeDoc.php?cual=4855&amp;transpliga=1</t>
  </si>
  <si>
    <t>http://www.tribunalqro.gob.mx/transparencia/leeDoc.php?cual=4856&amp;transpliga=1</t>
  </si>
  <si>
    <t>http://www.tribunalqro.gob.mx/transparencia/leeDoc.php?cual=4857&amp;transpliga=1</t>
  </si>
  <si>
    <t>http://www.tribunalqro.gob.mx/transparencia/leeDoc.php?cual=4859&amp;transpliga=1</t>
  </si>
  <si>
    <t>Palacio de Justicia</t>
  </si>
  <si>
    <t>http://www.tribunalqro.gob.mx/transparencia/leeDoc.php?cual=4862&amp;transpliga=1</t>
  </si>
  <si>
    <t>http://www.tribunalqro.gob.mx/transparencia/leeDoc.php?cual=4863&amp;transpliga=1</t>
  </si>
  <si>
    <t>http://www.tribunalqro.gob.mx/transparencia/leeDoc.php?cual=4864&amp;transpliga=1</t>
  </si>
  <si>
    <t>http://www.tribunalqro.gob.mx/transparencia/leeDoc.php?cual=4865&amp;transpliga=1</t>
  </si>
  <si>
    <t>http://www.tribunalqro.gob.mx/transparencia/leeDoc.php?cual=4866&amp;transpliga=1</t>
  </si>
  <si>
    <t>http://www.tribunalqro.gob.mx/transparencia/leeDoc.php?cual=4867&amp;transpliga=1</t>
  </si>
  <si>
    <t>http://www.tribunalqro.gob.mx/transparencia/leeDoc.php?cual=4868&amp;transpliga=1</t>
  </si>
  <si>
    <t>http://www.tribunalqro.gob.mx/transparencia/leeDoc.php?cual=4869&amp;transpliga=1</t>
  </si>
  <si>
    <t>http://www.tribunalqro.gob.mx/transparencia/leeDoc.php?cual=4870&amp;transpliga=1</t>
  </si>
  <si>
    <t>http://www.tribunalqro.gob.mx/transparencia/leeDoc.php?cual=4875&amp;transpliga=1</t>
  </si>
  <si>
    <t>http://www.tribunalqro.gob.mx/transparencia/leeDoc.php?cual=4876&amp;transpliga=1</t>
  </si>
  <si>
    <t>http://www.tribunalqro.gob.mx/transparencia/leeDoc.php?cual=4877&amp;transpliga=1</t>
  </si>
  <si>
    <t>http://www.tribunalqro.gob.mx/transparencia/leeDoc.php?cual=4878&amp;transpliga=1</t>
  </si>
  <si>
    <t>http://www.tribunalqro.gob.mx/transparencia/leeDoc.php?cual=4879&amp;transpliga=1</t>
  </si>
  <si>
    <t>http://www.tribunalqro.gob.mx/transparencia/leeDoc.php?cual=4880&amp;transpliga=1</t>
  </si>
  <si>
    <t>http://www.tribunalqro.gob.mx/transparencia/leeDoc.php?cual=4881&amp;transpliga=1</t>
  </si>
  <si>
    <t>http://www.tribunalqro.gob.mx/transparencia/leeDoc.php?cual=4882&amp;transpliga=1</t>
  </si>
  <si>
    <t>http://www.tribunalqro.gob.mx/transparencia/leeDoc.php?cual=4883&amp;transpliga=1</t>
  </si>
  <si>
    <t>http://www.tribunalqro.gob.mx/transparencia/leeDoc.php?cual=4884&amp;transpliga=1</t>
  </si>
  <si>
    <t>http://www.tribunalqro.gob.mx/transparencia/leeDoc.php?cual=4885&amp;transpliga=1</t>
  </si>
  <si>
    <t>http://www.tribunalqro.gob.mx/transparencia/leeDoc.php?cual=4886&amp;transpliga=1</t>
  </si>
  <si>
    <t>http://www.tribunalqro.gob.mx/transparencia/leeDoc.php?cual=4887&amp;transpliga=1</t>
  </si>
  <si>
    <t>San José El Alto Querétaro</t>
  </si>
  <si>
    <t>Valorar vehículo</t>
  </si>
  <si>
    <t>Peñamiller</t>
  </si>
  <si>
    <t>Entrega de información</t>
  </si>
  <si>
    <t>Recoger vehículo</t>
  </si>
  <si>
    <t>Juzgado Menor Mixto Corregidora</t>
  </si>
  <si>
    <t>Juzgado de Ezequiel Montes, Colón, Tequisquiapan, San Joaquín, Huimilpan, Pedro Escobedo</t>
  </si>
  <si>
    <t>Ezequiel Montes, Colón, Tequisquiapan, San Joaquín, Huimilpan, Pedro Escobedo</t>
  </si>
  <si>
    <t>Juzgados de Arroyo Seco, Landa de Matamoros, Pinal de Amoles, Peñamiller y Jalpan de Serra</t>
  </si>
  <si>
    <t>Arroyo Seco, Landa de Matamoros, Pinal de Amoles, Peñamiller y Jalpan de Serra</t>
  </si>
  <si>
    <t>Rubén</t>
  </si>
  <si>
    <t>Cardoza</t>
  </si>
  <si>
    <t>Moyron</t>
  </si>
  <si>
    <t>Baja California</t>
  </si>
  <si>
    <t>La Paz</t>
  </si>
  <si>
    <t>Coordinación de Actuarios Zona Norte</t>
  </si>
  <si>
    <t>Secretario de Acuerdos</t>
  </si>
  <si>
    <t>Ma. del Carmen</t>
  </si>
  <si>
    <t>Juzgado Jalpan de Serrra</t>
  </si>
  <si>
    <t>Secretario Adjunto</t>
  </si>
  <si>
    <t>Mayra Guadalupe</t>
  </si>
  <si>
    <t>Iñiguez</t>
  </si>
  <si>
    <t>Magistrado de la Sala Civil</t>
  </si>
  <si>
    <t>Sala Civil</t>
  </si>
  <si>
    <t>Carlos Roberto</t>
  </si>
  <si>
    <t>Fernández Moreno</t>
  </si>
  <si>
    <t>Fernández</t>
  </si>
  <si>
    <t>Leonardo</t>
  </si>
  <si>
    <t>Enríquez</t>
  </si>
  <si>
    <t>Magistrado Sala Civil</t>
  </si>
  <si>
    <t>Sarabia</t>
  </si>
  <si>
    <t>Madrazo</t>
  </si>
  <si>
    <t>Baez</t>
  </si>
  <si>
    <t>Cuarto Encuentro Internacional "Juzgando con Prespectiva de Género"</t>
  </si>
  <si>
    <t>Jefe de la Unidad de Planeación y Evaluación</t>
  </si>
  <si>
    <t>Jorge Alberto</t>
  </si>
  <si>
    <t>Escalante</t>
  </si>
  <si>
    <t>Munguía</t>
  </si>
  <si>
    <t xml:space="preserve">Juzgados Distrito Judicial de Jalpan </t>
  </si>
  <si>
    <t>Encuestas</t>
  </si>
  <si>
    <t>Irais Lizbeth</t>
  </si>
  <si>
    <t>Mauri</t>
  </si>
  <si>
    <t>Felipe de Jesús</t>
  </si>
  <si>
    <t>Calderón</t>
  </si>
  <si>
    <t>Encargado de Mensajería</t>
  </si>
  <si>
    <t>Lorena</t>
  </si>
  <si>
    <t>Quinta Reunión de la Red Nacional de Mecanismos Alternativos de Solución de Controversias de la CONATRIB</t>
  </si>
  <si>
    <t>Tlazcala</t>
  </si>
  <si>
    <t>Tlaxcala</t>
  </si>
  <si>
    <t>Director de Psicología</t>
  </si>
  <si>
    <t>Edgar Antonio</t>
  </si>
  <si>
    <t>Meneses</t>
  </si>
  <si>
    <t>Sexto Congreso Nacional de Centros de Convivencia Familiar Supervisada y Afines</t>
  </si>
  <si>
    <t>Quintana Roo</t>
  </si>
  <si>
    <t>Chetumal</t>
  </si>
  <si>
    <t>Reunión de enlaces de las Unidades de Género y Conversatorio Nacional de Procuración y Administración en Materia de Género</t>
  </si>
  <si>
    <t>Coahuila</t>
  </si>
  <si>
    <t>Saltillo</t>
  </si>
  <si>
    <t>Novena Reunión de la Red Mexicana de Cooperación Judicial de protección a la Niñez y la Quinta Reunión de Jueces Orales Civiles Mercantiles</t>
  </si>
  <si>
    <t>Archivista B</t>
  </si>
  <si>
    <t>Secretaria de Acuerdos del Pleno, del Consejo y de Presidencia</t>
  </si>
  <si>
    <t>Victor Alejandro</t>
  </si>
  <si>
    <t>Inventario de Bienes</t>
  </si>
  <si>
    <t>Mantenimiento Vehículo</t>
  </si>
  <si>
    <t>Aurelio</t>
  </si>
  <si>
    <t>Chavarria</t>
  </si>
  <si>
    <t>Apoyo Cambio de Juzgado</t>
  </si>
  <si>
    <t>Juzgado de El Marqués</t>
  </si>
  <si>
    <t>Aeropuerto Internacional de Querétaro</t>
  </si>
  <si>
    <t>El Marqués</t>
  </si>
  <si>
    <t>Joel</t>
  </si>
  <si>
    <t>Cortés</t>
  </si>
  <si>
    <t>Juzgado de Tolimán</t>
  </si>
  <si>
    <t>Tolimán</t>
  </si>
  <si>
    <t>Juzgado de Jalpan</t>
  </si>
  <si>
    <t>Pablo</t>
  </si>
  <si>
    <t>Gutiérrez</t>
  </si>
  <si>
    <t>Juzgado de Ejecucíon de Sanciones Penales</t>
  </si>
  <si>
    <t>Juzgado Penales San Juan del Río</t>
  </si>
  <si>
    <t>Entrega de vehículo</t>
  </si>
  <si>
    <t>Margarita</t>
  </si>
  <si>
    <t>Dirección de Ingresos</t>
  </si>
  <si>
    <t>Secretaria Ejecutiva A</t>
  </si>
  <si>
    <t>María Teresita de Jesús</t>
  </si>
  <si>
    <t>Apoyo Conferencia</t>
  </si>
  <si>
    <t>José Luis</t>
  </si>
  <si>
    <t>Juzgados San Joaquín, Cadereyta, Tolimán y Colón</t>
  </si>
  <si>
    <t xml:space="preserve">Actuario  </t>
  </si>
  <si>
    <t>Juzgado Especializado en Justicia para Adolescentes</t>
  </si>
  <si>
    <t>Edificio Palermo</t>
  </si>
  <si>
    <t>Retitar equipo</t>
  </si>
  <si>
    <t>Taller Mecánico</t>
  </si>
  <si>
    <t>Revisión vehículo</t>
  </si>
  <si>
    <t>Supervisión Fumigación</t>
  </si>
  <si>
    <t>Instituto Especialización Judicial</t>
  </si>
  <si>
    <t>Juzgados Arroyo Seco y Jalpan</t>
  </si>
  <si>
    <t>Juzgado Pinal de Amoles</t>
  </si>
  <si>
    <t>Pinal de Amoles</t>
  </si>
  <si>
    <t>Mantenimiento Cisterna</t>
  </si>
  <si>
    <t>Lara</t>
  </si>
  <si>
    <t>Torres</t>
  </si>
  <si>
    <t>CECOFAM</t>
  </si>
  <si>
    <t>Melesio</t>
  </si>
  <si>
    <t>Martín Enrique</t>
  </si>
  <si>
    <t>Mantenimiento Planta de Emergencia</t>
  </si>
  <si>
    <t>Curso de Protección Civil</t>
  </si>
  <si>
    <t>Juzgado de Corregidora</t>
  </si>
  <si>
    <t>Juzgado de San Joaquín, Cadereyta y Tolimán</t>
  </si>
  <si>
    <t>Cambio de Juzgado</t>
  </si>
  <si>
    <t>Juzgado Cuarto Civil San Juan del Río</t>
  </si>
  <si>
    <t>Juzgados de Jalpan y Tolimán</t>
  </si>
  <si>
    <t>Entrega de documentos</t>
  </si>
  <si>
    <t>Tribunal Penal Jalpan</t>
  </si>
  <si>
    <t>Javier</t>
  </si>
  <si>
    <t>http://www.tribunalqro.gob.mx/transparencia/leeDoc.php?cual=4963&amp;transpliga=1</t>
  </si>
  <si>
    <t>http://www.tribunalqro.gob.mx/transparencia/leeDoc.php?cual=4964&amp;transpliga=1</t>
  </si>
  <si>
    <t>http://www.tribunalqro.gob.mx/transparencia/leeDoc.php?cual=4965&amp;transpliga=1</t>
  </si>
  <si>
    <t>http://www.tribunalqro.gob.mx/transparencia/leeDoc.php?cual=4966&amp;transpliga=1</t>
  </si>
  <si>
    <t>http://www.tribunalqro.gob.mx/transparencia/leeDoc.php?cual=4967&amp;transpliga=1</t>
  </si>
  <si>
    <t>http://www.tribunalqro.gob.mx/transparencia/leeDoc.php?cual=4968&amp;transpliga=1</t>
  </si>
  <si>
    <t>http://www.tribunalqro.gob.mx/transparencia/leeDoc.php?cual=4969&amp;transpliga=1</t>
  </si>
  <si>
    <t>http://www.tribunalqro.gob.mx/transparencia/leeDoc.php?cual=4970&amp;transpliga=1</t>
  </si>
  <si>
    <t>http://www.tribunalqro.gob.mx/transparencia/leeDoc.php?cual=4971&amp;transpliga=1</t>
  </si>
  <si>
    <t>http://www.tribunalqro.gob.mx/transparencia/leeDoc.php?cual=4972&amp;transpliga=1</t>
  </si>
  <si>
    <t>http://www.tribunalqro.gob.mx/transparencia/leeDoc.php?cual=4973&amp;transpliga=1</t>
  </si>
  <si>
    <t>http://www.tribunalqro.gob.mx/transparencia/leeDoc.php?cual=4974&amp;transpliga=1</t>
  </si>
  <si>
    <t>http://www.tribunalqro.gob.mx/transparencia/leeDoc.php?cual=4975&amp;transpliga=1</t>
  </si>
  <si>
    <t>http://www.tribunalqro.gob.mx/transparencia/leeDoc.php?cual=4976&amp;transpliga=1</t>
  </si>
  <si>
    <t>http://www.tribunalqro.gob.mx/transparencia/leeDoc.php?cual=4977&amp;transpliga=1</t>
  </si>
  <si>
    <t>http://www.tribunalqro.gob.mx/transparencia/leeDoc.php?cual=4978&amp;transpliga=1</t>
  </si>
  <si>
    <t>http://www.tribunalqro.gob.mx/transparencia/leeDoc.php?cual=4979&amp;transpliga=1</t>
  </si>
  <si>
    <t>http://www.tribunalqro.gob.mx/transparencia/leeDoc.php?cual=4980&amp;transpliga=1</t>
  </si>
  <si>
    <t>http://www.tribunalqro.gob.mx/transparencia/leeDoc.php?cual=4981&amp;transpliga=1</t>
  </si>
  <si>
    <t>http://www.tribunalqro.gob.mx/transparencia/leeDoc.php?cual=4982&amp;transpliga=1</t>
  </si>
  <si>
    <t>http://www.tribunalqro.gob.mx/transparencia/leeDoc.php?cual=4983&amp;transpliga=1</t>
  </si>
  <si>
    <t>http://www.tribunalqro.gob.mx/transparencia/leeDoc.php?cual=4984&amp;transpliga=1</t>
  </si>
  <si>
    <t>http://www.tribunalqro.gob.mx/transparencia/leeDoc.php?cual=4985&amp;transpliga=1</t>
  </si>
  <si>
    <t>http://www.tribunalqro.gob.mx/transparencia/leeDoc.php?cual=4986&amp;transpliga=1</t>
  </si>
  <si>
    <t>http://www.tribunalqro.gob.mx/transparencia/leeDoc.php?cual=4987&amp;transpliga=1</t>
  </si>
  <si>
    <t>http://www.tribunalqro.gob.mx/transparencia/leeDoc.php?cual=4988&amp;transpliga=1</t>
  </si>
  <si>
    <t>http://www.tribunalqro.gob.mx/transparencia/leeDoc.php?cual=4989&amp;transpliga=1</t>
  </si>
  <si>
    <t>http://www.tribunalqro.gob.mx/transparencia/leeDoc.php?cual=4990&amp;transpliga=1</t>
  </si>
  <si>
    <t>http://www.tribunalqro.gob.mx/transparencia/leeDoc.php?cual=4991&amp;transpliga=1</t>
  </si>
  <si>
    <t>http://www.tribunalqro.gob.mx/transparencia/leeDoc.php?cual=4992&amp;transpliga=1</t>
  </si>
  <si>
    <t>http://www.tribunalqro.gob.mx/transparencia/leeDoc.php?cual=4993&amp;transpliga=1</t>
  </si>
  <si>
    <t>http://www.tribunalqro.gob.mx/transparencia/leeDoc.php?cual=4994&amp;transpliga=1</t>
  </si>
  <si>
    <t>http://www.tribunalqro.gob.mx/transparencia/leeDoc.php?cual=4995&amp;transpliga=1</t>
  </si>
  <si>
    <t>http://www.tribunalqro.gob.mx/transparencia/leeDoc.php?cual=4996&amp;transpliga=1</t>
  </si>
  <si>
    <t>http://www.tribunalqro.gob.mx/transparencia/leeDoc.php?cual=4997&amp;transpliga=1</t>
  </si>
  <si>
    <t>http://www.tribunalqro.gob.mx/transparencia/leeDoc.php?cual=4998&amp;transpliga=1</t>
  </si>
  <si>
    <t>http://www.tribunalqro.gob.mx/transparencia/leeDoc.php?cual=4999&amp;transpliga=1</t>
  </si>
  <si>
    <t>http://www.tribunalqro.gob.mx/transparencia/leeDoc.php?cual=5000&amp;transpliga=1</t>
  </si>
  <si>
    <t>http://www.tribunalqro.gob.mx/transparencia/leeDoc.php?cual=5001&amp;transpliga=1</t>
  </si>
  <si>
    <t>http://www.tribunalqro.gob.mx/transparencia/leeDoc.php?cual=5002&amp;transpliga=1</t>
  </si>
  <si>
    <t>http://www.tribunalqro.gob.mx/transparencia/leeDoc.php?cual=5003&amp;transpliga=1</t>
  </si>
  <si>
    <t>http://www.tribunalqro.gob.mx/transparencia/leeDoc.php?cual=5291&amp;transpliga=1</t>
  </si>
  <si>
    <t>http://www.tribunalqro.gob.mx/transparencia/leeDoc.php?cual=5004&amp;transpliga=1</t>
  </si>
  <si>
    <t>http://www.tribunalqro.gob.mx/transparencia/leeDoc.php?cual=5005&amp;transpliga=1</t>
  </si>
  <si>
    <t>http://www.tribunalqro.gob.mx/transparencia/leeDoc.php?cual=5006&amp;transpliga=1</t>
  </si>
  <si>
    <t>http://www.tribunalqro.gob.mx/transparencia/leeDoc.php?cual=5007&amp;transpliga=1</t>
  </si>
  <si>
    <t>http://www.tribunalqro.gob.mx/transparencia/leeDoc.php?cual=5008&amp;transpliga=1</t>
  </si>
  <si>
    <t>http://www.tribunalqro.gob.mx/transparencia/leeDoc.php?cual=5009&amp;transpliga=1</t>
  </si>
  <si>
    <t>http://www.tribunalqro.gob.mx/transparencia/leeDoc.php?cual=5010&amp;transpliga=1</t>
  </si>
  <si>
    <t>http://www.tribunalqro.gob.mx/transparencia/leeDoc.php?cual=5262&amp;transpliga=1</t>
  </si>
  <si>
    <t>http://www.tribunalqro.gob.mx/transparencia/leeDoc.php?cual=5263&amp;transpliga=1</t>
  </si>
  <si>
    <t>http://www.tribunalqro.gob.mx/transparencia/leeDoc.php?cual=5264&amp;transpliga=1</t>
  </si>
  <si>
    <t>http://www.tribunalqro.gob.mx/transparencia/leeDoc.php?cual=5265&amp;transpliga=1</t>
  </si>
  <si>
    <t>http://www.tribunalqro.gob.mx/transparencia/leeDoc.php?cual=5266&amp;transpliga=1</t>
  </si>
  <si>
    <t>http://www.tribunalqro.gob.mx/transparencia/leeDoc.php?cual=5267&amp;transpliga=1</t>
  </si>
  <si>
    <t>http://www.tribunalqro.gob.mx/transparencia/leeDoc.php?cual=5268&amp;transpliga=1</t>
  </si>
  <si>
    <t>http://www.tribunalqro.gob.mx/transparencia/leeDoc.php?cual=5270&amp;transpliga=1</t>
  </si>
  <si>
    <t>http://www.tribunalqro.gob.mx/transparencia/leeDoc.php?cual=5271&amp;transpliga=1</t>
  </si>
  <si>
    <t>http://www.tribunalqro.gob.mx/transparencia/leeDoc.php?cual=5272&amp;transpliga=1</t>
  </si>
  <si>
    <t>http://www.tribunalqro.gob.mx/transparencia/leeDoc.php?cual=5273&amp;transpliga=1</t>
  </si>
  <si>
    <t>http://www.tribunalqro.gob.mx/transparencia/leeDoc.php?cual=5274&amp;transpliga=1</t>
  </si>
  <si>
    <t>http://www.tribunalqro.gob.mx/transparencia/leeDoc.php?cual=5275&amp;transpliga=1</t>
  </si>
  <si>
    <t>http://www.tribunalqro.gob.mx/transparencia/leeDoc.php?cual=5276&amp;transpliga=1</t>
  </si>
  <si>
    <t>http://www.tribunalqro.gob.mx/transparencia/leeDoc.php?cual=5277&amp;transpliga=1</t>
  </si>
  <si>
    <t>http://www.tribunalqro.gob.mx/transparencia/leeDoc.php?cual=5278&amp;transpliga=1</t>
  </si>
  <si>
    <t>http://www.tribunalqro.gob.mx/transparencia/leeDoc.php?cual=5279&amp;transpliga=1</t>
  </si>
  <si>
    <t>http://www.tribunalqro.gob.mx/transparencia/leeDoc.php?cual=5280&amp;transpliga=1</t>
  </si>
  <si>
    <t>http://www.tribunalqro.gob.mx/transparencia/leeDoc.php?cual=5281&amp;transpliga=1</t>
  </si>
  <si>
    <t>http://www.tribunalqro.gob.mx/transparencia/leeDoc.php?cual=5282&amp;transpliga=1</t>
  </si>
  <si>
    <t>http://www.tribunalqro.gob.mx/transparencia/leeDoc.php?cual=5283&amp;transpliga=1</t>
  </si>
  <si>
    <t>http://www.tribunalqro.gob.mx/transparencia/leeDoc.php?cual=5284&amp;transpliga=1</t>
  </si>
  <si>
    <t>http://www.tribunalqro.gob.mx/transparencia/leeDoc.php?cual=5285&amp;transpliga=1</t>
  </si>
  <si>
    <t>http://www.tribunalqro.gob.mx/transparencia/leeDoc.php?cual=5286&amp;transpliga=1</t>
  </si>
  <si>
    <t>http://www.tribunalqro.gob.mx/transparencia/leeDoc.php?cual=5287&amp;transpliga=1</t>
  </si>
  <si>
    <t>http://www.tribunalqro.gob.mx/transparencia/leeDoc.php?cual=5288&amp;transpliga=1</t>
  </si>
  <si>
    <t>http://www.tribunalqro.gob.mx/transparencia/leeDoc.php?cual=5289&amp;transpliga=1</t>
  </si>
  <si>
    <t>http://www.tribunalqro.gob.mx/transparencia/leeDoc.php?cual=5290&amp;transpliga=1</t>
  </si>
  <si>
    <t>http://www.tribunalqro.gob.mx/transparencia/leeDoc.php?cual=5292&amp;transpliga=1</t>
  </si>
  <si>
    <t>http://www.tribunalqro.gob.mx/transparencia/leeDoc.php?cual=5293&amp;transpliga=1</t>
  </si>
  <si>
    <t>http://www.tribunalqro.gob.mx/transparencia/leeDoc.php?cual=5294&amp;transpliga=1</t>
  </si>
  <si>
    <t>http://www.tribunalqro.gob.mx/transparencia/leeDoc.php?cual=5295&amp;transpliga=1</t>
  </si>
  <si>
    <t>http://www.tribunalqro.gob.mx/transparencia/leeDoc.php?cual=5296&amp;transpliga=1</t>
  </si>
  <si>
    <t>http://www.tribunalqro.gob.mx/transparencia/leeDoc.php?cual=5306&amp;transpliga=1</t>
  </si>
  <si>
    <t>http://www.tribunalqro.gob.mx/transparencia/leeDoc.php?cual=5307&amp;transpliga=1</t>
  </si>
  <si>
    <t>http://www.tribunalqro.gob.mx/transparencia/leeDoc.php?cual=5308&amp;transpliga=1</t>
  </si>
  <si>
    <t>http://www.tribunalqro.gob.mx/transparencia/leeDoc.php?cual=5309&amp;transpliga=1</t>
  </si>
  <si>
    <t>http://www.tribunalqro.gob.mx/transparencia/leeDoc.php?cual=5310&amp;transpliga=1</t>
  </si>
  <si>
    <t>http://www.tribunalqro.gob.mx/transparencia/leeDoc.php?cual=5311&amp;transpliga=1</t>
  </si>
  <si>
    <t>http://www.tribunalqro.gob.mx/transparencia/leeDoc.php?cual=5312&amp;transpliga=1</t>
  </si>
  <si>
    <t>http://www.tribunalqro.gob.mx/transparencia/leeDoc.php?cual=5313&amp;transpliga=1</t>
  </si>
  <si>
    <t>http://www.tribunalqro.gob.mx/transparencia/leeDoc.php?cual=5314&amp;transpliga=1</t>
  </si>
  <si>
    <t>http://www.tribunalqro.gob.mx/transparencia/leeDoc.php?cual=5315&amp;transpliga=1</t>
  </si>
  <si>
    <t>http://www.tribunalqro.gob.mx/transparencia/leeDoc.php?cual=5316&amp;transpliga=1</t>
  </si>
  <si>
    <t>http://www.tribunalqro.gob.mx/transparencia/leeDoc.php?cual=5326&amp;transpliga=1</t>
  </si>
  <si>
    <t>http://www.tribunalqro.gob.mx/transparencia/leeDoc.php?cual=5327&amp;transpliga=1</t>
  </si>
  <si>
    <t>http://www.tribunalqro.gob.mx/transparencia/leeDoc.php?cual=5328&amp;transpliga=1</t>
  </si>
  <si>
    <t>http://www.tribunalqro.gob.mx/transparencia/leeDoc.php?cual=5329&amp;transpliga=1</t>
  </si>
  <si>
    <t>http://www.tribunalqro.gob.mx/transparencia/leeDoc.php?cual=5330&amp;transpliga=1</t>
  </si>
  <si>
    <t>http://www.tribunalqro.gob.mx/transparencia/leeDoc.php?cual=5331&amp;transpliga=1</t>
  </si>
  <si>
    <t>http://www.tribunalqro.gob.mx/transparencia/leeDoc.php?cual=5332&amp;transpliga=1</t>
  </si>
  <si>
    <t>http://www.tribunalqro.gob.mx/transparencia/leeDoc.php?cual=5333&amp;transpliga=1</t>
  </si>
  <si>
    <t>http://www.tribunalqro.gob.mx/transparencia/leeDoc.php?cual=5334&amp;transpliga=1</t>
  </si>
  <si>
    <t>http://www.tribunalqro.gob.mx/transparencia/leeDoc.php?cual=5335&amp;transpliga=1</t>
  </si>
  <si>
    <t>http://www.tribunalqro.gob.mx/transparencia/leeDoc.php?cual=5336&amp;transpliga=1</t>
  </si>
  <si>
    <t>http://www.tribunalqro.gob.mx/transparencia/leeDoc.php?cual=5337&amp;transpliga=1</t>
  </si>
  <si>
    <t>http://www.tribunalqro.gob.mx/transparencia/leeDoc.php?cual=5338&amp;transpliga=1</t>
  </si>
  <si>
    <t>http://www.tribunalqro.gob.mx/transparencia/leeDoc.php?cual=5339&amp;transpliga=1</t>
  </si>
  <si>
    <t>http://www.tribunalqro.gob.mx/transparencia/leeDoc.php?cual=5340&amp;transpliga=1</t>
  </si>
  <si>
    <t>http://www.tribunalqro.gob.mx/transparencia/leeDoc.php?cual=5341&amp;transpliga=1</t>
  </si>
  <si>
    <t>http://www.tribunalqro.gob.mx/transparencia/leeDoc.php?cual=5342&amp;transpliga=1</t>
  </si>
  <si>
    <t>http://www.tribunalqro.gob.mx/transparencia/leeDoc.php?cual=5343&amp;transpliga=1</t>
  </si>
  <si>
    <t>http://www.tribunalqro.gob.mx/transparencia/leeDoc.php?cual=5344&amp;transpliga=1</t>
  </si>
  <si>
    <t>http://www.tribunalqro.gob.mx/transparencia/leeDoc.php?cual=5345&amp;transpliga=1</t>
  </si>
  <si>
    <t>http://www.tribunalqro.gob.mx/transparencia/leeDoc.php?cual=5346&amp;transpliga=1</t>
  </si>
  <si>
    <t>http://www.tribunalqro.gob.mx/transparencia/leeDoc.php?cual=5347&amp;transpliga=1</t>
  </si>
  <si>
    <t>http://www.tribunalqro.gob.mx/transparencia/leeDoc.php?cual=5348&amp;transpliga=1</t>
  </si>
  <si>
    <t>http://www.tribunalqro.gob.mx/transparencia/leeDoc.php?cual=5349&amp;transpliga=1</t>
  </si>
  <si>
    <t>http://www.tribunalqro.gob.mx/transparencia/leeDoc.php?cual=5350&amp;transpliga=1</t>
  </si>
  <si>
    <t>http://www.tribunalqro.gob.mx/transparencia/leeDoc.php?cual=5351&amp;transpliga=1</t>
  </si>
  <si>
    <t>http://www.tribunalqro.gob.mx/transparencia/leeDoc.php?cual=5352&amp;transpliga=1</t>
  </si>
  <si>
    <t>http://www.tribunalqro.gob.mx/transparencia/leeDoc.php?cual=5353&amp;transpliga=1</t>
  </si>
  <si>
    <t>http://www.tribunalqro.gob.mx/transparencia/leeDoc.php?cual=5354&amp;transpliga=1</t>
  </si>
  <si>
    <t>http://www.tribunalqro.gob.mx/transparencia/leeDoc.php?cual=5355&amp;transpliga=1</t>
  </si>
  <si>
    <t>http://www.tribunalqro.gob.mx/transparencia/leeDoc.php?cual=5356&amp;transpliga=1</t>
  </si>
  <si>
    <t>http://www.tribunalqro.gob.mx/transparencia/leeDoc.php?cual=5357&amp;transpliga=1</t>
  </si>
  <si>
    <t>http://www.tribunalqro.gob.mx/transparencia/leeDoc.php?cual=5358&amp;transpliga=1</t>
  </si>
  <si>
    <t>http://www.tribunalqro.gob.mx/transparencia/leeDoc.php?cual=5359&amp;transpliga=1</t>
  </si>
  <si>
    <t>http://www.tribunalqro.gob.mx/transparencia/leeDoc.php?cual=5360&amp;transpliga=1</t>
  </si>
  <si>
    <t>http://www.tribunalqro.gob.mx/transparencia/leeDoc.php?cual=5361&amp;transpliga=1</t>
  </si>
  <si>
    <t>http://www.tribunalqro.gob.mx/transparencia/leeDoc.php?cual=5362&amp;transpliga=1</t>
  </si>
  <si>
    <t>http://www.tribunalqro.gob.mx/transparencia/leeDoc.php?cual=5363&amp;transpliga=1</t>
  </si>
  <si>
    <t>http://www.tribunalqro.gob.mx/transparencia/leeDoc.php?cual=5364&amp;transpliga=1</t>
  </si>
  <si>
    <t>http://www.tribunalqro.gob.mx/transparencia/leeDoc.php?cual=5365&amp;transpliga=1</t>
  </si>
  <si>
    <t>http://www.tribunalqro.gob.mx/transparencia/leeDoc.php?cual=5366&amp;transpliga=1</t>
  </si>
  <si>
    <t>http://www.tribunalqro.gob.mx/transparencia/leeDoc.php?cual=5367&amp;transpliga=1</t>
  </si>
  <si>
    <t>http://www.tribunalqro.gob.mx/transparencia/leeDoc.php?cual=5368&amp;transpliga=1</t>
  </si>
  <si>
    <t>http://www.tribunalqro.gob.mx/transparencia/leeDoc.php?cual=5369&amp;transpliga=1</t>
  </si>
  <si>
    <t>http://www.tribunalqro.gob.mx/transparencia/leeDoc.php?cual=5370&amp;transpliga=1</t>
  </si>
  <si>
    <t>http://www.tribunalqro.gob.mx/transparencia/leeDoc.php?cual=5371&amp;transpliga=1</t>
  </si>
  <si>
    <t>http://www.tribunalqro.gob.mx/transparencia/leeDoc.php?cual=5372&amp;transpliga=1</t>
  </si>
  <si>
    <t>http://www.tribunalqro.gob.mx/transparencia/leeDoc.php?cual=5373&amp;transpliga=1</t>
  </si>
  <si>
    <t>http://www.tribunalqro.gob.mx/transparencia/leeDoc.php?cual=5374&amp;transpliga=1</t>
  </si>
  <si>
    <t>http://www.tribunalqro.gob.mx/transparencia/leeDoc.php?cual=5375&amp;transpliga=1</t>
  </si>
  <si>
    <t>http://www.tribunalqro.gob.mx/transparencia/leeDoc.php?cual=5376&amp;transpliga=1</t>
  </si>
  <si>
    <t>http://www.tribunalqro.gob.mx/transparencia/leeDoc.php?cual=5377&amp;transpliga=1</t>
  </si>
  <si>
    <t>http://www.tribunalqro.gob.mx/transparencia/leeDoc.php?cual=5378&amp;transpliga=1</t>
  </si>
  <si>
    <t>http://www.tribunalqro.gob.mx/transparencia/leeDoc.php?cual=5379&amp;transpliga=1</t>
  </si>
  <si>
    <t>http://www.tribunalqro.gob.mx/transparencia/leeDoc.php?cual=5381&amp;transpliga=1</t>
  </si>
  <si>
    <t>http://www.tribunalqro.gob.mx/transparencia/leeDoc.php?cual=5382&amp;transpliga=1</t>
  </si>
  <si>
    <t>http://www.tribunalqro.gob.mx/transparencia/leeDoc.php?cual=5383&amp;transpliga=1</t>
  </si>
  <si>
    <t>http://www.tribunalqro.gob.mx/transparencia/leeDoc.php?cual=5384&amp;transpliga=1</t>
  </si>
  <si>
    <t>http://www.tribunalqro.gob.mx/transparencia/leeDoc.php?cual=5385&amp;transpliga=1</t>
  </si>
  <si>
    <t>http://www.tribunalqro.gob.mx/transparencia/leeDoc.php?cual=5386&amp;transpliga=1</t>
  </si>
  <si>
    <t>http://www.tribunalqro.gob.mx/transparencia/leeDoc.php?cual=5387&amp;transpliga=1</t>
  </si>
  <si>
    <t>http://www.tribunalqro.gob.mx/transparencia/leeDoc.php?cual=5388&amp;transpliga=1</t>
  </si>
  <si>
    <t>http://www.tribunalqro.gob.mx/transparencia/leeDoc.php?cual=5389&amp;transpliga=1</t>
  </si>
  <si>
    <t>http://www.tribunalqro.gob.mx/transparencia/leeDoc.php?cual=5390&amp;transpliga=1</t>
  </si>
  <si>
    <t>http://www.tribunalqro.gob.mx/transparencia/leeDoc.php?cual=5391&amp;transpliga=1</t>
  </si>
  <si>
    <t>http://www.tribunalqro.gob.mx/transparencia/leeDoc.php?cual=5392&amp;transpliga=1</t>
  </si>
  <si>
    <t>http://www.tribunalqro.gob.mx/transparencia/leeDoc.php?cual=5393&amp;transpliga=1</t>
  </si>
  <si>
    <t>http://www.tribunalqro.gob.mx/transparencia/leeDoc.php?cual=5394&amp;transpliga=1</t>
  </si>
  <si>
    <t>http://www.tribunalqro.gob.mx/transparencia/leeDoc.php?cual=5395&amp;transpliga=1</t>
  </si>
  <si>
    <t>http://www.tribunalqro.gob.mx/transparencia/leeDoc.php?cual=5396&amp;transpliga=1</t>
  </si>
  <si>
    <t>http://www.tribunalqro.gob.mx/transparencia/leeDoc.php?cual=5397&amp;transpliga=1</t>
  </si>
  <si>
    <t>http://www.tribunalqro.gob.mx/transparencia/leeDoc.php?cual=5398&amp;transpliga=1</t>
  </si>
  <si>
    <t>http://www.tribunalqro.gob.mx/transparencia/leeDoc.php?cual=5399&amp;transpliga=1</t>
  </si>
  <si>
    <t>http://www.tribunalqro.gob.mx/transparencia/leeDoc.php?cual=5400&amp;transpliga=1</t>
  </si>
  <si>
    <t>http://www.tribunalqro.gob.mx/transparencia/leeDoc.php?cual=5402&amp;transpliga=1</t>
  </si>
  <si>
    <t>http://www.tribunalqro.gob.mx/transparencia/leeDoc.php?cual=5403&amp;transpliga=1</t>
  </si>
  <si>
    <t>http://www.tribunalqro.gob.mx/transparencia/leeDoc.php?cual=5404&amp;transpliga=1</t>
  </si>
  <si>
    <t>http://www.tribunalqro.gob.mx/transparencia/leeDoc.php?cual=5405&amp;transpliga=1</t>
  </si>
  <si>
    <t>http://www.tribunalqro.gob.mx/transparencia/leeDoc.php?cual=5406&amp;transpliga=1</t>
  </si>
  <si>
    <t>http://www.tribunalqro.gob.mx/transparencia/leeDoc.php?cual=5407&amp;transpliga=1</t>
  </si>
  <si>
    <t>http://www.tribunalqro.gob.mx/transparencia/leeDoc.php?cual=5408&amp;transpliga=1</t>
  </si>
  <si>
    <t>http://www.tribunalqro.gob.mx/transparencia/leeDoc.php?cual=5409&amp;transpliga=1</t>
  </si>
  <si>
    <t>http://www.tribunalqro.gob.mx/transparencia/leeDoc.php?cual=5410&amp;transpliga=1</t>
  </si>
  <si>
    <t>http://www.tribunalqro.gob.mx/transparencia/leeDoc.php?cual=5411&amp;transpliga=1</t>
  </si>
  <si>
    <t>http://www.tribunalqro.gob.mx/transparencia/leeDoc.php?cual=5412&amp;transpliga=1</t>
  </si>
  <si>
    <t>http://www.tribunalqro.gob.mx/transparencia/leeDoc.php?cual=5413&amp;transpliga=1</t>
  </si>
  <si>
    <t>http://www.tribunalqro.gob.mx/transparencia/leeDoc.php?cual=5414&amp;transpliga=1</t>
  </si>
  <si>
    <t>http://www.tribunalqro.gob.mx/transparencia/leeDoc.php?cual=5415&amp;transpliga=1</t>
  </si>
  <si>
    <t>http://www.tribunalqro.gob.mx/transparencia/leeDoc.php?cual=5416&amp;transpliga=1</t>
  </si>
  <si>
    <t>http://www.tribunalqro.gob.mx/transparencia/leeDoc.php?cual=5417&amp;transpliga=1</t>
  </si>
  <si>
    <t>http://www.tribunalqro.gob.mx/transparencia/leeDoc.php?cual=5418&amp;transpliga=1</t>
  </si>
  <si>
    <t>http://www.tribunalqro.gob.mx/transparencia/leeDoc.php?cual=5419&amp;transpliga=1</t>
  </si>
  <si>
    <t>http://www.tribunalqro.gob.mx/transparencia/leeDoc.php?cual=5420&amp;transpliga=1</t>
  </si>
  <si>
    <t>http://www.tribunalqro.gob.mx/transparencia/leeDoc.php?cual=5421&amp;transpliga=1</t>
  </si>
  <si>
    <t>http://www.tribunalqro.gob.mx/transparencia/leeDoc.php?cual=5422&amp;transpliga=1</t>
  </si>
  <si>
    <t>http://www.tribunalqro.gob.mx/transparencia/leeDoc.php?cual=5423&amp;transpliga=1</t>
  </si>
  <si>
    <t>http://www.tribunalqro.gob.mx/transparencia/leeDoc.php?cual=5424&amp;transpliga=1</t>
  </si>
  <si>
    <t>http://www.tribunalqro.gob.mx/transparencia/leeDoc.php?cual=5425&amp;transpliga=1</t>
  </si>
  <si>
    <t>http://www.tribunalqro.gob.mx/transparencia/leeDoc.php?cual=5426&amp;transpliga=1</t>
  </si>
  <si>
    <t>http://www.tribunalqro.gob.mx/transparencia/leeDoc.php?cual=5427&amp;transpliga=1</t>
  </si>
  <si>
    <t>http://www.tribunalqro.gob.mx/transparencia/leeDoc.php?cual=5428&amp;transpliga=1</t>
  </si>
  <si>
    <t>http://www.tribunalqro.gob.mx/transparencia/leeDoc.php?cual=5429&amp;transpliga=1</t>
  </si>
  <si>
    <t>http://www.tribunalqro.gob.mx/transparencia/leeDoc.php?cual=5430&amp;transpliga=1</t>
  </si>
  <si>
    <t>http://www.tribunalqro.gob.mx/transparencia/leeDoc.php?cual=5431&amp;transpliga=1</t>
  </si>
  <si>
    <t>http://www.tribunalqro.gob.mx/transparencia/leeDoc.php?cual=5432&amp;transpliga=1</t>
  </si>
  <si>
    <t>http://www.tribunalqro.gob.mx/transparencia/leeDoc.php?cual=5433&amp;transpliga=1</t>
  </si>
  <si>
    <t>http://www.tribunalqro.gob.mx/transparencia/leeDoc.php?cual=5434&amp;transpliga=1</t>
  </si>
  <si>
    <t>http://www.tribunalqro.gob.mx/transparencia/leeDoc.php?cual=5435&amp;transpliga=1</t>
  </si>
  <si>
    <t>http://www.tribunalqro.gob.mx/transparencia/leeDoc.php?cual=5436&amp;transpliga=1</t>
  </si>
  <si>
    <t>http://www.tribunalqro.gob.mx/transparencia/leeDoc.php?cual=5437&amp;transpliga=1</t>
  </si>
  <si>
    <t>http://www.tribunalqro.gob.mx/transparencia/leeDoc.php?cual=5438&amp;transpliga=1</t>
  </si>
  <si>
    <t>http://www.tribunalqro.gob.mx/transparencia/leeDoc.php?cual=5439&amp;transpliga=1</t>
  </si>
  <si>
    <t>http://www.tribunalqro.gob.mx/transparencia/leeDoc.php?cual=5440&amp;transpliga=1</t>
  </si>
  <si>
    <t>http://www.tribunalqro.gob.mx/transparencia/leeDoc.php?cual=5441&amp;transpliga=1</t>
  </si>
  <si>
    <t>http://www.tribunalqro.gob.mx/transparencia/leeDoc.php?cual=5443&amp;transpliga=1</t>
  </si>
  <si>
    <t>http://www.tribunalqro.gob.mx/transparencia/leeDoc.php?cual=5444&amp;transpliga=1</t>
  </si>
  <si>
    <t>http://www.tribunalqro.gob.mx/transparencia/leeDoc.php?cual=5445&amp;transpliga=1</t>
  </si>
  <si>
    <t>http://www.tribunalqro.gob.mx/transparencia/leeDoc.php?cual=5446&amp;transpliga=1</t>
  </si>
  <si>
    <t>http://www.tribunalqro.gob.mx/transparencia/leeDoc.php?cual=5447&amp;transpliga=1</t>
  </si>
  <si>
    <t>http://www.tribunalqro.gob.mx/transparencia/leeDoc.php?cual=5448&amp;transpliga=1</t>
  </si>
  <si>
    <t>http://www.tribunalqro.gob.mx/transparencia/leeDoc.php?cual=5449&amp;transpliga=1</t>
  </si>
  <si>
    <t>http://www.tribunalqro.gob.mx/transparencia/leeDoc.php?cual=5450&amp;transpliga=1</t>
  </si>
  <si>
    <t>http://www.tribunalqro.gob.mx/transparencia/leeDoc.php?cual=5451&amp;transpliga=1</t>
  </si>
  <si>
    <t>http://www.tribunalqro.gob.mx/transparencia/leeDoc.php?cual=5452&amp;transpliga=1</t>
  </si>
  <si>
    <t>http://www.tribunalqro.gob.mx/transparencia/leeDoc.php?cual=5453&amp;transpliga=1</t>
  </si>
  <si>
    <t>http://www.tribunalqro.gob.mx/transparencia/leeDoc.php?cual=5454&amp;transpliga=1</t>
  </si>
  <si>
    <t>http://www.tribunalqro.gob.mx/transparencia/leeDoc.php?cual=5455&amp;transpliga=1</t>
  </si>
  <si>
    <t>http://www.tribunalqro.gob.mx/transparencia/leeDoc.php?cual=5456&amp;transpliga=1</t>
  </si>
  <si>
    <t>http://www.tribunalqro.gob.mx/transparencia/leeDoc.php?cual=5457&amp;transpliga=1</t>
  </si>
  <si>
    <t>http://www.tribunalqro.gob.mx/transparencia/leeDoc.php?cual=5458&amp;transpliga=1</t>
  </si>
  <si>
    <t>http://www.tribunalqro.gob.mx/transparencia/leeDoc.php?cual=5459&amp;transpliga=1</t>
  </si>
  <si>
    <t>http://www.tribunalqro.gob.mx/transparencia/leeDoc.php?cual=5460&amp;transpliga=1</t>
  </si>
  <si>
    <t>http://www.tribunalqro.gob.mx/transparencia/leeDoc.php?cual=5461&amp;transpliga=1</t>
  </si>
  <si>
    <t>http://www.tribunalqro.gob.mx/transparencia/leeDoc.php?cual=5462&amp;transpliga=1</t>
  </si>
  <si>
    <t>http://www.tribunalqro.gob.mx/transparencia/leeDoc.php?cual=5463&amp;transpliga=1</t>
  </si>
  <si>
    <t>http://www.tribunalqro.gob.mx/transparencia/leeDoc.php?cual=5464&amp;transpliga=1</t>
  </si>
  <si>
    <t>http://www.tribunalqro.gob.mx/transparencia/leeDoc.php?cual=5465&amp;transpliga=1</t>
  </si>
  <si>
    <t>http://www.tribunalqro.gob.mx/transparencia/leeDoc.php?cual=5466&amp;transpliga=1</t>
  </si>
  <si>
    <t>http://www.tribunalqro.gob.mx/transparencia/leeDoc.php?cual=5467&amp;transpliga=1</t>
  </si>
  <si>
    <t>http://www.tribunalqro.gob.mx/transparencia/leeDoc.php?cual=5468&amp;transpliga=1</t>
  </si>
  <si>
    <t>http://www.tribunalqro.gob.mx/transparencia/leeDoc.php?cual=5469&amp;transpliga=1</t>
  </si>
  <si>
    <t>http://www.tribunalqro.gob.mx/transparencia/leeDoc.php?cual=5470&amp;transpliga=1</t>
  </si>
  <si>
    <t>http://www.tribunalqro.gob.mx/transparencia/leeDoc.php?cual=5471&amp;transpliga=1</t>
  </si>
  <si>
    <t>http://www.tribunalqro.gob.mx/transparencia/leeDoc.php?cual=5472&amp;transpliga=1</t>
  </si>
  <si>
    <t>http://www.tribunalqro.gob.mx/transparencia/leeDoc.php?cual=5473&amp;transpliga=1</t>
  </si>
  <si>
    <t>http://www.tribunalqro.gob.mx/transparencia/leeDoc.php?cual=5474&amp;transpliga=1</t>
  </si>
  <si>
    <t>http://www.tribunalqro.gob.mx/transparencia/leeDoc.php?cual=5476&amp;transpliga=1</t>
  </si>
  <si>
    <t>http://www.tribunalqro.gob.mx/transparencia/leeDoc.php?cual=5477&amp;transpliga=1</t>
  </si>
  <si>
    <t>http://www.tribunalqro.gob.mx/transparencia/leeDoc.php?cual=5478&amp;transpliga=1</t>
  </si>
  <si>
    <t>http://www.tribunalqro.gob.mx/transparencia/leeDoc.php?cual=5479&amp;transpliga=1</t>
  </si>
  <si>
    <t>http://www.tribunalqro.gob.mx/transparencia/leeDoc.php?cual=5480&amp;transpliga=1</t>
  </si>
  <si>
    <t>http://www.tribunalqro.gob.mx/transparencia/leeDoc.php?cual=5481&amp;transpliga=1</t>
  </si>
  <si>
    <t>http://www.tribunalqro.gob.mx/transparencia/leeDoc.php?cual=5483&amp;transpliga=1</t>
  </si>
  <si>
    <t>http://www.tribunalqro.gob.mx/transparencia/leeDoc.php?cual=5484&amp;transpliga=1</t>
  </si>
  <si>
    <t>http://www.tribunalqro.gob.mx/transparencia/leeDoc.php?cual=5485&amp;transpliga=1</t>
  </si>
  <si>
    <t>http://www.tribunalqro.gob.mx/transparencia/leeDoc.php?cual=5487&amp;transpliga=1</t>
  </si>
  <si>
    <t>http://www.tribunalqro.gob.mx/transparencia/leeDoc.php?cual=5488&amp;transpliga=1</t>
  </si>
  <si>
    <t>http://www.tribunalqro.gob.mx/transparencia/leeDoc.php?cual=5490&amp;transpliga=1</t>
  </si>
  <si>
    <t>http://www.tribunalqro.gob.mx/transparencia/leeDoc.php?cual=5491&amp;transpliga=1</t>
  </si>
  <si>
    <t>http://www.tribunalqro.gob.mx/transparencia/leeDoc.php?cual=5492&amp;transpliga=1</t>
  </si>
  <si>
    <t>http://www.tribunalqro.gob.mx/transparencia/leeDoc.php?cual=5493&amp;transpliga=1</t>
  </si>
  <si>
    <t>http://www.tribunalqro.gob.mx/transparencia/leeDoc.php?cual=5494&amp;transpliga=1</t>
  </si>
  <si>
    <t>http://www.tribunalqro.gob.mx/transparencia/leeDoc.php?cual=5495&amp;transpliga=1</t>
  </si>
  <si>
    <t>http://www.tribunalqro.gob.mx/transparencia/leeDoc.php?cual=5496&amp;transpliga=1</t>
  </si>
  <si>
    <t>http://www.tribunalqro.gob.mx/transparencia/leeDoc.php?cual=5497&amp;transpliga=1</t>
  </si>
  <si>
    <t>http://www.tribunalqro.gob.mx/transparencia/leeDoc.php?cual=5498&amp;transpliga=1</t>
  </si>
  <si>
    <t>http://www.tribunalqro.gob.mx/transparencia/leeDoc.php?cual=5499&amp;transpliga=1</t>
  </si>
  <si>
    <t>http://www.tribunalqro.gob.mx/transparencia/leeDoc.php?cual=5500&amp;transpliga=1</t>
  </si>
  <si>
    <t>http://www.tribunalqro.gob.mx/transparencia/leeDoc.php?cual=5501&amp;transpliga=1</t>
  </si>
  <si>
    <t>http://www.tribunalqro.gob.mx/transparencia/leeDoc.php?cual=5502&amp;transpliga=1</t>
  </si>
  <si>
    <t>http://www.tribunalqro.gob.mx/transparencia/leeDoc.php?cual=5503&amp;transpliga=1</t>
  </si>
  <si>
    <t>http://www.tribunalqro.gob.mx/transparencia/leeDoc.php?cual=5504&amp;transpliga=1</t>
  </si>
  <si>
    <t>http://www.tribunalqro.gob.mx/transparencia/leeDoc.php?cual=5505&amp;transpliga=1</t>
  </si>
  <si>
    <t>http://www.tribunalqro.gob.mx/transparencia/leeDoc.php?cual=5506&amp;transpliga=1</t>
  </si>
  <si>
    <t>http://www.tribunalqro.gob.mx/transparencia/leeDoc.php?cual=5509&amp;transpliga=1</t>
  </si>
  <si>
    <t>http://www.tribunalqro.gob.mx/transparencia/leeDoc.php?cual=5507&amp;transpliga=1</t>
  </si>
  <si>
    <t xml:space="preserve">Leonardo </t>
  </si>
  <si>
    <t>Enriquez</t>
  </si>
  <si>
    <t>Amir Nicolás</t>
  </si>
  <si>
    <t>Franco</t>
  </si>
  <si>
    <t>Díaz</t>
  </si>
  <si>
    <t>Vigilante C</t>
  </si>
  <si>
    <t>Alberta</t>
  </si>
  <si>
    <t>Pozos</t>
  </si>
  <si>
    <t>Piscologo A</t>
  </si>
  <si>
    <t>Dirección de Psicología</t>
  </si>
  <si>
    <t>Jaime</t>
  </si>
  <si>
    <t>Ríos</t>
  </si>
  <si>
    <t>Apoyo informe de actividades</t>
  </si>
  <si>
    <t>Genaro Gustavo</t>
  </si>
  <si>
    <t>Juzfados Jalpan de Serra</t>
  </si>
  <si>
    <t>Centro de</t>
  </si>
  <si>
    <t>Revisión extintores</t>
  </si>
  <si>
    <t>Juzgado Menor El Marques</t>
  </si>
  <si>
    <t>El Marques</t>
  </si>
  <si>
    <t>Léon, Guanajuato</t>
  </si>
  <si>
    <t>Cadereeyta</t>
  </si>
  <si>
    <t>Cadereyta de Montes</t>
  </si>
  <si>
    <t>Léon</t>
  </si>
  <si>
    <t>Ezequiel Montes</t>
  </si>
  <si>
    <t>Juzgados de Jalpan de Serra</t>
  </si>
  <si>
    <t>Juzgadsos Civiles</t>
  </si>
  <si>
    <t>Morelos</t>
  </si>
  <si>
    <t>Cuautla</t>
  </si>
  <si>
    <t>Auxiliar de la Unidad de Planeación y Evaluación</t>
  </si>
  <si>
    <t>Unidad de Planeación y Evaluación</t>
  </si>
  <si>
    <t>Verónica</t>
  </si>
  <si>
    <t>López Portillo</t>
  </si>
  <si>
    <t>Bodega archivo</t>
  </si>
  <si>
    <t>José Antonio</t>
  </si>
  <si>
    <t xml:space="preserve">Ortega </t>
  </si>
  <si>
    <t>Cerbón</t>
  </si>
  <si>
    <t>Reunión de trab</t>
  </si>
  <si>
    <t>Carlos Rene</t>
  </si>
  <si>
    <t>Dinorín</t>
  </si>
  <si>
    <t>Mondragón</t>
  </si>
  <si>
    <t>Reunión Nacional de Juzgadores</t>
  </si>
  <si>
    <t>Rosa</t>
  </si>
  <si>
    <t>Elizalde</t>
  </si>
  <si>
    <t>Oropeza</t>
  </si>
  <si>
    <t>Intendencia</t>
  </si>
  <si>
    <t>Recuperación de equipo</t>
  </si>
  <si>
    <t>Alfredo</t>
  </si>
  <si>
    <t>Godínez</t>
  </si>
  <si>
    <t>Santiaguillo</t>
  </si>
  <si>
    <t>Graciela</t>
  </si>
  <si>
    <t>Araujo</t>
  </si>
  <si>
    <t>Material representativo</t>
  </si>
  <si>
    <t>Gira de trabajo</t>
  </si>
  <si>
    <t>Jefe de Departamento</t>
  </si>
  <si>
    <t>Escamilla</t>
  </si>
  <si>
    <t>Tercera reunión de la Red Nacional de Estadísticas Judiciales</t>
  </si>
  <si>
    <t>Presidencia Municipal El Marques</t>
  </si>
  <si>
    <t>Presidencia Municipal Corregidora</t>
  </si>
  <si>
    <t>Instituto Queretaro del Seguro Social del Estado</t>
  </si>
  <si>
    <t>Reunión de trabvajo</t>
  </si>
  <si>
    <t>Juzgado Mixto Corregidora</t>
  </si>
  <si>
    <t>San Luis Potosí</t>
  </si>
  <si>
    <t>http://www.tribunalqro.gob.mx/transparencia/leeDoc.php?cual=5712&amp;transpliga=1</t>
  </si>
  <si>
    <t>http://www.tribunalqro.gob.mx/transparencia/leeDoc.php?cual=5713&amp;transpliga=1</t>
  </si>
  <si>
    <t>http://www.tribunalqro.gob.mx/transparencia/leeDoc.php?cual=5714&amp;transpliga=1</t>
  </si>
  <si>
    <t>http://www.tribunalqro.gob.mx/transparencia/leeDoc.php?cual=5715&amp;transpliga=1</t>
  </si>
  <si>
    <t>http://www.tribunalqro.gob.mx/transparencia/leeDoc.php?cual=5716&amp;transpliga=1</t>
  </si>
  <si>
    <t>http://www.tribunalqro.gob.mx/transparencia/leeDoc.php?cual=5717&amp;transpliga=1</t>
  </si>
  <si>
    <t>http://www.tribunalqro.gob.mx/transparencia/leeDoc.php?cual=5718&amp;transpliga=1</t>
  </si>
  <si>
    <t>http://www.tribunalqro.gob.mx/transparencia/leeDoc.php?cual=5719&amp;transpliga=1</t>
  </si>
  <si>
    <t>http://www.tribunalqro.gob.mx/transparencia/leeDoc.php?cual=5720&amp;transpliga=1</t>
  </si>
  <si>
    <t>http://www.tribunalqro.gob.mx/transparencia/leeDoc.php?cual=5721&amp;transpliga=1</t>
  </si>
  <si>
    <t>http://www.tribunalqro.gob.mx/transparencia/leeDoc.php?cual=5722&amp;transpliga=1</t>
  </si>
  <si>
    <t>http://www.tribunalqro.gob.mx/transparencia/leeDoc.php?cual=5727&amp;transpliga=1</t>
  </si>
  <si>
    <t>http://www.tribunalqro.gob.mx/transparencia/leeDoc.php?cual=5729&amp;transpliga=1</t>
  </si>
  <si>
    <t>http://www.tribunalqro.gob.mx/transparencia/leeDoc.php?cual=5730&amp;transpliga=1</t>
  </si>
  <si>
    <t>http://www.tribunalqro.gob.mx/transparencia/leeDoc.php?cual=5731&amp;transpliga=1</t>
  </si>
  <si>
    <t>http://www.tribunalqro.gob.mx/transparencia/leeDoc.php?cual=5732&amp;transpliga=1</t>
  </si>
  <si>
    <t>http://www.tribunalqro.gob.mx/transparencia/leeDoc.php?cual=5733&amp;transpliga=1</t>
  </si>
  <si>
    <t>http://www.tribunalqro.gob.mx/transparencia/leeDoc.php?cual=5734&amp;transpliga=1</t>
  </si>
  <si>
    <t>http://www.tribunalqro.gob.mx/transparencia/leeDoc.php?cual=5735&amp;transpliga=1</t>
  </si>
  <si>
    <t>http://www.tribunalqro.gob.mx/transparencia/leeDoc.php?cual=5736&amp;transpliga=1</t>
  </si>
  <si>
    <t>http://www.tribunalqro.gob.mx/transparencia/leeDoc.php?cual=5737&amp;transpliga=1</t>
  </si>
  <si>
    <t>http://www.tribunalqro.gob.mx/transparencia/leeDoc.php?cual=5738&amp;transpliga=1</t>
  </si>
  <si>
    <t>http://www.tribunalqro.gob.mx/transparencia/leeDoc.php?cual=5739&amp;transpliga=1</t>
  </si>
  <si>
    <t>http://www.tribunalqro.gob.mx/transparencia/leeDoc.php?cual=5740&amp;transpliga=1</t>
  </si>
  <si>
    <t>http://www.tribunalqro.gob.mx/transparencia/leeDoc.php?cual=5741&amp;transpliga=1</t>
  </si>
  <si>
    <t>http://www.tribunalqro.gob.mx/transparencia/leeDoc.php?cual=5742&amp;transpliga=1</t>
  </si>
  <si>
    <t>http://www.tribunalqro.gob.mx/transparencia/leeDoc.php?cual=5743&amp;transpliga=1</t>
  </si>
  <si>
    <t>http://www.tribunalqro.gob.mx/transparencia/leeDoc.php?cual=5744&amp;transpliga=1</t>
  </si>
  <si>
    <t>http://www.tribunalqro.gob.mx/transparencia/leeDoc.php?cual=5745&amp;transpliga=1</t>
  </si>
  <si>
    <t>http://www.tribunalqro.gob.mx/transparencia/leeDoc.php?cual=5746&amp;transpliga=1</t>
  </si>
  <si>
    <t>http://www.tribunalqro.gob.mx/transparencia/leeDoc.php?cual=5747&amp;transpliga=1</t>
  </si>
  <si>
    <t>http://www.tribunalqro.gob.mx/transparencia/leeDoc.php?cual=5748&amp;transpliga=1</t>
  </si>
  <si>
    <t>http://www.tribunalqro.gob.mx/transparencia/leeDoc.php?cual=5749&amp;transpliga=1</t>
  </si>
  <si>
    <t>http://www.tribunalqro.gob.mx/transparencia/leeDoc.php?cual=5750&amp;transpliga=1</t>
  </si>
  <si>
    <t>http://www.tribunalqro.gob.mx/transparencia/leeDoc.php?cual=5751&amp;transpliga=1</t>
  </si>
  <si>
    <t>http://www.tribunalqro.gob.mx/transparencia/leeDoc.php?cual=5752&amp;transpliga=1</t>
  </si>
  <si>
    <t>http://www.tribunalqro.gob.mx/transparencia/leeDoc.php?cual=5753&amp;transpliga=1</t>
  </si>
  <si>
    <t>http://www.tribunalqro.gob.mx/transparencia/leeDoc.php?cual=5754&amp;transpliga=1</t>
  </si>
  <si>
    <t>http://www.tribunalqro.gob.mx/transparencia/leeDoc.php?cual=5755&amp;transpliga=1</t>
  </si>
  <si>
    <t>http://www.tribunalqro.gob.mx/transparencia/leeDoc.php?cual=5758&amp;transpliga=1</t>
  </si>
  <si>
    <t>http://www.tribunalqro.gob.mx/transparencia/leeDoc.php?cual=5759&amp;transpliga=1</t>
  </si>
  <si>
    <t>http://www.tribunalqro.gob.mx/transparencia/leeDoc.php?cual=5760&amp;transpliga=1</t>
  </si>
  <si>
    <t>http://www.tribunalqro.gob.mx/transparencia/leeDoc.php?cual=5761&amp;transpliga=1</t>
  </si>
  <si>
    <t>http://www.tribunalqro.gob.mx/transparencia/leeDoc.php?cual=5762&amp;transpliga=1</t>
  </si>
  <si>
    <t>http://www.tribunalqro.gob.mx/transparencia/leeDoc.php?cual=5763&amp;transpliga=1</t>
  </si>
  <si>
    <t>http://www.tribunalqro.gob.mx/transparencia/leeDoc.php?cual=5764&amp;transpliga=1</t>
  </si>
  <si>
    <t>http://www.tribunalqro.gob.mx/transparencia/leeDoc.php?cual=5765&amp;transpliga=1</t>
  </si>
  <si>
    <t>http://www.tribunalqro.gob.mx/transparencia/leeDoc.php?cual=5766&amp;transpliga=1</t>
  </si>
  <si>
    <t>http://www.tribunalqro.gob.mx/transparencia/leeDoc.php?cual=5767&amp;transpliga=1</t>
  </si>
  <si>
    <t>http://www.tribunalqro.gob.mx/transparencia/leeDoc.php?cual=5768&amp;transpliga=1</t>
  </si>
  <si>
    <t>http://www.tribunalqro.gob.mx/transparencia/leeDoc.php?cual=5769&amp;transpliga=1</t>
  </si>
  <si>
    <t>http://www.tribunalqro.gob.mx/transparencia/leeDoc.php?cual=5770&amp;transpliga=1</t>
  </si>
  <si>
    <t>http://www.tribunalqro.gob.mx/transparencia/leeDoc.php?cual=5771&amp;transpliga=1</t>
  </si>
  <si>
    <t>http://www.tribunalqro.gob.mx/transparencia/leeDoc.php?cual=5772&amp;transpliga=1</t>
  </si>
  <si>
    <t>http://www.tribunalqro.gob.mx/transparencia/leeDoc.php?cual=5774&amp;transpliga=1</t>
  </si>
  <si>
    <t>http://www.tribunalqro.gob.mx/transparencia/leeDoc.php?cual=5775&amp;transpliga=1</t>
  </si>
  <si>
    <t>http://www.tribunalqro.gob.mx/transparencia/leeDoc.php?cual=5780&amp;transpliga=1</t>
  </si>
  <si>
    <t>http://www.tribunalqro.gob.mx/transparencia/leeDoc.php?cual=5781&amp;transpliga=1</t>
  </si>
  <si>
    <t>http://www.tribunalqro.gob.mx/transparencia/leeDoc.php?cual=5782&amp;transpliga=1</t>
  </si>
  <si>
    <t>http://www.tribunalqro.gob.mx/transparencia/leeDoc.php?cual=5783&amp;transpliga=1</t>
  </si>
  <si>
    <t>http://www.tribunalqro.gob.mx/transparencia/leeDoc.php?cual=5784&amp;transpliga=1</t>
  </si>
  <si>
    <t>http://www.tribunalqro.gob.mx/transparencia/leeDoc.php?cual=5785&amp;transpliga=1</t>
  </si>
  <si>
    <t>http://www.tribunalqro.gob.mx/transparencia/leeDoc.php?cual=5786&amp;transpliga=1</t>
  </si>
  <si>
    <t>http://www.tribunalqro.gob.mx/transparencia/leeDoc.php?cual=5787&amp;transpliga=1</t>
  </si>
  <si>
    <t>http://www.tribunalqro.gob.mx/transparencia/leeDoc.php?cual=5788&amp;transpliga=1</t>
  </si>
  <si>
    <t>http://www.tribunalqro.gob.mx/transparencia/leeDoc.php?cual=5789&amp;transpliga=1</t>
  </si>
  <si>
    <t>http://www.tribunalqro.gob.mx/transparencia/leeDoc.php?cual=5790&amp;transpliga=1</t>
  </si>
  <si>
    <t>http://www.tribunalqro.gob.mx/transparencia/leeDoc.php?cual=5791&amp;transpliga=1</t>
  </si>
  <si>
    <t>http://www.tribunalqro.gob.mx/transparencia/leeDoc.php?cual=5792&amp;transpliga=1</t>
  </si>
  <si>
    <t>http://www.tribunalqro.gob.mx/transparencia/leeDoc.php?cual=5793&amp;transpliga=1</t>
  </si>
  <si>
    <t>http://www.tribunalqro.gob.mx/transparencia/leeDoc.php?cual=5794&amp;transpliga=1</t>
  </si>
  <si>
    <t>http://www.tribunalqro.gob.mx/transparencia/leeDoc.php?cual=5795&amp;transpliga=1</t>
  </si>
  <si>
    <t>http://www.tribunalqro.gob.mx/transparencia/leeDoc.php?cual=5796&amp;transpliga=1</t>
  </si>
  <si>
    <t>http://www.tribunalqro.gob.mx/transparencia/leeDoc.php?cual=5797&amp;transpliga=1</t>
  </si>
  <si>
    <t>http://www.tribunalqro.gob.mx/transparencia/leeDoc.php?cual=5798&amp;transpliga=1</t>
  </si>
  <si>
    <t>http://www.tribunalqro.gob.mx/transparencia/leeDoc.php?cual=5799&amp;transpliga=1</t>
  </si>
  <si>
    <t>http://www.tribunalqro.gob.mx/transparencia/leeDoc.php?cual=5800&amp;transpliga=1</t>
  </si>
  <si>
    <t>http://www.tribunalqro.gob.mx/transparencia/leeDoc.php?cual=5801&amp;transpliga=1</t>
  </si>
  <si>
    <t>http://www.tribunalqro.gob.mx/transparencia/leeDoc.php?cual=5802&amp;transpliga=1</t>
  </si>
  <si>
    <t>http://www.tribunalqro.gob.mx/transparencia/leeDoc.php?cual=5803&amp;transpliga=1</t>
  </si>
  <si>
    <t>http://www.tribunalqro.gob.mx/transparencia/leeDoc.php?cual=5804&amp;transpliga=1</t>
  </si>
  <si>
    <t>http://www.tribunalqro.gob.mx/transparencia/leeDoc.php?cual=5806&amp;transpliga=1</t>
  </si>
  <si>
    <t>http://www.tribunalqro.gob.mx/transparencia/leeDoc.php?cual=5807&amp;transpliga=1</t>
  </si>
  <si>
    <t>http://www.tribunalqro.gob.mx/transparencia/leeDoc.php?cual=5808&amp;transpliga=1</t>
  </si>
  <si>
    <t>http://www.tribunalqro.gob.mx/transparencia/leeDoc.php?cual=5809&amp;transpliga=1</t>
  </si>
  <si>
    <t>http://www.tribunalqro.gob.mx/transparencia/leeDoc.php?cual=5810&amp;transpliga=1</t>
  </si>
  <si>
    <t>http://www.tribunalqro.gob.mx/transparencia/leeDoc.php?cual=5811&amp;transpliga=1</t>
  </si>
  <si>
    <t>http://www.tribunalqro.gob.mx/transparencia/leeDoc.php?cual=5812&amp;transpliga=1</t>
  </si>
  <si>
    <t>http://www.tribunalqro.gob.mx/transparencia/leeDoc.php?cual=5813&amp;transpliga=1</t>
  </si>
  <si>
    <t>http://www.tribunalqro.gob.mx/transparencia/leeDoc.php?cual=5814&amp;transpliga=1</t>
  </si>
  <si>
    <t>http://www.tribunalqro.gob.mx/transparencia/leeDoc.php?cual=5815&amp;transpliga=1</t>
  </si>
  <si>
    <t>http://www.tribunalqro.gob.mx/transparencia/leeDoc.php?cual=5816&amp;transpliga=1</t>
  </si>
  <si>
    <t>http://www.tribunalqro.gob.mx/transparencia/leeDoc.php?cual=5817&amp;transpliga=1</t>
  </si>
  <si>
    <t>http://www.tribunalqro.gob.mx/transparencia/leeDoc.php?cual=5818&amp;transpliga=1</t>
  </si>
  <si>
    <t>http://www.tribunalqro.gob.mx/transparencia/leeDoc.php?cual=5819&amp;transpliga=1</t>
  </si>
  <si>
    <t>http://www.tribunalqro.gob.mx/transparencia/leeDoc.php?cual=5821&amp;transpliga=1</t>
  </si>
  <si>
    <t>http://www.tribunalqro.gob.mx/transparencia/leeDoc.php?cual=5823&amp;transpliga=1</t>
  </si>
  <si>
    <t>http://www.tribunalqro.gob.mx/transparencia/leeDoc.php?cual=5824&amp;transpliga=1</t>
  </si>
  <si>
    <t>http://www.tribunalqro.gob.mx/transparencia/leeDoc.php?cual=5825&amp;transpliga=1</t>
  </si>
  <si>
    <t>http://www.tribunalqro.gob.mx/transparencia/leeDoc.php?cual=5826&amp;transpliga=1</t>
  </si>
  <si>
    <t>http://www.tribunalqro.gob.mx/transparencia/leeDoc.php?cual=5827&amp;transpliga=1</t>
  </si>
  <si>
    <t>http://www.tribunalqro.gob.mx/transparencia/leeDoc.php?cual=5828&amp;transpliga=1</t>
  </si>
  <si>
    <t>http://www.tribunalqro.gob.mx/transparencia/leeDoc.php?cual=5829&amp;transpliga=1</t>
  </si>
  <si>
    <t>http://www.tribunalqro.gob.mx/transparencia/leeDoc.php?cual=5831&amp;transpliga=1</t>
  </si>
  <si>
    <t>http://www.tribunalqro.gob.mx/transparencia/leeDoc.php?cual=5833&amp;transpliga=1</t>
  </si>
  <si>
    <t>http://www.tribunalqro.gob.mx/transparencia/leeDoc.php?cual=5835&amp;transpliga=1</t>
  </si>
  <si>
    <t>http://www.tribunalqro.gob.mx/transparencia/leeDoc.php?cual=5836&amp;transpliga=1</t>
  </si>
  <si>
    <t>http://www.tribunalqro.gob.mx/transparencia/leeDoc.php?cual=5837&amp;transpliga=1</t>
  </si>
  <si>
    <t>http://www.tribunalqro.gob.mx/transparencia/leeDoc.php?cual=5838&amp;transpliga=1</t>
  </si>
  <si>
    <t>http://www.tribunalqro.gob.mx/transparencia/leeDoc.php?cual=5839&amp;transpliga=1</t>
  </si>
  <si>
    <t>http://www.tribunalqro.gob.mx/transparencia/leeDoc.php?cual=5840&amp;transpliga=1</t>
  </si>
  <si>
    <t>http://www.tribunalqro.gob.mx/transparencia/leeDoc.php?cual=5841&amp;transpliga=1</t>
  </si>
  <si>
    <t>http://www.tribunalqro.gob.mx/transparencia/leeDoc.php?cual=5842&amp;transpliga=1</t>
  </si>
  <si>
    <t>http://www.tribunalqro.gob.mx/transparencia/leeDoc.php?cual=5843&amp;transpliga=1</t>
  </si>
  <si>
    <t>http://www.tribunalqro.gob.mx/transparencia/leeDoc.php?cual=5844&amp;transpliga=1</t>
  </si>
  <si>
    <t>http://www.tribunalqro.gob.mx/transparencia/leeDoc.php?cual=5845&amp;transpliga=1</t>
  </si>
  <si>
    <t>http://www.tribunalqro.gob.mx/transparencia/leeDoc.php?cual=5846&amp;transpliga=1</t>
  </si>
  <si>
    <t>http://www.tribunalqro.gob.mx/transparencia/leeDoc.php?cual=5847&amp;transpliga=1</t>
  </si>
  <si>
    <t>http://www.tribunalqro.gob.mx/transparencia/leeDoc.php?cual=5848&amp;transpliga=1</t>
  </si>
  <si>
    <t>http://www.tribunalqro.gob.mx/transparencia/leeDoc.php?cual=5849&amp;transpliga=1</t>
  </si>
  <si>
    <t>http://www.tribunalqro.gob.mx/transparencia/leeDoc.php?cual=5850&amp;transpliga=1</t>
  </si>
  <si>
    <t>http://www.tribunalqro.gob.mx/transparencia/leeDoc.php?cual=5851&amp;transpliga=1</t>
  </si>
  <si>
    <t>http://www.tribunalqro.gob.mx/transparencia/leeDoc.php?cual=5866&amp;transpliga=1</t>
  </si>
  <si>
    <t>http://www.tribunalqro.gob.mx/transparencia/leeDoc.php?cual=5856&amp;transpliga=1</t>
  </si>
  <si>
    <t>http://www.tribunalqro.gob.mx/transparencia/leeDoc.php?cual=5857&amp;transpliga=1</t>
  </si>
  <si>
    <t>http://www.tribunalqro.gob.mx/transparencia/leeDoc.php?cual=5858&amp;transpliga=1</t>
  </si>
  <si>
    <t>http://www.tribunalqro.gob.mx/transparencia/leeDoc.php?cual=5859&amp;transpliga=1</t>
  </si>
  <si>
    <t>http://www.tribunalqro.gob.mx/transparencia/leeDoc.php?cual=5860&amp;transpliga=1</t>
  </si>
  <si>
    <t>http://www.tribunalqro.gob.mx/transparencia/leeDoc.php?cual=5861&amp;transpliga=1</t>
  </si>
  <si>
    <t>http://www.tribunalqro.gob.mx/transparencia/leeDoc.php?cual=5862&amp;transpliga=1</t>
  </si>
  <si>
    <t>http://www.tribunalqro.gob.mx/transparencia/leeDoc.php?cual=5863&amp;transpliga=1</t>
  </si>
  <si>
    <t>http://www.tribunalqro.gob.mx/transparencia/leeDoc.php?cual=5864&amp;transpliga=1</t>
  </si>
  <si>
    <t>http://www.tribunalqro.gob.mx/transparencia/leeDoc.php?cual=5865&amp;transpliga=1</t>
  </si>
  <si>
    <t>http://www.tribunalqro.gob.mx/transparencia/leeDoc.php?cual=5868&amp;transpliga=1</t>
  </si>
  <si>
    <t>http://www.tribunalqro.gob.mx/transparencia/leeDoc.php?cual=5869&amp;transpliga=1</t>
  </si>
  <si>
    <t>http://www.tribunalqro.gob.mx/transparencia/leeDoc.php?cual=5870&amp;transpliga=1</t>
  </si>
  <si>
    <t>http://www.tribunalqro.gob.mx/transparencia/leeDoc.php?cual=5871&amp;transpliga=1</t>
  </si>
  <si>
    <t>http://www.tribunalqro.gob.mx/transparencia/leeDoc.php?cual=5872&amp;transpliga=1</t>
  </si>
  <si>
    <t>http://www.tribunalqro.gob.mx/transparencia/leeDoc.php?cual=5873&amp;transpliga=1</t>
  </si>
  <si>
    <t>http://www.tribunalqro.gob.mx/transparencia/leeDoc.php?cual=5874&amp;transpliga=1</t>
  </si>
  <si>
    <t>http://www.tribunalqro.gob.mx/transparencia/leeDoc.php?cual=5875&amp;transpliga=1</t>
  </si>
  <si>
    <t>http://www.tribunalqro.gob.mx/transparencia/leeDoc.php?cual=5876&amp;transpliga=1</t>
  </si>
  <si>
    <t>http://www.tribunalqro.gob.mx/transparencia/leeDoc.php?cual=5877&amp;transpliga=1</t>
  </si>
  <si>
    <t>http://www.tribunalqro.gob.mx/transparencia/leeDoc.php?cual=5878&amp;transpliga=1</t>
  </si>
  <si>
    <t>http://www.tribunalqro.gob.mx/transparencia/leeDoc.php?cual=5879&amp;transpliga=1</t>
  </si>
  <si>
    <t>http://www.tribunalqro.gob.mx/transparencia/leeDoc.php?cual=5880&amp;transpliga=1</t>
  </si>
  <si>
    <t>http://www.tribunalqro.gob.mx/transparencia/leeDoc.php?cual=5881&amp;transpliga=1</t>
  </si>
  <si>
    <t>http://www.tribunalqro.gob.mx/transparencia/leeDoc.php?cual=5882&amp;transpliga=1</t>
  </si>
  <si>
    <t>http://www.tribunalqro.gob.mx/transparencia/leeDoc.php?cual=5883&amp;transpliga=1</t>
  </si>
  <si>
    <t>http://www.tribunalqro.gob.mx/transparencia/leeDoc.php?cual=5884&amp;transpliga=1</t>
  </si>
  <si>
    <t>http://www.tribunalqro.gob.mx/transparencia/leeDoc.php?cual=5885&amp;transpliga=1</t>
  </si>
  <si>
    <t>http://www.tribunalqro.gob.mx/transparencia/leeDoc.php?cual=5886&amp;transpliga=1</t>
  </si>
  <si>
    <t>http://www.tribunalqro.gob.mx/transparencia/leeDoc.php?cual=5887&amp;transpliga=1</t>
  </si>
  <si>
    <t>http://www.tribunalqro.gob.mx/transparencia/leeDoc.php?cual=5888&amp;transpliga=1</t>
  </si>
  <si>
    <t>http://www.tribunalqro.gob.mx/transparencia/leeDoc.php?cual=5889&amp;transpliga=1</t>
  </si>
  <si>
    <t>http://www.tribunalqro.gob.mx/transparencia/leeDoc.php?cual=5891&amp;transpliga=1</t>
  </si>
  <si>
    <t>http://www.tribunalqro.gob.mx/transparencia/leeDoc.php?cual=5892&amp;transpliga=1</t>
  </si>
  <si>
    <t>http://www.tribunalqro.gob.mx/transparencia/leeDoc.php?cual=5893&amp;transpliga=1</t>
  </si>
  <si>
    <t>http://www.tribunalqro.gob.mx/transparencia/leeDoc.php?cual=5894&amp;transpliga=1</t>
  </si>
  <si>
    <t>http://www.tribunalqro.gob.mx/transparencia/leeDoc.php?cual=5895&amp;transpliga=1</t>
  </si>
  <si>
    <t>http://www.tribunalqro.gob.mx/transparencia/leeDoc.php?cual=5896&amp;transpliga=1</t>
  </si>
  <si>
    <t>http://www.tribunalqro.gob.mx/transparencia/leeDoc.php?cual=5897&amp;transpliga=1</t>
  </si>
  <si>
    <t>http://www.tribunalqro.gob.mx/transparencia/leeDoc.php?cual=5898&amp;transpliga=1</t>
  </si>
  <si>
    <t>http://www.tribunalqro.gob.mx/transparencia/leeDoc.php?cual=5899&amp;transpliga=1</t>
  </si>
  <si>
    <t>http://www.tribunalqro.gob.mx/transparencia/leeDoc.php?cual=5900&amp;transpliga=1</t>
  </si>
  <si>
    <t>http://www.tribunalqro.gob.mx/transparencia/leeDoc.php?cual=5901&amp;transpliga=1</t>
  </si>
  <si>
    <t>http://www.tribunalqro.gob.mx/transparencia/leeDoc.php?cual=5902&amp;transpliga=1</t>
  </si>
  <si>
    <t>http://www.tribunalqro.gob.mx/transparencia/leeDoc.php?cual=5903&amp;transpliga=1</t>
  </si>
  <si>
    <t>http://www.tribunalqro.gob.mx/transparencia/leeDoc.php?cual=5904&amp;transpliga=1</t>
  </si>
  <si>
    <t>http://www.tribunalqro.gob.mx/transparencia/leeDoc.php?cual=5905&amp;transpliga=1</t>
  </si>
  <si>
    <t>http://www.tribunalqro.gob.mx/transparencia/leeDoc.php?cual=5906&amp;transpliga=1</t>
  </si>
  <si>
    <t>http://www.tribunalqro.gob.mx/transparencia/leeDoc.php?cual=5907&amp;transpliga=1</t>
  </si>
  <si>
    <t>http://www.tribunalqro.gob.mx/transparencia/leeDoc.php?cual=5908&amp;transpliga=1</t>
  </si>
  <si>
    <t>http://www.tribunalqro.gob.mx/transparencia/leeDoc.php?cual=5909&amp;transpliga=1</t>
  </si>
  <si>
    <t>http://www.tribunalqro.gob.mx/transparencia/leeDoc.php?cual=5910&amp;transpliga=1</t>
  </si>
  <si>
    <t>http://www.tribunalqro.gob.mx/transparencia/leeDoc.php?cual=5911&amp;transpliga=1</t>
  </si>
  <si>
    <t>http://www.tribunalqro.gob.mx/transparencia/leeDoc.php?cual=5912&amp;transpliga=1</t>
  </si>
  <si>
    <t>http://www.tribunalqro.gob.mx/transparencia/leeDoc.php?cual=5913&amp;transpliga=1</t>
  </si>
  <si>
    <t>http://www.tribunalqro.gob.mx/transparencia/leeDoc.php?cual=5914&amp;transpliga=1</t>
  </si>
  <si>
    <t>http://www.tribunalqro.gob.mx/transparencia/leeDoc.php?cual=5915&amp;transpliga=1</t>
  </si>
  <si>
    <t>http://www.tribunalqro.gob.mx/transparencia/leeDoc.php?cual=5916&amp;transpliga=1</t>
  </si>
  <si>
    <t>http://www.tribunalqro.gob.mx/transparencia/leeDoc.php?cual=5917&amp;transpliga=1</t>
  </si>
  <si>
    <t>http://www.tribunalqro.gob.mx/transparencia/leeDoc.php?cual=5918&amp;transpliga=1</t>
  </si>
  <si>
    <t>http://www.tribunalqro.gob.mx/transparencia/leeDoc.php?cual=5920&amp;transpliga=1</t>
  </si>
  <si>
    <t>http://www.tribunalqro.gob.mx/transparencia/leeDoc.php?cual=5921&amp;transpliga=1</t>
  </si>
  <si>
    <t>http://www.tribunalqro.gob.mx/transparencia/leeDoc.php?cual=5923&amp;transpliga=1</t>
  </si>
  <si>
    <t>http://www.tribunalqro.gob.mx/transparencia/leeDoc.php?cual=5924&amp;transpliga=1</t>
  </si>
  <si>
    <t>http://www.tribunalqro.gob.mx/transparencia/leeDoc.php?cual=5925&amp;transpliga=1</t>
  </si>
  <si>
    <t>http://www.tribunalqro.gob.mx/transparencia/leeDoc.php?cual=5926&amp;transpliga=1</t>
  </si>
  <si>
    <t>http://www.tribunalqro.gob.mx/transparencia/leeDoc.php?cual=5927&amp;transpliga=1</t>
  </si>
  <si>
    <t>http://www.tribunalqro.gob.mx/transparencia/leeDoc.php?cual=5928&amp;transpliga=1</t>
  </si>
  <si>
    <t>http://www.tribunalqro.gob.mx/transparencia/leeDoc.php?cual=5929&amp;transpliga=1</t>
  </si>
  <si>
    <t>http://www.tribunalqro.gob.mx/transparencia/leeDoc.php?cual=5931&amp;transpliga=1</t>
  </si>
  <si>
    <t>http://www.tribunalqro.gob.mx/transparencia/leeDoc.php?cual=5932&amp;transpliga=1</t>
  </si>
  <si>
    <t>http://www.tribunalqro.gob.mx/transparencia/leeDoc.php?cual=5933&amp;transpliga=1</t>
  </si>
  <si>
    <t>http://www.tribunalqro.gob.mx/transparencia/leeDoc.php?cual=5934&amp;transpliga=1</t>
  </si>
  <si>
    <t>http://www.tribunalqro.gob.mx/transparencia/leeDoc.php?cual=5935&amp;transpliga=1</t>
  </si>
  <si>
    <t>http://www.tribunalqro.gob.mx/transparencia/leeDoc.php?cual=5936&amp;transpliga=1</t>
  </si>
  <si>
    <t>http://www.tribunalqro.gob.mx/transparencia/leeDoc.php?cual=5937&amp;transpliga=1</t>
  </si>
  <si>
    <t>http://www.tribunalqro.gob.mx/transparencia/leeDoc.php?cual=5938&amp;transpliga=1</t>
  </si>
  <si>
    <t>http://www.tribunalqro.gob.mx/transparencia/leeDoc.php?cual=5939&amp;transpliga=1</t>
  </si>
  <si>
    <t>http://www.tribunalqro.gob.mx/transparencia/leeDoc.php?cual=5941&amp;transpliga=1</t>
  </si>
  <si>
    <t>http://www.tribunalqro.gob.mx/transparencia/leeDoc.php?cual=5942&amp;transpliga=1</t>
  </si>
  <si>
    <t>http://www.tribunalqro.gob.mx/transparencia/leeDoc.php?cual=5943&amp;transpliga=1</t>
  </si>
  <si>
    <t>http://www.tribunalqro.gob.mx/transparencia/leeDoc.php?cual=5944&amp;transpliga=1</t>
  </si>
  <si>
    <t>http://www.tribunalqro.gob.mx/transparencia/leeDoc.php?cual=5945&amp;transpliga=1</t>
  </si>
  <si>
    <t>http://www.tribunalqro.gob.mx/transparencia/leeDoc.php?cual=5946&amp;transpliga=1</t>
  </si>
  <si>
    <t>http://www.tribunalqro.gob.mx/transparencia/leeDoc.php?cual=5947&amp;transpliga=1</t>
  </si>
  <si>
    <t>http://www.tribunalqro.gob.mx/transparencia/leeDoc.php?cual=5948&amp;transpliga=1</t>
  </si>
  <si>
    <t>http://www.tribunalqro.gob.mx/transparencia/leeDoc.php?cual=5949&amp;transpliga=1</t>
  </si>
  <si>
    <t>http://www.tribunalqro.gob.mx/transparencia/leeDoc.php?cual=5950&amp;transpliga=1</t>
  </si>
  <si>
    <t>http://www.tribunalqro.gob.mx/transparencia/leeDoc.php?cual=5951&amp;transpliga=1</t>
  </si>
  <si>
    <t>http://www.tribunalqro.gob.mx/transparencia/leeDoc.php?cual=5952&amp;transpliga=1</t>
  </si>
  <si>
    <t>http://www.tribunalqro.gob.mx/transparencia/leeDoc.php?cual=5953&amp;transpliga=1</t>
  </si>
  <si>
    <t>http://www.tribunalqro.gob.mx/transparencia/leeDoc.php?cual=5954&amp;transpliga=1</t>
  </si>
  <si>
    <t>http://www.tribunalqro.gob.mx/transparencia/leeDoc.php?cual=5955&amp;transpliga=1</t>
  </si>
  <si>
    <t>http://www.tribunalqro.gob.mx/transparencia/leeDoc.php?cual=5973&amp;transpliga=1</t>
  </si>
  <si>
    <t>http://www.tribunalqro.gob.mx/transparencia/leeDoc.php?cual=5974&amp;transpliga=1</t>
  </si>
  <si>
    <t>http://www.tribunalqro.gob.mx/transparencia/leeDoc.php?cual=5975&amp;transpliga=1</t>
  </si>
  <si>
    <t>http://www.tribunalqro.gob.mx/transparencia/leeDoc.php?cual=5978&amp;transpliga=1</t>
  </si>
  <si>
    <t>http://www.tribunalqro.gob.mx/transparencia/leeDoc.php?cual=5979&amp;transpliga=1</t>
  </si>
  <si>
    <t>http://www.tribunalqro.gob.mx/transparencia/leeDoc.php?cual=5980&amp;transpliga=1</t>
  </si>
  <si>
    <t>http://www.tribunalqro.gob.mx/transparencia/leeDoc.php?cual=5981&amp;transpliga=1</t>
  </si>
  <si>
    <t>http://www.tribunalqro.gob.mx/transparencia/leeDoc.php?cual=5982&amp;transpliga=1</t>
  </si>
  <si>
    <t>http://www.tribunalqro.gob.mx/transparencia/leeDoc.php?cual=5983&amp;transpliga=1</t>
  </si>
  <si>
    <t>http://www.tribunalqro.gob.mx/transparencia/leeDoc.php?cual=5984&amp;transpliga=1</t>
  </si>
  <si>
    <t>http://www.tribunalqro.gob.mx/transparencia/leeDoc.php?cual=5985&amp;transpliga=1</t>
  </si>
  <si>
    <t>http://www.tribunalqro.gob.mx/transparencia/leeDoc.php?cual=5986&amp;transpliga=1</t>
  </si>
  <si>
    <t>http://www.tribunalqro.gob.mx/transparencia/leeDoc.php?cual=5987&amp;transpliga=1</t>
  </si>
  <si>
    <t>http://www.tribunalqro.gob.mx/transparencia/leeDoc.php?cual=5988&amp;transpliga=1</t>
  </si>
  <si>
    <t>http://www.tribunalqro.gob.mx/transparencia/leeDoc.php?cual=5989&amp;transpliga=1</t>
  </si>
  <si>
    <t>http://www.tribunalqro.gob.mx/transparencia/leeDoc.php?cual=5990&amp;transpliga=1</t>
  </si>
  <si>
    <t>http://www.tribunalqro.gob.mx/transparencia/leeDoc.php?cual=5991&amp;transpliga=1</t>
  </si>
  <si>
    <t>http://www.tribunalqro.gob.mx/transparencia/leeDoc.php?cual=5992&amp;transpliga=1</t>
  </si>
  <si>
    <t>http://www.tribunalqro.gob.mx/transparencia/leeDoc.php?cual=5993&amp;transpliga=1</t>
  </si>
  <si>
    <t>http://www.tribunalqro.gob.mx/transparencia/leeDoc.php?cual=5994&amp;transpliga=1</t>
  </si>
  <si>
    <t>http://www.tribunalqro.gob.mx/transparencia/leeDoc.php?cual=5995&amp;transpliga=1</t>
  </si>
  <si>
    <t>http://www.tribunalqro.gob.mx/transparencia/leeDoc.php?cual=5996&amp;transpliga=1</t>
  </si>
  <si>
    <t>http://www.tribunalqro.gob.mx/transparencia/leeDoc.php?cual=6000&amp;transpliga=1</t>
  </si>
  <si>
    <t>http://www.tribunalqro.gob.mx/transparencia/leeDoc.php?cual=6001&amp;transpliga=1</t>
  </si>
  <si>
    <t>http://www.tribunalqro.gob.mx/transparencia/leeDoc.php?cual=6002&amp;transpliga=1</t>
  </si>
  <si>
    <t>http://www.tribunalqro.gob.mx/transparencia/leeDoc.php?cual=6003&amp;transpliga=1</t>
  </si>
  <si>
    <t>http://www.tribunalqro.gob.mx/transparencia/leeDoc.php?cual=6004&amp;transpliga=1</t>
  </si>
  <si>
    <t>http://www.tribunalqro.gob.mx/transparencia/leeDoc.php?cual=6005&amp;transpliga=1</t>
  </si>
  <si>
    <t>http://www.tribunalqro.gob.mx/transparencia/leeDoc.php?cual=6006&amp;transpliga=1</t>
  </si>
  <si>
    <t>http://www.tribunalqro.gob.mx/transparencia/leeDoc.php?cual=6007&amp;transpliga=1</t>
  </si>
  <si>
    <t>http://www.tribunalqro.gob.mx/transparencia/leeDoc.php?cual=6008&amp;transpliga=1</t>
  </si>
  <si>
    <t>http://www.tribunalqro.gob.mx/transparencia/leeDoc.php?cual=6009&amp;transpliga=1</t>
  </si>
  <si>
    <t>http://www.tribunalqro.gob.mx/transparencia/leeDoc.php?cual=6010&amp;transpliga=1</t>
  </si>
  <si>
    <t>http://www.tribunalqro.gob.mx/transparencia/leeDoc.php?cual=6011&amp;transpliga=1</t>
  </si>
  <si>
    <t>http://www.tribunalqro.gob.mx/transparencia/leeDoc.php?cual=6012&amp;transpliga=1</t>
  </si>
  <si>
    <t>http://www.tribunalqro.gob.mx/transparencia/leeDoc.php?cual=6013&amp;transpliga=1</t>
  </si>
  <si>
    <t>http://www.tribunalqro.gob.mx/transparencia/leeDoc.php?cual=6014&amp;transpliga=1</t>
  </si>
  <si>
    <t>http://www.tribunalqro.gob.mx/transparencia/leeDoc.php?cual=6015&amp;transpliga=1</t>
  </si>
  <si>
    <t>http://www.tribunalqro.gob.mx/transparencia/leeDoc.php?cual=6016&amp;transpliga=1</t>
  </si>
  <si>
    <t>http://www.tribunalqro.gob.mx/transparencia/leeDoc.php?cual=6017&amp;transpliga=1</t>
  </si>
  <si>
    <t>http://www.tribunalqro.gob.mx/transparencia/leeDoc.php?cual=6018&amp;transpliga=1</t>
  </si>
  <si>
    <t>http://www.tribunalqro.gob.mx/transparencia/leeDoc.php?cual=6019&amp;transpliga=1</t>
  </si>
  <si>
    <t>http://www.tribunalqro.gob.mx/transparencia/leeDoc.php?cual=6020&amp;transpliga=1</t>
  </si>
  <si>
    <t>http://www.tribunalqro.gob.mx/transparencia/leeDoc.php?cual=6021&amp;transpliga=1</t>
  </si>
  <si>
    <t>http://www.tribunalqro.gob.mx/transparencia/leeDoc.php?cual=6022&amp;transpliga=1</t>
  </si>
  <si>
    <t>http://www.tribunalqro.gob.mx/transparencia/leeDoc.php?cual=6023&amp;transpliga=1</t>
  </si>
  <si>
    <t>http://www.tribunalqro.gob.mx/transparencia/leeDoc.php?cual=6028&amp;transpliga=1</t>
  </si>
  <si>
    <t>http://www.tribunalqro.gob.mx/transparencia/leeDoc.php?cual=6027&amp;transpliga=1</t>
  </si>
  <si>
    <t>http://www.tribunalqro.gob.mx/transparencia/leeDoc.php?cual=6029&amp;transpliga=1</t>
  </si>
  <si>
    <t>http://www.tribunalqro.gob.mx/transparencia/leeDoc.php?cual=6030&amp;transpliga=1</t>
  </si>
  <si>
    <t>http://www.tribunalqro.gob.mx/transparencia/leeDoc.php?cual=6032&amp;transpliga=1</t>
  </si>
  <si>
    <t>http://www.tribunalqro.gob.mx/transparencia/leeDoc.php?cual=6033&amp;transpliga=1</t>
  </si>
  <si>
    <t>http://www.tribunalqro.gob.mx/transparencia/leeDoc.php?cual=6034&amp;transpliga=1.</t>
  </si>
  <si>
    <t>http://www.tribunalqro.gob.mx/transparencia/leeDoc.php?cual=6035&amp;transpliga=1</t>
  </si>
  <si>
    <t>http://www.tribunalqro.gob.mx/transparencia/leeDoc.php?cual=6036&amp;transpliga=1</t>
  </si>
  <si>
    <t>http://www.tribunalqro.gob.mx/transparencia/leeDoc.php?cual=6037&amp;transpliga=1</t>
  </si>
  <si>
    <t>http://www.tribunalqro.gob.mx/transparencia/leeDoc.php?cual=6038&amp;transpliga=1</t>
  </si>
  <si>
    <t>http://www.tribunalqro.gob.mx/transparencia/leeDoc.php?cual=6039&amp;transpliga=1</t>
  </si>
  <si>
    <t>http://www.tribunalqro.gob.mx/transparencia/leeDoc.php?cual=6040&amp;transpliga=1</t>
  </si>
  <si>
    <t>http://www.tribunalqro.gob.mx/transparencia/leeDoc.php?cual=6041&amp;transpliga=1</t>
  </si>
  <si>
    <t>http://www.tribunalqro.gob.mx/transparencia/leeDoc.php?cual=6046&amp;transpliga=1</t>
  </si>
  <si>
    <t>http://www.tribunalqro.gob.mx/transparencia/leeDoc.php?cual=6047&amp;transpliga=1</t>
  </si>
  <si>
    <t>http://www.tribunalqro.gob.mx/transparencia/leeDoc.php?cual=6051&amp;transpliga=1</t>
  </si>
  <si>
    <t>http://www.tribunalqro.gob.mx/transparencia/leeDoc.php?cual=6052&amp;transpliga=1</t>
  </si>
  <si>
    <t>http://www.tribunalqro.gob.mx/transparencia/leeDoc.php?cual=6053&amp;transpliga=1</t>
  </si>
  <si>
    <t>http://www.tribunalqro.gob.mx/transparencia/leeDoc.php?cual=6054&amp;transpliga=1</t>
  </si>
  <si>
    <t>http://www.tribunalqro.gob.mx/transparencia/leeDoc.php?cual=6055&amp;transpliga=1</t>
  </si>
  <si>
    <t>http://www.tribunalqro.gob.mx/transparencia/leeDoc.php?cual=6056&amp;transpliga=1</t>
  </si>
  <si>
    <t>http://www.tribunalqro.gob.mx/transparencia/leeDoc.php?cual=6057&amp;transpliga=1</t>
  </si>
  <si>
    <t>http://www.tribunalqro.gob.mx/transparencia/leeDoc.php?cual=6058&amp;transpliga=1</t>
  </si>
  <si>
    <t>http://www.tribunalqro.gob.mx/transparencia/leeDoc.php?cual=6059&amp;transpliga=1</t>
  </si>
  <si>
    <t>http://www.tribunalqro.gob.mx/transparencia/leeDoc.php?cual=6061&amp;transpliga=1</t>
  </si>
  <si>
    <t>http://www.tribunalqro.gob.mx/transparencia/leeDoc.php?cual=6062&amp;transpliga=1</t>
  </si>
  <si>
    <t>http://www.tribunalqro.gob.mx/transparencia/leeDoc.php?cual=6063&amp;transpliga=1</t>
  </si>
  <si>
    <t>http://www.tribunalqro.gob.mx/transparencia/leeDoc.php?cual=6064&amp;transpliga=1</t>
  </si>
  <si>
    <t>http://www.tribunalqro.gob.mx/transparencia/leeDoc.php?cual=6065&amp;transpliga=1</t>
  </si>
  <si>
    <t>http://www.tribunalqro.gob.mx/transparencia/leeDoc.php?cual=6066&amp;transpliga=1</t>
  </si>
  <si>
    <t>Entrega</t>
  </si>
  <si>
    <t>Sistema Penitenciario</t>
  </si>
  <si>
    <t>Mecanógrafo</t>
  </si>
  <si>
    <t>Juzgado Tercero Menor Civil</t>
  </si>
  <si>
    <t>Rico</t>
  </si>
  <si>
    <t>Valdez</t>
  </si>
  <si>
    <t>Secretaria de Atencióna la Público</t>
  </si>
  <si>
    <t>Juzgado Segundo Familiar</t>
  </si>
  <si>
    <t>Santa Guadalupe</t>
  </si>
  <si>
    <t>Solar</t>
  </si>
  <si>
    <t>Sistema Penal Acusatorio y Oral Amealco</t>
  </si>
  <si>
    <t>Amealco</t>
  </si>
  <si>
    <t>juzgado Uncio Penal SJR</t>
  </si>
  <si>
    <t>Presidencia Municipal El Marques, UAQ, CANACO, Centro Civico</t>
  </si>
  <si>
    <t>Juzgado Menor de El Marques</t>
  </si>
  <si>
    <t>Auxiliar de Recursos Humanos B</t>
  </si>
  <si>
    <t>Iram</t>
  </si>
  <si>
    <t>Quintanar</t>
  </si>
  <si>
    <t>Juzgados Foráneos</t>
  </si>
  <si>
    <t>Renovación fotografia y firma empleados</t>
  </si>
  <si>
    <t>Primera Asamblea  Plenaria Ordinaria 2019 CONATRIB</t>
  </si>
  <si>
    <t>Tamaulipas</t>
  </si>
  <si>
    <t>Reynosa</t>
  </si>
  <si>
    <t>Reunión de trabajo</t>
  </si>
  <si>
    <t>San Juan del Rio</t>
  </si>
  <si>
    <t>UAQ</t>
  </si>
  <si>
    <t>Fiscalía del Estado</t>
  </si>
  <si>
    <t>Universidades</t>
  </si>
  <si>
    <t>Sistema Penal Acusatorio y Oral San Juan del Río</t>
  </si>
  <si>
    <t>Diesel planta de emergencia</t>
  </si>
  <si>
    <t>Juzgado Unico Menor SJR</t>
  </si>
  <si>
    <t>Jefa Fondo Auxiliar</t>
  </si>
  <si>
    <t>Claudia Alejandra</t>
  </si>
  <si>
    <t>Elias</t>
  </si>
  <si>
    <t>Solis</t>
  </si>
  <si>
    <t>BANSEFI</t>
  </si>
  <si>
    <t>Municipio de El Marqués</t>
  </si>
  <si>
    <t>Centro Cívico</t>
  </si>
  <si>
    <t>CAM Corregidora</t>
  </si>
  <si>
    <t>San Jose El Alto</t>
  </si>
  <si>
    <t>Zona Militar</t>
  </si>
  <si>
    <t>http://www.tribunalqro.gob.mx/transparencia/leeDoc.php?cual=6067&amp;transpliga=1</t>
  </si>
  <si>
    <t>http://www.tribunalqro.gob.mx/transparencia/leeDoc.php?cual=6068&amp;transpliga=1</t>
  </si>
  <si>
    <t>http://www.tribunalqro.gob.mx/transparencia/leeDoc.php?cual=6069&amp;transpliga=1</t>
  </si>
  <si>
    <t>http://www.tribunalqro.gob.mx/transparencia/leeDoc.php?cual=6070&amp;transpliga=1</t>
  </si>
  <si>
    <t>http://www.tribunalqro.gob.mx/transparencia/leeDoc.php?cual=6071&amp;transpliga=1</t>
  </si>
  <si>
    <t>http://www.tribunalqro.gob.mx/transparencia/leeDoc.php?cual=6072&amp;transpliga=1</t>
  </si>
  <si>
    <t>http://www.tribunalqro.gob.mx/transparencia/leeDoc.php?cual=6073&amp;transpliga=1</t>
  </si>
  <si>
    <t>http://www.tribunalqro.gob.mx/transparencia/leeDoc.php?cual=6074&amp;transpliga=1</t>
  </si>
  <si>
    <t>http://www.tribunalqro.gob.mx/transparencia/leeDoc.php?cual=6075&amp;transpliga=1</t>
  </si>
  <si>
    <t>http://www.tribunalqro.gob.mx/transparencia/leeDoc.php?cual=6076&amp;transpliga=1</t>
  </si>
  <si>
    <t>http://www.tribunalqro.gob.mx/transparencia/leeDoc.php?cual=6077&amp;transpliga=1</t>
  </si>
  <si>
    <t>http://www.tribunalqro.gob.mx/transparencia/leeDoc.php?cual=6078&amp;transpliga=1</t>
  </si>
  <si>
    <t>http://www.tribunalqro.gob.mx/transparencia/leeDoc.php?cual=6079&amp;transpliga=1</t>
  </si>
  <si>
    <t>http://www.tribunalqro.gob.mx/transparencia/leeDoc.php?cual=6080&amp;transpliga=1</t>
  </si>
  <si>
    <t>http://www.tribunalqro.gob.mx/transparencia/leeDoc.php?cual=6081&amp;transpliga=1</t>
  </si>
  <si>
    <t>http://www.tribunalqro.gob.mx/transparencia/leeDoc.php?cual=6082&amp;transpliga=1</t>
  </si>
  <si>
    <t>http://www.tribunalqro.gob.mx/transparencia/leeDoc.php?cual=6083&amp;transpliga=1</t>
  </si>
  <si>
    <t>http://www.tribunalqro.gob.mx/transparencia/leeDoc.php?cual=6085&amp;transpliga=1</t>
  </si>
  <si>
    <t>http://www.tribunalqro.gob.mx/transparencia/leeDoc.php?cual=6086&amp;transpliga=1</t>
  </si>
  <si>
    <t>http://www.tribunalqro.gob.mx/transparencia/leeDoc.php?cual=6087&amp;transpliga=1</t>
  </si>
  <si>
    <t>http://www.tribunalqro.gob.mx/transparencia/leeDoc.php?cual=6088&amp;transpliga=1</t>
  </si>
  <si>
    <t>http://www.tribunalqro.gob.mx/transparencia/leeDoc.php?cual=6089&amp;transpliga=1</t>
  </si>
  <si>
    <t>http://www.tribunalqro.gob.mx/transparencia/leeDoc.php?cual=6090&amp;transpliga=1</t>
  </si>
  <si>
    <t>http://www.tribunalqro.gob.mx/transparencia/leeDoc.php?cual=6091&amp;transpliga=1</t>
  </si>
  <si>
    <t>http://www.tribunalqro.gob.mx/transparencia/leeDoc.php?cual=6659&amp;transpliga=1</t>
  </si>
  <si>
    <t>http://www.tribunalqro.gob.mx/transparencia/leeDoc.php?cual=6660&amp;transpliga=1</t>
  </si>
  <si>
    <t>http://www.tribunalqro.gob.mx/transparencia/leeDoc.php?cual=6661&amp;transpliga=1</t>
  </si>
  <si>
    <t>http://www.tribunalqro.gob.mx/transparencia/leeDoc.php?cual=6662&amp;transpliga=1</t>
  </si>
  <si>
    <t>http://www.tribunalqro.gob.mx/transparencia/leeDoc.php?cual=6663&amp;transpliga=1</t>
  </si>
  <si>
    <t>http://www.tribunalqro.gob.mx/transparencia/leeDoc.php?cual=6664&amp;transpliga=1</t>
  </si>
  <si>
    <t>http://www.tribunalqro.gob.mx/transparencia/leeDoc.php?cual=6665&amp;transpliga=1</t>
  </si>
  <si>
    <t>http://www.tribunalqro.gob.mx/transparencia/leeDoc.php?cual=6666&amp;transpliga=1</t>
  </si>
  <si>
    <t>http://www.tribunalqro.gob.mx/transparencia/leeDoc.php?cual=6667&amp;transpliga=1</t>
  </si>
  <si>
    <t>http://www.tribunalqro.gob.mx/transparencia/leeDoc.php?cual=6668&amp;transpliga=1</t>
  </si>
  <si>
    <t>http://www.tribunalqro.gob.mx/transparencia/leeDoc.php?cual=6669&amp;transpliga=1</t>
  </si>
  <si>
    <t>http://www.tribunalqro.gob.mx/transparencia/leeDoc.php?cual=6670&amp;transpliga=1</t>
  </si>
  <si>
    <t>http://www.tribunalqro.gob.mx/transparencia/leeDoc.php?cual=6671&amp;transpliga=1</t>
  </si>
  <si>
    <t>http://www.tribunalqro.gob.mx/transparencia/leeDoc.php?cual=6672&amp;transpliga=1</t>
  </si>
  <si>
    <t>http://www.tribunalqro.gob.mx/transparencia/leeDoc.php?cual=6673&amp;transpliga=1</t>
  </si>
  <si>
    <t>http://www.tribunalqro.gob.mx/transparencia/leeDoc.php?cual=6674&amp;transpliga=1</t>
  </si>
  <si>
    <t>http://www.tribunalqro.gob.mx/transparencia/leeDoc.php?cual=6675&amp;transpliga=1</t>
  </si>
  <si>
    <t>http://www.tribunalqro.gob.mx/transparencia/leeDoc.php?cual=6676&amp;transpliga=1</t>
  </si>
  <si>
    <t>http://www.tribunalqro.gob.mx/transparencia/leeDoc.php?cual=6677&amp;transpliga=1</t>
  </si>
  <si>
    <t>http://www.tribunalqro.gob.mx/transparencia/leeDoc.php?cual=6678&amp;transpliga=1</t>
  </si>
  <si>
    <t>http://www.tribunalqro.gob.mx/transparencia/leeDoc.php?cual=6679&amp;transpliga=1</t>
  </si>
  <si>
    <t>http://www.tribunalqro.gob.mx/transparencia/leeDoc.php?cual=6680&amp;transpliga=1</t>
  </si>
  <si>
    <t>http://www.tribunalqro.gob.mx/transparencia/leeDoc.php?cual=6681&amp;transpliga=1</t>
  </si>
  <si>
    <t>http://www.tribunalqro.gob.mx/transparencia/leeDoc.php?cual=6686&amp;transpliga=1</t>
  </si>
  <si>
    <t>http://www.tribunalqro.gob.mx/transparencia/leeDoc.php?cual=6687&amp;transpliga=1</t>
  </si>
  <si>
    <t>http://www.tribunalqro.gob.mx/transparencia/leeDoc.php?cual=6688&amp;transpliga=1</t>
  </si>
  <si>
    <t>http://www.tribunalqro.gob.mx/transparencia/leeDoc.php?cual=6689&amp;transpliga=1</t>
  </si>
  <si>
    <t>http://www.tribunalqro.gob.mx/transparencia/leeDoc.php?cual=6690&amp;transpliga=1</t>
  </si>
  <si>
    <t>http://www.tribunalqro.gob.mx/transparencia/leeDoc.php?cual=6691&amp;transpliga=1</t>
  </si>
  <si>
    <t>http://www.tribunalqro.gob.mx/transparencia/leeDoc.php?cual=6692&amp;transpliga=1</t>
  </si>
  <si>
    <t>http://www.tribunalqro.gob.mx/transparencia/leeDoc.php?cual=6693&amp;transpliga=1</t>
  </si>
  <si>
    <t>http://www.tribunalqro.gob.mx/transparencia/leeDoc.php?cual=6694&amp;transpliga=1</t>
  </si>
  <si>
    <t>http://www.tribunalqro.gob.mx/transparencia/leeDoc.php?cual=6695&amp;transpliga=1</t>
  </si>
  <si>
    <t>http://www.tribunalqro.gob.mx/transparencia/leeDoc.php?cual=6696&amp;transpliga=1</t>
  </si>
  <si>
    <t>http://www.tribunalqro.gob.mx/transparencia/leeDoc.php?cual=6697&amp;transpliga=1</t>
  </si>
  <si>
    <t>http://www.tribunalqro.gob.mx/transparencia/leeDoc.php?cual=6698&amp;transpliga=1</t>
  </si>
  <si>
    <t>http://www.tribunalqro.gob.mx/transparencia/leeDoc.php?cual=6699&amp;transpliga=1</t>
  </si>
  <si>
    <t>http://www.tribunalqro.gob.mx/transparencia/leeDoc.php?cual=6700&amp;transpliga=1</t>
  </si>
  <si>
    <t>http://www.tribunalqro.gob.mx/transparencia/leeDoc.php?cual=6701&amp;transpliga=1</t>
  </si>
  <si>
    <t>http://www.tribunalqro.gob.mx/transparencia/leeDoc.php?cual=6702&amp;transpliga=1</t>
  </si>
  <si>
    <t>http://www.tribunalqro.gob.mx/transparencia/leeDoc.php?cual=6703&amp;transpliga=1</t>
  </si>
  <si>
    <t>http://www.tribunalqro.gob.mx/transparencia/leeDoc.php?cual=6704&amp;transpliga=1</t>
  </si>
  <si>
    <t>http://www.tribunalqro.gob.mx/transparencia/leeDoc.php?cual=6705&amp;transpliga=1</t>
  </si>
  <si>
    <t>http://www.tribunalqro.gob.mx/transparencia/leeDoc.php?cual=6706&amp;transpliga=1</t>
  </si>
  <si>
    <t>http://www.tribunalqro.gob.mx/transparencia/leeDoc.php?cual=6707&amp;transpliga=1</t>
  </si>
  <si>
    <t>http://www.tribunalqro.gob.mx/transparencia/leeDoc.php?cual=6708&amp;transpliga=1</t>
  </si>
  <si>
    <t>http://www.tribunalqro.gob.mx/transparencia/leeDoc.php?cual=6709&amp;transpliga=1</t>
  </si>
  <si>
    <t>http://www.tribunalqro.gob.mx/transparencia/leeDoc.php?cual=6710&amp;transpliga=1</t>
  </si>
  <si>
    <t>http://www.tribunalqro.gob.mx/transparencia/leeDoc.php?cual=6711&amp;transpliga=1</t>
  </si>
  <si>
    <t>http://www.tribunalqro.gob.mx/transparencia/leeDoc.php?cual=6712&amp;transpliga=1</t>
  </si>
  <si>
    <t>http://www.tribunalqro.gob.mx/transparencia/leeDoc.php?cual=6713&amp;transpliga=1</t>
  </si>
  <si>
    <t>http://www.tribunalqro.gob.mx/transparencia/leeDoc.php?cual=6714&amp;transpliga=1</t>
  </si>
  <si>
    <t>http://www.tribunalqro.gob.mx/transparencia/leeDoc.php?cual=6715&amp;transpliga=1</t>
  </si>
  <si>
    <t>http://www.tribunalqro.gob.mx/transparencia/leeDoc.php?cual=6716&amp;transpliga=1</t>
  </si>
  <si>
    <t>http://www.tribunalqro.gob.mx/transparencia/leeDoc.php?cual=6717&amp;transpliga=1</t>
  </si>
  <si>
    <t>http://www.tribunalqro.gob.mx/transparencia/leeDoc.php?cual=6718&amp;transpliga=1</t>
  </si>
  <si>
    <t>http://www.tribunalqro.gob.mx/transparencia/leeDoc.php?cual=6719&amp;transpliga=1</t>
  </si>
  <si>
    <t>http://www.tribunalqro.gob.mx/transparencia/leeDoc.php?cual=6720&amp;transpliga=1</t>
  </si>
  <si>
    <t>http://www.tribunalqro.gob.mx/transparencia/leeDoc.php?cual=6721&amp;transpliga=1</t>
  </si>
  <si>
    <t>http://www.tribunalqro.gob.mx/transparencia/leeDoc.php?cual=6722&amp;transpliga=1</t>
  </si>
  <si>
    <t>http://www.tribunalqro.gob.mx/transparencia/leeDoc.php?cual=6723&amp;transpliga=1</t>
  </si>
  <si>
    <t>http://www.tribunalqro.gob.mx/transparencia/leeDoc.php?cual=6724&amp;transpliga=1</t>
  </si>
  <si>
    <t>http://www.tribunalqro.gob.mx/transparencia/leeDoc.php?cual=6725&amp;transpliga=1</t>
  </si>
  <si>
    <t>http://www.tribunalqro.gob.mx/transparencia/leeDoc.php?cual=6726&amp;transpliga=1</t>
  </si>
  <si>
    <t>http://www.tribunalqro.gob.mx/transparencia/leeDoc.php?cual=6727&amp;transpliga=1</t>
  </si>
  <si>
    <t>http://www.tribunalqro.gob.mx/transparencia/leeDoc.php?cual=6728&amp;transpliga=1</t>
  </si>
  <si>
    <t>http://www.tribunalqro.gob.mx/transparencia/leeDoc.php?cual=6729&amp;transpliga=1</t>
  </si>
  <si>
    <t>http://www.tribunalqro.gob.mx/transparencia/leeDoc.php?cual=6730&amp;transpliga=1</t>
  </si>
  <si>
    <t>http://www.tribunalqro.gob.mx/transparencia/leeDoc.php?cual=6731&amp;transpliga=1</t>
  </si>
  <si>
    <t>http://www.tribunalqro.gob.mx/transparencia/leeDoc.php?cual=6732&amp;transpliga=1</t>
  </si>
  <si>
    <t>http://www.tribunalqro.gob.mx/transparencia/leeDoc.php?cual=6733&amp;transpliga=1</t>
  </si>
  <si>
    <t>http://www.tribunalqro.gob.mx/transparencia/leeDoc.php?cual=6739&amp;transpliga=1</t>
  </si>
  <si>
    <t>http://www.tribunalqro.gob.mx/transparencia/leeDoc.php?cual=6740&amp;transpliga=1</t>
  </si>
  <si>
    <t>http://www.tribunalqro.gob.mx/transparencia/leeDoc.php?cual=6741&amp;transpliga=1</t>
  </si>
  <si>
    <t>http://www.tribunalqro.gob.mx/transparencia/leeDoc.php?cual=6742&amp;transpliga=1</t>
  </si>
  <si>
    <t>http://www.tribunalqro.gob.mx/transparencia/leeDoc.php?cual=6743&amp;transpliga=1</t>
  </si>
  <si>
    <t>http://www.tribunalqro.gob.mx/transparencia/leeDoc.php?cual=6744&amp;transpliga=1</t>
  </si>
  <si>
    <t>http://www.tribunalqro.gob.mx/transparencia/leeDoc.php?cual=6745&amp;transpliga=1</t>
  </si>
  <si>
    <t>http://www.tribunalqro.gob.mx/transparencia/leeDoc.php?cual=6746&amp;transpliga=1</t>
  </si>
  <si>
    <t>http://www.tribunalqro.gob.mx/transparencia/leeDoc.php?cual=6747&amp;transpliga=1</t>
  </si>
  <si>
    <t>http://www.tribunalqro.gob.mx/transparencia/leeDoc.php?cual=6748&amp;transpliga=1</t>
  </si>
  <si>
    <t>http://www.tribunalqro.gob.mx/transparencia/leeDoc.php?cual=6749&amp;transpliga=1</t>
  </si>
  <si>
    <t>http://www.tribunalqro.gob.mx/transparencia/leeDoc.php?cual=6750&amp;transpliga=1</t>
  </si>
  <si>
    <t>http://www.tribunalqro.gob.mx/transparencia/leeDoc.php?cual=6751&amp;transpliga=1</t>
  </si>
  <si>
    <t>http://www.tribunalqro.gob.mx/transparencia/leeDoc.php?cual=6752&amp;transpliga=1</t>
  </si>
  <si>
    <t>http://www.tribunalqro.gob.mx/transparencia/leeDoc.php?cual=6753&amp;transpliga=1</t>
  </si>
  <si>
    <t>http://www.tribunalqro.gob.mx/transparencia/leeDoc.php?cual=6754&amp;transpliga=1</t>
  </si>
  <si>
    <t>http://www.tribunalqro.gob.mx/transparencia/leeDoc.php?cual=6755&amp;transpliga=1</t>
  </si>
  <si>
    <t>http://www.tribunalqro.gob.mx/transparencia/leeDoc.php?cual=6756&amp;transpliga=1</t>
  </si>
  <si>
    <t>http://www.tribunalqro.gob.mx/transparencia/leeDoc.php?cual=6757&amp;transpliga=1</t>
  </si>
  <si>
    <t>http://www.tribunalqro.gob.mx/transparencia/leeDoc.php?cual=6760&amp;transpliga=1</t>
  </si>
  <si>
    <t>http://www.tribunalqro.gob.mx/transparencia/leeDoc.php?cual=6761&amp;transpliga=1</t>
  </si>
  <si>
    <t>http://www.tribunalqro.gob.mx/transparencia/leeDoc.php?cual=6762&amp;transpliga=1</t>
  </si>
  <si>
    <t>http://www.tribunalqro.gob.mx/transparencia/leeDoc.php?cual=6763&amp;transpliga=1</t>
  </si>
  <si>
    <t>http://www.tribunalqro.gob.mx/transparencia/leeDoc.php?cual=6764&amp;transpliga=1</t>
  </si>
  <si>
    <t>http://www.tribunalqro.gob.mx/transparencia/leeDoc.php?cual=6765&amp;transpliga=1</t>
  </si>
  <si>
    <t>http://www.tribunalqro.gob.mx/transparencia/leeDoc.php?cual=6766&amp;transpliga=1</t>
  </si>
  <si>
    <t>http://www.tribunalqro.gob.mx/transparencia/leeDoc.php?cual=6767&amp;transpliga=1</t>
  </si>
  <si>
    <t>http://www.tribunalqro.gob.mx/transparencia/leeDoc.php?cual=6769&amp;transpliga=1</t>
  </si>
  <si>
    <t>http://www.tribunalqro.gob.mx/transparencia/leeDoc.php?cual=6770&amp;transpliga=1</t>
  </si>
  <si>
    <t>http://www.tribunalqro.gob.mx/transparencia/leeDoc.php?cual=6771&amp;transpliga=1</t>
  </si>
  <si>
    <t>http://www.tribunalqro.gob.mx/transparencia/leeDoc.php?cual=6772&amp;transpliga=1</t>
  </si>
  <si>
    <t>http://www.tribunalqro.gob.mx/transparencia/leeDoc.php?cual=6775&amp;transpliga=1</t>
  </si>
  <si>
    <t>http://www.tribunalqro.gob.mx/transparencia/leeDoc.php?cual=6776&amp;transpliga=1</t>
  </si>
  <si>
    <t>http://www.tribunalqro.gob.mx/transparencia/leeDoc.php?cual=6777&amp;transpliga=1</t>
  </si>
  <si>
    <t>http://www.tribunalqro.gob.mx/transparencia/leeDoc.php?cual=6778&amp;transpliga=1</t>
  </si>
  <si>
    <t>http://www.tribunalqro.gob.mx/transparencia/leeDoc.php?cual=6779&amp;transpliga=1</t>
  </si>
  <si>
    <t>http://www.tribunalqro.gob.mx/transparencia/leeDoc.php?cual=6780&amp;transpliga=1</t>
  </si>
  <si>
    <t>http://www.tribunalqro.gob.mx/transparencia/leeDoc.php?cual=6781&amp;transpliga=1</t>
  </si>
  <si>
    <t>http://www.tribunalqro.gob.mx/transparencia/leeDoc.php?cual=6782&amp;transpliga=1</t>
  </si>
  <si>
    <t>http://www.tribunalqro.gob.mx/transparencia/leeDoc.php?cual=6795&amp;transpliga=1</t>
  </si>
  <si>
    <t>http://www.tribunalqro.gob.mx/transparencia/leeDoc.php?cual=6796&amp;transpliga=1</t>
  </si>
  <si>
    <t>http://www.tribunalqro.gob.mx/transparencia/leeDoc.php?cual=6797&amp;transpliga=1</t>
  </si>
  <si>
    <t>http://www.tribunalqro.gob.mx/transparencia/leeDoc.php?cual=6798&amp;transpliga=1</t>
  </si>
  <si>
    <t>http://www.tribunalqro.gob.mx/transparencia/leeDoc.php?cual=6799&amp;transpliga=1</t>
  </si>
  <si>
    <t>http://www.tribunalqro.gob.mx/transparencia/leeDoc.php?cual=6800&amp;transpliga=1</t>
  </si>
  <si>
    <t>http://www.tribunalqro.gob.mx/transparencia/leeDoc.php?cual=6801&amp;transpliga=1</t>
  </si>
  <si>
    <t>http://www.tribunalqro.gob.mx/transparencia/leeDoc.php?cual=6802&amp;transpliga=1</t>
  </si>
  <si>
    <t>http://www.tribunalqro.gob.mx/transparencia/leeDoc.php?cual=6803&amp;transpliga=1</t>
  </si>
  <si>
    <t>http://www.tribunalqro.gob.mx/transparencia/leeDoc.php?cual=6804&amp;transpliga=1</t>
  </si>
  <si>
    <t>http://www.tribunalqro.gob.mx/transparencia/leeDoc.php?cual=6805&amp;transpliga=1</t>
  </si>
  <si>
    <t>http://www.tribunalqro.gob.mx/transparencia/leeDoc.php?cual=6806&amp;transpliga=1</t>
  </si>
  <si>
    <t>http://www.tribunalqro.gob.mx/transparencia/leeDoc.php?cual=6807&amp;transpliga=1</t>
  </si>
  <si>
    <t>http://www.tribunalqro.gob.mx/transparencia/leeDoc.php?cual=6808&amp;transpliga=1</t>
  </si>
  <si>
    <t>http://www.tribunalqro.gob.mx/transparencia/leeDoc.php?cual=6809&amp;transpliga=1</t>
  </si>
  <si>
    <t>http://www.tribunalqro.gob.mx/transparencia/leeDoc.php?cual=6810&amp;transpliga=1</t>
  </si>
  <si>
    <t>http://www.tribunalqro.gob.mx/transparencia/leeDoc.php?cual=6811&amp;transpliga=1</t>
  </si>
  <si>
    <t>http://www.tribunalqro.gob.mx/transparencia/leeDoc.php?cual=6812&amp;transpliga=1</t>
  </si>
  <si>
    <t>http://www.tribunalqro.gob.mx/transparencia/leeDoc.php?cual=6813&amp;transpliga=1</t>
  </si>
  <si>
    <t>http://www.tribunalqro.gob.mx/transparencia/leeDoc.php?cual=6815&amp;transpliga=1</t>
  </si>
  <si>
    <t>http://www.tribunalqro.gob.mx/transparencia/leeDoc.php?cual=6816&amp;transpliga=1</t>
  </si>
  <si>
    <t>http://www.tribunalqro.gob.mx/transparencia/leeDoc.php?cual=6817&amp;transpliga=1</t>
  </si>
  <si>
    <t>http://www.tribunalqro.gob.mx/transparencia/leeDoc.php?cual=6818&amp;transpliga=1</t>
  </si>
  <si>
    <t>http://www.tribunalqro.gob.mx/transparencia/leeDoc.php?cual=6820&amp;transpliga=1</t>
  </si>
  <si>
    <t>http://www.tribunalqro.gob.mx/transparencia/leeDoc.php?cual=6821&amp;transpliga=1</t>
  </si>
  <si>
    <t>http://www.tribunalqro.gob.mx/transparencia/leeDoc.php?cual=6822&amp;transpliga=1</t>
  </si>
  <si>
    <t>http://www.tribunalqro.gob.mx/transparencia/leeDoc.php?cual=6823&amp;transpliga=1</t>
  </si>
  <si>
    <t>http://www.tribunalqro.gob.mx/transparencia/leeDoc.php?cual=6824&amp;transpliga=1</t>
  </si>
  <si>
    <t>http://www.tribunalqro.gob.mx/transparencia/leeDoc.php?cual=6825&amp;transpliga=1</t>
  </si>
  <si>
    <t>http://www.tribunalqro.gob.mx/transparencia/leeDoc.php?cual=6826&amp;transpliga=1</t>
  </si>
  <si>
    <t>http://www.tribunalqro.gob.mx/transparencia/leeDoc.php?cual=6827&amp;transpliga=1</t>
  </si>
  <si>
    <t>http://www.tribunalqro.gob.mx/transparencia/leeDoc.php?cual=6828&amp;transpliga=1</t>
  </si>
  <si>
    <t>http://www.tribunalqro.gob.mx/transparencia/leeDoc.php?cual=6829&amp;transpliga=1</t>
  </si>
  <si>
    <t>http://www.tribunalqro.gob.mx/transparencia/leeDoc.php?cual=6830&amp;transpliga=1</t>
  </si>
  <si>
    <t>http://www.tribunalqro.gob.mx/transparencia/leeDoc.php?cual=6831&amp;transpliga=1</t>
  </si>
  <si>
    <t>http://www.tribunalqro.gob.mx/transparencia/leeDoc.php?cual=6832&amp;transpliga=1</t>
  </si>
  <si>
    <t>http://www.tribunalqro.gob.mx/transparencia/leeDoc.php?cual=6833&amp;transpliga=1</t>
  </si>
  <si>
    <t>http://www.tribunalqro.gob.mx/transparencia/leeDoc.php?cual=6835&amp;transpliga=1</t>
  </si>
  <si>
    <t>http://www.tribunalqro.gob.mx/transparencia/leeDoc.php?cual=6836&amp;transpliga=1</t>
  </si>
  <si>
    <t>http://www.tribunalqro.gob.mx/transparencia/leeDoc.php?cual=6837&amp;transpliga=1</t>
  </si>
  <si>
    <t>http://www.tribunalqro.gob.mx/transparencia/leeDoc.php?cual=6838&amp;transpliga=1</t>
  </si>
  <si>
    <t>http://www.tribunalqro.gob.mx/transparencia/leeDoc.php?cual=6839&amp;transpliga=1</t>
  </si>
  <si>
    <t>http://www.tribunalqro.gob.mx/transparencia/leeDoc.php?cual=6840&amp;transpliga=1</t>
  </si>
  <si>
    <t>http://www.tribunalqro.gob.mx/transparencia/leeDoc.php?cual=6841&amp;transpliga=1</t>
  </si>
  <si>
    <t>http://www.tribunalqro.gob.mx/transparencia/leeDoc.php?cual=6843&amp;transpliga=1</t>
  </si>
  <si>
    <t>http://www.tribunalqro.gob.mx/transparencia/leeDoc.php?cual=6844&amp;transpliga=1</t>
  </si>
  <si>
    <t>http://www.tribunalqro.gob.mx/transparencia/leeDoc.php?cual=6845&amp;transpliga=1</t>
  </si>
  <si>
    <t>http://www.tribunalqro.gob.mx/transparencia/leeDoc.php?cual=6846&amp;transpliga=1</t>
  </si>
  <si>
    <t>http://www.tribunalqro.gob.mx/transparencia/leeDoc.php?cual=6847&amp;transpliga=1</t>
  </si>
  <si>
    <t>http://www.tribunalqro.gob.mx/transparencia/leeDoc.php?cual=6848&amp;transpliga=1</t>
  </si>
  <si>
    <t>http://www.tribunalqro.gob.mx/transparencia/leeDoc.php?cual=6849&amp;transpliga=1</t>
  </si>
  <si>
    <t>http://www.tribunalqro.gob.mx/transparencia/leeDoc.php?cual=6850&amp;transpliga=1</t>
  </si>
  <si>
    <t>http://www.tribunalqro.gob.mx/transparencia/leeDoc.php?cual=6851&amp;transpliga=1</t>
  </si>
  <si>
    <t>http://www.tribunalqro.gob.mx/transparencia/leeDoc.php?cual=6852&amp;transpliga=1</t>
  </si>
  <si>
    <t>http://www.tribunalqro.gob.mx/transparencia/leeDoc.php?cual=6853&amp;transpliga=1</t>
  </si>
  <si>
    <t>http://www.tribunalqro.gob.mx/transparencia/leeDoc.php?cual=6854&amp;transpliga=1</t>
  </si>
  <si>
    <t>http://www.tribunalqro.gob.mx/transparencia/leeDoc.php?cual=6855&amp;transpliga=1</t>
  </si>
  <si>
    <t>juzgados Penales Qro</t>
  </si>
  <si>
    <t>Telefonos de México</t>
  </si>
  <si>
    <t xml:space="preserve">Vigilante </t>
  </si>
  <si>
    <t>Wendy</t>
  </si>
  <si>
    <t>Mejia</t>
  </si>
  <si>
    <t>Traslado personal</t>
  </si>
  <si>
    <t>Gastos de representación</t>
  </si>
  <si>
    <t>Curso Puntos Fuertes de la Web Institucional</t>
  </si>
  <si>
    <t>Orientador</t>
  </si>
  <si>
    <t>Dirección de Orientación y Servicio a la Ciudadanía</t>
  </si>
  <si>
    <t>Ruth</t>
  </si>
  <si>
    <t>Homs</t>
  </si>
  <si>
    <t>Tirado</t>
  </si>
  <si>
    <t>Reunión Nacional de BANAVIM  con enlaces de los Tribunales Superiores de Justicia</t>
  </si>
  <si>
    <t>Reunión-entrevista</t>
  </si>
  <si>
    <t>Reunión de trabajo-entrevista</t>
  </si>
  <si>
    <t>Cristina</t>
  </si>
  <si>
    <t xml:space="preserve">Diplimado de Mediación </t>
  </si>
  <si>
    <t>Séptima Reunión Nacional de Enlaces de las Unidades de Género</t>
  </si>
  <si>
    <t>Cuatro Cienegas</t>
  </si>
  <si>
    <t>Juez de Ejecución de Sanciones Penales</t>
  </si>
  <si>
    <t>Edgardo Saúl</t>
  </si>
  <si>
    <t>Contreras</t>
  </si>
  <si>
    <t>Arias</t>
  </si>
  <si>
    <t>Encuentro Nacional 2019 de Jueces de Ejecución Penal</t>
  </si>
  <si>
    <t>Estado de Mexico</t>
  </si>
  <si>
    <t>Juzgados Corregidora,  Juzgados Penales Qro y Casa de de Justicia</t>
  </si>
  <si>
    <t>juzgado Toliman</t>
  </si>
  <si>
    <t>Toliman</t>
  </si>
  <si>
    <t>Colonia Peñuelas</t>
  </si>
  <si>
    <t>Juzgado Mixto de El Marqués</t>
  </si>
  <si>
    <t>Revisión inmueble</t>
  </si>
  <si>
    <t>Juzgado Menor San Joaquin</t>
  </si>
  <si>
    <t>Juzgado Menor Peñamiller</t>
  </si>
  <si>
    <t>Francisco</t>
  </si>
  <si>
    <t>Juzgado Menor Pedro escobedo</t>
  </si>
  <si>
    <t>Pedro Escobedo</t>
  </si>
  <si>
    <t>Cortes</t>
  </si>
  <si>
    <t>Juzgado Mixto Primera Instancia Amealco</t>
  </si>
  <si>
    <t>Jefe de Fiscal</t>
  </si>
  <si>
    <t>Ma. Del Carmen</t>
  </si>
  <si>
    <t>Juzgado Menor Huimilpan</t>
  </si>
  <si>
    <t>Huimilpan</t>
  </si>
  <si>
    <t>Juzgado Corregidora</t>
  </si>
  <si>
    <t>Sistema Penal Acusatorio y Oral Qro</t>
  </si>
  <si>
    <t>Audiencia Sistema Penal Acusatorio y Oral</t>
  </si>
  <si>
    <t>Dirección de la Contraloría Interna</t>
  </si>
  <si>
    <t xml:space="preserve">Edgar </t>
  </si>
  <si>
    <t>Auditoría</t>
  </si>
  <si>
    <t>Ivette</t>
  </si>
  <si>
    <t>Smeke</t>
  </si>
  <si>
    <t>Reunión Nacional 2019 de Oficiales Mayores y Directores Generales de la Administración de los Poderes Judiciales de la República Mexicana</t>
  </si>
  <si>
    <t>Cuernavaca</t>
  </si>
  <si>
    <t>V Taller de Cooperación Procesal Internacional</t>
  </si>
  <si>
    <t>Segunda Asamblea Plenaria Ordinaria 2019 CONATRIB</t>
  </si>
  <si>
    <t>Gira de Trabajo Juzgados de la Sierra</t>
  </si>
  <si>
    <t>Necesidades y Remodelaciones</t>
  </si>
  <si>
    <t>Juzgado Quinto Civil San Juan del Río</t>
  </si>
  <si>
    <t>Juzgado Unico Penal</t>
  </si>
  <si>
    <t>Contralor</t>
  </si>
  <si>
    <t>Direccion de Contraloría Interna</t>
  </si>
  <si>
    <t>2do Seminario Nacional de Vinculación de los Sistemas Anticorrupción, Fiscalización y Transparencia</t>
  </si>
  <si>
    <t>Juzgado de Jalpan de Sierra</t>
  </si>
  <si>
    <t>Taller Llantas Vega</t>
  </si>
  <si>
    <t>Bernal</t>
  </si>
  <si>
    <t>Juzgado Menor Mixto Tequisquiapan</t>
  </si>
  <si>
    <t>Cadereyta</t>
  </si>
  <si>
    <t>Eusebia</t>
  </si>
  <si>
    <t>Eleuterio</t>
  </si>
  <si>
    <t>Mercado</t>
  </si>
  <si>
    <t>San Juan dlel Rio</t>
  </si>
  <si>
    <t>Perito interprete</t>
  </si>
  <si>
    <t>Gira de  trabajo</t>
  </si>
  <si>
    <t>Reunion de Oficiales Mayores</t>
  </si>
  <si>
    <t>http://www.tribunalqro.gob.mx/transparencia/leeDoc.php?cual=6882&amp;transpliga=1</t>
  </si>
  <si>
    <t>http://www.tribunalqro.gob.mx/transparencia/leeDoc.php?cual=6883&amp;transpliga=1</t>
  </si>
  <si>
    <t>http://www.tribunalqro.gob.mx/transparencia/leeDoc.php?cual=6884&amp;transpliga=1</t>
  </si>
  <si>
    <t>http://www.tribunalqro.gob.mx/transparencia/leeDoc.php?cual=6885&amp;transpliga=1</t>
  </si>
  <si>
    <t>http://www.tribunalqro.gob.mx/transparencia/leeDoc.php?cual=6886&amp;transpliga=1</t>
  </si>
  <si>
    <t>http://www.tribunalqro.gob.mx/transparencia/leeDoc.php?cual=6887&amp;transpliga=1</t>
  </si>
  <si>
    <t>http://www.tribunalqro.gob.mx/transparencia/leeDoc.php?cual=6888&amp;transpliga=1</t>
  </si>
  <si>
    <t>http://www.tribunalqro.gob.mx/transparencia/leeDoc.php?cual=6889&amp;transpliga=1</t>
  </si>
  <si>
    <t>http://www.tribunalqro.gob.mx/transparencia/leeDoc.php?cual=6890&amp;transpliga=1</t>
  </si>
  <si>
    <t>http://www.tribunalqro.gob.mx/transparencia/leeDoc.php?cual=6891&amp;transpliga=1</t>
  </si>
  <si>
    <t>http://www.tribunalqro.gob.mx/transparencia/leeDoc.php?cual=6892&amp;transpliga=1</t>
  </si>
  <si>
    <t>http://www.tribunalqro.gob.mx/transparencia/leeDoc.php?cual=6893&amp;transpliga=1</t>
  </si>
  <si>
    <t>http://www.tribunalqro.gob.mx/transparencia/leeDoc.php?cual=6894&amp;transpliga=1</t>
  </si>
  <si>
    <t>http://www.tribunalqro.gob.mx/transparencia/leeDoc.php?cual=6895&amp;transpliga=1</t>
  </si>
  <si>
    <t>http://www.tribunalqro.gob.mx/transparencia/leeDoc.php?cual=6896&amp;transpliga=1</t>
  </si>
  <si>
    <t>http://www.tribunalqro.gob.mx/transparencia/leeDoc.php?cual=6897&amp;transpliga=1</t>
  </si>
  <si>
    <t>http://www.tribunalqro.gob.mx/transparencia/leeDoc.php?cual=6898&amp;transpliga=1</t>
  </si>
  <si>
    <t>http://www.tribunalqro.gob.mx/transparencia/leeDoc.php?cual=6899&amp;transpliga=1</t>
  </si>
  <si>
    <t>http://www.tribunalqro.gob.mx/transparencia/leeDoc.php?cual=6900&amp;transpliga=1</t>
  </si>
  <si>
    <t>http://www.tribunalqro.gob.mx/transparencia/leeDoc.php?cual=6901&amp;transpliga=1</t>
  </si>
  <si>
    <t>http://www.tribunalqro.gob.mx/transparencia/leeDoc.php?cual=6902&amp;transpliga=1</t>
  </si>
  <si>
    <t>http://www.tribunalqro.gob.mx/transparencia/leeDoc.php?cual=6903&amp;transpliga=1</t>
  </si>
  <si>
    <t>http://www.tribunalqro.gob.mx/transparencia/leeDoc.php?cual=6904&amp;transpliga=1</t>
  </si>
  <si>
    <t>http://www.tribunalqro.gob.mx/transparencia/leeDoc.php?cual=6905&amp;transpliga=1</t>
  </si>
  <si>
    <t>http://www.tribunalqro.gob.mx/transparencia/leeDoc.php?cual=6906&amp;transpliga=1</t>
  </si>
  <si>
    <t>http://www.tribunalqro.gob.mx/transparencia/leeDoc.php?cual=6907&amp;transpliga=1</t>
  </si>
  <si>
    <t>http://www.tribunalqro.gob.mx/transparencia/leeDoc.php?cual=6908&amp;transpliga=1</t>
  </si>
  <si>
    <t>http://www.tribunalqro.gob.mx/transparencia/leeDoc.php?cual=6909&amp;transpliga=1</t>
  </si>
  <si>
    <t>http://www.tribunalqro.gob.mx/transparencia/leeDoc.php?cual=6914&amp;transpliga=1</t>
  </si>
  <si>
    <t>http://www.tribunalqro.gob.mx/transparencia/leeDoc.php?cual=6910&amp;transpliga=1</t>
  </si>
  <si>
    <t>http://www.tribunalqro.gob.mx/transparencia/leeDoc.php?cual=6911&amp;transpliga=1</t>
  </si>
  <si>
    <t>http://www.tribunalqro.gob.mx/transparencia/leeDoc.php?cual=6912&amp;transpliga=1</t>
  </si>
  <si>
    <t>http://www.tribunalqro.gob.mx/transparencia/leeDoc.php?cual=6913&amp;transpliga=1</t>
  </si>
  <si>
    <t>http://www.tribunalqro.gob.mx/transparencia/leeDoc.php?cual=6915&amp;transpliga=1</t>
  </si>
  <si>
    <t>http://www.tribunalqro.gob.mx/transparencia/leeDoc.php?cual=6916&amp;transpliga=1</t>
  </si>
  <si>
    <t>http://www.tribunalqro.gob.mx/transparencia/leeDoc.php?cual=6917&amp;transpliga=1</t>
  </si>
  <si>
    <t>http://www.tribunalqro.gob.mx/transparencia/leeDoc.php?cual=6918&amp;transpliga=1</t>
  </si>
  <si>
    <t>http://www.tribunalqro.gob.mx/transparencia/leeDoc.php?cual=6919&amp;transpliga=1</t>
  </si>
  <si>
    <t>http://www.tribunalqro.gob.mx/transparencia/leeDoc.php?cual=6920&amp;transpliga=1</t>
  </si>
  <si>
    <t>http://www.tribunalqro.gob.mx/transparencia/leeDoc.php?cual=6921&amp;transpliga=1</t>
  </si>
  <si>
    <t>http://www.tribunalqro.gob.mx/transparencia/leeDoc.php?cual=6922&amp;transpliga=1</t>
  </si>
  <si>
    <t>http://www.tribunalqro.gob.mx/transparencia/leeDoc.php?cual=6923&amp;transpliga=1</t>
  </si>
  <si>
    <t>http://www.tribunalqro.gob.mx/transparencia/leeDoc.php?cual=6924&amp;transpliga=1</t>
  </si>
  <si>
    <t>http://www.tribunalqro.gob.mx/transparencia/leeDoc.php?cual=6925&amp;transpliga=1</t>
  </si>
  <si>
    <t>http://www.tribunalqro.gob.mx/transparencia/leeDoc.php?cual=6926&amp;transpliga=1</t>
  </si>
  <si>
    <t>http://www.tribunalqro.gob.mx/transparencia/leeDoc.php?cual=6927&amp;transpliga=1</t>
  </si>
  <si>
    <t>http://www.tribunalqro.gob.mx/transparencia/leeDoc.php?cual=6928&amp;transpliga=1</t>
  </si>
  <si>
    <t>http://www.tribunalqro.gob.mx/transparencia/leeDoc.php?cual=6929&amp;transpliga=1</t>
  </si>
  <si>
    <t>http://www.tribunalqro.gob.mx/transparencia/leeDoc.php?cual=6930&amp;transpliga=1</t>
  </si>
  <si>
    <t>http://www.tribunalqro.gob.mx/transparencia/leeDoc.php?cual=6931&amp;transpliga=1</t>
  </si>
  <si>
    <t>http://www.tribunalqro.gob.mx/transparencia/leeDoc.php?cual=6932&amp;transpliga=1</t>
  </si>
  <si>
    <t>http://www.tribunalqro.gob.mx/transparencia/leeDoc.php?cual=6933&amp;transpliga=1</t>
  </si>
  <si>
    <t>http://www.tribunalqro.gob.mx/transparencia/leeDoc.php?cual=6934&amp;transpliga=1</t>
  </si>
  <si>
    <t>http://www.tribunalqro.gob.mx/transparencia/leeDoc.php?cual=6935&amp;transpliga=1</t>
  </si>
  <si>
    <t>http://www.tribunalqro.gob.mx/transparencia/leeDoc.php?cual=6936&amp;transpliga=1</t>
  </si>
  <si>
    <t>http://www.tribunalqro.gob.mx/transparencia/leeDoc.php?cual=6937&amp;transpliga=1</t>
  </si>
  <si>
    <t>http://www.tribunalqro.gob.mx/transparencia/leeDoc.php?cual=6938&amp;transpliga=1</t>
  </si>
  <si>
    <t>http://www.tribunalqro.gob.mx/transparencia/leeDoc.php?cual=6939&amp;transpliga=1</t>
  </si>
  <si>
    <t>http://www.tribunalqro.gob.mx/transparencia/leeDoc.php?cual=6940&amp;transpliga=1</t>
  </si>
  <si>
    <t>http://www.tribunalqro.gob.mx/transparencia/leeDoc.php?cual=6941&amp;transpliga=1</t>
  </si>
  <si>
    <t>http://www.tribunalqro.gob.mx/transparencia/leeDoc.php?cual=6942&amp;transpliga=1</t>
  </si>
  <si>
    <t>http://www.tribunalqro.gob.mx/transparencia/leeDoc.php?cual=6943&amp;transpliga=1</t>
  </si>
  <si>
    <t>http://www.tribunalqro.gob.mx/transparencia/leeDoc.php?cual=6944&amp;transpliga=1</t>
  </si>
  <si>
    <t>http://www.tribunalqro.gob.mx/transparencia/leeDoc.php?cual=6945&amp;transpliga=1</t>
  </si>
  <si>
    <t>http://www.tribunalqro.gob.mx/transparencia/leeDoc.php?cual=6946&amp;transpliga=1</t>
  </si>
  <si>
    <t>http://www.tribunalqro.gob.mx/transparencia/leeDoc.php?cual=6947&amp;transpliga=1</t>
  </si>
  <si>
    <t>http://www.tribunalqro.gob.mx/transparencia/leeDoc.php?cual=6948&amp;transpliga=1</t>
  </si>
  <si>
    <t>http://www.tribunalqro.gob.mx/transparencia/leeDoc.php?cual=6949&amp;transpliga=1</t>
  </si>
  <si>
    <t>http://www.tribunalqro.gob.mx/transparencia/leeDoc.php?cual=6950&amp;transpliga=1</t>
  </si>
  <si>
    <t>http://www.tribunalqro.gob.mx/transparencia/leeDoc.php?cual=6951&amp;transpliga=1</t>
  </si>
  <si>
    <t>http://www.tribunalqro.gob.mx/transparencia/leeDoc.php?cual=6952&amp;transpliga=1</t>
  </si>
  <si>
    <t>http://www.tribunalqro.gob.mx/transparencia/leeDoc.php?cual=6953&amp;transpliga=1</t>
  </si>
  <si>
    <t>http://www.tribunalqro.gob.mx/transparencia/leeDoc.php?cual=6954&amp;transpliga=1</t>
  </si>
  <si>
    <t>http://www.tribunalqro.gob.mx/transparencia/leeDoc.php?cual=6955&amp;transpliga=1</t>
  </si>
  <si>
    <t>http://www.tribunalqro.gob.mx/transparencia/leeDoc.php?cual=6956&amp;transpliga=1</t>
  </si>
  <si>
    <t>http://www.tribunalqro.gob.mx/transparencia/leeDoc.php?cual=6957&amp;transpliga=1</t>
  </si>
  <si>
    <t>http://www.tribunalqro.gob.mx/transparencia/leeDoc.php?cual=6958&amp;transpliga=1</t>
  </si>
  <si>
    <t>http://www.tribunalqro.gob.mx/transparencia/leeDoc.php?cual=6959&amp;transpliga=1</t>
  </si>
  <si>
    <t>http://www.tribunalqro.gob.mx/transparencia/leeDoc.php?cual=6960&amp;transpliga=1</t>
  </si>
  <si>
    <t>http://www.tribunalqro.gob.mx/transparencia/leeDoc.php?cual=6961&amp;transpliga=1</t>
  </si>
  <si>
    <t>http://www.tribunalqro.gob.mx/transparencia/leeDoc.php?cual=6962&amp;transpliga=1</t>
  </si>
  <si>
    <t>http://www.tribunalqro.gob.mx/transparencia/leeDoc.php?cual=6963&amp;transpliga=1</t>
  </si>
  <si>
    <t>http://www.tribunalqro.gob.mx/transparencia/leeDoc.php?cual=6964&amp;transpliga=1</t>
  </si>
  <si>
    <t>http://www.tribunalqro.gob.mx/transparencia/leeDoc.php?cual=6965&amp;transpliga=1</t>
  </si>
  <si>
    <t>http://www.tribunalqro.gob.mx/transparencia/leeDoc.php?cual=6966&amp;transpliga=1</t>
  </si>
  <si>
    <t>http://www.tribunalqro.gob.mx/transparencia/leeDoc.php?cual=6967&amp;transpliga=1</t>
  </si>
  <si>
    <t>http://www.tribunalqro.gob.mx/transparencia/leeDoc.php?cual=6968&amp;transpliga=1</t>
  </si>
  <si>
    <t>http://www.tribunalqro.gob.mx/transparencia/leeDoc.php?cual=6969&amp;transpliga=1</t>
  </si>
  <si>
    <t>http://www.tribunalqro.gob.mx/transparencia/leeDoc.php?cual=6970&amp;transpliga=1</t>
  </si>
  <si>
    <t>http://www.tribunalqro.gob.mx/transparencia/leeDoc.php?cual=6971&amp;transpliga=1</t>
  </si>
  <si>
    <t>http://www.tribunalqro.gob.mx/transparencia/leeDoc.php?cual=6972&amp;transpliga=1</t>
  </si>
  <si>
    <t>http://www.tribunalqro.gob.mx/transparencia/leeDoc.php?cual=6973&amp;transpliga=1</t>
  </si>
  <si>
    <t>http://www.tribunalqro.gob.mx/transparencia/leeDoc.php?cual=6974&amp;transpliga=1</t>
  </si>
  <si>
    <t>http://www.tribunalqro.gob.mx/transparencia/leeDoc.php?cual=6976&amp;transpliga=1</t>
  </si>
  <si>
    <t>http://www.tribunalqro.gob.mx/transparencia/leeDoc.php?cual=6977&amp;transpliga=1</t>
  </si>
  <si>
    <t>http://www.tribunalqro.gob.mx/transparencia/leeDoc.php?cual=6978&amp;transpliga=1</t>
  </si>
  <si>
    <t>http://www.tribunalqro.gob.mx/transparencia/leeDoc.php?cual=6979&amp;transpliga=1</t>
  </si>
  <si>
    <t>http://www.tribunalqro.gob.mx/transparencia/leeDoc.php?cual=6980&amp;transpliga=1</t>
  </si>
  <si>
    <t>http://www.tribunalqro.gob.mx/transparencia/leeDoc.php?cual=6981&amp;transpliga=1</t>
  </si>
  <si>
    <t>http://www.tribunalqro.gob.mx/transparencia/leeDoc.php?cual=6982&amp;transpliga=1</t>
  </si>
  <si>
    <t>http://www.tribunalqro.gob.mx/transparencia/leeDoc.php?cual=6983&amp;transpliga=1</t>
  </si>
  <si>
    <t>http://www.tribunalqro.gob.mx/transparencia/leeDoc.php?cual=6984&amp;transpliga=1</t>
  </si>
  <si>
    <t>http://www.tribunalqro.gob.mx/transparencia/leeDoc.php?cual=6985&amp;transpliga=1</t>
  </si>
  <si>
    <t>http://www.tribunalqro.gob.mx/transparencia/leeDoc.php?cual=6986&amp;transpliga=1</t>
  </si>
  <si>
    <t>http://www.tribunalqro.gob.mx/transparencia/leeDoc.php?cual=6987&amp;transpliga=1</t>
  </si>
  <si>
    <t>http://www.tribunalqro.gob.mx/transparencia/leeDoc.php?cual=6988&amp;transpliga=1</t>
  </si>
  <si>
    <t>http://www.tribunalqro.gob.mx/transparencia/leeDoc.php?cual=6989&amp;transpliga=1</t>
  </si>
  <si>
    <t>http://www.tribunalqro.gob.mx/transparencia/leeDoc.php?cual=6990&amp;transpliga=1</t>
  </si>
  <si>
    <t>http://www.tribunalqro.gob.mx/transparencia/leeDoc.php?cual=6991&amp;transpliga=1</t>
  </si>
  <si>
    <t>http://www.tribunalqro.gob.mx/transparencia/leeDoc.php?cual=6992&amp;transpliga=1</t>
  </si>
  <si>
    <t>http://www.tribunalqro.gob.mx/transparencia/leeDoc.php?cual=6993&amp;transpliga=1</t>
  </si>
  <si>
    <t>http://www.tribunalqro.gob.mx/transparencia/leeDoc.php?cual=6994&amp;transpliga=1</t>
  </si>
  <si>
    <t>http://www.tribunalqro.gob.mx/transparencia/leeDoc.php?cual=6995&amp;transpliga=1</t>
  </si>
  <si>
    <t>http://www.tribunalqro.gob.mx/transparencia/leeDoc.php?cual=6996&amp;transpliga=1</t>
  </si>
  <si>
    <t>http://www.tribunalqro.gob.mx/transparencia/leeDoc.php?cual=6997&amp;transpliga=1</t>
  </si>
  <si>
    <t>http://www.tribunalqro.gob.mx/transparencia/leeDoc.php?cual=6998&amp;transpliga=1</t>
  </si>
  <si>
    <t>http://www.tribunalqro.gob.mx/transparencia/leeDoc.php?cual=6999&amp;transpliga=1</t>
  </si>
  <si>
    <t>http://www.tribunalqro.gob.mx/transparencia/leeDoc.php?cual=7000&amp;transpliga=1</t>
  </si>
  <si>
    <t>http://www.tribunalqro.gob.mx/transparencia/leeDoc.php?cual=7001&amp;transpliga=1</t>
  </si>
  <si>
    <t>http://www.tribunalqro.gob.mx/transparencia/leeDoc.php?cual=7002&amp;transpliga=1</t>
  </si>
  <si>
    <t>http://www.tribunalqro.gob.mx/transparencia/leeDoc.php?cual=7003&amp;transpliga=1</t>
  </si>
  <si>
    <t>http://www.tribunalqro.gob.mx/transparencia/leeDoc.php?cual=7004&amp;transpliga=1</t>
  </si>
  <si>
    <t>http://www.tribunalqro.gob.mx/transparencia/leeDoc.php?cual=7005&amp;transpliga=1</t>
  </si>
  <si>
    <t>http://www.tribunalqro.gob.mx/transparencia/leeDoc.php?cual=7006&amp;transpliga=1</t>
  </si>
  <si>
    <t>http://www.tribunalqro.gob.mx/transparencia/leeDoc.php?cual=7007&amp;transpliga=1</t>
  </si>
  <si>
    <t>http://www.tribunalqro.gob.mx/transparencia/leeDoc.php?cual=7008&amp;transpliga=1</t>
  </si>
  <si>
    <t>http://www.tribunalqro.gob.mx/transparencia/leeDoc.php?cual=7009&amp;transpliga=1</t>
  </si>
  <si>
    <t>http://www.tribunalqro.gob.mx/transparencia/leeDoc.php?cual=7010&amp;transpliga=1</t>
  </si>
  <si>
    <t>http://www.tribunalqro.gob.mx/transparencia/leeDoc.php?cual=7011&amp;transpliga=1</t>
  </si>
  <si>
    <t>http://www.tribunalqro.gob.mx/transparencia/leeDoc.php?cual=7012&amp;transpliga=1</t>
  </si>
  <si>
    <t>http://www.tribunalqro.gob.mx/transparencia/leeDoc.php?cual=7013&amp;transpliga=1</t>
  </si>
  <si>
    <t>http://www.tribunalqro.gob.mx/transparencia/leeDoc.php?cual=7014&amp;transpliga=1</t>
  </si>
  <si>
    <t>http://www.tribunalqro.gob.mx/transparencia/leeDoc.php?cual=7015&amp;transpliga=1</t>
  </si>
  <si>
    <t>http://www.tribunalqro.gob.mx/transparencia/leeDoc.php?cual=7016&amp;transpliga=1</t>
  </si>
  <si>
    <t>http://www.tribunalqro.gob.mx/transparencia/leeDoc.php?cual=7017&amp;transpliga=1</t>
  </si>
  <si>
    <t>http://www.tribunalqro.gob.mx/transparencia/leeDoc.php?cual=7018&amp;transpliga=1</t>
  </si>
  <si>
    <t>http://www.tribunalqro.gob.mx/transparencia/leeDoc.php?cual=7019&amp;transpliga=1</t>
  </si>
  <si>
    <t>http://www.tribunalqro.gob.mx/transparencia/leeDoc.php?cual=7020&amp;transpliga=1</t>
  </si>
  <si>
    <t>http://www.tribunalqro.gob.mx/transparencia/leeDoc.php?cual=7021&amp;transpliga=1</t>
  </si>
  <si>
    <t>http://www.tribunalqro.gob.mx/transparencia/leeDoc.php?cual=7022&amp;transpliga=1</t>
  </si>
  <si>
    <t>http://www.tribunalqro.gob.mx/transparencia/leeDoc.php?cual=7023&amp;transpliga=1</t>
  </si>
  <si>
    <t>http://www.tribunalqro.gob.mx/transparencia/leeDoc.php?cual=7025&amp;transpliga=1</t>
  </si>
  <si>
    <t>http://www.tribunalqro.gob.mx/transparencia/leeDoc.php?cual=7026&amp;transpliga=1</t>
  </si>
  <si>
    <t>http://www.tribunalqro.gob.mx/transparencia/leeDoc.php?cual=7027&amp;transpliga=1</t>
  </si>
  <si>
    <t>http://www.tribunalqro.gob.mx/transparencia/leeDoc.php?cual=7028&amp;transpliga=1</t>
  </si>
  <si>
    <t>http://www.tribunalqro.gob.mx/transparencia/leeDoc.php?cual=7029&amp;transpliga=1</t>
  </si>
  <si>
    <t>http://www.tribunalqro.gob.mx/transparencia/leeDoc.php?cual=7030&amp;transpliga=1</t>
  </si>
  <si>
    <t>http://www.tribunalqro.gob.mx/transparencia/leeDoc.php?cual=7031&amp;transpliga=1</t>
  </si>
  <si>
    <t>http://www.tribunalqro.gob.mx/transparencia/leeDoc.php?cual=7032&amp;transpliga=1</t>
  </si>
  <si>
    <t>http://www.tribunalqro.gob.mx/transparencia/leeDoc.php?cual=7033&amp;transpliga=1</t>
  </si>
  <si>
    <t>http://www.tribunalqro.gob.mx/transparencia/leeDoc.php?cual=7034&amp;transpliga=1</t>
  </si>
  <si>
    <t>http://www.tribunalqro.gob.mx/transparencia/leeDoc.php?cual=7035&amp;transpliga=1</t>
  </si>
  <si>
    <t>http://www.tribunalqro.gob.mx/transparencia/leeDoc.php?cual=7036&amp;transpliga=1</t>
  </si>
  <si>
    <t>http://www.tribunalqro.gob.mx/transparencia/leeDoc.php?cual=7506&amp;transpliga=1</t>
  </si>
  <si>
    <t>http://www.tribunalqro.gob.mx/transparencia/leeDoc.php?cual=7507&amp;transpliga=1</t>
  </si>
  <si>
    <t>http://www.tribunalqro.gob.mx/transparencia/leeDoc.php?cual=7039&amp;transpliga=1</t>
  </si>
  <si>
    <t>http://www.tribunalqro.gob.mx/transparencia/leeDoc.php?cual=7040&amp;transpliga=1</t>
  </si>
  <si>
    <t>http://www.tribunalqro.gob.mx/transparencia/leeDoc.php?cual=7041&amp;transpliga=1</t>
  </si>
  <si>
    <t>http://www.tribunalqro.gob.mx/transparencia/leeDoc.php?cual=7042&amp;transpliga=1</t>
  </si>
  <si>
    <t>http://www.tribunalqro.gob.mx/transparencia/leeDoc.php?cual=7043&amp;transpliga=1</t>
  </si>
  <si>
    <t>http://www.tribunalqro.gob.mx/transparencia/leeDoc.php?cual=7044&amp;transpliga=1</t>
  </si>
  <si>
    <t>http://www.tribunalqro.gob.mx/transparencia/leeDoc.php?cual=7045&amp;transpliga=1</t>
  </si>
  <si>
    <t>http://www.tribunalqro.gob.mx/transparencia/leeDoc.php?cual=7046&amp;transpliga=1</t>
  </si>
  <si>
    <t>http://www.tribunalqro.gob.mx/transparencia/leeDoc.php?cual=7047&amp;transpliga=1</t>
  </si>
  <si>
    <t>http://www.tribunalqro.gob.mx/transparencia/leeDoc.php?cual=7048&amp;transpliga=1</t>
  </si>
  <si>
    <t>http://www.tribunalqro.gob.mx/transparencia/leeDoc.php?cual=7049&amp;transpliga=1</t>
  </si>
  <si>
    <t>http://www.tribunalqro.gob.mx/transparencia/leeDoc.php?cual=7050&amp;transpliga=1</t>
  </si>
  <si>
    <t>http://www.tribunalqro.gob.mx/transparencia/leeDoc.php?cual=7051&amp;transpliga=1</t>
  </si>
  <si>
    <t>http://www.tribunalqro.gob.mx/transparencia/leeDoc.php?cual=7052&amp;transpliga=1</t>
  </si>
  <si>
    <t>http://www.tribunalqro.gob.mx/transparencia/leeDoc.php?cual=7110&amp;transpliga=1</t>
  </si>
  <si>
    <t>http://www.tribunalqro.gob.mx/transparencia/leeDoc.php?cual=7111&amp;transpliga=1</t>
  </si>
  <si>
    <t>http://www.tribunalqro.gob.mx/transparencia/leeDoc.php?cual=7112&amp;transpliga=1</t>
  </si>
  <si>
    <t>http://www.tribunalqro.gob.mx/transparencia/leeDoc.php?cual=7113&amp;transpliga=1</t>
  </si>
  <si>
    <t>http://www.tribunalqro.gob.mx/transparencia/leeDoc.php?cual=7114&amp;transpliga=1</t>
  </si>
  <si>
    <t>http://www.tribunalqro.gob.mx/transparencia/leeDoc.php?cual=7115&amp;transpliga=1</t>
  </si>
  <si>
    <t>http://www.tribunalqro.gob.mx/transparencia/leeDoc.php?cual=7116&amp;transpliga=1</t>
  </si>
  <si>
    <t>http://www.tribunalqro.gob.mx/transparencia/leeDoc.php?cual=7117&amp;transpliga=1</t>
  </si>
  <si>
    <t>http://www.tribunalqro.gob.mx/transparencia/leeDoc.php?cual=7118&amp;transpliga=1</t>
  </si>
  <si>
    <t>http://www.tribunalqro.gob.mx/transparencia/leeDoc.php?cual=7119&amp;transpliga=1</t>
  </si>
  <si>
    <t>http://www.tribunalqro.gob.mx/transparencia/leeDoc.php?cual=7120&amp;transpliga=1</t>
  </si>
  <si>
    <t>http://www.tribunalqro.gob.mx/transparencia/leeDoc.php?cual=7121&amp;transpliga=1</t>
  </si>
  <si>
    <t>http://www.tribunalqro.gob.mx/transparencia/leeDoc.php?cual=7122&amp;transpliga=1</t>
  </si>
  <si>
    <t>http://www.tribunalqro.gob.mx/transparencia/leeDoc.php?cual=7123&amp;transpliga=1</t>
  </si>
  <si>
    <t>http://www.tribunalqro.gob.mx/transparencia/leeDoc.php?cual=7124&amp;transpliga=1</t>
  </si>
  <si>
    <t>http://www.tribunalqro.gob.mx/transparencia/leeDoc.php?cual=7125&amp;transpliga=1</t>
  </si>
  <si>
    <t>http://www.tribunalqro.gob.mx/transparencia/leeDoc.php?cual=7126&amp;transpliga=1</t>
  </si>
  <si>
    <t>http://www.tribunalqro.gob.mx/transparencia/leeDoc.php?cual=7127&amp;transpliga=1</t>
  </si>
  <si>
    <t>http://www.tribunalqro.gob.mx/transparencia/leeDoc.php?cual=7128&amp;transpliga=1</t>
  </si>
  <si>
    <t>http://www.tribunalqro.gob.mx/transparencia/leeDoc.php?cual=7129&amp;transpliga=1</t>
  </si>
  <si>
    <t>http://www.tribunalqro.gob.mx/transparencia/leeDoc.php?cual=7130&amp;transpliga=1</t>
  </si>
  <si>
    <t>http://www.tribunalqro.gob.mx/transparencia/leeDoc.php?cual=7131&amp;transpliga=1</t>
  </si>
  <si>
    <t>http://www.tribunalqro.gob.mx/transparencia/leeDoc.php?cual=7132&amp;transpliga=1</t>
  </si>
  <si>
    <t>http://www.tribunalqro.gob.mx/transparencia/leeDoc.php?cual=7133&amp;transpliga=1</t>
  </si>
  <si>
    <t>http://www.tribunalqro.gob.mx/transparencia/leeDoc.php?cual=7134&amp;transpliga=1</t>
  </si>
  <si>
    <t>http://www.tribunalqro.gob.mx/transparencia/leeDoc.php?cual=7135&amp;transpliga=1</t>
  </si>
  <si>
    <t>http://www.tribunalqro.gob.mx/transparencia/leeDoc.php?cual=7136&amp;transpliga=1</t>
  </si>
  <si>
    <t>http://www.tribunalqro.gob.mx/transparencia/leeDoc.php?cual=7137&amp;transpliga=1</t>
  </si>
  <si>
    <t>http://www.tribunalqro.gob.mx/transparencia/leeDoc.php?cual=7138&amp;transpliga=1</t>
  </si>
  <si>
    <t>http://www.tribunalqro.gob.mx/transparencia/leeDoc.php?cual=7139&amp;transpliga=1</t>
  </si>
  <si>
    <t>http://www.tribunalqro.gob.mx/transparencia/leeDoc.php?cual=7140&amp;transpliga=1</t>
  </si>
  <si>
    <t>http://www.tribunalqro.gob.mx/transparencia/leeDoc.php?cual=7141&amp;transpliga=1</t>
  </si>
  <si>
    <t>http://www.tribunalqro.gob.mx/transparencia/leeDoc.php?cual=7142&amp;transpliga=1</t>
  </si>
  <si>
    <t>http://www.tribunalqro.gob.mx/transparencia/leeDoc.php?cual=7143&amp;transpliga=1</t>
  </si>
  <si>
    <t>http://www.tribunalqro.gob.mx/transparencia/leeDoc.php?cual=7144&amp;transpliga=1</t>
  </si>
  <si>
    <t>http://www.tribunalqro.gob.mx/transparencia/leeDoc.php?cual=7145&amp;transpliga=1</t>
  </si>
  <si>
    <t>http://www.tribunalqro.gob.mx/transparencia/leeDoc.php?cual=7151&amp;transpliga=1</t>
  </si>
  <si>
    <t>http://www.tribunalqro.gob.mx/transparencia/leeDoc.php?cual=7152&amp;transpliga=1</t>
  </si>
  <si>
    <t>http://www.tribunalqro.gob.mx/transparencia/leeDoc.php?cual=7153&amp;transpliga=1</t>
  </si>
  <si>
    <t>http://www.tribunalqro.gob.mx/transparencia/leeDoc.php?cual=7154&amp;transpliga=1</t>
  </si>
  <si>
    <t>http://www.tribunalqro.gob.mx/transparencia/leeDoc.php?cual=7155&amp;transpliga=1</t>
  </si>
  <si>
    <t>http://www.tribunalqro.gob.mx/transparencia/leeDoc.php?cual=7156&amp;transpliga=1</t>
  </si>
  <si>
    <t>http://www.tribunalqro.gob.mx/transparencia/leeDoc.php?cual=7157&amp;transpliga=1</t>
  </si>
  <si>
    <t>http://www.tribunalqro.gob.mx/transparencia/leeDoc.php?cual=7158&amp;transpliga=1</t>
  </si>
  <si>
    <t>http://www.tribunalqro.gob.mx/transparencia/leeDoc.php?cual=7277&amp;transpliga=1</t>
  </si>
  <si>
    <t>http://www.tribunalqro.gob.mx/transparencia/leeDoc.php?cual=7278&amp;transpliga=1</t>
  </si>
  <si>
    <t>http://www.tribunalqro.gob.mx/transparencia/leeDoc.php?cual=7279&amp;transpliga=1</t>
  </si>
  <si>
    <t>http://www.tribunalqro.gob.mx/transparencia/leeDoc.php?cual=7280&amp;transpliga=1</t>
  </si>
  <si>
    <t>http://www.tribunalqro.gob.mx/transparencia/leeDoc.php?cual=7281&amp;transpliga=1</t>
  </si>
  <si>
    <t>http://www.tribunalqro.gob.mx/transparencia/leeDoc.php?cual=7282&amp;transpliga=1</t>
  </si>
  <si>
    <t>http://www.tribunalqro.gob.mx/transparencia/leeDoc.php?cual=7283&amp;transpliga=1</t>
  </si>
  <si>
    <t>http://www.tribunalqro.gob.mx/transparencia/leeDoc.php?cual=7285&amp;transpliga=1</t>
  </si>
  <si>
    <t>http://www.tribunalqro.gob.mx/transparencia/leeDoc.php?cual=7286&amp;transpliga=1</t>
  </si>
  <si>
    <t>http://www.tribunalqro.gob.mx/transparencia/leeDoc.php?cual=7287&amp;transpliga=1</t>
  </si>
  <si>
    <t>http://www.tribunalqro.gob.mx/transparencia/leeDoc.php?cual=7288&amp;transpliga=1</t>
  </si>
  <si>
    <t>http://www.tribunalqro.gob.mx/transparencia/leeDoc.php?cual=7291&amp;transpliga=1</t>
  </si>
  <si>
    <t>http://www.tribunalqro.gob.mx/transparencia/leeDoc.php?cual=7292&amp;transpliga=1</t>
  </si>
  <si>
    <t>http://www.tribunalqro.gob.mx/transparencia/leeDoc.php?cual=7293&amp;transpliga=1</t>
  </si>
  <si>
    <t>http://www.tribunalqro.gob.mx/transparencia/leeDoc.php?cual=7294&amp;transpliga=1</t>
  </si>
  <si>
    <t>http://www.tribunalqro.gob.mx/transparencia/leeDoc.php?cual=7295&amp;transpliga=1</t>
  </si>
  <si>
    <t>http://www.tribunalqro.gob.mx/transparencia/leeDoc.php?cual=7298&amp;transpliga=1</t>
  </si>
  <si>
    <t>http://www.tribunalqro.gob.mx/transparencia/leeDoc.php?cual=7299&amp;transpliga=1</t>
  </si>
  <si>
    <t>http://www.tribunalqro.gob.mx/transparencia/leeDoc.php?cual=7300&amp;transpliga=1</t>
  </si>
  <si>
    <t>http://www.tribunalqro.gob.mx/transparencia/leeDoc.php?cual=7306&amp;transpliga=1</t>
  </si>
  <si>
    <t>http://www.tribunalqro.gob.mx/transparencia/leeDoc.php?cual=7308&amp;transpliga=1</t>
  </si>
  <si>
    <t>http://www.tribunalqro.gob.mx/transparencia/leeDoc.php?cual=7309&amp;transpliga=1</t>
  </si>
  <si>
    <t>http://www.tribunalqro.gob.mx/transparencia/leeDoc.php?cual=7310&amp;transpliga=1</t>
  </si>
  <si>
    <t>http://www.tribunalqro.gob.mx/transparencia/leeDoc.php?cual=7311&amp;transpliga=1</t>
  </si>
  <si>
    <t>http://www.tribunalqro.gob.mx/transparencia/leeDoc.php?cual=7312&amp;transpliga=1</t>
  </si>
  <si>
    <t>http://www.tribunalqro.gob.mx/transparencia/leeDoc.php?cual=7313&amp;transpliga=1</t>
  </si>
  <si>
    <t>http://www.tribunalqro.gob.mx/transparencia/leeDoc.php?cual=7318&amp;transpliga=1</t>
  </si>
  <si>
    <t>http://www.tribunalqro.gob.mx/transparencia/leeDoc.php?cual=7319&amp;transpliga=1</t>
  </si>
  <si>
    <t>http://www.tribunalqro.gob.mx/transparencia/leeDoc.php?cual=7320&amp;transpliga=1</t>
  </si>
  <si>
    <t>http://www.tribunalqro.gob.mx/transparencia/leeDoc.php?cual=7321&amp;transpliga=1</t>
  </si>
  <si>
    <t>http://www.tribunalqro.gob.mx/transparencia/leeDoc.php?cual=7322&amp;transpliga=1</t>
  </si>
  <si>
    <t>http://www.tribunalqro.gob.mx/transparencia/leeDoc.php?cual=7323&amp;transpliga=1</t>
  </si>
  <si>
    <t>http://www.tribunalqro.gob.mx/transparencia/leeDoc.php?cual=7324&amp;transpliga=1</t>
  </si>
  <si>
    <t>http://www.tribunalqro.gob.mx/transparencia/leeDoc.php?cual=7325&amp;transpliga=1</t>
  </si>
  <si>
    <t>http://www.tribunalqro.gob.mx/transparencia/leeDoc.php?cual=7326&amp;transpliga=1</t>
  </si>
  <si>
    <t>http://www.tribunalqro.gob.mx/transparencia/leeDoc.php?cual=7327&amp;transpliga=1</t>
  </si>
  <si>
    <t>http://www.tribunalqro.gob.mx/transparencia/leeDoc.php?cual=7328&amp;transpliga=1</t>
  </si>
  <si>
    <t>http://www.tribunalqro.gob.mx/transparencia/leeDoc.php?cual=7329&amp;transpliga=1</t>
  </si>
  <si>
    <t>http://www.tribunalqro.gob.mx/transparencia/leeDoc.php?cual=7330&amp;transpliga=1</t>
  </si>
  <si>
    <t>http://www.tribunalqro.gob.mx/transparencia/leeDoc.php?cual=7331&amp;transpliga=1</t>
  </si>
  <si>
    <t>http://www.tribunalqro.gob.mx/transparencia/leeDoc.php?cual=7332&amp;transpliga=1</t>
  </si>
  <si>
    <t>http://www.tribunalqro.gob.mx/transparencia/leeDoc.php?cual=7333&amp;transpliga=1</t>
  </si>
  <si>
    <t>http://www.tribunalqro.gob.mx/transparencia/leeDoc.php?cual=7334&amp;transpliga=1</t>
  </si>
  <si>
    <t>http://www.tribunalqro.gob.mx/transparencia/leeDoc.php?cual=7335&amp;transpliga=1</t>
  </si>
  <si>
    <t>http://www.tribunalqro.gob.mx/transparencia/leeDoc.php?cual=7336&amp;transpliga=1</t>
  </si>
  <si>
    <t>http://www.tribunalqro.gob.mx/transparencia/leeDoc.php?cual=7337&amp;transpliga=1</t>
  </si>
  <si>
    <t>http://www.tribunalqro.gob.mx/transparencia/leeDoc.php?cual=7338&amp;transpliga=1</t>
  </si>
  <si>
    <t>http://www.tribunalqro.gob.mx/transparencia/leeDoc.php?cual=7339&amp;transpliga=1</t>
  </si>
  <si>
    <t>http://www.tribunalqro.gob.mx/transparencia/leeDoc.php?cual=7340&amp;transpliga=1</t>
  </si>
  <si>
    <t>http://www.tribunalqro.gob.mx/transparencia/leeDoc.php?cual=7341&amp;transpliga=1</t>
  </si>
  <si>
    <t>http://www.tribunalqro.gob.mx/transparencia/leeDoc.php?cual=7342&amp;transpliga=1</t>
  </si>
  <si>
    <t>http://www.tribunalqro.gob.mx/transparencia/leeDoc.php?cual=7343&amp;transpliga=1</t>
  </si>
  <si>
    <t>http://www.tribunalqro.gob.mx/transparencia/leeDoc.php?cual=7344&amp;transpliga=1</t>
  </si>
  <si>
    <t>http://www.tribunalqro.gob.mx/transparencia/leeDoc.php?cual=7345&amp;transpliga=1</t>
  </si>
  <si>
    <t>http://www.tribunalqro.gob.mx/transparencia/leeDoc.php?cual=7346&amp;transpliga=1</t>
  </si>
  <si>
    <t>http://www.tribunalqro.gob.mx/transparencia/leeDoc.php?cual=7347&amp;transpliga=1</t>
  </si>
  <si>
    <t>http://www.tribunalqro.gob.mx/transparencia/leeDoc.php?cual=7348&amp;transpliga=1</t>
  </si>
  <si>
    <t>http://www.tribunalqro.gob.mx/transparencia/leeDoc.php?cual=7349&amp;transpliga=1</t>
  </si>
  <si>
    <t>http://www.tribunalqro.gob.mx/transparencia/leeDoc.php?cual=7350&amp;transpliga=1</t>
  </si>
  <si>
    <t>http://www.tribunalqro.gob.mx/transparencia/leeDoc.php?cual=7351&amp;transpliga=1</t>
  </si>
  <si>
    <t>http://www.tribunalqro.gob.mx/transparencia/leeDoc.php?cual=7352&amp;transpliga=1</t>
  </si>
  <si>
    <t>http://www.tribunalqro.gob.mx/transparencia/leeDoc.php?cual=7353&amp;transpliga=1</t>
  </si>
  <si>
    <t>http://www.tribunalqro.gob.mx/transparencia/leeDoc.php?cual=7354&amp;transpliga=1</t>
  </si>
  <si>
    <t>http://www.tribunalqro.gob.mx/transparencia/leeDoc.php?cual=7355&amp;transpliga=1</t>
  </si>
  <si>
    <t>http://www.tribunalqro.gob.mx/transparencia/leeDoc.php?cual=7356&amp;transpliga=1</t>
  </si>
  <si>
    <t>http://www.tribunalqro.gob.mx/transparencia/leeDoc.php?cual=7357&amp;transpliga=1</t>
  </si>
  <si>
    <t>http://www.tribunalqro.gob.mx/transparencia/leeDoc.php?cual=7358&amp;transpliga=1</t>
  </si>
  <si>
    <t>http://www.tribunalqro.gob.mx/transparencia/leeDoc.php?cual=7359&amp;transpliga=1</t>
  </si>
  <si>
    <t>http://www.tribunalqro.gob.mx/transparencia/leeDoc.php?cual=7360&amp;transpliga=1</t>
  </si>
  <si>
    <t>http://www.tribunalqro.gob.mx/transparencia/leeDoc.php?cual=7361&amp;transpliga=1</t>
  </si>
  <si>
    <t>http://www.tribunalqro.gob.mx/transparencia/leeDoc.php?cual=7362&amp;transpliga=1</t>
  </si>
  <si>
    <t>http://www.tribunalqro.gob.mx/transparencia/leeDoc.php?cual=7363&amp;transpliga=1</t>
  </si>
  <si>
    <t>http://www.tribunalqro.gob.mx/transparencia/leeDoc.php?cual=7364&amp;transpliga=1</t>
  </si>
  <si>
    <t>http://www.tribunalqro.gob.mx/transparencia/leeDoc.php?cual=7365&amp;transpliga=1</t>
  </si>
  <si>
    <t>http://www.tribunalqro.gob.mx/transparencia/leeDoc.php?cual=7366&amp;transpliga=1</t>
  </si>
  <si>
    <t>http://www.tribunalqro.gob.mx/transparencia/leeDoc.php?cual=7449&amp;transpliga=1</t>
  </si>
  <si>
    <t>http://www.tribunalqro.gob.mx/transparencia/leeDoc.php?cual=7450&amp;transpliga=1</t>
  </si>
  <si>
    <t>http://www.tribunalqro.gob.mx/transparencia/leeDoc.php?cual=7451&amp;transpliga=1</t>
  </si>
  <si>
    <t>http://www.tribunalqro.gob.mx/transparencia/leeDoc.php?cual=7452&amp;transpliga=1</t>
  </si>
  <si>
    <t>http://www.tribunalqro.gob.mx/transparencia/leeDoc.php?cual=7453&amp;transpliga=1</t>
  </si>
  <si>
    <t>http://www.tribunalqro.gob.mx/transparencia/leeDoc.php?cual=7454&amp;transpliga=1</t>
  </si>
  <si>
    <t>http://www.tribunalqro.gob.mx/transparencia/leeDoc.php?cual=7455&amp;transpliga=1</t>
  </si>
  <si>
    <t>http://www.tribunalqro.gob.mx/transparencia/leeDoc.php?cual=7456&amp;transpliga=1</t>
  </si>
  <si>
    <t>http://www.tribunalqro.gob.mx/transparencia/leeDoc.php?cual=7457&amp;transpliga=1</t>
  </si>
  <si>
    <t>http://www.tribunalqro.gob.mx/transparencia/leeDoc.php?cual=7458&amp;transpliga=1</t>
  </si>
  <si>
    <t>http://www.tribunalqro.gob.mx/transparencia/leeDoc.php?cual=7459&amp;transpliga=1</t>
  </si>
  <si>
    <t>http://www.tribunalqro.gob.mx/transparencia/leeDoc.php?cual=7460&amp;transpliga=1</t>
  </si>
  <si>
    <t>http://www.tribunalqro.gob.mx/transparencia/leeDoc.php?cual=7461&amp;transpliga=1</t>
  </si>
  <si>
    <t>http://www.tribunalqro.gob.mx/transparencia/leeDoc.php?cual=7462&amp;transpliga=1</t>
  </si>
  <si>
    <t>http://www.tribunalqro.gob.mx/transparencia/leeDoc.php?cual=7463&amp;transpliga=1</t>
  </si>
  <si>
    <t>http://www.tribunalqro.gob.mx/transparencia/leeDoc.php?cual=7464&amp;transpliga=1</t>
  </si>
  <si>
    <t>http://www.tribunalqro.gob.mx/transparencia/leeDoc.php?cual=7465&amp;transpliga=1</t>
  </si>
  <si>
    <t>http://www.tribunalqro.gob.mx/transparencia/leeDoc.php?cual=7466&amp;transpliga=1</t>
  </si>
  <si>
    <t>http://www.tribunalqro.gob.mx/transparencia/leeDoc.php?cual=7467&amp;transpliga=1</t>
  </si>
  <si>
    <t>http://www.tribunalqro.gob.mx/transparencia/leeDoc.php?cual=7468&amp;transpliga=1</t>
  </si>
  <si>
    <t>http://www.tribunalqro.gob.mx/transparencia/leeDoc.php?cual=7469&amp;transpliga=1</t>
  </si>
  <si>
    <t>http://www.tribunalqro.gob.mx/transparencia/leeDoc.php?cual=7470&amp;transpliga=1</t>
  </si>
  <si>
    <t>http://www.tribunalqro.gob.mx/transparencia/leeDoc.php?cual=7471&amp;transpliga=1</t>
  </si>
  <si>
    <t>http://www.tribunalqro.gob.mx/transparencia/leeDoc.php?cual=7472&amp;transpliga=1</t>
  </si>
  <si>
    <t>http://www.tribunalqro.gob.mx/transparencia/leeDoc.php?cual=7473&amp;transpliga=1</t>
  </si>
  <si>
    <t>http://www.tribunalqro.gob.mx/transparencia/leeDoc.php?cual=7474&amp;transpliga=1</t>
  </si>
  <si>
    <t>http://www.tribunalqro.gob.mx/transparencia/leeDoc.php?cual=7475&amp;transpliga=1</t>
  </si>
  <si>
    <t>http://www.tribunalqro.gob.mx/transparencia/leeDoc.php?cual=7476&amp;transpliga=1</t>
  </si>
  <si>
    <t>http://www.tribunalqro.gob.mx/transparencia/leeDoc.php?cual=7478&amp;transpliga=1</t>
  </si>
  <si>
    <t>http://www.tribunalqro.gob.mx/transparencia/leeDoc.php?cual=7479&amp;transpliga=1</t>
  </si>
  <si>
    <t>http://www.tribunalqro.gob.mx/transparencia/leeDoc.php?cual=7480&amp;transpliga=1</t>
  </si>
  <si>
    <t>http://www.tribunalqro.gob.mx/transparencia/leeDoc.php?cual=7481&amp;transpliga=1</t>
  </si>
  <si>
    <t>http://www.tribunalqro.gob.mx/transparencia/leeDoc.php?cual=7482&amp;transpliga=1</t>
  </si>
  <si>
    <t>http://www.tribunalqro.gob.mx/transparencia/leeDoc.php?cual=7483&amp;transpliga=1</t>
  </si>
  <si>
    <t>http://www.tribunalqro.gob.mx/transparencia/leeDoc.php?cual=7484&amp;transpliga=1</t>
  </si>
  <si>
    <t>http://www.tribunalqro.gob.mx/transparencia/leeDoc.php?cual=7485&amp;transpliga=1</t>
  </si>
  <si>
    <t>http://www.tribunalqro.gob.mx/transparencia/leeDoc.php?cual=7486&amp;transpliga=1</t>
  </si>
  <si>
    <t>http://www.tribunalqro.gob.mx/transparencia/leeDoc.php?cual=7487&amp;transpliga=1</t>
  </si>
  <si>
    <t>http://www.tribunalqro.gob.mx/transparencia/leeDoc.php?cual=7488&amp;transpliga=1</t>
  </si>
  <si>
    <t>http://www.tribunalqro.gob.mx/transparencia/leeDoc.php?cual=7489&amp;transpliga=1</t>
  </si>
  <si>
    <t>http://www.tribunalqro.gob.mx/transparencia/leeDoc.php?cual=7490&amp;transpliga=1</t>
  </si>
  <si>
    <t>http://www.tribunalqro.gob.mx/transparencia/leeDoc.php?cual=7491&amp;transpliga=1</t>
  </si>
  <si>
    <t>http://www.tribunalqro.gob.mx/transparencia/leeDoc.php?cual=7492&amp;transpliga=1</t>
  </si>
  <si>
    <t>http://www.tribunalqro.gob.mx/transparencia/leeDoc.php?cual=7493&amp;transpliga=1</t>
  </si>
  <si>
    <t>http://www.tribunalqro.gob.mx/transparencia/leeDoc.php?cual=7494&amp;transpliga=1</t>
  </si>
  <si>
    <t>http://www.tribunalqro.gob.mx/transparencia/leeDoc.php?cual=7495&amp;transpliga=1</t>
  </si>
  <si>
    <t>http://www.tribunalqro.gob.mx/transparencia/leeDoc.php?cual=7496&amp;transpliga=1</t>
  </si>
  <si>
    <t>http://www.tribunalqro.gob.mx/transparencia/leeDoc.php?cual=7497&amp;transpliga=1</t>
  </si>
  <si>
    <t>http://www.tribunalqro.gob.mx/transparencia/leeDoc.php?cual=7498&amp;transpliga=1</t>
  </si>
  <si>
    <t>http://www.tribunalqro.gob.mx/transparencia/leeDoc.php?cual=7499&amp;transpliga=1</t>
  </si>
  <si>
    <t>http://www.tribunalqro.gob.mx/transparencia/leeDoc.php?cual=7500&amp;transpliga=1</t>
  </si>
  <si>
    <t>http://www.tribunalqro.gob.mx/transparencia/leeDoc.php?cual=7501&amp;transpliga=1</t>
  </si>
  <si>
    <t>http://www.tribunalqro.gob.mx/transparencia/leeDoc.php?cual=7502&amp;transpliga=1</t>
  </si>
  <si>
    <t>http://www.tribunalqro.gob.mx/transparencia/leeDoc.php?cual=7503&amp;transpliga=1</t>
  </si>
  <si>
    <t>http://www.tribunalqro.gob.mx/transparencia/leeDoc.php?cual=7504&amp;transpliga=1</t>
  </si>
  <si>
    <t>http://www.tribunalqro.gob.mx/transparencia/leeDoc.php?cual=7505&amp;transpliga=1</t>
  </si>
  <si>
    <t>José Jaime</t>
  </si>
  <si>
    <t>Bautista</t>
  </si>
  <si>
    <t>Juzgado Menor Mixto Huimilpan</t>
  </si>
  <si>
    <t>Juzgado Menor Mixto El Marqués</t>
  </si>
  <si>
    <t>Juzgados de Oraliudad Qro</t>
  </si>
  <si>
    <t>Juzgadso Penales Qro</t>
  </si>
  <si>
    <t>Juzgados Peñamiller</t>
  </si>
  <si>
    <t>Arroyo Seco</t>
  </si>
  <si>
    <t>Juzgado San Joaquin</t>
  </si>
  <si>
    <t>San Joaquin</t>
  </si>
  <si>
    <t>Club de Industriales</t>
  </si>
  <si>
    <t>Mantenimiento vehiculos</t>
  </si>
  <si>
    <t>Jalpan</t>
  </si>
  <si>
    <t xml:space="preserve">Salvador  </t>
  </si>
  <si>
    <t>Alcocer</t>
  </si>
  <si>
    <t>Karla Nazareth</t>
  </si>
  <si>
    <t>Carrillo</t>
  </si>
  <si>
    <t>Sanchez</t>
  </si>
  <si>
    <t>Visitador</t>
  </si>
  <si>
    <t>Visitaduria Judicial</t>
  </si>
  <si>
    <t xml:space="preserve">Ana Maritza </t>
  </si>
  <si>
    <t>Elizondo</t>
  </si>
  <si>
    <t>Revisión Ordinaria Visitaduría</t>
  </si>
  <si>
    <t>Hotel Misión Grand Juriquilla</t>
  </si>
  <si>
    <t>Apoyo 2da Reunion Oficiales Mayores</t>
  </si>
  <si>
    <t>I Conferencia Internacional sobre Publicaciones Arbitradas en Ciencia</t>
  </si>
  <si>
    <t>Puebla</t>
  </si>
  <si>
    <t>Mantenimiento equipo de cómputo</t>
  </si>
  <si>
    <t>Registro Público de la Propiedad</t>
  </si>
  <si>
    <t>Reunion de Redes CONATRIB</t>
  </si>
  <si>
    <t>Reunion de trabajo</t>
  </si>
  <si>
    <t>Oficialia de Partes Celaya</t>
  </si>
  <si>
    <t>Celaya</t>
  </si>
  <si>
    <t>Dirección de Orientación y Servicios a la Ciudadnía</t>
  </si>
  <si>
    <t>Griselda</t>
  </si>
  <si>
    <t>Camacho</t>
  </si>
  <si>
    <t>Amealco de Bonfil</t>
  </si>
  <si>
    <t>Aguascalientes</t>
  </si>
  <si>
    <t>Jefe del Mantenimiento</t>
  </si>
  <si>
    <t>Auxiliar</t>
  </si>
  <si>
    <t>Edgar</t>
  </si>
  <si>
    <t>Ruiz</t>
  </si>
  <si>
    <t>Crystal</t>
  </si>
  <si>
    <t>Hernandez</t>
  </si>
  <si>
    <t>Reyes</t>
  </si>
  <si>
    <t>Revisión fumigación</t>
  </si>
  <si>
    <t>Landa de Matamoros</t>
  </si>
  <si>
    <t>Segunda Reunión de Oficiales Mayores</t>
  </si>
  <si>
    <t xml:space="preserve">Jorge  </t>
  </si>
  <si>
    <t>Pesqueira</t>
  </si>
  <si>
    <t>Leal</t>
  </si>
  <si>
    <t>Aniversario Centro de Mediación</t>
  </si>
  <si>
    <t>Juez Especializado en Justicia para Adolescentes</t>
  </si>
  <si>
    <t>Claudia</t>
  </si>
  <si>
    <t xml:space="preserve">Seminario Internacional Sistema de Justicia Penal para Adolescentes </t>
  </si>
  <si>
    <t>4to encuentro nde la RED de Centros de Convivencia Familiar Supervisada yAfines de la República Mexicana</t>
  </si>
  <si>
    <t>http://www.tribunalqro.gob.mx/transparencia/leeDoc.php?cual=7545&amp;transpliga=1</t>
  </si>
  <si>
    <t>http://www.tribunalqro.gob.mx/transparencia/leeDoc.php?cual=7516&amp;transpliga=1</t>
  </si>
  <si>
    <t>http://www.tribunalqro.gob.mx/transparencia/leeDoc.php?cual=7517&amp;transpliga=1</t>
  </si>
  <si>
    <t>http://www.tribunalqro.gob.mx/transparencia/leeDoc.php?cual=7518&amp;transpliga=1</t>
  </si>
  <si>
    <t>http://www.tribunalqro.gob.mx/transparencia/leeDoc.php?cual=7519&amp;transpliga=1</t>
  </si>
  <si>
    <t>http://www.tribunalqro.gob.mx/transparencia/leeDoc.php?cual=7520&amp;transpliga=1</t>
  </si>
  <si>
    <t>http://www.tribunalqro.gob.mx/transparencia/leeDoc.php?cual=7521&amp;transpliga=1</t>
  </si>
  <si>
    <t>http://www.tribunalqro.gob.mx/transparencia/leeDoc.php?cual=7522&amp;transpliga=1</t>
  </si>
  <si>
    <t>http://www.tribunalqro.gob.mx/transparencia/leeDoc.php?cual=7523&amp;transpliga=1</t>
  </si>
  <si>
    <t>http://www.tribunalqro.gob.mx/transparencia/leeDoc.php?cual=7524&amp;transpliga=1</t>
  </si>
  <si>
    <t>http://www.tribunalqro.gob.mx/transparencia/leeDoc.php?cual=7525&amp;transpliga=1</t>
  </si>
  <si>
    <t>http://www.tribunalqro.gob.mx/transparencia/leeDoc.php?cual=7526&amp;transpliga=1</t>
  </si>
  <si>
    <t>http://www.tribunalqro.gob.mx/transparencia/leeDoc.php?cual=7527&amp;transpliga=1</t>
  </si>
  <si>
    <t>http://www.tribunalqro.gob.mx/transparencia/leeDoc.php?cual=7529&amp;transpliga=1</t>
  </si>
  <si>
    <t>http://www.tribunalqro.gob.mx/transparencia/leeDoc.php?cual=7530&amp;transpliga=1</t>
  </si>
  <si>
    <t>http://www.tribunalqro.gob.mx/transparencia/leeDoc.php?cual=7531&amp;transpliga=1</t>
  </si>
  <si>
    <t>http://www.tribunalqro.gob.mx/transparencia/leeDoc.php?cual=7532&amp;transpliga=1</t>
  </si>
  <si>
    <t>http://www.tribunalqro.gob.mx/transparencia/leeDoc.php?cual=7533&amp;transpliga=1</t>
  </si>
  <si>
    <t>http://www.tribunalqro.gob.mx/transparencia/leeDoc.php?cual=7534&amp;transpliga=1</t>
  </si>
  <si>
    <t>http://www.tribunalqro.gob.mx/transparencia/leeDoc.php?cual=7535&amp;transpliga=1</t>
  </si>
  <si>
    <t>http://www.tribunalqro.gob.mx/transparencia/leeDoc.php?cual=7536&amp;transpliga=1</t>
  </si>
  <si>
    <t>http://www.tribunalqro.gob.mx/transparencia/leeDoc.php?cual=7537&amp;transpliga=1</t>
  </si>
  <si>
    <t>http://www.tribunalqro.gob.mx/transparencia/leeDoc.php?cual=7538&amp;transpliga=1</t>
  </si>
  <si>
    <t>http://www.tribunalqro.gob.mx/transparencia/leeDoc.php?cual=7539&amp;transpliga=1</t>
  </si>
  <si>
    <t>http://www.tribunalqro.gob.mx/transparencia/leeDoc.php?cual=7540&amp;transpliga=1</t>
  </si>
  <si>
    <t>http://www.tribunalqro.gob.mx/transparencia/leeDoc.php?cual=7541&amp;transpliga=1</t>
  </si>
  <si>
    <t>http://www.tribunalqro.gob.mx/transparencia/leeDoc.php?cual=7542&amp;transpliga=1</t>
  </si>
  <si>
    <t>http://www.tribunalqro.gob.mx/transparencia/leeDoc.php?cual=7543&amp;transpliga=1</t>
  </si>
  <si>
    <t>http://www.tribunalqro.gob.mx/transparencia/leeDoc.php?cual=7544&amp;transpliga=1</t>
  </si>
  <si>
    <t>http://www.tribunalqro.gob.mx/transparencia/leeDoc.php?cual=7546&amp;transpliga=1</t>
  </si>
  <si>
    <t>http://www.tribunalqro.gob.mx/transparencia/leeDoc.php?cual=7547&amp;transpliga=1</t>
  </si>
  <si>
    <t>http://www.tribunalqro.gob.mx/transparencia/leeDoc.php?cual=7548&amp;transpliga=1</t>
  </si>
  <si>
    <t>http://www.tribunalqro.gob.mx/transparencia/leeDoc.php?cual=7549&amp;transpliga=1</t>
  </si>
  <si>
    <t>http://www.tribunalqro.gob.mx/transparencia/leeDoc.php?cual=7550&amp;transpliga=1</t>
  </si>
  <si>
    <t>http://www.tribunalqro.gob.mx/transparencia/leeDoc.php?cual=7551&amp;transpliga=1</t>
  </si>
  <si>
    <t>http://www.tribunalqro.gob.mx/transparencia/leeDoc.php?cual=7552&amp;transpliga=1</t>
  </si>
  <si>
    <t>http://www.tribunalqro.gob.mx/transparencia/leeDoc.php?cual=7553&amp;transpliga=1</t>
  </si>
  <si>
    <t>http://www.tribunalqro.gob.mx/transparencia/leeDoc.php?cual=7554&amp;transpliga=1</t>
  </si>
  <si>
    <t>http://www.tribunalqro.gob.mx/transparencia/leeDoc.php?cual=7555&amp;transpliga=1</t>
  </si>
  <si>
    <t>http://www.tribunalqro.gob.mx/transparencia/leeDoc.php?cual=7556&amp;transpliga=1</t>
  </si>
  <si>
    <t>http://www.tribunalqro.gob.mx/transparencia/leeDoc.php?cual=7557&amp;transpliga=1</t>
  </si>
  <si>
    <t>http://www.tribunalqro.gob.mx/transparencia/leeDoc.php?cual=7558&amp;transpliga=1</t>
  </si>
  <si>
    <t>http://www.tribunalqro.gob.mx/transparencia/leeDoc.php?cual=7559&amp;transpliga=1</t>
  </si>
  <si>
    <t>http://www.tribunalqro.gob.mx/transparencia/leeDoc.php?cual=7560&amp;transpliga=1</t>
  </si>
  <si>
    <t>http://www.tribunalqro.gob.mx/transparencia/leeDoc.php?cual=7561&amp;transpliga=1</t>
  </si>
  <si>
    <t>http://www.tribunalqro.gob.mx/transparencia/leeDoc.php?cual=7562&amp;transpliga=1</t>
  </si>
  <si>
    <t>http://www.tribunalqro.gob.mx/transparencia/leeDoc.php?cual=7563&amp;transpliga=1</t>
  </si>
  <si>
    <t>http://www.tribunalqro.gob.mx/transparencia/leeDoc.php?cual=7564&amp;transpliga=1</t>
  </si>
  <si>
    <t>http://www.tribunalqro.gob.mx/transparencia/leeDoc.php?cual=7565&amp;transpliga=1</t>
  </si>
  <si>
    <t>http://www.tribunalqro.gob.mx/transparencia/leeDoc.php?cual=7566&amp;transpliga=1</t>
  </si>
  <si>
    <t>http://www.tribunalqro.gob.mx/transparencia/leeDoc.php?cual=7567&amp;transpliga=1</t>
  </si>
  <si>
    <t>http://www.tribunalqro.gob.mx/transparencia/leeDoc.php?cual=7568&amp;transpliga=1</t>
  </si>
  <si>
    <t>http://www.tribunalqro.gob.mx/transparencia/leeDoc.php?cual=7569&amp;transpliga=1</t>
  </si>
  <si>
    <t>http://www.tribunalqro.gob.mx/transparencia/leeDoc.php?cual=7570&amp;transpliga=1</t>
  </si>
  <si>
    <t>http://www.tribunalqro.gob.mx/transparencia/leeDoc.php?cual=7571&amp;transpliga=1</t>
  </si>
  <si>
    <t>http://www.tribunalqro.gob.mx/transparencia/leeDoc.php?cual=7572&amp;transpliga=1</t>
  </si>
  <si>
    <t>http://www.tribunalqro.gob.mx/transparencia/leeDoc.php?cual=7573&amp;transpliga=1</t>
  </si>
  <si>
    <t>http://www.tribunalqro.gob.mx/transparencia/leeDoc.php?cual=7574&amp;transpliga=1</t>
  </si>
  <si>
    <t>http://www.tribunalqro.gob.mx/transparencia/leeDoc.php?cual=7575&amp;transpliga=1</t>
  </si>
  <si>
    <t>http://www.tribunalqro.gob.mx/transparencia/leeDoc.php?cual=7576&amp;transpliga=1</t>
  </si>
  <si>
    <t>http://www.tribunalqro.gob.mx/transparencia/leeDoc.php?cual=7577&amp;transpliga=1</t>
  </si>
  <si>
    <t>http://www.tribunalqro.gob.mx/transparencia/leeDoc.php?cual=7578&amp;transpliga=1</t>
  </si>
  <si>
    <t>http://www.tribunalqro.gob.mx/transparencia/leeDoc.php?cual=7579&amp;transpliga=1</t>
  </si>
  <si>
    <t>http://www.tribunalqro.gob.mx/transparencia/leeDoc.php?cual=7580&amp;transpliga=1</t>
  </si>
  <si>
    <t>http://www.tribunalqro.gob.mx/transparencia/leeDoc.php?cual=7581&amp;transpliga=1</t>
  </si>
  <si>
    <t>http://www.tribunalqro.gob.mx/transparencia/leeDoc.php?cual=7582&amp;transpliga=1</t>
  </si>
  <si>
    <t>http://www.tribunalqro.gob.mx/transparencia/leeDoc.php?cual=7583&amp;transpliga=1</t>
  </si>
  <si>
    <t>http://www.tribunalqro.gob.mx/transparencia/leeDoc.php?cual=7584&amp;transpliga=1</t>
  </si>
  <si>
    <t>http://www.tribunalqro.gob.mx/transparencia/leeDoc.php?cual=7585&amp;transpliga=1</t>
  </si>
  <si>
    <t>http://www.tribunalqro.gob.mx/transparencia/leeDoc.php?cual=7586&amp;transpliga=1</t>
  </si>
  <si>
    <t>http://www.tribunalqro.gob.mx/transparencia/leeDoc.php?cual=7587&amp;transpliga=1</t>
  </si>
  <si>
    <t>http://www.tribunalqro.gob.mx/transparencia/leeDoc.php?cual=7588&amp;transpliga=1</t>
  </si>
  <si>
    <t>http://www.tribunalqro.gob.mx/transparencia/leeDoc.php?cual=7589&amp;transpliga=1</t>
  </si>
  <si>
    <t>http://www.tribunalqro.gob.mx/transparencia/leeDoc.php?cual=7590&amp;transpliga=1</t>
  </si>
  <si>
    <t>http://www.tribunalqro.gob.mx/transparencia/leeDoc.php?cual=7591&amp;transpliga=1</t>
  </si>
  <si>
    <t>http://www.tribunalqro.gob.mx/transparencia/leeDoc.php?cual=7592&amp;transpliga=1</t>
  </si>
  <si>
    <t>http://www.tribunalqro.gob.mx/transparencia/leeDoc.php?cual=7593&amp;transpliga=1</t>
  </si>
  <si>
    <t>http://www.tribunalqro.gob.mx/transparencia/leeDoc.php?cual=7594&amp;transpliga=1</t>
  </si>
  <si>
    <t>http://www.tribunalqro.gob.mx/transparencia/leeDoc.php?cual=7595&amp;transpliga=1</t>
  </si>
  <si>
    <t>http://www.tribunalqro.gob.mx/transparencia/leeDoc.php?cual=7596&amp;transpliga=1</t>
  </si>
  <si>
    <t>http://www.tribunalqro.gob.mx/transparencia/leeDoc.php?cual=7597&amp;transpliga=1</t>
  </si>
  <si>
    <t>http://www.tribunalqro.gob.mx/transparencia/leeDoc.php?cual=7598&amp;transpliga=1</t>
  </si>
  <si>
    <t>http://www.tribunalqro.gob.mx/transparencia/leeDoc.php?cual=7599&amp;transpliga=1</t>
  </si>
  <si>
    <t>http://www.tribunalqro.gob.mx/transparencia/leeDoc.php?cual=7600&amp;transpliga=1</t>
  </si>
  <si>
    <t>http://www.tribunalqro.gob.mx/transparencia/leeDoc.php?cual=7601&amp;transpliga=1</t>
  </si>
  <si>
    <t>http://www.tribunalqro.gob.mx/transparencia/leeDoc.php?cual=7602&amp;transpliga=1</t>
  </si>
  <si>
    <t>http://www.tribunalqro.gob.mx/transparencia/leeDoc.php?cual=7603&amp;transpliga=1</t>
  </si>
  <si>
    <t>http://www.tribunalqro.gob.mx/transparencia/leeDoc.php?cual=7604&amp;transpliga=1</t>
  </si>
  <si>
    <t>http://www.tribunalqro.gob.mx/transparencia/leeDoc.php?cual=7605&amp;transpliga=1</t>
  </si>
  <si>
    <t>http://www.tribunalqro.gob.mx/transparencia/leeDoc.php?cual=7606&amp;transpliga=1</t>
  </si>
  <si>
    <t>http://www.tribunalqro.gob.mx/transparencia/leeDoc.php?cual=7607&amp;transpliga=1</t>
  </si>
  <si>
    <t>http://www.tribunalqro.gob.mx/transparencia/leeDoc.php?cual=7608&amp;transpliga=1</t>
  </si>
  <si>
    <t>http://www.tribunalqro.gob.mx/transparencia/leeDoc.php?cual=7609&amp;transpliga=1</t>
  </si>
  <si>
    <t>http://www.tribunalqro.gob.mx/transparencia/leeDoc.php?cual=7610&amp;transpliga=1</t>
  </si>
  <si>
    <t>http://www.tribunalqro.gob.mx/transparencia/leeDoc.php?cual=7611&amp;transpliga=1</t>
  </si>
  <si>
    <t>http://www.tribunalqro.gob.mx/transparencia/leeDoc.php?cual=7612&amp;transpliga=1</t>
  </si>
  <si>
    <t>http://www.tribunalqro.gob.mx/transparencia/leeDoc.php?cual=7613&amp;transpliga=1</t>
  </si>
  <si>
    <t>http://www.tribunalqro.gob.mx/transparencia/leeDoc.php?cual=7614&amp;transpliga=1</t>
  </si>
  <si>
    <t>http://www.tribunalqro.gob.mx/transparencia/leeDoc.php?cual=7615&amp;transpliga=1</t>
  </si>
  <si>
    <t>http://www.tribunalqro.gob.mx/transparencia/leeDoc.php?cual=7616&amp;transpliga=1</t>
  </si>
  <si>
    <t>http://www.tribunalqro.gob.mx/transparencia/leeDoc.php?cual=7617&amp;transpliga=1</t>
  </si>
  <si>
    <t>http://www.tribunalqro.gob.mx/transparencia/leeDoc.php?cual=7618&amp;transpliga=1</t>
  </si>
  <si>
    <t>http://www.tribunalqro.gob.mx/transparencia/leeDoc.php?cual=7619&amp;transpliga=1</t>
  </si>
  <si>
    <t>http://www.tribunalqro.gob.mx/transparencia/leeDoc.php?cual=7620&amp;transpliga=1</t>
  </si>
  <si>
    <t>http://www.tribunalqro.gob.mx/transparencia/leeDoc.php?cual=7621&amp;transpliga=1</t>
  </si>
  <si>
    <t>http://www.tribunalqro.gob.mx/transparencia/leeDoc.php?cual=7622&amp;transpliga=1</t>
  </si>
  <si>
    <t>http://www.tribunalqro.gob.mx/transparencia/leeDoc.php?cual=7623&amp;transpliga=1</t>
  </si>
  <si>
    <t>http://www.tribunalqro.gob.mx/transparencia/leeDoc.php?cual=7624&amp;transpliga=1</t>
  </si>
  <si>
    <t>http://www.tribunalqro.gob.mx/transparencia/leeDoc.php?cual=7625&amp;transpliga=1</t>
  </si>
  <si>
    <t>http://www.tribunalqro.gob.mx/transparencia/leeDoc.php?cual=7626&amp;transpliga=1</t>
  </si>
  <si>
    <t>http://www.tribunalqro.gob.mx/transparencia/leeDoc.php?cual=7627&amp;transpliga=1</t>
  </si>
  <si>
    <t>http://www.tribunalqro.gob.mx/transparencia/leeDoc.php?cual=7628&amp;transpliga=1</t>
  </si>
  <si>
    <t>http://www.tribunalqro.gob.mx/transparencia/leeDoc.php?cual=7629&amp;transpliga=1</t>
  </si>
  <si>
    <t>http://www.tribunalqro.gob.mx/transparencia/leeDoc.php?cual=7630&amp;transpliga=1</t>
  </si>
  <si>
    <t>http://www.tribunalqro.gob.mx/transparencia/leeDoc.php?cual=7631&amp;transpliga=1</t>
  </si>
  <si>
    <t>http://www.tribunalqro.gob.mx/transparencia/leeDoc.php?cual=7632&amp;transpliga=1</t>
  </si>
  <si>
    <t>http://www.tribunalqro.gob.mx/transparencia/leeDoc.php?cual=7633&amp;transpliga=1</t>
  </si>
  <si>
    <t>http://www.tribunalqro.gob.mx/transparencia/leeDoc.php?cual=7634&amp;transpliga=1</t>
  </si>
  <si>
    <t>http://www.tribunalqro.gob.mx/transparencia/leeDoc.php?cual=7635&amp;transpliga=1</t>
  </si>
  <si>
    <t>http://www.tribunalqro.gob.mx/transparencia/leeDoc.php?cual=7636&amp;transpliga=1</t>
  </si>
  <si>
    <t>http://www.tribunalqro.gob.mx/transparencia/leeDoc.php?cual=7637&amp;transpliga=1</t>
  </si>
  <si>
    <t>http://www.tribunalqro.gob.mx/transparencia/leeDoc.php?cual=7638&amp;transpliga=1</t>
  </si>
  <si>
    <t>http://www.tribunalqro.gob.mx/transparencia/leeDoc.php?cual=7639&amp;transpliga=1</t>
  </si>
  <si>
    <t>http://www.tribunalqro.gob.mx/transparencia/leeDoc.php?cual=7640&amp;transpliga=1</t>
  </si>
  <si>
    <t>http://www.tribunalqro.gob.mx/transparencia/leeDoc.php?cual=7641&amp;transpliga=1</t>
  </si>
  <si>
    <t>http://www.tribunalqro.gob.mx/transparencia/leeDoc.php?cual=7642&amp;transpliga=1</t>
  </si>
  <si>
    <t>http://www.tribunalqro.gob.mx/transparencia/leeDoc.php?cual=7643&amp;transpliga=1</t>
  </si>
  <si>
    <t>http://www.tribunalqro.gob.mx/transparencia/leeDoc.php?cual=7644&amp;transpliga=1</t>
  </si>
  <si>
    <t>http://www.tribunalqro.gob.mx/transparencia/leeDoc.php?cual=7645&amp;transpliga=1</t>
  </si>
  <si>
    <t>http://www.tribunalqro.gob.mx/transparencia/leeDoc.php?cual=7646&amp;transpliga=1</t>
  </si>
  <si>
    <t>http://www.tribunalqro.gob.mx/transparencia/leeDoc.php?cual=7759&amp;transpliga=1</t>
  </si>
  <si>
    <t>http://www.tribunalqro.gob.mx/transparencia/leeDoc.php?cual=7760&amp;transpliga=1.</t>
  </si>
  <si>
    <t>http://www.tribunalqro.gob.mx/transparencia/leeDoc.php?cual=7760&amp;transpliga=1</t>
  </si>
  <si>
    <t>http://www.tribunalqro.gob.mx/transparencia/leeDoc.php?cual=7761&amp;transpliga=1.</t>
  </si>
  <si>
    <t>http://www.tribunalqro.gob.mx/transparencia/leeDoc.php?cual=7762&amp;transpliga=1</t>
  </si>
  <si>
    <t>http://www.tribunalqro.gob.mx/transparencia/leeDoc.php?cual=7763&amp;transpliga=1</t>
  </si>
  <si>
    <t>http://www.tribunalqro.gob.mx/transparencia/leeDoc.php?cual=7764&amp;transpliga=1</t>
  </si>
  <si>
    <t>http://www.tribunalqro.gob.mx/transparencia/leeDoc.php?cual=7765&amp;transpliga=1</t>
  </si>
  <si>
    <t>http://www.tribunalqro.gob.mx/transparencia/leeDoc.php?cual=7766&amp;transpliga=1</t>
  </si>
  <si>
    <t>http://www.tribunalqro.gob.mx/transparencia/leeDoc.php?cual=7770&amp;transpliga=1</t>
  </si>
  <si>
    <t>http://www.tribunalqro.gob.mx/transparencia/leeDoc.php?cual=7771&amp;transpliga=1</t>
  </si>
  <si>
    <t>http://www.tribunalqro.gob.mx/transparencia/leeDoc.php?cual=7773&amp;transpliga=1</t>
  </si>
  <si>
    <t>http://www.tribunalqro.gob.mx/transparencia/leeDoc.php?cual=7774&amp;transpliga=1</t>
  </si>
  <si>
    <t>http://www.tribunalqro.gob.mx/transparencia/leeDoc.php?cual=7775&amp;transpliga=1</t>
  </si>
  <si>
    <t>http://www.tribunalqro.gob.mx/transparencia/leeDoc.php?cual=7776&amp;transpliga=1</t>
  </si>
  <si>
    <t>http://www.tribunalqro.gob.mx/transparencia/leeDoc.php?cual=7777&amp;transpliga=1</t>
  </si>
  <si>
    <t>http://www.tribunalqro.gob.mx/transparencia/leeDoc.php?cual=7778&amp;transpliga=1</t>
  </si>
  <si>
    <t>http://www.tribunalqro.gob.mx/transparencia/leeDoc.php?cual=7779&amp;transpliga=1</t>
  </si>
  <si>
    <t>http://www.tribunalqro.gob.mx/transparencia/leeDoc.php?cual=7780&amp;transpliga=1</t>
  </si>
  <si>
    <t>http://www.tribunalqro.gob.mx/transparencia/leeDoc.php?cual=7781&amp;transpliga=1</t>
  </si>
  <si>
    <t>http://www.tribunalqro.gob.mx/transparencia/leeDoc.php?cual=7782&amp;transpliga=1</t>
  </si>
  <si>
    <t>http://www.tribunalqro.gob.mx/transparencia/leeDoc.php?cual=7783&amp;transpliga=1</t>
  </si>
  <si>
    <t>http://www.tribunalqro.gob.mx/transparencia/leeDoc.php?cual=7784&amp;transpliga=1</t>
  </si>
  <si>
    <t>http://www.tribunalqro.gob.mx/transparencia/leeDoc.php?cual=7785&amp;transpliga=1</t>
  </si>
  <si>
    <t>http://www.tribunalqro.gob.mx/transparencia/leeDoc.php?cual=7788&amp;transpliga=1</t>
  </si>
  <si>
    <t>http://www.tribunalqro.gob.mx/transparencia/leeDoc.php?cual=7805&amp;transpliga=1</t>
  </si>
  <si>
    <t>http://www.tribunalqro.gob.mx/transparencia/leeDoc.php?cual=7807&amp;transpliga=1</t>
  </si>
  <si>
    <t>http://www.tribunalqro.gob.mx/transparencia/leeDoc.php?cual=7809&amp;transpliga=1</t>
  </si>
  <si>
    <t>http://www.tribunalqro.gob.mx/transparencia/leeDoc.php?cual=7887&amp;transpliga=1</t>
  </si>
  <si>
    <t>http://www.tribunalqro.gob.mx/transparencia/leeDoc.php?cual=7888&amp;transpliga=1</t>
  </si>
  <si>
    <t>http://www.tribunalqro.gob.mx/transparencia/leeDoc.php?cual=7889&amp;transpliga=1</t>
  </si>
  <si>
    <t>http://www.tribunalqro.gob.mx/transparencia/leeDoc.php?cual=7890&amp;transpliga=1</t>
  </si>
  <si>
    <t>http://www.tribunalqro.gob.mx/transparencia/leeDoc.php?cual=7891&amp;transpliga=1</t>
  </si>
  <si>
    <t>http://www.tribunalqro.gob.mx/transparencia/leeDoc.php?cual=7892&amp;transpliga=1</t>
  </si>
  <si>
    <t>http://www.tribunalqro.gob.mx/transparencia/leeDoc.php?cual=7893&amp;transpliga=1</t>
  </si>
  <si>
    <t>http://www.tribunalqro.gob.mx/transparencia/leeDoc.php?cual=7894&amp;transpliga=1</t>
  </si>
  <si>
    <t>http://www.tribunalqro.gob.mx/transparencia/leeDoc.php?cual=7895&amp;transpliga=1</t>
  </si>
  <si>
    <t>http://www.tribunalqro.gob.mx/transparencia/leeDoc.php?cual=7896&amp;transpliga=1</t>
  </si>
  <si>
    <t>http://www.tribunalqro.gob.mx/transparencia/leeDoc.php?cual=7897&amp;transpliga=1</t>
  </si>
  <si>
    <t>http://www.tribunalqro.gob.mx/transparencia/leeDoc.php?cual=7898&amp;transpliga=1</t>
  </si>
  <si>
    <t>http://www.tribunalqro.gob.mx/transparencia/leeDoc.php?cual=7899&amp;transpliga=1</t>
  </si>
  <si>
    <t>http://www.tribunalqro.gob.mx/transparencia/leeDoc.php?cual=7900&amp;transpliga=1</t>
  </si>
  <si>
    <t>http://www.tribunalqro.gob.mx/transparencia/leeDoc.php?cual=7901&amp;transpliga=1</t>
  </si>
  <si>
    <t>http://www.tribunalqro.gob.mx/transparencia/leeDoc.php?cual=7902&amp;transpliga=1</t>
  </si>
  <si>
    <t>http://www.tribunalqro.gob.mx/transparencia/leeDoc.php?cual=7903&amp;transpliga=1</t>
  </si>
  <si>
    <t>http://www.tribunalqro.gob.mx/transparencia/leeDoc.php?cual=7904&amp;transpliga=1</t>
  </si>
  <si>
    <t>http://www.tribunalqro.gob.mx/transparencia/leeDoc.php?cual=7905&amp;transpliga=1</t>
  </si>
  <si>
    <t>http://www.tribunalqro.gob.mx/transparencia/leeDoc.php?cual=7906&amp;transpliga=1</t>
  </si>
  <si>
    <t>http://www.tribunalqro.gob.mx/transparencia/leeDoc.php?cual=7907&amp;transpliga=1</t>
  </si>
  <si>
    <t>http://www.tribunalqro.gob.mx/transparencia/leeDoc.php?cual=7908&amp;transpliga=1</t>
  </si>
  <si>
    <t>http://www.tribunalqro.gob.mx/transparencia/leeDoc.php?cual=7909&amp;transpliga=1</t>
  </si>
  <si>
    <t>http://www.tribunalqro.gob.mx/transparencia/leeDoc.php?cual=7910&amp;transpliga=1</t>
  </si>
  <si>
    <t>http://www.tribunalqro.gob.mx/transparencia/leeDoc.php?cual=7911&amp;transpliga=1</t>
  </si>
  <si>
    <t>http://www.tribunalqro.gob.mx/transparencia/leeDoc.php?cual=7912&amp;transpliga=1</t>
  </si>
  <si>
    <t>http://www.tribunalqro.gob.mx/transparencia/leeDoc.php?cual=7913&amp;transpliga=1</t>
  </si>
  <si>
    <t>http://www.tribunalqro.gob.mx/transparencia/leeDoc.php?cual=7914&amp;transpliga=1</t>
  </si>
  <si>
    <t>http://www.tribunalqro.gob.mx/transparencia/leeDoc.php?cual=7915&amp;transpliga=1</t>
  </si>
  <si>
    <t>http://www.tribunalqro.gob.mx/transparencia/leeDoc.php?cual=7916&amp;transpliga=1</t>
  </si>
  <si>
    <t>http://www.tribunalqro.gob.mx/transparencia/leeDoc.php?cual=7917&amp;transpliga=1</t>
  </si>
  <si>
    <t>http://www.tribunalqro.gob.mx/transparencia/leeDoc.php?cual=7918&amp;transpliga=1</t>
  </si>
  <si>
    <t>http://www.tribunalqro.gob.mx/transparencia/leeDoc.php?cual=7919&amp;transpliga=1</t>
  </si>
  <si>
    <t>http://www.tribunalqro.gob.mx/transparencia/leeDoc.php?cual=7920&amp;transpliga=1</t>
  </si>
  <si>
    <t>http://www.tribunalqro.gob.mx/transparencia/leeDoc.php?cual=7921&amp;transpliga=1</t>
  </si>
  <si>
    <t>http://www.tribunalqro.gob.mx/transparencia/leeDoc.php?cual=7922&amp;transpliga=1</t>
  </si>
  <si>
    <t>http://www.tribunalqro.gob.mx/transparencia/leeDoc.php?cual=7923&amp;transpliga=1</t>
  </si>
  <si>
    <t>http://www.tribunalqro.gob.mx/transparencia/leeDoc.php?cual=7925&amp;transpliga=1</t>
  </si>
  <si>
    <t>http://www.tribunalqro.gob.mx/transparencia/leeDoc.php?cual=7926&amp;transpliga=1</t>
  </si>
  <si>
    <t>http://www.tribunalqro.gob.mx/transparencia/leeDoc.php?cual=7928&amp;transpliga=1</t>
  </si>
  <si>
    <t>http://www.tribunalqro.gob.mx/transparencia/leeDoc.php?cual=7929&amp;transpliga=1</t>
  </si>
  <si>
    <t>http://www.tribunalqro.gob.mx/transparencia/leeDoc.php?cual=7930&amp;transpliga=1</t>
  </si>
  <si>
    <t>http://www.tribunalqro.gob.mx/transparencia/leeDoc.php?cual=7931&amp;transpliga=1</t>
  </si>
  <si>
    <t>http://www.tribunalqro.gob.mx/transparencia/leeDoc.php?cual=7932&amp;transpliga=1</t>
  </si>
  <si>
    <t>http://www.tribunalqro.gob.mx/transparencia/leeDoc.php?cual=7933&amp;transpliga=1</t>
  </si>
  <si>
    <t>http://www.tribunalqro.gob.mx/transparencia/leeDoc.php?cual=7936&amp;transpliga=1</t>
  </si>
  <si>
    <t>http://www.tribunalqro.gob.mx/transparencia/leeDoc.php?cual=7937&amp;transpliga=1</t>
  </si>
  <si>
    <t>http://www.tribunalqro.gob.mx/transparencia/leeDoc.php?cual=7939&amp;transpliga=1</t>
  </si>
  <si>
    <t>http://www.tribunalqro.gob.mx/transparencia/leeDoc.php?cual=7940&amp;transpliga=1</t>
  </si>
  <si>
    <t>http://www.tribunalqro.gob.mx/transparencia/leeDoc.php?cual=7941&amp;transpliga=1</t>
  </si>
  <si>
    <t>http://www.tribunalqro.gob.mx/transparencia/leeDoc.php?cual=7942&amp;transpliga=1</t>
  </si>
  <si>
    <t>http://www.tribunalqro.gob.mx/transparencia/leeDoc.php?cual=7943&amp;transpliga=1</t>
  </si>
  <si>
    <t>http://www.tribunalqro.gob.mx/transparencia/leeDoc.php?cual=7944&amp;transpliga=1</t>
  </si>
  <si>
    <t>http://www.tribunalqro.gob.mx/transparencia/leeDoc.php?cual=7945&amp;transpliga=1</t>
  </si>
  <si>
    <t>http://www.tribunalqro.gob.mx/transparencia/leeDoc.php?cual=7946&amp;transpliga=1</t>
  </si>
  <si>
    <t>http://www.tribunalqro.gob.mx/transparencia/leeDoc.php?cual=7947&amp;transpliga=1</t>
  </si>
  <si>
    <t>http://www.tribunalqro.gob.mx/transparencia/leeDoc.php?cual=7948&amp;transpliga=1</t>
  </si>
  <si>
    <t>http://www.tribunalqro.gob.mx/transparencia/leeDoc.php?cual=7949&amp;transpliga=1</t>
  </si>
  <si>
    <t>http://www.tribunalqro.gob.mx/transparencia/leeDoc.php?cual=7950&amp;transpliga=1</t>
  </si>
  <si>
    <t>http://www.tribunalqro.gob.mx/transparencia/leeDoc.php?cual=7951&amp;transpliga=1</t>
  </si>
  <si>
    <t>http://www.tribunalqro.gob.mx/transparencia/leeDoc.php?cual=7952&amp;transpliga=1</t>
  </si>
  <si>
    <t>http://www.tribunalqro.gob.mx/transparencia/leeDoc.php?cual=7953&amp;transpliga=1</t>
  </si>
  <si>
    <t>http://www.tribunalqro.gob.mx/transparencia/leeDoc.php?cual=7955&amp;transpliga=1</t>
  </si>
  <si>
    <t>http://www.tribunalqro.gob.mx/transparencia/leeDoc.php?cual=7956&amp;transpliga=1</t>
  </si>
  <si>
    <t>http://www.tribunalqro.gob.mx/transparencia/leeDoc.php?cual=7959&amp;transpliga=1</t>
  </si>
  <si>
    <t>http://www.tribunalqro.gob.mx/transparencia/leeDoc.php?cual=7960&amp;transpliga=1</t>
  </si>
  <si>
    <t>http://www.tribunalqro.gob.mx/transparencia/leeDoc.php?cual=7961&amp;transpliga=1</t>
  </si>
  <si>
    <t>http://www.tribunalqro.gob.mx/transparencia/leeDoc.php?cual=7962&amp;transpliga=1</t>
  </si>
  <si>
    <t>http://www.tribunalqro.gob.mx/transparencia/leeDoc.php?cual=7963&amp;transpliga=1</t>
  </si>
  <si>
    <t>http://www.tribunalqro.gob.mx/transparencia/leeDoc.php?cual=7964&amp;transpliga=1</t>
  </si>
  <si>
    <t>http://www.tribunalqro.gob.mx/transparencia/leeDoc.php?cual=7965&amp;transpliga=1</t>
  </si>
  <si>
    <t>http://www.tribunalqro.gob.mx/transparencia/leeDoc.php?cual=7966&amp;transpliga=1</t>
  </si>
  <si>
    <t>http://www.tribunalqro.gob.mx/transparencia/leeDoc.php?cual=7967&amp;transpliga=1</t>
  </si>
  <si>
    <t>http://www.tribunalqro.gob.mx/transparencia/leeDoc.php?cual=7968&amp;transpliga=1</t>
  </si>
  <si>
    <t>http://www.tribunalqro.gob.mx/transparencia/leeDoc.php?cual=7969&amp;transpliga=1</t>
  </si>
  <si>
    <t>http://www.tribunalqro.gob.mx/transparencia/leeDoc.php?cual=7971&amp;transpliga=1</t>
  </si>
  <si>
    <t>http://www.tribunalqro.gob.mx/transparencia/leeDoc.php?cual=7972&amp;transpliga=1</t>
  </si>
  <si>
    <t>http://www.tribunalqro.gob.mx/transparencia/leeDoc.php?cual=7973&amp;transpliga=1</t>
  </si>
  <si>
    <t>http://www.tribunalqro.gob.mx/transparencia/leeDoc.php?cual=7974&amp;transpliga=1</t>
  </si>
  <si>
    <t>http://www.tribunalqro.gob.mx/transparencia/leeDoc.php?cual=7975&amp;transpliga=1</t>
  </si>
  <si>
    <t>http://www.tribunalqro.gob.mx/transparencia/leeDoc.php?cual=7976&amp;transpliga=1</t>
  </si>
  <si>
    <t>http://www.tribunalqro.gob.mx/transparencia/leeDoc.php?cual=7977&amp;transpliga=1</t>
  </si>
  <si>
    <t>http://www.tribunalqro.gob.mx/transparencia/leeDoc.php?cual=7978&amp;transpliga=1</t>
  </si>
  <si>
    <t>http://www.tribunalqro.gob.mx/transparencia/leeDoc.php?cual=7985&amp;transpliga=1</t>
  </si>
  <si>
    <t>http://www.tribunalqro.gob.mx/transparencia/leeDoc.php?cual=7986&amp;transpliga=1</t>
  </si>
  <si>
    <t>http://www.tribunalqro.gob.mx/transparencia/leeDoc.php?cual=7987&amp;transpliga=1</t>
  </si>
  <si>
    <t>http://www.tribunalqro.gob.mx/transparencia/leeDoc.php?cual=7988&amp;transpliga=1</t>
  </si>
  <si>
    <t>http://www.tribunalqro.gob.mx/transparencia/leeDoc.php?cual=7989&amp;transpliga=1</t>
  </si>
  <si>
    <t>http://www.tribunalqro.gob.mx/transparencia/leeDoc.php?cual=7991&amp;transpliga=1</t>
  </si>
  <si>
    <t>http://www.tribunalqro.gob.mx/transparencia/leeDoc.php?cual=7992&amp;transpliga=1</t>
  </si>
  <si>
    <t>http://www.tribunalqro.gob.mx/transparencia/leeDoc.php?cual=7993&amp;transpliga=1</t>
  </si>
  <si>
    <t>http://www.tribunalqro.gob.mx/transparencia/leeDoc.php?cual=7994&amp;transpliga=1</t>
  </si>
  <si>
    <t>http://www.tribunalqro.gob.mx/transparencia/leeDoc.php?cual=7995&amp;transpliga=1</t>
  </si>
  <si>
    <t>http://www.tribunalqro.gob.mx/transparencia/leeDoc.php?cual=7996&amp;transpliga=1</t>
  </si>
  <si>
    <t>http://www.tribunalqro.gob.mx/transparencia/leeDoc.php?cual=7997&amp;transpliga=1</t>
  </si>
  <si>
    <t>http://www.tribunalqro.gob.mx/transparencia/leeDoc.php?cual=7998&amp;transpliga=1</t>
  </si>
  <si>
    <t>http://www.tribunalqro.gob.mx/transparencia/leeDoc.php?cual=7999&amp;transpliga=1</t>
  </si>
  <si>
    <t>http://www.tribunalqro.gob.mx/transparencia/leeDoc.php?cual=8000&amp;transpliga=1</t>
  </si>
  <si>
    <t>http://www.tribunalqro.gob.mx/transparencia/leeDoc.php?cual=8001&amp;transpliga=1</t>
  </si>
  <si>
    <t>http://www.tribunalqro.gob.mx/transparencia/leeDoc.php?cual=8002&amp;transpliga=1</t>
  </si>
  <si>
    <t>http://www.tribunalqro.gob.mx/transparencia/leeDoc.php?cual=8003&amp;transpliga=1</t>
  </si>
  <si>
    <t>http://www.tribunalqro.gob.mx/transparencia/leeDoc.php?cual=8004&amp;transpliga=1</t>
  </si>
  <si>
    <t>http://www.tribunalqro.gob.mx/transparencia/leeDoc.php?cual=8005&amp;transpliga=1</t>
  </si>
  <si>
    <t>http://www.tribunalqro.gob.mx/transparencia/leeDoc.php?cual=8006&amp;transpliga=1</t>
  </si>
  <si>
    <t>http://www.tribunalqro.gob.mx/transparencia/leeDoc.php?cual=8007&amp;transpliga=1</t>
  </si>
  <si>
    <t>http://www.tribunalqro.gob.mx/transparencia/leeDoc.php?cual=8008&amp;transpliga=1</t>
  </si>
  <si>
    <t>http://www.tribunalqro.gob.mx/transparencia/leeDoc.php?cual=8009&amp;transpliga=1</t>
  </si>
  <si>
    <t>http://www.tribunalqro.gob.mx/transparencia/leeDoc.php?cual=8010&amp;transpliga=1</t>
  </si>
  <si>
    <t>http://www.tribunalqro.gob.mx/transparencia/leeDoc.php?cual=8011&amp;transpliga=1</t>
  </si>
  <si>
    <t>http://www.tribunalqro.gob.mx/transparencia/leeDoc.php?cual=8012&amp;transpliga=1</t>
  </si>
  <si>
    <t>http://www.tribunalqro.gob.mx/transparencia/leeDoc.php?cual=8013&amp;transpliga=1</t>
  </si>
  <si>
    <t>http://www.tribunalqro.gob.mx/transparencia/leeDoc.php?cual=8014&amp;transpliga=1</t>
  </si>
  <si>
    <t>http://www.tribunalqro.gob.mx/transparencia/leeDoc.php?cual=8015&amp;transpliga=1</t>
  </si>
  <si>
    <t>http://www.tribunalqro.gob.mx/transparencia/leeDoc.php?cual=8016&amp;transpliga=1</t>
  </si>
  <si>
    <t>http://www.tribunalqro.gob.mx/transparencia/leeDoc.php?cual=8017&amp;transpliga=1</t>
  </si>
  <si>
    <t>http://www.tribunalqro.gob.mx/transparencia/leeDoc.php?cual=8018&amp;transpliga=1</t>
  </si>
  <si>
    <t>http://www.tribunalqro.gob.mx/transparencia/leeDoc.php?cual=8019&amp;transpliga=1</t>
  </si>
  <si>
    <t>http://www.tribunalqro.gob.mx/transparencia/leeDoc.php?cual=8020&amp;transpliga=1</t>
  </si>
  <si>
    <t>http://www.tribunalqro.gob.mx/transparencia/leeDoc.php?cual=8021&amp;transpliga=1</t>
  </si>
  <si>
    <t>http://www.tribunalqro.gob.mx/transparencia/leeDoc.php?cual=8022&amp;transpliga=1</t>
  </si>
  <si>
    <t>Oswaldo Aquilino</t>
  </si>
  <si>
    <t>Muñoz</t>
  </si>
  <si>
    <t>Reubión de trabajo</t>
  </si>
  <si>
    <t>Curso Actualización en Materia Familiar</t>
  </si>
  <si>
    <t>Semana de la Mediación 2019</t>
  </si>
  <si>
    <t>Nuevo León</t>
  </si>
  <si>
    <t>Monterrey</t>
  </si>
  <si>
    <t>XIX Congreso Nacional de Mediacion 2019</t>
  </si>
  <si>
    <t>Sonora</t>
  </si>
  <si>
    <t>Hermosillo</t>
  </si>
  <si>
    <t>Curso de Protección Jurisdiccional de los Derechos de la Niña, Niño y Adolescente</t>
  </si>
  <si>
    <t>Magistrada Sala Civil</t>
  </si>
  <si>
    <t xml:space="preserve">Leticia de Lourdes </t>
  </si>
  <si>
    <t>Obregón</t>
  </si>
  <si>
    <t>Bracho</t>
  </si>
  <si>
    <t>Curso Sistema Acusatorio Adversarial</t>
  </si>
  <si>
    <t>Cuarta Asamblea Plenaria Ordinaria CONATRIB 2019</t>
  </si>
  <si>
    <t>V Congreso Internacional de Derecho Constitucional</t>
  </si>
  <si>
    <t>1RA Reunión del Sistema Nacional de Mejora Regulatoria</t>
  </si>
  <si>
    <t>Cocoyoc</t>
  </si>
  <si>
    <t>Juzgado Unico Penal San Juan del Riio</t>
  </si>
  <si>
    <t>Fiscalia</t>
  </si>
  <si>
    <t>DIF Municipal San Juan del Rio</t>
  </si>
  <si>
    <t>Mecanismos Alternativos de Solución de Controversias frente a la globalidad: Retos y Perspectiva</t>
  </si>
  <si>
    <t>Curso Administración de Equipos Fortinet</t>
  </si>
  <si>
    <t>Jefe de Contabilidad</t>
  </si>
  <si>
    <t>Károl Yazmín</t>
  </si>
  <si>
    <t>Tapia</t>
  </si>
  <si>
    <t>Secretaría de Finanzas</t>
  </si>
  <si>
    <t>Dirección de Orientación a la Ciudadanía</t>
  </si>
  <si>
    <t>Real</t>
  </si>
  <si>
    <t>Padilla</t>
  </si>
  <si>
    <t>BANASIM</t>
  </si>
  <si>
    <t>http://www.tribunalqro.gob.mx/transparencia/leeDoc.php?cual=8184&amp;transpliga=1</t>
  </si>
  <si>
    <t>http://www.tribunalqro.gob.mx/transparencia/leeDoc.php?cual=8185&amp;transpliga=1</t>
  </si>
  <si>
    <t>http://www.tribunalqro.gob.mx/transparencia/leeDoc.php?cual=8186&amp;transpliga=1</t>
  </si>
  <si>
    <t>http://www.tribunalqro.gob.mx/transparencia/leeDoc.php?cual=8187&amp;transpliga=1</t>
  </si>
  <si>
    <t>http://www.tribunalqro.gob.mx/transparencia/leeDoc.php?cual=8188&amp;transpliga=1</t>
  </si>
  <si>
    <t>http://www.tribunalqro.gob.mx/transparencia/leeDoc.php?cual=8189&amp;transpliga=1</t>
  </si>
  <si>
    <t>http://www.tribunalqro.gob.mx/transparencia/leeDoc.php?cual=8190&amp;transpliga=1</t>
  </si>
  <si>
    <t>http://www.tribunalqro.gob.mx/transparencia/leeDoc.php?cual=8191&amp;transpliga=1</t>
  </si>
  <si>
    <t>http://www.tribunalqro.gob.mx/transparencia/leeDoc.php?cual=8192&amp;transpliga=1</t>
  </si>
  <si>
    <t>http://www.tribunalqro.gob.mx/transparencia/leeDoc.php?cual=8193&amp;transpliga=1</t>
  </si>
  <si>
    <t>http://www.tribunalqro.gob.mx/transparencia/leeDoc.php?cual=8194&amp;transpliga=1</t>
  </si>
  <si>
    <t>http://www.tribunalqro.gob.mx/transparencia/leeDoc.php?cual=8195&amp;transpliga=1</t>
  </si>
  <si>
    <t>http://www.tribunalqro.gob.mx/transparencia/leeDoc.php?cual=8196&amp;transpliga=1</t>
  </si>
  <si>
    <t>http://www.tribunalqro.gob.mx/transparencia/leeDoc.php?cual=8197&amp;transpliga=1</t>
  </si>
  <si>
    <t>http://www.tribunalqro.gob.mx/transparencia/leeDoc.php?cual=8198&amp;transpliga=1</t>
  </si>
  <si>
    <t>http://www.tribunalqro.gob.mx/transparencia/leeDoc.php?cual=8199&amp;transpliga=1</t>
  </si>
  <si>
    <t>http://www.tribunalqro.gob.mx/transparencia/leeDoc.php?cual=8200&amp;transpliga=1</t>
  </si>
  <si>
    <t>http://www.tribunalqro.gob.mx/transparencia/leeDoc.php?cual=8201&amp;transpliga=1</t>
  </si>
  <si>
    <t>http://www.tribunalqro.gob.mx/transparencia/leeDoc.php?cual=8202&amp;transpliga=1</t>
  </si>
  <si>
    <t>http://www.tribunalqro.gob.mx/transparencia/leeDoc.php?cual=8203&amp;transpliga=1</t>
  </si>
  <si>
    <t>http://www.tribunalqro.gob.mx/transparencia/leeDoc.php?cual=8204&amp;transpliga=1</t>
  </si>
  <si>
    <t>http://www.tribunalqro.gob.mx/transparencia/leeDoc.php?cual=8205&amp;transpliga=1</t>
  </si>
  <si>
    <t>http://www.tribunalqro.gob.mx/transparencia/leeDoc.php?cual=8206&amp;transpliga=1</t>
  </si>
  <si>
    <t>http://www.tribunalqro.gob.mx/transparencia/leeDoc.php?cual=8207&amp;transpliga=1</t>
  </si>
  <si>
    <t>http://www.tribunalqro.gob.mx/transparencia/leeDoc.php?cual=8218&amp;transpliga=1</t>
  </si>
  <si>
    <t>http://www.tribunalqro.gob.mx/transparencia/leeDoc.php?cual=8219&amp;transpliga=1</t>
  </si>
  <si>
    <t>http://www.tribunalqro.gob.mx/transparencia/leeDoc.php?cual=8220&amp;transpliga=1</t>
  </si>
  <si>
    <t>http://www.tribunalqro.gob.mx/transparencia/leeDoc.php?cual=8221&amp;transpliga=1</t>
  </si>
  <si>
    <t>http://www.tribunalqro.gob.mx/transparencia/leeDoc.php?cual=8222&amp;transpliga=1</t>
  </si>
  <si>
    <t>http://www.tribunalqro.gob.mx/transparencia/leeDoc.php?cual=8223&amp;transpliga=1</t>
  </si>
  <si>
    <t>http://www.tribunalqro.gob.mx/transparencia/leeDoc.php?cual=8224&amp;transpliga=1</t>
  </si>
  <si>
    <t>http://www.tribunalqro.gob.mx/transparencia/leeDoc.php?cual=8225&amp;transpliga=1</t>
  </si>
  <si>
    <t>http://www.tribunalqro.gob.mx/transparencia/leeDoc.php?cual=8226&amp;transpliga=1</t>
  </si>
  <si>
    <t>http://www.tribunalqro.gob.mx/transparencia/leeDoc.php?cual=8227&amp;transpliga=1</t>
  </si>
  <si>
    <t>http://www.tribunalqro.gob.mx/transparencia/leeDoc.php?cual=8228&amp;transpliga=1</t>
  </si>
  <si>
    <t>http://www.tribunalqro.gob.mx/transparencia/leeDoc.php?cual=8229&amp;transpliga=1</t>
  </si>
  <si>
    <t>http://www.tribunalqro.gob.mx/transparencia/leeDoc.php?cual=8230&amp;transpliga=1</t>
  </si>
  <si>
    <t>http://www.tribunalqro.gob.mx/transparencia/leeDoc.php?cual=8231&amp;transpliga=1</t>
  </si>
  <si>
    <t>http://www.tribunalqro.gob.mx/transparencia/leeDoc.php?cual=8232&amp;transpliga=1.</t>
  </si>
  <si>
    <t>http://www.tribunalqro.gob.mx/transparencia/leeDoc.php?cual=8233&amp;transpliga=1</t>
  </si>
  <si>
    <t>http://www.tribunalqro.gob.mx/transparencia/leeDoc.php?cual=8234&amp;transpliga=1</t>
  </si>
  <si>
    <t>http://www.tribunalqro.gob.mx/transparencia/leeDoc.php?cual=8235&amp;transpliga=1</t>
  </si>
  <si>
    <t>http://www.tribunalqro.gob.mx/transparencia/leeDoc.php?cual=8236&amp;transpliga=1</t>
  </si>
  <si>
    <t>http://www.tribunalqro.gob.mx/transparencia/leeDoc.php?cual=8238&amp;transpliga=1</t>
  </si>
  <si>
    <t>http://www.tribunalqro.gob.mx/transparencia/leeDoc.php?cual=8239&amp;transpliga=1</t>
  </si>
  <si>
    <t>http://www.tribunalqro.gob.mx/transparencia/leeDoc.php?cual=8240&amp;transpliga=1</t>
  </si>
  <si>
    <t>http://www.tribunalqro.gob.mx/transparencia/leeDoc.php?cual=8241&amp;transpliga=1</t>
  </si>
  <si>
    <t>http://www.tribunalqro.gob.mx/transparencia/leeDoc.php?cual=8242&amp;transpliga=1</t>
  </si>
  <si>
    <t>http://www.tribunalqro.gob.mx/transparencia/leeDoc.php?cual=8243&amp;transpliga=1</t>
  </si>
  <si>
    <t>http://www.tribunalqro.gob.mx/transparencia/leeDoc.php?cual=8244&amp;transpliga=1</t>
  </si>
  <si>
    <t>http://www.tribunalqro.gob.mx/transparencia/leeDoc.php?cual=8245&amp;transpliga=1</t>
  </si>
  <si>
    <t>http://www.tribunalqro.gob.mx/transparencia/leeDoc.php?cual=8246&amp;transpliga=1</t>
  </si>
  <si>
    <t>http://www.tribunalqro.gob.mx/transparencia/leeDoc.php?cual=8247&amp;transpliga=1</t>
  </si>
  <si>
    <t>http://www.tribunalqro.gob.mx/transparencia/leeDoc.php?cual=8248&amp;transpliga=1</t>
  </si>
  <si>
    <t>http://www.tribunalqro.gob.mx/transparencia/leeDoc.php?cual=8249&amp;transpliga=1</t>
  </si>
  <si>
    <t>http://www.tribunalqro.gob.mx/transparencia/leeDoc.php?cual=8250&amp;transpliga=1</t>
  </si>
  <si>
    <t>http://www.tribunalqro.gob.mx/transparencia/leeDoc.php?cual=8252&amp;transpliga=1</t>
  </si>
  <si>
    <t>http://www.tribunalqro.gob.mx/transparencia/leeDoc.php?cual=8253&amp;transpliga=1</t>
  </si>
  <si>
    <t>http://www.tribunalqro.gob.mx/transparencia/leeDoc.php?cual=8254&amp;transpliga=1</t>
  </si>
  <si>
    <t>http://www.tribunalqro.gob.mx/transparencia/leeDoc.php?cual=8255&amp;transpliga=1</t>
  </si>
  <si>
    <t>http://www.tribunalqro.gob.mx/transparencia/leeDoc.php?cual=8282&amp;transpliga=1</t>
  </si>
  <si>
    <t>http://www.tribunalqro.gob.mx/transparencia/leeDoc.php?cual=8281&amp;transpliga=1</t>
  </si>
  <si>
    <t>http://www.tribunalqro.gob.mx/transparencia/leeDoc.php?cual=8280&amp;transpliga=1</t>
  </si>
  <si>
    <t>http://www.tribunalqro.gob.mx/transparencia/leeDoc.php?cual=8283&amp;transpliga=1</t>
  </si>
  <si>
    <t>http://www.tribunalqro.gob.mx/transparencia/leeDoc.php?cual=8284&amp;transpliga=1</t>
  </si>
  <si>
    <t>http://www.tribunalqro.gob.mx/transparencia/leeDoc.php?cual=8285&amp;transpliga=1</t>
  </si>
  <si>
    <t>http://www.tribunalqro.gob.mx/transparencia/leeDoc.php?cual=8286&amp;transpliga=1</t>
  </si>
  <si>
    <t>http://www.tribunalqro.gob.mx/transparencia/leeDoc.php?cual=8287&amp;transpliga=1</t>
  </si>
  <si>
    <t>http://www.tribunalqro.gob.mx/transparencia/leeDoc.php?cual=8288&amp;transpliga=1</t>
  </si>
  <si>
    <t>http://www.tribunalqro.gob.mx/transparencia/leeDoc.php?cual=8289&amp;transpliga=1</t>
  </si>
  <si>
    <t>http://www.tribunalqro.gob.mx/transparencia/leeDoc.php?cual=8290&amp;transpliga=1</t>
  </si>
  <si>
    <t>http://www.tribunalqro.gob.mx/transparencia/leeDoc.php?cual=8291&amp;transpliga=1</t>
  </si>
  <si>
    <t>http://www.tribunalqro.gob.mx/transparencia/leeDoc.php?cual=8292&amp;transpliga=1</t>
  </si>
  <si>
    <t>Salvador</t>
  </si>
  <si>
    <t xml:space="preserve">Garcia </t>
  </si>
  <si>
    <t>Traslado de Personal a Penales</t>
  </si>
  <si>
    <t>Coordinacion de Comunicación Social</t>
  </si>
  <si>
    <t>Bailleres</t>
  </si>
  <si>
    <t>Corona Floral</t>
  </si>
  <si>
    <t>Sesion de Pleno</t>
  </si>
  <si>
    <t>http://www.tribunalqro.gob.mx/transparencia/leeDoc.php?cual=1102&amp;transpliga=2</t>
  </si>
  <si>
    <t>http://www.tribunalqro.gob.mx/transparencia/leeDoc.php?cual=1102&amp;transpliga=3</t>
  </si>
  <si>
    <t>http://www.tribunalqro.gob.mx/transparencia/leeDoc.php?cual=1102&amp;transpliga=4</t>
  </si>
  <si>
    <t>http://www.tribunalqro.gob.mx/transparencia/leeDoc.php?cual=1102&amp;transpliga=5</t>
  </si>
  <si>
    <t>http://www.tribunalqro.gob.mx/transparencia/leeDoc.php?cual=1102&amp;transpliga=6</t>
  </si>
  <si>
    <t>http://www.tribunalqro.gob.mx/transparencia/leeDoc.php?cual=1102&amp;transpliga=7</t>
  </si>
  <si>
    <t>http://www.tribunalqro.gob.mx/transparencia/leeDoc.php?cual=1102&amp;transpliga=8</t>
  </si>
  <si>
    <t>Auxiliar Comunicación Social</t>
  </si>
  <si>
    <t>Jose elias</t>
  </si>
  <si>
    <t>http://www.tribunalqro.gob.mx/transparencia/leeDoc.php?cual=8531&amp;transpliga=1</t>
  </si>
  <si>
    <t>http://www.tribunalqro.gob.mx/transparencia/leeDoc.php?cual=8532&amp;transpliga=1</t>
  </si>
  <si>
    <t>http://www.tribunalqro.gob.mx/transparencia/leeDoc.php?cual=8533&amp;transpliga=1</t>
  </si>
  <si>
    <t>http://www.tribunalqro.gob.mx/transparencia/leeDoc.php?cual=8534&amp;transpliga=1</t>
  </si>
  <si>
    <t>http://www.tribunalqro.gob.mx/transparencia/leeDoc.php?cual=8535&amp;transpliga=1</t>
  </si>
  <si>
    <t>http://www.tribunalqro.gob.mx/transparencia/leeDoc.php?cual=8536&amp;transpliga=1</t>
  </si>
  <si>
    <t>http://www.tribunalqro.gob.mx/transparencia/leeDoc.php?cual=8537&amp;transpliga=1</t>
  </si>
  <si>
    <t>http://www.tribunalqro.gob.mx/transparencia/leeDoc.php?cual=8538&amp;transpliga=1</t>
  </si>
  <si>
    <t>http://www.tribunalqro.gob.mx/transparencia/leeDoc.php?cual=8539&amp;transpliga=1</t>
  </si>
  <si>
    <t>http://www.tribunalqro.gob.mx/transparencia/leeDoc.php?cual=8540&amp;transpliga=1</t>
  </si>
  <si>
    <t>http://www.tribunalqro.gob.mx/transparencia/leeDoc.php?cual=8541&amp;transpliga=1</t>
  </si>
  <si>
    <t>http://www.tribunalqro.gob.mx/transparencia/leeDoc.php?cual=8542&amp;transpliga=1</t>
  </si>
  <si>
    <t>http://www.tribunalqro.gob.mx/transparencia/leeDoc.php?cual=8543&amp;transpliga=1</t>
  </si>
  <si>
    <t>http://www.tribunalqro.gob.mx/transparencia/leeDoc.php?cual=8544&amp;transpliga=1</t>
  </si>
  <si>
    <t>http://www.tribunalqro.gob.mx/transparencia/leeDoc.php?cual=8545&amp;transpliga=1</t>
  </si>
  <si>
    <t>http://www.tribunalqro.gob.mx/transparencia/leeDoc.php?cual=8546&amp;transpliga=1</t>
  </si>
  <si>
    <t>http://www.tribunalqro.gob.mx/transparencia/leeDoc.php?cual=8547&amp;transpliga=1</t>
  </si>
  <si>
    <t>http://www.tribunalqro.gob.mx/transparencia/leeDoc.php?cual=8548&amp;transpliga=1</t>
  </si>
  <si>
    <t>http://www.tribunalqro.gob.mx/transparencia/leeDoc.php?cual=8549&amp;transpliga=1</t>
  </si>
  <si>
    <t>http://www.tribunalqro.gob.mx/transparencia/leeDoc.php?cual=8550&amp;transpliga=1</t>
  </si>
  <si>
    <t>http://www.tribunalqro.gob.mx/transparencia/leeDoc.php?cual=8551&amp;transpliga=1</t>
  </si>
  <si>
    <t>http://www.tribunalqro.gob.mx/transparencia/leeDoc.php?cual=8552&amp;transpliga=1</t>
  </si>
  <si>
    <t>http://www.tribunalqro.gob.mx/transparencia/leeDoc.php?cual=8553&amp;transpliga=1</t>
  </si>
  <si>
    <t>Ma. Cristina</t>
  </si>
  <si>
    <t xml:space="preserve">Hernandez </t>
  </si>
  <si>
    <t>Alimentos a Ponentes</t>
  </si>
  <si>
    <t>Juzgados de Oralidad</t>
  </si>
  <si>
    <t>Conatrib</t>
  </si>
  <si>
    <t>Juzgado Especializado en juicios orales</t>
  </si>
  <si>
    <t>Guillermo</t>
  </si>
  <si>
    <t>Rodriguez</t>
  </si>
  <si>
    <t>Del Castillo</t>
  </si>
  <si>
    <t>Reunion Nacional</t>
  </si>
  <si>
    <t>Coordinacion administrativa foraneos</t>
  </si>
  <si>
    <t>Coordinador  administrativo</t>
  </si>
  <si>
    <t>Juzgados foraneos</t>
  </si>
  <si>
    <t>Entrega Documentación</t>
  </si>
  <si>
    <t>Juzgados Diversos</t>
  </si>
  <si>
    <t>Traslado de Magistrado</t>
  </si>
  <si>
    <t>Coordinacion administrativa Centro de justicia</t>
  </si>
  <si>
    <t xml:space="preserve">Auxiliar </t>
  </si>
  <si>
    <t>Juzgados penales</t>
  </si>
  <si>
    <t>Asistencia a Conatrib</t>
  </si>
  <si>
    <t>Traslado de Ponente</t>
  </si>
  <si>
    <t>plastico pvc</t>
  </si>
  <si>
    <t>Traslado</t>
  </si>
  <si>
    <t>traslado</t>
  </si>
  <si>
    <t>viaticos jalpan</t>
  </si>
  <si>
    <t>Juzgado menor el marques</t>
  </si>
  <si>
    <t xml:space="preserve"> </t>
  </si>
  <si>
    <t>http://www.tribunalqro.gob.mx/transparencia/leeDoc.php?cual=9016&amp;transpliga=1</t>
  </si>
  <si>
    <t>http://www.tribunalqro.gob.mx/transparencia/leeDoc.php?cual=9017&amp;transpliga=1</t>
  </si>
  <si>
    <t>http://www.tribunalqro.gob.mx/transparencia/leeDoc.php?cual=9018&amp;transpliga=1</t>
  </si>
  <si>
    <t>http://www.tribunalqro.gob.mx/transparencia/leeDoc.php?cual=9019&amp;transpliga=1</t>
  </si>
  <si>
    <t>http://www.tribunalqro.gob.mx/transparencia/leeDoc.php?cual=9020&amp;transpliga=1</t>
  </si>
  <si>
    <t>http://www.tribunalqro.gob.mx/transparencia/leeDoc.php?cual=9021&amp;transpliga=1</t>
  </si>
  <si>
    <t>http://www.tribunalqro.gob.mx/transparencia/leeDoc.php?cual=9022&amp;transpliga=1</t>
  </si>
  <si>
    <t>http://www.tribunalqro.gob.mx/transparencia/leeDoc.php?cual=9023&amp;transpliga=1</t>
  </si>
  <si>
    <t>http://www.tribunalqro.gob.mx/transparencia/leeDoc.php?cual=9024&amp;transpliga=1</t>
  </si>
  <si>
    <t>http://www.tribunalqro.gob.mx/transparencia/leeDoc.php?cual=9025&amp;transpliga=1</t>
  </si>
  <si>
    <t>http://www.tribunalqro.gob.mx/transparencia/leeDoc.php?cual=9026&amp;transpliga=1</t>
  </si>
  <si>
    <t>http://www.tribunalqro.gob.mx/transparencia/leeDoc.php?cual=9027&amp;transpliga=1</t>
  </si>
  <si>
    <t>http://www.tribunalqro.gob.mx/transparencia/leeDoc.php?cual=9028&amp;transpliga=1</t>
  </si>
  <si>
    <t>http://www.tribunalqro.gob.mx/transparencia/leeDoc.php?cual=9029&amp;transpliga=1</t>
  </si>
  <si>
    <t>http://www.tribunalqro.gob.mx/transparencia/leeDoc.php?cual=9030&amp;transpliga=1</t>
  </si>
  <si>
    <t>http://www.tribunalqro.gob.mx/transparencia/leeDoc.php?cual=9031&amp;transpliga=1</t>
  </si>
  <si>
    <t>http://www.tribunalqro.gob.mx/transparencia/leeDoc.php?cual=9032&amp;transpliga=1</t>
  </si>
  <si>
    <t>http://www.tribunalqro.gob.mx/transparencia/leeDoc.php?cual=9033&amp;transpliga=1</t>
  </si>
  <si>
    <t>http://www.tribunalqro.gob.mx/transparencia/leeDoc.php?cual=9034&amp;transpliga=1</t>
  </si>
  <si>
    <t>http://www.tribunalqro.gob.mx/transparencia/leeDoc.php?cual=9035&amp;transpliga=1</t>
  </si>
  <si>
    <t>http://www.tribunalqro.gob.mx/transparencia/leeDoc.php?cual=9036&amp;transpliga=1</t>
  </si>
  <si>
    <t>http://www.tribunalqro.gob.mx/transparencia/leeDoc.php?cual=9037&amp;transpliga=1</t>
  </si>
  <si>
    <t>http://www.tribunalqro.gob.mx/transparencia/leeDoc.php?cual=9038&amp;transpliga=1</t>
  </si>
  <si>
    <t>http://www.tribunalqro.gob.mx/transparencia/leeDoc.php?cual=9039&amp;transpliga=1</t>
  </si>
  <si>
    <t>http://www.tribunalqro.gob.mx/transparencia/leeDoc.php?cual=9040&amp;transpliga=1</t>
  </si>
  <si>
    <t>http://www.tribunalqro.gob.mx/transparencia/leeDoc.php?cual=9041&amp;transpliga=1</t>
  </si>
  <si>
    <t>http://www.tribunalqro.gob.mx/transparencia/leeDoc.php?cual=9042&amp;transpliga=1</t>
  </si>
  <si>
    <t>http://www.tribunalqro.gob.mx/transparencia/leeDoc.php?cual=9043&amp;transpliga=1</t>
  </si>
  <si>
    <t>http://www.tribunalqro.gob.mx/transparencia/leeDoc.php?cual=9044&amp;transpliga=1</t>
  </si>
  <si>
    <t>http://www.tribunalqro.gob.mx/transparencia/leeDoc.php?cual=9045&amp;transpliga=1</t>
  </si>
  <si>
    <t>http://www.tribunalqro.gob.mx/transparencia/leeDoc.php?cual=9046&amp;transpliga=1</t>
  </si>
  <si>
    <t>http://www.tribunalqro.gob.mx/transparencia/leeDoc.php?cual=9047&amp;transpliga=1</t>
  </si>
  <si>
    <t>http://www.tribunalqro.gob.mx/transparencia/leeDoc.php?cual=9048&amp;transpliga=1</t>
  </si>
  <si>
    <t>http://www.tribunalqro.gob.mx/transparencia/leeDoc.php?cual=9049&amp;transpliga=1</t>
  </si>
  <si>
    <t>http://www.tribunalqro.gob.mx/transparencia/leeDoc.php?cual=9050&amp;transpliga=1</t>
  </si>
  <si>
    <t>http://www.tribunalqro.gob.mx/transparencia/leeDoc.php?cual=9051&amp;transpliga=1</t>
  </si>
  <si>
    <t>http://www.tribunalqro.gob.mx/transparencia/leeDoc.php?cual=9052&amp;transpliga=1</t>
  </si>
  <si>
    <t>http://www.tribunalqro.gob.mx/transparencia/leeDoc.php?cual=9053&amp;transpliga=1</t>
  </si>
  <si>
    <t>Viaticos</t>
  </si>
  <si>
    <t>Traslado a Magistrado Carlos Roberto a eón</t>
  </si>
  <si>
    <t>Entrega y recepción de vehioculos a taller</t>
  </si>
  <si>
    <t>Braulio</t>
  </si>
  <si>
    <t xml:space="preserve">Guerra </t>
  </si>
  <si>
    <t>Urbiola</t>
  </si>
  <si>
    <t xml:space="preserve">Karla </t>
  </si>
  <si>
    <t>Nazareth</t>
  </si>
  <si>
    <t>Trabajos diversos</t>
  </si>
  <si>
    <t>Plantas de energia</t>
  </si>
  <si>
    <t>plantas de energia</t>
  </si>
  <si>
    <t>Perez</t>
  </si>
  <si>
    <t>Juzgados Foraneos</t>
  </si>
  <si>
    <t xml:space="preserve">Contreras </t>
  </si>
  <si>
    <t>Edgardo</t>
  </si>
  <si>
    <t>Ugalde</t>
  </si>
  <si>
    <t>Tintoreria Togas</t>
  </si>
  <si>
    <t>http://www.tribunalqro.gob.mx/transparencia/leeDoc.php?cual=9219&amp;transpliga=1</t>
  </si>
  <si>
    <t>http://www.tribunalqro.gob.mx/transparencia/leeDoc.php?cual=9220&amp;transpliga=1</t>
  </si>
  <si>
    <t>http://www.tribunalqro.gob.mx/transparencia/leeDoc.php?cual=9221&amp;transpliga=1</t>
  </si>
  <si>
    <t>http://www.tribunalqro.gob.mx/transparencia/leeDoc.php?cual=9222&amp;transpliga=1</t>
  </si>
  <si>
    <t>http://www.tribunalqro.gob.mx/transparencia/leeDoc.php?cual=9223&amp;transpliga=1</t>
  </si>
  <si>
    <t>http://www.tribunalqro.gob.mx/transparencia/leeDoc.php?cual=9224&amp;transpliga=1</t>
  </si>
  <si>
    <t>http://www.tribunalqro.gob.mx/transparencia/leeDoc.php?cual=9225&amp;transpliga=1</t>
  </si>
  <si>
    <t>http://www.tribunalqro.gob.mx/transparencia/leeDoc.php?cual=9226&amp;transpliga=1</t>
  </si>
  <si>
    <t>http://www.tribunalqro.gob.mx/transparencia/leeDoc.php?cual=9227&amp;transpliga=1</t>
  </si>
  <si>
    <t>http://www.tribunalqro.gob.mx/transparencia/leeDoc.php?cual=9228&amp;transpliga=1</t>
  </si>
  <si>
    <t>http://www.tribunalqro.gob.mx/transparencia/leeDoc.php?cual=9229&amp;transpliga=1</t>
  </si>
  <si>
    <t>http://www.tribunalqro.gob.mx/transparencia/leeDoc.php?cual=9230&amp;transpliga=1</t>
  </si>
  <si>
    <t>http://www.tribunalqro.gob.mx/transparencia/leeDoc.php?cual=9231&amp;transpliga=1</t>
  </si>
  <si>
    <t>http://www.tribunalqro.gob.mx/transparencia/leeDoc.php?cual=9232&amp;transpliga=1</t>
  </si>
  <si>
    <t>http://www.tribunalqro.gob.mx/transparencia/leeDoc.php?cual=9233&amp;transpliga=1</t>
  </si>
  <si>
    <t>http://www.tribunalqro.gob.mx/transparencia/leeDoc.php?cual=9234&amp;transpliga=1</t>
  </si>
  <si>
    <t>http://www.tribunalqro.gob.mx/transparencia/leeDoc.php?cual=9235&amp;transpliga=1</t>
  </si>
  <si>
    <t>http://www.tribunalqro.gob.mx/transparencia/leeDoc.php?cual=9236&amp;transpliga=1</t>
  </si>
  <si>
    <t>http://www.tribunalqro.gob.mx/transparencia/leeDoc.php?cual=9237&amp;transpliga=1</t>
  </si>
  <si>
    <t>http://www.tribunalqro.gob.mx/transparencia/leeDoc.php?cual=9238&amp;transpliga=1</t>
  </si>
  <si>
    <t>http://www.tribunalqro.gob.mx/transparencia/leeDoc.php?cual=9239&amp;transpliga=1</t>
  </si>
  <si>
    <t>http://www.tribunalqro.gob.mx/transparencia/leeDoc.php?cual=9240&amp;transpliga=1</t>
  </si>
  <si>
    <t>http://www.tribunalqro.gob.mx/transparencia/leeDoc.php?cual=9241&amp;transpliga=1</t>
  </si>
  <si>
    <t>http://www.tribunalqro.gob.mx/transparencia/leeDoc.php?cual=9242&amp;transpliga=1</t>
  </si>
  <si>
    <t>http://www.tribunalqro.gob.mx/transparencia/leeDoc.php?cual=9243&amp;transpliga=1</t>
  </si>
  <si>
    <t>http://www.tribunalqro.gob.mx/transparencia/leeDoc.php?cual=9244&amp;transpliga=1</t>
  </si>
  <si>
    <t>http://www.tribunalqro.gob.mx/transparencia/leeDoc.php?cual=9245&amp;transpliga=1</t>
  </si>
  <si>
    <t>http://www.tribunalqro.gob.mx/transparencia/leeDoc.php?cual=9246&amp;transpliga=1</t>
  </si>
  <si>
    <t>http://www.tribunalqro.gob.mx/transparencia/leeDoc.php?cual=9247&amp;transpliga=1</t>
  </si>
  <si>
    <t>http://www.tribunalqro.gob.mx/transparencia/leeDoc.php?cual=9248&amp;transpliga=1</t>
  </si>
  <si>
    <t>http://www.tribunalqro.gob.mx/transparencia/leeDoc.php?cual=9249&amp;transpliga=1</t>
  </si>
  <si>
    <t>http://www.tribunalqro.gob.mx/transparencia/leeDoc.php?cual=9250&amp;transpliga=1</t>
  </si>
  <si>
    <t>http://www.tribunalqro.gob.mx/transparencia/leeDoc.php?cual=9251&amp;transpliga=1</t>
  </si>
  <si>
    <t>http://www.tribunalqro.gob.mx/transparencia/leeDoc.php?cual=9252&amp;transpliga=1</t>
  </si>
  <si>
    <t>http://www.tribunalqro.gob.mx/transparencia/leeDoc.php?cual=9253&amp;transpliga=1</t>
  </si>
  <si>
    <t>http://www.tribunalqro.gob.mx/transparencia/leeDoc.php?cual=9254&amp;transpliga=1</t>
  </si>
  <si>
    <t>http://www.tribunalqro.gob.mx/transparencia/leeDoc.php?cual=9255&amp;transpliga=1</t>
  </si>
  <si>
    <t>http://www.tribunalqro.gob.mx/transparencia/leeDoc.php?cual=9256&amp;transpliga=1</t>
  </si>
  <si>
    <t>http://www.tribunalqro.gob.mx/transparencia/leeDoc.php?cual=9257&amp;transpliga=1</t>
  </si>
  <si>
    <t>http://www.tribunalqro.gob.mx/transparencia/leeDoc.php?cual=9258&amp;transpliga=1</t>
  </si>
  <si>
    <t>http://www.tribunalqro.gob.mx/transparencia/leeDoc.php?cual=9259&amp;transpliga=1</t>
  </si>
  <si>
    <t>http://www.tribunalqro.gob.mx/transparencia/leeDoc.php?cual=9260&amp;transpliga=1</t>
  </si>
  <si>
    <t>http://www.tribunalqro.gob.mx/transparencia/leeDoc.php?cual=9261&amp;transpliga=1</t>
  </si>
  <si>
    <t>http://www.tribunalqro.gob.mx/transparencia/leeDoc.php?cual=9262&amp;transpliga=1</t>
  </si>
  <si>
    <t>http://www.tribunalqro.gob.mx/transparencia/leeDoc.php?cual=9263&amp;transpliga=1</t>
  </si>
  <si>
    <t>http://www.tribunalqro.gob.mx/transparencia/leeDoc.php?cual=9264&amp;transpliga=1</t>
  </si>
  <si>
    <t>http://www.tribunalqro.gob.mx/transparencia/leeDoc.php?cual=9265&amp;transpliga=1</t>
  </si>
  <si>
    <t>http://www.tribunalqro.gob.mx/transparencia/leeDoc.php?cual=9266&amp;transpliga=1</t>
  </si>
  <si>
    <t>http://www.tribunalqro.gob.mx/transparencia/leeDoc.php?cual=9267&amp;transpliga=1</t>
  </si>
  <si>
    <t>http://www.tribunalqro.gob.mx/transparencia/leeDoc.php?cual=9268&amp;transpliga=1</t>
  </si>
  <si>
    <t>http://www.tribunalqro.gob.mx/transparencia/leeDoc.php?cual=9269&amp;transpliga=1</t>
  </si>
  <si>
    <t>http://www.tribunalqro.gob.mx/transparencia/leeDoc.php?cual=9293&amp;transpliga=1</t>
  </si>
  <si>
    <t>http://www.tribunalqro.gob.mx/transparencia/leeDoc.php?cual=9294&amp;transpliga=1</t>
  </si>
  <si>
    <t>http://www.tribunalqro.gob.mx/transparencia/leeDoc.php?cual=9295&amp;transpliga=1</t>
  </si>
  <si>
    <t>http://www.tribunalqro.gob.mx/transparencia/leeDoc.php?cual=9296&amp;transpliga=1</t>
  </si>
  <si>
    <t>http://www.tribunalqro.gob.mx/transparencia/leeDoc.php?cual=9297&amp;transpliga=1</t>
  </si>
  <si>
    <t>http://www.tribunalqro.gob.mx/transparencia/leeDoc.php?cual=9298&amp;transpliga=1</t>
  </si>
  <si>
    <t>http://www.tribunalqro.gob.mx/transparencia/leeDoc.php?cual=9299&amp;transpliga=1</t>
  </si>
  <si>
    <t>http://www.tribunalqro.gob.mx/transparencia/leeDoc.php?cual=9300&amp;transpliga=1</t>
  </si>
  <si>
    <t>http://www.tribunalqro.gob.mx/transparencia/leeDoc.php?cual=9301&amp;transpliga=1</t>
  </si>
  <si>
    <t>http://www.tribunalqro.gob.mx/transparencia/leeDoc.php?cual=9302&amp;transpliga=1</t>
  </si>
  <si>
    <t>http://www.tribunalqro.gob.mx/transparencia/leeDoc.php?cual=9303&amp;transpliga=1</t>
  </si>
  <si>
    <t>http://www.tribunalqro.gob.mx/transparencia/leeDoc.php?cual=9304&amp;transpliga=1</t>
  </si>
  <si>
    <t>http://www.tribunalqro.gob.mx/transparencia/leeDoc.php?cual=9754&amp;transpliga=1</t>
  </si>
  <si>
    <t>http://www.tribunalqro.gob.mx/transparencia/leeDoc.php?cual=9755&amp;transpliga=1</t>
  </si>
  <si>
    <t>http://www.tribunalqro.gob.mx/transparencia/leeDoc.php?cual=9756&amp;transpliga=1</t>
  </si>
  <si>
    <t>http://www.tribunalqro.gob.mx/transparencia/leeDoc.php?cual=9757&amp;transpliga=1</t>
  </si>
  <si>
    <t>http://www.tribunalqro.gob.mx/transparencia/leeDoc.php?cual=9758&amp;transpliga=1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</si>
</sst>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yy;@"/>
  </numFmts>
  <fonts count="1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8"/>
      <color indexed="8"/>
      <name val="Calibri"/>
      <family val="2"/>
      <scheme val="minor"/>
    </font>
    <font>
      <u/>
      <sz val="8"/>
      <color theme="10"/>
      <name val="Calibri"/>
      <family val="2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name val="Cambria"/>
      <family val="1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9F9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3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43" fontId="0" fillId="0" borderId="0" xfId="1" applyFont="1"/>
    <xf numFmtId="0" fontId="0" fillId="3" borderId="0" xfId="0" applyFill="1" applyBorder="1"/>
    <xf numFmtId="0" fontId="0" fillId="0" borderId="0" xfId="0" applyAlignment="1">
      <alignment horizontal="center"/>
    </xf>
    <xf numFmtId="0" fontId="3" fillId="3" borderId="0" xfId="2" applyAlignment="1" applyProtection="1"/>
    <xf numFmtId="0" fontId="3" fillId="3" borderId="0" xfId="2" applyAlignment="1" applyProtection="1">
      <alignment horizontal="left"/>
    </xf>
    <xf numFmtId="0" fontId="3" fillId="0" borderId="0" xfId="2" applyFill="1" applyAlignment="1" applyProtection="1"/>
    <xf numFmtId="0" fontId="0" fillId="0" borderId="0" xfId="0" applyAlignment="1">
      <alignment wrapText="1"/>
    </xf>
    <xf numFmtId="39" fontId="4" fillId="0" borderId="0" xfId="0" applyNumberFormat="1" applyFont="1" applyAlignment="1">
      <alignment vertical="top"/>
    </xf>
    <xf numFmtId="0" fontId="3" fillId="3" borderId="0" xfId="2" applyFill="1" applyAlignment="1" applyProtection="1"/>
    <xf numFmtId="0" fontId="0" fillId="0" borderId="0" xfId="0" applyAlignment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9" fontId="5" fillId="0" borderId="0" xfId="0" applyNumberFormat="1" applyFont="1" applyFill="1" applyAlignment="1">
      <alignment vertical="top"/>
    </xf>
    <xf numFmtId="43" fontId="0" fillId="0" borderId="0" xfId="1" applyFont="1" applyFill="1"/>
    <xf numFmtId="0" fontId="5" fillId="0" borderId="0" xfId="0" applyFont="1" applyAlignment="1">
      <alignment vertical="top"/>
    </xf>
    <xf numFmtId="43" fontId="5" fillId="0" borderId="0" xfId="1" applyFont="1" applyAlignment="1">
      <alignment vertical="top"/>
    </xf>
    <xf numFmtId="164" fontId="5" fillId="0" borderId="0" xfId="0" applyNumberFormat="1" applyFont="1" applyAlignment="1">
      <alignment vertical="top"/>
    </xf>
    <xf numFmtId="0" fontId="5" fillId="4" borderId="1" xfId="0" applyFont="1" applyFill="1" applyBorder="1" applyAlignment="1">
      <alignment horizontal="center" vertical="top" wrapText="1"/>
    </xf>
    <xf numFmtId="43" fontId="5" fillId="4" borderId="1" xfId="1" applyFont="1" applyFill="1" applyBorder="1" applyAlignment="1">
      <alignment horizontal="center" vertical="top" wrapText="1"/>
    </xf>
    <xf numFmtId="164" fontId="5" fillId="4" borderId="1" xfId="0" applyNumberFormat="1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164" fontId="5" fillId="0" borderId="0" xfId="0" applyNumberFormat="1" applyFont="1" applyAlignment="1">
      <alignment vertical="top" wrapText="1"/>
    </xf>
    <xf numFmtId="0" fontId="7" fillId="3" borderId="0" xfId="0" applyFont="1" applyFill="1" applyBorder="1" applyAlignment="1">
      <alignment vertical="top" wrapText="1"/>
    </xf>
    <xf numFmtId="0" fontId="5" fillId="0" borderId="0" xfId="0" applyFont="1" applyAlignment="1">
      <alignment vertical="top" wrapText="1"/>
    </xf>
    <xf numFmtId="4" fontId="5" fillId="0" borderId="0" xfId="1" applyNumberFormat="1" applyFont="1" applyAlignment="1">
      <alignment vertical="top" wrapText="1"/>
    </xf>
    <xf numFmtId="0" fontId="5" fillId="0" borderId="0" xfId="0" applyNumberFormat="1" applyFont="1" applyAlignment="1">
      <alignment vertical="top"/>
    </xf>
    <xf numFmtId="4" fontId="5" fillId="0" borderId="0" xfId="1" applyNumberFormat="1" applyFont="1" applyAlignment="1">
      <alignment vertical="top"/>
    </xf>
    <xf numFmtId="0" fontId="8" fillId="3" borderId="0" xfId="2" applyFont="1" applyFill="1" applyBorder="1" applyAlignment="1" applyProtection="1">
      <alignment vertical="top"/>
    </xf>
    <xf numFmtId="0" fontId="8" fillId="3" borderId="0" xfId="2" applyFont="1" applyAlignment="1" applyProtection="1">
      <alignment vertical="top"/>
    </xf>
    <xf numFmtId="0" fontId="5" fillId="3" borderId="0" xfId="0" applyFont="1" applyFill="1" applyAlignment="1" applyProtection="1">
      <alignment vertical="top"/>
    </xf>
    <xf numFmtId="0" fontId="9" fillId="3" borderId="0" xfId="0" applyFont="1" applyFill="1" applyAlignment="1">
      <alignment vertical="top" wrapText="1"/>
    </xf>
    <xf numFmtId="4" fontId="5" fillId="3" borderId="0" xfId="1" applyNumberFormat="1" applyFont="1" applyFill="1" applyAlignment="1">
      <alignment vertical="top"/>
    </xf>
    <xf numFmtId="0" fontId="9" fillId="3" borderId="0" xfId="0" applyFont="1" applyFill="1" applyAlignment="1">
      <alignment vertical="top"/>
    </xf>
    <xf numFmtId="0" fontId="7" fillId="3" borderId="0" xfId="0" applyFont="1" applyFill="1" applyBorder="1" applyAlignment="1">
      <alignment vertical="top"/>
    </xf>
    <xf numFmtId="0" fontId="5" fillId="0" borderId="0" xfId="0" applyFont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164" fontId="5" fillId="0" borderId="0" xfId="0" applyNumberFormat="1" applyFont="1" applyFill="1" applyAlignment="1">
      <alignment vertical="top"/>
    </xf>
    <xf numFmtId="0" fontId="5" fillId="0" borderId="0" xfId="0" applyFont="1" applyFill="1" applyAlignment="1">
      <alignment vertical="top"/>
    </xf>
    <xf numFmtId="43" fontId="5" fillId="0" borderId="0" xfId="1" applyFont="1" applyFill="1" applyAlignment="1">
      <alignment vertical="top"/>
    </xf>
    <xf numFmtId="14" fontId="5" fillId="0" borderId="0" xfId="0" applyNumberFormat="1" applyFont="1" applyFill="1" applyAlignment="1">
      <alignment vertical="top"/>
    </xf>
    <xf numFmtId="0" fontId="8" fillId="0" borderId="0" xfId="2" applyFont="1" applyFill="1" applyBorder="1" applyAlignment="1" applyProtection="1">
      <alignment vertical="top"/>
    </xf>
    <xf numFmtId="0" fontId="8" fillId="0" borderId="0" xfId="2" applyFont="1" applyFill="1" applyAlignment="1" applyProtection="1">
      <alignment vertical="top"/>
    </xf>
    <xf numFmtId="0" fontId="5" fillId="0" borderId="0" xfId="0" applyFont="1" applyFill="1" applyAlignment="1" applyProtection="1">
      <alignment vertical="top"/>
    </xf>
    <xf numFmtId="0" fontId="7" fillId="0" borderId="0" xfId="0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12" fontId="5" fillId="0" borderId="0" xfId="1" applyNumberFormat="1" applyFont="1" applyFill="1" applyAlignment="1">
      <alignment vertical="top"/>
    </xf>
    <xf numFmtId="14" fontId="5" fillId="0" borderId="0" xfId="0" applyNumberFormat="1" applyFont="1" applyAlignment="1">
      <alignment vertical="top"/>
    </xf>
    <xf numFmtId="0" fontId="10" fillId="0" borderId="0" xfId="0" applyFont="1" applyAlignment="1">
      <alignment horizontal="center" vertical="top"/>
    </xf>
    <xf numFmtId="164" fontId="10" fillId="0" borderId="0" xfId="0" applyNumberFormat="1" applyFont="1" applyAlignment="1">
      <alignment vertical="top"/>
    </xf>
    <xf numFmtId="0" fontId="10" fillId="0" borderId="0" xfId="0" applyFont="1" applyAlignment="1">
      <alignment vertical="top"/>
    </xf>
    <xf numFmtId="43" fontId="10" fillId="0" borderId="0" xfId="1" applyFont="1" applyAlignment="1">
      <alignment vertical="top"/>
    </xf>
    <xf numFmtId="14" fontId="10" fillId="0" borderId="0" xfId="0" applyNumberFormat="1" applyFont="1" applyAlignment="1">
      <alignment vertical="top"/>
    </xf>
    <xf numFmtId="0" fontId="11" fillId="3" borderId="0" xfId="2" applyFont="1" applyFill="1" applyBorder="1" applyAlignment="1" applyProtection="1">
      <alignment vertical="top"/>
    </xf>
    <xf numFmtId="0" fontId="11" fillId="3" borderId="0" xfId="2" applyFont="1" applyAlignment="1" applyProtection="1">
      <alignment vertical="top"/>
    </xf>
    <xf numFmtId="0" fontId="10" fillId="3" borderId="0" xfId="0" applyFont="1" applyFill="1" applyAlignment="1" applyProtection="1">
      <alignment vertical="top"/>
    </xf>
    <xf numFmtId="0" fontId="12" fillId="3" borderId="0" xfId="0" applyFont="1" applyFill="1" applyAlignment="1">
      <alignment vertical="top"/>
    </xf>
    <xf numFmtId="0" fontId="13" fillId="3" borderId="0" xfId="0" applyFont="1" applyFill="1" applyBorder="1" applyAlignment="1">
      <alignment vertical="top"/>
    </xf>
    <xf numFmtId="0" fontId="3" fillId="5" borderId="2" xfId="2" applyFill="1" applyBorder="1" applyAlignment="1" applyProtection="1">
      <alignment horizontal="left" vertical="top"/>
    </xf>
    <xf numFmtId="0" fontId="14" fillId="3" borderId="0" xfId="0" applyNumberFormat="1" applyFont="1" applyFill="1" applyBorder="1" applyAlignment="1" applyProtection="1">
      <alignment horizontal="left" vertical="top"/>
    </xf>
    <xf numFmtId="0" fontId="3" fillId="3" borderId="0" xfId="2" applyAlignment="1" applyProtection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6" borderId="0" xfId="0" applyFont="1" applyFill="1" applyAlignment="1">
      <alignment vertical="top"/>
    </xf>
    <xf numFmtId="0" fontId="10" fillId="6" borderId="0" xfId="0" applyFont="1" applyFill="1" applyAlignment="1">
      <alignment horizontal="center" vertical="top"/>
    </xf>
    <xf numFmtId="164" fontId="10" fillId="6" borderId="0" xfId="0" applyNumberFormat="1" applyFont="1" applyFill="1" applyAlignment="1">
      <alignment vertical="top"/>
    </xf>
    <xf numFmtId="0" fontId="10" fillId="6" borderId="0" xfId="0" applyFont="1" applyFill="1" applyAlignment="1">
      <alignment vertical="top"/>
    </xf>
    <xf numFmtId="43" fontId="10" fillId="6" borderId="0" xfId="1" applyFont="1" applyFill="1" applyAlignment="1">
      <alignment vertical="top"/>
    </xf>
    <xf numFmtId="14" fontId="10" fillId="6" borderId="0" xfId="0" applyNumberFormat="1" applyFont="1" applyFill="1" applyAlignment="1">
      <alignment vertical="top"/>
    </xf>
    <xf numFmtId="0" fontId="11" fillId="7" borderId="0" xfId="2" applyFont="1" applyFill="1" applyBorder="1" applyAlignment="1" applyProtection="1">
      <alignment vertical="top"/>
    </xf>
    <xf numFmtId="0" fontId="11" fillId="7" borderId="0" xfId="2" applyFont="1" applyFill="1" applyAlignment="1" applyProtection="1">
      <alignment vertical="top"/>
    </xf>
    <xf numFmtId="0" fontId="10" fillId="7" borderId="0" xfId="0" applyFont="1" applyFill="1" applyAlignment="1" applyProtection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2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/>
    </xf>
    <xf numFmtId="0" fontId="5" fillId="4" borderId="1" xfId="0" applyFont="1" applyFill="1" applyBorder="1" applyAlignment="1">
      <alignment vertical="top"/>
    </xf>
  </cellXfs>
  <cellStyles count="3">
    <cellStyle name="Hipervínculo" xfId="2" builtinId="8"/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Temp/Copia%20de%20VI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87086"/>
      <sheetName val="Tabla_487087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ribunalqro.gob.mx/transparencia/leeDoc.php?cual=9052&amp;transpliga=1" TargetMode="External"/><Relationship Id="rId2" Type="http://schemas.openxmlformats.org/officeDocument/2006/relationships/hyperlink" Target="http://www.tribunalqro.gob.mx/transparencia/leeDoc.php?cual=9016&amp;transpliga=1" TargetMode="External"/><Relationship Id="rId1" Type="http://schemas.openxmlformats.org/officeDocument/2006/relationships/hyperlink" Target="http://www.tribunalqro.gob.mx/transparencia/leeDoc.php?cual=1102&amp;transpliga=1" TargetMode="External"/><Relationship Id="rId4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tribunalqro.gob.mx/transparencia/leeDoc.php?cual=7355&amp;transpliga=1" TargetMode="External"/><Relationship Id="rId1827" Type="http://schemas.openxmlformats.org/officeDocument/2006/relationships/hyperlink" Target="http://www.tribunalqro.gob.mx/transparencia/leeDoc.php?cual=7962&amp;transpliga=1" TargetMode="External"/><Relationship Id="rId21" Type="http://schemas.openxmlformats.org/officeDocument/2006/relationships/hyperlink" Target="http://www.tribunalqro.gob.mx/transparencia/leeDoc.php?cual=4111&amp;transpliga=1" TargetMode="External"/><Relationship Id="rId170" Type="http://schemas.openxmlformats.org/officeDocument/2006/relationships/hyperlink" Target="http://www.tribunalqro.gob.mx/transparencia/leeDoc.php?cual=4442&amp;transpliga=1" TargetMode="External"/><Relationship Id="rId268" Type="http://schemas.openxmlformats.org/officeDocument/2006/relationships/hyperlink" Target="http://www.tribunalqro.gob.mx/transparencia/leeDoc.php?cual=4554&amp;transpliga=1" TargetMode="External"/><Relationship Id="rId475" Type="http://schemas.openxmlformats.org/officeDocument/2006/relationships/hyperlink" Target="http://www.tribunalqro.gob.mx/transparencia/leeDoc.php?cual=4967&amp;transpliga=1" TargetMode="External"/><Relationship Id="rId682" Type="http://schemas.openxmlformats.org/officeDocument/2006/relationships/hyperlink" Target="http://www.tribunalqro.gob.mx/transparencia/leeDoc.php?cual=5448&amp;transpliga=1" TargetMode="External"/><Relationship Id="rId128" Type="http://schemas.openxmlformats.org/officeDocument/2006/relationships/hyperlink" Target="http://www.tribunalqro.gob.mx/transparencia/leeDoc.php?cual=4289&amp;transpliga=1" TargetMode="External"/><Relationship Id="rId335" Type="http://schemas.openxmlformats.org/officeDocument/2006/relationships/hyperlink" Target="http://www.tribunalqro.gob.mx/transparencia/leeDoc.php?cual=4624&amp;transpliga=1" TargetMode="External"/><Relationship Id="rId542" Type="http://schemas.openxmlformats.org/officeDocument/2006/relationships/hyperlink" Target="http://www.tribunalqro.gob.mx/transparencia/leeDoc.php?cual=5292&amp;transpliga=1" TargetMode="External"/><Relationship Id="rId987" Type="http://schemas.openxmlformats.org/officeDocument/2006/relationships/hyperlink" Target="http://www.tribunalqro.gob.mx/transparencia/leeDoc.php?cual=6001&amp;transpliga=1" TargetMode="External"/><Relationship Id="rId1172" Type="http://schemas.openxmlformats.org/officeDocument/2006/relationships/hyperlink" Target="http://www.tribunalqro.gob.mx/transparencia/leeDoc.php?cual=6778&amp;transpliga=1" TargetMode="External"/><Relationship Id="rId402" Type="http://schemas.openxmlformats.org/officeDocument/2006/relationships/hyperlink" Target="http://www.tribunalqro.gob.mx/transparencia/leeDoc.php?cual=4790&amp;transpliga=1" TargetMode="External"/><Relationship Id="rId847" Type="http://schemas.openxmlformats.org/officeDocument/2006/relationships/hyperlink" Target="http://www.tribunalqro.gob.mx/transparencia/leeDoc.php?cual=5842&amp;transpliga=1" TargetMode="External"/><Relationship Id="rId1032" Type="http://schemas.openxmlformats.org/officeDocument/2006/relationships/hyperlink" Target="http://www.tribunalqro.gob.mx/transparencia/leeDoc.php?cual=6057&amp;transpliga=1" TargetMode="External"/><Relationship Id="rId1477" Type="http://schemas.openxmlformats.org/officeDocument/2006/relationships/hyperlink" Target="http://www.tribunalqro.gob.mx/transparencia/leeDoc.php?cual=7308&amp;transpliga=1" TargetMode="External"/><Relationship Id="rId1684" Type="http://schemas.openxmlformats.org/officeDocument/2006/relationships/hyperlink" Target="http://www.tribunalqro.gob.mx/transparencia/leeDoc.php?cual=7609&amp;transpliga=1" TargetMode="External"/><Relationship Id="rId1891" Type="http://schemas.openxmlformats.org/officeDocument/2006/relationships/hyperlink" Target="http://www.tribunalqro.gob.mx/transparencia/leeDoc.php?cual=8198&amp;transpliga=1" TargetMode="External"/><Relationship Id="rId707" Type="http://schemas.openxmlformats.org/officeDocument/2006/relationships/hyperlink" Target="http://www.tribunalqro.gob.mx/transparencia/leeDoc.php?cual=5473&amp;transpliga=1" TargetMode="External"/><Relationship Id="rId914" Type="http://schemas.openxmlformats.org/officeDocument/2006/relationships/hyperlink" Target="http://www.tribunalqro.gob.mx/transparencia/leeDoc.php?cual=5903&amp;transpliga=1" TargetMode="External"/><Relationship Id="rId1337" Type="http://schemas.openxmlformats.org/officeDocument/2006/relationships/hyperlink" Target="http://www.tribunalqro.gob.mx/transparencia/leeDoc.php?cual=6985&amp;transpliga=1" TargetMode="External"/><Relationship Id="rId1544" Type="http://schemas.openxmlformats.org/officeDocument/2006/relationships/hyperlink" Target="http://www.tribunalqro.gob.mx/transparencia/leeDoc.php?cual=7460&amp;transpliga=1" TargetMode="External"/><Relationship Id="rId1751" Type="http://schemas.openxmlformats.org/officeDocument/2006/relationships/hyperlink" Target="http://www.tribunalqro.gob.mx/transparencia/leeDoc.php?cual=7781&amp;transpliga=1" TargetMode="External"/><Relationship Id="rId43" Type="http://schemas.openxmlformats.org/officeDocument/2006/relationships/hyperlink" Target="http://www.tribunalqro.gob.mx/transparencia/leeDoc.php?cual=4147&amp;transpliga=1" TargetMode="External"/><Relationship Id="rId1404" Type="http://schemas.openxmlformats.org/officeDocument/2006/relationships/hyperlink" Target="http://www.tribunalqro.gob.mx/transparencia/leeDoc.php?cual=7112&amp;transpliga=1" TargetMode="External"/><Relationship Id="rId1611" Type="http://schemas.openxmlformats.org/officeDocument/2006/relationships/hyperlink" Target="http://www.tribunalqro.gob.mx/transparencia/leeDoc.php?cual=7536&amp;transpliga=1" TargetMode="External"/><Relationship Id="rId1849" Type="http://schemas.openxmlformats.org/officeDocument/2006/relationships/hyperlink" Target="http://www.tribunalqro.gob.mx/transparencia/leeDoc.php?cual=7992&amp;transpliga=1" TargetMode="External"/><Relationship Id="rId192" Type="http://schemas.openxmlformats.org/officeDocument/2006/relationships/hyperlink" Target="http://www.tribunalqro.gob.mx/transparencia/leeDoc.php?cual=4464&amp;transpliga=1" TargetMode="External"/><Relationship Id="rId1709" Type="http://schemas.openxmlformats.org/officeDocument/2006/relationships/hyperlink" Target="http://www.tribunalqro.gob.mx/transparencia/leeDoc.php?cual=7634&amp;transpliga=1" TargetMode="External"/><Relationship Id="rId1916" Type="http://schemas.openxmlformats.org/officeDocument/2006/relationships/hyperlink" Target="http://www.tribunalqro.gob.mx/transparencia/leeDoc.php?cual=8233&amp;transpliga=1" TargetMode="External"/><Relationship Id="rId497" Type="http://schemas.openxmlformats.org/officeDocument/2006/relationships/hyperlink" Target="http://www.tribunalqro.gob.mx/transparencia/leeDoc.php?cual=4991&amp;transpliga=1" TargetMode="External"/><Relationship Id="rId357" Type="http://schemas.openxmlformats.org/officeDocument/2006/relationships/hyperlink" Target="http://www.tribunalqro.gob.mx/transparencia/leeDoc.php?cual=4742&amp;transpliga=1" TargetMode="External"/><Relationship Id="rId1194" Type="http://schemas.openxmlformats.org/officeDocument/2006/relationships/hyperlink" Target="http://www.tribunalqro.gob.mx/transparencia/leeDoc.php?cual=6812&amp;transpliga=1" TargetMode="External"/><Relationship Id="rId217" Type="http://schemas.openxmlformats.org/officeDocument/2006/relationships/hyperlink" Target="http://www.tribunalqro.gob.mx/transparencia/leeDoc.php?cual=4489&amp;transpliga=1" TargetMode="External"/><Relationship Id="rId564" Type="http://schemas.openxmlformats.org/officeDocument/2006/relationships/hyperlink" Target="http://www.tribunalqro.gob.mx/transparencia/leeDoc.php?cual=5328&amp;transpliga=1" TargetMode="External"/><Relationship Id="rId771" Type="http://schemas.openxmlformats.org/officeDocument/2006/relationships/hyperlink" Target="http://www.tribunalqro.gob.mx/transparencia/leeDoc.php?cual=5746&amp;transpliga=1" TargetMode="External"/><Relationship Id="rId869" Type="http://schemas.openxmlformats.org/officeDocument/2006/relationships/hyperlink" Target="http://www.tribunalqro.gob.mx/transparencia/leeDoc.php?cual=5856&amp;transpliga=1" TargetMode="External"/><Relationship Id="rId1499" Type="http://schemas.openxmlformats.org/officeDocument/2006/relationships/hyperlink" Target="http://www.tribunalqro.gob.mx/transparencia/leeDoc.php?cual=7334&amp;transpliga=1" TargetMode="External"/><Relationship Id="rId424" Type="http://schemas.openxmlformats.org/officeDocument/2006/relationships/hyperlink" Target="http://www.tribunalqro.gob.mx/transparencia/leeDoc.php?cual=4835&amp;transpliga=1" TargetMode="External"/><Relationship Id="rId631" Type="http://schemas.openxmlformats.org/officeDocument/2006/relationships/hyperlink" Target="http://www.tribunalqro.gob.mx/transparencia/leeDoc.php?cual=5395&amp;transpliga=1" TargetMode="External"/><Relationship Id="rId729" Type="http://schemas.openxmlformats.org/officeDocument/2006/relationships/hyperlink" Target="http://www.tribunalqro.gob.mx/transparencia/leeDoc.php?cual=5499&amp;transpliga=1" TargetMode="External"/><Relationship Id="rId1054" Type="http://schemas.openxmlformats.org/officeDocument/2006/relationships/hyperlink" Target="http://www.tribunalqro.gob.mx/transparencia/leeDoc.php?cual=6075&amp;transpliga=1" TargetMode="External"/><Relationship Id="rId1261" Type="http://schemas.openxmlformats.org/officeDocument/2006/relationships/hyperlink" Target="http://www.tribunalqro.gob.mx/transparencia/leeDoc.php?cual=6908&amp;transpliga=1" TargetMode="External"/><Relationship Id="rId1359" Type="http://schemas.openxmlformats.org/officeDocument/2006/relationships/hyperlink" Target="http://www.tribunalqro.gob.mx/transparencia/leeDoc.php?cual=7007&amp;transpliga=1" TargetMode="External"/><Relationship Id="rId936" Type="http://schemas.openxmlformats.org/officeDocument/2006/relationships/hyperlink" Target="http://www.tribunalqro.gob.mx/transparencia/leeDoc.php?cual=5927&amp;transpliga=1" TargetMode="External"/><Relationship Id="rId1121" Type="http://schemas.openxmlformats.org/officeDocument/2006/relationships/hyperlink" Target="http://www.tribunalqro.gob.mx/transparencia/leeDoc.php?cual=6718&amp;transpliga=1" TargetMode="External"/><Relationship Id="rId1219" Type="http://schemas.openxmlformats.org/officeDocument/2006/relationships/hyperlink" Target="http://www.tribunalqro.gob.mx/transparencia/leeDoc.php?cual=6839&amp;transpliga=1" TargetMode="External"/><Relationship Id="rId1566" Type="http://schemas.openxmlformats.org/officeDocument/2006/relationships/hyperlink" Target="http://www.tribunalqro.gob.mx/transparencia/leeDoc.php?cual=7482&amp;transpliga=1" TargetMode="External"/><Relationship Id="rId1773" Type="http://schemas.openxmlformats.org/officeDocument/2006/relationships/hyperlink" Target="http://www.tribunalqro.gob.mx/transparencia/leeDoc.php?cual=7900&amp;transpliga=1" TargetMode="External"/><Relationship Id="rId65" Type="http://schemas.openxmlformats.org/officeDocument/2006/relationships/hyperlink" Target="http://www.tribunalqro.gob.mx/transparencia/leeDoc.php?cual=4169&amp;transpliga=1" TargetMode="External"/><Relationship Id="rId1426" Type="http://schemas.openxmlformats.org/officeDocument/2006/relationships/hyperlink" Target="http://www.tribunalqro.gob.mx/transparencia/leeDoc.php?cual=7124&amp;transpliga=1" TargetMode="External"/><Relationship Id="rId1633" Type="http://schemas.openxmlformats.org/officeDocument/2006/relationships/hyperlink" Target="http://www.tribunalqro.gob.mx/transparencia/leeDoc.php?cual=7558&amp;transpliga=1" TargetMode="External"/><Relationship Id="rId1840" Type="http://schemas.openxmlformats.org/officeDocument/2006/relationships/hyperlink" Target="http://www.tribunalqro.gob.mx/transparencia/leeDoc.php?cual=7976&amp;transpliga=1" TargetMode="External"/><Relationship Id="rId1700" Type="http://schemas.openxmlformats.org/officeDocument/2006/relationships/hyperlink" Target="http://www.tribunalqro.gob.mx/transparencia/leeDoc.php?cual=7625&amp;transpliga=1" TargetMode="External"/><Relationship Id="rId1938" Type="http://schemas.openxmlformats.org/officeDocument/2006/relationships/hyperlink" Target="http://www.tribunalqro.gob.mx/transparencia/leeDoc.php?cual=8281&amp;transpliga=1" TargetMode="External"/><Relationship Id="rId281" Type="http://schemas.openxmlformats.org/officeDocument/2006/relationships/hyperlink" Target="http://www.tribunalqro.gob.mx/transparencia/leeDoc.php?cual=4565&amp;transpliga=1" TargetMode="External"/><Relationship Id="rId141" Type="http://schemas.openxmlformats.org/officeDocument/2006/relationships/hyperlink" Target="http://www.tribunalqro.gob.mx/transparencia/leeDoc.php?cual=4413&amp;transpliga=1" TargetMode="External"/><Relationship Id="rId379" Type="http://schemas.openxmlformats.org/officeDocument/2006/relationships/hyperlink" Target="http://www.tribunalqro.gob.mx/transparencia/leeDoc.php?cual=4766&amp;transpliga=1" TargetMode="External"/><Relationship Id="rId586" Type="http://schemas.openxmlformats.org/officeDocument/2006/relationships/hyperlink" Target="http://www.tribunalqro.gob.mx/transparencia/leeDoc.php?cual=5350&amp;transpliga=1" TargetMode="External"/><Relationship Id="rId793" Type="http://schemas.openxmlformats.org/officeDocument/2006/relationships/hyperlink" Target="http://www.tribunalqro.gob.mx/transparencia/leeDoc.php?cual=5770&amp;transpliga=1" TargetMode="External"/><Relationship Id="rId7" Type="http://schemas.openxmlformats.org/officeDocument/2006/relationships/hyperlink" Target="http://www.tribunalqro.gob.mx/transparencia/leeDoc.php?cual=4096&amp;transpliga=1" TargetMode="External"/><Relationship Id="rId239" Type="http://schemas.openxmlformats.org/officeDocument/2006/relationships/hyperlink" Target="http://www.tribunalqro.gob.mx/transparencia/leeDoc.php?cual=4506&amp;transpliga=1" TargetMode="External"/><Relationship Id="rId446" Type="http://schemas.openxmlformats.org/officeDocument/2006/relationships/hyperlink" Target="http://www.tribunalqro.gob.mx/transparencia/leeDoc.php?cual=4859&amp;transpliga=1" TargetMode="External"/><Relationship Id="rId653" Type="http://schemas.openxmlformats.org/officeDocument/2006/relationships/hyperlink" Target="http://www.tribunalqro.gob.mx/transparencia/leeDoc.php?cual=5418&amp;transpliga=1" TargetMode="External"/><Relationship Id="rId1076" Type="http://schemas.openxmlformats.org/officeDocument/2006/relationships/hyperlink" Target="http://www.tribunalqro.gob.mx/transparencia/leeDoc.php?cual=6669&amp;transpliga=1" TargetMode="External"/><Relationship Id="rId1283" Type="http://schemas.openxmlformats.org/officeDocument/2006/relationships/hyperlink" Target="http://www.tribunalqro.gob.mx/transparencia/leeDoc.php?cual=6930&amp;transpliga=1" TargetMode="External"/><Relationship Id="rId1490" Type="http://schemas.openxmlformats.org/officeDocument/2006/relationships/hyperlink" Target="http://www.tribunalqro.gob.mx/transparencia/leeDoc.php?cual=7325&amp;transpliga=1" TargetMode="External"/><Relationship Id="rId306" Type="http://schemas.openxmlformats.org/officeDocument/2006/relationships/hyperlink" Target="http://www.tribunalqro.gob.mx/transparencia/leeDoc.php?cual=4590&amp;transpliga=1" TargetMode="External"/><Relationship Id="rId860" Type="http://schemas.openxmlformats.org/officeDocument/2006/relationships/hyperlink" Target="http://www.tribunalqro.gob.mx/transparencia/leeDoc.php?cual=5838&amp;transpliga=1" TargetMode="External"/><Relationship Id="rId958" Type="http://schemas.openxmlformats.org/officeDocument/2006/relationships/hyperlink" Target="http://www.tribunalqro.gob.mx/transparencia/leeDoc.php?cual=5950&amp;transpliga=1" TargetMode="External"/><Relationship Id="rId1143" Type="http://schemas.openxmlformats.org/officeDocument/2006/relationships/hyperlink" Target="http://www.tribunalqro.gob.mx/transparencia/leeDoc.php?cual=6744&amp;transpliga=1" TargetMode="External"/><Relationship Id="rId1588" Type="http://schemas.openxmlformats.org/officeDocument/2006/relationships/hyperlink" Target="http://www.tribunalqro.gob.mx/transparencia/leeDoc.php?cual=7507&amp;transpliga=1" TargetMode="External"/><Relationship Id="rId1795" Type="http://schemas.openxmlformats.org/officeDocument/2006/relationships/hyperlink" Target="http://www.tribunalqro.gob.mx/transparencia/leeDoc.php?cual=7922&amp;transpliga=1" TargetMode="External"/><Relationship Id="rId87" Type="http://schemas.openxmlformats.org/officeDocument/2006/relationships/hyperlink" Target="http://www.tribunalqro.gob.mx/transparencia/leeDoc.php?cual=4179&amp;transpliga=1" TargetMode="External"/><Relationship Id="rId513" Type="http://schemas.openxmlformats.org/officeDocument/2006/relationships/hyperlink" Target="http://www.tribunalqro.gob.mx/transparencia/leeDoc.php?cual=5262&amp;transpliga=1" TargetMode="External"/><Relationship Id="rId720" Type="http://schemas.openxmlformats.org/officeDocument/2006/relationships/hyperlink" Target="http://www.tribunalqro.gob.mx/transparencia/leeDoc.php?cual=5490&amp;transpliga=1" TargetMode="External"/><Relationship Id="rId818" Type="http://schemas.openxmlformats.org/officeDocument/2006/relationships/hyperlink" Target="http://www.tribunalqro.gob.mx/transparencia/leeDoc.php?cual=5799&amp;transpliga=1" TargetMode="External"/><Relationship Id="rId1350" Type="http://schemas.openxmlformats.org/officeDocument/2006/relationships/hyperlink" Target="http://www.tribunalqro.gob.mx/transparencia/leeDoc.php?cual=6998&amp;transpliga=1" TargetMode="External"/><Relationship Id="rId1448" Type="http://schemas.openxmlformats.org/officeDocument/2006/relationships/hyperlink" Target="http://www.tribunalqro.gob.mx/transparencia/leeDoc.php?cual=7151&amp;transpliga=1" TargetMode="External"/><Relationship Id="rId1655" Type="http://schemas.openxmlformats.org/officeDocument/2006/relationships/hyperlink" Target="http://www.tribunalqro.gob.mx/transparencia/leeDoc.php?cual=7580&amp;transpliga=1" TargetMode="External"/><Relationship Id="rId1003" Type="http://schemas.openxmlformats.org/officeDocument/2006/relationships/hyperlink" Target="http://www.tribunalqro.gob.mx/transparencia/leeDoc.php?cual=6017&amp;transpliga=1" TargetMode="External"/><Relationship Id="rId1210" Type="http://schemas.openxmlformats.org/officeDocument/2006/relationships/hyperlink" Target="http://www.tribunalqro.gob.mx/transparencia/leeDoc.php?cual=6829&amp;transpliga=1" TargetMode="External"/><Relationship Id="rId1308" Type="http://schemas.openxmlformats.org/officeDocument/2006/relationships/hyperlink" Target="http://www.tribunalqro.gob.mx/transparencia/leeDoc.php?cual=6955&amp;transpliga=1" TargetMode="External"/><Relationship Id="rId1862" Type="http://schemas.openxmlformats.org/officeDocument/2006/relationships/hyperlink" Target="http://www.tribunalqro.gob.mx/transparencia/leeDoc.php?cual=8005&amp;transpliga=1" TargetMode="External"/><Relationship Id="rId1515" Type="http://schemas.openxmlformats.org/officeDocument/2006/relationships/hyperlink" Target="http://www.tribunalqro.gob.mx/transparencia/leeDoc.php?cual=7348&amp;transpliga=1" TargetMode="External"/><Relationship Id="rId1722" Type="http://schemas.openxmlformats.org/officeDocument/2006/relationships/hyperlink" Target="http://www.tribunalqro.gob.mx/transparencia/leeDoc.php?cual=7759&amp;transpliga=1" TargetMode="External"/><Relationship Id="rId14" Type="http://schemas.openxmlformats.org/officeDocument/2006/relationships/hyperlink" Target="http://www.tribunalqro.gob.mx/transparencia/leeDoc.php?cual=4103&amp;transpliga=1" TargetMode="External"/><Relationship Id="rId163" Type="http://schemas.openxmlformats.org/officeDocument/2006/relationships/hyperlink" Target="http://www.tribunalqro.gob.mx/transparencia/leeDoc.php?cual=4435&amp;transpliga=1" TargetMode="External"/><Relationship Id="rId370" Type="http://schemas.openxmlformats.org/officeDocument/2006/relationships/hyperlink" Target="http://www.tribunalqro.gob.mx/transparencia/leeDoc.php?cual=4757&amp;transpliga=1" TargetMode="External"/><Relationship Id="rId230" Type="http://schemas.openxmlformats.org/officeDocument/2006/relationships/hyperlink" Target="http://www.tribunalqro.gob.mx/transparencia/leeDoc.php?cual=4499&amp;transpliga=1" TargetMode="External"/><Relationship Id="rId468" Type="http://schemas.openxmlformats.org/officeDocument/2006/relationships/hyperlink" Target="http://www.tribunalqro.gob.mx/transparencia/leeDoc.php?cual=4887&amp;transpliga=1" TargetMode="External"/><Relationship Id="rId675" Type="http://schemas.openxmlformats.org/officeDocument/2006/relationships/hyperlink" Target="http://www.tribunalqro.gob.mx/transparencia/leeDoc.php?cual=5440&amp;transpliga=1" TargetMode="External"/><Relationship Id="rId882" Type="http://schemas.openxmlformats.org/officeDocument/2006/relationships/hyperlink" Target="http://www.tribunalqro.gob.mx/transparencia/leeDoc.php?cual=5871&amp;transpliga=1" TargetMode="External"/><Relationship Id="rId1098" Type="http://schemas.openxmlformats.org/officeDocument/2006/relationships/hyperlink" Target="http://www.tribunalqro.gob.mx/transparencia/leeDoc.php?cual=6695&amp;transpliga=1" TargetMode="External"/><Relationship Id="rId328" Type="http://schemas.openxmlformats.org/officeDocument/2006/relationships/hyperlink" Target="http://www.tribunalqro.gob.mx/transparencia/leeDoc.php?cual=4612&amp;transpliga=1" TargetMode="External"/><Relationship Id="rId535" Type="http://schemas.openxmlformats.org/officeDocument/2006/relationships/hyperlink" Target="http://www.tribunalqro.gob.mx/transparencia/leeDoc.php?cual=5283&amp;transpliga=1" TargetMode="External"/><Relationship Id="rId742" Type="http://schemas.openxmlformats.org/officeDocument/2006/relationships/hyperlink" Target="http://www.tribunalqro.gob.mx/transparencia/leeDoc.php?cual=5715&amp;transpliga=1" TargetMode="External"/><Relationship Id="rId1165" Type="http://schemas.openxmlformats.org/officeDocument/2006/relationships/hyperlink" Target="http://www.tribunalqro.gob.mx/transparencia/leeDoc.php?cual=6769&amp;transpliga=1" TargetMode="External"/><Relationship Id="rId1372" Type="http://schemas.openxmlformats.org/officeDocument/2006/relationships/hyperlink" Target="http://www.tribunalqro.gob.mx/transparencia/leeDoc.php?cual=7020&amp;transpliga=1" TargetMode="External"/><Relationship Id="rId602" Type="http://schemas.openxmlformats.org/officeDocument/2006/relationships/hyperlink" Target="http://www.tribunalqro.gob.mx/transparencia/leeDoc.php?cual=5366&amp;transpliga=1" TargetMode="External"/><Relationship Id="rId1025" Type="http://schemas.openxmlformats.org/officeDocument/2006/relationships/hyperlink" Target="http://www.tribunalqro.gob.mx/transparencia/leeDoc.php?cual=6047&amp;transpliga=1" TargetMode="External"/><Relationship Id="rId1232" Type="http://schemas.openxmlformats.org/officeDocument/2006/relationships/hyperlink" Target="http://www.tribunalqro.gob.mx/transparencia/leeDoc.php?cual=6853&amp;transpliga=1" TargetMode="External"/><Relationship Id="rId1677" Type="http://schemas.openxmlformats.org/officeDocument/2006/relationships/hyperlink" Target="http://www.tribunalqro.gob.mx/transparencia/leeDoc.php?cual=7602&amp;transpliga=1" TargetMode="External"/><Relationship Id="rId1884" Type="http://schemas.openxmlformats.org/officeDocument/2006/relationships/hyperlink" Target="http://www.tribunalqro.gob.mx/transparencia/leeDoc.php?cual=8191&amp;transpliga=1" TargetMode="External"/><Relationship Id="rId907" Type="http://schemas.openxmlformats.org/officeDocument/2006/relationships/hyperlink" Target="http://www.tribunalqro.gob.mx/transparencia/leeDoc.php?cual=5896&amp;transpliga=1" TargetMode="External"/><Relationship Id="rId1537" Type="http://schemas.openxmlformats.org/officeDocument/2006/relationships/hyperlink" Target="http://www.tribunalqro.gob.mx/transparencia/leeDoc.php?cual=7453&amp;transpliga=1" TargetMode="External"/><Relationship Id="rId1744" Type="http://schemas.openxmlformats.org/officeDocument/2006/relationships/hyperlink" Target="http://www.tribunalqro.gob.mx/transparencia/leeDoc.php?cual=7774&amp;transpliga=1" TargetMode="External"/><Relationship Id="rId1951" Type="http://schemas.openxmlformats.org/officeDocument/2006/relationships/hyperlink" Target="http://www.tribunalqro.gob.mx/transparencia/leeDoc.php?cual=8535&amp;transpliga=1" TargetMode="External"/><Relationship Id="rId36" Type="http://schemas.openxmlformats.org/officeDocument/2006/relationships/hyperlink" Target="http://www.tribunalqro.gob.mx/transparencia/leeDoc.php?cual=4127&amp;transpliga=1" TargetMode="External"/><Relationship Id="rId1604" Type="http://schemas.openxmlformats.org/officeDocument/2006/relationships/hyperlink" Target="http://www.tribunalqro.gob.mx/transparencia/leeDoc.php?cual=7529&amp;transpliga=1" TargetMode="External"/><Relationship Id="rId185" Type="http://schemas.openxmlformats.org/officeDocument/2006/relationships/hyperlink" Target="http://www.tribunalqro.gob.mx/transparencia/leeDoc.php?cual=4457&amp;transpliga=1" TargetMode="External"/><Relationship Id="rId1811" Type="http://schemas.openxmlformats.org/officeDocument/2006/relationships/hyperlink" Target="http://www.tribunalqro.gob.mx/transparencia/leeDoc.php?cual=7943&amp;transpliga=1" TargetMode="External"/><Relationship Id="rId1909" Type="http://schemas.openxmlformats.org/officeDocument/2006/relationships/hyperlink" Target="http://www.tribunalqro.gob.mx/transparencia/leeDoc.php?cual=8226&amp;transpliga=1" TargetMode="External"/><Relationship Id="rId392" Type="http://schemas.openxmlformats.org/officeDocument/2006/relationships/hyperlink" Target="http://www.tribunalqro.gob.mx/transparencia/leeDoc.php?cual=4779&amp;transpliga=1" TargetMode="External"/><Relationship Id="rId697" Type="http://schemas.openxmlformats.org/officeDocument/2006/relationships/hyperlink" Target="http://www.tribunalqro.gob.mx/transparencia/leeDoc.php?cual=5463&amp;transpliga=1" TargetMode="External"/><Relationship Id="rId252" Type="http://schemas.openxmlformats.org/officeDocument/2006/relationships/hyperlink" Target="http://www.tribunalqro.gob.mx/transparencia/leeDoc.php?cual=4519&amp;transpliga=1" TargetMode="External"/><Relationship Id="rId1187" Type="http://schemas.openxmlformats.org/officeDocument/2006/relationships/hyperlink" Target="http://www.tribunalqro.gob.mx/transparencia/leeDoc.php?cual=6806&amp;transpliga=1" TargetMode="External"/><Relationship Id="rId112" Type="http://schemas.openxmlformats.org/officeDocument/2006/relationships/hyperlink" Target="http://www.tribunalqro.gob.mx/transparencia/leeDoc.php?cual=4271&amp;transpliga=1" TargetMode="External"/><Relationship Id="rId557" Type="http://schemas.openxmlformats.org/officeDocument/2006/relationships/hyperlink" Target="http://www.tribunalqro.gob.mx/transparencia/leeDoc.php?cual=5312&amp;transpliga=1" TargetMode="External"/><Relationship Id="rId764" Type="http://schemas.openxmlformats.org/officeDocument/2006/relationships/hyperlink" Target="http://www.tribunalqro.gob.mx/transparencia/leeDoc.php?cual=5739&amp;transpliga=1" TargetMode="External"/><Relationship Id="rId971" Type="http://schemas.openxmlformats.org/officeDocument/2006/relationships/hyperlink" Target="http://www.tribunalqro.gob.mx/transparencia/leeDoc.php?cual=5982&amp;transpliga=1" TargetMode="External"/><Relationship Id="rId1394" Type="http://schemas.openxmlformats.org/officeDocument/2006/relationships/hyperlink" Target="http://www.tribunalqro.gob.mx/transparencia/leeDoc.php?cual=7045&amp;transpliga=1" TargetMode="External"/><Relationship Id="rId1699" Type="http://schemas.openxmlformats.org/officeDocument/2006/relationships/hyperlink" Target="http://www.tribunalqro.gob.mx/transparencia/leeDoc.php?cual=7624&amp;transpliga=1" TargetMode="External"/><Relationship Id="rId417" Type="http://schemas.openxmlformats.org/officeDocument/2006/relationships/hyperlink" Target="http://www.tribunalqro.gob.mx/transparencia/leeDoc.php?cual=4805&amp;transpliga=1" TargetMode="External"/><Relationship Id="rId624" Type="http://schemas.openxmlformats.org/officeDocument/2006/relationships/hyperlink" Target="http://www.tribunalqro.gob.mx/transparencia/leeDoc.php?cual=5388&amp;transpliga=1" TargetMode="External"/><Relationship Id="rId831" Type="http://schemas.openxmlformats.org/officeDocument/2006/relationships/hyperlink" Target="http://www.tribunalqro.gob.mx/transparencia/leeDoc.php?cual=5814&amp;transpliga=1" TargetMode="External"/><Relationship Id="rId1047" Type="http://schemas.openxmlformats.org/officeDocument/2006/relationships/hyperlink" Target="http://www.tribunalqro.gob.mx/transparencia/leeDoc.php?cual=6069&amp;transpliga=1" TargetMode="External"/><Relationship Id="rId1254" Type="http://schemas.openxmlformats.org/officeDocument/2006/relationships/hyperlink" Target="http://www.tribunalqro.gob.mx/transparencia/leeDoc.php?cual=6901&amp;transpliga=1" TargetMode="External"/><Relationship Id="rId1461" Type="http://schemas.openxmlformats.org/officeDocument/2006/relationships/hyperlink" Target="http://www.tribunalqro.gob.mx/transparencia/leeDoc.php?cual=7282&amp;transpliga=1" TargetMode="External"/><Relationship Id="rId929" Type="http://schemas.openxmlformats.org/officeDocument/2006/relationships/hyperlink" Target="http://www.tribunalqro.gob.mx/transparencia/leeDoc.php?cual=5918&amp;transpliga=1" TargetMode="External"/><Relationship Id="rId1114" Type="http://schemas.openxmlformats.org/officeDocument/2006/relationships/hyperlink" Target="http://www.tribunalqro.gob.mx/transparencia/leeDoc.php?cual=6711&amp;transpliga=1" TargetMode="External"/><Relationship Id="rId1321" Type="http://schemas.openxmlformats.org/officeDocument/2006/relationships/hyperlink" Target="http://www.tribunalqro.gob.mx/transparencia/leeDoc.php?cual=6968&amp;transpliga=1" TargetMode="External"/><Relationship Id="rId1559" Type="http://schemas.openxmlformats.org/officeDocument/2006/relationships/hyperlink" Target="http://www.tribunalqro.gob.mx/transparencia/leeDoc.php?cual=7475&amp;transpliga=1" TargetMode="External"/><Relationship Id="rId1766" Type="http://schemas.openxmlformats.org/officeDocument/2006/relationships/hyperlink" Target="http://www.tribunalqro.gob.mx/transparencia/leeDoc.php?cual=7893&amp;transpliga=1" TargetMode="External"/><Relationship Id="rId1973" Type="http://schemas.openxmlformats.org/officeDocument/2006/relationships/hyperlink" Target="http://www.tribunalqro.gob.mx/transparencia/leeDoc.php?cual=8551&amp;transpliga=1" TargetMode="External"/><Relationship Id="rId58" Type="http://schemas.openxmlformats.org/officeDocument/2006/relationships/hyperlink" Target="http://www.tribunalqro.gob.mx/transparencia/leeDoc.php?cual=4162&amp;transpliga=1" TargetMode="External"/><Relationship Id="rId1419" Type="http://schemas.openxmlformats.org/officeDocument/2006/relationships/hyperlink" Target="http://www.tribunalqro.gob.mx/transparencia/leeDoc.php?cual=7122&amp;transpliga=1" TargetMode="External"/><Relationship Id="rId1626" Type="http://schemas.openxmlformats.org/officeDocument/2006/relationships/hyperlink" Target="http://www.tribunalqro.gob.mx/transparencia/leeDoc.php?cual=7551&amp;transpliga=1" TargetMode="External"/><Relationship Id="rId1833" Type="http://schemas.openxmlformats.org/officeDocument/2006/relationships/hyperlink" Target="http://www.tribunalqro.gob.mx/transparencia/leeDoc.php?cual=7968&amp;transpliga=1" TargetMode="External"/><Relationship Id="rId1900" Type="http://schemas.openxmlformats.org/officeDocument/2006/relationships/hyperlink" Target="http://www.tribunalqro.gob.mx/transparencia/leeDoc.php?cual=8207&amp;transpliga=1" TargetMode="External"/><Relationship Id="rId274" Type="http://schemas.openxmlformats.org/officeDocument/2006/relationships/hyperlink" Target="http://www.tribunalqro.gob.mx/transparencia/leeDoc.php?cual=4555&amp;transpliga=1" TargetMode="External"/><Relationship Id="rId481" Type="http://schemas.openxmlformats.org/officeDocument/2006/relationships/hyperlink" Target="http://www.tribunalqro.gob.mx/transparencia/leeDoc.php?cual=4974&amp;transpliga=1" TargetMode="External"/><Relationship Id="rId134" Type="http://schemas.openxmlformats.org/officeDocument/2006/relationships/hyperlink" Target="http://www.tribunalqro.gob.mx/transparencia/leeDoc.php?cual=4406&amp;transpliga=1" TargetMode="External"/><Relationship Id="rId579" Type="http://schemas.openxmlformats.org/officeDocument/2006/relationships/hyperlink" Target="http://www.tribunalqro.gob.mx/transparencia/leeDoc.php?cual=5343&amp;transpliga=1" TargetMode="External"/><Relationship Id="rId786" Type="http://schemas.openxmlformats.org/officeDocument/2006/relationships/hyperlink" Target="http://www.tribunalqro.gob.mx/transparencia/leeDoc.php?cual=5763&amp;transpliga=1" TargetMode="External"/><Relationship Id="rId993" Type="http://schemas.openxmlformats.org/officeDocument/2006/relationships/hyperlink" Target="http://www.tribunalqro.gob.mx/transparencia/leeDoc.php?cual=6007&amp;transpliga=1" TargetMode="External"/><Relationship Id="rId341" Type="http://schemas.openxmlformats.org/officeDocument/2006/relationships/hyperlink" Target="http://www.tribunalqro.gob.mx/transparencia/leeDoc.php?cual=4726&amp;transpliga=1" TargetMode="External"/><Relationship Id="rId439" Type="http://schemas.openxmlformats.org/officeDocument/2006/relationships/hyperlink" Target="http://www.tribunalqro.gob.mx/transparencia/leeDoc.php?cual=4851&amp;transpliga=1" TargetMode="External"/><Relationship Id="rId646" Type="http://schemas.openxmlformats.org/officeDocument/2006/relationships/hyperlink" Target="http://www.tribunalqro.gob.mx/transparencia/leeDoc.php?cual=5411&amp;transpliga=1" TargetMode="External"/><Relationship Id="rId1069" Type="http://schemas.openxmlformats.org/officeDocument/2006/relationships/hyperlink" Target="http://www.tribunalqro.gob.mx/transparencia/leeDoc.php?cual=6091&amp;transpliga=1" TargetMode="External"/><Relationship Id="rId1276" Type="http://schemas.openxmlformats.org/officeDocument/2006/relationships/hyperlink" Target="http://www.tribunalqro.gob.mx/transparencia/leeDoc.php?cual=6923&amp;transpliga=1" TargetMode="External"/><Relationship Id="rId1483" Type="http://schemas.openxmlformats.org/officeDocument/2006/relationships/hyperlink" Target="http://www.tribunalqro.gob.mx/transparencia/leeDoc.php?cual=7318&amp;transpliga=1" TargetMode="External"/><Relationship Id="rId201" Type="http://schemas.openxmlformats.org/officeDocument/2006/relationships/hyperlink" Target="http://www.tribunalqro.gob.mx/transparencia/leeDoc.php?cual=4473&amp;transpliga=1" TargetMode="External"/><Relationship Id="rId506" Type="http://schemas.openxmlformats.org/officeDocument/2006/relationships/hyperlink" Target="http://www.tribunalqro.gob.mx/transparencia/leeDoc.php?cual=5000&amp;transpliga=1" TargetMode="External"/><Relationship Id="rId853" Type="http://schemas.openxmlformats.org/officeDocument/2006/relationships/hyperlink" Target="http://www.tribunalqro.gob.mx/transparencia/leeDoc.php?cual=5848&amp;transpliga=1" TargetMode="External"/><Relationship Id="rId1136" Type="http://schemas.openxmlformats.org/officeDocument/2006/relationships/hyperlink" Target="http://www.tribunalqro.gob.mx/transparencia/leeDoc.php?cual=6733&amp;transpliga=1" TargetMode="External"/><Relationship Id="rId1690" Type="http://schemas.openxmlformats.org/officeDocument/2006/relationships/hyperlink" Target="http://www.tribunalqro.gob.mx/transparencia/leeDoc.php?cual=7615&amp;transpliga=1" TargetMode="External"/><Relationship Id="rId1788" Type="http://schemas.openxmlformats.org/officeDocument/2006/relationships/hyperlink" Target="http://www.tribunalqro.gob.mx/transparencia/leeDoc.php?cual=7915&amp;transpliga=1" TargetMode="External"/><Relationship Id="rId713" Type="http://schemas.openxmlformats.org/officeDocument/2006/relationships/hyperlink" Target="http://www.tribunalqro.gob.mx/transparencia/leeDoc.php?cual=5480&amp;transpliga=1" TargetMode="External"/><Relationship Id="rId920" Type="http://schemas.openxmlformats.org/officeDocument/2006/relationships/hyperlink" Target="http://www.tribunalqro.gob.mx/transparencia/leeDoc.php?cual=5909&amp;transpliga=1" TargetMode="External"/><Relationship Id="rId1343" Type="http://schemas.openxmlformats.org/officeDocument/2006/relationships/hyperlink" Target="http://www.tribunalqro.gob.mx/transparencia/leeDoc.php?cual=6991&amp;transpliga=1" TargetMode="External"/><Relationship Id="rId1550" Type="http://schemas.openxmlformats.org/officeDocument/2006/relationships/hyperlink" Target="http://www.tribunalqro.gob.mx/transparencia/leeDoc.php?cual=7466&amp;transpliga=1" TargetMode="External"/><Relationship Id="rId1648" Type="http://schemas.openxmlformats.org/officeDocument/2006/relationships/hyperlink" Target="http://www.tribunalqro.gob.mx/transparencia/leeDoc.php?cual=7573&amp;transpliga=1" TargetMode="External"/><Relationship Id="rId1203" Type="http://schemas.openxmlformats.org/officeDocument/2006/relationships/hyperlink" Target="http://www.tribunalqro.gob.mx/transparencia/leeDoc.php?cual=6822&amp;transpliga=1" TargetMode="External"/><Relationship Id="rId1410" Type="http://schemas.openxmlformats.org/officeDocument/2006/relationships/hyperlink" Target="http://www.tribunalqro.gob.mx/transparencia/leeDoc.php?cual=7118&amp;transpliga=1" TargetMode="External"/><Relationship Id="rId1508" Type="http://schemas.openxmlformats.org/officeDocument/2006/relationships/hyperlink" Target="http://www.tribunalqro.gob.mx/transparencia/leeDoc.php?cual=7359&amp;transpliga=1" TargetMode="External"/><Relationship Id="rId1855" Type="http://schemas.openxmlformats.org/officeDocument/2006/relationships/hyperlink" Target="http://www.tribunalqro.gob.mx/transparencia/leeDoc.php?cual=7998&amp;transpliga=1" TargetMode="External"/><Relationship Id="rId1715" Type="http://schemas.openxmlformats.org/officeDocument/2006/relationships/hyperlink" Target="http://www.tribunalqro.gob.mx/transparencia/leeDoc.php?cual=7640&amp;transpliga=1" TargetMode="External"/><Relationship Id="rId1922" Type="http://schemas.openxmlformats.org/officeDocument/2006/relationships/hyperlink" Target="http://www.tribunalqro.gob.mx/transparencia/leeDoc.php?cual=8240&amp;transpliga=1" TargetMode="External"/><Relationship Id="rId296" Type="http://schemas.openxmlformats.org/officeDocument/2006/relationships/hyperlink" Target="http://www.tribunalqro.gob.mx/transparencia/leeDoc.php?cual=4580&amp;transpliga=1" TargetMode="External"/><Relationship Id="rId156" Type="http://schemas.openxmlformats.org/officeDocument/2006/relationships/hyperlink" Target="http://www.tribunalqro.gob.mx/transparencia/leeDoc.php?cual=4428&amp;transpliga=1" TargetMode="External"/><Relationship Id="rId363" Type="http://schemas.openxmlformats.org/officeDocument/2006/relationships/hyperlink" Target="http://www.tribunalqro.gob.mx/transparencia/leeDoc.php?cual=4750&amp;transpliga=1" TargetMode="External"/><Relationship Id="rId570" Type="http://schemas.openxmlformats.org/officeDocument/2006/relationships/hyperlink" Target="http://www.tribunalqro.gob.mx/transparencia/leeDoc.php?cual=5334&amp;transpliga=1" TargetMode="External"/><Relationship Id="rId223" Type="http://schemas.openxmlformats.org/officeDocument/2006/relationships/hyperlink" Target="http://www.tribunalqro.gob.mx/transparencia/leeDoc.php?cual=4495&amp;transpliga=1" TargetMode="External"/><Relationship Id="rId430" Type="http://schemas.openxmlformats.org/officeDocument/2006/relationships/hyperlink" Target="http://www.tribunalqro.gob.mx/transparencia/leeDoc.php?cual=4842&amp;transpliga=1" TargetMode="External"/><Relationship Id="rId668" Type="http://schemas.openxmlformats.org/officeDocument/2006/relationships/hyperlink" Target="http://www.tribunalqro.gob.mx/transparencia/leeDoc.php?cual=5433&amp;transpliga=1" TargetMode="External"/><Relationship Id="rId875" Type="http://schemas.openxmlformats.org/officeDocument/2006/relationships/hyperlink" Target="http://www.tribunalqro.gob.mx/transparencia/leeDoc.php?cual=5862&amp;transpliga=1" TargetMode="External"/><Relationship Id="rId1060" Type="http://schemas.openxmlformats.org/officeDocument/2006/relationships/hyperlink" Target="http://www.tribunalqro.gob.mx/transparencia/leeDoc.php?cual=6081&amp;transpliga=1" TargetMode="External"/><Relationship Id="rId1298" Type="http://schemas.openxmlformats.org/officeDocument/2006/relationships/hyperlink" Target="http://www.tribunalqro.gob.mx/transparencia/leeDoc.php?cual=6945&amp;transpliga=1" TargetMode="External"/><Relationship Id="rId528" Type="http://schemas.openxmlformats.org/officeDocument/2006/relationships/hyperlink" Target="http://www.tribunalqro.gob.mx/transparencia/leeDoc.php?cual=5277&amp;transpliga=1" TargetMode="External"/><Relationship Id="rId735" Type="http://schemas.openxmlformats.org/officeDocument/2006/relationships/hyperlink" Target="http://www.tribunalqro.gob.mx/transparencia/leeDoc.php?cual=5505&amp;transpliga=1" TargetMode="External"/><Relationship Id="rId942" Type="http://schemas.openxmlformats.org/officeDocument/2006/relationships/hyperlink" Target="http://www.tribunalqro.gob.mx/transparencia/leeDoc.php?cual=5934&amp;transpliga=1" TargetMode="External"/><Relationship Id="rId1158" Type="http://schemas.openxmlformats.org/officeDocument/2006/relationships/hyperlink" Target="http://www.tribunalqro.gob.mx/transparencia/leeDoc.php?cual=6762&amp;transpliga=1" TargetMode="External"/><Relationship Id="rId1365" Type="http://schemas.openxmlformats.org/officeDocument/2006/relationships/hyperlink" Target="http://www.tribunalqro.gob.mx/transparencia/leeDoc.php?cual=7013&amp;transpliga=1" TargetMode="External"/><Relationship Id="rId1572" Type="http://schemas.openxmlformats.org/officeDocument/2006/relationships/hyperlink" Target="http://www.tribunalqro.gob.mx/transparencia/leeDoc.php?cual=7488&amp;transpliga=1" TargetMode="External"/><Relationship Id="rId1018" Type="http://schemas.openxmlformats.org/officeDocument/2006/relationships/hyperlink" Target="http://www.tribunalqro.gob.mx/transparencia/leeDoc.php?cual=6036&amp;transpliga=1" TargetMode="External"/><Relationship Id="rId1225" Type="http://schemas.openxmlformats.org/officeDocument/2006/relationships/hyperlink" Target="http://www.tribunalqro.gob.mx/transparencia/leeDoc.php?cual=6846&amp;transpliga=1" TargetMode="External"/><Relationship Id="rId1432" Type="http://schemas.openxmlformats.org/officeDocument/2006/relationships/hyperlink" Target="http://www.tribunalqro.gob.mx/transparencia/leeDoc.php?cual=7130&amp;transpliga=1" TargetMode="External"/><Relationship Id="rId1877" Type="http://schemas.openxmlformats.org/officeDocument/2006/relationships/hyperlink" Target="http://www.tribunalqro.gob.mx/transparencia/leeDoc.php?cual=8020&amp;transpliga=1" TargetMode="External"/><Relationship Id="rId71" Type="http://schemas.openxmlformats.org/officeDocument/2006/relationships/hyperlink" Target="http://www.tribunalqro.gob.mx/transparencia/leeDoc.php?cual=4175&amp;transpliga=1" TargetMode="External"/><Relationship Id="rId802" Type="http://schemas.openxmlformats.org/officeDocument/2006/relationships/hyperlink" Target="http://www.tribunalqro.gob.mx/transparencia/leeDoc.php?cual=5783&amp;transpliga=1" TargetMode="External"/><Relationship Id="rId1737" Type="http://schemas.openxmlformats.org/officeDocument/2006/relationships/hyperlink" Target="http://www.tribunalqro.gob.mx/transparencia/leeDoc.php?cual=7763&amp;transpliga=1" TargetMode="External"/><Relationship Id="rId1944" Type="http://schemas.openxmlformats.org/officeDocument/2006/relationships/hyperlink" Target="http://www.tribunalqro.gob.mx/transparencia/leeDoc.php?cual=8287&amp;transpliga=1" TargetMode="External"/><Relationship Id="rId29" Type="http://schemas.openxmlformats.org/officeDocument/2006/relationships/hyperlink" Target="http://www.tribunalqro.gob.mx/transparencia/leeDoc.php?cual=4119&amp;transpliga=1" TargetMode="External"/><Relationship Id="rId178" Type="http://schemas.openxmlformats.org/officeDocument/2006/relationships/hyperlink" Target="http://www.tribunalqro.gob.mx/transparencia/leeDoc.php?cual=4450&amp;transpliga=1" TargetMode="External"/><Relationship Id="rId1804" Type="http://schemas.openxmlformats.org/officeDocument/2006/relationships/hyperlink" Target="http://www.tribunalqro.gob.mx/transparencia/leeDoc.php?cual=7933&amp;transpliga=1" TargetMode="External"/><Relationship Id="rId385" Type="http://schemas.openxmlformats.org/officeDocument/2006/relationships/hyperlink" Target="http://www.tribunalqro.gob.mx/transparencia/leeDoc.php?cual=4772&amp;transpliga=1" TargetMode="External"/><Relationship Id="rId592" Type="http://schemas.openxmlformats.org/officeDocument/2006/relationships/hyperlink" Target="http://www.tribunalqro.gob.mx/transparencia/leeDoc.php?cual=5356&amp;transpliga=1" TargetMode="External"/><Relationship Id="rId245" Type="http://schemas.openxmlformats.org/officeDocument/2006/relationships/hyperlink" Target="http://www.tribunalqro.gob.mx/transparencia/leeDoc.php?cual=4512&amp;transpliga=1" TargetMode="External"/><Relationship Id="rId452" Type="http://schemas.openxmlformats.org/officeDocument/2006/relationships/hyperlink" Target="http://www.tribunalqro.gob.mx/transparencia/leeDoc.php?cual=4867&amp;transpliga=1" TargetMode="External"/><Relationship Id="rId897" Type="http://schemas.openxmlformats.org/officeDocument/2006/relationships/hyperlink" Target="http://www.tribunalqro.gob.mx/transparencia/leeDoc.php?cual=5886&amp;transpliga=1" TargetMode="External"/><Relationship Id="rId1082" Type="http://schemas.openxmlformats.org/officeDocument/2006/relationships/hyperlink" Target="http://www.tribunalqro.gob.mx/transparencia/leeDoc.php?cual=6675&amp;transpliga=1" TargetMode="External"/><Relationship Id="rId105" Type="http://schemas.openxmlformats.org/officeDocument/2006/relationships/hyperlink" Target="http://www.tribunalqro.gob.mx/transparencia/leeDoc.php?cual=4262&amp;transpliga=1" TargetMode="External"/><Relationship Id="rId312" Type="http://schemas.openxmlformats.org/officeDocument/2006/relationships/hyperlink" Target="http://www.tribunalqro.gob.mx/transparencia/leeDoc.php?cual=4596&amp;transpliga=1" TargetMode="External"/><Relationship Id="rId757" Type="http://schemas.openxmlformats.org/officeDocument/2006/relationships/hyperlink" Target="http://www.tribunalqro.gob.mx/transparencia/leeDoc.php?cual=5732&amp;transpliga=1" TargetMode="External"/><Relationship Id="rId964" Type="http://schemas.openxmlformats.org/officeDocument/2006/relationships/hyperlink" Target="http://www.tribunalqro.gob.mx/transparencia/leeDoc.php?cual=5973&amp;transpliga=1" TargetMode="External"/><Relationship Id="rId1387" Type="http://schemas.openxmlformats.org/officeDocument/2006/relationships/hyperlink" Target="http://www.tribunalqro.gob.mx/transparencia/leeDoc.php?cual=7036&amp;transpliga=1" TargetMode="External"/><Relationship Id="rId1594" Type="http://schemas.openxmlformats.org/officeDocument/2006/relationships/hyperlink" Target="http://www.tribunalqro.gob.mx/transparencia/leeDoc.php?cual=7518&amp;transpliga=1" TargetMode="External"/><Relationship Id="rId93" Type="http://schemas.openxmlformats.org/officeDocument/2006/relationships/hyperlink" Target="http://www.tribunalqro.gob.mx/transparencia/leeDoc.php?cual=4226&amp;transpliga=1" TargetMode="External"/><Relationship Id="rId617" Type="http://schemas.openxmlformats.org/officeDocument/2006/relationships/hyperlink" Target="http://www.tribunalqro.gob.mx/transparencia/leeDoc.php?cual=5381&amp;transpliga=1" TargetMode="External"/><Relationship Id="rId824" Type="http://schemas.openxmlformats.org/officeDocument/2006/relationships/hyperlink" Target="http://www.tribunalqro.gob.mx/transparencia/leeDoc.php?cual=5807&amp;transpliga=1" TargetMode="External"/><Relationship Id="rId1247" Type="http://schemas.openxmlformats.org/officeDocument/2006/relationships/hyperlink" Target="http://www.tribunalqro.gob.mx/transparencia/leeDoc.php?cual=6894&amp;transpliga=1" TargetMode="External"/><Relationship Id="rId1454" Type="http://schemas.openxmlformats.org/officeDocument/2006/relationships/hyperlink" Target="http://www.tribunalqro.gob.mx/transparencia/leeDoc.php?cual=7157&amp;transpliga=1" TargetMode="External"/><Relationship Id="rId1661" Type="http://schemas.openxmlformats.org/officeDocument/2006/relationships/hyperlink" Target="http://www.tribunalqro.gob.mx/transparencia/leeDoc.php?cual=7586&amp;transpliga=1" TargetMode="External"/><Relationship Id="rId1899" Type="http://schemas.openxmlformats.org/officeDocument/2006/relationships/hyperlink" Target="http://www.tribunalqro.gob.mx/transparencia/leeDoc.php?cual=8206&amp;transpliga=1" TargetMode="External"/><Relationship Id="rId1107" Type="http://schemas.openxmlformats.org/officeDocument/2006/relationships/hyperlink" Target="http://www.tribunalqro.gob.mx/transparencia/leeDoc.php?cual=6704&amp;transpliga=1" TargetMode="External"/><Relationship Id="rId1314" Type="http://schemas.openxmlformats.org/officeDocument/2006/relationships/hyperlink" Target="http://www.tribunalqro.gob.mx/transparencia/leeDoc.php?cual=6961&amp;transpliga=1" TargetMode="External"/><Relationship Id="rId1521" Type="http://schemas.openxmlformats.org/officeDocument/2006/relationships/hyperlink" Target="http://www.tribunalqro.gob.mx/transparencia/leeDoc.php?cual=7354&amp;transpliga=1" TargetMode="External"/><Relationship Id="rId1759" Type="http://schemas.openxmlformats.org/officeDocument/2006/relationships/hyperlink" Target="http://www.tribunalqro.gob.mx/transparencia/leeDoc.php?cual=7809&amp;transpliga=1" TargetMode="External"/><Relationship Id="rId1966" Type="http://schemas.openxmlformats.org/officeDocument/2006/relationships/hyperlink" Target="http://www.tribunalqro.gob.mx/transparencia/leeDoc.php?cual=8539&amp;transpliga=1" TargetMode="External"/><Relationship Id="rId1619" Type="http://schemas.openxmlformats.org/officeDocument/2006/relationships/hyperlink" Target="http://www.tribunalqro.gob.mx/transparencia/leeDoc.php?cual=7544&amp;transpliga=1" TargetMode="External"/><Relationship Id="rId1826" Type="http://schemas.openxmlformats.org/officeDocument/2006/relationships/hyperlink" Target="http://www.tribunalqro.gob.mx/transparencia/leeDoc.php?cual=7961&amp;transpliga=1" TargetMode="External"/><Relationship Id="rId20" Type="http://schemas.openxmlformats.org/officeDocument/2006/relationships/hyperlink" Target="http://www.tribunalqro.gob.mx/transparencia/leeDoc.php?cual=4110&amp;transpliga=1" TargetMode="External"/><Relationship Id="rId267" Type="http://schemas.openxmlformats.org/officeDocument/2006/relationships/hyperlink" Target="http://www.tribunalqro.gob.mx/transparencia/leeDoc.php?cual=4553&amp;transpliga=1" TargetMode="External"/><Relationship Id="rId474" Type="http://schemas.openxmlformats.org/officeDocument/2006/relationships/hyperlink" Target="http://www.tribunalqro.gob.mx/transparencia/leeDoc.php?cual=4966&amp;transpliga=1" TargetMode="External"/><Relationship Id="rId127" Type="http://schemas.openxmlformats.org/officeDocument/2006/relationships/hyperlink" Target="http://www.tribunalqro.gob.mx/transparencia/leeDoc.php?cual=4288&amp;transpliga=1" TargetMode="External"/><Relationship Id="rId681" Type="http://schemas.openxmlformats.org/officeDocument/2006/relationships/hyperlink" Target="http://www.tribunalqro.gob.mx/transparencia/leeDoc.php?cual=5447&amp;transpliga=1" TargetMode="External"/><Relationship Id="rId779" Type="http://schemas.openxmlformats.org/officeDocument/2006/relationships/hyperlink" Target="http://www.tribunalqro.gob.mx/transparencia/leeDoc.php?cual=5754&amp;transpliga=1" TargetMode="External"/><Relationship Id="rId986" Type="http://schemas.openxmlformats.org/officeDocument/2006/relationships/hyperlink" Target="http://www.tribunalqro.gob.mx/transparencia/leeDoc.php?cual=6000&amp;transpliga=1" TargetMode="External"/><Relationship Id="rId334" Type="http://schemas.openxmlformats.org/officeDocument/2006/relationships/hyperlink" Target="http://www.tribunalqro.gob.mx/transparencia/leeDoc.php?cual=4618&amp;transpliga=1" TargetMode="External"/><Relationship Id="rId541" Type="http://schemas.openxmlformats.org/officeDocument/2006/relationships/hyperlink" Target="http://www.tribunalqro.gob.mx/transparencia/leeDoc.php?cual=5290&amp;transpliga=1" TargetMode="External"/><Relationship Id="rId639" Type="http://schemas.openxmlformats.org/officeDocument/2006/relationships/hyperlink" Target="http://www.tribunalqro.gob.mx/transparencia/leeDoc.php?cual=5404&amp;transpliga=1" TargetMode="External"/><Relationship Id="rId1171" Type="http://schemas.openxmlformats.org/officeDocument/2006/relationships/hyperlink" Target="http://www.tribunalqro.gob.mx/transparencia/leeDoc.php?cual=6777&amp;transpliga=1" TargetMode="External"/><Relationship Id="rId1269" Type="http://schemas.openxmlformats.org/officeDocument/2006/relationships/hyperlink" Target="http://www.tribunalqro.gob.mx/transparencia/leeDoc.php?cual=6916&amp;transpliga=1" TargetMode="External"/><Relationship Id="rId1476" Type="http://schemas.openxmlformats.org/officeDocument/2006/relationships/hyperlink" Target="http://www.tribunalqro.gob.mx/transparencia/leeDoc.php?cual=7306&amp;transpliga=1" TargetMode="External"/><Relationship Id="rId401" Type="http://schemas.openxmlformats.org/officeDocument/2006/relationships/hyperlink" Target="http://www.tribunalqro.gob.mx/transparencia/leeDoc.php?cual=4789&amp;transpliga=1" TargetMode="External"/><Relationship Id="rId846" Type="http://schemas.openxmlformats.org/officeDocument/2006/relationships/hyperlink" Target="http://www.tribunalqro.gob.mx/transparencia/leeDoc.php?cual=5833&amp;transpliga=1" TargetMode="External"/><Relationship Id="rId1031" Type="http://schemas.openxmlformats.org/officeDocument/2006/relationships/hyperlink" Target="http://www.tribunalqro.gob.mx/transparencia/leeDoc.php?cual=6056&amp;transpliga=1" TargetMode="External"/><Relationship Id="rId1129" Type="http://schemas.openxmlformats.org/officeDocument/2006/relationships/hyperlink" Target="http://www.tribunalqro.gob.mx/transparencia/leeDoc.php?cual=6726&amp;transpliga=1" TargetMode="External"/><Relationship Id="rId1683" Type="http://schemas.openxmlformats.org/officeDocument/2006/relationships/hyperlink" Target="http://www.tribunalqro.gob.mx/transparencia/leeDoc.php?cual=7608&amp;transpliga=1" TargetMode="External"/><Relationship Id="rId1890" Type="http://schemas.openxmlformats.org/officeDocument/2006/relationships/hyperlink" Target="http://www.tribunalqro.gob.mx/transparencia/leeDoc.php?cual=8197&amp;transpliga=1" TargetMode="External"/><Relationship Id="rId706" Type="http://schemas.openxmlformats.org/officeDocument/2006/relationships/hyperlink" Target="http://www.tribunalqro.gob.mx/transparencia/leeDoc.php?cual=5472&amp;transpliga=1" TargetMode="External"/><Relationship Id="rId913" Type="http://schemas.openxmlformats.org/officeDocument/2006/relationships/hyperlink" Target="http://www.tribunalqro.gob.mx/transparencia/leeDoc.php?cual=5902&amp;transpliga=1" TargetMode="External"/><Relationship Id="rId1336" Type="http://schemas.openxmlformats.org/officeDocument/2006/relationships/hyperlink" Target="http://www.tribunalqro.gob.mx/transparencia/leeDoc.php?cual=6984&amp;transpliga=1" TargetMode="External"/><Relationship Id="rId1543" Type="http://schemas.openxmlformats.org/officeDocument/2006/relationships/hyperlink" Target="http://www.tribunalqro.gob.mx/transparencia/leeDoc.php?cual=7459&amp;transpliga=1" TargetMode="External"/><Relationship Id="rId1750" Type="http://schemas.openxmlformats.org/officeDocument/2006/relationships/hyperlink" Target="http://www.tribunalqro.gob.mx/transparencia/leeDoc.php?cual=7780&amp;transpliga=1" TargetMode="External"/><Relationship Id="rId42" Type="http://schemas.openxmlformats.org/officeDocument/2006/relationships/hyperlink" Target="http://www.tribunalqro.gob.mx/transparencia/leeDoc.php?cual=4146&amp;transpliga=1" TargetMode="External"/><Relationship Id="rId1403" Type="http://schemas.openxmlformats.org/officeDocument/2006/relationships/hyperlink" Target="http://www.tribunalqro.gob.mx/transparencia/leeDoc.php?cual=7111&amp;transpliga=1" TargetMode="External"/><Relationship Id="rId1610" Type="http://schemas.openxmlformats.org/officeDocument/2006/relationships/hyperlink" Target="http://www.tribunalqro.gob.mx/transparencia/leeDoc.php?cual=7535&amp;transpliga=1" TargetMode="External"/><Relationship Id="rId1848" Type="http://schemas.openxmlformats.org/officeDocument/2006/relationships/hyperlink" Target="http://www.tribunalqro.gob.mx/transparencia/leeDoc.php?cual=7991&amp;transpliga=1" TargetMode="External"/><Relationship Id="rId191" Type="http://schemas.openxmlformats.org/officeDocument/2006/relationships/hyperlink" Target="http://www.tribunalqro.gob.mx/transparencia/leeDoc.php?cual=4463&amp;transpliga=1" TargetMode="External"/><Relationship Id="rId1708" Type="http://schemas.openxmlformats.org/officeDocument/2006/relationships/hyperlink" Target="http://www.tribunalqro.gob.mx/transparencia/leeDoc.php?cual=7633&amp;transpliga=1" TargetMode="External"/><Relationship Id="rId1915" Type="http://schemas.openxmlformats.org/officeDocument/2006/relationships/hyperlink" Target="http://www.tribunalqro.gob.mx/transparencia/leeDoc.php?cual=8232&amp;transpliga=1." TargetMode="External"/><Relationship Id="rId289" Type="http://schemas.openxmlformats.org/officeDocument/2006/relationships/hyperlink" Target="http://www.tribunalqro.gob.mx/transparencia/leeDoc.php?cual=4573&amp;transpliga=1" TargetMode="External"/><Relationship Id="rId496" Type="http://schemas.openxmlformats.org/officeDocument/2006/relationships/hyperlink" Target="http://www.tribunalqro.gob.mx/transparencia/leeDoc.php?cual=4990&amp;transpliga=1" TargetMode="External"/><Relationship Id="rId149" Type="http://schemas.openxmlformats.org/officeDocument/2006/relationships/hyperlink" Target="http://www.tribunalqro.gob.mx/transparencia/leeDoc.php?cual=4421&amp;transpliga=1" TargetMode="External"/><Relationship Id="rId356" Type="http://schemas.openxmlformats.org/officeDocument/2006/relationships/hyperlink" Target="http://www.tribunalqro.gob.mx/transparencia/leeDoc.php?cual=4741&amp;transpliga=1" TargetMode="External"/><Relationship Id="rId563" Type="http://schemas.openxmlformats.org/officeDocument/2006/relationships/hyperlink" Target="http://www.tribunalqro.gob.mx/transparencia/leeDoc.php?cual=5327&amp;transpliga=1" TargetMode="External"/><Relationship Id="rId770" Type="http://schemas.openxmlformats.org/officeDocument/2006/relationships/hyperlink" Target="http://www.tribunalqro.gob.mx/transparencia/leeDoc.php?cual=5745&amp;transpliga=1" TargetMode="External"/><Relationship Id="rId1193" Type="http://schemas.openxmlformats.org/officeDocument/2006/relationships/hyperlink" Target="http://www.tribunalqro.gob.mx/transparencia/leeDoc.php?cual=6811&amp;transpliga=1" TargetMode="External"/><Relationship Id="rId216" Type="http://schemas.openxmlformats.org/officeDocument/2006/relationships/hyperlink" Target="http://www.tribunalqro.gob.mx/transparencia/leeDoc.php?cual=4488&amp;transpliga=1" TargetMode="External"/><Relationship Id="rId423" Type="http://schemas.openxmlformats.org/officeDocument/2006/relationships/hyperlink" Target="http://www.tribunalqro.gob.mx/transparencia/leeDoc.php?cual=4835&amp;transpliga=1" TargetMode="External"/><Relationship Id="rId868" Type="http://schemas.openxmlformats.org/officeDocument/2006/relationships/hyperlink" Target="http://www.tribunalqro.gob.mx/transparencia/leeDoc.php?cual=5866&amp;transpliga=1" TargetMode="External"/><Relationship Id="rId1053" Type="http://schemas.openxmlformats.org/officeDocument/2006/relationships/hyperlink" Target="http://www.tribunalqro.gob.mx/transparencia/leeDoc.php?cual=6074&amp;transpliga=1" TargetMode="External"/><Relationship Id="rId1260" Type="http://schemas.openxmlformats.org/officeDocument/2006/relationships/hyperlink" Target="http://www.tribunalqro.gob.mx/transparencia/leeDoc.php?cual=6907&amp;transpliga=1" TargetMode="External"/><Relationship Id="rId1498" Type="http://schemas.openxmlformats.org/officeDocument/2006/relationships/hyperlink" Target="http://www.tribunalqro.gob.mx/transparencia/leeDoc.php?cual=7333&amp;transpliga=1" TargetMode="External"/><Relationship Id="rId630" Type="http://schemas.openxmlformats.org/officeDocument/2006/relationships/hyperlink" Target="http://www.tribunalqro.gob.mx/transparencia/leeDoc.php?cual=5394&amp;transpliga=1" TargetMode="External"/><Relationship Id="rId728" Type="http://schemas.openxmlformats.org/officeDocument/2006/relationships/hyperlink" Target="http://www.tribunalqro.gob.mx/transparencia/leeDoc.php?cual=5498&amp;transpliga=1" TargetMode="External"/><Relationship Id="rId935" Type="http://schemas.openxmlformats.org/officeDocument/2006/relationships/hyperlink" Target="http://www.tribunalqro.gob.mx/transparencia/leeDoc.php?cual=5926&amp;transpliga=1" TargetMode="External"/><Relationship Id="rId1358" Type="http://schemas.openxmlformats.org/officeDocument/2006/relationships/hyperlink" Target="http://www.tribunalqro.gob.mx/transparencia/leeDoc.php?cual=7006&amp;transpliga=1" TargetMode="External"/><Relationship Id="rId1565" Type="http://schemas.openxmlformats.org/officeDocument/2006/relationships/hyperlink" Target="http://www.tribunalqro.gob.mx/transparencia/leeDoc.php?cual=7481&amp;transpliga=1" TargetMode="External"/><Relationship Id="rId1772" Type="http://schemas.openxmlformats.org/officeDocument/2006/relationships/hyperlink" Target="http://www.tribunalqro.gob.mx/transparencia/leeDoc.php?cual=7899&amp;transpliga=1" TargetMode="External"/><Relationship Id="rId64" Type="http://schemas.openxmlformats.org/officeDocument/2006/relationships/hyperlink" Target="http://www.tribunalqro.gob.mx/transparencia/leeDoc.php?cual=4168&amp;transpliga=1" TargetMode="External"/><Relationship Id="rId1120" Type="http://schemas.openxmlformats.org/officeDocument/2006/relationships/hyperlink" Target="http://www.tribunalqro.gob.mx/transparencia/leeDoc.php?cual=6717&amp;transpliga=1" TargetMode="External"/><Relationship Id="rId1218" Type="http://schemas.openxmlformats.org/officeDocument/2006/relationships/hyperlink" Target="http://www.tribunalqro.gob.mx/transparencia/leeDoc.php?cual=6838&amp;transpliga=1" TargetMode="External"/><Relationship Id="rId1425" Type="http://schemas.openxmlformats.org/officeDocument/2006/relationships/hyperlink" Target="http://www.tribunalqro.gob.mx/transparencia/leeDoc.php?cual=7123&amp;transpliga=1" TargetMode="External"/><Relationship Id="rId1632" Type="http://schemas.openxmlformats.org/officeDocument/2006/relationships/hyperlink" Target="http://www.tribunalqro.gob.mx/transparencia/leeDoc.php?cual=7557&amp;transpliga=1" TargetMode="External"/><Relationship Id="rId1937" Type="http://schemas.openxmlformats.org/officeDocument/2006/relationships/hyperlink" Target="http://www.tribunalqro.gob.mx/transparencia/leeDoc.php?cual=8280&amp;transpliga=1" TargetMode="External"/><Relationship Id="rId280" Type="http://schemas.openxmlformats.org/officeDocument/2006/relationships/hyperlink" Target="http://www.tribunalqro.gob.mx/transparencia/leeDoc.php?cual=4564&amp;transpliga=1" TargetMode="External"/><Relationship Id="rId501" Type="http://schemas.openxmlformats.org/officeDocument/2006/relationships/hyperlink" Target="http://www.tribunalqro.gob.mx/transparencia/leeDoc.php?cual=4995&amp;transpliga=1" TargetMode="External"/><Relationship Id="rId946" Type="http://schemas.openxmlformats.org/officeDocument/2006/relationships/hyperlink" Target="http://www.tribunalqro.gob.mx/transparencia/leeDoc.php?cual=5938&amp;transpliga=1" TargetMode="External"/><Relationship Id="rId1131" Type="http://schemas.openxmlformats.org/officeDocument/2006/relationships/hyperlink" Target="http://www.tribunalqro.gob.mx/transparencia/leeDoc.php?cual=6728&amp;transpliga=1" TargetMode="External"/><Relationship Id="rId1229" Type="http://schemas.openxmlformats.org/officeDocument/2006/relationships/hyperlink" Target="http://www.tribunalqro.gob.mx/transparencia/leeDoc.php?cual=6850&amp;transpliga=1" TargetMode="External"/><Relationship Id="rId1783" Type="http://schemas.openxmlformats.org/officeDocument/2006/relationships/hyperlink" Target="http://www.tribunalqro.gob.mx/transparencia/leeDoc.php?cual=7910&amp;transpliga=1" TargetMode="External"/><Relationship Id="rId75" Type="http://schemas.openxmlformats.org/officeDocument/2006/relationships/hyperlink" Target="http://www.tribunalqro.gob.mx/transparencia/leeDoc.php?cual=4175&amp;transpliga=1" TargetMode="External"/><Relationship Id="rId140" Type="http://schemas.openxmlformats.org/officeDocument/2006/relationships/hyperlink" Target="http://www.tribunalqro.gob.mx/transparencia/leeDoc.php?cual=4412&amp;transpliga=1" TargetMode="External"/><Relationship Id="rId378" Type="http://schemas.openxmlformats.org/officeDocument/2006/relationships/hyperlink" Target="http://www.tribunalqro.gob.mx/transparencia/leeDoc.php?cual=4765&amp;transpliga=1" TargetMode="External"/><Relationship Id="rId585" Type="http://schemas.openxmlformats.org/officeDocument/2006/relationships/hyperlink" Target="http://www.tribunalqro.gob.mx/transparencia/leeDoc.php?cual=5349&amp;transpliga=1" TargetMode="External"/><Relationship Id="rId792" Type="http://schemas.openxmlformats.org/officeDocument/2006/relationships/hyperlink" Target="http://www.tribunalqro.gob.mx/transparencia/leeDoc.php?cual=5769&amp;transpliga=1" TargetMode="External"/><Relationship Id="rId806" Type="http://schemas.openxmlformats.org/officeDocument/2006/relationships/hyperlink" Target="http://www.tribunalqro.gob.mx/transparencia/leeDoc.php?cual=5787&amp;transpliga=1" TargetMode="External"/><Relationship Id="rId1436" Type="http://schemas.openxmlformats.org/officeDocument/2006/relationships/hyperlink" Target="http://www.tribunalqro.gob.mx/transparencia/leeDoc.php?cual=7134&amp;transpliga=1" TargetMode="External"/><Relationship Id="rId1643" Type="http://schemas.openxmlformats.org/officeDocument/2006/relationships/hyperlink" Target="http://www.tribunalqro.gob.mx/transparencia/leeDoc.php?cual=7568&amp;transpliga=1" TargetMode="External"/><Relationship Id="rId1850" Type="http://schemas.openxmlformats.org/officeDocument/2006/relationships/hyperlink" Target="http://www.tribunalqro.gob.mx/transparencia/leeDoc.php?cual=7993&amp;transpliga=1" TargetMode="External"/><Relationship Id="rId6" Type="http://schemas.openxmlformats.org/officeDocument/2006/relationships/hyperlink" Target="http://www.tribunalqro.gob.mx/transparencia/leeDoc.php?cual=4095&amp;transpliga=1" TargetMode="External"/><Relationship Id="rId238" Type="http://schemas.openxmlformats.org/officeDocument/2006/relationships/hyperlink" Target="http://www.tribunalqro.gob.mx/transparencia/leeDoc.php?cual=4505&amp;transpliga=1" TargetMode="External"/><Relationship Id="rId445" Type="http://schemas.openxmlformats.org/officeDocument/2006/relationships/hyperlink" Target="http://www.tribunalqro.gob.mx/transparencia/leeDoc.php?cual=4857&amp;transpliga=1" TargetMode="External"/><Relationship Id="rId652" Type="http://schemas.openxmlformats.org/officeDocument/2006/relationships/hyperlink" Target="http://www.tribunalqro.gob.mx/transparencia/leeDoc.php?cual=5417&amp;transpliga=1" TargetMode="External"/><Relationship Id="rId1075" Type="http://schemas.openxmlformats.org/officeDocument/2006/relationships/hyperlink" Target="http://www.tribunalqro.gob.mx/transparencia/leeDoc.php?cual=6668&amp;transpliga=1" TargetMode="External"/><Relationship Id="rId1282" Type="http://schemas.openxmlformats.org/officeDocument/2006/relationships/hyperlink" Target="http://www.tribunalqro.gob.mx/transparencia/leeDoc.php?cual=6929&amp;transpliga=1" TargetMode="External"/><Relationship Id="rId1503" Type="http://schemas.openxmlformats.org/officeDocument/2006/relationships/hyperlink" Target="http://www.tribunalqro.gob.mx/transparencia/leeDoc.php?cual=7338&amp;transpliga=1" TargetMode="External"/><Relationship Id="rId1710" Type="http://schemas.openxmlformats.org/officeDocument/2006/relationships/hyperlink" Target="http://www.tribunalqro.gob.mx/transparencia/leeDoc.php?cual=7635&amp;transpliga=1" TargetMode="External"/><Relationship Id="rId1948" Type="http://schemas.openxmlformats.org/officeDocument/2006/relationships/hyperlink" Target="http://www.tribunalqro.gob.mx/transparencia/leeDoc.php?cual=8291&amp;transpliga=1" TargetMode="External"/><Relationship Id="rId291" Type="http://schemas.openxmlformats.org/officeDocument/2006/relationships/hyperlink" Target="http://www.tribunalqro.gob.mx/transparencia/leeDoc.php?cual=4575&amp;transpliga=1" TargetMode="External"/><Relationship Id="rId305" Type="http://schemas.openxmlformats.org/officeDocument/2006/relationships/hyperlink" Target="http://www.tribunalqro.gob.mx/transparencia/leeDoc.php?cual=4589&amp;transpliga=1" TargetMode="External"/><Relationship Id="rId512" Type="http://schemas.openxmlformats.org/officeDocument/2006/relationships/hyperlink" Target="http://www.tribunalqro.gob.mx/transparencia/leeDoc.php?cual=5008&amp;transpliga=1" TargetMode="External"/><Relationship Id="rId957" Type="http://schemas.openxmlformats.org/officeDocument/2006/relationships/hyperlink" Target="http://www.tribunalqro.gob.mx/transparencia/leeDoc.php?cual=5949&amp;transpliga=1" TargetMode="External"/><Relationship Id="rId1142" Type="http://schemas.openxmlformats.org/officeDocument/2006/relationships/hyperlink" Target="http://www.tribunalqro.gob.mx/transparencia/leeDoc.php?cual=6743&amp;transpliga=1" TargetMode="External"/><Relationship Id="rId1587" Type="http://schemas.openxmlformats.org/officeDocument/2006/relationships/hyperlink" Target="http://www.tribunalqro.gob.mx/transparencia/leeDoc.php?cual=7506&amp;transpliga=1" TargetMode="External"/><Relationship Id="rId1794" Type="http://schemas.openxmlformats.org/officeDocument/2006/relationships/hyperlink" Target="http://www.tribunalqro.gob.mx/transparencia/leeDoc.php?cual=7921&amp;transpliga=1" TargetMode="External"/><Relationship Id="rId1808" Type="http://schemas.openxmlformats.org/officeDocument/2006/relationships/hyperlink" Target="http://www.tribunalqro.gob.mx/transparencia/leeDoc.php?cual=7940&amp;transpliga=1" TargetMode="External"/><Relationship Id="rId86" Type="http://schemas.openxmlformats.org/officeDocument/2006/relationships/hyperlink" Target="http://www.tribunalqro.gob.mx/transparencia/leeDoc.php?cual=4178&amp;transpliga=1" TargetMode="External"/><Relationship Id="rId151" Type="http://schemas.openxmlformats.org/officeDocument/2006/relationships/hyperlink" Target="http://www.tribunalqro.gob.mx/transparencia/leeDoc.php?cual=4423&amp;transpliga=1" TargetMode="External"/><Relationship Id="rId389" Type="http://schemas.openxmlformats.org/officeDocument/2006/relationships/hyperlink" Target="http://www.tribunalqro.gob.mx/transparencia/leeDoc.php?cual=4776&amp;transpliga=1" TargetMode="External"/><Relationship Id="rId596" Type="http://schemas.openxmlformats.org/officeDocument/2006/relationships/hyperlink" Target="http://www.tribunalqro.gob.mx/transparencia/leeDoc.php?cual=5360&amp;transpliga=1" TargetMode="External"/><Relationship Id="rId817" Type="http://schemas.openxmlformats.org/officeDocument/2006/relationships/hyperlink" Target="http://www.tribunalqro.gob.mx/transparencia/leeDoc.php?cual=5798&amp;transpliga=1" TargetMode="External"/><Relationship Id="rId1002" Type="http://schemas.openxmlformats.org/officeDocument/2006/relationships/hyperlink" Target="http://www.tribunalqro.gob.mx/transparencia/leeDoc.php?cual=6016&amp;transpliga=1" TargetMode="External"/><Relationship Id="rId1447" Type="http://schemas.openxmlformats.org/officeDocument/2006/relationships/hyperlink" Target="http://www.tribunalqro.gob.mx/transparencia/leeDoc.php?cual=7145&amp;transpliga=1" TargetMode="External"/><Relationship Id="rId1654" Type="http://schemas.openxmlformats.org/officeDocument/2006/relationships/hyperlink" Target="http://www.tribunalqro.gob.mx/transparencia/leeDoc.php?cual=7579&amp;transpliga=1" TargetMode="External"/><Relationship Id="rId1861" Type="http://schemas.openxmlformats.org/officeDocument/2006/relationships/hyperlink" Target="http://www.tribunalqro.gob.mx/transparencia/leeDoc.php?cual=8003&amp;transpliga=1" TargetMode="External"/><Relationship Id="rId249" Type="http://schemas.openxmlformats.org/officeDocument/2006/relationships/hyperlink" Target="http://www.tribunalqro.gob.mx/transparencia/leeDoc.php?cual=4516&amp;transpliga=1" TargetMode="External"/><Relationship Id="rId456" Type="http://schemas.openxmlformats.org/officeDocument/2006/relationships/hyperlink" Target="http://www.tribunalqro.gob.mx/transparencia/leeDoc.php?cual=4875&amp;transpliga=1" TargetMode="External"/><Relationship Id="rId663" Type="http://schemas.openxmlformats.org/officeDocument/2006/relationships/hyperlink" Target="http://www.tribunalqro.gob.mx/transparencia/leeDoc.php?cual=5428&amp;transpliga=1" TargetMode="External"/><Relationship Id="rId870" Type="http://schemas.openxmlformats.org/officeDocument/2006/relationships/hyperlink" Target="http://www.tribunalqro.gob.mx/transparencia/leeDoc.php?cual=5857&amp;transpliga=1" TargetMode="External"/><Relationship Id="rId1086" Type="http://schemas.openxmlformats.org/officeDocument/2006/relationships/hyperlink" Target="http://www.tribunalqro.gob.mx/transparencia/leeDoc.php?cual=6679&amp;transpliga=1" TargetMode="External"/><Relationship Id="rId1293" Type="http://schemas.openxmlformats.org/officeDocument/2006/relationships/hyperlink" Target="http://www.tribunalqro.gob.mx/transparencia/leeDoc.php?cual=6939&amp;transpliga=1" TargetMode="External"/><Relationship Id="rId1307" Type="http://schemas.openxmlformats.org/officeDocument/2006/relationships/hyperlink" Target="http://www.tribunalqro.gob.mx/transparencia/leeDoc.php?cual=6954&amp;transpliga=1" TargetMode="External"/><Relationship Id="rId1514" Type="http://schemas.openxmlformats.org/officeDocument/2006/relationships/hyperlink" Target="http://www.tribunalqro.gob.mx/transparencia/leeDoc.php?cual=7347&amp;transpliga=1" TargetMode="External"/><Relationship Id="rId1721" Type="http://schemas.openxmlformats.org/officeDocument/2006/relationships/hyperlink" Target="http://www.tribunalqro.gob.mx/transparencia/leeDoc.php?cual=7646&amp;transpliga=1" TargetMode="External"/><Relationship Id="rId1959" Type="http://schemas.openxmlformats.org/officeDocument/2006/relationships/hyperlink" Target="http://www.tribunalqro.gob.mx/transparencia/leeDoc.php?cual=8547&amp;transpliga=1" TargetMode="External"/><Relationship Id="rId13" Type="http://schemas.openxmlformats.org/officeDocument/2006/relationships/hyperlink" Target="http://www.tribunalqro.gob.mx/transparencia/leeDoc.php?cual=4102&amp;transpliga=1" TargetMode="External"/><Relationship Id="rId109" Type="http://schemas.openxmlformats.org/officeDocument/2006/relationships/hyperlink" Target="http://www.tribunalqro.gob.mx/transparencia/leeDoc.php?cual=4268&amp;transpliga=1" TargetMode="External"/><Relationship Id="rId316" Type="http://schemas.openxmlformats.org/officeDocument/2006/relationships/hyperlink" Target="http://www.tribunalqro.gob.mx/transparencia/leeDoc.php?cual=4600&amp;transpliga=1" TargetMode="External"/><Relationship Id="rId523" Type="http://schemas.openxmlformats.org/officeDocument/2006/relationships/hyperlink" Target="http://www.tribunalqro.gob.mx/transparencia/leeDoc.php?cual=5272&amp;transpliga=1" TargetMode="External"/><Relationship Id="rId968" Type="http://schemas.openxmlformats.org/officeDocument/2006/relationships/hyperlink" Target="http://www.tribunalqro.gob.mx/transparencia/leeDoc.php?cual=5979&amp;transpliga=1" TargetMode="External"/><Relationship Id="rId1153" Type="http://schemas.openxmlformats.org/officeDocument/2006/relationships/hyperlink" Target="http://www.tribunalqro.gob.mx/transparencia/leeDoc.php?cual=6755&amp;transpliga=1" TargetMode="External"/><Relationship Id="rId1598" Type="http://schemas.openxmlformats.org/officeDocument/2006/relationships/hyperlink" Target="http://www.tribunalqro.gob.mx/transparencia/leeDoc.php?cual=7522&amp;transpliga=1" TargetMode="External"/><Relationship Id="rId1819" Type="http://schemas.openxmlformats.org/officeDocument/2006/relationships/hyperlink" Target="http://www.tribunalqro.gob.mx/transparencia/leeDoc.php?cual=7951&amp;transpliga=1" TargetMode="External"/><Relationship Id="rId97" Type="http://schemas.openxmlformats.org/officeDocument/2006/relationships/hyperlink" Target="http://www.tribunalqro.gob.mx/transparencia/leeDoc.php?cual=4245&amp;transpliga=1" TargetMode="External"/><Relationship Id="rId730" Type="http://schemas.openxmlformats.org/officeDocument/2006/relationships/hyperlink" Target="http://www.tribunalqro.gob.mx/transparencia/leeDoc.php?cual=5500&amp;transpliga=1" TargetMode="External"/><Relationship Id="rId828" Type="http://schemas.openxmlformats.org/officeDocument/2006/relationships/hyperlink" Target="http://www.tribunalqro.gob.mx/transparencia/leeDoc.php?cual=5811&amp;transpliga=1" TargetMode="External"/><Relationship Id="rId1013" Type="http://schemas.openxmlformats.org/officeDocument/2006/relationships/hyperlink" Target="http://www.tribunalqro.gob.mx/transparencia/leeDoc.php?cual=6030&amp;transpliga=1" TargetMode="External"/><Relationship Id="rId1360" Type="http://schemas.openxmlformats.org/officeDocument/2006/relationships/hyperlink" Target="http://www.tribunalqro.gob.mx/transparencia/leeDoc.php?cual=7008&amp;transpliga=1" TargetMode="External"/><Relationship Id="rId1458" Type="http://schemas.openxmlformats.org/officeDocument/2006/relationships/hyperlink" Target="http://www.tribunalqro.gob.mx/transparencia/leeDoc.php?cual=7279&amp;transpliga=1" TargetMode="External"/><Relationship Id="rId1665" Type="http://schemas.openxmlformats.org/officeDocument/2006/relationships/hyperlink" Target="http://www.tribunalqro.gob.mx/transparencia/leeDoc.php?cual=7590&amp;transpliga=1" TargetMode="External"/><Relationship Id="rId1872" Type="http://schemas.openxmlformats.org/officeDocument/2006/relationships/hyperlink" Target="http://www.tribunalqro.gob.mx/transparencia/leeDoc.php?cual=8015&amp;transpliga=1" TargetMode="External"/><Relationship Id="rId162" Type="http://schemas.openxmlformats.org/officeDocument/2006/relationships/hyperlink" Target="http://www.tribunalqro.gob.mx/transparencia/leeDoc.php?cual=4434&amp;transpliga=1" TargetMode="External"/><Relationship Id="rId467" Type="http://schemas.openxmlformats.org/officeDocument/2006/relationships/hyperlink" Target="http://www.tribunalqro.gob.mx/transparencia/leeDoc.php?cual=4886&amp;transpliga=1" TargetMode="External"/><Relationship Id="rId1097" Type="http://schemas.openxmlformats.org/officeDocument/2006/relationships/hyperlink" Target="http://www.tribunalqro.gob.mx/transparencia/leeDoc.php?cual=6694&amp;transpliga=1" TargetMode="External"/><Relationship Id="rId1220" Type="http://schemas.openxmlformats.org/officeDocument/2006/relationships/hyperlink" Target="http://www.tribunalqro.gob.mx/transparencia/leeDoc.php?cual=6840&amp;transpliga=1" TargetMode="External"/><Relationship Id="rId1318" Type="http://schemas.openxmlformats.org/officeDocument/2006/relationships/hyperlink" Target="http://www.tribunalqro.gob.mx/transparencia/leeDoc.php?cual=6965&amp;transpliga=1" TargetMode="External"/><Relationship Id="rId1525" Type="http://schemas.openxmlformats.org/officeDocument/2006/relationships/hyperlink" Target="http://www.tribunalqro.gob.mx/transparencia/leeDoc.php?cual=7358&amp;transpliga=1" TargetMode="External"/><Relationship Id="rId674" Type="http://schemas.openxmlformats.org/officeDocument/2006/relationships/hyperlink" Target="http://www.tribunalqro.gob.mx/transparencia/leeDoc.php?cual=5439&amp;transpliga=1" TargetMode="External"/><Relationship Id="rId881" Type="http://schemas.openxmlformats.org/officeDocument/2006/relationships/hyperlink" Target="http://www.tribunalqro.gob.mx/transparencia/leeDoc.php?cual=5870&amp;transpliga=1" TargetMode="External"/><Relationship Id="rId979" Type="http://schemas.openxmlformats.org/officeDocument/2006/relationships/hyperlink" Target="http://www.tribunalqro.gob.mx/transparencia/leeDoc.php?cual=5989&amp;transpliga=1" TargetMode="External"/><Relationship Id="rId1732" Type="http://schemas.openxmlformats.org/officeDocument/2006/relationships/hyperlink" Target="http://www.tribunalqro.gob.mx/transparencia/leeDoc.php?cual=7760&amp;transpliga=1" TargetMode="External"/><Relationship Id="rId24" Type="http://schemas.openxmlformats.org/officeDocument/2006/relationships/hyperlink" Target="http://www.tribunalqro.gob.mx/transparencia/leeDoc.php?cual=4114&amp;transpliga=1" TargetMode="External"/><Relationship Id="rId327" Type="http://schemas.openxmlformats.org/officeDocument/2006/relationships/hyperlink" Target="http://www.tribunalqro.gob.mx/transparencia/leeDoc.php?cual=4611&amp;transpliga=1" TargetMode="External"/><Relationship Id="rId534" Type="http://schemas.openxmlformats.org/officeDocument/2006/relationships/hyperlink" Target="http://www.tribunalqro.gob.mx/transparencia/leeDoc.php?cual=5282&amp;transpliga=1" TargetMode="External"/><Relationship Id="rId741" Type="http://schemas.openxmlformats.org/officeDocument/2006/relationships/hyperlink" Target="http://www.tribunalqro.gob.mx/transparencia/leeDoc.php?cual=5714&amp;transpliga=1" TargetMode="External"/><Relationship Id="rId839" Type="http://schemas.openxmlformats.org/officeDocument/2006/relationships/hyperlink" Target="http://www.tribunalqro.gob.mx/transparencia/leeDoc.php?cual=5824&amp;transpliga=1" TargetMode="External"/><Relationship Id="rId1164" Type="http://schemas.openxmlformats.org/officeDocument/2006/relationships/hyperlink" Target="http://www.tribunalqro.gob.mx/transparencia/leeDoc.php?cual=6767&amp;transpliga=1" TargetMode="External"/><Relationship Id="rId1371" Type="http://schemas.openxmlformats.org/officeDocument/2006/relationships/hyperlink" Target="http://www.tribunalqro.gob.mx/transparencia/leeDoc.php?cual=7019&amp;transpliga=1" TargetMode="External"/><Relationship Id="rId1469" Type="http://schemas.openxmlformats.org/officeDocument/2006/relationships/hyperlink" Target="http://www.tribunalqro.gob.mx/transparencia/leeDoc.php?cual=7293&amp;transpliga=1" TargetMode="External"/><Relationship Id="rId173" Type="http://schemas.openxmlformats.org/officeDocument/2006/relationships/hyperlink" Target="http://www.tribunalqro.gob.mx/transparencia/leeDoc.php?cual=4445&amp;transpliga=1" TargetMode="External"/><Relationship Id="rId380" Type="http://schemas.openxmlformats.org/officeDocument/2006/relationships/hyperlink" Target="http://www.tribunalqro.gob.mx/transparencia/leeDoc.php?cual=4767&amp;transpliga=1" TargetMode="External"/><Relationship Id="rId601" Type="http://schemas.openxmlformats.org/officeDocument/2006/relationships/hyperlink" Target="http://www.tribunalqro.gob.mx/transparencia/leeDoc.php?cual=5365&amp;transpliga=1" TargetMode="External"/><Relationship Id="rId1024" Type="http://schemas.openxmlformats.org/officeDocument/2006/relationships/hyperlink" Target="http://www.tribunalqro.gob.mx/transparencia/leeDoc.php?cual=6046&amp;transpliga=1" TargetMode="External"/><Relationship Id="rId1231" Type="http://schemas.openxmlformats.org/officeDocument/2006/relationships/hyperlink" Target="http://www.tribunalqro.gob.mx/transparencia/leeDoc.php?cual=6852&amp;transpliga=1" TargetMode="External"/><Relationship Id="rId1676" Type="http://schemas.openxmlformats.org/officeDocument/2006/relationships/hyperlink" Target="http://www.tribunalqro.gob.mx/transparencia/leeDoc.php?cual=7601&amp;transpliga=1" TargetMode="External"/><Relationship Id="rId1883" Type="http://schemas.openxmlformats.org/officeDocument/2006/relationships/hyperlink" Target="http://www.tribunalqro.gob.mx/transparencia/leeDoc.php?cual=8190&amp;transpliga=1" TargetMode="External"/><Relationship Id="rId240" Type="http://schemas.openxmlformats.org/officeDocument/2006/relationships/hyperlink" Target="http://www.tribunalqro.gob.mx/transparencia/leeDoc.php?cual=4507&amp;transpliga=1" TargetMode="External"/><Relationship Id="rId478" Type="http://schemas.openxmlformats.org/officeDocument/2006/relationships/hyperlink" Target="http://www.tribunalqro.gob.mx/transparencia/leeDoc.php?cual=4971&amp;transpliga=1" TargetMode="External"/><Relationship Id="rId685" Type="http://schemas.openxmlformats.org/officeDocument/2006/relationships/hyperlink" Target="http://www.tribunalqro.gob.mx/transparencia/leeDoc.php?cual=5451&amp;transpliga=1" TargetMode="External"/><Relationship Id="rId892" Type="http://schemas.openxmlformats.org/officeDocument/2006/relationships/hyperlink" Target="http://www.tribunalqro.gob.mx/transparencia/leeDoc.php?cual=5881&amp;transpliga=1" TargetMode="External"/><Relationship Id="rId906" Type="http://schemas.openxmlformats.org/officeDocument/2006/relationships/hyperlink" Target="http://www.tribunalqro.gob.mx/transparencia/leeDoc.php?cual=5895&amp;transpliga=1" TargetMode="External"/><Relationship Id="rId1329" Type="http://schemas.openxmlformats.org/officeDocument/2006/relationships/hyperlink" Target="http://www.tribunalqro.gob.mx/transparencia/leeDoc.php?cual=6977&amp;transpliga=1" TargetMode="External"/><Relationship Id="rId1536" Type="http://schemas.openxmlformats.org/officeDocument/2006/relationships/hyperlink" Target="http://www.tribunalqro.gob.mx/transparencia/leeDoc.php?cual=7452&amp;transpliga=1" TargetMode="External"/><Relationship Id="rId1743" Type="http://schemas.openxmlformats.org/officeDocument/2006/relationships/hyperlink" Target="http://www.tribunalqro.gob.mx/transparencia/leeDoc.php?cual=7773&amp;transpliga=1" TargetMode="External"/><Relationship Id="rId1950" Type="http://schemas.openxmlformats.org/officeDocument/2006/relationships/hyperlink" Target="http://www.tribunalqro.gob.mx/transparencia/leeDoc.php?cual=8533&amp;transpliga=1" TargetMode="External"/><Relationship Id="rId35" Type="http://schemas.openxmlformats.org/officeDocument/2006/relationships/hyperlink" Target="http://www.tribunalqro.gob.mx/transparencia/leeDoc.php?cual=4125&amp;transpliga=1" TargetMode="External"/><Relationship Id="rId100" Type="http://schemas.openxmlformats.org/officeDocument/2006/relationships/hyperlink" Target="http://www.tribunalqro.gob.mx/transparencia/leeDoc.php?cual=4248&amp;transpliga=1" TargetMode="External"/><Relationship Id="rId338" Type="http://schemas.openxmlformats.org/officeDocument/2006/relationships/hyperlink" Target="http://www.tribunalqro.gob.mx/transparencia/leeDoc.php?cual=4723&amp;transpliga=1" TargetMode="External"/><Relationship Id="rId545" Type="http://schemas.openxmlformats.org/officeDocument/2006/relationships/hyperlink" Target="http://www.tribunalqro.gob.mx/transparencia/leeDoc.php?cual=5292&amp;transpliga=1" TargetMode="External"/><Relationship Id="rId752" Type="http://schemas.openxmlformats.org/officeDocument/2006/relationships/hyperlink" Target="http://www.tribunalqro.gob.mx/transparencia/leeDoc.php?cual=5722&amp;transpliga=1" TargetMode="External"/><Relationship Id="rId1175" Type="http://schemas.openxmlformats.org/officeDocument/2006/relationships/hyperlink" Target="http://www.tribunalqro.gob.mx/transparencia/leeDoc.php?cual=6781&amp;transpliga=1" TargetMode="External"/><Relationship Id="rId1382" Type="http://schemas.openxmlformats.org/officeDocument/2006/relationships/hyperlink" Target="http://www.tribunalqro.gob.mx/transparencia/leeDoc.php?cual=7031&amp;transpliga=1" TargetMode="External"/><Relationship Id="rId1603" Type="http://schemas.openxmlformats.org/officeDocument/2006/relationships/hyperlink" Target="http://www.tribunalqro.gob.mx/transparencia/leeDoc.php?cual=7527&amp;transpliga=1" TargetMode="External"/><Relationship Id="rId1810" Type="http://schemas.openxmlformats.org/officeDocument/2006/relationships/hyperlink" Target="http://www.tribunalqro.gob.mx/transparencia/leeDoc.php?cual=7942&amp;transpliga=1" TargetMode="External"/><Relationship Id="rId184" Type="http://schemas.openxmlformats.org/officeDocument/2006/relationships/hyperlink" Target="http://www.tribunalqro.gob.mx/transparencia/leeDoc.php?cual=4456&amp;transpliga=1" TargetMode="External"/><Relationship Id="rId391" Type="http://schemas.openxmlformats.org/officeDocument/2006/relationships/hyperlink" Target="http://www.tribunalqro.gob.mx/transparencia/leeDoc.php?cual=4778&amp;transpliga=1" TargetMode="External"/><Relationship Id="rId405" Type="http://schemas.openxmlformats.org/officeDocument/2006/relationships/hyperlink" Target="http://www.tribunalqro.gob.mx/transparencia/leeDoc.php?cual=4793&amp;transpliga=1" TargetMode="External"/><Relationship Id="rId612" Type="http://schemas.openxmlformats.org/officeDocument/2006/relationships/hyperlink" Target="http://www.tribunalqro.gob.mx/transparencia/leeDoc.php?cual=5375&amp;transpliga=1" TargetMode="External"/><Relationship Id="rId1035" Type="http://schemas.openxmlformats.org/officeDocument/2006/relationships/hyperlink" Target="http://www.tribunalqro.gob.mx/transparencia/leeDoc.php?cual=6061&amp;transpliga=1" TargetMode="External"/><Relationship Id="rId1242" Type="http://schemas.openxmlformats.org/officeDocument/2006/relationships/hyperlink" Target="http://www.tribunalqro.gob.mx/transparencia/leeDoc.php?cual=6889&amp;transpliga=1" TargetMode="External"/><Relationship Id="rId1687" Type="http://schemas.openxmlformats.org/officeDocument/2006/relationships/hyperlink" Target="http://www.tribunalqro.gob.mx/transparencia/leeDoc.php?cual=7612&amp;transpliga=1" TargetMode="External"/><Relationship Id="rId1894" Type="http://schemas.openxmlformats.org/officeDocument/2006/relationships/hyperlink" Target="http://www.tribunalqro.gob.mx/transparencia/leeDoc.php?cual=8201&amp;transpliga=1" TargetMode="External"/><Relationship Id="rId1908" Type="http://schemas.openxmlformats.org/officeDocument/2006/relationships/hyperlink" Target="http://www.tribunalqro.gob.mx/transparencia/leeDoc.php?cual=8225&amp;transpliga=1" TargetMode="External"/><Relationship Id="rId251" Type="http://schemas.openxmlformats.org/officeDocument/2006/relationships/hyperlink" Target="http://www.tribunalqro.gob.mx/transparencia/leeDoc.php?cual=4518&amp;transpliga=1" TargetMode="External"/><Relationship Id="rId489" Type="http://schemas.openxmlformats.org/officeDocument/2006/relationships/hyperlink" Target="http://www.tribunalqro.gob.mx/transparencia/leeDoc.php?cual=4983&amp;transpliga=1" TargetMode="External"/><Relationship Id="rId696" Type="http://schemas.openxmlformats.org/officeDocument/2006/relationships/hyperlink" Target="http://www.tribunalqro.gob.mx/transparencia/leeDoc.php?cual=5462&amp;transpliga=1" TargetMode="External"/><Relationship Id="rId917" Type="http://schemas.openxmlformats.org/officeDocument/2006/relationships/hyperlink" Target="http://www.tribunalqro.gob.mx/transparencia/leeDoc.php?cual=5906&amp;transpliga=1" TargetMode="External"/><Relationship Id="rId1102" Type="http://schemas.openxmlformats.org/officeDocument/2006/relationships/hyperlink" Target="http://www.tribunalqro.gob.mx/transparencia/leeDoc.php?cual=6699&amp;transpliga=1" TargetMode="External"/><Relationship Id="rId1547" Type="http://schemas.openxmlformats.org/officeDocument/2006/relationships/hyperlink" Target="http://www.tribunalqro.gob.mx/transparencia/leeDoc.php?cual=7463&amp;transpliga=1" TargetMode="External"/><Relationship Id="rId1754" Type="http://schemas.openxmlformats.org/officeDocument/2006/relationships/hyperlink" Target="http://www.tribunalqro.gob.mx/transparencia/leeDoc.php?cual=7784&amp;transpliga=1" TargetMode="External"/><Relationship Id="rId1961" Type="http://schemas.openxmlformats.org/officeDocument/2006/relationships/hyperlink" Target="http://www.tribunalqro.gob.mx/transparencia/leeDoc.php?cual=8549&amp;transpliga=1" TargetMode="External"/><Relationship Id="rId46" Type="http://schemas.openxmlformats.org/officeDocument/2006/relationships/hyperlink" Target="http://www.tribunalqro.gob.mx/transparencia/leeDoc.php?cual=4150&amp;transpliga=1" TargetMode="External"/><Relationship Id="rId349" Type="http://schemas.openxmlformats.org/officeDocument/2006/relationships/hyperlink" Target="http://www.tribunalqro.gob.mx/transparencia/leeDoc.php?cual=4734&amp;transpliga=1" TargetMode="External"/><Relationship Id="rId556" Type="http://schemas.openxmlformats.org/officeDocument/2006/relationships/hyperlink" Target="http://www.tribunalqro.gob.mx/transparencia/leeDoc.php?cual=5311&amp;transpliga=1" TargetMode="External"/><Relationship Id="rId763" Type="http://schemas.openxmlformats.org/officeDocument/2006/relationships/hyperlink" Target="http://www.tribunalqro.gob.mx/transparencia/leeDoc.php?cual=5738&amp;transpliga=1" TargetMode="External"/><Relationship Id="rId1186" Type="http://schemas.openxmlformats.org/officeDocument/2006/relationships/hyperlink" Target="http://www.tribunalqro.gob.mx/transparencia/leeDoc.php?cual=6805&amp;transpliga=1" TargetMode="External"/><Relationship Id="rId1393" Type="http://schemas.openxmlformats.org/officeDocument/2006/relationships/hyperlink" Target="http://www.tribunalqro.gob.mx/transparencia/leeDoc.php?cual=7044&amp;transpliga=1" TargetMode="External"/><Relationship Id="rId1407" Type="http://schemas.openxmlformats.org/officeDocument/2006/relationships/hyperlink" Target="http://www.tribunalqro.gob.mx/transparencia/leeDoc.php?cual=7115&amp;transpliga=1" TargetMode="External"/><Relationship Id="rId1614" Type="http://schemas.openxmlformats.org/officeDocument/2006/relationships/hyperlink" Target="http://www.tribunalqro.gob.mx/transparencia/leeDoc.php?cual=7539&amp;transpliga=1" TargetMode="External"/><Relationship Id="rId1821" Type="http://schemas.openxmlformats.org/officeDocument/2006/relationships/hyperlink" Target="http://www.tribunalqro.gob.mx/transparencia/leeDoc.php?cual=7953&amp;transpliga=1" TargetMode="External"/><Relationship Id="rId111" Type="http://schemas.openxmlformats.org/officeDocument/2006/relationships/hyperlink" Target="http://www.tribunalqro.gob.mx/transparencia/leeDoc.php?cual=4270&amp;transpliga=1" TargetMode="External"/><Relationship Id="rId195" Type="http://schemas.openxmlformats.org/officeDocument/2006/relationships/hyperlink" Target="http://www.tribunalqro.gob.mx/transparencia/leeDoc.php?cual=4467&amp;transpliga=1" TargetMode="External"/><Relationship Id="rId209" Type="http://schemas.openxmlformats.org/officeDocument/2006/relationships/hyperlink" Target="http://www.tribunalqro.gob.mx/transparencia/leeDoc.php?cual=4481&amp;transpliga=1" TargetMode="External"/><Relationship Id="rId416" Type="http://schemas.openxmlformats.org/officeDocument/2006/relationships/hyperlink" Target="http://www.tribunalqro.gob.mx/transparencia/leeDoc.php?cual=4804&amp;transpliga=1" TargetMode="External"/><Relationship Id="rId970" Type="http://schemas.openxmlformats.org/officeDocument/2006/relationships/hyperlink" Target="http://www.tribunalqro.gob.mx/transparencia/leeDoc.php?cual=5981&amp;transpliga=1" TargetMode="External"/><Relationship Id="rId1046" Type="http://schemas.openxmlformats.org/officeDocument/2006/relationships/hyperlink" Target="http://www.tribunalqro.gob.mx/transparencia/leeDoc.php?cual=6069&amp;transpliga=1" TargetMode="External"/><Relationship Id="rId1253" Type="http://schemas.openxmlformats.org/officeDocument/2006/relationships/hyperlink" Target="http://www.tribunalqro.gob.mx/transparencia/leeDoc.php?cual=6900&amp;transpliga=1" TargetMode="External"/><Relationship Id="rId1698" Type="http://schemas.openxmlformats.org/officeDocument/2006/relationships/hyperlink" Target="http://www.tribunalqro.gob.mx/transparencia/leeDoc.php?cual=7623&amp;transpliga=1" TargetMode="External"/><Relationship Id="rId1919" Type="http://schemas.openxmlformats.org/officeDocument/2006/relationships/hyperlink" Target="http://www.tribunalqro.gob.mx/transparencia/leeDoc.php?cual=8236&amp;transpliga=1" TargetMode="External"/><Relationship Id="rId623" Type="http://schemas.openxmlformats.org/officeDocument/2006/relationships/hyperlink" Target="http://www.tribunalqro.gob.mx/transparencia/leeDoc.php?cual=5387&amp;transpliga=1" TargetMode="External"/><Relationship Id="rId830" Type="http://schemas.openxmlformats.org/officeDocument/2006/relationships/hyperlink" Target="http://www.tribunalqro.gob.mx/transparencia/leeDoc.php?cual=5813&amp;transpliga=1" TargetMode="External"/><Relationship Id="rId928" Type="http://schemas.openxmlformats.org/officeDocument/2006/relationships/hyperlink" Target="http://www.tribunalqro.gob.mx/transparencia/leeDoc.php?cual=5917&amp;transpliga=1" TargetMode="External"/><Relationship Id="rId1460" Type="http://schemas.openxmlformats.org/officeDocument/2006/relationships/hyperlink" Target="http://www.tribunalqro.gob.mx/transparencia/leeDoc.php?cual=7281&amp;transpliga=1" TargetMode="External"/><Relationship Id="rId1558" Type="http://schemas.openxmlformats.org/officeDocument/2006/relationships/hyperlink" Target="http://www.tribunalqro.gob.mx/transparencia/leeDoc.php?cual=7474&amp;transpliga=1" TargetMode="External"/><Relationship Id="rId1765" Type="http://schemas.openxmlformats.org/officeDocument/2006/relationships/hyperlink" Target="http://www.tribunalqro.gob.mx/transparencia/leeDoc.php?cual=7892&amp;transpliga=1" TargetMode="External"/><Relationship Id="rId57" Type="http://schemas.openxmlformats.org/officeDocument/2006/relationships/hyperlink" Target="http://www.tribunalqro.gob.mx/transparencia/leeDoc.php?cual=4161&amp;transpliga=1" TargetMode="External"/><Relationship Id="rId262" Type="http://schemas.openxmlformats.org/officeDocument/2006/relationships/hyperlink" Target="http://www.tribunalqro.gob.mx/transparencia/leeDoc.php?cual=4548&amp;transpliga=1" TargetMode="External"/><Relationship Id="rId567" Type="http://schemas.openxmlformats.org/officeDocument/2006/relationships/hyperlink" Target="http://www.tribunalqro.gob.mx/transparencia/leeDoc.php?cual=5331&amp;transpliga=1" TargetMode="External"/><Relationship Id="rId1113" Type="http://schemas.openxmlformats.org/officeDocument/2006/relationships/hyperlink" Target="http://www.tribunalqro.gob.mx/transparencia/leeDoc.php?cual=6710&amp;transpliga=1" TargetMode="External"/><Relationship Id="rId1197" Type="http://schemas.openxmlformats.org/officeDocument/2006/relationships/hyperlink" Target="http://www.tribunalqro.gob.mx/transparencia/leeDoc.php?cual=6815&amp;transpliga=1" TargetMode="External"/><Relationship Id="rId1320" Type="http://schemas.openxmlformats.org/officeDocument/2006/relationships/hyperlink" Target="http://www.tribunalqro.gob.mx/transparencia/leeDoc.php?cual=6967&amp;transpliga=1" TargetMode="External"/><Relationship Id="rId1418" Type="http://schemas.openxmlformats.org/officeDocument/2006/relationships/hyperlink" Target="http://www.tribunalqro.gob.mx/transparencia/leeDoc.php?cual=7121&amp;transpliga=1" TargetMode="External"/><Relationship Id="rId1972" Type="http://schemas.openxmlformats.org/officeDocument/2006/relationships/hyperlink" Target="http://www.tribunalqro.gob.mx/transparencia/leeDoc.php?cual=8553&amp;transpliga=1" TargetMode="External"/><Relationship Id="rId122" Type="http://schemas.openxmlformats.org/officeDocument/2006/relationships/hyperlink" Target="http://www.tribunalqro.gob.mx/transparencia/leeDoc.php?cual=4281&amp;transpliga=1" TargetMode="External"/><Relationship Id="rId774" Type="http://schemas.openxmlformats.org/officeDocument/2006/relationships/hyperlink" Target="http://www.tribunalqro.gob.mx/transparencia/leeDoc.php?cual=5749&amp;transpliga=1" TargetMode="External"/><Relationship Id="rId981" Type="http://schemas.openxmlformats.org/officeDocument/2006/relationships/hyperlink" Target="http://www.tribunalqro.gob.mx/transparencia/leeDoc.php?cual=5991&amp;transpliga=1" TargetMode="External"/><Relationship Id="rId1057" Type="http://schemas.openxmlformats.org/officeDocument/2006/relationships/hyperlink" Target="http://www.tribunalqro.gob.mx/transparencia/leeDoc.php?cual=6078&amp;transpliga=1" TargetMode="External"/><Relationship Id="rId1625" Type="http://schemas.openxmlformats.org/officeDocument/2006/relationships/hyperlink" Target="http://www.tribunalqro.gob.mx/transparencia/leeDoc.php?cual=7550&amp;transpliga=1" TargetMode="External"/><Relationship Id="rId1832" Type="http://schemas.openxmlformats.org/officeDocument/2006/relationships/hyperlink" Target="http://www.tribunalqro.gob.mx/transparencia/leeDoc.php?cual=7967&amp;transpliga=1" TargetMode="External"/><Relationship Id="rId427" Type="http://schemas.openxmlformats.org/officeDocument/2006/relationships/hyperlink" Target="http://www.tribunalqro.gob.mx/transparencia/leeDoc.php?cual=4839&amp;transpliga=1" TargetMode="External"/><Relationship Id="rId634" Type="http://schemas.openxmlformats.org/officeDocument/2006/relationships/hyperlink" Target="http://www.tribunalqro.gob.mx/transparencia/leeDoc.php?cual=5398&amp;transpliga=1" TargetMode="External"/><Relationship Id="rId841" Type="http://schemas.openxmlformats.org/officeDocument/2006/relationships/hyperlink" Target="http://www.tribunalqro.gob.mx/transparencia/leeDoc.php?cual=5826&amp;transpliga=1" TargetMode="External"/><Relationship Id="rId1264" Type="http://schemas.openxmlformats.org/officeDocument/2006/relationships/hyperlink" Target="http://www.tribunalqro.gob.mx/transparencia/leeDoc.php?cual=6910&amp;transpliga=1" TargetMode="External"/><Relationship Id="rId1471" Type="http://schemas.openxmlformats.org/officeDocument/2006/relationships/hyperlink" Target="http://www.tribunalqro.gob.mx/transparencia/leeDoc.php?cual=7295&amp;transpliga=1" TargetMode="External"/><Relationship Id="rId1569" Type="http://schemas.openxmlformats.org/officeDocument/2006/relationships/hyperlink" Target="http://www.tribunalqro.gob.mx/transparencia/leeDoc.php?cual=7485&amp;transpliga=1" TargetMode="External"/><Relationship Id="rId273" Type="http://schemas.openxmlformats.org/officeDocument/2006/relationships/hyperlink" Target="http://www.tribunalqro.gob.mx/transparencia/leeDoc.php?cual=4554&amp;transpliga=1" TargetMode="External"/><Relationship Id="rId480" Type="http://schemas.openxmlformats.org/officeDocument/2006/relationships/hyperlink" Target="http://www.tribunalqro.gob.mx/transparencia/leeDoc.php?cual=4973&amp;transpliga=1" TargetMode="External"/><Relationship Id="rId701" Type="http://schemas.openxmlformats.org/officeDocument/2006/relationships/hyperlink" Target="http://www.tribunalqro.gob.mx/transparencia/leeDoc.php?cual=5467&amp;transpliga=1" TargetMode="External"/><Relationship Id="rId939" Type="http://schemas.openxmlformats.org/officeDocument/2006/relationships/hyperlink" Target="http://www.tribunalqro.gob.mx/transparencia/leeDoc.php?cual=5931&amp;transpliga=1" TargetMode="External"/><Relationship Id="rId1124" Type="http://schemas.openxmlformats.org/officeDocument/2006/relationships/hyperlink" Target="http://www.tribunalqro.gob.mx/transparencia/leeDoc.php?cual=6721&amp;transpliga=1" TargetMode="External"/><Relationship Id="rId1331" Type="http://schemas.openxmlformats.org/officeDocument/2006/relationships/hyperlink" Target="http://www.tribunalqro.gob.mx/transparencia/leeDoc.php?cual=6979&amp;transpliga=1" TargetMode="External"/><Relationship Id="rId1776" Type="http://schemas.openxmlformats.org/officeDocument/2006/relationships/hyperlink" Target="http://www.tribunalqro.gob.mx/transparencia/leeDoc.php?cual=7903&amp;transpliga=1" TargetMode="External"/><Relationship Id="rId68" Type="http://schemas.openxmlformats.org/officeDocument/2006/relationships/hyperlink" Target="http://www.tribunalqro.gob.mx/transparencia/leeDoc.php?cual=4173&amp;transpliga=1" TargetMode="External"/><Relationship Id="rId133" Type="http://schemas.openxmlformats.org/officeDocument/2006/relationships/hyperlink" Target="http://www.tribunalqro.gob.mx/transparencia/leeDoc.php?cual=4405&amp;transpliga=1" TargetMode="External"/><Relationship Id="rId340" Type="http://schemas.openxmlformats.org/officeDocument/2006/relationships/hyperlink" Target="http://www.tribunalqro.gob.mx/transparencia/leeDoc.php?cual=4725&amp;transpliga=1" TargetMode="External"/><Relationship Id="rId578" Type="http://schemas.openxmlformats.org/officeDocument/2006/relationships/hyperlink" Target="http://www.tribunalqro.gob.mx/transparencia/leeDoc.php?cual=5342&amp;transpliga=1" TargetMode="External"/><Relationship Id="rId785" Type="http://schemas.openxmlformats.org/officeDocument/2006/relationships/hyperlink" Target="http://www.tribunalqro.gob.mx/transparencia/leeDoc.php?cual=5762&amp;transpliga=1" TargetMode="External"/><Relationship Id="rId992" Type="http://schemas.openxmlformats.org/officeDocument/2006/relationships/hyperlink" Target="http://www.tribunalqro.gob.mx/transparencia/leeDoc.php?cual=6006&amp;transpliga=1" TargetMode="External"/><Relationship Id="rId1429" Type="http://schemas.openxmlformats.org/officeDocument/2006/relationships/hyperlink" Target="http://www.tribunalqro.gob.mx/transparencia/leeDoc.php?cual=7127&amp;transpliga=1" TargetMode="External"/><Relationship Id="rId1636" Type="http://schemas.openxmlformats.org/officeDocument/2006/relationships/hyperlink" Target="http://www.tribunalqro.gob.mx/transparencia/leeDoc.php?cual=7561&amp;transpliga=1" TargetMode="External"/><Relationship Id="rId1843" Type="http://schemas.openxmlformats.org/officeDocument/2006/relationships/hyperlink" Target="http://www.tribunalqro.gob.mx/transparencia/leeDoc.php?cual=7985&amp;transpliga=1" TargetMode="External"/><Relationship Id="rId200" Type="http://schemas.openxmlformats.org/officeDocument/2006/relationships/hyperlink" Target="http://www.tribunalqro.gob.mx/transparencia/leeDoc.php?cual=4472&amp;transpliga=1" TargetMode="External"/><Relationship Id="rId438" Type="http://schemas.openxmlformats.org/officeDocument/2006/relationships/hyperlink" Target="http://www.tribunalqro.gob.mx/transparencia/leeDoc.php?cual=4850&amp;transpliga=1" TargetMode="External"/><Relationship Id="rId645" Type="http://schemas.openxmlformats.org/officeDocument/2006/relationships/hyperlink" Target="http://www.tribunalqro.gob.mx/transparencia/leeDoc.php?cual=5410&amp;transpliga=1" TargetMode="External"/><Relationship Id="rId852" Type="http://schemas.openxmlformats.org/officeDocument/2006/relationships/hyperlink" Target="http://www.tribunalqro.gob.mx/transparencia/leeDoc.php?cual=5847&amp;transpliga=1" TargetMode="External"/><Relationship Id="rId1068" Type="http://schemas.openxmlformats.org/officeDocument/2006/relationships/hyperlink" Target="http://www.tribunalqro.gob.mx/transparencia/leeDoc.php?cual=6090&amp;transpliga=1" TargetMode="External"/><Relationship Id="rId1275" Type="http://schemas.openxmlformats.org/officeDocument/2006/relationships/hyperlink" Target="http://www.tribunalqro.gob.mx/transparencia/leeDoc.php?cual=6922&amp;transpliga=1" TargetMode="External"/><Relationship Id="rId1482" Type="http://schemas.openxmlformats.org/officeDocument/2006/relationships/hyperlink" Target="http://www.tribunalqro.gob.mx/transparencia/leeDoc.php?cual=7313&amp;transpliga=1" TargetMode="External"/><Relationship Id="rId1703" Type="http://schemas.openxmlformats.org/officeDocument/2006/relationships/hyperlink" Target="http://www.tribunalqro.gob.mx/transparencia/leeDoc.php?cual=7628&amp;transpliga=1" TargetMode="External"/><Relationship Id="rId1910" Type="http://schemas.openxmlformats.org/officeDocument/2006/relationships/hyperlink" Target="http://www.tribunalqro.gob.mx/transparencia/leeDoc.php?cual=8227&amp;transpliga=1" TargetMode="External"/><Relationship Id="rId284" Type="http://schemas.openxmlformats.org/officeDocument/2006/relationships/hyperlink" Target="http://www.tribunalqro.gob.mx/transparencia/leeDoc.php?cual=4568&amp;transpliga=1" TargetMode="External"/><Relationship Id="rId491" Type="http://schemas.openxmlformats.org/officeDocument/2006/relationships/hyperlink" Target="http://www.tribunalqro.gob.mx/transparencia/leeDoc.php?cual=4985&amp;transpliga=1" TargetMode="External"/><Relationship Id="rId505" Type="http://schemas.openxmlformats.org/officeDocument/2006/relationships/hyperlink" Target="http://www.tribunalqro.gob.mx/transparencia/leeDoc.php?cual=4999&amp;transpliga=1" TargetMode="External"/><Relationship Id="rId712" Type="http://schemas.openxmlformats.org/officeDocument/2006/relationships/hyperlink" Target="http://www.tribunalqro.gob.mx/transparencia/leeDoc.php?cual=5479&amp;transpliga=1" TargetMode="External"/><Relationship Id="rId1135" Type="http://schemas.openxmlformats.org/officeDocument/2006/relationships/hyperlink" Target="http://www.tribunalqro.gob.mx/transparencia/leeDoc.php?cual=6732&amp;transpliga=1" TargetMode="External"/><Relationship Id="rId1342" Type="http://schemas.openxmlformats.org/officeDocument/2006/relationships/hyperlink" Target="http://www.tribunalqro.gob.mx/transparencia/leeDoc.php?cual=6990&amp;transpliga=1" TargetMode="External"/><Relationship Id="rId1787" Type="http://schemas.openxmlformats.org/officeDocument/2006/relationships/hyperlink" Target="http://www.tribunalqro.gob.mx/transparencia/leeDoc.php?cual=7914&amp;transpliga=1" TargetMode="External"/><Relationship Id="rId79" Type="http://schemas.openxmlformats.org/officeDocument/2006/relationships/hyperlink" Target="http://www.tribunalqro.gob.mx/transparencia/leeDoc.php?cual=4176&amp;transpliga=1" TargetMode="External"/><Relationship Id="rId144" Type="http://schemas.openxmlformats.org/officeDocument/2006/relationships/hyperlink" Target="http://www.tribunalqro.gob.mx/transparencia/leeDoc.php?cual=4416&amp;transpliga=1" TargetMode="External"/><Relationship Id="rId589" Type="http://schemas.openxmlformats.org/officeDocument/2006/relationships/hyperlink" Target="http://www.tribunalqro.gob.mx/transparencia/leeDoc.php?cual=5353&amp;transpliga=1" TargetMode="External"/><Relationship Id="rId796" Type="http://schemas.openxmlformats.org/officeDocument/2006/relationships/hyperlink" Target="http://www.tribunalqro.gob.mx/transparencia/leeDoc.php?cual=5774&amp;transpliga=1" TargetMode="External"/><Relationship Id="rId1202" Type="http://schemas.openxmlformats.org/officeDocument/2006/relationships/hyperlink" Target="http://www.tribunalqro.gob.mx/transparencia/leeDoc.php?cual=6821&amp;transpliga=1" TargetMode="External"/><Relationship Id="rId1647" Type="http://schemas.openxmlformats.org/officeDocument/2006/relationships/hyperlink" Target="http://www.tribunalqro.gob.mx/transparencia/leeDoc.php?cual=7572&amp;transpliga=1" TargetMode="External"/><Relationship Id="rId1854" Type="http://schemas.openxmlformats.org/officeDocument/2006/relationships/hyperlink" Target="http://www.tribunalqro.gob.mx/transparencia/leeDoc.php?cual=7997&amp;transpliga=1" TargetMode="External"/><Relationship Id="rId351" Type="http://schemas.openxmlformats.org/officeDocument/2006/relationships/hyperlink" Target="http://www.tribunalqro.gob.mx/transparencia/leeDoc.php?cual=4736&amp;transpliga=1" TargetMode="External"/><Relationship Id="rId449" Type="http://schemas.openxmlformats.org/officeDocument/2006/relationships/hyperlink" Target="http://www.tribunalqro.gob.mx/transparencia/leeDoc.php?cual=4864&amp;transpliga=1" TargetMode="External"/><Relationship Id="rId656" Type="http://schemas.openxmlformats.org/officeDocument/2006/relationships/hyperlink" Target="http://www.tribunalqro.gob.mx/transparencia/leeDoc.php?cual=5421&amp;transpliga=1" TargetMode="External"/><Relationship Id="rId863" Type="http://schemas.openxmlformats.org/officeDocument/2006/relationships/hyperlink" Target="http://www.tribunalqro.gob.mx/transparencia/leeDoc.php?cual=5841&amp;transpliga=1" TargetMode="External"/><Relationship Id="rId1079" Type="http://schemas.openxmlformats.org/officeDocument/2006/relationships/hyperlink" Target="http://www.tribunalqro.gob.mx/transparencia/leeDoc.php?cual=6672&amp;transpliga=1" TargetMode="External"/><Relationship Id="rId1286" Type="http://schemas.openxmlformats.org/officeDocument/2006/relationships/hyperlink" Target="http://www.tribunalqro.gob.mx/transparencia/leeDoc.php?cual=6940&amp;transpliga=1" TargetMode="External"/><Relationship Id="rId1493" Type="http://schemas.openxmlformats.org/officeDocument/2006/relationships/hyperlink" Target="http://www.tribunalqro.gob.mx/transparencia/leeDoc.php?cual=7328&amp;transpliga=1" TargetMode="External"/><Relationship Id="rId1507" Type="http://schemas.openxmlformats.org/officeDocument/2006/relationships/hyperlink" Target="http://www.tribunalqro.gob.mx/transparencia/leeDoc.php?cual=7342&amp;transpliga=1" TargetMode="External"/><Relationship Id="rId1714" Type="http://schemas.openxmlformats.org/officeDocument/2006/relationships/hyperlink" Target="http://www.tribunalqro.gob.mx/transparencia/leeDoc.php?cual=7639&amp;transpliga=1" TargetMode="External"/><Relationship Id="rId211" Type="http://schemas.openxmlformats.org/officeDocument/2006/relationships/hyperlink" Target="http://www.tribunalqro.gob.mx/transparencia/leeDoc.php?cual=4483&amp;transpliga=1" TargetMode="External"/><Relationship Id="rId295" Type="http://schemas.openxmlformats.org/officeDocument/2006/relationships/hyperlink" Target="http://www.tribunalqro.gob.mx/transparencia/leeDoc.php?cual=4579&amp;transpliga=1" TargetMode="External"/><Relationship Id="rId309" Type="http://schemas.openxmlformats.org/officeDocument/2006/relationships/hyperlink" Target="http://www.tribunalqro.gob.mx/transparencia/leeDoc.php?cual=4593&amp;transpliga=1" TargetMode="External"/><Relationship Id="rId516" Type="http://schemas.openxmlformats.org/officeDocument/2006/relationships/hyperlink" Target="http://www.tribunalqro.gob.mx/transparencia/leeDoc.php?cual=5265&amp;transpliga=1" TargetMode="External"/><Relationship Id="rId1146" Type="http://schemas.openxmlformats.org/officeDocument/2006/relationships/hyperlink" Target="http://www.tribunalqro.gob.mx/transparencia/leeDoc.php?cual=6748&amp;transpliga=1" TargetMode="External"/><Relationship Id="rId1798" Type="http://schemas.openxmlformats.org/officeDocument/2006/relationships/hyperlink" Target="http://www.tribunalqro.gob.mx/transparencia/leeDoc.php?cual=7926&amp;transpliga=1" TargetMode="External"/><Relationship Id="rId1921" Type="http://schemas.openxmlformats.org/officeDocument/2006/relationships/hyperlink" Target="http://www.tribunalqro.gob.mx/transparencia/leeDoc.php?cual=8239&amp;transpliga=1" TargetMode="External"/><Relationship Id="rId723" Type="http://schemas.openxmlformats.org/officeDocument/2006/relationships/hyperlink" Target="http://www.tribunalqro.gob.mx/transparencia/leeDoc.php?cual=5493&amp;transpliga=1" TargetMode="External"/><Relationship Id="rId930" Type="http://schemas.openxmlformats.org/officeDocument/2006/relationships/hyperlink" Target="http://www.tribunalqro.gob.mx/transparencia/leeDoc.php?cual=5920&amp;transpliga=1" TargetMode="External"/><Relationship Id="rId1006" Type="http://schemas.openxmlformats.org/officeDocument/2006/relationships/hyperlink" Target="http://www.tribunalqro.gob.mx/transparencia/leeDoc.php?cual=6020&amp;transpliga=1" TargetMode="External"/><Relationship Id="rId1353" Type="http://schemas.openxmlformats.org/officeDocument/2006/relationships/hyperlink" Target="http://www.tribunalqro.gob.mx/transparencia/leeDoc.php?cual=7001&amp;transpliga=1" TargetMode="External"/><Relationship Id="rId1560" Type="http://schemas.openxmlformats.org/officeDocument/2006/relationships/hyperlink" Target="http://www.tribunalqro.gob.mx/transparencia/leeDoc.php?cual=7476&amp;transpliga=1" TargetMode="External"/><Relationship Id="rId1658" Type="http://schemas.openxmlformats.org/officeDocument/2006/relationships/hyperlink" Target="http://www.tribunalqro.gob.mx/transparencia/leeDoc.php?cual=7583&amp;transpliga=1" TargetMode="External"/><Relationship Id="rId1865" Type="http://schemas.openxmlformats.org/officeDocument/2006/relationships/hyperlink" Target="http://www.tribunalqro.gob.mx/transparencia/leeDoc.php?cual=8008&amp;transpliga=1" TargetMode="External"/><Relationship Id="rId155" Type="http://schemas.openxmlformats.org/officeDocument/2006/relationships/hyperlink" Target="http://www.tribunalqro.gob.mx/transparencia/leeDoc.php?cual=4427&amp;transpliga=1" TargetMode="External"/><Relationship Id="rId362" Type="http://schemas.openxmlformats.org/officeDocument/2006/relationships/hyperlink" Target="http://www.tribunalqro.gob.mx/transparencia/leeDoc.php?cual=4749&amp;transpliga=1" TargetMode="External"/><Relationship Id="rId1213" Type="http://schemas.openxmlformats.org/officeDocument/2006/relationships/hyperlink" Target="http://www.tribunalqro.gob.mx/transparencia/leeDoc.php?cual=6832&amp;transpliga=1" TargetMode="External"/><Relationship Id="rId1297" Type="http://schemas.openxmlformats.org/officeDocument/2006/relationships/hyperlink" Target="http://www.tribunalqro.gob.mx/transparencia/leeDoc.php?cual=6944&amp;transpliga=1" TargetMode="External"/><Relationship Id="rId1420" Type="http://schemas.openxmlformats.org/officeDocument/2006/relationships/hyperlink" Target="http://www.tribunalqro.gob.mx/transparencia/leeDoc.php?cual=7122&amp;transpliga=1" TargetMode="External"/><Relationship Id="rId1518" Type="http://schemas.openxmlformats.org/officeDocument/2006/relationships/hyperlink" Target="http://www.tribunalqro.gob.mx/transparencia/leeDoc.php?cual=7351&amp;transpliga=1" TargetMode="External"/><Relationship Id="rId222" Type="http://schemas.openxmlformats.org/officeDocument/2006/relationships/hyperlink" Target="http://www.tribunalqro.gob.mx/transparencia/leeDoc.php?cual=4494&amp;transpliga=1" TargetMode="External"/><Relationship Id="rId667" Type="http://schemas.openxmlformats.org/officeDocument/2006/relationships/hyperlink" Target="http://www.tribunalqro.gob.mx/transparencia/leeDoc.php?cual=5432&amp;transpliga=1" TargetMode="External"/><Relationship Id="rId874" Type="http://schemas.openxmlformats.org/officeDocument/2006/relationships/hyperlink" Target="http://www.tribunalqro.gob.mx/transparencia/leeDoc.php?cual=5861&amp;transpliga=1" TargetMode="External"/><Relationship Id="rId1725" Type="http://schemas.openxmlformats.org/officeDocument/2006/relationships/hyperlink" Target="http://www.tribunalqro.gob.mx/transparencia/leeDoc.php?cual=7759&amp;transpliga=1" TargetMode="External"/><Relationship Id="rId1932" Type="http://schemas.openxmlformats.org/officeDocument/2006/relationships/hyperlink" Target="http://www.tribunalqro.gob.mx/transparencia/leeDoc.php?cual=8250&amp;transpliga=1" TargetMode="External"/><Relationship Id="rId17" Type="http://schemas.openxmlformats.org/officeDocument/2006/relationships/hyperlink" Target="http://www.tribunalqro.gob.mx/transparencia/leeDoc.php?cual=4107&amp;transpliga=1" TargetMode="External"/><Relationship Id="rId527" Type="http://schemas.openxmlformats.org/officeDocument/2006/relationships/hyperlink" Target="http://www.tribunalqro.gob.mx/transparencia/leeDoc.php?cual=5276&amp;transpliga=1" TargetMode="External"/><Relationship Id="rId734" Type="http://schemas.openxmlformats.org/officeDocument/2006/relationships/hyperlink" Target="http://www.tribunalqro.gob.mx/transparencia/leeDoc.php?cual=5504&amp;transpliga=1" TargetMode="External"/><Relationship Id="rId941" Type="http://schemas.openxmlformats.org/officeDocument/2006/relationships/hyperlink" Target="http://www.tribunalqro.gob.mx/transparencia/leeDoc.php?cual=5933&amp;transpliga=1" TargetMode="External"/><Relationship Id="rId1157" Type="http://schemas.openxmlformats.org/officeDocument/2006/relationships/hyperlink" Target="http://www.tribunalqro.gob.mx/transparencia/leeDoc.php?cual=6761&amp;transpliga=1" TargetMode="External"/><Relationship Id="rId1364" Type="http://schemas.openxmlformats.org/officeDocument/2006/relationships/hyperlink" Target="http://www.tribunalqro.gob.mx/transparencia/leeDoc.php?cual=7012&amp;transpliga=1" TargetMode="External"/><Relationship Id="rId1571" Type="http://schemas.openxmlformats.org/officeDocument/2006/relationships/hyperlink" Target="http://www.tribunalqro.gob.mx/transparencia/leeDoc.php?cual=7487&amp;transpliga=1" TargetMode="External"/><Relationship Id="rId70" Type="http://schemas.openxmlformats.org/officeDocument/2006/relationships/hyperlink" Target="http://www.tribunalqro.gob.mx/transparencia/leeDoc.php?cual=4175&amp;transpliga=1" TargetMode="External"/><Relationship Id="rId166" Type="http://schemas.openxmlformats.org/officeDocument/2006/relationships/hyperlink" Target="http://www.tribunalqro.gob.mx/transparencia/leeDoc.php?cual=4438&amp;transpliga=1" TargetMode="External"/><Relationship Id="rId373" Type="http://schemas.openxmlformats.org/officeDocument/2006/relationships/hyperlink" Target="http://www.tribunalqro.gob.mx/transparencia/leeDoc.php?cual=4760&amp;transpliga=1" TargetMode="External"/><Relationship Id="rId580" Type="http://schemas.openxmlformats.org/officeDocument/2006/relationships/hyperlink" Target="http://www.tribunalqro.gob.mx/transparencia/leeDoc.php?cual=5344&amp;transpliga=1" TargetMode="External"/><Relationship Id="rId801" Type="http://schemas.openxmlformats.org/officeDocument/2006/relationships/hyperlink" Target="http://www.tribunalqro.gob.mx/transparencia/leeDoc.php?cual=5800&amp;transpliga=1" TargetMode="External"/><Relationship Id="rId1017" Type="http://schemas.openxmlformats.org/officeDocument/2006/relationships/hyperlink" Target="http://www.tribunalqro.gob.mx/transparencia/leeDoc.php?cual=6035&amp;transpliga=1" TargetMode="External"/><Relationship Id="rId1224" Type="http://schemas.openxmlformats.org/officeDocument/2006/relationships/hyperlink" Target="http://www.tribunalqro.gob.mx/transparencia/leeDoc.php?cual=6845&amp;transpliga=1" TargetMode="External"/><Relationship Id="rId1431" Type="http://schemas.openxmlformats.org/officeDocument/2006/relationships/hyperlink" Target="http://www.tribunalqro.gob.mx/transparencia/leeDoc.php?cual=7129&amp;transpliga=1" TargetMode="External"/><Relationship Id="rId1669" Type="http://schemas.openxmlformats.org/officeDocument/2006/relationships/hyperlink" Target="http://www.tribunalqro.gob.mx/transparencia/leeDoc.php?cual=7594&amp;transpliga=1" TargetMode="External"/><Relationship Id="rId1876" Type="http://schemas.openxmlformats.org/officeDocument/2006/relationships/hyperlink" Target="http://www.tribunalqro.gob.mx/transparencia/leeDoc.php?cual=8019&amp;transpliga=1" TargetMode="External"/><Relationship Id="rId1" Type="http://schemas.openxmlformats.org/officeDocument/2006/relationships/hyperlink" Target="http://www.tribunalqro.gob.mx/transparencia/leeDoc.php?cual=4090&amp;transpliga=1" TargetMode="External"/><Relationship Id="rId233" Type="http://schemas.openxmlformats.org/officeDocument/2006/relationships/hyperlink" Target="http://www.tribunalqro.gob.mx/transparencia/leeDoc.php?cual=4500&amp;transpliga=1" TargetMode="External"/><Relationship Id="rId440" Type="http://schemas.openxmlformats.org/officeDocument/2006/relationships/hyperlink" Target="http://www.tribunalqro.gob.mx/transparencia/leeDoc.php?cual=4852&amp;transpliga=1" TargetMode="External"/><Relationship Id="rId678" Type="http://schemas.openxmlformats.org/officeDocument/2006/relationships/hyperlink" Target="http://www.tribunalqro.gob.mx/transparencia/leeDoc.php?cual=5444&amp;transpliga=1" TargetMode="External"/><Relationship Id="rId885" Type="http://schemas.openxmlformats.org/officeDocument/2006/relationships/hyperlink" Target="http://www.tribunalqro.gob.mx/transparencia/leeDoc.php?cual=5874&amp;transpliga=1" TargetMode="External"/><Relationship Id="rId1070" Type="http://schemas.openxmlformats.org/officeDocument/2006/relationships/hyperlink" Target="http://www.tribunalqro.gob.mx/transparencia/leeDoc.php?cual=6661&amp;transpliga=1" TargetMode="External"/><Relationship Id="rId1529" Type="http://schemas.openxmlformats.org/officeDocument/2006/relationships/hyperlink" Target="http://www.tribunalqro.gob.mx/transparencia/leeDoc.php?cual=7364&amp;transpliga=1" TargetMode="External"/><Relationship Id="rId1736" Type="http://schemas.openxmlformats.org/officeDocument/2006/relationships/hyperlink" Target="http://www.tribunalqro.gob.mx/transparencia/leeDoc.php?cual=7762&amp;transpliga=1" TargetMode="External"/><Relationship Id="rId1943" Type="http://schemas.openxmlformats.org/officeDocument/2006/relationships/hyperlink" Target="http://www.tribunalqro.gob.mx/transparencia/leeDoc.php?cual=8286&amp;transpliga=1" TargetMode="External"/><Relationship Id="rId28" Type="http://schemas.openxmlformats.org/officeDocument/2006/relationships/hyperlink" Target="http://www.tribunalqro.gob.mx/transparencia/leeDoc.php?cual=4118&amp;transpliga=1" TargetMode="External"/><Relationship Id="rId300" Type="http://schemas.openxmlformats.org/officeDocument/2006/relationships/hyperlink" Target="http://www.tribunalqro.gob.mx/transparencia/leeDoc.php?cual=4584&amp;transpliga=1" TargetMode="External"/><Relationship Id="rId538" Type="http://schemas.openxmlformats.org/officeDocument/2006/relationships/hyperlink" Target="http://www.tribunalqro.gob.mx/transparencia/leeDoc.php?cual=5287&amp;transpliga=1" TargetMode="External"/><Relationship Id="rId745" Type="http://schemas.openxmlformats.org/officeDocument/2006/relationships/hyperlink" Target="http://www.tribunalqro.gob.mx/transparencia/leeDoc.php?cual=5718&amp;transpliga=1" TargetMode="External"/><Relationship Id="rId952" Type="http://schemas.openxmlformats.org/officeDocument/2006/relationships/hyperlink" Target="http://www.tribunalqro.gob.mx/transparencia/leeDoc.php?cual=5944&amp;transpliga=1" TargetMode="External"/><Relationship Id="rId1168" Type="http://schemas.openxmlformats.org/officeDocument/2006/relationships/hyperlink" Target="http://www.tribunalqro.gob.mx/transparencia/leeDoc.php?cual=6772&amp;transpliga=1" TargetMode="External"/><Relationship Id="rId1375" Type="http://schemas.openxmlformats.org/officeDocument/2006/relationships/hyperlink" Target="http://www.tribunalqro.gob.mx/transparencia/leeDoc.php?cual=7023&amp;transpliga=1" TargetMode="External"/><Relationship Id="rId1582" Type="http://schemas.openxmlformats.org/officeDocument/2006/relationships/hyperlink" Target="http://www.tribunalqro.gob.mx/transparencia/leeDoc.php?cual=7498&amp;transpliga=1" TargetMode="External"/><Relationship Id="rId1803" Type="http://schemas.openxmlformats.org/officeDocument/2006/relationships/hyperlink" Target="http://www.tribunalqro.gob.mx/transparencia/leeDoc.php?cual=7932&amp;transpliga=1" TargetMode="External"/><Relationship Id="rId81" Type="http://schemas.openxmlformats.org/officeDocument/2006/relationships/hyperlink" Target="http://www.tribunalqro.gob.mx/transparencia/leeDoc.php?cual=4176&amp;transpliga=1" TargetMode="External"/><Relationship Id="rId177" Type="http://schemas.openxmlformats.org/officeDocument/2006/relationships/hyperlink" Target="http://www.tribunalqro.gob.mx/transparencia/leeDoc.php?cual=4449&amp;transpliga=1" TargetMode="External"/><Relationship Id="rId384" Type="http://schemas.openxmlformats.org/officeDocument/2006/relationships/hyperlink" Target="http://www.tribunalqro.gob.mx/transparencia/leeDoc.php?cual=4771&amp;transpliga=1" TargetMode="External"/><Relationship Id="rId591" Type="http://schemas.openxmlformats.org/officeDocument/2006/relationships/hyperlink" Target="http://www.tribunalqro.gob.mx/transparencia/leeDoc.php?cual=5355&amp;transpliga=1" TargetMode="External"/><Relationship Id="rId605" Type="http://schemas.openxmlformats.org/officeDocument/2006/relationships/hyperlink" Target="http://www.tribunalqro.gob.mx/transparencia/leeDoc.php?cual=5369&amp;transpliga=1" TargetMode="External"/><Relationship Id="rId812" Type="http://schemas.openxmlformats.org/officeDocument/2006/relationships/hyperlink" Target="http://www.tribunalqro.gob.mx/transparencia/leeDoc.php?cual=5793&amp;transpliga=1" TargetMode="External"/><Relationship Id="rId1028" Type="http://schemas.openxmlformats.org/officeDocument/2006/relationships/hyperlink" Target="http://www.tribunalqro.gob.mx/transparencia/leeDoc.php?cual=6053&amp;transpliga=1" TargetMode="External"/><Relationship Id="rId1235" Type="http://schemas.openxmlformats.org/officeDocument/2006/relationships/hyperlink" Target="http://www.tribunalqro.gob.mx/transparencia/leeDoc.php?cual=6882&amp;transpliga=1" TargetMode="External"/><Relationship Id="rId1442" Type="http://schemas.openxmlformats.org/officeDocument/2006/relationships/hyperlink" Target="http://www.tribunalqro.gob.mx/transparencia/leeDoc.php?cual=7140&amp;transpliga=1" TargetMode="External"/><Relationship Id="rId1887" Type="http://schemas.openxmlformats.org/officeDocument/2006/relationships/hyperlink" Target="http://www.tribunalqro.gob.mx/transparencia/leeDoc.php?cual=8194&amp;transpliga=1" TargetMode="External"/><Relationship Id="rId244" Type="http://schemas.openxmlformats.org/officeDocument/2006/relationships/hyperlink" Target="http://www.tribunalqro.gob.mx/transparencia/leeDoc.php?cual=4511&amp;transpliga=1" TargetMode="External"/><Relationship Id="rId689" Type="http://schemas.openxmlformats.org/officeDocument/2006/relationships/hyperlink" Target="http://www.tribunalqro.gob.mx/transparencia/leeDoc.php?cual=5455&amp;transpliga=1" TargetMode="External"/><Relationship Id="rId896" Type="http://schemas.openxmlformats.org/officeDocument/2006/relationships/hyperlink" Target="http://www.tribunalqro.gob.mx/transparencia/leeDoc.php?cual=5885&amp;transpliga=1" TargetMode="External"/><Relationship Id="rId1081" Type="http://schemas.openxmlformats.org/officeDocument/2006/relationships/hyperlink" Target="http://www.tribunalqro.gob.mx/transparencia/leeDoc.php?cual=6674&amp;transpliga=1" TargetMode="External"/><Relationship Id="rId1302" Type="http://schemas.openxmlformats.org/officeDocument/2006/relationships/hyperlink" Target="http://www.tribunalqro.gob.mx/transparencia/leeDoc.php?cual=6949&amp;transpliga=1" TargetMode="External"/><Relationship Id="rId1747" Type="http://schemas.openxmlformats.org/officeDocument/2006/relationships/hyperlink" Target="http://www.tribunalqro.gob.mx/transparencia/leeDoc.php?cual=7777&amp;transpliga=1" TargetMode="External"/><Relationship Id="rId1954" Type="http://schemas.openxmlformats.org/officeDocument/2006/relationships/hyperlink" Target="http://www.tribunalqro.gob.mx/transparencia/leeDoc.php?cual=8538&amp;transpliga=1" TargetMode="External"/><Relationship Id="rId39" Type="http://schemas.openxmlformats.org/officeDocument/2006/relationships/hyperlink" Target="http://www.tribunalqro.gob.mx/transparencia/leeDoc.php?cual=4143&amp;transpliga=1" TargetMode="External"/><Relationship Id="rId451" Type="http://schemas.openxmlformats.org/officeDocument/2006/relationships/hyperlink" Target="http://www.tribunalqro.gob.mx/transparencia/leeDoc.php?cual=4866&amp;transpliga=1" TargetMode="External"/><Relationship Id="rId549" Type="http://schemas.openxmlformats.org/officeDocument/2006/relationships/hyperlink" Target="http://www.tribunalqro.gob.mx/transparencia/leeDoc.php?cual=5295&amp;transpliga=1" TargetMode="External"/><Relationship Id="rId756" Type="http://schemas.openxmlformats.org/officeDocument/2006/relationships/hyperlink" Target="http://www.tribunalqro.gob.mx/transparencia/leeDoc.php?cual=5731&amp;transpliga=1" TargetMode="External"/><Relationship Id="rId1179" Type="http://schemas.openxmlformats.org/officeDocument/2006/relationships/hyperlink" Target="http://www.tribunalqro.gob.mx/transparencia/leeDoc.php?cual=6798&amp;transpliga=1" TargetMode="External"/><Relationship Id="rId1386" Type="http://schemas.openxmlformats.org/officeDocument/2006/relationships/hyperlink" Target="http://www.tribunalqro.gob.mx/transparencia/leeDoc.php?cual=7035&amp;transpliga=1" TargetMode="External"/><Relationship Id="rId1593" Type="http://schemas.openxmlformats.org/officeDocument/2006/relationships/hyperlink" Target="http://www.tribunalqro.gob.mx/transparencia/leeDoc.php?cual=7517&amp;transpliga=1" TargetMode="External"/><Relationship Id="rId1607" Type="http://schemas.openxmlformats.org/officeDocument/2006/relationships/hyperlink" Target="http://www.tribunalqro.gob.mx/transparencia/leeDoc.php?cual=7532&amp;transpliga=1" TargetMode="External"/><Relationship Id="rId1814" Type="http://schemas.openxmlformats.org/officeDocument/2006/relationships/hyperlink" Target="http://www.tribunalqro.gob.mx/transparencia/leeDoc.php?cual=7946&amp;transpliga=1" TargetMode="External"/><Relationship Id="rId104" Type="http://schemas.openxmlformats.org/officeDocument/2006/relationships/hyperlink" Target="http://www.tribunalqro.gob.mx/transparencia/leeDoc.php?cual=4253&amp;transpliga=1" TargetMode="External"/><Relationship Id="rId188" Type="http://schemas.openxmlformats.org/officeDocument/2006/relationships/hyperlink" Target="http://www.tribunalqro.gob.mx/transparencia/leeDoc.php?cual=4460&amp;transpliga=1" TargetMode="External"/><Relationship Id="rId311" Type="http://schemas.openxmlformats.org/officeDocument/2006/relationships/hyperlink" Target="http://www.tribunalqro.gob.mx/transparencia/leeDoc.php?cual=4595&amp;transpliga=1" TargetMode="External"/><Relationship Id="rId395" Type="http://schemas.openxmlformats.org/officeDocument/2006/relationships/hyperlink" Target="http://www.tribunalqro.gob.mx/transparencia/leeDoc.php?cual=4782&amp;transpliga=1" TargetMode="External"/><Relationship Id="rId409" Type="http://schemas.openxmlformats.org/officeDocument/2006/relationships/hyperlink" Target="http://www.tribunalqro.gob.mx/transparencia/leeDoc.php?cual=4797&amp;transpliga=1" TargetMode="External"/><Relationship Id="rId963" Type="http://schemas.openxmlformats.org/officeDocument/2006/relationships/hyperlink" Target="http://www.tribunalqro.gob.mx/transparencia/leeDoc.php?cual=5955&amp;transpliga=1" TargetMode="External"/><Relationship Id="rId1039" Type="http://schemas.openxmlformats.org/officeDocument/2006/relationships/hyperlink" Target="http://www.tribunalqro.gob.mx/transparencia/leeDoc.php?cual=6065&amp;transpliga=1" TargetMode="External"/><Relationship Id="rId1246" Type="http://schemas.openxmlformats.org/officeDocument/2006/relationships/hyperlink" Target="http://www.tribunalqro.gob.mx/transparencia/leeDoc.php?cual=6893&amp;transpliga=1" TargetMode="External"/><Relationship Id="rId1898" Type="http://schemas.openxmlformats.org/officeDocument/2006/relationships/hyperlink" Target="http://www.tribunalqro.gob.mx/transparencia/leeDoc.php?cual=8205&amp;transpliga=1" TargetMode="External"/><Relationship Id="rId92" Type="http://schemas.openxmlformats.org/officeDocument/2006/relationships/hyperlink" Target="http://www.tribunalqro.gob.mx/transparencia/leeDoc.php?cual=4226&amp;transpliga=1" TargetMode="External"/><Relationship Id="rId616" Type="http://schemas.openxmlformats.org/officeDocument/2006/relationships/hyperlink" Target="http://www.tribunalqro.gob.mx/transparencia/leeDoc.php?cual=5379&amp;transpliga=1" TargetMode="External"/><Relationship Id="rId823" Type="http://schemas.openxmlformats.org/officeDocument/2006/relationships/hyperlink" Target="http://www.tribunalqro.gob.mx/transparencia/leeDoc.php?cual=5806&amp;transpliga=1" TargetMode="External"/><Relationship Id="rId1453" Type="http://schemas.openxmlformats.org/officeDocument/2006/relationships/hyperlink" Target="http://www.tribunalqro.gob.mx/transparencia/leeDoc.php?cual=7156&amp;transpliga=1" TargetMode="External"/><Relationship Id="rId1660" Type="http://schemas.openxmlformats.org/officeDocument/2006/relationships/hyperlink" Target="http://www.tribunalqro.gob.mx/transparencia/leeDoc.php?cual=7585&amp;transpliga=1" TargetMode="External"/><Relationship Id="rId1758" Type="http://schemas.openxmlformats.org/officeDocument/2006/relationships/hyperlink" Target="http://www.tribunalqro.gob.mx/transparencia/leeDoc.php?cual=7807&amp;transpliga=1" TargetMode="External"/><Relationship Id="rId255" Type="http://schemas.openxmlformats.org/officeDocument/2006/relationships/hyperlink" Target="http://www.tribunalqro.gob.mx/transparencia/leeDoc.php?cual=4522&amp;transpliga=1" TargetMode="External"/><Relationship Id="rId462" Type="http://schemas.openxmlformats.org/officeDocument/2006/relationships/hyperlink" Target="http://www.tribunalqro.gob.mx/transparencia/leeDoc.php?cual=4881&amp;transpliga=1" TargetMode="External"/><Relationship Id="rId1092" Type="http://schemas.openxmlformats.org/officeDocument/2006/relationships/hyperlink" Target="http://www.tribunalqro.gob.mx/transparencia/leeDoc.php?cual=6689&amp;transpliga=1" TargetMode="External"/><Relationship Id="rId1106" Type="http://schemas.openxmlformats.org/officeDocument/2006/relationships/hyperlink" Target="http://www.tribunalqro.gob.mx/transparencia/leeDoc.php?cual=6703&amp;transpliga=1" TargetMode="External"/><Relationship Id="rId1313" Type="http://schemas.openxmlformats.org/officeDocument/2006/relationships/hyperlink" Target="http://www.tribunalqro.gob.mx/transparencia/leeDoc.php?cual=6960&amp;transpliga=1" TargetMode="External"/><Relationship Id="rId1397" Type="http://schemas.openxmlformats.org/officeDocument/2006/relationships/hyperlink" Target="http://www.tribunalqro.gob.mx/transparencia/leeDoc.php?cual=7048&amp;transpliga=1" TargetMode="External"/><Relationship Id="rId1520" Type="http://schemas.openxmlformats.org/officeDocument/2006/relationships/hyperlink" Target="http://www.tribunalqro.gob.mx/transparencia/leeDoc.php?cual=7353&amp;transpliga=1" TargetMode="External"/><Relationship Id="rId1965" Type="http://schemas.openxmlformats.org/officeDocument/2006/relationships/hyperlink" Target="http://www.tribunalqro.gob.mx/transparencia/leeDoc.php?cual=8534&amp;transpliga=1" TargetMode="External"/><Relationship Id="rId115" Type="http://schemas.openxmlformats.org/officeDocument/2006/relationships/hyperlink" Target="http://www.tribunalqro.gob.mx/transparencia/leeDoc.php?cual=4274&amp;transpliga=1" TargetMode="External"/><Relationship Id="rId322" Type="http://schemas.openxmlformats.org/officeDocument/2006/relationships/hyperlink" Target="http://www.tribunalqro.gob.mx/transparencia/leeDoc.php?cual=4606&amp;transpliga=1" TargetMode="External"/><Relationship Id="rId767" Type="http://schemas.openxmlformats.org/officeDocument/2006/relationships/hyperlink" Target="http://www.tribunalqro.gob.mx/transparencia/leeDoc.php?cual=5742&amp;transpliga=1" TargetMode="External"/><Relationship Id="rId974" Type="http://schemas.openxmlformats.org/officeDocument/2006/relationships/hyperlink" Target="http://www.tribunalqro.gob.mx/transparencia/leeDoc.php?cual=5985&amp;transpliga=1" TargetMode="External"/><Relationship Id="rId1618" Type="http://schemas.openxmlformats.org/officeDocument/2006/relationships/hyperlink" Target="http://www.tribunalqro.gob.mx/transparencia/leeDoc.php?cual=7543&amp;transpliga=1" TargetMode="External"/><Relationship Id="rId1825" Type="http://schemas.openxmlformats.org/officeDocument/2006/relationships/hyperlink" Target="http://www.tribunalqro.gob.mx/transparencia/leeDoc.php?cual=7960&amp;transpliga=1" TargetMode="External"/><Relationship Id="rId199" Type="http://schemas.openxmlformats.org/officeDocument/2006/relationships/hyperlink" Target="http://www.tribunalqro.gob.mx/transparencia/leeDoc.php?cual=4471&amp;transpliga=1" TargetMode="External"/><Relationship Id="rId627" Type="http://schemas.openxmlformats.org/officeDocument/2006/relationships/hyperlink" Target="http://www.tribunalqro.gob.mx/transparencia/leeDoc.php?cual=5391&amp;transpliga=1" TargetMode="External"/><Relationship Id="rId834" Type="http://schemas.openxmlformats.org/officeDocument/2006/relationships/hyperlink" Target="http://www.tribunalqro.gob.mx/transparencia/leeDoc.php?cual=5817&amp;transpliga=1" TargetMode="External"/><Relationship Id="rId1257" Type="http://schemas.openxmlformats.org/officeDocument/2006/relationships/hyperlink" Target="http://www.tribunalqro.gob.mx/transparencia/leeDoc.php?cual=6904&amp;transpliga=1" TargetMode="External"/><Relationship Id="rId1464" Type="http://schemas.openxmlformats.org/officeDocument/2006/relationships/hyperlink" Target="http://www.tribunalqro.gob.mx/transparencia/leeDoc.php?cual=7286&amp;transpliga=1" TargetMode="External"/><Relationship Id="rId1671" Type="http://schemas.openxmlformats.org/officeDocument/2006/relationships/hyperlink" Target="http://www.tribunalqro.gob.mx/transparencia/leeDoc.php?cual=7596&amp;transpliga=1" TargetMode="External"/><Relationship Id="rId266" Type="http://schemas.openxmlformats.org/officeDocument/2006/relationships/hyperlink" Target="http://www.tribunalqro.gob.mx/transparencia/leeDoc.php?cual=4552&amp;transpliga=1" TargetMode="External"/><Relationship Id="rId473" Type="http://schemas.openxmlformats.org/officeDocument/2006/relationships/hyperlink" Target="http://www.tribunalqro.gob.mx/transparencia/leeDoc.php?cual=4965&amp;transpliga=1" TargetMode="External"/><Relationship Id="rId680" Type="http://schemas.openxmlformats.org/officeDocument/2006/relationships/hyperlink" Target="http://www.tribunalqro.gob.mx/transparencia/leeDoc.php?cual=5446&amp;transpliga=1" TargetMode="External"/><Relationship Id="rId901" Type="http://schemas.openxmlformats.org/officeDocument/2006/relationships/hyperlink" Target="http://www.tribunalqro.gob.mx/transparencia/leeDoc.php?cual=5889&amp;transpliga=1" TargetMode="External"/><Relationship Id="rId1117" Type="http://schemas.openxmlformats.org/officeDocument/2006/relationships/hyperlink" Target="http://www.tribunalqro.gob.mx/transparencia/leeDoc.php?cual=6714&amp;transpliga=1" TargetMode="External"/><Relationship Id="rId1324" Type="http://schemas.openxmlformats.org/officeDocument/2006/relationships/hyperlink" Target="http://www.tribunalqro.gob.mx/transparencia/leeDoc.php?cual=6971&amp;transpliga=1" TargetMode="External"/><Relationship Id="rId1531" Type="http://schemas.openxmlformats.org/officeDocument/2006/relationships/hyperlink" Target="http://www.tribunalqro.gob.mx/transparencia/leeDoc.php?cual=7366&amp;transpliga=1" TargetMode="External"/><Relationship Id="rId1769" Type="http://schemas.openxmlformats.org/officeDocument/2006/relationships/hyperlink" Target="http://www.tribunalqro.gob.mx/transparencia/leeDoc.php?cual=7896&amp;transpliga=1" TargetMode="External"/><Relationship Id="rId1976" Type="http://schemas.openxmlformats.org/officeDocument/2006/relationships/hyperlink" Target="http://www.tribunalqro.gob.mx/transparencia/leeDoc.php?cual=8539&amp;transpliga=1" TargetMode="External"/><Relationship Id="rId30" Type="http://schemas.openxmlformats.org/officeDocument/2006/relationships/hyperlink" Target="http://www.tribunalqro.gob.mx/transparencia/leeDoc.php?cual=4120&amp;transpliga=1" TargetMode="External"/><Relationship Id="rId126" Type="http://schemas.openxmlformats.org/officeDocument/2006/relationships/hyperlink" Target="http://www.tribunalqro.gob.mx/transparencia/leeDoc.php?cual=4287&amp;transpliga=1" TargetMode="External"/><Relationship Id="rId333" Type="http://schemas.openxmlformats.org/officeDocument/2006/relationships/hyperlink" Target="http://www.tribunalqro.gob.mx/transparencia/leeDoc.php?cual=4617&amp;transpliga=1" TargetMode="External"/><Relationship Id="rId540" Type="http://schemas.openxmlformats.org/officeDocument/2006/relationships/hyperlink" Target="http://www.tribunalqro.gob.mx/transparencia/leeDoc.php?cual=5289&amp;transpliga=1" TargetMode="External"/><Relationship Id="rId778" Type="http://schemas.openxmlformats.org/officeDocument/2006/relationships/hyperlink" Target="http://www.tribunalqro.gob.mx/transparencia/leeDoc.php?cual=5753&amp;transpliga=1" TargetMode="External"/><Relationship Id="rId985" Type="http://schemas.openxmlformats.org/officeDocument/2006/relationships/hyperlink" Target="http://www.tribunalqro.gob.mx/transparencia/leeDoc.php?cual=5996&amp;transpliga=1" TargetMode="External"/><Relationship Id="rId1170" Type="http://schemas.openxmlformats.org/officeDocument/2006/relationships/hyperlink" Target="http://www.tribunalqro.gob.mx/transparencia/leeDoc.php?cual=6776&amp;transpliga=1" TargetMode="External"/><Relationship Id="rId1629" Type="http://schemas.openxmlformats.org/officeDocument/2006/relationships/hyperlink" Target="http://www.tribunalqro.gob.mx/transparencia/leeDoc.php?cual=7554&amp;transpliga=1" TargetMode="External"/><Relationship Id="rId1836" Type="http://schemas.openxmlformats.org/officeDocument/2006/relationships/hyperlink" Target="http://www.tribunalqro.gob.mx/transparencia/leeDoc.php?cual=7972&amp;transpliga=1" TargetMode="External"/><Relationship Id="rId638" Type="http://schemas.openxmlformats.org/officeDocument/2006/relationships/hyperlink" Target="http://www.tribunalqro.gob.mx/transparencia/leeDoc.php?cual=5403&amp;transpliga=1" TargetMode="External"/><Relationship Id="rId845" Type="http://schemas.openxmlformats.org/officeDocument/2006/relationships/hyperlink" Target="http://www.tribunalqro.gob.mx/transparencia/leeDoc.php?cual=5831&amp;transpliga=1" TargetMode="External"/><Relationship Id="rId1030" Type="http://schemas.openxmlformats.org/officeDocument/2006/relationships/hyperlink" Target="http://www.tribunalqro.gob.mx/transparencia/leeDoc.php?cual=6055&amp;transpliga=1" TargetMode="External"/><Relationship Id="rId1268" Type="http://schemas.openxmlformats.org/officeDocument/2006/relationships/hyperlink" Target="http://www.tribunalqro.gob.mx/transparencia/leeDoc.php?cual=6915&amp;transpliga=1" TargetMode="External"/><Relationship Id="rId1475" Type="http://schemas.openxmlformats.org/officeDocument/2006/relationships/hyperlink" Target="http://www.tribunalqro.gob.mx/transparencia/leeDoc.php?cual=7306&amp;transpliga=1" TargetMode="External"/><Relationship Id="rId1682" Type="http://schemas.openxmlformats.org/officeDocument/2006/relationships/hyperlink" Target="http://www.tribunalqro.gob.mx/transparencia/leeDoc.php?cual=7607&amp;transpliga=1" TargetMode="External"/><Relationship Id="rId1903" Type="http://schemas.openxmlformats.org/officeDocument/2006/relationships/hyperlink" Target="http://www.tribunalqro.gob.mx/transparencia/leeDoc.php?cual=8220&amp;transpliga=1" TargetMode="External"/><Relationship Id="rId277" Type="http://schemas.openxmlformats.org/officeDocument/2006/relationships/hyperlink" Target="http://www.tribunalqro.gob.mx/transparencia/leeDoc.php?cual=4558&amp;transpliga=1" TargetMode="External"/><Relationship Id="rId400" Type="http://schemas.openxmlformats.org/officeDocument/2006/relationships/hyperlink" Target="http://www.tribunalqro.gob.mx/transparencia/leeDoc.php?cual=4788&amp;transpliga=1" TargetMode="External"/><Relationship Id="rId484" Type="http://schemas.openxmlformats.org/officeDocument/2006/relationships/hyperlink" Target="http://www.tribunalqro.gob.mx/transparencia/leeDoc.php?cual=4977&amp;transpliga=1" TargetMode="External"/><Relationship Id="rId705" Type="http://schemas.openxmlformats.org/officeDocument/2006/relationships/hyperlink" Target="http://www.tribunalqro.gob.mx/transparencia/leeDoc.php?cual=5471&amp;transpliga=1" TargetMode="External"/><Relationship Id="rId1128" Type="http://schemas.openxmlformats.org/officeDocument/2006/relationships/hyperlink" Target="http://www.tribunalqro.gob.mx/transparencia/leeDoc.php?cual=6725&amp;transpliga=1" TargetMode="External"/><Relationship Id="rId1335" Type="http://schemas.openxmlformats.org/officeDocument/2006/relationships/hyperlink" Target="http://www.tribunalqro.gob.mx/transparencia/leeDoc.php?cual=6983&amp;transpliga=1" TargetMode="External"/><Relationship Id="rId1542" Type="http://schemas.openxmlformats.org/officeDocument/2006/relationships/hyperlink" Target="http://www.tribunalqro.gob.mx/transparencia/leeDoc.php?cual=7458&amp;transpliga=1" TargetMode="External"/><Relationship Id="rId137" Type="http://schemas.openxmlformats.org/officeDocument/2006/relationships/hyperlink" Target="http://www.tribunalqro.gob.mx/transparencia/leeDoc.php?cual=4409&amp;transpliga=1" TargetMode="External"/><Relationship Id="rId344" Type="http://schemas.openxmlformats.org/officeDocument/2006/relationships/hyperlink" Target="http://www.tribunalqro.gob.mx/transparencia/leeDoc.php?cual=4729&amp;transpliga=1" TargetMode="External"/><Relationship Id="rId691" Type="http://schemas.openxmlformats.org/officeDocument/2006/relationships/hyperlink" Target="http://www.tribunalqro.gob.mx/transparencia/leeDoc.php?cual=5457&amp;transpliga=1" TargetMode="External"/><Relationship Id="rId789" Type="http://schemas.openxmlformats.org/officeDocument/2006/relationships/hyperlink" Target="http://www.tribunalqro.gob.mx/transparencia/leeDoc.php?cual=5766&amp;transpliga=1" TargetMode="External"/><Relationship Id="rId912" Type="http://schemas.openxmlformats.org/officeDocument/2006/relationships/hyperlink" Target="http://www.tribunalqro.gob.mx/transparencia/leeDoc.php?cual=5901&amp;transpliga=1" TargetMode="External"/><Relationship Id="rId996" Type="http://schemas.openxmlformats.org/officeDocument/2006/relationships/hyperlink" Target="http://www.tribunalqro.gob.mx/transparencia/leeDoc.php?cual=6010&amp;transpliga=1" TargetMode="External"/><Relationship Id="rId1847" Type="http://schemas.openxmlformats.org/officeDocument/2006/relationships/hyperlink" Target="http://www.tribunalqro.gob.mx/transparencia/leeDoc.php?cual=7989&amp;transpliga=1" TargetMode="External"/><Relationship Id="rId41" Type="http://schemas.openxmlformats.org/officeDocument/2006/relationships/hyperlink" Target="http://www.tribunalqro.gob.mx/transparencia/leeDoc.php?cual=4145&amp;transpliga=1" TargetMode="External"/><Relationship Id="rId551" Type="http://schemas.openxmlformats.org/officeDocument/2006/relationships/hyperlink" Target="http://www.tribunalqro.gob.mx/transparencia/leeDoc.php?cual=5306&amp;transpliga=1" TargetMode="External"/><Relationship Id="rId649" Type="http://schemas.openxmlformats.org/officeDocument/2006/relationships/hyperlink" Target="http://www.tribunalqro.gob.mx/transparencia/leeDoc.php?cual=5414&amp;transpliga=1" TargetMode="External"/><Relationship Id="rId856" Type="http://schemas.openxmlformats.org/officeDocument/2006/relationships/hyperlink" Target="http://www.tribunalqro.gob.mx/transparencia/leeDoc.php?cual=5851&amp;transpliga=1" TargetMode="External"/><Relationship Id="rId1181" Type="http://schemas.openxmlformats.org/officeDocument/2006/relationships/hyperlink" Target="http://www.tribunalqro.gob.mx/transparencia/leeDoc.php?cual=6800&amp;transpliga=1" TargetMode="External"/><Relationship Id="rId1279" Type="http://schemas.openxmlformats.org/officeDocument/2006/relationships/hyperlink" Target="http://www.tribunalqro.gob.mx/transparencia/leeDoc.php?cual=6926&amp;transpliga=1" TargetMode="External"/><Relationship Id="rId1402" Type="http://schemas.openxmlformats.org/officeDocument/2006/relationships/hyperlink" Target="http://www.tribunalqro.gob.mx/transparencia/leeDoc.php?cual=7110&amp;transpliga=1" TargetMode="External"/><Relationship Id="rId1486" Type="http://schemas.openxmlformats.org/officeDocument/2006/relationships/hyperlink" Target="http://www.tribunalqro.gob.mx/transparencia/leeDoc.php?cual=7321&amp;transpliga=1" TargetMode="External"/><Relationship Id="rId1707" Type="http://schemas.openxmlformats.org/officeDocument/2006/relationships/hyperlink" Target="http://www.tribunalqro.gob.mx/transparencia/leeDoc.php?cual=7632&amp;transpliga=1" TargetMode="External"/><Relationship Id="rId190" Type="http://schemas.openxmlformats.org/officeDocument/2006/relationships/hyperlink" Target="http://www.tribunalqro.gob.mx/transparencia/leeDoc.php?cual=4462&amp;transpliga=1" TargetMode="External"/><Relationship Id="rId204" Type="http://schemas.openxmlformats.org/officeDocument/2006/relationships/hyperlink" Target="http://www.tribunalqro.gob.mx/transparencia/leeDoc.php?cual=4476&amp;transpliga=1" TargetMode="External"/><Relationship Id="rId288" Type="http://schemas.openxmlformats.org/officeDocument/2006/relationships/hyperlink" Target="http://www.tribunalqro.gob.mx/transparencia/leeDoc.php?cual=4572&amp;transpliga=1" TargetMode="External"/><Relationship Id="rId411" Type="http://schemas.openxmlformats.org/officeDocument/2006/relationships/hyperlink" Target="http://www.tribunalqro.gob.mx/transparencia/leeDoc.php?cual=4799&amp;transpliga=1" TargetMode="External"/><Relationship Id="rId509" Type="http://schemas.openxmlformats.org/officeDocument/2006/relationships/hyperlink" Target="http://www.tribunalqro.gob.mx/transparencia/leeDoc.php?cual=5005&amp;transpliga=1" TargetMode="External"/><Relationship Id="rId1041" Type="http://schemas.openxmlformats.org/officeDocument/2006/relationships/hyperlink" Target="http://www.tribunalqro.gob.mx/transparencia/leeDoc.php?cual=6067&amp;transpliga=1" TargetMode="External"/><Relationship Id="rId1139" Type="http://schemas.openxmlformats.org/officeDocument/2006/relationships/hyperlink" Target="http://www.tribunalqro.gob.mx/transparencia/leeDoc.php?cual=6740&amp;transpliga=1" TargetMode="External"/><Relationship Id="rId1346" Type="http://schemas.openxmlformats.org/officeDocument/2006/relationships/hyperlink" Target="http://www.tribunalqro.gob.mx/transparencia/leeDoc.php?cual=6994&amp;transpliga=1" TargetMode="External"/><Relationship Id="rId1693" Type="http://schemas.openxmlformats.org/officeDocument/2006/relationships/hyperlink" Target="http://www.tribunalqro.gob.mx/transparencia/leeDoc.php?cual=7618&amp;transpliga=1" TargetMode="External"/><Relationship Id="rId1914" Type="http://schemas.openxmlformats.org/officeDocument/2006/relationships/hyperlink" Target="http://www.tribunalqro.gob.mx/transparencia/leeDoc.php?cual=8231&amp;transpliga=1" TargetMode="External"/><Relationship Id="rId495" Type="http://schemas.openxmlformats.org/officeDocument/2006/relationships/hyperlink" Target="http://www.tribunalqro.gob.mx/transparencia/leeDoc.php?cual=4989&amp;transpliga=1" TargetMode="External"/><Relationship Id="rId716" Type="http://schemas.openxmlformats.org/officeDocument/2006/relationships/hyperlink" Target="http://www.tribunalqro.gob.mx/transparencia/leeDoc.php?cual=5484&amp;transpliga=1" TargetMode="External"/><Relationship Id="rId923" Type="http://schemas.openxmlformats.org/officeDocument/2006/relationships/hyperlink" Target="http://www.tribunalqro.gob.mx/transparencia/leeDoc.php?cual=5912&amp;transpliga=1" TargetMode="External"/><Relationship Id="rId1553" Type="http://schemas.openxmlformats.org/officeDocument/2006/relationships/hyperlink" Target="http://www.tribunalqro.gob.mx/transparencia/leeDoc.php?cual=7469&amp;transpliga=1" TargetMode="External"/><Relationship Id="rId1760" Type="http://schemas.openxmlformats.org/officeDocument/2006/relationships/hyperlink" Target="http://www.tribunalqro.gob.mx/transparencia/leeDoc.php?cual=7887&amp;transpliga=1" TargetMode="External"/><Relationship Id="rId1858" Type="http://schemas.openxmlformats.org/officeDocument/2006/relationships/hyperlink" Target="http://www.tribunalqro.gob.mx/transparencia/leeDoc.php?cual=8001&amp;transpliga=1" TargetMode="External"/><Relationship Id="rId52" Type="http://schemas.openxmlformats.org/officeDocument/2006/relationships/hyperlink" Target="http://www.tribunalqro.gob.mx/transparencia/leeDoc.php?cual=4156&amp;transpliga=1" TargetMode="External"/><Relationship Id="rId148" Type="http://schemas.openxmlformats.org/officeDocument/2006/relationships/hyperlink" Target="http://www.tribunalqro.gob.mx/transparencia/leeDoc.php?cual=4420&amp;transpliga=1" TargetMode="External"/><Relationship Id="rId355" Type="http://schemas.openxmlformats.org/officeDocument/2006/relationships/hyperlink" Target="http://www.tribunalqro.gob.mx/transparencia/leeDoc.php?cual=4740&amp;transpliga=1" TargetMode="External"/><Relationship Id="rId562" Type="http://schemas.openxmlformats.org/officeDocument/2006/relationships/hyperlink" Target="http://www.tribunalqro.gob.mx/transparencia/leeDoc.php?cual=5326&amp;transpliga=1" TargetMode="External"/><Relationship Id="rId1192" Type="http://schemas.openxmlformats.org/officeDocument/2006/relationships/hyperlink" Target="http://www.tribunalqro.gob.mx/transparencia/leeDoc.php?cual=6810&amp;transpliga=1" TargetMode="External"/><Relationship Id="rId1206" Type="http://schemas.openxmlformats.org/officeDocument/2006/relationships/hyperlink" Target="http://www.tribunalqro.gob.mx/transparencia/leeDoc.php?cual=6825&amp;transpliga=1" TargetMode="External"/><Relationship Id="rId1413" Type="http://schemas.openxmlformats.org/officeDocument/2006/relationships/hyperlink" Target="http://www.tribunalqro.gob.mx/transparencia/leeDoc.php?cual=7121&amp;transpliga=1" TargetMode="External"/><Relationship Id="rId1620" Type="http://schemas.openxmlformats.org/officeDocument/2006/relationships/hyperlink" Target="http://www.tribunalqro.gob.mx/transparencia/leeDoc.php?cual=7545&amp;transpliga=1" TargetMode="External"/><Relationship Id="rId215" Type="http://schemas.openxmlformats.org/officeDocument/2006/relationships/hyperlink" Target="http://www.tribunalqro.gob.mx/transparencia/leeDoc.php?cual=4487&amp;transpliga=1" TargetMode="External"/><Relationship Id="rId422" Type="http://schemas.openxmlformats.org/officeDocument/2006/relationships/hyperlink" Target="http://www.tribunalqro.gob.mx/transparencia/leeDoc.php?cual=4834&amp;transpliga=1" TargetMode="External"/><Relationship Id="rId867" Type="http://schemas.openxmlformats.org/officeDocument/2006/relationships/hyperlink" Target="http://www.tribunalqro.gob.mx/transparencia/leeDoc.php?cual=5866&amp;transpliga=1" TargetMode="External"/><Relationship Id="rId1052" Type="http://schemas.openxmlformats.org/officeDocument/2006/relationships/hyperlink" Target="http://www.tribunalqro.gob.mx/transparencia/leeDoc.php?cual=6073&amp;transpliga=1" TargetMode="External"/><Relationship Id="rId1497" Type="http://schemas.openxmlformats.org/officeDocument/2006/relationships/hyperlink" Target="http://www.tribunalqro.gob.mx/transparencia/leeDoc.php?cual=7332&amp;transpliga=1" TargetMode="External"/><Relationship Id="rId1718" Type="http://schemas.openxmlformats.org/officeDocument/2006/relationships/hyperlink" Target="http://www.tribunalqro.gob.mx/transparencia/leeDoc.php?cual=7643&amp;transpliga=1" TargetMode="External"/><Relationship Id="rId1925" Type="http://schemas.openxmlformats.org/officeDocument/2006/relationships/hyperlink" Target="http://www.tribunalqro.gob.mx/transparencia/leeDoc.php?cual=8243&amp;transpliga=1" TargetMode="External"/><Relationship Id="rId299" Type="http://schemas.openxmlformats.org/officeDocument/2006/relationships/hyperlink" Target="http://www.tribunalqro.gob.mx/transparencia/leeDoc.php?cual=4583&amp;transpliga=1" TargetMode="External"/><Relationship Id="rId727" Type="http://schemas.openxmlformats.org/officeDocument/2006/relationships/hyperlink" Target="http://www.tribunalqro.gob.mx/transparencia/leeDoc.php?cual=5497&amp;transpliga=1" TargetMode="External"/><Relationship Id="rId934" Type="http://schemas.openxmlformats.org/officeDocument/2006/relationships/hyperlink" Target="http://www.tribunalqro.gob.mx/transparencia/leeDoc.php?cual=5925&amp;transpliga=1" TargetMode="External"/><Relationship Id="rId1357" Type="http://schemas.openxmlformats.org/officeDocument/2006/relationships/hyperlink" Target="http://www.tribunalqro.gob.mx/transparencia/leeDoc.php?cual=7005&amp;transpliga=1" TargetMode="External"/><Relationship Id="rId1564" Type="http://schemas.openxmlformats.org/officeDocument/2006/relationships/hyperlink" Target="http://www.tribunalqro.gob.mx/transparencia/leeDoc.php?cual=7480&amp;transpliga=1" TargetMode="External"/><Relationship Id="rId1771" Type="http://schemas.openxmlformats.org/officeDocument/2006/relationships/hyperlink" Target="http://www.tribunalqro.gob.mx/transparencia/leeDoc.php?cual=7898&amp;transpliga=1" TargetMode="External"/><Relationship Id="rId63" Type="http://schemas.openxmlformats.org/officeDocument/2006/relationships/hyperlink" Target="http://www.tribunalqro.gob.mx/transparencia/leeDoc.php?cual=4167&amp;transpliga=1" TargetMode="External"/><Relationship Id="rId159" Type="http://schemas.openxmlformats.org/officeDocument/2006/relationships/hyperlink" Target="http://www.tribunalqro.gob.mx/transparencia/leeDoc.php?cual=4431&amp;transpliga=1" TargetMode="External"/><Relationship Id="rId366" Type="http://schemas.openxmlformats.org/officeDocument/2006/relationships/hyperlink" Target="http://www.tribunalqro.gob.mx/transparencia/leeDoc.php?cual=4753&amp;transpliga=1" TargetMode="External"/><Relationship Id="rId573" Type="http://schemas.openxmlformats.org/officeDocument/2006/relationships/hyperlink" Target="http://www.tribunalqro.gob.mx/transparencia/leeDoc.php?cual=5337&amp;transpliga=1" TargetMode="External"/><Relationship Id="rId780" Type="http://schemas.openxmlformats.org/officeDocument/2006/relationships/hyperlink" Target="http://www.tribunalqro.gob.mx/transparencia/leeDoc.php?cual=5755&amp;transpliga=1" TargetMode="External"/><Relationship Id="rId1217" Type="http://schemas.openxmlformats.org/officeDocument/2006/relationships/hyperlink" Target="http://www.tribunalqro.gob.mx/transparencia/leeDoc.php?cual=6837&amp;transpliga=1" TargetMode="External"/><Relationship Id="rId1424" Type="http://schemas.openxmlformats.org/officeDocument/2006/relationships/hyperlink" Target="http://www.tribunalqro.gob.mx/transparencia/leeDoc.php?cual=7122&amp;transpliga=1" TargetMode="External"/><Relationship Id="rId1631" Type="http://schemas.openxmlformats.org/officeDocument/2006/relationships/hyperlink" Target="http://www.tribunalqro.gob.mx/transparencia/leeDoc.php?cual=7556&amp;transpliga=1" TargetMode="External"/><Relationship Id="rId1869" Type="http://schemas.openxmlformats.org/officeDocument/2006/relationships/hyperlink" Target="http://www.tribunalqro.gob.mx/transparencia/leeDoc.php?cual=8012&amp;transpliga=1" TargetMode="External"/><Relationship Id="rId226" Type="http://schemas.openxmlformats.org/officeDocument/2006/relationships/hyperlink" Target="http://www.tribunalqro.gob.mx/transparencia/leeDoc.php?cual=4498&amp;transpliga=1" TargetMode="External"/><Relationship Id="rId433" Type="http://schemas.openxmlformats.org/officeDocument/2006/relationships/hyperlink" Target="http://www.tribunalqro.gob.mx/transparencia/leeDoc.php?cual=4845&amp;transpliga=1" TargetMode="External"/><Relationship Id="rId878" Type="http://schemas.openxmlformats.org/officeDocument/2006/relationships/hyperlink" Target="http://www.tribunalqro.gob.mx/transparencia/leeDoc.php?cual=5866&amp;transpliga=1" TargetMode="External"/><Relationship Id="rId1063" Type="http://schemas.openxmlformats.org/officeDocument/2006/relationships/hyperlink" Target="http://www.tribunalqro.gob.mx/transparencia/leeDoc.php?cual=6085&amp;transpliga=1" TargetMode="External"/><Relationship Id="rId1270" Type="http://schemas.openxmlformats.org/officeDocument/2006/relationships/hyperlink" Target="http://www.tribunalqro.gob.mx/transparencia/leeDoc.php?cual=6917&amp;transpliga=1" TargetMode="External"/><Relationship Id="rId1729" Type="http://schemas.openxmlformats.org/officeDocument/2006/relationships/hyperlink" Target="http://www.tribunalqro.gob.mx/transparencia/leeDoc.php?cual=7760&amp;transpliga=1." TargetMode="External"/><Relationship Id="rId1936" Type="http://schemas.openxmlformats.org/officeDocument/2006/relationships/hyperlink" Target="http://www.tribunalqro.gob.mx/transparencia/leeDoc.php?cual=8255&amp;transpliga=1" TargetMode="External"/><Relationship Id="rId640" Type="http://schemas.openxmlformats.org/officeDocument/2006/relationships/hyperlink" Target="http://www.tribunalqro.gob.mx/transparencia/leeDoc.php?cual=5405&amp;transpliga=1" TargetMode="External"/><Relationship Id="rId738" Type="http://schemas.openxmlformats.org/officeDocument/2006/relationships/hyperlink" Target="http://www.tribunalqro.gob.mx/transparencia/leeDoc.php?cual=5507&amp;transpliga=1" TargetMode="External"/><Relationship Id="rId945" Type="http://schemas.openxmlformats.org/officeDocument/2006/relationships/hyperlink" Target="http://www.tribunalqro.gob.mx/transparencia/leeDoc.php?cual=5937&amp;transpliga=1" TargetMode="External"/><Relationship Id="rId1368" Type="http://schemas.openxmlformats.org/officeDocument/2006/relationships/hyperlink" Target="http://www.tribunalqro.gob.mx/transparencia/leeDoc.php?cual=7016&amp;transpliga=1" TargetMode="External"/><Relationship Id="rId1575" Type="http://schemas.openxmlformats.org/officeDocument/2006/relationships/hyperlink" Target="http://www.tribunalqro.gob.mx/transparencia/leeDoc.php?cual=7491&amp;transpliga=1" TargetMode="External"/><Relationship Id="rId1782" Type="http://schemas.openxmlformats.org/officeDocument/2006/relationships/hyperlink" Target="http://www.tribunalqro.gob.mx/transparencia/leeDoc.php?cual=7909&amp;transpliga=1" TargetMode="External"/><Relationship Id="rId74" Type="http://schemas.openxmlformats.org/officeDocument/2006/relationships/hyperlink" Target="http://www.tribunalqro.gob.mx/transparencia/leeDoc.php?cual=4175&amp;transpliga=1" TargetMode="External"/><Relationship Id="rId377" Type="http://schemas.openxmlformats.org/officeDocument/2006/relationships/hyperlink" Target="http://www.tribunalqro.gob.mx/transparencia/leeDoc.php?cual=4764&amp;transpliga=1" TargetMode="External"/><Relationship Id="rId500" Type="http://schemas.openxmlformats.org/officeDocument/2006/relationships/hyperlink" Target="http://www.tribunalqro.gob.mx/transparencia/leeDoc.php?cual=4994&amp;transpliga=1" TargetMode="External"/><Relationship Id="rId584" Type="http://schemas.openxmlformats.org/officeDocument/2006/relationships/hyperlink" Target="http://www.tribunalqro.gob.mx/transparencia/leeDoc.php?cual=5348&amp;transpliga=1" TargetMode="External"/><Relationship Id="rId805" Type="http://schemas.openxmlformats.org/officeDocument/2006/relationships/hyperlink" Target="http://www.tribunalqro.gob.mx/transparencia/leeDoc.php?cual=5786&amp;transpliga=1" TargetMode="External"/><Relationship Id="rId1130" Type="http://schemas.openxmlformats.org/officeDocument/2006/relationships/hyperlink" Target="http://www.tribunalqro.gob.mx/transparencia/leeDoc.php?cual=6727&amp;transpliga=1" TargetMode="External"/><Relationship Id="rId1228" Type="http://schemas.openxmlformats.org/officeDocument/2006/relationships/hyperlink" Target="http://www.tribunalqro.gob.mx/transparencia/leeDoc.php?cual=6849&amp;transpliga=1" TargetMode="External"/><Relationship Id="rId1435" Type="http://schemas.openxmlformats.org/officeDocument/2006/relationships/hyperlink" Target="http://www.tribunalqro.gob.mx/transparencia/leeDoc.php?cual=7133&amp;transpliga=1" TargetMode="External"/><Relationship Id="rId5" Type="http://schemas.openxmlformats.org/officeDocument/2006/relationships/hyperlink" Target="http://www.tribunalqro.gob.mx/transparencia/leeDoc.php?cual=4094&amp;transpliga=1" TargetMode="External"/><Relationship Id="rId237" Type="http://schemas.openxmlformats.org/officeDocument/2006/relationships/hyperlink" Target="http://www.tribunalqro.gob.mx/transparencia/leeDoc.php?cual=4504&amp;transpliga=1" TargetMode="External"/><Relationship Id="rId791" Type="http://schemas.openxmlformats.org/officeDocument/2006/relationships/hyperlink" Target="http://www.tribunalqro.gob.mx/transparencia/leeDoc.php?cual=5768&amp;transpliga=1" TargetMode="External"/><Relationship Id="rId889" Type="http://schemas.openxmlformats.org/officeDocument/2006/relationships/hyperlink" Target="http://www.tribunalqro.gob.mx/transparencia/leeDoc.php?cual=5878&amp;transpliga=1" TargetMode="External"/><Relationship Id="rId1074" Type="http://schemas.openxmlformats.org/officeDocument/2006/relationships/hyperlink" Target="http://www.tribunalqro.gob.mx/transparencia/leeDoc.php?cual=6667&amp;transpliga=1" TargetMode="External"/><Relationship Id="rId1642" Type="http://schemas.openxmlformats.org/officeDocument/2006/relationships/hyperlink" Target="http://www.tribunalqro.gob.mx/transparencia/leeDoc.php?cual=7567&amp;transpliga=1" TargetMode="External"/><Relationship Id="rId1947" Type="http://schemas.openxmlformats.org/officeDocument/2006/relationships/hyperlink" Target="http://www.tribunalqro.gob.mx/transparencia/leeDoc.php?cual=8290&amp;transpliga=1" TargetMode="External"/><Relationship Id="rId444" Type="http://schemas.openxmlformats.org/officeDocument/2006/relationships/hyperlink" Target="http://www.tribunalqro.gob.mx/transparencia/leeDoc.php?cual=4856&amp;transpliga=1" TargetMode="External"/><Relationship Id="rId651" Type="http://schemas.openxmlformats.org/officeDocument/2006/relationships/hyperlink" Target="http://www.tribunalqro.gob.mx/transparencia/leeDoc.php?cual=5416&amp;transpliga=1" TargetMode="External"/><Relationship Id="rId749" Type="http://schemas.openxmlformats.org/officeDocument/2006/relationships/hyperlink" Target="http://www.tribunalqro.gob.mx/transparencia/leeDoc.php?cual=5722&amp;transpliga=1" TargetMode="External"/><Relationship Id="rId1281" Type="http://schemas.openxmlformats.org/officeDocument/2006/relationships/hyperlink" Target="http://www.tribunalqro.gob.mx/transparencia/leeDoc.php?cual=6928&amp;transpliga=1" TargetMode="External"/><Relationship Id="rId1379" Type="http://schemas.openxmlformats.org/officeDocument/2006/relationships/hyperlink" Target="http://www.tribunalqro.gob.mx/transparencia/leeDoc.php?cual=7028&amp;transpliga=1" TargetMode="External"/><Relationship Id="rId1502" Type="http://schemas.openxmlformats.org/officeDocument/2006/relationships/hyperlink" Target="http://www.tribunalqro.gob.mx/transparencia/leeDoc.php?cual=7337&amp;transpliga=1" TargetMode="External"/><Relationship Id="rId1586" Type="http://schemas.openxmlformats.org/officeDocument/2006/relationships/hyperlink" Target="http://www.tribunalqro.gob.mx/transparencia/leeDoc.php?cual=7502&amp;transpliga=1" TargetMode="External"/><Relationship Id="rId1807" Type="http://schemas.openxmlformats.org/officeDocument/2006/relationships/hyperlink" Target="http://www.tribunalqro.gob.mx/transparencia/leeDoc.php?cual=7939&amp;transpliga=1" TargetMode="External"/><Relationship Id="rId290" Type="http://schemas.openxmlformats.org/officeDocument/2006/relationships/hyperlink" Target="http://www.tribunalqro.gob.mx/transparencia/leeDoc.php?cual=4574&amp;transpliga=1" TargetMode="External"/><Relationship Id="rId304" Type="http://schemas.openxmlformats.org/officeDocument/2006/relationships/hyperlink" Target="http://www.tribunalqro.gob.mx/transparencia/leeDoc.php?cual=4588&amp;transpliga=1" TargetMode="External"/><Relationship Id="rId388" Type="http://schemas.openxmlformats.org/officeDocument/2006/relationships/hyperlink" Target="http://www.tribunalqro.gob.mx/transparencia/leeDoc.php?cual=4775&amp;transpliga=1" TargetMode="External"/><Relationship Id="rId511" Type="http://schemas.openxmlformats.org/officeDocument/2006/relationships/hyperlink" Target="http://www.tribunalqro.gob.mx/transparencia/leeDoc.php?cual=5007&amp;transpliga=1" TargetMode="External"/><Relationship Id="rId609" Type="http://schemas.openxmlformats.org/officeDocument/2006/relationships/hyperlink" Target="http://www.tribunalqro.gob.mx/transparencia/leeDoc.php?cual=5373&amp;transpliga=1" TargetMode="External"/><Relationship Id="rId956" Type="http://schemas.openxmlformats.org/officeDocument/2006/relationships/hyperlink" Target="http://www.tribunalqro.gob.mx/transparencia/leeDoc.php?cual=5948&amp;transpliga=1" TargetMode="External"/><Relationship Id="rId1141" Type="http://schemas.openxmlformats.org/officeDocument/2006/relationships/hyperlink" Target="http://www.tribunalqro.gob.mx/transparencia/leeDoc.php?cual=6742&amp;transpliga=1" TargetMode="External"/><Relationship Id="rId1239" Type="http://schemas.openxmlformats.org/officeDocument/2006/relationships/hyperlink" Target="http://www.tribunalqro.gob.mx/transparencia/leeDoc.php?cual=6886&amp;transpliga=1" TargetMode="External"/><Relationship Id="rId1793" Type="http://schemas.openxmlformats.org/officeDocument/2006/relationships/hyperlink" Target="http://www.tribunalqro.gob.mx/transparencia/leeDoc.php?cual=7920&amp;transpliga=1" TargetMode="External"/><Relationship Id="rId85" Type="http://schemas.openxmlformats.org/officeDocument/2006/relationships/hyperlink" Target="http://www.tribunalqro.gob.mx/transparencia/leeDoc.php?cual=4178&amp;transpliga=1" TargetMode="External"/><Relationship Id="rId150" Type="http://schemas.openxmlformats.org/officeDocument/2006/relationships/hyperlink" Target="http://www.tribunalqro.gob.mx/transparencia/leeDoc.php?cual=4422&amp;transpliga=1" TargetMode="External"/><Relationship Id="rId595" Type="http://schemas.openxmlformats.org/officeDocument/2006/relationships/hyperlink" Target="http://www.tribunalqro.gob.mx/transparencia/leeDoc.php?cual=5359&amp;transpliga=1" TargetMode="External"/><Relationship Id="rId816" Type="http://schemas.openxmlformats.org/officeDocument/2006/relationships/hyperlink" Target="http://www.tribunalqro.gob.mx/transparencia/leeDoc.php?cual=5797&amp;transpliga=1" TargetMode="External"/><Relationship Id="rId1001" Type="http://schemas.openxmlformats.org/officeDocument/2006/relationships/hyperlink" Target="http://www.tribunalqro.gob.mx/transparencia/leeDoc.php?cual=6015&amp;transpliga=1" TargetMode="External"/><Relationship Id="rId1446" Type="http://schemas.openxmlformats.org/officeDocument/2006/relationships/hyperlink" Target="http://www.tribunalqro.gob.mx/transparencia/leeDoc.php?cual=7144&amp;transpliga=1" TargetMode="External"/><Relationship Id="rId1653" Type="http://schemas.openxmlformats.org/officeDocument/2006/relationships/hyperlink" Target="http://www.tribunalqro.gob.mx/transparencia/leeDoc.php?cual=7578&amp;transpliga=1" TargetMode="External"/><Relationship Id="rId1860" Type="http://schemas.openxmlformats.org/officeDocument/2006/relationships/hyperlink" Target="http://www.tribunalqro.gob.mx/transparencia/leeDoc.php?cual=8004&amp;transpliga=1" TargetMode="External"/><Relationship Id="rId248" Type="http://schemas.openxmlformats.org/officeDocument/2006/relationships/hyperlink" Target="http://www.tribunalqro.gob.mx/transparencia/leeDoc.php?cual=4515&amp;transpliga=1" TargetMode="External"/><Relationship Id="rId455" Type="http://schemas.openxmlformats.org/officeDocument/2006/relationships/hyperlink" Target="http://www.tribunalqro.gob.mx/transparencia/leeDoc.php?cual=4870&amp;transpliga=1" TargetMode="External"/><Relationship Id="rId662" Type="http://schemas.openxmlformats.org/officeDocument/2006/relationships/hyperlink" Target="http://www.tribunalqro.gob.mx/transparencia/leeDoc.php?cual=5427&amp;transpliga=1" TargetMode="External"/><Relationship Id="rId1085" Type="http://schemas.openxmlformats.org/officeDocument/2006/relationships/hyperlink" Target="http://www.tribunalqro.gob.mx/transparencia/leeDoc.php?cual=6678&amp;transpliga=1" TargetMode="External"/><Relationship Id="rId1292" Type="http://schemas.openxmlformats.org/officeDocument/2006/relationships/hyperlink" Target="http://www.tribunalqro.gob.mx/transparencia/leeDoc.php?cual=6938&amp;transpliga=1" TargetMode="External"/><Relationship Id="rId1306" Type="http://schemas.openxmlformats.org/officeDocument/2006/relationships/hyperlink" Target="http://www.tribunalqro.gob.mx/transparencia/leeDoc.php?cual=6953&amp;transpliga=1" TargetMode="External"/><Relationship Id="rId1513" Type="http://schemas.openxmlformats.org/officeDocument/2006/relationships/hyperlink" Target="http://www.tribunalqro.gob.mx/transparencia/leeDoc.php?cual=7346&amp;transpliga=1" TargetMode="External"/><Relationship Id="rId1720" Type="http://schemas.openxmlformats.org/officeDocument/2006/relationships/hyperlink" Target="http://www.tribunalqro.gob.mx/transparencia/leeDoc.php?cual=7645&amp;transpliga=1" TargetMode="External"/><Relationship Id="rId1958" Type="http://schemas.openxmlformats.org/officeDocument/2006/relationships/hyperlink" Target="http://www.tribunalqro.gob.mx/transparencia/leeDoc.php?cual=8545&amp;transpliga=1" TargetMode="External"/><Relationship Id="rId12" Type="http://schemas.openxmlformats.org/officeDocument/2006/relationships/hyperlink" Target="http://www.tribunalqro.gob.mx/transparencia/leeDoc.php?cual=4101&amp;transpliga=1" TargetMode="External"/><Relationship Id="rId108" Type="http://schemas.openxmlformats.org/officeDocument/2006/relationships/hyperlink" Target="http://www.tribunalqro.gob.mx/transparencia/leeDoc.php?cual=4265&amp;transpliga=1" TargetMode="External"/><Relationship Id="rId315" Type="http://schemas.openxmlformats.org/officeDocument/2006/relationships/hyperlink" Target="http://www.tribunalqro.gob.mx/transparencia/leeDoc.php?cual=4599&amp;transpliga=1" TargetMode="External"/><Relationship Id="rId522" Type="http://schemas.openxmlformats.org/officeDocument/2006/relationships/hyperlink" Target="http://www.tribunalqro.gob.mx/transparencia/leeDoc.php?cual=5271&amp;transpliga=1" TargetMode="External"/><Relationship Id="rId967" Type="http://schemas.openxmlformats.org/officeDocument/2006/relationships/hyperlink" Target="http://www.tribunalqro.gob.mx/transparencia/leeDoc.php?cual=5978&amp;transpliga=1" TargetMode="External"/><Relationship Id="rId1152" Type="http://schemas.openxmlformats.org/officeDocument/2006/relationships/hyperlink" Target="http://www.tribunalqro.gob.mx/transparencia/leeDoc.php?cual=6754&amp;transpliga=1" TargetMode="External"/><Relationship Id="rId1597" Type="http://schemas.openxmlformats.org/officeDocument/2006/relationships/hyperlink" Target="http://www.tribunalqro.gob.mx/transparencia/leeDoc.php?cual=7521&amp;transpliga=1" TargetMode="External"/><Relationship Id="rId1818" Type="http://schemas.openxmlformats.org/officeDocument/2006/relationships/hyperlink" Target="http://www.tribunalqro.gob.mx/transparencia/leeDoc.php?cual=7950&amp;transpliga=1" TargetMode="External"/><Relationship Id="rId96" Type="http://schemas.openxmlformats.org/officeDocument/2006/relationships/hyperlink" Target="http://www.tribunalqro.gob.mx/transparencia/leeDoc.php?cual=4244&amp;transpliga=1" TargetMode="External"/><Relationship Id="rId161" Type="http://schemas.openxmlformats.org/officeDocument/2006/relationships/hyperlink" Target="http://www.tribunalqro.gob.mx/transparencia/leeDoc.php?cual=4433&amp;transpliga=1" TargetMode="External"/><Relationship Id="rId399" Type="http://schemas.openxmlformats.org/officeDocument/2006/relationships/hyperlink" Target="http://www.tribunalqro.gob.mx/transparencia/leeDoc.php?cual=4787&amp;transpliga=1" TargetMode="External"/><Relationship Id="rId827" Type="http://schemas.openxmlformats.org/officeDocument/2006/relationships/hyperlink" Target="http://www.tribunalqro.gob.mx/transparencia/leeDoc.php?cual=5810&amp;transpliga=1" TargetMode="External"/><Relationship Id="rId1012" Type="http://schemas.openxmlformats.org/officeDocument/2006/relationships/hyperlink" Target="http://www.tribunalqro.gob.mx/transparencia/leeDoc.php?cual=6029&amp;transpliga=1" TargetMode="External"/><Relationship Id="rId1457" Type="http://schemas.openxmlformats.org/officeDocument/2006/relationships/hyperlink" Target="http://www.tribunalqro.gob.mx/transparencia/leeDoc.php?cual=7278&amp;transpliga=1" TargetMode="External"/><Relationship Id="rId1664" Type="http://schemas.openxmlformats.org/officeDocument/2006/relationships/hyperlink" Target="http://www.tribunalqro.gob.mx/transparencia/leeDoc.php?cual=7589&amp;transpliga=1" TargetMode="External"/><Relationship Id="rId1871" Type="http://schemas.openxmlformats.org/officeDocument/2006/relationships/hyperlink" Target="http://www.tribunalqro.gob.mx/transparencia/leeDoc.php?cual=8014&amp;transpliga=1" TargetMode="External"/><Relationship Id="rId259" Type="http://schemas.openxmlformats.org/officeDocument/2006/relationships/hyperlink" Target="http://www.tribunalqro.gob.mx/transparencia/leeDoc.php?cual=4528&amp;transpliga=1" TargetMode="External"/><Relationship Id="rId466" Type="http://schemas.openxmlformats.org/officeDocument/2006/relationships/hyperlink" Target="http://www.tribunalqro.gob.mx/transparencia/leeDoc.php?cual=4885&amp;transpliga=1" TargetMode="External"/><Relationship Id="rId673" Type="http://schemas.openxmlformats.org/officeDocument/2006/relationships/hyperlink" Target="http://www.tribunalqro.gob.mx/transparencia/leeDoc.php?cual=5438&amp;transpliga=1" TargetMode="External"/><Relationship Id="rId880" Type="http://schemas.openxmlformats.org/officeDocument/2006/relationships/hyperlink" Target="http://www.tribunalqro.gob.mx/transparencia/leeDoc.php?cual=5869&amp;transpliga=1" TargetMode="External"/><Relationship Id="rId1096" Type="http://schemas.openxmlformats.org/officeDocument/2006/relationships/hyperlink" Target="http://www.tribunalqro.gob.mx/transparencia/leeDoc.php?cual=6693&amp;transpliga=1" TargetMode="External"/><Relationship Id="rId1317" Type="http://schemas.openxmlformats.org/officeDocument/2006/relationships/hyperlink" Target="http://www.tribunalqro.gob.mx/transparencia/leeDoc.php?cual=6964&amp;transpliga=1" TargetMode="External"/><Relationship Id="rId1524" Type="http://schemas.openxmlformats.org/officeDocument/2006/relationships/hyperlink" Target="http://www.tribunalqro.gob.mx/transparencia/leeDoc.php?cual=7357&amp;transpliga=1" TargetMode="External"/><Relationship Id="rId1731" Type="http://schemas.openxmlformats.org/officeDocument/2006/relationships/hyperlink" Target="http://www.tribunalqro.gob.mx/transparencia/leeDoc.php?cual=7760&amp;transpliga=1" TargetMode="External"/><Relationship Id="rId1969" Type="http://schemas.openxmlformats.org/officeDocument/2006/relationships/hyperlink" Target="http://www.tribunalqro.gob.mx/transparencia/leeDoc.php?cual=8546&amp;transpliga=1" TargetMode="External"/><Relationship Id="rId23" Type="http://schemas.openxmlformats.org/officeDocument/2006/relationships/hyperlink" Target="http://www.tribunalqro.gob.mx/transparencia/leeDoc.php?cual=4113&amp;transpliga=1" TargetMode="External"/><Relationship Id="rId119" Type="http://schemas.openxmlformats.org/officeDocument/2006/relationships/hyperlink" Target="http://www.tribunalqro.gob.mx/transparencia/leeDoc.php?cual=4278&amp;transpliga=1" TargetMode="External"/><Relationship Id="rId326" Type="http://schemas.openxmlformats.org/officeDocument/2006/relationships/hyperlink" Target="http://www.tribunalqro.gob.mx/transparencia/leeDoc.php?cual=4610&amp;transpliga=1" TargetMode="External"/><Relationship Id="rId533" Type="http://schemas.openxmlformats.org/officeDocument/2006/relationships/hyperlink" Target="http://www.tribunalqro.gob.mx/transparencia/leeDoc.php?cual=5281&amp;transpliga=1" TargetMode="External"/><Relationship Id="rId978" Type="http://schemas.openxmlformats.org/officeDocument/2006/relationships/hyperlink" Target="http://www.tribunalqro.gob.mx/transparencia/leeDoc.php?cual=5988&amp;transpliga=1" TargetMode="External"/><Relationship Id="rId1163" Type="http://schemas.openxmlformats.org/officeDocument/2006/relationships/hyperlink" Target="http://www.tribunalqro.gob.mx/transparencia/leeDoc.php?cual=6767&amp;transpliga=1" TargetMode="External"/><Relationship Id="rId1370" Type="http://schemas.openxmlformats.org/officeDocument/2006/relationships/hyperlink" Target="http://www.tribunalqro.gob.mx/transparencia/leeDoc.php?cual=7018&amp;transpliga=1" TargetMode="External"/><Relationship Id="rId1829" Type="http://schemas.openxmlformats.org/officeDocument/2006/relationships/hyperlink" Target="http://www.tribunalqro.gob.mx/transparencia/leeDoc.php?cual=7964&amp;transpliga=1" TargetMode="External"/><Relationship Id="rId740" Type="http://schemas.openxmlformats.org/officeDocument/2006/relationships/hyperlink" Target="http://www.tribunalqro.gob.mx/transparencia/leeDoc.php?cual=5713&amp;transpliga=1" TargetMode="External"/><Relationship Id="rId838" Type="http://schemas.openxmlformats.org/officeDocument/2006/relationships/hyperlink" Target="http://www.tribunalqro.gob.mx/transparencia/leeDoc.php?cual=5823&amp;transpliga=1" TargetMode="External"/><Relationship Id="rId1023" Type="http://schemas.openxmlformats.org/officeDocument/2006/relationships/hyperlink" Target="http://www.tribunalqro.gob.mx/transparencia/leeDoc.php?cual=6041&amp;transpliga=1" TargetMode="External"/><Relationship Id="rId1468" Type="http://schemas.openxmlformats.org/officeDocument/2006/relationships/hyperlink" Target="http://www.tribunalqro.gob.mx/transparencia/leeDoc.php?cual=7292&amp;transpliga=1" TargetMode="External"/><Relationship Id="rId1675" Type="http://schemas.openxmlformats.org/officeDocument/2006/relationships/hyperlink" Target="http://www.tribunalqro.gob.mx/transparencia/leeDoc.php?cual=7600&amp;transpliga=1" TargetMode="External"/><Relationship Id="rId1882" Type="http://schemas.openxmlformats.org/officeDocument/2006/relationships/hyperlink" Target="http://www.tribunalqro.gob.mx/transparencia/leeDoc.php?cual=8189&amp;transpliga=1" TargetMode="External"/><Relationship Id="rId172" Type="http://schemas.openxmlformats.org/officeDocument/2006/relationships/hyperlink" Target="http://www.tribunalqro.gob.mx/transparencia/leeDoc.php?cual=4444&amp;transpliga=1" TargetMode="External"/><Relationship Id="rId477" Type="http://schemas.openxmlformats.org/officeDocument/2006/relationships/hyperlink" Target="http://www.tribunalqro.gob.mx/transparencia/leeDoc.php?cual=4969&amp;transpliga=1" TargetMode="External"/><Relationship Id="rId600" Type="http://schemas.openxmlformats.org/officeDocument/2006/relationships/hyperlink" Target="http://www.tribunalqro.gob.mx/transparencia/leeDoc.php?cual=5364&amp;transpliga=1" TargetMode="External"/><Relationship Id="rId684" Type="http://schemas.openxmlformats.org/officeDocument/2006/relationships/hyperlink" Target="http://www.tribunalqro.gob.mx/transparencia/leeDoc.php?cual=5450&amp;transpliga=1" TargetMode="External"/><Relationship Id="rId1230" Type="http://schemas.openxmlformats.org/officeDocument/2006/relationships/hyperlink" Target="http://www.tribunalqro.gob.mx/transparencia/leeDoc.php?cual=6851&amp;transpliga=1" TargetMode="External"/><Relationship Id="rId1328" Type="http://schemas.openxmlformats.org/officeDocument/2006/relationships/hyperlink" Target="http://www.tribunalqro.gob.mx/transparencia/leeDoc.php?cual=6976&amp;transpliga=1" TargetMode="External"/><Relationship Id="rId1535" Type="http://schemas.openxmlformats.org/officeDocument/2006/relationships/hyperlink" Target="http://www.tribunalqro.gob.mx/transparencia/leeDoc.php?cual=7451&amp;transpliga=1" TargetMode="External"/><Relationship Id="rId337" Type="http://schemas.openxmlformats.org/officeDocument/2006/relationships/hyperlink" Target="http://www.tribunalqro.gob.mx/transparencia/leeDoc.php?cual=4626&amp;transpliga=1" TargetMode="External"/><Relationship Id="rId891" Type="http://schemas.openxmlformats.org/officeDocument/2006/relationships/hyperlink" Target="http://www.tribunalqro.gob.mx/transparencia/leeDoc.php?cual=5880&amp;transpliga=1" TargetMode="External"/><Relationship Id="rId905" Type="http://schemas.openxmlformats.org/officeDocument/2006/relationships/hyperlink" Target="http://www.tribunalqro.gob.mx/transparencia/leeDoc.php?cual=5894&amp;transpliga=1" TargetMode="External"/><Relationship Id="rId989" Type="http://schemas.openxmlformats.org/officeDocument/2006/relationships/hyperlink" Target="http://www.tribunalqro.gob.mx/transparencia/leeDoc.php?cual=6003&amp;transpliga=1" TargetMode="External"/><Relationship Id="rId1742" Type="http://schemas.openxmlformats.org/officeDocument/2006/relationships/hyperlink" Target="http://www.tribunalqro.gob.mx/transparencia/leeDoc.php?cual=7771&amp;transpliga=1" TargetMode="External"/><Relationship Id="rId34" Type="http://schemas.openxmlformats.org/officeDocument/2006/relationships/hyperlink" Target="http://www.tribunalqro.gob.mx/transparencia/leeDoc.php?cual=4124&amp;transpliga=1" TargetMode="External"/><Relationship Id="rId544" Type="http://schemas.openxmlformats.org/officeDocument/2006/relationships/hyperlink" Target="http://www.tribunalqro.gob.mx/transparencia/leeDoc.php?cual=5292&amp;transpliga=1" TargetMode="External"/><Relationship Id="rId751" Type="http://schemas.openxmlformats.org/officeDocument/2006/relationships/hyperlink" Target="http://www.tribunalqro.gob.mx/transparencia/leeDoc.php?cual=5722&amp;transpliga=1" TargetMode="External"/><Relationship Id="rId849" Type="http://schemas.openxmlformats.org/officeDocument/2006/relationships/hyperlink" Target="http://www.tribunalqro.gob.mx/transparencia/leeDoc.php?cual=5844&amp;transpliga=1" TargetMode="External"/><Relationship Id="rId1174" Type="http://schemas.openxmlformats.org/officeDocument/2006/relationships/hyperlink" Target="http://www.tribunalqro.gob.mx/transparencia/leeDoc.php?cual=6780&amp;transpliga=1" TargetMode="External"/><Relationship Id="rId1381" Type="http://schemas.openxmlformats.org/officeDocument/2006/relationships/hyperlink" Target="http://www.tribunalqro.gob.mx/transparencia/leeDoc.php?cual=7030&amp;transpliga=1" TargetMode="External"/><Relationship Id="rId1479" Type="http://schemas.openxmlformats.org/officeDocument/2006/relationships/hyperlink" Target="http://www.tribunalqro.gob.mx/transparencia/leeDoc.php?cual=7310&amp;transpliga=1" TargetMode="External"/><Relationship Id="rId1602" Type="http://schemas.openxmlformats.org/officeDocument/2006/relationships/hyperlink" Target="http://www.tribunalqro.gob.mx/transparencia/leeDoc.php?cual=7526&amp;transpliga=1" TargetMode="External"/><Relationship Id="rId1686" Type="http://schemas.openxmlformats.org/officeDocument/2006/relationships/hyperlink" Target="http://www.tribunalqro.gob.mx/transparencia/leeDoc.php?cual=7611&amp;transpliga=1" TargetMode="External"/><Relationship Id="rId183" Type="http://schemas.openxmlformats.org/officeDocument/2006/relationships/hyperlink" Target="http://www.tribunalqro.gob.mx/transparencia/leeDoc.php?cual=4455&amp;transpliga=1" TargetMode="External"/><Relationship Id="rId390" Type="http://schemas.openxmlformats.org/officeDocument/2006/relationships/hyperlink" Target="http://www.tribunalqro.gob.mx/transparencia/leeDoc.php?cual=4777&amp;transpliga=1" TargetMode="External"/><Relationship Id="rId404" Type="http://schemas.openxmlformats.org/officeDocument/2006/relationships/hyperlink" Target="http://www.tribunalqro.gob.mx/transparencia/leeDoc.php?cual=4792&amp;transpliga=1" TargetMode="External"/><Relationship Id="rId611" Type="http://schemas.openxmlformats.org/officeDocument/2006/relationships/hyperlink" Target="http://www.tribunalqro.gob.mx/transparencia/leeDoc.php?cual=5376&amp;transpliga=1" TargetMode="External"/><Relationship Id="rId1034" Type="http://schemas.openxmlformats.org/officeDocument/2006/relationships/hyperlink" Target="http://www.tribunalqro.gob.mx/transparencia/leeDoc.php?cual=6059&amp;transpliga=1" TargetMode="External"/><Relationship Id="rId1241" Type="http://schemas.openxmlformats.org/officeDocument/2006/relationships/hyperlink" Target="http://www.tribunalqro.gob.mx/transparencia/leeDoc.php?cual=6888&amp;transpliga=1" TargetMode="External"/><Relationship Id="rId1339" Type="http://schemas.openxmlformats.org/officeDocument/2006/relationships/hyperlink" Target="http://www.tribunalqro.gob.mx/transparencia/leeDoc.php?cual=6987&amp;transpliga=1" TargetMode="External"/><Relationship Id="rId1893" Type="http://schemas.openxmlformats.org/officeDocument/2006/relationships/hyperlink" Target="http://www.tribunalqro.gob.mx/transparencia/leeDoc.php?cual=8200&amp;transpliga=1" TargetMode="External"/><Relationship Id="rId1907" Type="http://schemas.openxmlformats.org/officeDocument/2006/relationships/hyperlink" Target="http://www.tribunalqro.gob.mx/transparencia/leeDoc.php?cual=8224&amp;transpliga=1" TargetMode="External"/><Relationship Id="rId250" Type="http://schemas.openxmlformats.org/officeDocument/2006/relationships/hyperlink" Target="http://www.tribunalqro.gob.mx/transparencia/leeDoc.php?cual=4517&amp;transpliga=1" TargetMode="External"/><Relationship Id="rId488" Type="http://schemas.openxmlformats.org/officeDocument/2006/relationships/hyperlink" Target="http://www.tribunalqro.gob.mx/transparencia/leeDoc.php?cual=4981&amp;transpliga=1" TargetMode="External"/><Relationship Id="rId695" Type="http://schemas.openxmlformats.org/officeDocument/2006/relationships/hyperlink" Target="http://www.tribunalqro.gob.mx/transparencia/leeDoc.php?cual=5461&amp;transpliga=1" TargetMode="External"/><Relationship Id="rId709" Type="http://schemas.openxmlformats.org/officeDocument/2006/relationships/hyperlink" Target="http://www.tribunalqro.gob.mx/transparencia/leeDoc.php?cual=5476&amp;transpliga=1" TargetMode="External"/><Relationship Id="rId916" Type="http://schemas.openxmlformats.org/officeDocument/2006/relationships/hyperlink" Target="http://www.tribunalqro.gob.mx/transparencia/leeDoc.php?cual=5905&amp;transpliga=1" TargetMode="External"/><Relationship Id="rId1101" Type="http://schemas.openxmlformats.org/officeDocument/2006/relationships/hyperlink" Target="http://www.tribunalqro.gob.mx/transparencia/leeDoc.php?cual=6698&amp;transpliga=1" TargetMode="External"/><Relationship Id="rId1546" Type="http://schemas.openxmlformats.org/officeDocument/2006/relationships/hyperlink" Target="http://www.tribunalqro.gob.mx/transparencia/leeDoc.php?cual=7462&amp;transpliga=1" TargetMode="External"/><Relationship Id="rId1753" Type="http://schemas.openxmlformats.org/officeDocument/2006/relationships/hyperlink" Target="http://www.tribunalqro.gob.mx/transparencia/leeDoc.php?cual=7782&amp;transpliga=1" TargetMode="External"/><Relationship Id="rId1960" Type="http://schemas.openxmlformats.org/officeDocument/2006/relationships/hyperlink" Target="http://www.tribunalqro.gob.mx/transparencia/leeDoc.php?cual=8548&amp;transpliga=1" TargetMode="External"/><Relationship Id="rId45" Type="http://schemas.openxmlformats.org/officeDocument/2006/relationships/hyperlink" Target="http://www.tribunalqro.gob.mx/transparencia/leeDoc.php?cual=4149&amp;transpliga=1" TargetMode="External"/><Relationship Id="rId110" Type="http://schemas.openxmlformats.org/officeDocument/2006/relationships/hyperlink" Target="http://www.tribunalqro.gob.mx/transparencia/leeDoc.php?cual=4269&amp;transpliga=1" TargetMode="External"/><Relationship Id="rId348" Type="http://schemas.openxmlformats.org/officeDocument/2006/relationships/hyperlink" Target="http://www.tribunalqro.gob.mx/transparencia/leeDoc.php?cual=4733&amp;transpliga=1" TargetMode="External"/><Relationship Id="rId555" Type="http://schemas.openxmlformats.org/officeDocument/2006/relationships/hyperlink" Target="http://www.tribunalqro.gob.mx/transparencia/leeDoc.php?cual=5310&amp;transpliga=1" TargetMode="External"/><Relationship Id="rId762" Type="http://schemas.openxmlformats.org/officeDocument/2006/relationships/hyperlink" Target="http://www.tribunalqro.gob.mx/transparencia/leeDoc.php?cual=5737&amp;transpliga=1" TargetMode="External"/><Relationship Id="rId1185" Type="http://schemas.openxmlformats.org/officeDocument/2006/relationships/hyperlink" Target="http://www.tribunalqro.gob.mx/transparencia/leeDoc.php?cual=6804&amp;transpliga=1" TargetMode="External"/><Relationship Id="rId1392" Type="http://schemas.openxmlformats.org/officeDocument/2006/relationships/hyperlink" Target="http://www.tribunalqro.gob.mx/transparencia/leeDoc.php?cual=7043&amp;transpliga=1" TargetMode="External"/><Relationship Id="rId1406" Type="http://schemas.openxmlformats.org/officeDocument/2006/relationships/hyperlink" Target="http://www.tribunalqro.gob.mx/transparencia/leeDoc.php?cual=7114&amp;transpliga=1" TargetMode="External"/><Relationship Id="rId1613" Type="http://schemas.openxmlformats.org/officeDocument/2006/relationships/hyperlink" Target="http://www.tribunalqro.gob.mx/transparencia/leeDoc.php?cual=7538&amp;transpliga=1" TargetMode="External"/><Relationship Id="rId1820" Type="http://schemas.openxmlformats.org/officeDocument/2006/relationships/hyperlink" Target="http://www.tribunalqro.gob.mx/transparencia/leeDoc.php?cual=7952&amp;transpliga=1" TargetMode="External"/><Relationship Id="rId194" Type="http://schemas.openxmlformats.org/officeDocument/2006/relationships/hyperlink" Target="http://www.tribunalqro.gob.mx/transparencia/leeDoc.php?cual=4466&amp;transpliga=1" TargetMode="External"/><Relationship Id="rId208" Type="http://schemas.openxmlformats.org/officeDocument/2006/relationships/hyperlink" Target="http://www.tribunalqro.gob.mx/transparencia/leeDoc.php?cual=4480&amp;transpliga=1" TargetMode="External"/><Relationship Id="rId415" Type="http://schemas.openxmlformats.org/officeDocument/2006/relationships/hyperlink" Target="http://www.tribunalqro.gob.mx/transparencia/leeDoc.php?cual=4803&amp;transpliga=1" TargetMode="External"/><Relationship Id="rId622" Type="http://schemas.openxmlformats.org/officeDocument/2006/relationships/hyperlink" Target="http://www.tribunalqro.gob.mx/transparencia/leeDoc.php?cual=5386&amp;transpliga=1" TargetMode="External"/><Relationship Id="rId1045" Type="http://schemas.openxmlformats.org/officeDocument/2006/relationships/hyperlink" Target="http://www.tribunalqro.gob.mx/transparencia/leeDoc.php?cual=6069&amp;transpliga=1" TargetMode="External"/><Relationship Id="rId1252" Type="http://schemas.openxmlformats.org/officeDocument/2006/relationships/hyperlink" Target="http://www.tribunalqro.gob.mx/transparencia/leeDoc.php?cual=6899&amp;transpliga=1" TargetMode="External"/><Relationship Id="rId1697" Type="http://schemas.openxmlformats.org/officeDocument/2006/relationships/hyperlink" Target="http://www.tribunalqro.gob.mx/transparencia/leeDoc.php?cual=7622&amp;transpliga=1" TargetMode="External"/><Relationship Id="rId1918" Type="http://schemas.openxmlformats.org/officeDocument/2006/relationships/hyperlink" Target="http://www.tribunalqro.gob.mx/transparencia/leeDoc.php?cual=8235&amp;transpliga=1" TargetMode="External"/><Relationship Id="rId261" Type="http://schemas.openxmlformats.org/officeDocument/2006/relationships/hyperlink" Target="http://www.tribunalqro.gob.mx/transparencia/leeDoc.php?cual=4547&amp;transpliga=1" TargetMode="External"/><Relationship Id="rId499" Type="http://schemas.openxmlformats.org/officeDocument/2006/relationships/hyperlink" Target="http://www.tribunalqro.gob.mx/transparencia/leeDoc.php?cual=4993&amp;transpliga=1" TargetMode="External"/><Relationship Id="rId927" Type="http://schemas.openxmlformats.org/officeDocument/2006/relationships/hyperlink" Target="http://www.tribunalqro.gob.mx/transparencia/leeDoc.php?cual=5916&amp;transpliga=1" TargetMode="External"/><Relationship Id="rId1112" Type="http://schemas.openxmlformats.org/officeDocument/2006/relationships/hyperlink" Target="http://www.tribunalqro.gob.mx/transparencia/leeDoc.php?cual=6709&amp;transpliga=1" TargetMode="External"/><Relationship Id="rId1557" Type="http://schemas.openxmlformats.org/officeDocument/2006/relationships/hyperlink" Target="http://www.tribunalqro.gob.mx/transparencia/leeDoc.php?cual=7473&amp;transpliga=1" TargetMode="External"/><Relationship Id="rId1764" Type="http://schemas.openxmlformats.org/officeDocument/2006/relationships/hyperlink" Target="http://www.tribunalqro.gob.mx/transparencia/leeDoc.php?cual=7891&amp;transpliga=1" TargetMode="External"/><Relationship Id="rId1971" Type="http://schemas.openxmlformats.org/officeDocument/2006/relationships/hyperlink" Target="http://www.tribunalqro.gob.mx/transparencia/leeDoc.php?cual=8551&amp;transpliga=1" TargetMode="External"/><Relationship Id="rId56" Type="http://schemas.openxmlformats.org/officeDocument/2006/relationships/hyperlink" Target="http://www.tribunalqro.gob.mx/transparencia/leeDoc.php?cual=4160&amp;transpliga=1" TargetMode="External"/><Relationship Id="rId359" Type="http://schemas.openxmlformats.org/officeDocument/2006/relationships/hyperlink" Target="http://www.tribunalqro.gob.mx/transparencia/leeDoc.php?cual=4744&amp;transpliga=1" TargetMode="External"/><Relationship Id="rId566" Type="http://schemas.openxmlformats.org/officeDocument/2006/relationships/hyperlink" Target="http://www.tribunalqro.gob.mx/transparencia/leeDoc.php?cual=5330&amp;transpliga=1" TargetMode="External"/><Relationship Id="rId773" Type="http://schemas.openxmlformats.org/officeDocument/2006/relationships/hyperlink" Target="http://www.tribunalqro.gob.mx/transparencia/leeDoc.php?cual=5748&amp;transpliga=1" TargetMode="External"/><Relationship Id="rId1196" Type="http://schemas.openxmlformats.org/officeDocument/2006/relationships/hyperlink" Target="http://www.tribunalqro.gob.mx/transparencia/leeDoc.php?cual=6813&amp;transpliga=1" TargetMode="External"/><Relationship Id="rId1417" Type="http://schemas.openxmlformats.org/officeDocument/2006/relationships/hyperlink" Target="http://www.tribunalqro.gob.mx/transparencia/leeDoc.php?cual=7121&amp;transpliga=1" TargetMode="External"/><Relationship Id="rId1624" Type="http://schemas.openxmlformats.org/officeDocument/2006/relationships/hyperlink" Target="http://www.tribunalqro.gob.mx/transparencia/leeDoc.php?cual=7549&amp;transpliga=1" TargetMode="External"/><Relationship Id="rId1831" Type="http://schemas.openxmlformats.org/officeDocument/2006/relationships/hyperlink" Target="http://www.tribunalqro.gob.mx/transparencia/leeDoc.php?cual=7966&amp;transpliga=1" TargetMode="External"/><Relationship Id="rId121" Type="http://schemas.openxmlformats.org/officeDocument/2006/relationships/hyperlink" Target="http://www.tribunalqro.gob.mx/transparencia/leeDoc.php?cual=4280&amp;transpliga=1" TargetMode="External"/><Relationship Id="rId219" Type="http://schemas.openxmlformats.org/officeDocument/2006/relationships/hyperlink" Target="http://www.tribunalqro.gob.mx/transparencia/leeDoc.php?cual=4491&amp;transpliga=1" TargetMode="External"/><Relationship Id="rId426" Type="http://schemas.openxmlformats.org/officeDocument/2006/relationships/hyperlink" Target="http://www.tribunalqro.gob.mx/transparencia/leeDoc.php?cual=4838&amp;transpliga=1" TargetMode="External"/><Relationship Id="rId633" Type="http://schemas.openxmlformats.org/officeDocument/2006/relationships/hyperlink" Target="http://www.tribunalqro.gob.mx/transparencia/leeDoc.php?cual=5397&amp;transpliga=1" TargetMode="External"/><Relationship Id="rId980" Type="http://schemas.openxmlformats.org/officeDocument/2006/relationships/hyperlink" Target="http://www.tribunalqro.gob.mx/transparencia/leeDoc.php?cual=5990&amp;transpliga=1" TargetMode="External"/><Relationship Id="rId1056" Type="http://schemas.openxmlformats.org/officeDocument/2006/relationships/hyperlink" Target="http://www.tribunalqro.gob.mx/transparencia/leeDoc.php?cual=6077&amp;transpliga=1" TargetMode="External"/><Relationship Id="rId1263" Type="http://schemas.openxmlformats.org/officeDocument/2006/relationships/hyperlink" Target="http://www.tribunalqro.gob.mx/transparencia/leeDoc.php?cual=6914&amp;transpliga=1" TargetMode="External"/><Relationship Id="rId1929" Type="http://schemas.openxmlformats.org/officeDocument/2006/relationships/hyperlink" Target="http://www.tribunalqro.gob.mx/transparencia/leeDoc.php?cual=8247&amp;transpliga=1" TargetMode="External"/><Relationship Id="rId840" Type="http://schemas.openxmlformats.org/officeDocument/2006/relationships/hyperlink" Target="http://www.tribunalqro.gob.mx/transparencia/leeDoc.php?cual=5825&amp;transpliga=1" TargetMode="External"/><Relationship Id="rId938" Type="http://schemas.openxmlformats.org/officeDocument/2006/relationships/hyperlink" Target="http://www.tribunalqro.gob.mx/transparencia/leeDoc.php?cual=5929&amp;transpliga=1" TargetMode="External"/><Relationship Id="rId1470" Type="http://schemas.openxmlformats.org/officeDocument/2006/relationships/hyperlink" Target="http://www.tribunalqro.gob.mx/transparencia/leeDoc.php?cual=7294&amp;transpliga=1" TargetMode="External"/><Relationship Id="rId1568" Type="http://schemas.openxmlformats.org/officeDocument/2006/relationships/hyperlink" Target="http://www.tribunalqro.gob.mx/transparencia/leeDoc.php?cual=7484&amp;transpliga=1" TargetMode="External"/><Relationship Id="rId1775" Type="http://schemas.openxmlformats.org/officeDocument/2006/relationships/hyperlink" Target="http://www.tribunalqro.gob.mx/transparencia/leeDoc.php?cual=7902&amp;transpliga=1" TargetMode="External"/><Relationship Id="rId67" Type="http://schemas.openxmlformats.org/officeDocument/2006/relationships/hyperlink" Target="http://www.tribunalqro.gob.mx/transparencia/leeDoc.php?cual=4171&amp;transpliga=1" TargetMode="External"/><Relationship Id="rId272" Type="http://schemas.openxmlformats.org/officeDocument/2006/relationships/hyperlink" Target="http://www.tribunalqro.gob.mx/transparencia/leeDoc.php?cual=4554&amp;transpliga=1" TargetMode="External"/><Relationship Id="rId577" Type="http://schemas.openxmlformats.org/officeDocument/2006/relationships/hyperlink" Target="http://www.tribunalqro.gob.mx/transparencia/leeDoc.php?cual=5341&amp;transpliga=1" TargetMode="External"/><Relationship Id="rId700" Type="http://schemas.openxmlformats.org/officeDocument/2006/relationships/hyperlink" Target="http://www.tribunalqro.gob.mx/transparencia/leeDoc.php?cual=5466&amp;transpliga=1" TargetMode="External"/><Relationship Id="rId1123" Type="http://schemas.openxmlformats.org/officeDocument/2006/relationships/hyperlink" Target="http://www.tribunalqro.gob.mx/transparencia/leeDoc.php?cual=6720&amp;transpliga=1" TargetMode="External"/><Relationship Id="rId1330" Type="http://schemas.openxmlformats.org/officeDocument/2006/relationships/hyperlink" Target="http://www.tribunalqro.gob.mx/transparencia/leeDoc.php?cual=6978&amp;transpliga=1" TargetMode="External"/><Relationship Id="rId1428" Type="http://schemas.openxmlformats.org/officeDocument/2006/relationships/hyperlink" Target="http://www.tribunalqro.gob.mx/transparencia/leeDoc.php?cual=7126&amp;transpliga=1" TargetMode="External"/><Relationship Id="rId1635" Type="http://schemas.openxmlformats.org/officeDocument/2006/relationships/hyperlink" Target="http://www.tribunalqro.gob.mx/transparencia/leeDoc.php?cual=7560&amp;transpliga=1" TargetMode="External"/><Relationship Id="rId132" Type="http://schemas.openxmlformats.org/officeDocument/2006/relationships/hyperlink" Target="http://www.tribunalqro.gob.mx/transparencia/leeDoc.php?cual=4293&amp;transpliga=1" TargetMode="External"/><Relationship Id="rId784" Type="http://schemas.openxmlformats.org/officeDocument/2006/relationships/hyperlink" Target="http://www.tribunalqro.gob.mx/transparencia/leeDoc.php?cual=5761&amp;transpliga=1" TargetMode="External"/><Relationship Id="rId991" Type="http://schemas.openxmlformats.org/officeDocument/2006/relationships/hyperlink" Target="http://www.tribunalqro.gob.mx/transparencia/leeDoc.php?cual=6005&amp;transpliga=1" TargetMode="External"/><Relationship Id="rId1067" Type="http://schemas.openxmlformats.org/officeDocument/2006/relationships/hyperlink" Target="http://www.tribunalqro.gob.mx/transparencia/leeDoc.php?cual=6089&amp;transpliga=1" TargetMode="External"/><Relationship Id="rId1842" Type="http://schemas.openxmlformats.org/officeDocument/2006/relationships/hyperlink" Target="http://www.tribunalqro.gob.mx/transparencia/leeDoc.php?cual=7978&amp;transpliga=1" TargetMode="External"/><Relationship Id="rId437" Type="http://schemas.openxmlformats.org/officeDocument/2006/relationships/hyperlink" Target="http://www.tribunalqro.gob.mx/transparencia/leeDoc.php?cual=4849&amp;transpliga=1" TargetMode="External"/><Relationship Id="rId644" Type="http://schemas.openxmlformats.org/officeDocument/2006/relationships/hyperlink" Target="http://www.tribunalqro.gob.mx/transparencia/leeDoc.php?cual=5409&amp;transpliga=1" TargetMode="External"/><Relationship Id="rId851" Type="http://schemas.openxmlformats.org/officeDocument/2006/relationships/hyperlink" Target="http://www.tribunalqro.gob.mx/transparencia/leeDoc.php?cual=5846&amp;transpliga=1" TargetMode="External"/><Relationship Id="rId1274" Type="http://schemas.openxmlformats.org/officeDocument/2006/relationships/hyperlink" Target="http://www.tribunalqro.gob.mx/transparencia/leeDoc.php?cual=6921&amp;transpliga=1" TargetMode="External"/><Relationship Id="rId1481" Type="http://schemas.openxmlformats.org/officeDocument/2006/relationships/hyperlink" Target="http://www.tribunalqro.gob.mx/transparencia/leeDoc.php?cual=7312&amp;transpliga=1" TargetMode="External"/><Relationship Id="rId1579" Type="http://schemas.openxmlformats.org/officeDocument/2006/relationships/hyperlink" Target="http://www.tribunalqro.gob.mx/transparencia/leeDoc.php?cual=7495&amp;transpliga=1" TargetMode="External"/><Relationship Id="rId1702" Type="http://schemas.openxmlformats.org/officeDocument/2006/relationships/hyperlink" Target="http://www.tribunalqro.gob.mx/transparencia/leeDoc.php?cual=7627&amp;transpliga=1" TargetMode="External"/><Relationship Id="rId283" Type="http://schemas.openxmlformats.org/officeDocument/2006/relationships/hyperlink" Target="http://www.tribunalqro.gob.mx/transparencia/leeDoc.php?cual=4567&amp;transpliga=1" TargetMode="External"/><Relationship Id="rId490" Type="http://schemas.openxmlformats.org/officeDocument/2006/relationships/hyperlink" Target="http://www.tribunalqro.gob.mx/transparencia/leeDoc.php?cual=4984&amp;transpliga=1" TargetMode="External"/><Relationship Id="rId504" Type="http://schemas.openxmlformats.org/officeDocument/2006/relationships/hyperlink" Target="http://www.tribunalqro.gob.mx/transparencia/leeDoc.php?cual=4998&amp;transpliga=1" TargetMode="External"/><Relationship Id="rId711" Type="http://schemas.openxmlformats.org/officeDocument/2006/relationships/hyperlink" Target="http://www.tribunalqro.gob.mx/transparencia/leeDoc.php?cual=5478&amp;transpliga=1" TargetMode="External"/><Relationship Id="rId949" Type="http://schemas.openxmlformats.org/officeDocument/2006/relationships/hyperlink" Target="http://www.tribunalqro.gob.mx/transparencia/leeDoc.php?cual=5941&amp;transpliga=1" TargetMode="External"/><Relationship Id="rId1134" Type="http://schemas.openxmlformats.org/officeDocument/2006/relationships/hyperlink" Target="http://www.tribunalqro.gob.mx/transparencia/leeDoc.php?cual=6731&amp;transpliga=1" TargetMode="External"/><Relationship Id="rId1341" Type="http://schemas.openxmlformats.org/officeDocument/2006/relationships/hyperlink" Target="http://www.tribunalqro.gob.mx/transparencia/leeDoc.php?cual=6989&amp;transpliga=1" TargetMode="External"/><Relationship Id="rId1786" Type="http://schemas.openxmlformats.org/officeDocument/2006/relationships/hyperlink" Target="http://www.tribunalqro.gob.mx/transparencia/leeDoc.php?cual=7913&amp;transpliga=1" TargetMode="External"/><Relationship Id="rId78" Type="http://schemas.openxmlformats.org/officeDocument/2006/relationships/hyperlink" Target="http://www.tribunalqro.gob.mx/transparencia/leeDoc.php?cual=4176&amp;transpliga=1" TargetMode="External"/><Relationship Id="rId143" Type="http://schemas.openxmlformats.org/officeDocument/2006/relationships/hyperlink" Target="http://www.tribunalqro.gob.mx/transparencia/leeDoc.php?cual=4415&amp;transpliga=1" TargetMode="External"/><Relationship Id="rId350" Type="http://schemas.openxmlformats.org/officeDocument/2006/relationships/hyperlink" Target="http://www.tribunalqro.gob.mx/transparencia/leeDoc.php?cual=4735&amp;transpliga=1" TargetMode="External"/><Relationship Id="rId588" Type="http://schemas.openxmlformats.org/officeDocument/2006/relationships/hyperlink" Target="http://www.tribunalqro.gob.mx/transparencia/leeDoc.php?cual=5352&amp;transpliga=1" TargetMode="External"/><Relationship Id="rId795" Type="http://schemas.openxmlformats.org/officeDocument/2006/relationships/hyperlink" Target="http://www.tribunalqro.gob.mx/transparencia/leeDoc.php?cual=5772&amp;transpliga=1" TargetMode="External"/><Relationship Id="rId809" Type="http://schemas.openxmlformats.org/officeDocument/2006/relationships/hyperlink" Target="http://www.tribunalqro.gob.mx/transparencia/leeDoc.php?cual=5790&amp;transpliga=1" TargetMode="External"/><Relationship Id="rId1201" Type="http://schemas.openxmlformats.org/officeDocument/2006/relationships/hyperlink" Target="http://www.tribunalqro.gob.mx/transparencia/leeDoc.php?cual=6820&amp;transpliga=1" TargetMode="External"/><Relationship Id="rId1439" Type="http://schemas.openxmlformats.org/officeDocument/2006/relationships/hyperlink" Target="http://www.tribunalqro.gob.mx/transparencia/leeDoc.php?cual=7137&amp;transpliga=1" TargetMode="External"/><Relationship Id="rId1646" Type="http://schemas.openxmlformats.org/officeDocument/2006/relationships/hyperlink" Target="http://www.tribunalqro.gob.mx/transparencia/leeDoc.php?cual=7571&amp;transpliga=1" TargetMode="External"/><Relationship Id="rId1853" Type="http://schemas.openxmlformats.org/officeDocument/2006/relationships/hyperlink" Target="http://www.tribunalqro.gob.mx/transparencia/leeDoc.php?cual=7996&amp;transpliga=1" TargetMode="External"/><Relationship Id="rId9" Type="http://schemas.openxmlformats.org/officeDocument/2006/relationships/hyperlink" Target="http://www.tribunalqro.gob.mx/transparencia/leeDoc.php?cual=4098&amp;transpliga=1" TargetMode="External"/><Relationship Id="rId210" Type="http://schemas.openxmlformats.org/officeDocument/2006/relationships/hyperlink" Target="http://www.tribunalqro.gob.mx/transparencia/leeDoc.php?cual=4482&amp;transpliga=1" TargetMode="External"/><Relationship Id="rId448" Type="http://schemas.openxmlformats.org/officeDocument/2006/relationships/hyperlink" Target="http://www.tribunalqro.gob.mx/transparencia/leeDoc.php?cual=4863&amp;transpliga=1" TargetMode="External"/><Relationship Id="rId655" Type="http://schemas.openxmlformats.org/officeDocument/2006/relationships/hyperlink" Target="http://www.tribunalqro.gob.mx/transparencia/leeDoc.php?cual=5420&amp;transpliga=1" TargetMode="External"/><Relationship Id="rId862" Type="http://schemas.openxmlformats.org/officeDocument/2006/relationships/hyperlink" Target="http://www.tribunalqro.gob.mx/transparencia/leeDoc.php?cual=5840&amp;transpliga=1" TargetMode="External"/><Relationship Id="rId1078" Type="http://schemas.openxmlformats.org/officeDocument/2006/relationships/hyperlink" Target="http://www.tribunalqro.gob.mx/transparencia/leeDoc.php?cual=6671&amp;transpliga=1" TargetMode="External"/><Relationship Id="rId1285" Type="http://schemas.openxmlformats.org/officeDocument/2006/relationships/hyperlink" Target="http://www.tribunalqro.gob.mx/transparencia/leeDoc.php?cual=6932&amp;transpliga=1" TargetMode="External"/><Relationship Id="rId1492" Type="http://schemas.openxmlformats.org/officeDocument/2006/relationships/hyperlink" Target="http://www.tribunalqro.gob.mx/transparencia/leeDoc.php?cual=7327&amp;transpliga=1" TargetMode="External"/><Relationship Id="rId1506" Type="http://schemas.openxmlformats.org/officeDocument/2006/relationships/hyperlink" Target="http://www.tribunalqro.gob.mx/transparencia/leeDoc.php?cual=7341&amp;transpliga=1" TargetMode="External"/><Relationship Id="rId1713" Type="http://schemas.openxmlformats.org/officeDocument/2006/relationships/hyperlink" Target="http://www.tribunalqro.gob.mx/transparencia/leeDoc.php?cual=7638&amp;transpliga=1" TargetMode="External"/><Relationship Id="rId1920" Type="http://schemas.openxmlformats.org/officeDocument/2006/relationships/hyperlink" Target="http://www.tribunalqro.gob.mx/transparencia/leeDoc.php?cual=8238&amp;transpliga=1" TargetMode="External"/><Relationship Id="rId294" Type="http://schemas.openxmlformats.org/officeDocument/2006/relationships/hyperlink" Target="http://www.tribunalqro.gob.mx/transparencia/leeDoc.php?cual=4578&amp;transpliga=1" TargetMode="External"/><Relationship Id="rId308" Type="http://schemas.openxmlformats.org/officeDocument/2006/relationships/hyperlink" Target="http://www.tribunalqro.gob.mx/transparencia/leeDoc.php?cual=4592&amp;transpliga=1" TargetMode="External"/><Relationship Id="rId515" Type="http://schemas.openxmlformats.org/officeDocument/2006/relationships/hyperlink" Target="http://www.tribunalqro.gob.mx/transparencia/leeDoc.php?cual=5264&amp;transpliga=1" TargetMode="External"/><Relationship Id="rId722" Type="http://schemas.openxmlformats.org/officeDocument/2006/relationships/hyperlink" Target="http://www.tribunalqro.gob.mx/transparencia/leeDoc.php?cual=5492&amp;transpliga=1" TargetMode="External"/><Relationship Id="rId1145" Type="http://schemas.openxmlformats.org/officeDocument/2006/relationships/hyperlink" Target="http://www.tribunalqro.gob.mx/transparencia/leeDoc.php?cual=6746&amp;transpliga=1" TargetMode="External"/><Relationship Id="rId1352" Type="http://schemas.openxmlformats.org/officeDocument/2006/relationships/hyperlink" Target="http://www.tribunalqro.gob.mx/transparencia/leeDoc.php?cual=7000&amp;transpliga=1" TargetMode="External"/><Relationship Id="rId1797" Type="http://schemas.openxmlformats.org/officeDocument/2006/relationships/hyperlink" Target="http://www.tribunalqro.gob.mx/transparencia/leeDoc.php?cual=7925&amp;transpliga=1" TargetMode="External"/><Relationship Id="rId89" Type="http://schemas.openxmlformats.org/officeDocument/2006/relationships/hyperlink" Target="http://www.tribunalqro.gob.mx/transparencia/leeDoc.php?cual=4181&amp;transpliga=1" TargetMode="External"/><Relationship Id="rId154" Type="http://schemas.openxmlformats.org/officeDocument/2006/relationships/hyperlink" Target="http://www.tribunalqro.gob.mx/transparencia/leeDoc.php?cual=4426&amp;transpliga=1" TargetMode="External"/><Relationship Id="rId361" Type="http://schemas.openxmlformats.org/officeDocument/2006/relationships/hyperlink" Target="http://www.tribunalqro.gob.mx/transparencia/leeDoc.php?cual=4747&amp;transpliga=1" TargetMode="External"/><Relationship Id="rId599" Type="http://schemas.openxmlformats.org/officeDocument/2006/relationships/hyperlink" Target="http://www.tribunalqro.gob.mx/transparencia/leeDoc.php?cual=5363&amp;transpliga=1" TargetMode="External"/><Relationship Id="rId1005" Type="http://schemas.openxmlformats.org/officeDocument/2006/relationships/hyperlink" Target="http://www.tribunalqro.gob.mx/transparencia/leeDoc.php?cual=6019&amp;transpliga=1" TargetMode="External"/><Relationship Id="rId1212" Type="http://schemas.openxmlformats.org/officeDocument/2006/relationships/hyperlink" Target="http://www.tribunalqro.gob.mx/transparencia/leeDoc.php?cual=6831&amp;transpliga=1" TargetMode="External"/><Relationship Id="rId1657" Type="http://schemas.openxmlformats.org/officeDocument/2006/relationships/hyperlink" Target="http://www.tribunalqro.gob.mx/transparencia/leeDoc.php?cual=7582&amp;transpliga=1" TargetMode="External"/><Relationship Id="rId1864" Type="http://schemas.openxmlformats.org/officeDocument/2006/relationships/hyperlink" Target="http://www.tribunalqro.gob.mx/transparencia/leeDoc.php?cual=8007&amp;transpliga=1" TargetMode="External"/><Relationship Id="rId459" Type="http://schemas.openxmlformats.org/officeDocument/2006/relationships/hyperlink" Target="http://www.tribunalqro.gob.mx/transparencia/leeDoc.php?cual=4878&amp;transpliga=1" TargetMode="External"/><Relationship Id="rId666" Type="http://schemas.openxmlformats.org/officeDocument/2006/relationships/hyperlink" Target="http://www.tribunalqro.gob.mx/transparencia/leeDoc.php?cual=5431&amp;transpliga=1" TargetMode="External"/><Relationship Id="rId873" Type="http://schemas.openxmlformats.org/officeDocument/2006/relationships/hyperlink" Target="http://www.tribunalqro.gob.mx/transparencia/leeDoc.php?cual=5860&amp;transpliga=1" TargetMode="External"/><Relationship Id="rId1089" Type="http://schemas.openxmlformats.org/officeDocument/2006/relationships/hyperlink" Target="http://www.tribunalqro.gob.mx/transparencia/leeDoc.php?cual=6686&amp;transpliga=1" TargetMode="External"/><Relationship Id="rId1296" Type="http://schemas.openxmlformats.org/officeDocument/2006/relationships/hyperlink" Target="http://www.tribunalqro.gob.mx/transparencia/leeDoc.php?cual=6943&amp;transpliga=1" TargetMode="External"/><Relationship Id="rId1517" Type="http://schemas.openxmlformats.org/officeDocument/2006/relationships/hyperlink" Target="http://www.tribunalqro.gob.mx/transparencia/leeDoc.php?cual=7350&amp;transpliga=1" TargetMode="External"/><Relationship Id="rId1724" Type="http://schemas.openxmlformats.org/officeDocument/2006/relationships/hyperlink" Target="http://www.tribunalqro.gob.mx/transparencia/leeDoc.php?cual=7759&amp;transpliga=1" TargetMode="External"/><Relationship Id="rId16" Type="http://schemas.openxmlformats.org/officeDocument/2006/relationships/hyperlink" Target="http://www.tribunalqro.gob.mx/transparencia/leeDoc.php?cual=4106&amp;transpliga=1" TargetMode="External"/><Relationship Id="rId221" Type="http://schemas.openxmlformats.org/officeDocument/2006/relationships/hyperlink" Target="http://www.tribunalqro.gob.mx/transparencia/leeDoc.php?cual=4493&amp;transpliga=1" TargetMode="External"/><Relationship Id="rId319" Type="http://schemas.openxmlformats.org/officeDocument/2006/relationships/hyperlink" Target="http://www.tribunalqro.gob.mx/transparencia/leeDoc.php?cual=4603&amp;transpliga=1" TargetMode="External"/><Relationship Id="rId526" Type="http://schemas.openxmlformats.org/officeDocument/2006/relationships/hyperlink" Target="http://www.tribunalqro.gob.mx/transparencia/leeDoc.php?cual=5275&amp;transpliga=1" TargetMode="External"/><Relationship Id="rId1156" Type="http://schemas.openxmlformats.org/officeDocument/2006/relationships/hyperlink" Target="http://www.tribunalqro.gob.mx/transparencia/leeDoc.php?cual=6760&amp;transpliga=1" TargetMode="External"/><Relationship Id="rId1363" Type="http://schemas.openxmlformats.org/officeDocument/2006/relationships/hyperlink" Target="http://www.tribunalqro.gob.mx/transparencia/leeDoc.php?cual=7011&amp;transpliga=1" TargetMode="External"/><Relationship Id="rId1931" Type="http://schemas.openxmlformats.org/officeDocument/2006/relationships/hyperlink" Target="http://www.tribunalqro.gob.mx/transparencia/leeDoc.php?cual=8249&amp;transpliga=1" TargetMode="External"/><Relationship Id="rId733" Type="http://schemas.openxmlformats.org/officeDocument/2006/relationships/hyperlink" Target="http://www.tribunalqro.gob.mx/transparencia/leeDoc.php?cual=5503&amp;transpliga=1" TargetMode="External"/><Relationship Id="rId940" Type="http://schemas.openxmlformats.org/officeDocument/2006/relationships/hyperlink" Target="http://www.tribunalqro.gob.mx/transparencia/leeDoc.php?cual=5932&amp;transpliga=1" TargetMode="External"/><Relationship Id="rId1016" Type="http://schemas.openxmlformats.org/officeDocument/2006/relationships/hyperlink" Target="http://www.tribunalqro.gob.mx/transparencia/leeDoc.php?cual=6034&amp;transpliga=1." TargetMode="External"/><Relationship Id="rId1570" Type="http://schemas.openxmlformats.org/officeDocument/2006/relationships/hyperlink" Target="http://www.tribunalqro.gob.mx/transparencia/leeDoc.php?cual=7486&amp;transpliga=1" TargetMode="External"/><Relationship Id="rId1668" Type="http://schemas.openxmlformats.org/officeDocument/2006/relationships/hyperlink" Target="http://www.tribunalqro.gob.mx/transparencia/leeDoc.php?cual=7593&amp;transpliga=1" TargetMode="External"/><Relationship Id="rId1875" Type="http://schemas.openxmlformats.org/officeDocument/2006/relationships/hyperlink" Target="http://www.tribunalqro.gob.mx/transparencia/leeDoc.php?cual=8018&amp;transpliga=1" TargetMode="External"/><Relationship Id="rId165" Type="http://schemas.openxmlformats.org/officeDocument/2006/relationships/hyperlink" Target="http://www.tribunalqro.gob.mx/transparencia/leeDoc.php?cual=4437&amp;transpliga=1" TargetMode="External"/><Relationship Id="rId372" Type="http://schemas.openxmlformats.org/officeDocument/2006/relationships/hyperlink" Target="http://www.tribunalqro.gob.mx/transparencia/leeDoc.php?cual=4759&amp;transpliga=1" TargetMode="External"/><Relationship Id="rId677" Type="http://schemas.openxmlformats.org/officeDocument/2006/relationships/hyperlink" Target="http://www.tribunalqro.gob.mx/transparencia/leeDoc.php?cual=5443&amp;transpliga=1" TargetMode="External"/><Relationship Id="rId800" Type="http://schemas.openxmlformats.org/officeDocument/2006/relationships/hyperlink" Target="http://www.tribunalqro.gob.mx/transparencia/leeDoc.php?cual=5782&amp;transpliga=1" TargetMode="External"/><Relationship Id="rId1223" Type="http://schemas.openxmlformats.org/officeDocument/2006/relationships/hyperlink" Target="http://www.tribunalqro.gob.mx/transparencia/leeDoc.php?cual=6844&amp;transpliga=1" TargetMode="External"/><Relationship Id="rId1430" Type="http://schemas.openxmlformats.org/officeDocument/2006/relationships/hyperlink" Target="http://www.tribunalqro.gob.mx/transparencia/leeDoc.php?cual=7128&amp;transpliga=1" TargetMode="External"/><Relationship Id="rId1528" Type="http://schemas.openxmlformats.org/officeDocument/2006/relationships/hyperlink" Target="http://www.tribunalqro.gob.mx/transparencia/leeDoc.php?cual=7363&amp;transpliga=1" TargetMode="External"/><Relationship Id="rId232" Type="http://schemas.openxmlformats.org/officeDocument/2006/relationships/hyperlink" Target="http://www.tribunalqro.gob.mx/transparencia/leeDoc.php?cual=4499&amp;transpliga=1" TargetMode="External"/><Relationship Id="rId884" Type="http://schemas.openxmlformats.org/officeDocument/2006/relationships/hyperlink" Target="http://www.tribunalqro.gob.mx/transparencia/leeDoc.php?cual=5873&amp;transpliga=1" TargetMode="External"/><Relationship Id="rId1735" Type="http://schemas.openxmlformats.org/officeDocument/2006/relationships/hyperlink" Target="http://www.tribunalqro.gob.mx/transparencia/leeDoc.php?cual=7760&amp;transpliga=1" TargetMode="External"/><Relationship Id="rId1942" Type="http://schemas.openxmlformats.org/officeDocument/2006/relationships/hyperlink" Target="http://www.tribunalqro.gob.mx/transparencia/leeDoc.php?cual=8285&amp;transpliga=1" TargetMode="External"/><Relationship Id="rId27" Type="http://schemas.openxmlformats.org/officeDocument/2006/relationships/hyperlink" Target="http://www.tribunalqro.gob.mx/transparencia/leeDoc.php?cual=4117&amp;transpliga=1" TargetMode="External"/><Relationship Id="rId537" Type="http://schemas.openxmlformats.org/officeDocument/2006/relationships/hyperlink" Target="http://www.tribunalqro.gob.mx/transparencia/leeDoc.php?cual=5285&amp;transpliga=1" TargetMode="External"/><Relationship Id="rId744" Type="http://schemas.openxmlformats.org/officeDocument/2006/relationships/hyperlink" Target="http://www.tribunalqro.gob.mx/transparencia/leeDoc.php?cual=5717&amp;transpliga=1" TargetMode="External"/><Relationship Id="rId951" Type="http://schemas.openxmlformats.org/officeDocument/2006/relationships/hyperlink" Target="http://www.tribunalqro.gob.mx/transparencia/leeDoc.php?cual=5943&amp;transpliga=1" TargetMode="External"/><Relationship Id="rId1167" Type="http://schemas.openxmlformats.org/officeDocument/2006/relationships/hyperlink" Target="http://www.tribunalqro.gob.mx/transparencia/leeDoc.php?cual=6771&amp;transpliga=1" TargetMode="External"/><Relationship Id="rId1374" Type="http://schemas.openxmlformats.org/officeDocument/2006/relationships/hyperlink" Target="http://www.tribunalqro.gob.mx/transparencia/leeDoc.php?cual=7022&amp;transpliga=1" TargetMode="External"/><Relationship Id="rId1581" Type="http://schemas.openxmlformats.org/officeDocument/2006/relationships/hyperlink" Target="http://www.tribunalqro.gob.mx/transparencia/leeDoc.php?cual=7497&amp;transpliga=1" TargetMode="External"/><Relationship Id="rId1679" Type="http://schemas.openxmlformats.org/officeDocument/2006/relationships/hyperlink" Target="http://www.tribunalqro.gob.mx/transparencia/leeDoc.php?cual=7604&amp;transpliga=1" TargetMode="External"/><Relationship Id="rId1802" Type="http://schemas.openxmlformats.org/officeDocument/2006/relationships/hyperlink" Target="http://www.tribunalqro.gob.mx/transparencia/leeDoc.php?cual=7931&amp;transpliga=1" TargetMode="External"/><Relationship Id="rId80" Type="http://schemas.openxmlformats.org/officeDocument/2006/relationships/hyperlink" Target="http://www.tribunalqro.gob.mx/transparencia/leeDoc.php?cual=4176&amp;transpliga=1" TargetMode="External"/><Relationship Id="rId176" Type="http://schemas.openxmlformats.org/officeDocument/2006/relationships/hyperlink" Target="http://www.tribunalqro.gob.mx/transparencia/leeDoc.php?cual=4448&amp;transpliga=1" TargetMode="External"/><Relationship Id="rId383" Type="http://schemas.openxmlformats.org/officeDocument/2006/relationships/hyperlink" Target="http://www.tribunalqro.gob.mx/transparencia/leeDoc.php?cual=4770&amp;transpliga=1" TargetMode="External"/><Relationship Id="rId590" Type="http://schemas.openxmlformats.org/officeDocument/2006/relationships/hyperlink" Target="http://www.tribunalqro.gob.mx/transparencia/leeDoc.php?cual=5354&amp;transpliga=1" TargetMode="External"/><Relationship Id="rId604" Type="http://schemas.openxmlformats.org/officeDocument/2006/relationships/hyperlink" Target="http://www.tribunalqro.gob.mx/transparencia/leeDoc.php?cual=5368&amp;transpliga=1" TargetMode="External"/><Relationship Id="rId811" Type="http://schemas.openxmlformats.org/officeDocument/2006/relationships/hyperlink" Target="http://www.tribunalqro.gob.mx/transparencia/leeDoc.php?cual=5792&amp;transpliga=1" TargetMode="External"/><Relationship Id="rId1027" Type="http://schemas.openxmlformats.org/officeDocument/2006/relationships/hyperlink" Target="http://www.tribunalqro.gob.mx/transparencia/leeDoc.php?cual=6052&amp;transpliga=1" TargetMode="External"/><Relationship Id="rId1234" Type="http://schemas.openxmlformats.org/officeDocument/2006/relationships/hyperlink" Target="http://www.tribunalqro.gob.mx/transparencia/leeDoc.php?cual=6855&amp;transpliga=1" TargetMode="External"/><Relationship Id="rId1441" Type="http://schemas.openxmlformats.org/officeDocument/2006/relationships/hyperlink" Target="http://www.tribunalqro.gob.mx/transparencia/leeDoc.php?cual=7139&amp;transpliga=1" TargetMode="External"/><Relationship Id="rId1886" Type="http://schemas.openxmlformats.org/officeDocument/2006/relationships/hyperlink" Target="http://www.tribunalqro.gob.mx/transparencia/leeDoc.php?cual=8193&amp;transpliga=1" TargetMode="External"/><Relationship Id="rId243" Type="http://schemas.openxmlformats.org/officeDocument/2006/relationships/hyperlink" Target="http://www.tribunalqro.gob.mx/transparencia/leeDoc.php?cual=4510&amp;transpliga=1" TargetMode="External"/><Relationship Id="rId450" Type="http://schemas.openxmlformats.org/officeDocument/2006/relationships/hyperlink" Target="http://www.tribunalqro.gob.mx/transparencia/leeDoc.php?cual=4865&amp;transpliga=1" TargetMode="External"/><Relationship Id="rId688" Type="http://schemas.openxmlformats.org/officeDocument/2006/relationships/hyperlink" Target="http://www.tribunalqro.gob.mx/transparencia/leeDoc.php?cual=5454&amp;transpliga=1" TargetMode="External"/><Relationship Id="rId895" Type="http://schemas.openxmlformats.org/officeDocument/2006/relationships/hyperlink" Target="http://www.tribunalqro.gob.mx/transparencia/leeDoc.php?cual=5884&amp;transpliga=1" TargetMode="External"/><Relationship Id="rId909" Type="http://schemas.openxmlformats.org/officeDocument/2006/relationships/hyperlink" Target="http://www.tribunalqro.gob.mx/transparencia/leeDoc.php?cual=5898&amp;transpliga=1" TargetMode="External"/><Relationship Id="rId1080" Type="http://schemas.openxmlformats.org/officeDocument/2006/relationships/hyperlink" Target="http://www.tribunalqro.gob.mx/transparencia/leeDoc.php?cual=6673&amp;transpliga=1" TargetMode="External"/><Relationship Id="rId1301" Type="http://schemas.openxmlformats.org/officeDocument/2006/relationships/hyperlink" Target="http://www.tribunalqro.gob.mx/transparencia/leeDoc.php?cual=6948&amp;transpliga=1" TargetMode="External"/><Relationship Id="rId1539" Type="http://schemas.openxmlformats.org/officeDocument/2006/relationships/hyperlink" Target="http://www.tribunalqro.gob.mx/transparencia/leeDoc.php?cual=7455&amp;transpliga=1" TargetMode="External"/><Relationship Id="rId1746" Type="http://schemas.openxmlformats.org/officeDocument/2006/relationships/hyperlink" Target="http://www.tribunalqro.gob.mx/transparencia/leeDoc.php?cual=7776&amp;transpliga=1" TargetMode="External"/><Relationship Id="rId1953" Type="http://schemas.openxmlformats.org/officeDocument/2006/relationships/hyperlink" Target="http://www.tribunalqro.gob.mx/transparencia/leeDoc.php?cual=8537&amp;transpliga=1" TargetMode="External"/><Relationship Id="rId38" Type="http://schemas.openxmlformats.org/officeDocument/2006/relationships/hyperlink" Target="http://www.tribunalqro.gob.mx/transparencia/leeDoc.php?cual=4130&amp;transpliga=1" TargetMode="External"/><Relationship Id="rId103" Type="http://schemas.openxmlformats.org/officeDocument/2006/relationships/hyperlink" Target="http://www.tribunalqro.gob.mx/transparencia/leeDoc.php?cual=4251&amp;transpliga=1" TargetMode="External"/><Relationship Id="rId310" Type="http://schemas.openxmlformats.org/officeDocument/2006/relationships/hyperlink" Target="http://www.tribunalqro.gob.mx/transparencia/leeDoc.php?cual=4594&amp;transpliga=1" TargetMode="External"/><Relationship Id="rId548" Type="http://schemas.openxmlformats.org/officeDocument/2006/relationships/hyperlink" Target="http://www.tribunalqro.gob.mx/transparencia/leeDoc.php?cual=5294&amp;transpliga=1" TargetMode="External"/><Relationship Id="rId755" Type="http://schemas.openxmlformats.org/officeDocument/2006/relationships/hyperlink" Target="http://www.tribunalqro.gob.mx/transparencia/leeDoc.php?cual=5730&amp;transpliga=1" TargetMode="External"/><Relationship Id="rId962" Type="http://schemas.openxmlformats.org/officeDocument/2006/relationships/hyperlink" Target="http://www.tribunalqro.gob.mx/transparencia/leeDoc.php?cual=5954&amp;transpliga=1" TargetMode="External"/><Relationship Id="rId1178" Type="http://schemas.openxmlformats.org/officeDocument/2006/relationships/hyperlink" Target="http://www.tribunalqro.gob.mx/transparencia/leeDoc.php?cual=6796&amp;transpliga=1" TargetMode="External"/><Relationship Id="rId1385" Type="http://schemas.openxmlformats.org/officeDocument/2006/relationships/hyperlink" Target="http://www.tribunalqro.gob.mx/transparencia/leeDoc.php?cual=7034&amp;transpliga=1" TargetMode="External"/><Relationship Id="rId1592" Type="http://schemas.openxmlformats.org/officeDocument/2006/relationships/hyperlink" Target="http://www.tribunalqro.gob.mx/transparencia/leeDoc.php?cual=7516&amp;transpliga=1" TargetMode="External"/><Relationship Id="rId1606" Type="http://schemas.openxmlformats.org/officeDocument/2006/relationships/hyperlink" Target="http://www.tribunalqro.gob.mx/transparencia/leeDoc.php?cual=7531&amp;transpliga=1" TargetMode="External"/><Relationship Id="rId1813" Type="http://schemas.openxmlformats.org/officeDocument/2006/relationships/hyperlink" Target="http://www.tribunalqro.gob.mx/transparencia/leeDoc.php?cual=7945&amp;transpliga=1" TargetMode="External"/><Relationship Id="rId91" Type="http://schemas.openxmlformats.org/officeDocument/2006/relationships/hyperlink" Target="http://www.tribunalqro.gob.mx/transparencia/leeDoc.php?cual=4226&amp;transpliga=1" TargetMode="External"/><Relationship Id="rId187" Type="http://schemas.openxmlformats.org/officeDocument/2006/relationships/hyperlink" Target="http://www.tribunalqro.gob.mx/transparencia/leeDoc.php?cual=4459&amp;transpliga=1" TargetMode="External"/><Relationship Id="rId394" Type="http://schemas.openxmlformats.org/officeDocument/2006/relationships/hyperlink" Target="http://www.tribunalqro.gob.mx/transparencia/leeDoc.php?cual=4779&amp;transpliga=1" TargetMode="External"/><Relationship Id="rId408" Type="http://schemas.openxmlformats.org/officeDocument/2006/relationships/hyperlink" Target="http://www.tribunalqro.gob.mx/transparencia/leeDoc.php?cual=4796&amp;transpliga=1" TargetMode="External"/><Relationship Id="rId615" Type="http://schemas.openxmlformats.org/officeDocument/2006/relationships/hyperlink" Target="http://www.tribunalqro.gob.mx/transparencia/leeDoc.php?cual=5379&amp;transpliga=1" TargetMode="External"/><Relationship Id="rId822" Type="http://schemas.openxmlformats.org/officeDocument/2006/relationships/hyperlink" Target="http://www.tribunalqro.gob.mx/transparencia/leeDoc.php?cual=5804&amp;transpliga=1" TargetMode="External"/><Relationship Id="rId1038" Type="http://schemas.openxmlformats.org/officeDocument/2006/relationships/hyperlink" Target="http://www.tribunalqro.gob.mx/transparencia/leeDoc.php?cual=6064&amp;transpliga=1" TargetMode="External"/><Relationship Id="rId1245" Type="http://schemas.openxmlformats.org/officeDocument/2006/relationships/hyperlink" Target="http://www.tribunalqro.gob.mx/transparencia/leeDoc.php?cual=6892&amp;transpliga=1" TargetMode="External"/><Relationship Id="rId1452" Type="http://schemas.openxmlformats.org/officeDocument/2006/relationships/hyperlink" Target="http://www.tribunalqro.gob.mx/transparencia/leeDoc.php?cual=7155&amp;transpliga=1" TargetMode="External"/><Relationship Id="rId1897" Type="http://schemas.openxmlformats.org/officeDocument/2006/relationships/hyperlink" Target="http://www.tribunalqro.gob.mx/transparencia/leeDoc.php?cual=8204&amp;transpliga=1" TargetMode="External"/><Relationship Id="rId254" Type="http://schemas.openxmlformats.org/officeDocument/2006/relationships/hyperlink" Target="http://www.tribunalqro.gob.mx/transparencia/leeDoc.php?cual=4521&amp;transpliga=1" TargetMode="External"/><Relationship Id="rId699" Type="http://schemas.openxmlformats.org/officeDocument/2006/relationships/hyperlink" Target="http://www.tribunalqro.gob.mx/transparencia/leeDoc.php?cual=5465&amp;transpliga=1" TargetMode="External"/><Relationship Id="rId1091" Type="http://schemas.openxmlformats.org/officeDocument/2006/relationships/hyperlink" Target="http://www.tribunalqro.gob.mx/transparencia/leeDoc.php?cual=6688&amp;transpliga=1" TargetMode="External"/><Relationship Id="rId1105" Type="http://schemas.openxmlformats.org/officeDocument/2006/relationships/hyperlink" Target="http://www.tribunalqro.gob.mx/transparencia/leeDoc.php?cual=6702&amp;transpliga=1" TargetMode="External"/><Relationship Id="rId1312" Type="http://schemas.openxmlformats.org/officeDocument/2006/relationships/hyperlink" Target="http://www.tribunalqro.gob.mx/transparencia/leeDoc.php?cual=6959&amp;transpliga=1" TargetMode="External"/><Relationship Id="rId1757" Type="http://schemas.openxmlformats.org/officeDocument/2006/relationships/hyperlink" Target="http://www.tribunalqro.gob.mx/transparencia/leeDoc.php?cual=7805&amp;transpliga=1" TargetMode="External"/><Relationship Id="rId1964" Type="http://schemas.openxmlformats.org/officeDocument/2006/relationships/hyperlink" Target="http://www.tribunalqro.gob.mx/transparencia/leeDoc.php?cual=8532&amp;transpliga=1" TargetMode="External"/><Relationship Id="rId49" Type="http://schemas.openxmlformats.org/officeDocument/2006/relationships/hyperlink" Target="http://www.tribunalqro.gob.mx/transparencia/leeDoc.php?cual=4153&amp;transpliga=1" TargetMode="External"/><Relationship Id="rId114" Type="http://schemas.openxmlformats.org/officeDocument/2006/relationships/hyperlink" Target="http://www.tribunalqro.gob.mx/transparencia/leeDoc.php?cual=4273&amp;transpliga=1" TargetMode="External"/><Relationship Id="rId461" Type="http://schemas.openxmlformats.org/officeDocument/2006/relationships/hyperlink" Target="http://www.tribunalqro.gob.mx/transparencia/leeDoc.php?cual=4880&amp;transpliga=1" TargetMode="External"/><Relationship Id="rId559" Type="http://schemas.openxmlformats.org/officeDocument/2006/relationships/hyperlink" Target="http://www.tribunalqro.gob.mx/transparencia/leeDoc.php?cual=5314&amp;transpliga=1" TargetMode="External"/><Relationship Id="rId766" Type="http://schemas.openxmlformats.org/officeDocument/2006/relationships/hyperlink" Target="http://www.tribunalqro.gob.mx/transparencia/leeDoc.php?cual=5741&amp;transpliga=1" TargetMode="External"/><Relationship Id="rId1189" Type="http://schemas.openxmlformats.org/officeDocument/2006/relationships/hyperlink" Target="http://www.tribunalqro.gob.mx/transparencia/leeDoc.php?cual=6797&amp;transpliga=1" TargetMode="External"/><Relationship Id="rId1396" Type="http://schemas.openxmlformats.org/officeDocument/2006/relationships/hyperlink" Target="http://www.tribunalqro.gob.mx/transparencia/leeDoc.php?cual=7047&amp;transpliga=1" TargetMode="External"/><Relationship Id="rId1617" Type="http://schemas.openxmlformats.org/officeDocument/2006/relationships/hyperlink" Target="http://www.tribunalqro.gob.mx/transparencia/leeDoc.php?cual=7542&amp;transpliga=1" TargetMode="External"/><Relationship Id="rId1824" Type="http://schemas.openxmlformats.org/officeDocument/2006/relationships/hyperlink" Target="http://www.tribunalqro.gob.mx/transparencia/leeDoc.php?cual=7959&amp;transpliga=1" TargetMode="External"/><Relationship Id="rId198" Type="http://schemas.openxmlformats.org/officeDocument/2006/relationships/hyperlink" Target="http://www.tribunalqro.gob.mx/transparencia/leeDoc.php?cual=4470&amp;transpliga=1" TargetMode="External"/><Relationship Id="rId321" Type="http://schemas.openxmlformats.org/officeDocument/2006/relationships/hyperlink" Target="http://www.tribunalqro.gob.mx/transparencia/leeDoc.php?cual=4605&amp;transpliga=1" TargetMode="External"/><Relationship Id="rId419" Type="http://schemas.openxmlformats.org/officeDocument/2006/relationships/hyperlink" Target="http://www.tribunalqro.gob.mx/transparencia/leeDoc.php?cual=4831&amp;transpliga=1" TargetMode="External"/><Relationship Id="rId626" Type="http://schemas.openxmlformats.org/officeDocument/2006/relationships/hyperlink" Target="http://www.tribunalqro.gob.mx/transparencia/leeDoc.php?cual=5390&amp;transpliga=1" TargetMode="External"/><Relationship Id="rId973" Type="http://schemas.openxmlformats.org/officeDocument/2006/relationships/hyperlink" Target="http://www.tribunalqro.gob.mx/transparencia/leeDoc.php?cual=5984&amp;transpliga=1" TargetMode="External"/><Relationship Id="rId1049" Type="http://schemas.openxmlformats.org/officeDocument/2006/relationships/hyperlink" Target="http://www.tribunalqro.gob.mx/transparencia/leeDoc.php?cual=6070&amp;transpliga=1" TargetMode="External"/><Relationship Id="rId1256" Type="http://schemas.openxmlformats.org/officeDocument/2006/relationships/hyperlink" Target="http://www.tribunalqro.gob.mx/transparencia/leeDoc.php?cual=6903&amp;transpliga=1" TargetMode="External"/><Relationship Id="rId833" Type="http://schemas.openxmlformats.org/officeDocument/2006/relationships/hyperlink" Target="http://www.tribunalqro.gob.mx/transparencia/leeDoc.php?cual=5816&amp;transpliga=1" TargetMode="External"/><Relationship Id="rId1116" Type="http://schemas.openxmlformats.org/officeDocument/2006/relationships/hyperlink" Target="http://www.tribunalqro.gob.mx/transparencia/leeDoc.php?cual=6713&amp;transpliga=1" TargetMode="External"/><Relationship Id="rId1463" Type="http://schemas.openxmlformats.org/officeDocument/2006/relationships/hyperlink" Target="http://www.tribunalqro.gob.mx/transparencia/leeDoc.php?cual=7285&amp;transpliga=1" TargetMode="External"/><Relationship Id="rId1670" Type="http://schemas.openxmlformats.org/officeDocument/2006/relationships/hyperlink" Target="http://www.tribunalqro.gob.mx/transparencia/leeDoc.php?cual=7595&amp;transpliga=1" TargetMode="External"/><Relationship Id="rId1768" Type="http://schemas.openxmlformats.org/officeDocument/2006/relationships/hyperlink" Target="http://www.tribunalqro.gob.mx/transparencia/leeDoc.php?cual=7895&amp;transpliga=1" TargetMode="External"/><Relationship Id="rId265" Type="http://schemas.openxmlformats.org/officeDocument/2006/relationships/hyperlink" Target="http://www.tribunalqro.gob.mx/transparencia/leeDoc.php?cual=4551&amp;transpliga=1" TargetMode="External"/><Relationship Id="rId472" Type="http://schemas.openxmlformats.org/officeDocument/2006/relationships/hyperlink" Target="http://www.tribunalqro.gob.mx/transparencia/leeDoc.php?cual=4964&amp;transpliga=1" TargetMode="External"/><Relationship Id="rId900" Type="http://schemas.openxmlformats.org/officeDocument/2006/relationships/hyperlink" Target="http://www.tribunalqro.gob.mx/transparencia/leeDoc.php?cual=5889&amp;transpliga=1" TargetMode="External"/><Relationship Id="rId1323" Type="http://schemas.openxmlformats.org/officeDocument/2006/relationships/hyperlink" Target="http://www.tribunalqro.gob.mx/transparencia/leeDoc.php?cual=6970&amp;transpliga=1" TargetMode="External"/><Relationship Id="rId1530" Type="http://schemas.openxmlformats.org/officeDocument/2006/relationships/hyperlink" Target="http://www.tribunalqro.gob.mx/transparencia/leeDoc.php?cual=7365&amp;transpliga=1" TargetMode="External"/><Relationship Id="rId1628" Type="http://schemas.openxmlformats.org/officeDocument/2006/relationships/hyperlink" Target="http://www.tribunalqro.gob.mx/transparencia/leeDoc.php?cual=7553&amp;transpliga=1" TargetMode="External"/><Relationship Id="rId1975" Type="http://schemas.openxmlformats.org/officeDocument/2006/relationships/hyperlink" Target="http://www.tribunalqro.gob.mx/transparencia/leeDoc.php?cual=8541&amp;transpliga=1" TargetMode="External"/><Relationship Id="rId125" Type="http://schemas.openxmlformats.org/officeDocument/2006/relationships/hyperlink" Target="http://www.tribunalqro.gob.mx/transparencia/leeDoc.php?cual=4286&amp;transpliga=1" TargetMode="External"/><Relationship Id="rId332" Type="http://schemas.openxmlformats.org/officeDocument/2006/relationships/hyperlink" Target="http://www.tribunalqro.gob.mx/transparencia/leeDoc.php?cual=4616&amp;transpliga=1" TargetMode="External"/><Relationship Id="rId777" Type="http://schemas.openxmlformats.org/officeDocument/2006/relationships/hyperlink" Target="http://www.tribunalqro.gob.mx/transparencia/leeDoc.php?cual=5752&amp;transpliga=1" TargetMode="External"/><Relationship Id="rId984" Type="http://schemas.openxmlformats.org/officeDocument/2006/relationships/hyperlink" Target="http://www.tribunalqro.gob.mx/transparencia/leeDoc.php?cual=5995&amp;transpliga=1" TargetMode="External"/><Relationship Id="rId1835" Type="http://schemas.openxmlformats.org/officeDocument/2006/relationships/hyperlink" Target="http://www.tribunalqro.gob.mx/transparencia/leeDoc.php?cual=7971&amp;transpliga=1" TargetMode="External"/><Relationship Id="rId637" Type="http://schemas.openxmlformats.org/officeDocument/2006/relationships/hyperlink" Target="http://www.tribunalqro.gob.mx/transparencia/leeDoc.php?cual=5402&amp;transpliga=1" TargetMode="External"/><Relationship Id="rId844" Type="http://schemas.openxmlformats.org/officeDocument/2006/relationships/hyperlink" Target="http://www.tribunalqro.gob.mx/transparencia/leeDoc.php?cual=5829&amp;transpliga=1" TargetMode="External"/><Relationship Id="rId1267" Type="http://schemas.openxmlformats.org/officeDocument/2006/relationships/hyperlink" Target="http://www.tribunalqro.gob.mx/transparencia/leeDoc.php?cual=6913&amp;transpliga=1" TargetMode="External"/><Relationship Id="rId1474" Type="http://schemas.openxmlformats.org/officeDocument/2006/relationships/hyperlink" Target="http://www.tribunalqro.gob.mx/transparencia/leeDoc.php?cual=7300&amp;transpliga=1" TargetMode="External"/><Relationship Id="rId1681" Type="http://schemas.openxmlformats.org/officeDocument/2006/relationships/hyperlink" Target="http://www.tribunalqro.gob.mx/transparencia/leeDoc.php?cual=7606&amp;transpliga=1" TargetMode="External"/><Relationship Id="rId1902" Type="http://schemas.openxmlformats.org/officeDocument/2006/relationships/hyperlink" Target="http://www.tribunalqro.gob.mx/transparencia/leeDoc.php?cual=8219&amp;transpliga=1" TargetMode="External"/><Relationship Id="rId276" Type="http://schemas.openxmlformats.org/officeDocument/2006/relationships/hyperlink" Target="http://www.tribunalqro.gob.mx/transparencia/leeDoc.php?cual=4557&amp;transpliga=1" TargetMode="External"/><Relationship Id="rId483" Type="http://schemas.openxmlformats.org/officeDocument/2006/relationships/hyperlink" Target="http://www.tribunalqro.gob.mx/transparencia/leeDoc.php?cual=4976&amp;transpliga=1" TargetMode="External"/><Relationship Id="rId690" Type="http://schemas.openxmlformats.org/officeDocument/2006/relationships/hyperlink" Target="http://www.tribunalqro.gob.mx/transparencia/leeDoc.php?cual=5456&amp;transpliga=1" TargetMode="External"/><Relationship Id="rId704" Type="http://schemas.openxmlformats.org/officeDocument/2006/relationships/hyperlink" Target="http://www.tribunalqro.gob.mx/transparencia/leeDoc.php?cual=5470&amp;transpliga=1" TargetMode="External"/><Relationship Id="rId911" Type="http://schemas.openxmlformats.org/officeDocument/2006/relationships/hyperlink" Target="http://www.tribunalqro.gob.mx/transparencia/leeDoc.php?cual=5900&amp;transpliga=1" TargetMode="External"/><Relationship Id="rId1127" Type="http://schemas.openxmlformats.org/officeDocument/2006/relationships/hyperlink" Target="http://www.tribunalqro.gob.mx/transparencia/leeDoc.php?cual=6724&amp;transpliga=1" TargetMode="External"/><Relationship Id="rId1334" Type="http://schemas.openxmlformats.org/officeDocument/2006/relationships/hyperlink" Target="http://www.tribunalqro.gob.mx/transparencia/leeDoc.php?cual=6982&amp;transpliga=1" TargetMode="External"/><Relationship Id="rId1541" Type="http://schemas.openxmlformats.org/officeDocument/2006/relationships/hyperlink" Target="http://www.tribunalqro.gob.mx/transparencia/leeDoc.php?cual=7457&amp;transpliga=1" TargetMode="External"/><Relationship Id="rId1779" Type="http://schemas.openxmlformats.org/officeDocument/2006/relationships/hyperlink" Target="http://www.tribunalqro.gob.mx/transparencia/leeDoc.php?cual=7906&amp;transpliga=1" TargetMode="External"/><Relationship Id="rId40" Type="http://schemas.openxmlformats.org/officeDocument/2006/relationships/hyperlink" Target="http://www.tribunalqro.gob.mx/transparencia/leeDoc.php?cual=4144&amp;transpliga=1" TargetMode="External"/><Relationship Id="rId136" Type="http://schemas.openxmlformats.org/officeDocument/2006/relationships/hyperlink" Target="http://www.tribunalqro.gob.mx/transparencia/leeDoc.php?cual=4408&amp;transpliga=1" TargetMode="External"/><Relationship Id="rId343" Type="http://schemas.openxmlformats.org/officeDocument/2006/relationships/hyperlink" Target="http://www.tribunalqro.gob.mx/transparencia/leeDoc.php?cual=4728&amp;transpliga=1" TargetMode="External"/><Relationship Id="rId550" Type="http://schemas.openxmlformats.org/officeDocument/2006/relationships/hyperlink" Target="http://www.tribunalqro.gob.mx/transparencia/leeDoc.php?cual=5296&amp;transpliga=1" TargetMode="External"/><Relationship Id="rId788" Type="http://schemas.openxmlformats.org/officeDocument/2006/relationships/hyperlink" Target="http://www.tribunalqro.gob.mx/transparencia/leeDoc.php?cual=5765&amp;transpliga=1" TargetMode="External"/><Relationship Id="rId995" Type="http://schemas.openxmlformats.org/officeDocument/2006/relationships/hyperlink" Target="http://www.tribunalqro.gob.mx/transparencia/leeDoc.php?cual=6009&amp;transpliga=1" TargetMode="External"/><Relationship Id="rId1180" Type="http://schemas.openxmlformats.org/officeDocument/2006/relationships/hyperlink" Target="http://www.tribunalqro.gob.mx/transparencia/leeDoc.php?cual=6799&amp;transpliga=1" TargetMode="External"/><Relationship Id="rId1401" Type="http://schemas.openxmlformats.org/officeDocument/2006/relationships/hyperlink" Target="http://www.tribunalqro.gob.mx/transparencia/leeDoc.php?cual=7052&amp;transpliga=1" TargetMode="External"/><Relationship Id="rId1639" Type="http://schemas.openxmlformats.org/officeDocument/2006/relationships/hyperlink" Target="http://www.tribunalqro.gob.mx/transparencia/leeDoc.php?cual=7564&amp;transpliga=1" TargetMode="External"/><Relationship Id="rId1846" Type="http://schemas.openxmlformats.org/officeDocument/2006/relationships/hyperlink" Target="http://www.tribunalqro.gob.mx/transparencia/leeDoc.php?cual=7988&amp;transpliga=1" TargetMode="External"/><Relationship Id="rId203" Type="http://schemas.openxmlformats.org/officeDocument/2006/relationships/hyperlink" Target="http://www.tribunalqro.gob.mx/transparencia/leeDoc.php?cual=4475&amp;transpliga=1" TargetMode="External"/><Relationship Id="rId648" Type="http://schemas.openxmlformats.org/officeDocument/2006/relationships/hyperlink" Target="http://www.tribunalqro.gob.mx/transparencia/leeDoc.php?cual=5413&amp;transpliga=1" TargetMode="External"/><Relationship Id="rId855" Type="http://schemas.openxmlformats.org/officeDocument/2006/relationships/hyperlink" Target="http://www.tribunalqro.gob.mx/transparencia/leeDoc.php?cual=5850&amp;transpliga=1" TargetMode="External"/><Relationship Id="rId1040" Type="http://schemas.openxmlformats.org/officeDocument/2006/relationships/hyperlink" Target="http://www.tribunalqro.gob.mx/transparencia/leeDoc.php?cual=6066&amp;transpliga=1" TargetMode="External"/><Relationship Id="rId1278" Type="http://schemas.openxmlformats.org/officeDocument/2006/relationships/hyperlink" Target="http://www.tribunalqro.gob.mx/transparencia/leeDoc.php?cual=6925&amp;transpliga=1" TargetMode="External"/><Relationship Id="rId1485" Type="http://schemas.openxmlformats.org/officeDocument/2006/relationships/hyperlink" Target="http://www.tribunalqro.gob.mx/transparencia/leeDoc.php?cual=7320&amp;transpliga=1" TargetMode="External"/><Relationship Id="rId1692" Type="http://schemas.openxmlformats.org/officeDocument/2006/relationships/hyperlink" Target="http://www.tribunalqro.gob.mx/transparencia/leeDoc.php?cual=7617&amp;transpliga=1" TargetMode="External"/><Relationship Id="rId1706" Type="http://schemas.openxmlformats.org/officeDocument/2006/relationships/hyperlink" Target="http://www.tribunalqro.gob.mx/transparencia/leeDoc.php?cual=7631&amp;transpliga=1" TargetMode="External"/><Relationship Id="rId1913" Type="http://schemas.openxmlformats.org/officeDocument/2006/relationships/hyperlink" Target="http://www.tribunalqro.gob.mx/transparencia/leeDoc.php?cual=8230&amp;transpliga=1" TargetMode="External"/><Relationship Id="rId287" Type="http://schemas.openxmlformats.org/officeDocument/2006/relationships/hyperlink" Target="http://www.tribunalqro.gob.mx/transparencia/leeDoc.php?cual=4571&amp;transpliga=1" TargetMode="External"/><Relationship Id="rId410" Type="http://schemas.openxmlformats.org/officeDocument/2006/relationships/hyperlink" Target="http://www.tribunalqro.gob.mx/transparencia/leeDoc.php?cual=4798&amp;transpliga=1" TargetMode="External"/><Relationship Id="rId494" Type="http://schemas.openxmlformats.org/officeDocument/2006/relationships/hyperlink" Target="http://www.tribunalqro.gob.mx/transparencia/leeDoc.php?cual=4988&amp;transpliga=1" TargetMode="External"/><Relationship Id="rId508" Type="http://schemas.openxmlformats.org/officeDocument/2006/relationships/hyperlink" Target="http://www.tribunalqro.gob.mx/transparencia/leeDoc.php?cual=5004&amp;transpliga=1" TargetMode="External"/><Relationship Id="rId715" Type="http://schemas.openxmlformats.org/officeDocument/2006/relationships/hyperlink" Target="http://www.tribunalqro.gob.mx/transparencia/leeDoc.php?cual=5483&amp;transpliga=1" TargetMode="External"/><Relationship Id="rId922" Type="http://schemas.openxmlformats.org/officeDocument/2006/relationships/hyperlink" Target="http://www.tribunalqro.gob.mx/transparencia/leeDoc.php?cual=5911&amp;transpliga=1" TargetMode="External"/><Relationship Id="rId1138" Type="http://schemas.openxmlformats.org/officeDocument/2006/relationships/hyperlink" Target="http://www.tribunalqro.gob.mx/transparencia/leeDoc.php?cual=6739&amp;transpliga=1" TargetMode="External"/><Relationship Id="rId1345" Type="http://schemas.openxmlformats.org/officeDocument/2006/relationships/hyperlink" Target="http://www.tribunalqro.gob.mx/transparencia/leeDoc.php?cual=6993&amp;transpliga=1" TargetMode="External"/><Relationship Id="rId1552" Type="http://schemas.openxmlformats.org/officeDocument/2006/relationships/hyperlink" Target="http://www.tribunalqro.gob.mx/transparencia/leeDoc.php?cual=7468&amp;transpliga=1" TargetMode="External"/><Relationship Id="rId147" Type="http://schemas.openxmlformats.org/officeDocument/2006/relationships/hyperlink" Target="http://www.tribunalqro.gob.mx/transparencia/leeDoc.php?cual=4419&amp;transpliga=1" TargetMode="External"/><Relationship Id="rId354" Type="http://schemas.openxmlformats.org/officeDocument/2006/relationships/hyperlink" Target="http://www.tribunalqro.gob.mx/transparencia/leeDoc.php?cual=4739&amp;transpliga=1" TargetMode="External"/><Relationship Id="rId799" Type="http://schemas.openxmlformats.org/officeDocument/2006/relationships/hyperlink" Target="http://www.tribunalqro.gob.mx/transparencia/leeDoc.php?cual=5781&amp;transpliga=1" TargetMode="External"/><Relationship Id="rId1191" Type="http://schemas.openxmlformats.org/officeDocument/2006/relationships/hyperlink" Target="http://www.tribunalqro.gob.mx/transparencia/leeDoc.php?cual=6809&amp;transpliga=1" TargetMode="External"/><Relationship Id="rId1205" Type="http://schemas.openxmlformats.org/officeDocument/2006/relationships/hyperlink" Target="http://www.tribunalqro.gob.mx/transparencia/leeDoc.php?cual=6824&amp;transpliga=1" TargetMode="External"/><Relationship Id="rId1857" Type="http://schemas.openxmlformats.org/officeDocument/2006/relationships/hyperlink" Target="http://www.tribunalqro.gob.mx/transparencia/leeDoc.php?cual=8000&amp;transpliga=1" TargetMode="External"/><Relationship Id="rId51" Type="http://schemas.openxmlformats.org/officeDocument/2006/relationships/hyperlink" Target="http://www.tribunalqro.gob.mx/transparencia/leeDoc.php?cual=4155&amp;transpliga=1" TargetMode="External"/><Relationship Id="rId561" Type="http://schemas.openxmlformats.org/officeDocument/2006/relationships/hyperlink" Target="http://www.tribunalqro.gob.mx/transparencia/leeDoc.php?cual=5316&amp;transpliga=1" TargetMode="External"/><Relationship Id="rId659" Type="http://schemas.openxmlformats.org/officeDocument/2006/relationships/hyperlink" Target="http://www.tribunalqro.gob.mx/transparencia/leeDoc.php?cual=5424&amp;transpliga=1" TargetMode="External"/><Relationship Id="rId866" Type="http://schemas.openxmlformats.org/officeDocument/2006/relationships/hyperlink" Target="http://www.tribunalqro.gob.mx/transparencia/leeDoc.php?cual=5866&amp;transpliga=1" TargetMode="External"/><Relationship Id="rId1289" Type="http://schemas.openxmlformats.org/officeDocument/2006/relationships/hyperlink" Target="http://www.tribunalqro.gob.mx/transparencia/leeDoc.php?cual=6935&amp;transpliga=1" TargetMode="External"/><Relationship Id="rId1412" Type="http://schemas.openxmlformats.org/officeDocument/2006/relationships/hyperlink" Target="http://www.tribunalqro.gob.mx/transparencia/leeDoc.php?cual=7120&amp;transpliga=1" TargetMode="External"/><Relationship Id="rId1496" Type="http://schemas.openxmlformats.org/officeDocument/2006/relationships/hyperlink" Target="http://www.tribunalqro.gob.mx/transparencia/leeDoc.php?cual=7331&amp;transpliga=1" TargetMode="External"/><Relationship Id="rId1717" Type="http://schemas.openxmlformats.org/officeDocument/2006/relationships/hyperlink" Target="http://www.tribunalqro.gob.mx/transparencia/leeDoc.php?cual=7642&amp;transpliga=1" TargetMode="External"/><Relationship Id="rId1924" Type="http://schemas.openxmlformats.org/officeDocument/2006/relationships/hyperlink" Target="http://www.tribunalqro.gob.mx/transparencia/leeDoc.php?cual=8242&amp;transpliga=1" TargetMode="External"/><Relationship Id="rId214" Type="http://schemas.openxmlformats.org/officeDocument/2006/relationships/hyperlink" Target="http://www.tribunalqro.gob.mx/transparencia/leeDoc.php?cual=4486&amp;transpliga=1" TargetMode="External"/><Relationship Id="rId298" Type="http://schemas.openxmlformats.org/officeDocument/2006/relationships/hyperlink" Target="http://www.tribunalqro.gob.mx/transparencia/leeDoc.php?cual=4582&amp;transpliga=1" TargetMode="External"/><Relationship Id="rId421" Type="http://schemas.openxmlformats.org/officeDocument/2006/relationships/hyperlink" Target="http://www.tribunalqro.gob.mx/transparencia/leeDoc.php?cual=4832&amp;transpliga=1" TargetMode="External"/><Relationship Id="rId519" Type="http://schemas.openxmlformats.org/officeDocument/2006/relationships/hyperlink" Target="http://www.tribunalqro.gob.mx/transparencia/leeDoc.php?cual=5268&amp;transpliga=1" TargetMode="External"/><Relationship Id="rId1051" Type="http://schemas.openxmlformats.org/officeDocument/2006/relationships/hyperlink" Target="http://www.tribunalqro.gob.mx/transparencia/leeDoc.php?cual=6072&amp;transpliga=1" TargetMode="External"/><Relationship Id="rId1149" Type="http://schemas.openxmlformats.org/officeDocument/2006/relationships/hyperlink" Target="http://www.tribunalqro.gob.mx/transparencia/leeDoc.php?cual=6751&amp;transpliga=1" TargetMode="External"/><Relationship Id="rId1356" Type="http://schemas.openxmlformats.org/officeDocument/2006/relationships/hyperlink" Target="http://www.tribunalqro.gob.mx/transparencia/leeDoc.php?cual=7004&amp;transpliga=1" TargetMode="External"/><Relationship Id="rId158" Type="http://schemas.openxmlformats.org/officeDocument/2006/relationships/hyperlink" Target="http://www.tribunalqro.gob.mx/transparencia/leeDoc.php?cual=4430&amp;transpliga=1" TargetMode="External"/><Relationship Id="rId726" Type="http://schemas.openxmlformats.org/officeDocument/2006/relationships/hyperlink" Target="http://www.tribunalqro.gob.mx/transparencia/leeDoc.php?cual=5496&amp;transpliga=1" TargetMode="External"/><Relationship Id="rId933" Type="http://schemas.openxmlformats.org/officeDocument/2006/relationships/hyperlink" Target="http://www.tribunalqro.gob.mx/transparencia/leeDoc.php?cual=5924&amp;transpliga=1" TargetMode="External"/><Relationship Id="rId1009" Type="http://schemas.openxmlformats.org/officeDocument/2006/relationships/hyperlink" Target="http://www.tribunalqro.gob.mx/transparencia/leeDoc.php?cual=6023&amp;transpliga=1" TargetMode="External"/><Relationship Id="rId1563" Type="http://schemas.openxmlformats.org/officeDocument/2006/relationships/hyperlink" Target="http://www.tribunalqro.gob.mx/transparencia/leeDoc.php?cual=7479&amp;transpliga=1" TargetMode="External"/><Relationship Id="rId1770" Type="http://schemas.openxmlformats.org/officeDocument/2006/relationships/hyperlink" Target="http://www.tribunalqro.gob.mx/transparencia/leeDoc.php?cual=7897&amp;transpliga=1" TargetMode="External"/><Relationship Id="rId1868" Type="http://schemas.openxmlformats.org/officeDocument/2006/relationships/hyperlink" Target="http://www.tribunalqro.gob.mx/transparencia/leeDoc.php?cual=8011&amp;transpliga=1" TargetMode="External"/><Relationship Id="rId62" Type="http://schemas.openxmlformats.org/officeDocument/2006/relationships/hyperlink" Target="http://www.tribunalqro.gob.mx/transparencia/leeDoc.php?cual=4166&amp;transpliga=1" TargetMode="External"/><Relationship Id="rId365" Type="http://schemas.openxmlformats.org/officeDocument/2006/relationships/hyperlink" Target="http://www.tribunalqro.gob.mx/transparencia/leeDoc.php?cual=4752&amp;transpliga=1" TargetMode="External"/><Relationship Id="rId572" Type="http://schemas.openxmlformats.org/officeDocument/2006/relationships/hyperlink" Target="http://www.tribunalqro.gob.mx/transparencia/leeDoc.php?cual=5336&amp;transpliga=1" TargetMode="External"/><Relationship Id="rId1216" Type="http://schemas.openxmlformats.org/officeDocument/2006/relationships/hyperlink" Target="http://www.tribunalqro.gob.mx/transparencia/leeDoc.php?cual=6836&amp;transpliga=1" TargetMode="External"/><Relationship Id="rId1423" Type="http://schemas.openxmlformats.org/officeDocument/2006/relationships/hyperlink" Target="http://www.tribunalqro.gob.mx/transparencia/leeDoc.php?cual=7122&amp;transpliga=1" TargetMode="External"/><Relationship Id="rId1630" Type="http://schemas.openxmlformats.org/officeDocument/2006/relationships/hyperlink" Target="http://www.tribunalqro.gob.mx/transparencia/leeDoc.php?cual=7555&amp;transpliga=1" TargetMode="External"/><Relationship Id="rId225" Type="http://schemas.openxmlformats.org/officeDocument/2006/relationships/hyperlink" Target="http://www.tribunalqro.gob.mx/transparencia/leeDoc.php?cual=4497&amp;transpliga=1" TargetMode="External"/><Relationship Id="rId432" Type="http://schemas.openxmlformats.org/officeDocument/2006/relationships/hyperlink" Target="http://www.tribunalqro.gob.mx/transparencia/leeDoc.php?cual=4844&amp;transpliga=1" TargetMode="External"/><Relationship Id="rId877" Type="http://schemas.openxmlformats.org/officeDocument/2006/relationships/hyperlink" Target="http://www.tribunalqro.gob.mx/transparencia/leeDoc.php?cual=5865&amp;transpliga=1" TargetMode="External"/><Relationship Id="rId1062" Type="http://schemas.openxmlformats.org/officeDocument/2006/relationships/hyperlink" Target="http://www.tribunalqro.gob.mx/transparencia/leeDoc.php?cual=6083&amp;transpliga=1" TargetMode="External"/><Relationship Id="rId1728" Type="http://schemas.openxmlformats.org/officeDocument/2006/relationships/hyperlink" Target="http://www.tribunalqro.gob.mx/transparencia/leeDoc.php?cual=7759&amp;transpliga=1" TargetMode="External"/><Relationship Id="rId1935" Type="http://schemas.openxmlformats.org/officeDocument/2006/relationships/hyperlink" Target="http://www.tribunalqro.gob.mx/transparencia/leeDoc.php?cual=8254&amp;transpliga=1" TargetMode="External"/><Relationship Id="rId737" Type="http://schemas.openxmlformats.org/officeDocument/2006/relationships/hyperlink" Target="http://www.tribunalqro.gob.mx/transparencia/leeDoc.php?cual=5509&amp;transpliga=1" TargetMode="External"/><Relationship Id="rId944" Type="http://schemas.openxmlformats.org/officeDocument/2006/relationships/hyperlink" Target="http://www.tribunalqro.gob.mx/transparencia/leeDoc.php?cual=5936&amp;transpliga=1" TargetMode="External"/><Relationship Id="rId1367" Type="http://schemas.openxmlformats.org/officeDocument/2006/relationships/hyperlink" Target="http://www.tribunalqro.gob.mx/transparencia/leeDoc.php?cual=7015&amp;transpliga=1" TargetMode="External"/><Relationship Id="rId1574" Type="http://schemas.openxmlformats.org/officeDocument/2006/relationships/hyperlink" Target="http://www.tribunalqro.gob.mx/transparencia/leeDoc.php?cual=7490&amp;transpliga=1" TargetMode="External"/><Relationship Id="rId1781" Type="http://schemas.openxmlformats.org/officeDocument/2006/relationships/hyperlink" Target="http://www.tribunalqro.gob.mx/transparencia/leeDoc.php?cual=7908&amp;transpliga=1" TargetMode="External"/><Relationship Id="rId73" Type="http://schemas.openxmlformats.org/officeDocument/2006/relationships/hyperlink" Target="http://www.tribunalqro.gob.mx/transparencia/leeDoc.php?cual=4175&amp;transpliga=1" TargetMode="External"/><Relationship Id="rId169" Type="http://schemas.openxmlformats.org/officeDocument/2006/relationships/hyperlink" Target="http://www.tribunalqro.gob.mx/transparencia/leeDoc.php?cual=4441&amp;transpliga=1" TargetMode="External"/><Relationship Id="rId376" Type="http://schemas.openxmlformats.org/officeDocument/2006/relationships/hyperlink" Target="http://www.tribunalqro.gob.mx/transparencia/leeDoc.php?cual=4763&amp;transpliga=1" TargetMode="External"/><Relationship Id="rId583" Type="http://schemas.openxmlformats.org/officeDocument/2006/relationships/hyperlink" Target="http://www.tribunalqro.gob.mx/transparencia/leeDoc.php?cual=5347&amp;transpliga=1" TargetMode="External"/><Relationship Id="rId790" Type="http://schemas.openxmlformats.org/officeDocument/2006/relationships/hyperlink" Target="http://www.tribunalqro.gob.mx/transparencia/leeDoc.php?cual=5767&amp;transpliga=1" TargetMode="External"/><Relationship Id="rId804" Type="http://schemas.openxmlformats.org/officeDocument/2006/relationships/hyperlink" Target="http://www.tribunalqro.gob.mx/transparencia/leeDoc.php?cual=5785&amp;transpliga=1" TargetMode="External"/><Relationship Id="rId1227" Type="http://schemas.openxmlformats.org/officeDocument/2006/relationships/hyperlink" Target="http://www.tribunalqro.gob.mx/transparencia/leeDoc.php?cual=6848&amp;transpliga=1" TargetMode="External"/><Relationship Id="rId1434" Type="http://schemas.openxmlformats.org/officeDocument/2006/relationships/hyperlink" Target="http://www.tribunalqro.gob.mx/transparencia/leeDoc.php?cual=7132&amp;transpliga=1" TargetMode="External"/><Relationship Id="rId1641" Type="http://schemas.openxmlformats.org/officeDocument/2006/relationships/hyperlink" Target="http://www.tribunalqro.gob.mx/transparencia/leeDoc.php?cual=7566&amp;transpliga=1" TargetMode="External"/><Relationship Id="rId1879" Type="http://schemas.openxmlformats.org/officeDocument/2006/relationships/hyperlink" Target="http://www.tribunalqro.gob.mx/transparencia/leeDoc.php?cual=8022&amp;transpliga=1" TargetMode="External"/><Relationship Id="rId4" Type="http://schemas.openxmlformats.org/officeDocument/2006/relationships/hyperlink" Target="http://www.tribunalqro.gob.mx/transparencia/leeDoc.php?cual=4093&amp;transpliga=1" TargetMode="External"/><Relationship Id="rId236" Type="http://schemas.openxmlformats.org/officeDocument/2006/relationships/hyperlink" Target="http://www.tribunalqro.gob.mx/transparencia/leeDoc.php?cual=4503&amp;transpliga=1" TargetMode="External"/><Relationship Id="rId443" Type="http://schemas.openxmlformats.org/officeDocument/2006/relationships/hyperlink" Target="http://www.tribunalqro.gob.mx/transparencia/leeDoc.php?cual=4855&amp;transpliga=1" TargetMode="External"/><Relationship Id="rId650" Type="http://schemas.openxmlformats.org/officeDocument/2006/relationships/hyperlink" Target="http://www.tribunalqro.gob.mx/transparencia/leeDoc.php?cual=5415&amp;transpliga=1" TargetMode="External"/><Relationship Id="rId888" Type="http://schemas.openxmlformats.org/officeDocument/2006/relationships/hyperlink" Target="http://www.tribunalqro.gob.mx/transparencia/leeDoc.php?cual=5877&amp;transpliga=1" TargetMode="External"/><Relationship Id="rId1073" Type="http://schemas.openxmlformats.org/officeDocument/2006/relationships/hyperlink" Target="http://www.tribunalqro.gob.mx/transparencia/leeDoc.php?cual=6666&amp;transpliga=1" TargetMode="External"/><Relationship Id="rId1280" Type="http://schemas.openxmlformats.org/officeDocument/2006/relationships/hyperlink" Target="http://www.tribunalqro.gob.mx/transparencia/leeDoc.php?cual=6927&amp;transpliga=1" TargetMode="External"/><Relationship Id="rId1501" Type="http://schemas.openxmlformats.org/officeDocument/2006/relationships/hyperlink" Target="http://www.tribunalqro.gob.mx/transparencia/leeDoc.php?cual=7336&amp;transpliga=1" TargetMode="External"/><Relationship Id="rId1739" Type="http://schemas.openxmlformats.org/officeDocument/2006/relationships/hyperlink" Target="http://www.tribunalqro.gob.mx/transparencia/leeDoc.php?cual=7765&amp;transpliga=1" TargetMode="External"/><Relationship Id="rId1946" Type="http://schemas.openxmlformats.org/officeDocument/2006/relationships/hyperlink" Target="http://www.tribunalqro.gob.mx/transparencia/leeDoc.php?cual=8289&amp;transpliga=1" TargetMode="External"/><Relationship Id="rId303" Type="http://schemas.openxmlformats.org/officeDocument/2006/relationships/hyperlink" Target="http://www.tribunalqro.gob.mx/transparencia/leeDoc.php?cual=4587&amp;transpliga=1" TargetMode="External"/><Relationship Id="rId748" Type="http://schemas.openxmlformats.org/officeDocument/2006/relationships/hyperlink" Target="http://www.tribunalqro.gob.mx/transparencia/leeDoc.php?cual=5722&amp;transpliga=1" TargetMode="External"/><Relationship Id="rId955" Type="http://schemas.openxmlformats.org/officeDocument/2006/relationships/hyperlink" Target="http://www.tribunalqro.gob.mx/transparencia/leeDoc.php?cual=5947&amp;transpliga=1" TargetMode="External"/><Relationship Id="rId1140" Type="http://schemas.openxmlformats.org/officeDocument/2006/relationships/hyperlink" Target="http://www.tribunalqro.gob.mx/transparencia/leeDoc.php?cual=6741&amp;transpliga=1" TargetMode="External"/><Relationship Id="rId1378" Type="http://schemas.openxmlformats.org/officeDocument/2006/relationships/hyperlink" Target="http://www.tribunalqro.gob.mx/transparencia/leeDoc.php?cual=7027&amp;transpliga=1" TargetMode="External"/><Relationship Id="rId1585" Type="http://schemas.openxmlformats.org/officeDocument/2006/relationships/hyperlink" Target="http://www.tribunalqro.gob.mx/transparencia/leeDoc.php?cual=7501&amp;transpliga=1" TargetMode="External"/><Relationship Id="rId1792" Type="http://schemas.openxmlformats.org/officeDocument/2006/relationships/hyperlink" Target="http://www.tribunalqro.gob.mx/transparencia/leeDoc.php?cual=7919&amp;transpliga=1" TargetMode="External"/><Relationship Id="rId1806" Type="http://schemas.openxmlformats.org/officeDocument/2006/relationships/hyperlink" Target="http://www.tribunalqro.gob.mx/transparencia/leeDoc.php?cual=7937&amp;transpliga=1" TargetMode="External"/><Relationship Id="rId84" Type="http://schemas.openxmlformats.org/officeDocument/2006/relationships/hyperlink" Target="http://www.tribunalqro.gob.mx/transparencia/leeDoc.php?cual=4178&amp;transpliga=1" TargetMode="External"/><Relationship Id="rId387" Type="http://schemas.openxmlformats.org/officeDocument/2006/relationships/hyperlink" Target="http://www.tribunalqro.gob.mx/transparencia/leeDoc.php?cual=4774&amp;transpliga=1" TargetMode="External"/><Relationship Id="rId510" Type="http://schemas.openxmlformats.org/officeDocument/2006/relationships/hyperlink" Target="http://www.tribunalqro.gob.mx/transparencia/leeDoc.php?cual=5006&amp;transpliga=1" TargetMode="External"/><Relationship Id="rId594" Type="http://schemas.openxmlformats.org/officeDocument/2006/relationships/hyperlink" Target="http://www.tribunalqro.gob.mx/transparencia/leeDoc.php?cual=5358&amp;transpliga=1" TargetMode="External"/><Relationship Id="rId608" Type="http://schemas.openxmlformats.org/officeDocument/2006/relationships/hyperlink" Target="http://www.tribunalqro.gob.mx/transparencia/leeDoc.php?cual=5372&amp;transpliga=1" TargetMode="External"/><Relationship Id="rId815" Type="http://schemas.openxmlformats.org/officeDocument/2006/relationships/hyperlink" Target="http://www.tribunalqro.gob.mx/transparencia/leeDoc.php?cual=5796&amp;transpliga=1" TargetMode="External"/><Relationship Id="rId1238" Type="http://schemas.openxmlformats.org/officeDocument/2006/relationships/hyperlink" Target="http://www.tribunalqro.gob.mx/transparencia/leeDoc.php?cual=6885&amp;transpliga=1" TargetMode="External"/><Relationship Id="rId1445" Type="http://schemas.openxmlformats.org/officeDocument/2006/relationships/hyperlink" Target="http://www.tribunalqro.gob.mx/transparencia/leeDoc.php?cual=7143&amp;transpliga=1" TargetMode="External"/><Relationship Id="rId1652" Type="http://schemas.openxmlformats.org/officeDocument/2006/relationships/hyperlink" Target="http://www.tribunalqro.gob.mx/transparencia/leeDoc.php?cual=7577&amp;transpliga=1" TargetMode="External"/><Relationship Id="rId247" Type="http://schemas.openxmlformats.org/officeDocument/2006/relationships/hyperlink" Target="http://www.tribunalqro.gob.mx/transparencia/leeDoc.php?cual=4514&amp;transpliga=1" TargetMode="External"/><Relationship Id="rId899" Type="http://schemas.openxmlformats.org/officeDocument/2006/relationships/hyperlink" Target="http://www.tribunalqro.gob.mx/transparencia/leeDoc.php?cual=5888&amp;transpliga=1" TargetMode="External"/><Relationship Id="rId1000" Type="http://schemas.openxmlformats.org/officeDocument/2006/relationships/hyperlink" Target="http://www.tribunalqro.gob.mx/transparencia/leeDoc.php?cual=6014&amp;transpliga=1" TargetMode="External"/><Relationship Id="rId1084" Type="http://schemas.openxmlformats.org/officeDocument/2006/relationships/hyperlink" Target="http://www.tribunalqro.gob.mx/transparencia/leeDoc.php?cual=6677&amp;transpliga=1" TargetMode="External"/><Relationship Id="rId1305" Type="http://schemas.openxmlformats.org/officeDocument/2006/relationships/hyperlink" Target="http://www.tribunalqro.gob.mx/transparencia/leeDoc.php?cual=6952&amp;transpliga=1" TargetMode="External"/><Relationship Id="rId1957" Type="http://schemas.openxmlformats.org/officeDocument/2006/relationships/hyperlink" Target="http://www.tribunalqro.gob.mx/transparencia/leeDoc.php?cual=8544&amp;transpliga=1" TargetMode="External"/><Relationship Id="rId107" Type="http://schemas.openxmlformats.org/officeDocument/2006/relationships/hyperlink" Target="http://www.tribunalqro.gob.mx/transparencia/leeDoc.php?cual=4264&amp;transpliga=1" TargetMode="External"/><Relationship Id="rId454" Type="http://schemas.openxmlformats.org/officeDocument/2006/relationships/hyperlink" Target="http://www.tribunalqro.gob.mx/transparencia/leeDoc.php?cual=4869&amp;transpliga=1" TargetMode="External"/><Relationship Id="rId661" Type="http://schemas.openxmlformats.org/officeDocument/2006/relationships/hyperlink" Target="http://www.tribunalqro.gob.mx/transparencia/leeDoc.php?cual=5426&amp;transpliga=1" TargetMode="External"/><Relationship Id="rId759" Type="http://schemas.openxmlformats.org/officeDocument/2006/relationships/hyperlink" Target="http://www.tribunalqro.gob.mx/transparencia/leeDoc.php?cual=5734&amp;transpliga=1" TargetMode="External"/><Relationship Id="rId966" Type="http://schemas.openxmlformats.org/officeDocument/2006/relationships/hyperlink" Target="http://www.tribunalqro.gob.mx/transparencia/leeDoc.php?cual=5975&amp;transpliga=1" TargetMode="External"/><Relationship Id="rId1291" Type="http://schemas.openxmlformats.org/officeDocument/2006/relationships/hyperlink" Target="http://www.tribunalqro.gob.mx/transparencia/leeDoc.php?cual=6937&amp;transpliga=1" TargetMode="External"/><Relationship Id="rId1389" Type="http://schemas.openxmlformats.org/officeDocument/2006/relationships/hyperlink" Target="http://www.tribunalqro.gob.mx/transparencia/leeDoc.php?cual=7040&amp;transpliga=1" TargetMode="External"/><Relationship Id="rId1512" Type="http://schemas.openxmlformats.org/officeDocument/2006/relationships/hyperlink" Target="http://www.tribunalqro.gob.mx/transparencia/leeDoc.php?cual=7345&amp;transpliga=1" TargetMode="External"/><Relationship Id="rId1596" Type="http://schemas.openxmlformats.org/officeDocument/2006/relationships/hyperlink" Target="http://www.tribunalqro.gob.mx/transparencia/leeDoc.php?cual=7520&amp;transpliga=1" TargetMode="External"/><Relationship Id="rId1817" Type="http://schemas.openxmlformats.org/officeDocument/2006/relationships/hyperlink" Target="http://www.tribunalqro.gob.mx/transparencia/leeDoc.php?cual=7949&amp;transpliga=1" TargetMode="External"/><Relationship Id="rId11" Type="http://schemas.openxmlformats.org/officeDocument/2006/relationships/hyperlink" Target="http://www.tribunalqro.gob.mx/transparencia/leeDoc.php?cual=4100&amp;transpliga=1" TargetMode="External"/><Relationship Id="rId314" Type="http://schemas.openxmlformats.org/officeDocument/2006/relationships/hyperlink" Target="http://www.tribunalqro.gob.mx/transparencia/leeDoc.php?cual=4598&amp;transpliga=1" TargetMode="External"/><Relationship Id="rId398" Type="http://schemas.openxmlformats.org/officeDocument/2006/relationships/hyperlink" Target="http://www.tribunalqro.gob.mx/transparencia/leeDoc.php?cual=4786&amp;transpliga=1" TargetMode="External"/><Relationship Id="rId521" Type="http://schemas.openxmlformats.org/officeDocument/2006/relationships/hyperlink" Target="http://www.tribunalqro.gob.mx/transparencia/leeDoc.php?cual=5270&amp;transpliga=1" TargetMode="External"/><Relationship Id="rId619" Type="http://schemas.openxmlformats.org/officeDocument/2006/relationships/hyperlink" Target="http://www.tribunalqro.gob.mx/transparencia/leeDoc.php?cual=5383&amp;transpliga=1" TargetMode="External"/><Relationship Id="rId1151" Type="http://schemas.openxmlformats.org/officeDocument/2006/relationships/hyperlink" Target="http://www.tribunalqro.gob.mx/transparencia/leeDoc.php?cual=6753&amp;transpliga=1" TargetMode="External"/><Relationship Id="rId1249" Type="http://schemas.openxmlformats.org/officeDocument/2006/relationships/hyperlink" Target="http://www.tribunalqro.gob.mx/transparencia/leeDoc.php?cual=6896&amp;transpliga=1" TargetMode="External"/><Relationship Id="rId95" Type="http://schemas.openxmlformats.org/officeDocument/2006/relationships/hyperlink" Target="http://www.tribunalqro.gob.mx/transparencia/leeDoc.php?cual=4226&amp;transpliga=1" TargetMode="External"/><Relationship Id="rId160" Type="http://schemas.openxmlformats.org/officeDocument/2006/relationships/hyperlink" Target="http://www.tribunalqro.gob.mx/transparencia/leeDoc.php?cual=4432&amp;transpliga=1" TargetMode="External"/><Relationship Id="rId826" Type="http://schemas.openxmlformats.org/officeDocument/2006/relationships/hyperlink" Target="http://www.tribunalqro.gob.mx/transparencia/leeDoc.php?cual=5809&amp;transpliga=1" TargetMode="External"/><Relationship Id="rId1011" Type="http://schemas.openxmlformats.org/officeDocument/2006/relationships/hyperlink" Target="http://www.tribunalqro.gob.mx/transparencia/leeDoc.php?cual=6028&amp;transpliga=1" TargetMode="External"/><Relationship Id="rId1109" Type="http://schemas.openxmlformats.org/officeDocument/2006/relationships/hyperlink" Target="http://www.tribunalqro.gob.mx/transparencia/leeDoc.php?cual=6706&amp;transpliga=1" TargetMode="External"/><Relationship Id="rId1456" Type="http://schemas.openxmlformats.org/officeDocument/2006/relationships/hyperlink" Target="http://www.tribunalqro.gob.mx/transparencia/leeDoc.php?cual=7277&amp;transpliga=1" TargetMode="External"/><Relationship Id="rId1663" Type="http://schemas.openxmlformats.org/officeDocument/2006/relationships/hyperlink" Target="http://www.tribunalqro.gob.mx/transparencia/leeDoc.php?cual=7588&amp;transpliga=1" TargetMode="External"/><Relationship Id="rId1870" Type="http://schemas.openxmlformats.org/officeDocument/2006/relationships/hyperlink" Target="http://www.tribunalqro.gob.mx/transparencia/leeDoc.php?cual=8013&amp;transpliga=1" TargetMode="External"/><Relationship Id="rId1968" Type="http://schemas.openxmlformats.org/officeDocument/2006/relationships/hyperlink" Target="http://www.tribunalqro.gob.mx/transparencia/leeDoc.php?cual=8543&amp;transpliga=1" TargetMode="External"/><Relationship Id="rId258" Type="http://schemas.openxmlformats.org/officeDocument/2006/relationships/hyperlink" Target="http://www.tribunalqro.gob.mx/transparencia/leeDoc.php?cual=4527&amp;transpliga=1" TargetMode="External"/><Relationship Id="rId465" Type="http://schemas.openxmlformats.org/officeDocument/2006/relationships/hyperlink" Target="http://www.tribunalqro.gob.mx/transparencia/leeDoc.php?cual=4884&amp;transpliga=1" TargetMode="External"/><Relationship Id="rId672" Type="http://schemas.openxmlformats.org/officeDocument/2006/relationships/hyperlink" Target="http://www.tribunalqro.gob.mx/transparencia/leeDoc.php?cual=5437&amp;transpliga=1" TargetMode="External"/><Relationship Id="rId1095" Type="http://schemas.openxmlformats.org/officeDocument/2006/relationships/hyperlink" Target="http://www.tribunalqro.gob.mx/transparencia/leeDoc.php?cual=6692&amp;transpliga=1" TargetMode="External"/><Relationship Id="rId1316" Type="http://schemas.openxmlformats.org/officeDocument/2006/relationships/hyperlink" Target="http://www.tribunalqro.gob.mx/transparencia/leeDoc.php?cual=6963&amp;transpliga=1" TargetMode="External"/><Relationship Id="rId1523" Type="http://schemas.openxmlformats.org/officeDocument/2006/relationships/hyperlink" Target="http://www.tribunalqro.gob.mx/transparencia/leeDoc.php?cual=7356&amp;transpliga=1" TargetMode="External"/><Relationship Id="rId1730" Type="http://schemas.openxmlformats.org/officeDocument/2006/relationships/hyperlink" Target="http://www.tribunalqro.gob.mx/transparencia/leeDoc.php?cual=7760&amp;transpliga=1" TargetMode="External"/><Relationship Id="rId22" Type="http://schemas.openxmlformats.org/officeDocument/2006/relationships/hyperlink" Target="http://www.tribunalqro.gob.mx/transparencia/leeDoc.php?cual=4112&amp;transpliga=1" TargetMode="External"/><Relationship Id="rId118" Type="http://schemas.openxmlformats.org/officeDocument/2006/relationships/hyperlink" Target="http://www.tribunalqro.gob.mx/transparencia/leeDoc.php?cual=4277&amp;transpliga=1" TargetMode="External"/><Relationship Id="rId325" Type="http://schemas.openxmlformats.org/officeDocument/2006/relationships/hyperlink" Target="http://www.tribunalqro.gob.mx/transparencia/leeDoc.php?cual=4609&amp;transpliga=1" TargetMode="External"/><Relationship Id="rId532" Type="http://schemas.openxmlformats.org/officeDocument/2006/relationships/hyperlink" Target="http://www.tribunalqro.gob.mx/transparencia/leeDoc.php?cual=5286&amp;transpliga=1" TargetMode="External"/><Relationship Id="rId977" Type="http://schemas.openxmlformats.org/officeDocument/2006/relationships/hyperlink" Target="http://www.tribunalqro.gob.mx/transparencia/leeDoc.php?cual=5987&amp;transpliga=1" TargetMode="External"/><Relationship Id="rId1162" Type="http://schemas.openxmlformats.org/officeDocument/2006/relationships/hyperlink" Target="http://www.tribunalqro.gob.mx/transparencia/leeDoc.php?cual=6766&amp;transpliga=1" TargetMode="External"/><Relationship Id="rId1828" Type="http://schemas.openxmlformats.org/officeDocument/2006/relationships/hyperlink" Target="http://www.tribunalqro.gob.mx/transparencia/leeDoc.php?cual=7963&amp;transpliga=1" TargetMode="External"/><Relationship Id="rId171" Type="http://schemas.openxmlformats.org/officeDocument/2006/relationships/hyperlink" Target="http://www.tribunalqro.gob.mx/transparencia/leeDoc.php?cual=4443&amp;transpliga=1" TargetMode="External"/><Relationship Id="rId837" Type="http://schemas.openxmlformats.org/officeDocument/2006/relationships/hyperlink" Target="http://www.tribunalqro.gob.mx/transparencia/leeDoc.php?cual=5821&amp;transpliga=1" TargetMode="External"/><Relationship Id="rId1022" Type="http://schemas.openxmlformats.org/officeDocument/2006/relationships/hyperlink" Target="http://www.tribunalqro.gob.mx/transparencia/leeDoc.php?cual=6040&amp;transpliga=1" TargetMode="External"/><Relationship Id="rId1467" Type="http://schemas.openxmlformats.org/officeDocument/2006/relationships/hyperlink" Target="http://www.tribunalqro.gob.mx/transparencia/leeDoc.php?cual=7291&amp;transpliga=1" TargetMode="External"/><Relationship Id="rId1674" Type="http://schemas.openxmlformats.org/officeDocument/2006/relationships/hyperlink" Target="http://www.tribunalqro.gob.mx/transparencia/leeDoc.php?cual=7599&amp;transpliga=1" TargetMode="External"/><Relationship Id="rId1881" Type="http://schemas.openxmlformats.org/officeDocument/2006/relationships/hyperlink" Target="http://www.tribunalqro.gob.mx/transparencia/leeDoc.php?cual=8188&amp;transpliga=1" TargetMode="External"/><Relationship Id="rId269" Type="http://schemas.openxmlformats.org/officeDocument/2006/relationships/hyperlink" Target="http://www.tribunalqro.gob.mx/transparencia/leeDoc.php?cual=4554&amp;transpliga=1" TargetMode="External"/><Relationship Id="rId476" Type="http://schemas.openxmlformats.org/officeDocument/2006/relationships/hyperlink" Target="http://www.tribunalqro.gob.mx/transparencia/leeDoc.php?cual=4968&amp;transpliga=1" TargetMode="External"/><Relationship Id="rId683" Type="http://schemas.openxmlformats.org/officeDocument/2006/relationships/hyperlink" Target="http://www.tribunalqro.gob.mx/transparencia/leeDoc.php?cual=5449&amp;transpliga=1" TargetMode="External"/><Relationship Id="rId890" Type="http://schemas.openxmlformats.org/officeDocument/2006/relationships/hyperlink" Target="http://www.tribunalqro.gob.mx/transparencia/leeDoc.php?cual=5879&amp;transpliga=1" TargetMode="External"/><Relationship Id="rId904" Type="http://schemas.openxmlformats.org/officeDocument/2006/relationships/hyperlink" Target="http://www.tribunalqro.gob.mx/transparencia/leeDoc.php?cual=5893&amp;transpliga=1" TargetMode="External"/><Relationship Id="rId1327" Type="http://schemas.openxmlformats.org/officeDocument/2006/relationships/hyperlink" Target="http://www.tribunalqro.gob.mx/transparencia/leeDoc.php?cual=6974&amp;transpliga=1" TargetMode="External"/><Relationship Id="rId1534" Type="http://schemas.openxmlformats.org/officeDocument/2006/relationships/hyperlink" Target="http://www.tribunalqro.gob.mx/transparencia/leeDoc.php?cual=7450&amp;transpliga=1" TargetMode="External"/><Relationship Id="rId1741" Type="http://schemas.openxmlformats.org/officeDocument/2006/relationships/hyperlink" Target="http://www.tribunalqro.gob.mx/transparencia/leeDoc.php?cual=7770&amp;transpliga=1" TargetMode="External"/><Relationship Id="rId1979" Type="http://schemas.openxmlformats.org/officeDocument/2006/relationships/hyperlink" Target="http://www.tribunalqro.gob.mx/transparencia/leeDoc.php?cual=9016&amp;transpliga=1" TargetMode="External"/><Relationship Id="rId33" Type="http://schemas.openxmlformats.org/officeDocument/2006/relationships/hyperlink" Target="http://www.tribunalqro.gob.mx/transparencia/leeDoc.php?cual=4123&amp;transpliga=1" TargetMode="External"/><Relationship Id="rId129" Type="http://schemas.openxmlformats.org/officeDocument/2006/relationships/hyperlink" Target="http://www.tribunalqro.gob.mx/transparencia/leeDoc.php?cual=4290&amp;transpliga=1" TargetMode="External"/><Relationship Id="rId336" Type="http://schemas.openxmlformats.org/officeDocument/2006/relationships/hyperlink" Target="http://www.tribunalqro.gob.mx/transparencia/leeDoc.php?cual=4625&amp;transpliga=1" TargetMode="External"/><Relationship Id="rId543" Type="http://schemas.openxmlformats.org/officeDocument/2006/relationships/hyperlink" Target="http://www.tribunalqro.gob.mx/transparencia/leeDoc.php?cual=5292&amp;transpliga=1" TargetMode="External"/><Relationship Id="rId988" Type="http://schemas.openxmlformats.org/officeDocument/2006/relationships/hyperlink" Target="http://www.tribunalqro.gob.mx/transparencia/leeDoc.php?cual=6002&amp;transpliga=1" TargetMode="External"/><Relationship Id="rId1173" Type="http://schemas.openxmlformats.org/officeDocument/2006/relationships/hyperlink" Target="http://www.tribunalqro.gob.mx/transparencia/leeDoc.php?cual=6779&amp;transpliga=1" TargetMode="External"/><Relationship Id="rId1380" Type="http://schemas.openxmlformats.org/officeDocument/2006/relationships/hyperlink" Target="http://www.tribunalqro.gob.mx/transparencia/leeDoc.php?cual=7029&amp;transpliga=1" TargetMode="External"/><Relationship Id="rId1601" Type="http://schemas.openxmlformats.org/officeDocument/2006/relationships/hyperlink" Target="http://www.tribunalqro.gob.mx/transparencia/leeDoc.php?cual=7525&amp;transpliga=1" TargetMode="External"/><Relationship Id="rId1839" Type="http://schemas.openxmlformats.org/officeDocument/2006/relationships/hyperlink" Target="http://www.tribunalqro.gob.mx/transparencia/leeDoc.php?cual=7975&amp;transpliga=1" TargetMode="External"/><Relationship Id="rId182" Type="http://schemas.openxmlformats.org/officeDocument/2006/relationships/hyperlink" Target="http://www.tribunalqro.gob.mx/transparencia/leeDoc.php?cual=4454&amp;transpliga=1" TargetMode="External"/><Relationship Id="rId403" Type="http://schemas.openxmlformats.org/officeDocument/2006/relationships/hyperlink" Target="http://www.tribunalqro.gob.mx/transparencia/leeDoc.php?cual=4791&amp;transpliga=1" TargetMode="External"/><Relationship Id="rId750" Type="http://schemas.openxmlformats.org/officeDocument/2006/relationships/hyperlink" Target="http://www.tribunalqro.gob.mx/transparencia/leeDoc.php?cual=5722&amp;transpliga=1" TargetMode="External"/><Relationship Id="rId848" Type="http://schemas.openxmlformats.org/officeDocument/2006/relationships/hyperlink" Target="http://www.tribunalqro.gob.mx/transparencia/leeDoc.php?cual=5843&amp;transpliga=1" TargetMode="External"/><Relationship Id="rId1033" Type="http://schemas.openxmlformats.org/officeDocument/2006/relationships/hyperlink" Target="http://www.tribunalqro.gob.mx/transparencia/leeDoc.php?cual=6058&amp;transpliga=1" TargetMode="External"/><Relationship Id="rId1478" Type="http://schemas.openxmlformats.org/officeDocument/2006/relationships/hyperlink" Target="http://www.tribunalqro.gob.mx/transparencia/leeDoc.php?cual=7309&amp;transpliga=1" TargetMode="External"/><Relationship Id="rId1685" Type="http://schemas.openxmlformats.org/officeDocument/2006/relationships/hyperlink" Target="http://www.tribunalqro.gob.mx/transparencia/leeDoc.php?cual=7610&amp;transpliga=1" TargetMode="External"/><Relationship Id="rId1892" Type="http://schemas.openxmlformats.org/officeDocument/2006/relationships/hyperlink" Target="http://www.tribunalqro.gob.mx/transparencia/leeDoc.php?cual=8199&amp;transpliga=1" TargetMode="External"/><Relationship Id="rId1906" Type="http://schemas.openxmlformats.org/officeDocument/2006/relationships/hyperlink" Target="http://www.tribunalqro.gob.mx/transparencia/leeDoc.php?cual=8223&amp;transpliga=1" TargetMode="External"/><Relationship Id="rId487" Type="http://schemas.openxmlformats.org/officeDocument/2006/relationships/hyperlink" Target="http://www.tribunalqro.gob.mx/transparencia/leeDoc.php?cual=4980&amp;transpliga=1" TargetMode="External"/><Relationship Id="rId610" Type="http://schemas.openxmlformats.org/officeDocument/2006/relationships/hyperlink" Target="http://www.tribunalqro.gob.mx/transparencia/leeDoc.php?cual=5374&amp;transpliga=1" TargetMode="External"/><Relationship Id="rId694" Type="http://schemas.openxmlformats.org/officeDocument/2006/relationships/hyperlink" Target="http://www.tribunalqro.gob.mx/transparencia/leeDoc.php?cual=5460&amp;transpliga=1" TargetMode="External"/><Relationship Id="rId708" Type="http://schemas.openxmlformats.org/officeDocument/2006/relationships/hyperlink" Target="http://www.tribunalqro.gob.mx/transparencia/leeDoc.php?cual=5474&amp;transpliga=1" TargetMode="External"/><Relationship Id="rId915" Type="http://schemas.openxmlformats.org/officeDocument/2006/relationships/hyperlink" Target="http://www.tribunalqro.gob.mx/transparencia/leeDoc.php?cual=5904&amp;transpliga=1" TargetMode="External"/><Relationship Id="rId1240" Type="http://schemas.openxmlformats.org/officeDocument/2006/relationships/hyperlink" Target="http://www.tribunalqro.gob.mx/transparencia/leeDoc.php?cual=6887&amp;transpliga=1" TargetMode="External"/><Relationship Id="rId1338" Type="http://schemas.openxmlformats.org/officeDocument/2006/relationships/hyperlink" Target="http://www.tribunalqro.gob.mx/transparencia/leeDoc.php?cual=6986&amp;transpliga=1" TargetMode="External"/><Relationship Id="rId1545" Type="http://schemas.openxmlformats.org/officeDocument/2006/relationships/hyperlink" Target="http://www.tribunalqro.gob.mx/transparencia/leeDoc.php?cual=7461&amp;transpliga=1" TargetMode="External"/><Relationship Id="rId347" Type="http://schemas.openxmlformats.org/officeDocument/2006/relationships/hyperlink" Target="http://www.tribunalqro.gob.mx/transparencia/leeDoc.php?cual=4732&amp;transpliga=1" TargetMode="External"/><Relationship Id="rId999" Type="http://schemas.openxmlformats.org/officeDocument/2006/relationships/hyperlink" Target="http://www.tribunalqro.gob.mx/transparencia/leeDoc.php?cual=6013&amp;transpliga=1" TargetMode="External"/><Relationship Id="rId1100" Type="http://schemas.openxmlformats.org/officeDocument/2006/relationships/hyperlink" Target="http://www.tribunalqro.gob.mx/transparencia/leeDoc.php?cual=6697&amp;transpliga=1" TargetMode="External"/><Relationship Id="rId1184" Type="http://schemas.openxmlformats.org/officeDocument/2006/relationships/hyperlink" Target="http://www.tribunalqro.gob.mx/transparencia/leeDoc.php?cual=6803&amp;transpliga=1" TargetMode="External"/><Relationship Id="rId1405" Type="http://schemas.openxmlformats.org/officeDocument/2006/relationships/hyperlink" Target="http://www.tribunalqro.gob.mx/transparencia/leeDoc.php?cual=7113&amp;transpliga=1" TargetMode="External"/><Relationship Id="rId1752" Type="http://schemas.openxmlformats.org/officeDocument/2006/relationships/hyperlink" Target="http://www.tribunalqro.gob.mx/transparencia/leeDoc.php?cual=7783&amp;transpliga=1" TargetMode="External"/><Relationship Id="rId44" Type="http://schemas.openxmlformats.org/officeDocument/2006/relationships/hyperlink" Target="http://www.tribunalqro.gob.mx/transparencia/leeDoc.php?cual=4148&amp;transpliga=1" TargetMode="External"/><Relationship Id="rId554" Type="http://schemas.openxmlformats.org/officeDocument/2006/relationships/hyperlink" Target="http://www.tribunalqro.gob.mx/transparencia/leeDoc.php?cual=5309&amp;transpliga=1" TargetMode="External"/><Relationship Id="rId761" Type="http://schemas.openxmlformats.org/officeDocument/2006/relationships/hyperlink" Target="http://www.tribunalqro.gob.mx/transparencia/leeDoc.php?cual=5736&amp;transpliga=1" TargetMode="External"/><Relationship Id="rId859" Type="http://schemas.openxmlformats.org/officeDocument/2006/relationships/hyperlink" Target="http://www.tribunalqro.gob.mx/transparencia/leeDoc.php?cual=5837&amp;transpliga=1" TargetMode="External"/><Relationship Id="rId1391" Type="http://schemas.openxmlformats.org/officeDocument/2006/relationships/hyperlink" Target="http://www.tribunalqro.gob.mx/transparencia/leeDoc.php?cual=7042&amp;transpliga=1" TargetMode="External"/><Relationship Id="rId1489" Type="http://schemas.openxmlformats.org/officeDocument/2006/relationships/hyperlink" Target="http://www.tribunalqro.gob.mx/transparencia/leeDoc.php?cual=7324&amp;transpliga=1" TargetMode="External"/><Relationship Id="rId1612" Type="http://schemas.openxmlformats.org/officeDocument/2006/relationships/hyperlink" Target="http://www.tribunalqro.gob.mx/transparencia/leeDoc.php?cual=7537&amp;transpliga=1" TargetMode="External"/><Relationship Id="rId1696" Type="http://schemas.openxmlformats.org/officeDocument/2006/relationships/hyperlink" Target="http://www.tribunalqro.gob.mx/transparencia/leeDoc.php?cual=7621&amp;transpliga=1" TargetMode="External"/><Relationship Id="rId1917" Type="http://schemas.openxmlformats.org/officeDocument/2006/relationships/hyperlink" Target="http://www.tribunalqro.gob.mx/transparencia/leeDoc.php?cual=8234&amp;transpliga=1" TargetMode="External"/><Relationship Id="rId193" Type="http://schemas.openxmlformats.org/officeDocument/2006/relationships/hyperlink" Target="http://www.tribunalqro.gob.mx/transparencia/leeDoc.php?cual=4465&amp;transpliga=1" TargetMode="External"/><Relationship Id="rId207" Type="http://schemas.openxmlformats.org/officeDocument/2006/relationships/hyperlink" Target="http://www.tribunalqro.gob.mx/transparencia/leeDoc.php?cual=4479&amp;transpliga=1" TargetMode="External"/><Relationship Id="rId414" Type="http://schemas.openxmlformats.org/officeDocument/2006/relationships/hyperlink" Target="http://www.tribunalqro.gob.mx/transparencia/leeDoc.php?cual=4802&amp;transpliga=1" TargetMode="External"/><Relationship Id="rId498" Type="http://schemas.openxmlformats.org/officeDocument/2006/relationships/hyperlink" Target="http://www.tribunalqro.gob.mx/transparencia/leeDoc.php?cual=4992&amp;transpliga=1" TargetMode="External"/><Relationship Id="rId621" Type="http://schemas.openxmlformats.org/officeDocument/2006/relationships/hyperlink" Target="http://www.tribunalqro.gob.mx/transparencia/leeDoc.php?cual=5385&amp;transpliga=1" TargetMode="External"/><Relationship Id="rId1044" Type="http://schemas.openxmlformats.org/officeDocument/2006/relationships/hyperlink" Target="http://www.tribunalqro.gob.mx/transparencia/leeDoc.php?cual=6069&amp;transpliga=1" TargetMode="External"/><Relationship Id="rId1251" Type="http://schemas.openxmlformats.org/officeDocument/2006/relationships/hyperlink" Target="http://www.tribunalqro.gob.mx/transparencia/leeDoc.php?cual=6898&amp;transpliga=1" TargetMode="External"/><Relationship Id="rId1349" Type="http://schemas.openxmlformats.org/officeDocument/2006/relationships/hyperlink" Target="http://www.tribunalqro.gob.mx/transparencia/leeDoc.php?cual=6997&amp;transpliga=1" TargetMode="External"/><Relationship Id="rId260" Type="http://schemas.openxmlformats.org/officeDocument/2006/relationships/hyperlink" Target="http://www.tribunalqro.gob.mx/transparencia/leeDoc.php?cual=4529&amp;transpliga=1" TargetMode="External"/><Relationship Id="rId719" Type="http://schemas.openxmlformats.org/officeDocument/2006/relationships/hyperlink" Target="http://www.tribunalqro.gob.mx/transparencia/leeDoc.php?cual=5488&amp;transpliga=1" TargetMode="External"/><Relationship Id="rId926" Type="http://schemas.openxmlformats.org/officeDocument/2006/relationships/hyperlink" Target="http://www.tribunalqro.gob.mx/transparencia/leeDoc.php?cual=5915&amp;transpliga=1" TargetMode="External"/><Relationship Id="rId1111" Type="http://schemas.openxmlformats.org/officeDocument/2006/relationships/hyperlink" Target="http://www.tribunalqro.gob.mx/transparencia/leeDoc.php?cual=6708&amp;transpliga=1" TargetMode="External"/><Relationship Id="rId1556" Type="http://schemas.openxmlformats.org/officeDocument/2006/relationships/hyperlink" Target="http://www.tribunalqro.gob.mx/transparencia/leeDoc.php?cual=7472&amp;transpliga=1" TargetMode="External"/><Relationship Id="rId1763" Type="http://schemas.openxmlformats.org/officeDocument/2006/relationships/hyperlink" Target="http://www.tribunalqro.gob.mx/transparencia/leeDoc.php?cual=7890&amp;transpliga=1" TargetMode="External"/><Relationship Id="rId1970" Type="http://schemas.openxmlformats.org/officeDocument/2006/relationships/hyperlink" Target="http://www.tribunalqro.gob.mx/transparencia/leeDoc.php?cual=8550&amp;transpliga=1" TargetMode="External"/><Relationship Id="rId55" Type="http://schemas.openxmlformats.org/officeDocument/2006/relationships/hyperlink" Target="http://www.tribunalqro.gob.mx/transparencia/leeDoc.php?cual=4159&amp;transpliga=1" TargetMode="External"/><Relationship Id="rId120" Type="http://schemas.openxmlformats.org/officeDocument/2006/relationships/hyperlink" Target="http://www.tribunalqro.gob.mx/transparencia/leeDoc.php?cual=4279&amp;transpliga=1" TargetMode="External"/><Relationship Id="rId358" Type="http://schemas.openxmlformats.org/officeDocument/2006/relationships/hyperlink" Target="http://www.tribunalqro.gob.mx/transparencia/leeDoc.php?cual=4743&amp;transpliga=1" TargetMode="External"/><Relationship Id="rId565" Type="http://schemas.openxmlformats.org/officeDocument/2006/relationships/hyperlink" Target="http://www.tribunalqro.gob.mx/transparencia/leeDoc.php?cual=5329&amp;transpliga=1" TargetMode="External"/><Relationship Id="rId772" Type="http://schemas.openxmlformats.org/officeDocument/2006/relationships/hyperlink" Target="http://www.tribunalqro.gob.mx/transparencia/leeDoc.php?cual=5747&amp;transpliga=1" TargetMode="External"/><Relationship Id="rId1195" Type="http://schemas.openxmlformats.org/officeDocument/2006/relationships/hyperlink" Target="http://www.tribunalqro.gob.mx/transparencia/leeDoc.php?cual=6813&amp;transpliga=1" TargetMode="External"/><Relationship Id="rId1209" Type="http://schemas.openxmlformats.org/officeDocument/2006/relationships/hyperlink" Target="http://www.tribunalqro.gob.mx/transparencia/leeDoc.php?cual=6828&amp;transpliga=1" TargetMode="External"/><Relationship Id="rId1416" Type="http://schemas.openxmlformats.org/officeDocument/2006/relationships/hyperlink" Target="http://www.tribunalqro.gob.mx/transparencia/leeDoc.php?cual=7121&amp;transpliga=1" TargetMode="External"/><Relationship Id="rId1623" Type="http://schemas.openxmlformats.org/officeDocument/2006/relationships/hyperlink" Target="http://www.tribunalqro.gob.mx/transparencia/leeDoc.php?cual=7548&amp;transpliga=1" TargetMode="External"/><Relationship Id="rId1830" Type="http://schemas.openxmlformats.org/officeDocument/2006/relationships/hyperlink" Target="http://www.tribunalqro.gob.mx/transparencia/leeDoc.php?cual=7965&amp;transpliga=1" TargetMode="External"/><Relationship Id="rId218" Type="http://schemas.openxmlformats.org/officeDocument/2006/relationships/hyperlink" Target="http://www.tribunalqro.gob.mx/transparencia/leeDoc.php?cual=4490&amp;transpliga=1" TargetMode="External"/><Relationship Id="rId425" Type="http://schemas.openxmlformats.org/officeDocument/2006/relationships/hyperlink" Target="http://www.tribunalqro.gob.mx/transparencia/leeDoc.php?cual=4837&amp;transpliga=1" TargetMode="External"/><Relationship Id="rId632" Type="http://schemas.openxmlformats.org/officeDocument/2006/relationships/hyperlink" Target="http://www.tribunalqro.gob.mx/transparencia/leeDoc.php?cual=5396&amp;transpliga=1" TargetMode="External"/><Relationship Id="rId1055" Type="http://schemas.openxmlformats.org/officeDocument/2006/relationships/hyperlink" Target="http://www.tribunalqro.gob.mx/transparencia/leeDoc.php?cual=6076&amp;transpliga=1" TargetMode="External"/><Relationship Id="rId1262" Type="http://schemas.openxmlformats.org/officeDocument/2006/relationships/hyperlink" Target="http://www.tribunalqro.gob.mx/transparencia/leeDoc.php?cual=6909&amp;transpliga=1" TargetMode="External"/><Relationship Id="rId1928" Type="http://schemas.openxmlformats.org/officeDocument/2006/relationships/hyperlink" Target="http://www.tribunalqro.gob.mx/transparencia/leeDoc.php?cual=8246&amp;transpliga=1" TargetMode="External"/><Relationship Id="rId271" Type="http://schemas.openxmlformats.org/officeDocument/2006/relationships/hyperlink" Target="http://www.tribunalqro.gob.mx/transparencia/leeDoc.php?cual=4554&amp;transpliga=1" TargetMode="External"/><Relationship Id="rId937" Type="http://schemas.openxmlformats.org/officeDocument/2006/relationships/hyperlink" Target="http://www.tribunalqro.gob.mx/transparencia/leeDoc.php?cual=5928&amp;transpliga=1" TargetMode="External"/><Relationship Id="rId1122" Type="http://schemas.openxmlformats.org/officeDocument/2006/relationships/hyperlink" Target="http://www.tribunalqro.gob.mx/transparencia/leeDoc.php?cual=6719&amp;transpliga=1" TargetMode="External"/><Relationship Id="rId1567" Type="http://schemas.openxmlformats.org/officeDocument/2006/relationships/hyperlink" Target="http://www.tribunalqro.gob.mx/transparencia/leeDoc.php?cual=7483&amp;transpliga=1" TargetMode="External"/><Relationship Id="rId1774" Type="http://schemas.openxmlformats.org/officeDocument/2006/relationships/hyperlink" Target="http://www.tribunalqro.gob.mx/transparencia/leeDoc.php?cual=7901&amp;transpliga=1" TargetMode="External"/><Relationship Id="rId66" Type="http://schemas.openxmlformats.org/officeDocument/2006/relationships/hyperlink" Target="http://www.tribunalqro.gob.mx/transparencia/leeDoc.php?cual=4170&amp;transpliga=1" TargetMode="External"/><Relationship Id="rId131" Type="http://schemas.openxmlformats.org/officeDocument/2006/relationships/hyperlink" Target="http://www.tribunalqro.gob.mx/transparencia/leeDoc.php?cual=4292&amp;transpliga=1" TargetMode="External"/><Relationship Id="rId369" Type="http://schemas.openxmlformats.org/officeDocument/2006/relationships/hyperlink" Target="http://www.tribunalqro.gob.mx/transparencia/leeDoc.php?cual=4756&amp;transpliga=1" TargetMode="External"/><Relationship Id="rId576" Type="http://schemas.openxmlformats.org/officeDocument/2006/relationships/hyperlink" Target="http://www.tribunalqro.gob.mx/transparencia/leeDoc.php?cual=5340&amp;transpliga=1" TargetMode="External"/><Relationship Id="rId783" Type="http://schemas.openxmlformats.org/officeDocument/2006/relationships/hyperlink" Target="http://www.tribunalqro.gob.mx/transparencia/leeDoc.php?cual=5760&amp;transpliga=1" TargetMode="External"/><Relationship Id="rId990" Type="http://schemas.openxmlformats.org/officeDocument/2006/relationships/hyperlink" Target="http://www.tribunalqro.gob.mx/transparencia/leeDoc.php?cual=6004&amp;transpliga=1" TargetMode="External"/><Relationship Id="rId1427" Type="http://schemas.openxmlformats.org/officeDocument/2006/relationships/hyperlink" Target="http://www.tribunalqro.gob.mx/transparencia/leeDoc.php?cual=7125&amp;transpliga=1" TargetMode="External"/><Relationship Id="rId1634" Type="http://schemas.openxmlformats.org/officeDocument/2006/relationships/hyperlink" Target="http://www.tribunalqro.gob.mx/transparencia/leeDoc.php?cual=7559&amp;transpliga=1" TargetMode="External"/><Relationship Id="rId1841" Type="http://schemas.openxmlformats.org/officeDocument/2006/relationships/hyperlink" Target="http://www.tribunalqro.gob.mx/transparencia/leeDoc.php?cual=7977&amp;transpliga=1" TargetMode="External"/><Relationship Id="rId229" Type="http://schemas.openxmlformats.org/officeDocument/2006/relationships/hyperlink" Target="http://www.tribunalqro.gob.mx/transparencia/leeDoc.php?cual=4499&amp;transpliga=1" TargetMode="External"/><Relationship Id="rId436" Type="http://schemas.openxmlformats.org/officeDocument/2006/relationships/hyperlink" Target="http://www.tribunalqro.gob.mx/transparencia/leeDoc.php?cual=4848&amp;transpliga=1" TargetMode="External"/><Relationship Id="rId643" Type="http://schemas.openxmlformats.org/officeDocument/2006/relationships/hyperlink" Target="http://www.tribunalqro.gob.mx/transparencia/leeDoc.php?cual=5408&amp;transpliga=1" TargetMode="External"/><Relationship Id="rId1066" Type="http://schemas.openxmlformats.org/officeDocument/2006/relationships/hyperlink" Target="http://www.tribunalqro.gob.mx/transparencia/leeDoc.php?cual=6088&amp;transpliga=1" TargetMode="External"/><Relationship Id="rId1273" Type="http://schemas.openxmlformats.org/officeDocument/2006/relationships/hyperlink" Target="http://www.tribunalqro.gob.mx/transparencia/leeDoc.php?cual=6920&amp;transpliga=1" TargetMode="External"/><Relationship Id="rId1480" Type="http://schemas.openxmlformats.org/officeDocument/2006/relationships/hyperlink" Target="http://www.tribunalqro.gob.mx/transparencia/leeDoc.php?cual=7311&amp;transpliga=1" TargetMode="External"/><Relationship Id="rId1939" Type="http://schemas.openxmlformats.org/officeDocument/2006/relationships/hyperlink" Target="http://www.tribunalqro.gob.mx/transparencia/leeDoc.php?cual=8282&amp;transpliga=1" TargetMode="External"/><Relationship Id="rId850" Type="http://schemas.openxmlformats.org/officeDocument/2006/relationships/hyperlink" Target="http://www.tribunalqro.gob.mx/transparencia/leeDoc.php?cual=5845&amp;transpliga=1" TargetMode="External"/><Relationship Id="rId948" Type="http://schemas.openxmlformats.org/officeDocument/2006/relationships/hyperlink" Target="http://www.tribunalqro.gob.mx/transparencia/leeDoc.php?cual=5939&amp;transpliga=1" TargetMode="External"/><Relationship Id="rId1133" Type="http://schemas.openxmlformats.org/officeDocument/2006/relationships/hyperlink" Target="http://www.tribunalqro.gob.mx/transparencia/leeDoc.php?cual=6730&amp;transpliga=1" TargetMode="External"/><Relationship Id="rId1578" Type="http://schemas.openxmlformats.org/officeDocument/2006/relationships/hyperlink" Target="http://www.tribunalqro.gob.mx/transparencia/leeDoc.php?cual=7494&amp;transpliga=1" TargetMode="External"/><Relationship Id="rId1701" Type="http://schemas.openxmlformats.org/officeDocument/2006/relationships/hyperlink" Target="http://www.tribunalqro.gob.mx/transparencia/leeDoc.php?cual=7626&amp;transpliga=1" TargetMode="External"/><Relationship Id="rId1785" Type="http://schemas.openxmlformats.org/officeDocument/2006/relationships/hyperlink" Target="http://www.tribunalqro.gob.mx/transparencia/leeDoc.php?cual=7912&amp;transpliga=1" TargetMode="External"/><Relationship Id="rId77" Type="http://schemas.openxmlformats.org/officeDocument/2006/relationships/hyperlink" Target="http://www.tribunalqro.gob.mx/transparencia/leeDoc.php?cual=4176&amp;transpliga=1" TargetMode="External"/><Relationship Id="rId282" Type="http://schemas.openxmlformats.org/officeDocument/2006/relationships/hyperlink" Target="http://www.tribunalqro.gob.mx/transparencia/leeDoc.php?cual=4566&amp;transpliga=1" TargetMode="External"/><Relationship Id="rId503" Type="http://schemas.openxmlformats.org/officeDocument/2006/relationships/hyperlink" Target="http://www.tribunalqro.gob.mx/transparencia/leeDoc.php?cual=4996&amp;transpliga=1" TargetMode="External"/><Relationship Id="rId587" Type="http://schemas.openxmlformats.org/officeDocument/2006/relationships/hyperlink" Target="http://www.tribunalqro.gob.mx/transparencia/leeDoc.php?cual=5351&amp;transpliga=1" TargetMode="External"/><Relationship Id="rId710" Type="http://schemas.openxmlformats.org/officeDocument/2006/relationships/hyperlink" Target="http://www.tribunalqro.gob.mx/transparencia/leeDoc.php?cual=5477&amp;transpliga=1" TargetMode="External"/><Relationship Id="rId808" Type="http://schemas.openxmlformats.org/officeDocument/2006/relationships/hyperlink" Target="http://www.tribunalqro.gob.mx/transparencia/leeDoc.php?cual=5789&amp;transpliga=1" TargetMode="External"/><Relationship Id="rId1340" Type="http://schemas.openxmlformats.org/officeDocument/2006/relationships/hyperlink" Target="http://www.tribunalqro.gob.mx/transparencia/leeDoc.php?cual=6988&amp;transpliga=1" TargetMode="External"/><Relationship Id="rId1438" Type="http://schemas.openxmlformats.org/officeDocument/2006/relationships/hyperlink" Target="http://www.tribunalqro.gob.mx/transparencia/leeDoc.php?cual=7136&amp;transpliga=1" TargetMode="External"/><Relationship Id="rId1645" Type="http://schemas.openxmlformats.org/officeDocument/2006/relationships/hyperlink" Target="http://www.tribunalqro.gob.mx/transparencia/leeDoc.php?cual=7570&amp;transpliga=1" TargetMode="External"/><Relationship Id="rId8" Type="http://schemas.openxmlformats.org/officeDocument/2006/relationships/hyperlink" Target="http://www.tribunalqro.gob.mx/transparencia/leeDoc.php?cual=4097&amp;transpliga=1" TargetMode="External"/><Relationship Id="rId142" Type="http://schemas.openxmlformats.org/officeDocument/2006/relationships/hyperlink" Target="http://www.tribunalqro.gob.mx/transparencia/leeDoc.php?cual=4414&amp;transpliga=1" TargetMode="External"/><Relationship Id="rId447" Type="http://schemas.openxmlformats.org/officeDocument/2006/relationships/hyperlink" Target="http://www.tribunalqro.gob.mx/transparencia/leeDoc.php?cual=4862&amp;transpliga=1" TargetMode="External"/><Relationship Id="rId794" Type="http://schemas.openxmlformats.org/officeDocument/2006/relationships/hyperlink" Target="http://www.tribunalqro.gob.mx/transparencia/leeDoc.php?cual=5771&amp;transpliga=1" TargetMode="External"/><Relationship Id="rId1077" Type="http://schemas.openxmlformats.org/officeDocument/2006/relationships/hyperlink" Target="http://www.tribunalqro.gob.mx/transparencia/leeDoc.php?cual=6670&amp;transpliga=1" TargetMode="External"/><Relationship Id="rId1200" Type="http://schemas.openxmlformats.org/officeDocument/2006/relationships/hyperlink" Target="http://www.tribunalqro.gob.mx/transparencia/leeDoc.php?cual=6818&amp;transpliga=1" TargetMode="External"/><Relationship Id="rId1852" Type="http://schemas.openxmlformats.org/officeDocument/2006/relationships/hyperlink" Target="http://www.tribunalqro.gob.mx/transparencia/leeDoc.php?cual=7995&amp;transpliga=1" TargetMode="External"/><Relationship Id="rId654" Type="http://schemas.openxmlformats.org/officeDocument/2006/relationships/hyperlink" Target="http://www.tribunalqro.gob.mx/transparencia/leeDoc.php?cual=5419&amp;transpliga=1" TargetMode="External"/><Relationship Id="rId861" Type="http://schemas.openxmlformats.org/officeDocument/2006/relationships/hyperlink" Target="http://www.tribunalqro.gob.mx/transparencia/leeDoc.php?cual=5839&amp;transpliga=1" TargetMode="External"/><Relationship Id="rId959" Type="http://schemas.openxmlformats.org/officeDocument/2006/relationships/hyperlink" Target="http://www.tribunalqro.gob.mx/transparencia/leeDoc.php?cual=5951&amp;transpliga=1" TargetMode="External"/><Relationship Id="rId1284" Type="http://schemas.openxmlformats.org/officeDocument/2006/relationships/hyperlink" Target="http://www.tribunalqro.gob.mx/transparencia/leeDoc.php?cual=6931&amp;transpliga=1" TargetMode="External"/><Relationship Id="rId1491" Type="http://schemas.openxmlformats.org/officeDocument/2006/relationships/hyperlink" Target="http://www.tribunalqro.gob.mx/transparencia/leeDoc.php?cual=7326&amp;transpliga=1" TargetMode="External"/><Relationship Id="rId1505" Type="http://schemas.openxmlformats.org/officeDocument/2006/relationships/hyperlink" Target="http://www.tribunalqro.gob.mx/transparencia/leeDoc.php?cual=7340&amp;transpliga=1" TargetMode="External"/><Relationship Id="rId1589" Type="http://schemas.openxmlformats.org/officeDocument/2006/relationships/hyperlink" Target="http://www.tribunalqro.gob.mx/transparencia/leeDoc.php?cual=7503&amp;transpliga=1" TargetMode="External"/><Relationship Id="rId1712" Type="http://schemas.openxmlformats.org/officeDocument/2006/relationships/hyperlink" Target="http://www.tribunalqro.gob.mx/transparencia/leeDoc.php?cual=7637&amp;transpliga=1" TargetMode="External"/><Relationship Id="rId293" Type="http://schemas.openxmlformats.org/officeDocument/2006/relationships/hyperlink" Target="http://www.tribunalqro.gob.mx/transparencia/leeDoc.php?cual=4577&amp;transpliga=1" TargetMode="External"/><Relationship Id="rId307" Type="http://schemas.openxmlformats.org/officeDocument/2006/relationships/hyperlink" Target="http://www.tribunalqro.gob.mx/transparencia/leeDoc.php?cual=4591&amp;transpliga=1" TargetMode="External"/><Relationship Id="rId514" Type="http://schemas.openxmlformats.org/officeDocument/2006/relationships/hyperlink" Target="http://www.tribunalqro.gob.mx/transparencia/leeDoc.php?cual=5263&amp;transpliga=1" TargetMode="External"/><Relationship Id="rId721" Type="http://schemas.openxmlformats.org/officeDocument/2006/relationships/hyperlink" Target="http://www.tribunalqro.gob.mx/transparencia/leeDoc.php?cual=5491&amp;transpliga=1" TargetMode="External"/><Relationship Id="rId1144" Type="http://schemas.openxmlformats.org/officeDocument/2006/relationships/hyperlink" Target="http://www.tribunalqro.gob.mx/transparencia/leeDoc.php?cual=6745&amp;transpliga=1" TargetMode="External"/><Relationship Id="rId1351" Type="http://schemas.openxmlformats.org/officeDocument/2006/relationships/hyperlink" Target="http://www.tribunalqro.gob.mx/transparencia/leeDoc.php?cual=6999&amp;transpliga=1" TargetMode="External"/><Relationship Id="rId1449" Type="http://schemas.openxmlformats.org/officeDocument/2006/relationships/hyperlink" Target="http://www.tribunalqro.gob.mx/transparencia/leeDoc.php?cual=7152&amp;transpliga=1" TargetMode="External"/><Relationship Id="rId1796" Type="http://schemas.openxmlformats.org/officeDocument/2006/relationships/hyperlink" Target="http://www.tribunalqro.gob.mx/transparencia/leeDoc.php?cual=7923&amp;transpliga=1" TargetMode="External"/><Relationship Id="rId88" Type="http://schemas.openxmlformats.org/officeDocument/2006/relationships/hyperlink" Target="http://www.tribunalqro.gob.mx/transparencia/leeDoc.php?cual=4180&amp;transpliga=1" TargetMode="External"/><Relationship Id="rId153" Type="http://schemas.openxmlformats.org/officeDocument/2006/relationships/hyperlink" Target="http://www.tribunalqro.gob.mx/transparencia/leeDoc.php?cual=4425&amp;transpliga=1" TargetMode="External"/><Relationship Id="rId360" Type="http://schemas.openxmlformats.org/officeDocument/2006/relationships/hyperlink" Target="http://www.tribunalqro.gob.mx/transparencia/leeDoc.php?cual=4746&amp;transpliga=1" TargetMode="External"/><Relationship Id="rId598" Type="http://schemas.openxmlformats.org/officeDocument/2006/relationships/hyperlink" Target="http://www.tribunalqro.gob.mx/transparencia/leeDoc.php?cual=5362&amp;transpliga=1" TargetMode="External"/><Relationship Id="rId819" Type="http://schemas.openxmlformats.org/officeDocument/2006/relationships/hyperlink" Target="http://www.tribunalqro.gob.mx/transparencia/leeDoc.php?cual=5801&amp;transpliga=1" TargetMode="External"/><Relationship Id="rId1004" Type="http://schemas.openxmlformats.org/officeDocument/2006/relationships/hyperlink" Target="http://www.tribunalqro.gob.mx/transparencia/leeDoc.php?cual=6018&amp;transpliga=1" TargetMode="External"/><Relationship Id="rId1211" Type="http://schemas.openxmlformats.org/officeDocument/2006/relationships/hyperlink" Target="http://www.tribunalqro.gob.mx/transparencia/leeDoc.php?cual=6830&amp;transpliga=1" TargetMode="External"/><Relationship Id="rId1656" Type="http://schemas.openxmlformats.org/officeDocument/2006/relationships/hyperlink" Target="http://www.tribunalqro.gob.mx/transparencia/leeDoc.php?cual=7581&amp;transpliga=1" TargetMode="External"/><Relationship Id="rId1863" Type="http://schemas.openxmlformats.org/officeDocument/2006/relationships/hyperlink" Target="http://www.tribunalqro.gob.mx/transparencia/leeDoc.php?cual=8006&amp;transpliga=1" TargetMode="External"/><Relationship Id="rId220" Type="http://schemas.openxmlformats.org/officeDocument/2006/relationships/hyperlink" Target="http://www.tribunalqro.gob.mx/transparencia/leeDoc.php?cual=4492&amp;transpliga=1" TargetMode="External"/><Relationship Id="rId458" Type="http://schemas.openxmlformats.org/officeDocument/2006/relationships/hyperlink" Target="http://www.tribunalqro.gob.mx/transparencia/leeDoc.php?cual=4877&amp;transpliga=1" TargetMode="External"/><Relationship Id="rId665" Type="http://schemas.openxmlformats.org/officeDocument/2006/relationships/hyperlink" Target="http://www.tribunalqro.gob.mx/transparencia/leeDoc.php?cual=5430&amp;transpliga=1" TargetMode="External"/><Relationship Id="rId872" Type="http://schemas.openxmlformats.org/officeDocument/2006/relationships/hyperlink" Target="http://www.tribunalqro.gob.mx/transparencia/leeDoc.php?cual=5859&amp;transpliga=1" TargetMode="External"/><Relationship Id="rId1088" Type="http://schemas.openxmlformats.org/officeDocument/2006/relationships/hyperlink" Target="http://www.tribunalqro.gob.mx/transparencia/leeDoc.php?cual=6681&amp;transpliga=1" TargetMode="External"/><Relationship Id="rId1295" Type="http://schemas.openxmlformats.org/officeDocument/2006/relationships/hyperlink" Target="http://www.tribunalqro.gob.mx/transparencia/leeDoc.php?cual=6942&amp;transpliga=1" TargetMode="External"/><Relationship Id="rId1309" Type="http://schemas.openxmlformats.org/officeDocument/2006/relationships/hyperlink" Target="http://www.tribunalqro.gob.mx/transparencia/leeDoc.php?cual=6956&amp;transpliga=1" TargetMode="External"/><Relationship Id="rId1516" Type="http://schemas.openxmlformats.org/officeDocument/2006/relationships/hyperlink" Target="http://www.tribunalqro.gob.mx/transparencia/leeDoc.php?cual=7349&amp;transpliga=1" TargetMode="External"/><Relationship Id="rId1723" Type="http://schemas.openxmlformats.org/officeDocument/2006/relationships/hyperlink" Target="http://www.tribunalqro.gob.mx/transparencia/leeDoc.php?cual=7759&amp;transpliga=1" TargetMode="External"/><Relationship Id="rId1930" Type="http://schemas.openxmlformats.org/officeDocument/2006/relationships/hyperlink" Target="http://www.tribunalqro.gob.mx/transparencia/leeDoc.php?cual=8248&amp;transpliga=1" TargetMode="External"/><Relationship Id="rId15" Type="http://schemas.openxmlformats.org/officeDocument/2006/relationships/hyperlink" Target="http://www.tribunalqro.gob.mx/transparencia/leeDoc.php?cual=4105&amp;transpliga=1" TargetMode="External"/><Relationship Id="rId318" Type="http://schemas.openxmlformats.org/officeDocument/2006/relationships/hyperlink" Target="http://www.tribunalqro.gob.mx/transparencia/leeDoc.php?cual=4602&amp;transpliga=1" TargetMode="External"/><Relationship Id="rId525" Type="http://schemas.openxmlformats.org/officeDocument/2006/relationships/hyperlink" Target="http://www.tribunalqro.gob.mx/transparencia/leeDoc.php?cual=5274&amp;transpliga=1" TargetMode="External"/><Relationship Id="rId732" Type="http://schemas.openxmlformats.org/officeDocument/2006/relationships/hyperlink" Target="http://www.tribunalqro.gob.mx/transparencia/leeDoc.php?cual=5502&amp;transpliga=1" TargetMode="External"/><Relationship Id="rId1155" Type="http://schemas.openxmlformats.org/officeDocument/2006/relationships/hyperlink" Target="http://www.tribunalqro.gob.mx/transparencia/leeDoc.php?cual=6757&amp;transpliga=1" TargetMode="External"/><Relationship Id="rId1362" Type="http://schemas.openxmlformats.org/officeDocument/2006/relationships/hyperlink" Target="http://www.tribunalqro.gob.mx/transparencia/leeDoc.php?cual=7010&amp;transpliga=1" TargetMode="External"/><Relationship Id="rId99" Type="http://schemas.openxmlformats.org/officeDocument/2006/relationships/hyperlink" Target="http://www.tribunalqro.gob.mx/transparencia/leeDoc.php?cual=4247&amp;transpliga=1" TargetMode="External"/><Relationship Id="rId164" Type="http://schemas.openxmlformats.org/officeDocument/2006/relationships/hyperlink" Target="http://www.tribunalqro.gob.mx/transparencia/leeDoc.php?cual=4436&amp;transpliga=1" TargetMode="External"/><Relationship Id="rId371" Type="http://schemas.openxmlformats.org/officeDocument/2006/relationships/hyperlink" Target="http://www.tribunalqro.gob.mx/transparencia/leeDoc.php?cual=4758&amp;transpliga=1" TargetMode="External"/><Relationship Id="rId1015" Type="http://schemas.openxmlformats.org/officeDocument/2006/relationships/hyperlink" Target="http://www.tribunalqro.gob.mx/transparencia/leeDoc.php?cual=6033&amp;transpliga=1" TargetMode="External"/><Relationship Id="rId1222" Type="http://schemas.openxmlformats.org/officeDocument/2006/relationships/hyperlink" Target="http://www.tribunalqro.gob.mx/transparencia/leeDoc.php?cual=6843&amp;transpliga=1" TargetMode="External"/><Relationship Id="rId1667" Type="http://schemas.openxmlformats.org/officeDocument/2006/relationships/hyperlink" Target="http://www.tribunalqro.gob.mx/transparencia/leeDoc.php?cual=7592&amp;transpliga=1" TargetMode="External"/><Relationship Id="rId1874" Type="http://schemas.openxmlformats.org/officeDocument/2006/relationships/hyperlink" Target="http://www.tribunalqro.gob.mx/transparencia/leeDoc.php?cual=8017&amp;transpliga=1" TargetMode="External"/><Relationship Id="rId469" Type="http://schemas.openxmlformats.org/officeDocument/2006/relationships/hyperlink" Target="http://www.tribunalqro.gob.mx/transparencia/leeDoc.php?cual=4970&amp;transpliga=1" TargetMode="External"/><Relationship Id="rId676" Type="http://schemas.openxmlformats.org/officeDocument/2006/relationships/hyperlink" Target="http://www.tribunalqro.gob.mx/transparencia/leeDoc.php?cual=5441&amp;transpliga=1" TargetMode="External"/><Relationship Id="rId883" Type="http://schemas.openxmlformats.org/officeDocument/2006/relationships/hyperlink" Target="http://www.tribunalqro.gob.mx/transparencia/leeDoc.php?cual=5872&amp;transpliga=1" TargetMode="External"/><Relationship Id="rId1099" Type="http://schemas.openxmlformats.org/officeDocument/2006/relationships/hyperlink" Target="http://www.tribunalqro.gob.mx/transparencia/leeDoc.php?cual=6696&amp;transpliga=1" TargetMode="External"/><Relationship Id="rId1527" Type="http://schemas.openxmlformats.org/officeDocument/2006/relationships/hyperlink" Target="http://www.tribunalqro.gob.mx/transparencia/leeDoc.php?cual=7362&amp;transpliga=1" TargetMode="External"/><Relationship Id="rId1734" Type="http://schemas.openxmlformats.org/officeDocument/2006/relationships/hyperlink" Target="http://www.tribunalqro.gob.mx/transparencia/leeDoc.php?cual=7760&amp;transpliga=1" TargetMode="External"/><Relationship Id="rId1941" Type="http://schemas.openxmlformats.org/officeDocument/2006/relationships/hyperlink" Target="http://www.tribunalqro.gob.mx/transparencia/leeDoc.php?cual=8284&amp;transpliga=1" TargetMode="External"/><Relationship Id="rId26" Type="http://schemas.openxmlformats.org/officeDocument/2006/relationships/hyperlink" Target="http://www.tribunalqro.gob.mx/transparencia/leeDoc.php?cual=4116&amp;transpliga=1" TargetMode="External"/><Relationship Id="rId231" Type="http://schemas.openxmlformats.org/officeDocument/2006/relationships/hyperlink" Target="http://www.tribunalqro.gob.mx/transparencia/leeDoc.php?cual=4499&amp;transpliga=1" TargetMode="External"/><Relationship Id="rId329" Type="http://schemas.openxmlformats.org/officeDocument/2006/relationships/hyperlink" Target="http://www.tribunalqro.gob.mx/transparencia/leeDoc.php?cual=4613&amp;transpliga=1" TargetMode="External"/><Relationship Id="rId536" Type="http://schemas.openxmlformats.org/officeDocument/2006/relationships/hyperlink" Target="http://www.tribunalqro.gob.mx/transparencia/leeDoc.php?cual=5284&amp;transpliga=1" TargetMode="External"/><Relationship Id="rId1166" Type="http://schemas.openxmlformats.org/officeDocument/2006/relationships/hyperlink" Target="http://www.tribunalqro.gob.mx/transparencia/leeDoc.php?cual=6770&amp;transpliga=1" TargetMode="External"/><Relationship Id="rId1373" Type="http://schemas.openxmlformats.org/officeDocument/2006/relationships/hyperlink" Target="http://www.tribunalqro.gob.mx/transparencia/leeDoc.php?cual=7021&amp;transpliga=1" TargetMode="External"/><Relationship Id="rId175" Type="http://schemas.openxmlformats.org/officeDocument/2006/relationships/hyperlink" Target="http://www.tribunalqro.gob.mx/transparencia/leeDoc.php?cual=4447&amp;transpliga=1" TargetMode="External"/><Relationship Id="rId743" Type="http://schemas.openxmlformats.org/officeDocument/2006/relationships/hyperlink" Target="http://www.tribunalqro.gob.mx/transparencia/leeDoc.php?cual=5716&amp;transpliga=1" TargetMode="External"/><Relationship Id="rId950" Type="http://schemas.openxmlformats.org/officeDocument/2006/relationships/hyperlink" Target="http://www.tribunalqro.gob.mx/transparencia/leeDoc.php?cual=5942&amp;transpliga=1" TargetMode="External"/><Relationship Id="rId1026" Type="http://schemas.openxmlformats.org/officeDocument/2006/relationships/hyperlink" Target="http://www.tribunalqro.gob.mx/transparencia/leeDoc.php?cual=6051&amp;transpliga=1" TargetMode="External"/><Relationship Id="rId1580" Type="http://schemas.openxmlformats.org/officeDocument/2006/relationships/hyperlink" Target="http://www.tribunalqro.gob.mx/transparencia/leeDoc.php?cual=7496&amp;transpliga=1" TargetMode="External"/><Relationship Id="rId1678" Type="http://schemas.openxmlformats.org/officeDocument/2006/relationships/hyperlink" Target="http://www.tribunalqro.gob.mx/transparencia/leeDoc.php?cual=7603&amp;transpliga=1" TargetMode="External"/><Relationship Id="rId1801" Type="http://schemas.openxmlformats.org/officeDocument/2006/relationships/hyperlink" Target="http://www.tribunalqro.gob.mx/transparencia/leeDoc.php?cual=7930&amp;transpliga=1" TargetMode="External"/><Relationship Id="rId1885" Type="http://schemas.openxmlformats.org/officeDocument/2006/relationships/hyperlink" Target="http://www.tribunalqro.gob.mx/transparencia/leeDoc.php?cual=8192&amp;transpliga=1" TargetMode="External"/><Relationship Id="rId382" Type="http://schemas.openxmlformats.org/officeDocument/2006/relationships/hyperlink" Target="http://www.tribunalqro.gob.mx/transparencia/leeDoc.php?cual=4769&amp;transpliga=1" TargetMode="External"/><Relationship Id="rId603" Type="http://schemas.openxmlformats.org/officeDocument/2006/relationships/hyperlink" Target="http://www.tribunalqro.gob.mx/transparencia/leeDoc.php?cual=5367&amp;transpliga=1" TargetMode="External"/><Relationship Id="rId687" Type="http://schemas.openxmlformats.org/officeDocument/2006/relationships/hyperlink" Target="http://www.tribunalqro.gob.mx/transparencia/leeDoc.php?cual=5453&amp;transpliga=1" TargetMode="External"/><Relationship Id="rId810" Type="http://schemas.openxmlformats.org/officeDocument/2006/relationships/hyperlink" Target="http://www.tribunalqro.gob.mx/transparencia/leeDoc.php?cual=5791&amp;transpliga=1" TargetMode="External"/><Relationship Id="rId908" Type="http://schemas.openxmlformats.org/officeDocument/2006/relationships/hyperlink" Target="http://www.tribunalqro.gob.mx/transparencia/leeDoc.php?cual=5897&amp;transpliga=1" TargetMode="External"/><Relationship Id="rId1233" Type="http://schemas.openxmlformats.org/officeDocument/2006/relationships/hyperlink" Target="http://www.tribunalqro.gob.mx/transparencia/leeDoc.php?cual=6854&amp;transpliga=1" TargetMode="External"/><Relationship Id="rId1440" Type="http://schemas.openxmlformats.org/officeDocument/2006/relationships/hyperlink" Target="http://www.tribunalqro.gob.mx/transparencia/leeDoc.php?cual=7138&amp;transpliga=1" TargetMode="External"/><Relationship Id="rId1538" Type="http://schemas.openxmlformats.org/officeDocument/2006/relationships/hyperlink" Target="http://www.tribunalqro.gob.mx/transparencia/leeDoc.php?cual=7454&amp;transpliga=1" TargetMode="External"/><Relationship Id="rId242" Type="http://schemas.openxmlformats.org/officeDocument/2006/relationships/hyperlink" Target="http://www.tribunalqro.gob.mx/transparencia/leeDoc.php?cual=4509&amp;transpliga=1" TargetMode="External"/><Relationship Id="rId894" Type="http://schemas.openxmlformats.org/officeDocument/2006/relationships/hyperlink" Target="http://www.tribunalqro.gob.mx/transparencia/leeDoc.php?cual=5883&amp;transpliga=1" TargetMode="External"/><Relationship Id="rId1177" Type="http://schemas.openxmlformats.org/officeDocument/2006/relationships/hyperlink" Target="http://www.tribunalqro.gob.mx/transparencia/leeDoc.php?cual=6795&amp;transpliga=1" TargetMode="External"/><Relationship Id="rId1300" Type="http://schemas.openxmlformats.org/officeDocument/2006/relationships/hyperlink" Target="http://www.tribunalqro.gob.mx/transparencia/leeDoc.php?cual=6947&amp;transpliga=1" TargetMode="External"/><Relationship Id="rId1745" Type="http://schemas.openxmlformats.org/officeDocument/2006/relationships/hyperlink" Target="http://www.tribunalqro.gob.mx/transparencia/leeDoc.php?cual=7775&amp;transpliga=1" TargetMode="External"/><Relationship Id="rId1952" Type="http://schemas.openxmlformats.org/officeDocument/2006/relationships/hyperlink" Target="http://www.tribunalqro.gob.mx/transparencia/leeDoc.php?cual=8536&amp;transpliga=1" TargetMode="External"/><Relationship Id="rId37" Type="http://schemas.openxmlformats.org/officeDocument/2006/relationships/hyperlink" Target="http://www.tribunalqro.gob.mx/transparencia/leeDoc.php?cual=4129&amp;transpliga=1" TargetMode="External"/><Relationship Id="rId102" Type="http://schemas.openxmlformats.org/officeDocument/2006/relationships/hyperlink" Target="http://www.tribunalqro.gob.mx/transparencia/leeDoc.php?cual=4250&amp;transpliga=1" TargetMode="External"/><Relationship Id="rId547" Type="http://schemas.openxmlformats.org/officeDocument/2006/relationships/hyperlink" Target="http://www.tribunalqro.gob.mx/transparencia/leeDoc.php?cual=5292&amp;transpliga=1" TargetMode="External"/><Relationship Id="rId754" Type="http://schemas.openxmlformats.org/officeDocument/2006/relationships/hyperlink" Target="http://www.tribunalqro.gob.mx/transparencia/leeDoc.php?cual=5729&amp;transpliga=1" TargetMode="External"/><Relationship Id="rId961" Type="http://schemas.openxmlformats.org/officeDocument/2006/relationships/hyperlink" Target="http://www.tribunalqro.gob.mx/transparencia/leeDoc.php?cual=5953&amp;transpliga=1" TargetMode="External"/><Relationship Id="rId1384" Type="http://schemas.openxmlformats.org/officeDocument/2006/relationships/hyperlink" Target="http://www.tribunalqro.gob.mx/transparencia/leeDoc.php?cual=7033&amp;transpliga=1" TargetMode="External"/><Relationship Id="rId1591" Type="http://schemas.openxmlformats.org/officeDocument/2006/relationships/hyperlink" Target="http://www.tribunalqro.gob.mx/transparencia/leeDoc.php?cual=7505&amp;transpliga=1" TargetMode="External"/><Relationship Id="rId1605" Type="http://schemas.openxmlformats.org/officeDocument/2006/relationships/hyperlink" Target="http://www.tribunalqro.gob.mx/transparencia/leeDoc.php?cual=7530&amp;transpliga=1" TargetMode="External"/><Relationship Id="rId1689" Type="http://schemas.openxmlformats.org/officeDocument/2006/relationships/hyperlink" Target="http://www.tribunalqro.gob.mx/transparencia/leeDoc.php?cual=7614&amp;transpliga=1" TargetMode="External"/><Relationship Id="rId1812" Type="http://schemas.openxmlformats.org/officeDocument/2006/relationships/hyperlink" Target="http://www.tribunalqro.gob.mx/transparencia/leeDoc.php?cual=7944&amp;transpliga=1" TargetMode="External"/><Relationship Id="rId90" Type="http://schemas.openxmlformats.org/officeDocument/2006/relationships/hyperlink" Target="http://www.tribunalqro.gob.mx/transparencia/leeDoc.php?cual=4182&amp;transpliga=1" TargetMode="External"/><Relationship Id="rId186" Type="http://schemas.openxmlformats.org/officeDocument/2006/relationships/hyperlink" Target="http://www.tribunalqro.gob.mx/transparencia/leeDoc.php?cual=4458&amp;transpliga=1" TargetMode="External"/><Relationship Id="rId393" Type="http://schemas.openxmlformats.org/officeDocument/2006/relationships/hyperlink" Target="http://www.tribunalqro.gob.mx/transparencia/leeDoc.php?cual=4779&amp;transpliga=1" TargetMode="External"/><Relationship Id="rId407" Type="http://schemas.openxmlformats.org/officeDocument/2006/relationships/hyperlink" Target="http://www.tribunalqro.gob.mx/transparencia/leeDoc.php?cual=4795&amp;transpliga=1" TargetMode="External"/><Relationship Id="rId614" Type="http://schemas.openxmlformats.org/officeDocument/2006/relationships/hyperlink" Target="http://www.tribunalqro.gob.mx/transparencia/leeDoc.php?cual=5378&amp;transpliga=1" TargetMode="External"/><Relationship Id="rId821" Type="http://schemas.openxmlformats.org/officeDocument/2006/relationships/hyperlink" Target="http://www.tribunalqro.gob.mx/transparencia/leeDoc.php?cual=5803&amp;transpliga=1" TargetMode="External"/><Relationship Id="rId1037" Type="http://schemas.openxmlformats.org/officeDocument/2006/relationships/hyperlink" Target="http://www.tribunalqro.gob.mx/transparencia/leeDoc.php?cual=6063&amp;transpliga=1" TargetMode="External"/><Relationship Id="rId1244" Type="http://schemas.openxmlformats.org/officeDocument/2006/relationships/hyperlink" Target="http://www.tribunalqro.gob.mx/transparencia/leeDoc.php?cual=6891&amp;transpliga=1" TargetMode="External"/><Relationship Id="rId1451" Type="http://schemas.openxmlformats.org/officeDocument/2006/relationships/hyperlink" Target="http://www.tribunalqro.gob.mx/transparencia/leeDoc.php?cual=7154&amp;transpliga=1" TargetMode="External"/><Relationship Id="rId1896" Type="http://schemas.openxmlformats.org/officeDocument/2006/relationships/hyperlink" Target="http://www.tribunalqro.gob.mx/transparencia/leeDoc.php?cual=8203&amp;transpliga=1" TargetMode="External"/><Relationship Id="rId253" Type="http://schemas.openxmlformats.org/officeDocument/2006/relationships/hyperlink" Target="http://www.tribunalqro.gob.mx/transparencia/leeDoc.php?cual=4520&amp;transpliga=1" TargetMode="External"/><Relationship Id="rId460" Type="http://schemas.openxmlformats.org/officeDocument/2006/relationships/hyperlink" Target="http://www.tribunalqro.gob.mx/transparencia/leeDoc.php?cual=4879&amp;transpliga=1" TargetMode="External"/><Relationship Id="rId698" Type="http://schemas.openxmlformats.org/officeDocument/2006/relationships/hyperlink" Target="http://www.tribunalqro.gob.mx/transparencia/leeDoc.php?cual=5464&amp;transpliga=1" TargetMode="External"/><Relationship Id="rId919" Type="http://schemas.openxmlformats.org/officeDocument/2006/relationships/hyperlink" Target="http://www.tribunalqro.gob.mx/transparencia/leeDoc.php?cual=5908&amp;transpliga=1" TargetMode="External"/><Relationship Id="rId1090" Type="http://schemas.openxmlformats.org/officeDocument/2006/relationships/hyperlink" Target="http://www.tribunalqro.gob.mx/transparencia/leeDoc.php?cual=6687&amp;transpliga=1" TargetMode="External"/><Relationship Id="rId1104" Type="http://schemas.openxmlformats.org/officeDocument/2006/relationships/hyperlink" Target="http://www.tribunalqro.gob.mx/transparencia/leeDoc.php?cual=6701&amp;transpliga=1" TargetMode="External"/><Relationship Id="rId1311" Type="http://schemas.openxmlformats.org/officeDocument/2006/relationships/hyperlink" Target="http://www.tribunalqro.gob.mx/transparencia/leeDoc.php?cual=6958&amp;transpliga=1" TargetMode="External"/><Relationship Id="rId1549" Type="http://schemas.openxmlformats.org/officeDocument/2006/relationships/hyperlink" Target="http://www.tribunalqro.gob.mx/transparencia/leeDoc.php?cual=7465&amp;transpliga=1" TargetMode="External"/><Relationship Id="rId1756" Type="http://schemas.openxmlformats.org/officeDocument/2006/relationships/hyperlink" Target="http://www.tribunalqro.gob.mx/transparencia/leeDoc.php?cual=7788&amp;transpliga=1" TargetMode="External"/><Relationship Id="rId1963" Type="http://schemas.openxmlformats.org/officeDocument/2006/relationships/hyperlink" Target="http://www.tribunalqro.gob.mx/transparencia/leeDoc.php?cual=8531&amp;transpliga=1" TargetMode="External"/><Relationship Id="rId48" Type="http://schemas.openxmlformats.org/officeDocument/2006/relationships/hyperlink" Target="http://www.tribunalqro.gob.mx/transparencia/leeDoc.php?cual=4152&amp;transpliga=1" TargetMode="External"/><Relationship Id="rId113" Type="http://schemas.openxmlformats.org/officeDocument/2006/relationships/hyperlink" Target="http://www.tribunalqro.gob.mx/transparencia/leeDoc.php?cual=4272&amp;transpliga=1" TargetMode="External"/><Relationship Id="rId320" Type="http://schemas.openxmlformats.org/officeDocument/2006/relationships/hyperlink" Target="http://www.tribunalqro.gob.mx/transparencia/leeDoc.php?cual=4604&amp;transpliga=1" TargetMode="External"/><Relationship Id="rId558" Type="http://schemas.openxmlformats.org/officeDocument/2006/relationships/hyperlink" Target="http://www.tribunalqro.gob.mx/transparencia/leeDoc.php?cual=5313&amp;transpliga=1" TargetMode="External"/><Relationship Id="rId765" Type="http://schemas.openxmlformats.org/officeDocument/2006/relationships/hyperlink" Target="http://www.tribunalqro.gob.mx/transparencia/leeDoc.php?cual=5740&amp;transpliga=1" TargetMode="External"/><Relationship Id="rId972" Type="http://schemas.openxmlformats.org/officeDocument/2006/relationships/hyperlink" Target="http://www.tribunalqro.gob.mx/transparencia/leeDoc.php?cual=5983&amp;transpliga=1" TargetMode="External"/><Relationship Id="rId1188" Type="http://schemas.openxmlformats.org/officeDocument/2006/relationships/hyperlink" Target="http://www.tribunalqro.gob.mx/transparencia/leeDoc.php?cual=6807&amp;transpliga=1" TargetMode="External"/><Relationship Id="rId1395" Type="http://schemas.openxmlformats.org/officeDocument/2006/relationships/hyperlink" Target="http://www.tribunalqro.gob.mx/transparencia/leeDoc.php?cual=7046&amp;transpliga=1" TargetMode="External"/><Relationship Id="rId1409" Type="http://schemas.openxmlformats.org/officeDocument/2006/relationships/hyperlink" Target="http://www.tribunalqro.gob.mx/transparencia/leeDoc.php?cual=7117&amp;transpliga=1" TargetMode="External"/><Relationship Id="rId1616" Type="http://schemas.openxmlformats.org/officeDocument/2006/relationships/hyperlink" Target="http://www.tribunalqro.gob.mx/transparencia/leeDoc.php?cual=7541&amp;transpliga=1" TargetMode="External"/><Relationship Id="rId1823" Type="http://schemas.openxmlformats.org/officeDocument/2006/relationships/hyperlink" Target="http://www.tribunalqro.gob.mx/transparencia/leeDoc.php?cual=7956&amp;transpliga=1" TargetMode="External"/><Relationship Id="rId197" Type="http://schemas.openxmlformats.org/officeDocument/2006/relationships/hyperlink" Target="http://www.tribunalqro.gob.mx/transparencia/leeDoc.php?cual=4469&amp;transpliga=1" TargetMode="External"/><Relationship Id="rId418" Type="http://schemas.openxmlformats.org/officeDocument/2006/relationships/hyperlink" Target="http://www.tribunalqro.gob.mx/transparencia/leeDoc.php?cual=4806&amp;transpliga=1" TargetMode="External"/><Relationship Id="rId625" Type="http://schemas.openxmlformats.org/officeDocument/2006/relationships/hyperlink" Target="http://www.tribunalqro.gob.mx/transparencia/leeDoc.php?cual=5389&amp;transpliga=1" TargetMode="External"/><Relationship Id="rId832" Type="http://schemas.openxmlformats.org/officeDocument/2006/relationships/hyperlink" Target="http://www.tribunalqro.gob.mx/transparencia/leeDoc.php?cual=5815&amp;transpliga=1" TargetMode="External"/><Relationship Id="rId1048" Type="http://schemas.openxmlformats.org/officeDocument/2006/relationships/hyperlink" Target="http://www.tribunalqro.gob.mx/transparencia/leeDoc.php?cual=6069&amp;transpliga=1" TargetMode="External"/><Relationship Id="rId1255" Type="http://schemas.openxmlformats.org/officeDocument/2006/relationships/hyperlink" Target="http://www.tribunalqro.gob.mx/transparencia/leeDoc.php?cual=6902&amp;transpliga=1" TargetMode="External"/><Relationship Id="rId1462" Type="http://schemas.openxmlformats.org/officeDocument/2006/relationships/hyperlink" Target="http://www.tribunalqro.gob.mx/transparencia/leeDoc.php?cual=7283&amp;transpliga=1" TargetMode="External"/><Relationship Id="rId264" Type="http://schemas.openxmlformats.org/officeDocument/2006/relationships/hyperlink" Target="http://www.tribunalqro.gob.mx/transparencia/leeDoc.php?cual=4550&amp;transpliga=1" TargetMode="External"/><Relationship Id="rId471" Type="http://schemas.openxmlformats.org/officeDocument/2006/relationships/hyperlink" Target="http://www.tribunalqro.gob.mx/transparencia/leeDoc.php?cual=4963&amp;transpliga=1" TargetMode="External"/><Relationship Id="rId1115" Type="http://schemas.openxmlformats.org/officeDocument/2006/relationships/hyperlink" Target="http://www.tribunalqro.gob.mx/transparencia/leeDoc.php?cual=6712&amp;transpliga=1" TargetMode="External"/><Relationship Id="rId1322" Type="http://schemas.openxmlformats.org/officeDocument/2006/relationships/hyperlink" Target="http://www.tribunalqro.gob.mx/transparencia/leeDoc.php?cual=6969&amp;transpliga=1" TargetMode="External"/><Relationship Id="rId1767" Type="http://schemas.openxmlformats.org/officeDocument/2006/relationships/hyperlink" Target="http://www.tribunalqro.gob.mx/transparencia/leeDoc.php?cual=7894&amp;transpliga=1" TargetMode="External"/><Relationship Id="rId1974" Type="http://schemas.openxmlformats.org/officeDocument/2006/relationships/hyperlink" Target="http://www.tribunalqro.gob.mx/transparencia/leeDoc.php?cual=8543&amp;transpliga=1" TargetMode="External"/><Relationship Id="rId59" Type="http://schemas.openxmlformats.org/officeDocument/2006/relationships/hyperlink" Target="http://www.tribunalqro.gob.mx/transparencia/leeDoc.php?cual=4163&amp;transpliga=1" TargetMode="External"/><Relationship Id="rId124" Type="http://schemas.openxmlformats.org/officeDocument/2006/relationships/hyperlink" Target="http://www.tribunalqro.gob.mx/transparencia/leeDoc.php?cual=4283&amp;transpliga=1" TargetMode="External"/><Relationship Id="rId569" Type="http://schemas.openxmlformats.org/officeDocument/2006/relationships/hyperlink" Target="http://www.tribunalqro.gob.mx/transparencia/leeDoc.php?cual=5333&amp;transpliga=1" TargetMode="External"/><Relationship Id="rId776" Type="http://schemas.openxmlformats.org/officeDocument/2006/relationships/hyperlink" Target="http://www.tribunalqro.gob.mx/transparencia/leeDoc.php?cual=5751&amp;transpliga=1" TargetMode="External"/><Relationship Id="rId983" Type="http://schemas.openxmlformats.org/officeDocument/2006/relationships/hyperlink" Target="http://www.tribunalqro.gob.mx/transparencia/leeDoc.php?cual=5993&amp;transpliga=1" TargetMode="External"/><Relationship Id="rId1199" Type="http://schemas.openxmlformats.org/officeDocument/2006/relationships/hyperlink" Target="http://www.tribunalqro.gob.mx/transparencia/leeDoc.php?cual=6817&amp;transpliga=1" TargetMode="External"/><Relationship Id="rId1627" Type="http://schemas.openxmlformats.org/officeDocument/2006/relationships/hyperlink" Target="http://www.tribunalqro.gob.mx/transparencia/leeDoc.php?cual=7552&amp;transpliga=1" TargetMode="External"/><Relationship Id="rId1834" Type="http://schemas.openxmlformats.org/officeDocument/2006/relationships/hyperlink" Target="http://www.tribunalqro.gob.mx/transparencia/leeDoc.php?cual=7969&amp;transpliga=1" TargetMode="External"/><Relationship Id="rId331" Type="http://schemas.openxmlformats.org/officeDocument/2006/relationships/hyperlink" Target="http://www.tribunalqro.gob.mx/transparencia/leeDoc.php?cual=4615&amp;transpliga=1" TargetMode="External"/><Relationship Id="rId429" Type="http://schemas.openxmlformats.org/officeDocument/2006/relationships/hyperlink" Target="http://www.tribunalqro.gob.mx/transparencia/leeDoc.php?cual=4841&amp;transpliga=1" TargetMode="External"/><Relationship Id="rId636" Type="http://schemas.openxmlformats.org/officeDocument/2006/relationships/hyperlink" Target="http://www.tribunalqro.gob.mx/transparencia/leeDoc.php?cual=5400&amp;transpliga=1" TargetMode="External"/><Relationship Id="rId1059" Type="http://schemas.openxmlformats.org/officeDocument/2006/relationships/hyperlink" Target="http://www.tribunalqro.gob.mx/transparencia/leeDoc.php?cual=6080&amp;transpliga=1" TargetMode="External"/><Relationship Id="rId1266" Type="http://schemas.openxmlformats.org/officeDocument/2006/relationships/hyperlink" Target="http://www.tribunalqro.gob.mx/transparencia/leeDoc.php?cual=6912&amp;transpliga=1" TargetMode="External"/><Relationship Id="rId1473" Type="http://schemas.openxmlformats.org/officeDocument/2006/relationships/hyperlink" Target="http://www.tribunalqro.gob.mx/transparencia/leeDoc.php?cual=7299&amp;transpliga=1" TargetMode="External"/><Relationship Id="rId843" Type="http://schemas.openxmlformats.org/officeDocument/2006/relationships/hyperlink" Target="http://www.tribunalqro.gob.mx/transparencia/leeDoc.php?cual=5828&amp;transpliga=1" TargetMode="External"/><Relationship Id="rId1126" Type="http://schemas.openxmlformats.org/officeDocument/2006/relationships/hyperlink" Target="http://www.tribunalqro.gob.mx/transparencia/leeDoc.php?cual=6723&amp;transpliga=1" TargetMode="External"/><Relationship Id="rId1680" Type="http://schemas.openxmlformats.org/officeDocument/2006/relationships/hyperlink" Target="http://www.tribunalqro.gob.mx/transparencia/leeDoc.php?cual=7605&amp;transpliga=1" TargetMode="External"/><Relationship Id="rId1778" Type="http://schemas.openxmlformats.org/officeDocument/2006/relationships/hyperlink" Target="http://www.tribunalqro.gob.mx/transparencia/leeDoc.php?cual=7905&amp;transpliga=1" TargetMode="External"/><Relationship Id="rId1901" Type="http://schemas.openxmlformats.org/officeDocument/2006/relationships/hyperlink" Target="http://www.tribunalqro.gob.mx/transparencia/leeDoc.php?cual=8218&amp;transpliga=1" TargetMode="External"/><Relationship Id="rId275" Type="http://schemas.openxmlformats.org/officeDocument/2006/relationships/hyperlink" Target="http://www.tribunalqro.gob.mx/transparencia/leeDoc.php?cual=4556&amp;transpliga=1" TargetMode="External"/><Relationship Id="rId482" Type="http://schemas.openxmlformats.org/officeDocument/2006/relationships/hyperlink" Target="http://www.tribunalqro.gob.mx/transparencia/leeDoc.php?cual=4975&amp;transpliga=1" TargetMode="External"/><Relationship Id="rId703" Type="http://schemas.openxmlformats.org/officeDocument/2006/relationships/hyperlink" Target="http://www.tribunalqro.gob.mx/transparencia/leeDoc.php?cual=5469&amp;transpliga=1" TargetMode="External"/><Relationship Id="rId910" Type="http://schemas.openxmlformats.org/officeDocument/2006/relationships/hyperlink" Target="http://www.tribunalqro.gob.mx/transparencia/leeDoc.php?cual=5899&amp;transpliga=1" TargetMode="External"/><Relationship Id="rId1333" Type="http://schemas.openxmlformats.org/officeDocument/2006/relationships/hyperlink" Target="http://www.tribunalqro.gob.mx/transparencia/leeDoc.php?cual=6981&amp;transpliga=1" TargetMode="External"/><Relationship Id="rId1540" Type="http://schemas.openxmlformats.org/officeDocument/2006/relationships/hyperlink" Target="http://www.tribunalqro.gob.mx/transparencia/leeDoc.php?cual=7456&amp;transpliga=1" TargetMode="External"/><Relationship Id="rId1638" Type="http://schemas.openxmlformats.org/officeDocument/2006/relationships/hyperlink" Target="http://www.tribunalqro.gob.mx/transparencia/leeDoc.php?cual=7563&amp;transpliga=1" TargetMode="External"/><Relationship Id="rId135" Type="http://schemas.openxmlformats.org/officeDocument/2006/relationships/hyperlink" Target="http://www.tribunalqro.gob.mx/transparencia/leeDoc.php?cual=4407&amp;transpliga=1" TargetMode="External"/><Relationship Id="rId342" Type="http://schemas.openxmlformats.org/officeDocument/2006/relationships/hyperlink" Target="http://www.tribunalqro.gob.mx/transparencia/leeDoc.php?cual=4727&amp;transpliga=1" TargetMode="External"/><Relationship Id="rId787" Type="http://schemas.openxmlformats.org/officeDocument/2006/relationships/hyperlink" Target="http://www.tribunalqro.gob.mx/transparencia/leeDoc.php?cual=5764&amp;transpliga=1" TargetMode="External"/><Relationship Id="rId994" Type="http://schemas.openxmlformats.org/officeDocument/2006/relationships/hyperlink" Target="http://www.tribunalqro.gob.mx/transparencia/leeDoc.php?cual=6008&amp;transpliga=1" TargetMode="External"/><Relationship Id="rId1400" Type="http://schemas.openxmlformats.org/officeDocument/2006/relationships/hyperlink" Target="http://www.tribunalqro.gob.mx/transparencia/leeDoc.php?cual=7051&amp;transpliga=1" TargetMode="External"/><Relationship Id="rId1845" Type="http://schemas.openxmlformats.org/officeDocument/2006/relationships/hyperlink" Target="http://www.tribunalqro.gob.mx/transparencia/leeDoc.php?cual=7987&amp;transpliga=1" TargetMode="External"/><Relationship Id="rId202" Type="http://schemas.openxmlformats.org/officeDocument/2006/relationships/hyperlink" Target="http://www.tribunalqro.gob.mx/transparencia/leeDoc.php?cual=4474&amp;transpliga=1" TargetMode="External"/><Relationship Id="rId647" Type="http://schemas.openxmlformats.org/officeDocument/2006/relationships/hyperlink" Target="http://www.tribunalqro.gob.mx/transparencia/leeDoc.php?cual=5412&amp;transpliga=1" TargetMode="External"/><Relationship Id="rId854" Type="http://schemas.openxmlformats.org/officeDocument/2006/relationships/hyperlink" Target="http://www.tribunalqro.gob.mx/transparencia/leeDoc.php?cual=5849&amp;transpliga=1" TargetMode="External"/><Relationship Id="rId1277" Type="http://schemas.openxmlformats.org/officeDocument/2006/relationships/hyperlink" Target="http://www.tribunalqro.gob.mx/transparencia/leeDoc.php?cual=6924&amp;transpliga=1" TargetMode="External"/><Relationship Id="rId1484" Type="http://schemas.openxmlformats.org/officeDocument/2006/relationships/hyperlink" Target="http://www.tribunalqro.gob.mx/transparencia/leeDoc.php?cual=7319&amp;transpliga=1" TargetMode="External"/><Relationship Id="rId1691" Type="http://schemas.openxmlformats.org/officeDocument/2006/relationships/hyperlink" Target="http://www.tribunalqro.gob.mx/transparencia/leeDoc.php?cual=7616&amp;transpliga=1" TargetMode="External"/><Relationship Id="rId1705" Type="http://schemas.openxmlformats.org/officeDocument/2006/relationships/hyperlink" Target="http://www.tribunalqro.gob.mx/transparencia/leeDoc.php?cual=7630&amp;transpliga=1" TargetMode="External"/><Relationship Id="rId1912" Type="http://schemas.openxmlformats.org/officeDocument/2006/relationships/hyperlink" Target="http://www.tribunalqro.gob.mx/transparencia/leeDoc.php?cual=8229&amp;transpliga=1" TargetMode="External"/><Relationship Id="rId286" Type="http://schemas.openxmlformats.org/officeDocument/2006/relationships/hyperlink" Target="http://www.tribunalqro.gob.mx/transparencia/leeDoc.php?cual=4570&amp;transpliga=1" TargetMode="External"/><Relationship Id="rId493" Type="http://schemas.openxmlformats.org/officeDocument/2006/relationships/hyperlink" Target="http://www.tribunalqro.gob.mx/transparencia/leeDoc.php?cual=4987&amp;transpliga=1" TargetMode="External"/><Relationship Id="rId507" Type="http://schemas.openxmlformats.org/officeDocument/2006/relationships/hyperlink" Target="http://www.tribunalqro.gob.mx/transparencia/leeDoc.php?cual=5001&amp;transpliga=1" TargetMode="External"/><Relationship Id="rId714" Type="http://schemas.openxmlformats.org/officeDocument/2006/relationships/hyperlink" Target="http://www.tribunalqro.gob.mx/transparencia/leeDoc.php?cual=5481&amp;transpliga=1" TargetMode="External"/><Relationship Id="rId921" Type="http://schemas.openxmlformats.org/officeDocument/2006/relationships/hyperlink" Target="http://www.tribunalqro.gob.mx/transparencia/leeDoc.php?cual=5910&amp;transpliga=1" TargetMode="External"/><Relationship Id="rId1137" Type="http://schemas.openxmlformats.org/officeDocument/2006/relationships/hyperlink" Target="http://www.tribunalqro.gob.mx/transparencia/leeDoc.php?cual=6747&amp;transpliga=1" TargetMode="External"/><Relationship Id="rId1344" Type="http://schemas.openxmlformats.org/officeDocument/2006/relationships/hyperlink" Target="http://www.tribunalqro.gob.mx/transparencia/leeDoc.php?cual=6992&amp;transpliga=1" TargetMode="External"/><Relationship Id="rId1551" Type="http://schemas.openxmlformats.org/officeDocument/2006/relationships/hyperlink" Target="http://www.tribunalqro.gob.mx/transparencia/leeDoc.php?cual=7467&amp;transpliga=1" TargetMode="External"/><Relationship Id="rId1789" Type="http://schemas.openxmlformats.org/officeDocument/2006/relationships/hyperlink" Target="http://www.tribunalqro.gob.mx/transparencia/leeDoc.php?cual=7916&amp;transpliga=1" TargetMode="External"/><Relationship Id="rId50" Type="http://schemas.openxmlformats.org/officeDocument/2006/relationships/hyperlink" Target="http://www.tribunalqro.gob.mx/transparencia/leeDoc.php?cual=4154&amp;transpliga=1" TargetMode="External"/><Relationship Id="rId146" Type="http://schemas.openxmlformats.org/officeDocument/2006/relationships/hyperlink" Target="http://www.tribunalqro.gob.mx/transparencia/leeDoc.php?cual=4418&amp;transpliga=1" TargetMode="External"/><Relationship Id="rId353" Type="http://schemas.openxmlformats.org/officeDocument/2006/relationships/hyperlink" Target="http://www.tribunalqro.gob.mx/transparencia/leeDoc.php?cual=4738&amp;transpliga=1" TargetMode="External"/><Relationship Id="rId560" Type="http://schemas.openxmlformats.org/officeDocument/2006/relationships/hyperlink" Target="http://www.tribunalqro.gob.mx/transparencia/leeDoc.php?cual=5315&amp;transpliga=1" TargetMode="External"/><Relationship Id="rId798" Type="http://schemas.openxmlformats.org/officeDocument/2006/relationships/hyperlink" Target="http://www.tribunalqro.gob.mx/transparencia/leeDoc.php?cual=5780&amp;transpliga=1" TargetMode="External"/><Relationship Id="rId1190" Type="http://schemas.openxmlformats.org/officeDocument/2006/relationships/hyperlink" Target="http://www.tribunalqro.gob.mx/transparencia/leeDoc.php?cual=6808&amp;transpliga=1" TargetMode="External"/><Relationship Id="rId1204" Type="http://schemas.openxmlformats.org/officeDocument/2006/relationships/hyperlink" Target="http://www.tribunalqro.gob.mx/transparencia/leeDoc.php?cual=6823&amp;transpliga=1" TargetMode="External"/><Relationship Id="rId1411" Type="http://schemas.openxmlformats.org/officeDocument/2006/relationships/hyperlink" Target="http://www.tribunalqro.gob.mx/transparencia/leeDoc.php?cual=7119&amp;transpliga=1" TargetMode="External"/><Relationship Id="rId1649" Type="http://schemas.openxmlformats.org/officeDocument/2006/relationships/hyperlink" Target="http://www.tribunalqro.gob.mx/transparencia/leeDoc.php?cual=7574&amp;transpliga=1" TargetMode="External"/><Relationship Id="rId1856" Type="http://schemas.openxmlformats.org/officeDocument/2006/relationships/hyperlink" Target="http://www.tribunalqro.gob.mx/transparencia/leeDoc.php?cual=7999&amp;transpliga=1" TargetMode="External"/><Relationship Id="rId213" Type="http://schemas.openxmlformats.org/officeDocument/2006/relationships/hyperlink" Target="http://www.tribunalqro.gob.mx/transparencia/leeDoc.php?cual=4485&amp;transpliga=1" TargetMode="External"/><Relationship Id="rId420" Type="http://schemas.openxmlformats.org/officeDocument/2006/relationships/hyperlink" Target="http://www.tribunalqro.gob.mx/transparencia/leeDoc.php?cual=4832&amp;transpliga=1" TargetMode="External"/><Relationship Id="rId658" Type="http://schemas.openxmlformats.org/officeDocument/2006/relationships/hyperlink" Target="http://www.tribunalqro.gob.mx/transparencia/leeDoc.php?cual=5423&amp;transpliga=1" TargetMode="External"/><Relationship Id="rId865" Type="http://schemas.openxmlformats.org/officeDocument/2006/relationships/hyperlink" Target="http://www.tribunalqro.gob.mx/transparencia/leeDoc.php?cual=5866&amp;transpliga=1" TargetMode="External"/><Relationship Id="rId1050" Type="http://schemas.openxmlformats.org/officeDocument/2006/relationships/hyperlink" Target="http://www.tribunalqro.gob.mx/transparencia/leeDoc.php?cual=6071&amp;transpliga=1" TargetMode="External"/><Relationship Id="rId1288" Type="http://schemas.openxmlformats.org/officeDocument/2006/relationships/hyperlink" Target="http://www.tribunalqro.gob.mx/transparencia/leeDoc.php?cual=6934&amp;transpliga=1" TargetMode="External"/><Relationship Id="rId1495" Type="http://schemas.openxmlformats.org/officeDocument/2006/relationships/hyperlink" Target="http://www.tribunalqro.gob.mx/transparencia/leeDoc.php?cual=7330&amp;transpliga=1" TargetMode="External"/><Relationship Id="rId1509" Type="http://schemas.openxmlformats.org/officeDocument/2006/relationships/hyperlink" Target="http://www.tribunalqro.gob.mx/transparencia/leeDoc.php?cual=7361&amp;transpliga=1" TargetMode="External"/><Relationship Id="rId1716" Type="http://schemas.openxmlformats.org/officeDocument/2006/relationships/hyperlink" Target="http://www.tribunalqro.gob.mx/transparencia/leeDoc.php?cual=7641&amp;transpliga=1" TargetMode="External"/><Relationship Id="rId1923" Type="http://schemas.openxmlformats.org/officeDocument/2006/relationships/hyperlink" Target="http://www.tribunalqro.gob.mx/transparencia/leeDoc.php?cual=8241&amp;transpliga=1" TargetMode="External"/><Relationship Id="rId297" Type="http://schemas.openxmlformats.org/officeDocument/2006/relationships/hyperlink" Target="http://www.tribunalqro.gob.mx/transparencia/leeDoc.php?cual=4581&amp;transpliga=1" TargetMode="External"/><Relationship Id="rId518" Type="http://schemas.openxmlformats.org/officeDocument/2006/relationships/hyperlink" Target="http://www.tribunalqro.gob.mx/transparencia/leeDoc.php?cual=5267&amp;transpliga=1" TargetMode="External"/><Relationship Id="rId725" Type="http://schemas.openxmlformats.org/officeDocument/2006/relationships/hyperlink" Target="http://www.tribunalqro.gob.mx/transparencia/leeDoc.php?cual=5495&amp;transpliga=1" TargetMode="External"/><Relationship Id="rId932" Type="http://schemas.openxmlformats.org/officeDocument/2006/relationships/hyperlink" Target="http://www.tribunalqro.gob.mx/transparencia/leeDoc.php?cual=5923&amp;transpliga=1" TargetMode="External"/><Relationship Id="rId1148" Type="http://schemas.openxmlformats.org/officeDocument/2006/relationships/hyperlink" Target="http://www.tribunalqro.gob.mx/transparencia/leeDoc.php?cual=6750&amp;transpliga=1" TargetMode="External"/><Relationship Id="rId1355" Type="http://schemas.openxmlformats.org/officeDocument/2006/relationships/hyperlink" Target="http://www.tribunalqro.gob.mx/transparencia/leeDoc.php?cual=7003&amp;transpliga=1" TargetMode="External"/><Relationship Id="rId1562" Type="http://schemas.openxmlformats.org/officeDocument/2006/relationships/hyperlink" Target="http://www.tribunalqro.gob.mx/transparencia/leeDoc.php?cual=7478&amp;transpliga=1" TargetMode="External"/><Relationship Id="rId157" Type="http://schemas.openxmlformats.org/officeDocument/2006/relationships/hyperlink" Target="http://www.tribunalqro.gob.mx/transparencia/leeDoc.php?cual=4429&amp;transpliga=1" TargetMode="External"/><Relationship Id="rId364" Type="http://schemas.openxmlformats.org/officeDocument/2006/relationships/hyperlink" Target="http://www.tribunalqro.gob.mx/transparencia/leeDoc.php?cual=4751&amp;transpliga=1" TargetMode="External"/><Relationship Id="rId1008" Type="http://schemas.openxmlformats.org/officeDocument/2006/relationships/hyperlink" Target="http://www.tribunalqro.gob.mx/transparencia/leeDoc.php?cual=6022&amp;transpliga=1" TargetMode="External"/><Relationship Id="rId1215" Type="http://schemas.openxmlformats.org/officeDocument/2006/relationships/hyperlink" Target="http://www.tribunalqro.gob.mx/transparencia/leeDoc.php?cual=6835&amp;transpliga=1" TargetMode="External"/><Relationship Id="rId1422" Type="http://schemas.openxmlformats.org/officeDocument/2006/relationships/hyperlink" Target="http://www.tribunalqro.gob.mx/transparencia/leeDoc.php?cual=7122&amp;transpliga=1" TargetMode="External"/><Relationship Id="rId1867" Type="http://schemas.openxmlformats.org/officeDocument/2006/relationships/hyperlink" Target="http://www.tribunalqro.gob.mx/transparencia/leeDoc.php?cual=8010&amp;transpliga=1" TargetMode="External"/><Relationship Id="rId61" Type="http://schemas.openxmlformats.org/officeDocument/2006/relationships/hyperlink" Target="http://www.tribunalqro.gob.mx/transparencia/leeDoc.php?cual=4165&amp;transpliga=1" TargetMode="External"/><Relationship Id="rId571" Type="http://schemas.openxmlformats.org/officeDocument/2006/relationships/hyperlink" Target="http://www.tribunalqro.gob.mx/transparencia/leeDoc.php?cual=5335&amp;transpliga=1" TargetMode="External"/><Relationship Id="rId669" Type="http://schemas.openxmlformats.org/officeDocument/2006/relationships/hyperlink" Target="http://www.tribunalqro.gob.mx/transparencia/leeDoc.php?cual=5434&amp;transpliga=1" TargetMode="External"/><Relationship Id="rId876" Type="http://schemas.openxmlformats.org/officeDocument/2006/relationships/hyperlink" Target="http://www.tribunalqro.gob.mx/transparencia/leeDoc.php?cual=5863&amp;transpliga=1" TargetMode="External"/><Relationship Id="rId1299" Type="http://schemas.openxmlformats.org/officeDocument/2006/relationships/hyperlink" Target="http://www.tribunalqro.gob.mx/transparencia/leeDoc.php?cual=6946&amp;transpliga=1" TargetMode="External"/><Relationship Id="rId1727" Type="http://schemas.openxmlformats.org/officeDocument/2006/relationships/hyperlink" Target="http://www.tribunalqro.gob.mx/transparencia/leeDoc.php?cual=7759&amp;transpliga=1" TargetMode="External"/><Relationship Id="rId1934" Type="http://schemas.openxmlformats.org/officeDocument/2006/relationships/hyperlink" Target="http://www.tribunalqro.gob.mx/transparencia/leeDoc.php?cual=8253&amp;transpliga=1" TargetMode="External"/><Relationship Id="rId19" Type="http://schemas.openxmlformats.org/officeDocument/2006/relationships/hyperlink" Target="http://www.tribunalqro.gob.mx/transparencia/leeDoc.php?cual=4109&amp;transpliga=1" TargetMode="External"/><Relationship Id="rId224" Type="http://schemas.openxmlformats.org/officeDocument/2006/relationships/hyperlink" Target="http://www.tribunalqro.gob.mx/transparencia/leeDoc.php?cual=4496&amp;transpliga=1" TargetMode="External"/><Relationship Id="rId431" Type="http://schemas.openxmlformats.org/officeDocument/2006/relationships/hyperlink" Target="http://www.tribunalqro.gob.mx/transparencia/leeDoc.php?cual=4843&amp;transpliga=1" TargetMode="External"/><Relationship Id="rId529" Type="http://schemas.openxmlformats.org/officeDocument/2006/relationships/hyperlink" Target="http://www.tribunalqro.gob.mx/transparencia/leeDoc.php?cual=5278&amp;transpliga=1" TargetMode="External"/><Relationship Id="rId736" Type="http://schemas.openxmlformats.org/officeDocument/2006/relationships/hyperlink" Target="http://www.tribunalqro.gob.mx/transparencia/leeDoc.php?cual=5506&amp;transpliga=1" TargetMode="External"/><Relationship Id="rId1061" Type="http://schemas.openxmlformats.org/officeDocument/2006/relationships/hyperlink" Target="http://www.tribunalqro.gob.mx/transparencia/leeDoc.php?cual=6082&amp;transpliga=1" TargetMode="External"/><Relationship Id="rId1159" Type="http://schemas.openxmlformats.org/officeDocument/2006/relationships/hyperlink" Target="http://www.tribunalqro.gob.mx/transparencia/leeDoc.php?cual=6763&amp;transpliga=1" TargetMode="External"/><Relationship Id="rId1366" Type="http://schemas.openxmlformats.org/officeDocument/2006/relationships/hyperlink" Target="http://www.tribunalqro.gob.mx/transparencia/leeDoc.php?cual=7014&amp;transpliga=1" TargetMode="External"/><Relationship Id="rId168" Type="http://schemas.openxmlformats.org/officeDocument/2006/relationships/hyperlink" Target="http://www.tribunalqro.gob.mx/transparencia/leeDoc.php?cual=4440&amp;transpliga=1" TargetMode="External"/><Relationship Id="rId943" Type="http://schemas.openxmlformats.org/officeDocument/2006/relationships/hyperlink" Target="http://www.tribunalqro.gob.mx/transparencia/leeDoc.php?cual=5935&amp;transpliga=1" TargetMode="External"/><Relationship Id="rId1019" Type="http://schemas.openxmlformats.org/officeDocument/2006/relationships/hyperlink" Target="http://www.tribunalqro.gob.mx/transparencia/leeDoc.php?cual=6037&amp;transpliga=1" TargetMode="External"/><Relationship Id="rId1573" Type="http://schemas.openxmlformats.org/officeDocument/2006/relationships/hyperlink" Target="http://www.tribunalqro.gob.mx/transparencia/leeDoc.php?cual=7489&amp;transpliga=1" TargetMode="External"/><Relationship Id="rId1780" Type="http://schemas.openxmlformats.org/officeDocument/2006/relationships/hyperlink" Target="http://www.tribunalqro.gob.mx/transparencia/leeDoc.php?cual=7907&amp;transpliga=1" TargetMode="External"/><Relationship Id="rId1878" Type="http://schemas.openxmlformats.org/officeDocument/2006/relationships/hyperlink" Target="http://www.tribunalqro.gob.mx/transparencia/leeDoc.php?cual=8021&amp;transpliga=1" TargetMode="External"/><Relationship Id="rId72" Type="http://schemas.openxmlformats.org/officeDocument/2006/relationships/hyperlink" Target="http://www.tribunalqro.gob.mx/transparencia/leeDoc.php?cual=4175&amp;transpliga=1" TargetMode="External"/><Relationship Id="rId375" Type="http://schemas.openxmlformats.org/officeDocument/2006/relationships/hyperlink" Target="http://www.tribunalqro.gob.mx/transparencia/leeDoc.php?cual=4762&amp;transpliga=1" TargetMode="External"/><Relationship Id="rId582" Type="http://schemas.openxmlformats.org/officeDocument/2006/relationships/hyperlink" Target="http://www.tribunalqro.gob.mx/transparencia/leeDoc.php?cual=5346&amp;transpliga=1" TargetMode="External"/><Relationship Id="rId803" Type="http://schemas.openxmlformats.org/officeDocument/2006/relationships/hyperlink" Target="http://www.tribunalqro.gob.mx/transparencia/leeDoc.php?cual=5784&amp;transpliga=1" TargetMode="External"/><Relationship Id="rId1226" Type="http://schemas.openxmlformats.org/officeDocument/2006/relationships/hyperlink" Target="http://www.tribunalqro.gob.mx/transparencia/leeDoc.php?cual=6847&amp;transpliga=1" TargetMode="External"/><Relationship Id="rId1433" Type="http://schemas.openxmlformats.org/officeDocument/2006/relationships/hyperlink" Target="http://www.tribunalqro.gob.mx/transparencia/leeDoc.php?cual=7131&amp;transpliga=1" TargetMode="External"/><Relationship Id="rId1640" Type="http://schemas.openxmlformats.org/officeDocument/2006/relationships/hyperlink" Target="http://www.tribunalqro.gob.mx/transparencia/leeDoc.php?cual=7565&amp;transpliga=1" TargetMode="External"/><Relationship Id="rId1738" Type="http://schemas.openxmlformats.org/officeDocument/2006/relationships/hyperlink" Target="http://www.tribunalqro.gob.mx/transparencia/leeDoc.php?cual=7764&amp;transpliga=1" TargetMode="External"/><Relationship Id="rId3" Type="http://schemas.openxmlformats.org/officeDocument/2006/relationships/hyperlink" Target="http://www.tribunalqro.gob.mx/transparencia/leeDoc.php?cual=4092&amp;transpliga=1" TargetMode="External"/><Relationship Id="rId235" Type="http://schemas.openxmlformats.org/officeDocument/2006/relationships/hyperlink" Target="http://www.tribunalqro.gob.mx/transparencia/leeDoc.php?cual=4502&amp;transpliga=1" TargetMode="External"/><Relationship Id="rId442" Type="http://schemas.openxmlformats.org/officeDocument/2006/relationships/hyperlink" Target="http://www.tribunalqro.gob.mx/transparencia/leeDoc.php?cual=4853&amp;transpliga=1" TargetMode="External"/><Relationship Id="rId887" Type="http://schemas.openxmlformats.org/officeDocument/2006/relationships/hyperlink" Target="http://www.tribunalqro.gob.mx/transparencia/leeDoc.php?cual=5876&amp;transpliga=1" TargetMode="External"/><Relationship Id="rId1072" Type="http://schemas.openxmlformats.org/officeDocument/2006/relationships/hyperlink" Target="http://www.tribunalqro.gob.mx/transparencia/leeDoc.php?cual=6665&amp;transpliga=1" TargetMode="External"/><Relationship Id="rId1500" Type="http://schemas.openxmlformats.org/officeDocument/2006/relationships/hyperlink" Target="http://www.tribunalqro.gob.mx/transparencia/leeDoc.php?cual=7335&amp;transpliga=1" TargetMode="External"/><Relationship Id="rId1945" Type="http://schemas.openxmlformats.org/officeDocument/2006/relationships/hyperlink" Target="http://www.tribunalqro.gob.mx/transparencia/leeDoc.php?cual=8288&amp;transpliga=1" TargetMode="External"/><Relationship Id="rId302" Type="http://schemas.openxmlformats.org/officeDocument/2006/relationships/hyperlink" Target="http://www.tribunalqro.gob.mx/transparencia/leeDoc.php?cual=4586&amp;transpliga=1" TargetMode="External"/><Relationship Id="rId747" Type="http://schemas.openxmlformats.org/officeDocument/2006/relationships/hyperlink" Target="http://www.tribunalqro.gob.mx/transparencia/leeDoc.php?cual=5721&amp;transpliga=1" TargetMode="External"/><Relationship Id="rId954" Type="http://schemas.openxmlformats.org/officeDocument/2006/relationships/hyperlink" Target="http://www.tribunalqro.gob.mx/transparencia/leeDoc.php?cual=5946&amp;transpliga=1" TargetMode="External"/><Relationship Id="rId1377" Type="http://schemas.openxmlformats.org/officeDocument/2006/relationships/hyperlink" Target="http://www.tribunalqro.gob.mx/transparencia/leeDoc.php?cual=7026&amp;transpliga=1" TargetMode="External"/><Relationship Id="rId1584" Type="http://schemas.openxmlformats.org/officeDocument/2006/relationships/hyperlink" Target="http://www.tribunalqro.gob.mx/transparencia/leeDoc.php?cual=7500&amp;transpliga=1" TargetMode="External"/><Relationship Id="rId1791" Type="http://schemas.openxmlformats.org/officeDocument/2006/relationships/hyperlink" Target="http://www.tribunalqro.gob.mx/transparencia/leeDoc.php?cual=7918&amp;transpliga=1" TargetMode="External"/><Relationship Id="rId1805" Type="http://schemas.openxmlformats.org/officeDocument/2006/relationships/hyperlink" Target="http://www.tribunalqro.gob.mx/transparencia/leeDoc.php?cual=7936&amp;transpliga=1" TargetMode="External"/><Relationship Id="rId83" Type="http://schemas.openxmlformats.org/officeDocument/2006/relationships/hyperlink" Target="http://www.tribunalqro.gob.mx/transparencia/leeDoc.php?cual=4178&amp;transpliga=1" TargetMode="External"/><Relationship Id="rId179" Type="http://schemas.openxmlformats.org/officeDocument/2006/relationships/hyperlink" Target="http://www.tribunalqro.gob.mx/transparencia/leeDoc.php?cual=4451&amp;transpliga=1" TargetMode="External"/><Relationship Id="rId386" Type="http://schemas.openxmlformats.org/officeDocument/2006/relationships/hyperlink" Target="http://www.tribunalqro.gob.mx/transparencia/leeDoc.php?cual=4773&amp;transpliga=1" TargetMode="External"/><Relationship Id="rId593" Type="http://schemas.openxmlformats.org/officeDocument/2006/relationships/hyperlink" Target="http://www.tribunalqro.gob.mx/transparencia/leeDoc.php?cual=5357&amp;transpliga=1" TargetMode="External"/><Relationship Id="rId607" Type="http://schemas.openxmlformats.org/officeDocument/2006/relationships/hyperlink" Target="http://www.tribunalqro.gob.mx/transparencia/leeDoc.php?cual=5371&amp;transpliga=1" TargetMode="External"/><Relationship Id="rId814" Type="http://schemas.openxmlformats.org/officeDocument/2006/relationships/hyperlink" Target="http://www.tribunalqro.gob.mx/transparencia/leeDoc.php?cual=5795&amp;transpliga=1" TargetMode="External"/><Relationship Id="rId1237" Type="http://schemas.openxmlformats.org/officeDocument/2006/relationships/hyperlink" Target="http://www.tribunalqro.gob.mx/transparencia/leeDoc.php?cual=6884&amp;transpliga=1" TargetMode="External"/><Relationship Id="rId1444" Type="http://schemas.openxmlformats.org/officeDocument/2006/relationships/hyperlink" Target="http://www.tribunalqro.gob.mx/transparencia/leeDoc.php?cual=7142&amp;transpliga=1" TargetMode="External"/><Relationship Id="rId1651" Type="http://schemas.openxmlformats.org/officeDocument/2006/relationships/hyperlink" Target="http://www.tribunalqro.gob.mx/transparencia/leeDoc.php?cual=7576&amp;transpliga=1" TargetMode="External"/><Relationship Id="rId1889" Type="http://schemas.openxmlformats.org/officeDocument/2006/relationships/hyperlink" Target="http://www.tribunalqro.gob.mx/transparencia/leeDoc.php?cual=8196&amp;transpliga=1" TargetMode="External"/><Relationship Id="rId246" Type="http://schemas.openxmlformats.org/officeDocument/2006/relationships/hyperlink" Target="http://www.tribunalqro.gob.mx/transparencia/leeDoc.php?cual=4513&amp;transpliga=1" TargetMode="External"/><Relationship Id="rId453" Type="http://schemas.openxmlformats.org/officeDocument/2006/relationships/hyperlink" Target="http://www.tribunalqro.gob.mx/transparencia/leeDoc.php?cual=4868&amp;transpliga=1" TargetMode="External"/><Relationship Id="rId660" Type="http://schemas.openxmlformats.org/officeDocument/2006/relationships/hyperlink" Target="http://www.tribunalqro.gob.mx/transparencia/leeDoc.php?cual=5425&amp;transpliga=1" TargetMode="External"/><Relationship Id="rId898" Type="http://schemas.openxmlformats.org/officeDocument/2006/relationships/hyperlink" Target="http://www.tribunalqro.gob.mx/transparencia/leeDoc.php?cual=5887&amp;transpliga=1" TargetMode="External"/><Relationship Id="rId1083" Type="http://schemas.openxmlformats.org/officeDocument/2006/relationships/hyperlink" Target="http://www.tribunalqro.gob.mx/transparencia/leeDoc.php?cual=6676&amp;transpliga=1" TargetMode="External"/><Relationship Id="rId1290" Type="http://schemas.openxmlformats.org/officeDocument/2006/relationships/hyperlink" Target="http://www.tribunalqro.gob.mx/transparencia/leeDoc.php?cual=6936&amp;transpliga=1" TargetMode="External"/><Relationship Id="rId1304" Type="http://schemas.openxmlformats.org/officeDocument/2006/relationships/hyperlink" Target="http://www.tribunalqro.gob.mx/transparencia/leeDoc.php?cual=6951&amp;transpliga=1" TargetMode="External"/><Relationship Id="rId1511" Type="http://schemas.openxmlformats.org/officeDocument/2006/relationships/hyperlink" Target="http://www.tribunalqro.gob.mx/transparencia/leeDoc.php?cual=7344&amp;transpliga=1" TargetMode="External"/><Relationship Id="rId1749" Type="http://schemas.openxmlformats.org/officeDocument/2006/relationships/hyperlink" Target="http://www.tribunalqro.gob.mx/transparencia/leeDoc.php?cual=7779&amp;transpliga=1" TargetMode="External"/><Relationship Id="rId1956" Type="http://schemas.openxmlformats.org/officeDocument/2006/relationships/hyperlink" Target="http://www.tribunalqro.gob.mx/transparencia/leeDoc.php?cual=8542&amp;transpliga=1" TargetMode="External"/><Relationship Id="rId106" Type="http://schemas.openxmlformats.org/officeDocument/2006/relationships/hyperlink" Target="http://www.tribunalqro.gob.mx/transparencia/leeDoc.php?cual=4263&amp;transpliga=1" TargetMode="External"/><Relationship Id="rId313" Type="http://schemas.openxmlformats.org/officeDocument/2006/relationships/hyperlink" Target="http://www.tribunalqro.gob.mx/transparencia/leeDoc.php?cual=4597&amp;transpliga=1" TargetMode="External"/><Relationship Id="rId758" Type="http://schemas.openxmlformats.org/officeDocument/2006/relationships/hyperlink" Target="http://www.tribunalqro.gob.mx/transparencia/leeDoc.php?cual=5733&amp;transpliga=1" TargetMode="External"/><Relationship Id="rId965" Type="http://schemas.openxmlformats.org/officeDocument/2006/relationships/hyperlink" Target="http://www.tribunalqro.gob.mx/transparencia/leeDoc.php?cual=5974&amp;transpliga=1" TargetMode="External"/><Relationship Id="rId1150" Type="http://schemas.openxmlformats.org/officeDocument/2006/relationships/hyperlink" Target="http://www.tribunalqro.gob.mx/transparencia/leeDoc.php?cual=6752&amp;transpliga=1" TargetMode="External"/><Relationship Id="rId1388" Type="http://schemas.openxmlformats.org/officeDocument/2006/relationships/hyperlink" Target="http://www.tribunalqro.gob.mx/transparencia/leeDoc.php?cual=7039&amp;transpliga=1" TargetMode="External"/><Relationship Id="rId1595" Type="http://schemas.openxmlformats.org/officeDocument/2006/relationships/hyperlink" Target="http://www.tribunalqro.gob.mx/transparencia/leeDoc.php?cual=7519&amp;transpliga=1" TargetMode="External"/><Relationship Id="rId1609" Type="http://schemas.openxmlformats.org/officeDocument/2006/relationships/hyperlink" Target="http://www.tribunalqro.gob.mx/transparencia/leeDoc.php?cual=7534&amp;transpliga=1" TargetMode="External"/><Relationship Id="rId1816" Type="http://schemas.openxmlformats.org/officeDocument/2006/relationships/hyperlink" Target="http://www.tribunalqro.gob.mx/transparencia/leeDoc.php?cual=7948&amp;transpliga=1" TargetMode="External"/><Relationship Id="rId10" Type="http://schemas.openxmlformats.org/officeDocument/2006/relationships/hyperlink" Target="http://www.tribunalqro.gob.mx/transparencia/leeDoc.php?cual=4099&amp;transpliga=1" TargetMode="External"/><Relationship Id="rId94" Type="http://schemas.openxmlformats.org/officeDocument/2006/relationships/hyperlink" Target="http://www.tribunalqro.gob.mx/transparencia/leeDoc.php?cual=4226&amp;transpliga=1" TargetMode="External"/><Relationship Id="rId397" Type="http://schemas.openxmlformats.org/officeDocument/2006/relationships/hyperlink" Target="http://www.tribunalqro.gob.mx/transparencia/leeDoc.php?cual=4785&amp;transpliga=1" TargetMode="External"/><Relationship Id="rId520" Type="http://schemas.openxmlformats.org/officeDocument/2006/relationships/hyperlink" Target="http://www.tribunalqro.gob.mx/transparencia/leeDoc.php?cual=5268&amp;transpliga=1" TargetMode="External"/><Relationship Id="rId618" Type="http://schemas.openxmlformats.org/officeDocument/2006/relationships/hyperlink" Target="http://www.tribunalqro.gob.mx/transparencia/leeDoc.php?cual=5382&amp;transpliga=1" TargetMode="External"/><Relationship Id="rId825" Type="http://schemas.openxmlformats.org/officeDocument/2006/relationships/hyperlink" Target="http://www.tribunalqro.gob.mx/transparencia/leeDoc.php?cual=5808&amp;transpliga=1" TargetMode="External"/><Relationship Id="rId1248" Type="http://schemas.openxmlformats.org/officeDocument/2006/relationships/hyperlink" Target="http://www.tribunalqro.gob.mx/transparencia/leeDoc.php?cual=6895&amp;transpliga=1" TargetMode="External"/><Relationship Id="rId1455" Type="http://schemas.openxmlformats.org/officeDocument/2006/relationships/hyperlink" Target="http://www.tribunalqro.gob.mx/transparencia/leeDoc.php?cual=7158&amp;transpliga=1" TargetMode="External"/><Relationship Id="rId1662" Type="http://schemas.openxmlformats.org/officeDocument/2006/relationships/hyperlink" Target="http://www.tribunalqro.gob.mx/transparencia/leeDoc.php?cual=7587&amp;transpliga=1" TargetMode="External"/><Relationship Id="rId257" Type="http://schemas.openxmlformats.org/officeDocument/2006/relationships/hyperlink" Target="http://www.tribunalqro.gob.mx/transparencia/leeDoc.php?cual=4526&amp;transpliga=1" TargetMode="External"/><Relationship Id="rId464" Type="http://schemas.openxmlformats.org/officeDocument/2006/relationships/hyperlink" Target="http://www.tribunalqro.gob.mx/transparencia/leeDoc.php?cual=4883&amp;transpliga=1" TargetMode="External"/><Relationship Id="rId1010" Type="http://schemas.openxmlformats.org/officeDocument/2006/relationships/hyperlink" Target="http://www.tribunalqro.gob.mx/transparencia/leeDoc.php?cual=6027&amp;transpliga=1" TargetMode="External"/><Relationship Id="rId1094" Type="http://schemas.openxmlformats.org/officeDocument/2006/relationships/hyperlink" Target="http://www.tribunalqro.gob.mx/transparencia/leeDoc.php?cual=6691&amp;transpliga=1" TargetMode="External"/><Relationship Id="rId1108" Type="http://schemas.openxmlformats.org/officeDocument/2006/relationships/hyperlink" Target="http://www.tribunalqro.gob.mx/transparencia/leeDoc.php?cual=6705&amp;transpliga=1" TargetMode="External"/><Relationship Id="rId1315" Type="http://schemas.openxmlformats.org/officeDocument/2006/relationships/hyperlink" Target="http://www.tribunalqro.gob.mx/transparencia/leeDoc.php?cual=6962&amp;transpliga=1" TargetMode="External"/><Relationship Id="rId1967" Type="http://schemas.openxmlformats.org/officeDocument/2006/relationships/hyperlink" Target="http://www.tribunalqro.gob.mx/transparencia/leeDoc.php?cual=8541&amp;transpliga=1" TargetMode="External"/><Relationship Id="rId117" Type="http://schemas.openxmlformats.org/officeDocument/2006/relationships/hyperlink" Target="http://www.tribunalqro.gob.mx/transparencia/leeDoc.php?cual=4276&amp;transpliga=1" TargetMode="External"/><Relationship Id="rId671" Type="http://schemas.openxmlformats.org/officeDocument/2006/relationships/hyperlink" Target="http://www.tribunalqro.gob.mx/transparencia/leeDoc.php?cual=5436&amp;transpliga=1" TargetMode="External"/><Relationship Id="rId769" Type="http://schemas.openxmlformats.org/officeDocument/2006/relationships/hyperlink" Target="http://www.tribunalqro.gob.mx/transparencia/leeDoc.php?cual=5744&amp;transpliga=1" TargetMode="External"/><Relationship Id="rId976" Type="http://schemas.openxmlformats.org/officeDocument/2006/relationships/hyperlink" Target="http://www.tribunalqro.gob.mx/transparencia/leeDoc.php?cual=5986&amp;transpliga=1" TargetMode="External"/><Relationship Id="rId1399" Type="http://schemas.openxmlformats.org/officeDocument/2006/relationships/hyperlink" Target="http://www.tribunalqro.gob.mx/transparencia/leeDoc.php?cual=7050&amp;transpliga=1" TargetMode="External"/><Relationship Id="rId324" Type="http://schemas.openxmlformats.org/officeDocument/2006/relationships/hyperlink" Target="http://www.tribunalqro.gob.mx/transparencia/leeDoc.php?cual=4608&amp;transpliga=1" TargetMode="External"/><Relationship Id="rId531" Type="http://schemas.openxmlformats.org/officeDocument/2006/relationships/hyperlink" Target="http://www.tribunalqro.gob.mx/transparencia/leeDoc.php?cual=5280&amp;transpliga=1" TargetMode="External"/><Relationship Id="rId629" Type="http://schemas.openxmlformats.org/officeDocument/2006/relationships/hyperlink" Target="http://www.tribunalqro.gob.mx/transparencia/leeDoc.php?cual=5393&amp;transpliga=1" TargetMode="External"/><Relationship Id="rId1161" Type="http://schemas.openxmlformats.org/officeDocument/2006/relationships/hyperlink" Target="http://www.tribunalqro.gob.mx/transparencia/leeDoc.php?cual=6765&amp;transpliga=1" TargetMode="External"/><Relationship Id="rId1259" Type="http://schemas.openxmlformats.org/officeDocument/2006/relationships/hyperlink" Target="http://www.tribunalqro.gob.mx/transparencia/leeDoc.php?cual=6906&amp;transpliga=1" TargetMode="External"/><Relationship Id="rId1466" Type="http://schemas.openxmlformats.org/officeDocument/2006/relationships/hyperlink" Target="http://www.tribunalqro.gob.mx/transparencia/leeDoc.php?cual=7288&amp;transpliga=1" TargetMode="External"/><Relationship Id="rId836" Type="http://schemas.openxmlformats.org/officeDocument/2006/relationships/hyperlink" Target="http://www.tribunalqro.gob.mx/transparencia/leeDoc.php?cual=5819&amp;transpliga=1" TargetMode="External"/><Relationship Id="rId1021" Type="http://schemas.openxmlformats.org/officeDocument/2006/relationships/hyperlink" Target="http://www.tribunalqro.gob.mx/transparencia/leeDoc.php?cual=6039&amp;transpliga=1" TargetMode="External"/><Relationship Id="rId1119" Type="http://schemas.openxmlformats.org/officeDocument/2006/relationships/hyperlink" Target="http://www.tribunalqro.gob.mx/transparencia/leeDoc.php?cual=6716&amp;transpliga=1" TargetMode="External"/><Relationship Id="rId1673" Type="http://schemas.openxmlformats.org/officeDocument/2006/relationships/hyperlink" Target="http://www.tribunalqro.gob.mx/transparencia/leeDoc.php?cual=7598&amp;transpliga=1" TargetMode="External"/><Relationship Id="rId1880" Type="http://schemas.openxmlformats.org/officeDocument/2006/relationships/hyperlink" Target="http://www.tribunalqro.gob.mx/transparencia/leeDoc.php?cual=8184&amp;transpliga=1" TargetMode="External"/><Relationship Id="rId1978" Type="http://schemas.openxmlformats.org/officeDocument/2006/relationships/hyperlink" Target="http://www.tribunalqro.gob.mx/transparencia/leeDoc.php?cual=8539&amp;transpliga=1" TargetMode="External"/><Relationship Id="rId903" Type="http://schemas.openxmlformats.org/officeDocument/2006/relationships/hyperlink" Target="http://www.tribunalqro.gob.mx/transparencia/leeDoc.php?cual=5892&amp;transpliga=1" TargetMode="External"/><Relationship Id="rId1326" Type="http://schemas.openxmlformats.org/officeDocument/2006/relationships/hyperlink" Target="http://www.tribunalqro.gob.mx/transparencia/leeDoc.php?cual=6973&amp;transpliga=1" TargetMode="External"/><Relationship Id="rId1533" Type="http://schemas.openxmlformats.org/officeDocument/2006/relationships/hyperlink" Target="http://www.tribunalqro.gob.mx/transparencia/leeDoc.php?cual=7449&amp;transpliga=1" TargetMode="External"/><Relationship Id="rId1740" Type="http://schemas.openxmlformats.org/officeDocument/2006/relationships/hyperlink" Target="http://www.tribunalqro.gob.mx/transparencia/leeDoc.php?cual=7766&amp;transpliga=1" TargetMode="External"/><Relationship Id="rId32" Type="http://schemas.openxmlformats.org/officeDocument/2006/relationships/hyperlink" Target="http://www.tribunalqro.gob.mx/transparencia/leeDoc.php?cual=4122&amp;transpliga=1" TargetMode="External"/><Relationship Id="rId1600" Type="http://schemas.openxmlformats.org/officeDocument/2006/relationships/hyperlink" Target="http://www.tribunalqro.gob.mx/transparencia/leeDoc.php?cual=7524&amp;transpliga=1" TargetMode="External"/><Relationship Id="rId1838" Type="http://schemas.openxmlformats.org/officeDocument/2006/relationships/hyperlink" Target="http://www.tribunalqro.gob.mx/transparencia/leeDoc.php?cual=7974&amp;transpliga=1" TargetMode="External"/><Relationship Id="rId181" Type="http://schemas.openxmlformats.org/officeDocument/2006/relationships/hyperlink" Target="http://www.tribunalqro.gob.mx/transparencia/leeDoc.php?cual=4453&amp;transpliga=1" TargetMode="External"/><Relationship Id="rId1905" Type="http://schemas.openxmlformats.org/officeDocument/2006/relationships/hyperlink" Target="http://www.tribunalqro.gob.mx/transparencia/leeDoc.php?cual=8222&amp;transpliga=1" TargetMode="External"/><Relationship Id="rId279" Type="http://schemas.openxmlformats.org/officeDocument/2006/relationships/hyperlink" Target="http://www.tribunalqro.gob.mx/transparencia/leeDoc.php?cual=4563&amp;transpliga=1" TargetMode="External"/><Relationship Id="rId486" Type="http://schemas.openxmlformats.org/officeDocument/2006/relationships/hyperlink" Target="http://www.tribunalqro.gob.mx/transparencia/leeDoc.php?cual=4979&amp;transpliga=1" TargetMode="External"/><Relationship Id="rId693" Type="http://schemas.openxmlformats.org/officeDocument/2006/relationships/hyperlink" Target="http://www.tribunalqro.gob.mx/transparencia/leeDoc.php?cual=5459&amp;transpliga=1" TargetMode="External"/><Relationship Id="rId139" Type="http://schemas.openxmlformats.org/officeDocument/2006/relationships/hyperlink" Target="http://www.tribunalqro.gob.mx/transparencia/leeDoc.php?cual=4411&amp;transpliga=1" TargetMode="External"/><Relationship Id="rId346" Type="http://schemas.openxmlformats.org/officeDocument/2006/relationships/hyperlink" Target="http://www.tribunalqro.gob.mx/transparencia/leeDoc.php?cual=4731&amp;transpliga=1" TargetMode="External"/><Relationship Id="rId553" Type="http://schemas.openxmlformats.org/officeDocument/2006/relationships/hyperlink" Target="http://www.tribunalqro.gob.mx/transparencia/leeDoc.php?cual=5308&amp;transpliga=1" TargetMode="External"/><Relationship Id="rId760" Type="http://schemas.openxmlformats.org/officeDocument/2006/relationships/hyperlink" Target="http://www.tribunalqro.gob.mx/transparencia/leeDoc.php?cual=5735&amp;transpliga=1" TargetMode="External"/><Relationship Id="rId998" Type="http://schemas.openxmlformats.org/officeDocument/2006/relationships/hyperlink" Target="http://www.tribunalqro.gob.mx/transparencia/leeDoc.php?cual=6012&amp;transpliga=1" TargetMode="External"/><Relationship Id="rId1183" Type="http://schemas.openxmlformats.org/officeDocument/2006/relationships/hyperlink" Target="http://www.tribunalqro.gob.mx/transparencia/leeDoc.php?cual=6802&amp;transpliga=1" TargetMode="External"/><Relationship Id="rId1390" Type="http://schemas.openxmlformats.org/officeDocument/2006/relationships/hyperlink" Target="http://www.tribunalqro.gob.mx/transparencia/leeDoc.php?cual=7041&amp;transpliga=1" TargetMode="External"/><Relationship Id="rId206" Type="http://schemas.openxmlformats.org/officeDocument/2006/relationships/hyperlink" Target="http://www.tribunalqro.gob.mx/transparencia/leeDoc.php?cual=4478&amp;transpliga=1" TargetMode="External"/><Relationship Id="rId413" Type="http://schemas.openxmlformats.org/officeDocument/2006/relationships/hyperlink" Target="http://www.tribunalqro.gob.mx/transparencia/leeDoc.php?cual=4801&amp;transpliga=1" TargetMode="External"/><Relationship Id="rId858" Type="http://schemas.openxmlformats.org/officeDocument/2006/relationships/hyperlink" Target="http://www.tribunalqro.gob.mx/transparencia/leeDoc.php?cual=5836&amp;transpliga=1" TargetMode="External"/><Relationship Id="rId1043" Type="http://schemas.openxmlformats.org/officeDocument/2006/relationships/hyperlink" Target="http://www.tribunalqro.gob.mx/transparencia/leeDoc.php?cual=6069&amp;transpliga=1" TargetMode="External"/><Relationship Id="rId1488" Type="http://schemas.openxmlformats.org/officeDocument/2006/relationships/hyperlink" Target="http://www.tribunalqro.gob.mx/transparencia/leeDoc.php?cual=7323&amp;transpliga=1" TargetMode="External"/><Relationship Id="rId1695" Type="http://schemas.openxmlformats.org/officeDocument/2006/relationships/hyperlink" Target="http://www.tribunalqro.gob.mx/transparencia/leeDoc.php?cual=7620&amp;transpliga=1" TargetMode="External"/><Relationship Id="rId620" Type="http://schemas.openxmlformats.org/officeDocument/2006/relationships/hyperlink" Target="http://www.tribunalqro.gob.mx/transparencia/leeDoc.php?cual=5384&amp;transpliga=1" TargetMode="External"/><Relationship Id="rId718" Type="http://schemas.openxmlformats.org/officeDocument/2006/relationships/hyperlink" Target="http://www.tribunalqro.gob.mx/transparencia/leeDoc.php?cual=5487&amp;transpliga=1" TargetMode="External"/><Relationship Id="rId925" Type="http://schemas.openxmlformats.org/officeDocument/2006/relationships/hyperlink" Target="http://www.tribunalqro.gob.mx/transparencia/leeDoc.php?cual=5914&amp;transpliga=1" TargetMode="External"/><Relationship Id="rId1250" Type="http://schemas.openxmlformats.org/officeDocument/2006/relationships/hyperlink" Target="http://www.tribunalqro.gob.mx/transparencia/leeDoc.php?cual=6897&amp;transpliga=1" TargetMode="External"/><Relationship Id="rId1348" Type="http://schemas.openxmlformats.org/officeDocument/2006/relationships/hyperlink" Target="http://www.tribunalqro.gob.mx/transparencia/leeDoc.php?cual=6996&amp;transpliga=1" TargetMode="External"/><Relationship Id="rId1555" Type="http://schemas.openxmlformats.org/officeDocument/2006/relationships/hyperlink" Target="http://www.tribunalqro.gob.mx/transparencia/leeDoc.php?cual=7471&amp;transpliga=1" TargetMode="External"/><Relationship Id="rId1762" Type="http://schemas.openxmlformats.org/officeDocument/2006/relationships/hyperlink" Target="http://www.tribunalqro.gob.mx/transparencia/leeDoc.php?cual=7889&amp;transpliga=1" TargetMode="External"/><Relationship Id="rId1110" Type="http://schemas.openxmlformats.org/officeDocument/2006/relationships/hyperlink" Target="http://www.tribunalqro.gob.mx/transparencia/leeDoc.php?cual=6707&amp;transpliga=1" TargetMode="External"/><Relationship Id="rId1208" Type="http://schemas.openxmlformats.org/officeDocument/2006/relationships/hyperlink" Target="http://www.tribunalqro.gob.mx/transparencia/leeDoc.php?cual=6827&amp;transpliga=1" TargetMode="External"/><Relationship Id="rId1415" Type="http://schemas.openxmlformats.org/officeDocument/2006/relationships/hyperlink" Target="http://www.tribunalqro.gob.mx/transparencia/leeDoc.php?cual=7121&amp;transpliga=1" TargetMode="External"/><Relationship Id="rId54" Type="http://schemas.openxmlformats.org/officeDocument/2006/relationships/hyperlink" Target="http://www.tribunalqro.gob.mx/transparencia/leeDoc.php?cual=4158&amp;transpliga=1" TargetMode="External"/><Relationship Id="rId1622" Type="http://schemas.openxmlformats.org/officeDocument/2006/relationships/hyperlink" Target="http://www.tribunalqro.gob.mx/transparencia/leeDoc.php?cual=7547&amp;transpliga=1" TargetMode="External"/><Relationship Id="rId1927" Type="http://schemas.openxmlformats.org/officeDocument/2006/relationships/hyperlink" Target="http://www.tribunalqro.gob.mx/transparencia/leeDoc.php?cual=8245&amp;transpliga=1" TargetMode="External"/><Relationship Id="rId270" Type="http://schemas.openxmlformats.org/officeDocument/2006/relationships/hyperlink" Target="http://www.tribunalqro.gob.mx/transparencia/leeDoc.php?cual=4554&amp;transpliga=1" TargetMode="External"/><Relationship Id="rId130" Type="http://schemas.openxmlformats.org/officeDocument/2006/relationships/hyperlink" Target="http://www.tribunalqro.gob.mx/transparencia/leeDoc.php?cual=4291&amp;transpliga=1" TargetMode="External"/><Relationship Id="rId368" Type="http://schemas.openxmlformats.org/officeDocument/2006/relationships/hyperlink" Target="http://www.tribunalqro.gob.mx/transparencia/leeDoc.php?cual=4755&amp;transpliga=1" TargetMode="External"/><Relationship Id="rId575" Type="http://schemas.openxmlformats.org/officeDocument/2006/relationships/hyperlink" Target="http://www.tribunalqro.gob.mx/transparencia/leeDoc.php?cual=5339&amp;transpliga=1" TargetMode="External"/><Relationship Id="rId782" Type="http://schemas.openxmlformats.org/officeDocument/2006/relationships/hyperlink" Target="http://www.tribunalqro.gob.mx/transparencia/leeDoc.php?cual=5759&amp;transpliga=1" TargetMode="External"/><Relationship Id="rId228" Type="http://schemas.openxmlformats.org/officeDocument/2006/relationships/hyperlink" Target="http://www.tribunalqro.gob.mx/transparencia/leeDoc.php?cual=4499&amp;transpliga=1" TargetMode="External"/><Relationship Id="rId435" Type="http://schemas.openxmlformats.org/officeDocument/2006/relationships/hyperlink" Target="http://www.tribunalqro.gob.mx/transparencia/leeDoc.php?cual=4847&amp;transpliga=1" TargetMode="External"/><Relationship Id="rId642" Type="http://schemas.openxmlformats.org/officeDocument/2006/relationships/hyperlink" Target="http://www.tribunalqro.gob.mx/transparencia/leeDoc.php?cual=5407&amp;transpliga=1" TargetMode="External"/><Relationship Id="rId1065" Type="http://schemas.openxmlformats.org/officeDocument/2006/relationships/hyperlink" Target="http://www.tribunalqro.gob.mx/transparencia/leeDoc.php?cual=6087&amp;transpliga=1" TargetMode="External"/><Relationship Id="rId1272" Type="http://schemas.openxmlformats.org/officeDocument/2006/relationships/hyperlink" Target="http://www.tribunalqro.gob.mx/transparencia/leeDoc.php?cual=6919&amp;transpliga=1" TargetMode="External"/><Relationship Id="rId502" Type="http://schemas.openxmlformats.org/officeDocument/2006/relationships/hyperlink" Target="http://www.tribunalqro.gob.mx/transparencia/leeDoc.php?cual=4997&amp;transpliga=1" TargetMode="External"/><Relationship Id="rId947" Type="http://schemas.openxmlformats.org/officeDocument/2006/relationships/hyperlink" Target="http://www.tribunalqro.gob.mx/transparencia/leeDoc.php?cual=5939&amp;transpliga=1" TargetMode="External"/><Relationship Id="rId1132" Type="http://schemas.openxmlformats.org/officeDocument/2006/relationships/hyperlink" Target="http://www.tribunalqro.gob.mx/transparencia/leeDoc.php?cual=6729&amp;transpliga=1" TargetMode="External"/><Relationship Id="rId1577" Type="http://schemas.openxmlformats.org/officeDocument/2006/relationships/hyperlink" Target="http://www.tribunalqro.gob.mx/transparencia/leeDoc.php?cual=7493&amp;transpliga=1" TargetMode="External"/><Relationship Id="rId1784" Type="http://schemas.openxmlformats.org/officeDocument/2006/relationships/hyperlink" Target="http://www.tribunalqro.gob.mx/transparencia/leeDoc.php?cual=7911&amp;transpliga=1" TargetMode="External"/><Relationship Id="rId76" Type="http://schemas.openxmlformats.org/officeDocument/2006/relationships/hyperlink" Target="http://www.tribunalqro.gob.mx/transparencia/leeDoc.php?cual=4176&amp;transpliga=1" TargetMode="External"/><Relationship Id="rId807" Type="http://schemas.openxmlformats.org/officeDocument/2006/relationships/hyperlink" Target="http://www.tribunalqro.gob.mx/transparencia/leeDoc.php?cual=5788&amp;transpliga=1" TargetMode="External"/><Relationship Id="rId1437" Type="http://schemas.openxmlformats.org/officeDocument/2006/relationships/hyperlink" Target="http://www.tribunalqro.gob.mx/transparencia/leeDoc.php?cual=7135&amp;transpliga=1" TargetMode="External"/><Relationship Id="rId1644" Type="http://schemas.openxmlformats.org/officeDocument/2006/relationships/hyperlink" Target="http://www.tribunalqro.gob.mx/transparencia/leeDoc.php?cual=7569&amp;transpliga=1" TargetMode="External"/><Relationship Id="rId1851" Type="http://schemas.openxmlformats.org/officeDocument/2006/relationships/hyperlink" Target="http://www.tribunalqro.gob.mx/transparencia/leeDoc.php?cual=7994&amp;transpliga=1" TargetMode="External"/><Relationship Id="rId1504" Type="http://schemas.openxmlformats.org/officeDocument/2006/relationships/hyperlink" Target="http://www.tribunalqro.gob.mx/transparencia/leeDoc.php?cual=7339&amp;transpliga=1" TargetMode="External"/><Relationship Id="rId1711" Type="http://schemas.openxmlformats.org/officeDocument/2006/relationships/hyperlink" Target="http://www.tribunalqro.gob.mx/transparencia/leeDoc.php?cual=7636&amp;transpliga=1" TargetMode="External"/><Relationship Id="rId1949" Type="http://schemas.openxmlformats.org/officeDocument/2006/relationships/hyperlink" Target="http://www.tribunalqro.gob.mx/transparencia/leeDoc.php?cual=8292&amp;transpliga=1" TargetMode="External"/><Relationship Id="rId292" Type="http://schemas.openxmlformats.org/officeDocument/2006/relationships/hyperlink" Target="http://www.tribunalqro.gob.mx/transparencia/leeDoc.php?cual=4576&amp;transpliga=1" TargetMode="External"/><Relationship Id="rId1809" Type="http://schemas.openxmlformats.org/officeDocument/2006/relationships/hyperlink" Target="http://www.tribunalqro.gob.mx/transparencia/leeDoc.php?cual=7941&amp;transpliga=1" TargetMode="External"/><Relationship Id="rId597" Type="http://schemas.openxmlformats.org/officeDocument/2006/relationships/hyperlink" Target="http://www.tribunalqro.gob.mx/transparencia/leeDoc.php?cual=5361&amp;transpliga=1" TargetMode="External"/><Relationship Id="rId152" Type="http://schemas.openxmlformats.org/officeDocument/2006/relationships/hyperlink" Target="http://www.tribunalqro.gob.mx/transparencia/leeDoc.php?cual=4424&amp;transpliga=1" TargetMode="External"/><Relationship Id="rId457" Type="http://schemas.openxmlformats.org/officeDocument/2006/relationships/hyperlink" Target="http://www.tribunalqro.gob.mx/transparencia/leeDoc.php?cual=4876&amp;transpliga=1" TargetMode="External"/><Relationship Id="rId1087" Type="http://schemas.openxmlformats.org/officeDocument/2006/relationships/hyperlink" Target="http://www.tribunalqro.gob.mx/transparencia/leeDoc.php?cual=6680&amp;transpliga=1" TargetMode="External"/><Relationship Id="rId1294" Type="http://schemas.openxmlformats.org/officeDocument/2006/relationships/hyperlink" Target="http://www.tribunalqro.gob.mx/transparencia/leeDoc.php?cual=6941&amp;transpliga=1" TargetMode="External"/><Relationship Id="rId664" Type="http://schemas.openxmlformats.org/officeDocument/2006/relationships/hyperlink" Target="http://www.tribunalqro.gob.mx/transparencia/leeDoc.php?cual=5429&amp;transpliga=1" TargetMode="External"/><Relationship Id="rId871" Type="http://schemas.openxmlformats.org/officeDocument/2006/relationships/hyperlink" Target="http://www.tribunalqro.gob.mx/transparencia/leeDoc.php?cual=5858&amp;transpliga=1" TargetMode="External"/><Relationship Id="rId969" Type="http://schemas.openxmlformats.org/officeDocument/2006/relationships/hyperlink" Target="http://www.tribunalqro.gob.mx/transparencia/leeDoc.php?cual=5980&amp;transpliga=1" TargetMode="External"/><Relationship Id="rId1599" Type="http://schemas.openxmlformats.org/officeDocument/2006/relationships/hyperlink" Target="http://www.tribunalqro.gob.mx/transparencia/leeDoc.php?cual=7523&amp;transpliga=1" TargetMode="External"/><Relationship Id="rId317" Type="http://schemas.openxmlformats.org/officeDocument/2006/relationships/hyperlink" Target="http://www.tribunalqro.gob.mx/transparencia/leeDoc.php?cual=4601&amp;transpliga=1" TargetMode="External"/><Relationship Id="rId524" Type="http://schemas.openxmlformats.org/officeDocument/2006/relationships/hyperlink" Target="http://www.tribunalqro.gob.mx/transparencia/leeDoc.php?cual=5273&amp;transpliga=1" TargetMode="External"/><Relationship Id="rId731" Type="http://schemas.openxmlformats.org/officeDocument/2006/relationships/hyperlink" Target="http://www.tribunalqro.gob.mx/transparencia/leeDoc.php?cual=5501&amp;transpliga=1" TargetMode="External"/><Relationship Id="rId1154" Type="http://schemas.openxmlformats.org/officeDocument/2006/relationships/hyperlink" Target="http://www.tribunalqro.gob.mx/transparencia/leeDoc.php?cual=6756&amp;transpliga=1" TargetMode="External"/><Relationship Id="rId1361" Type="http://schemas.openxmlformats.org/officeDocument/2006/relationships/hyperlink" Target="http://www.tribunalqro.gob.mx/transparencia/leeDoc.php?cual=7009&amp;transpliga=1" TargetMode="External"/><Relationship Id="rId1459" Type="http://schemas.openxmlformats.org/officeDocument/2006/relationships/hyperlink" Target="http://www.tribunalqro.gob.mx/transparencia/leeDoc.php?cual=7280&amp;transpliga=1" TargetMode="External"/><Relationship Id="rId98" Type="http://schemas.openxmlformats.org/officeDocument/2006/relationships/hyperlink" Target="http://www.tribunalqro.gob.mx/transparencia/leeDoc.php?cual=4246&amp;transpliga=1" TargetMode="External"/><Relationship Id="rId829" Type="http://schemas.openxmlformats.org/officeDocument/2006/relationships/hyperlink" Target="http://www.tribunalqro.gob.mx/transparencia/leeDoc.php?cual=5812&amp;transpliga=1" TargetMode="External"/><Relationship Id="rId1014" Type="http://schemas.openxmlformats.org/officeDocument/2006/relationships/hyperlink" Target="http://www.tribunalqro.gob.mx/transparencia/leeDoc.php?cual=6032&amp;transpliga=1" TargetMode="External"/><Relationship Id="rId1221" Type="http://schemas.openxmlformats.org/officeDocument/2006/relationships/hyperlink" Target="http://www.tribunalqro.gob.mx/transparencia/leeDoc.php?cual=6841&amp;transpliga=1" TargetMode="External"/><Relationship Id="rId1666" Type="http://schemas.openxmlformats.org/officeDocument/2006/relationships/hyperlink" Target="http://www.tribunalqro.gob.mx/transparencia/leeDoc.php?cual=7591&amp;transpliga=1" TargetMode="External"/><Relationship Id="rId1873" Type="http://schemas.openxmlformats.org/officeDocument/2006/relationships/hyperlink" Target="http://www.tribunalqro.gob.mx/transparencia/leeDoc.php?cual=8016&amp;transpliga=1" TargetMode="External"/><Relationship Id="rId1319" Type="http://schemas.openxmlformats.org/officeDocument/2006/relationships/hyperlink" Target="http://www.tribunalqro.gob.mx/transparencia/leeDoc.php?cual=6966&amp;transpliga=1" TargetMode="External"/><Relationship Id="rId1526" Type="http://schemas.openxmlformats.org/officeDocument/2006/relationships/hyperlink" Target="http://www.tribunalqro.gob.mx/transparencia/leeDoc.php?cual=7360&amp;transpliga=1" TargetMode="External"/><Relationship Id="rId1733" Type="http://schemas.openxmlformats.org/officeDocument/2006/relationships/hyperlink" Target="http://www.tribunalqro.gob.mx/transparencia/leeDoc.php?cual=7760&amp;transpliga=1" TargetMode="External"/><Relationship Id="rId1940" Type="http://schemas.openxmlformats.org/officeDocument/2006/relationships/hyperlink" Target="http://www.tribunalqro.gob.mx/transparencia/leeDoc.php?cual=8283&amp;transpliga=1" TargetMode="External"/><Relationship Id="rId25" Type="http://schemas.openxmlformats.org/officeDocument/2006/relationships/hyperlink" Target="http://www.tribunalqro.gob.mx/transparencia/leeDoc.php?cual=4115&amp;transpliga=1" TargetMode="External"/><Relationship Id="rId1800" Type="http://schemas.openxmlformats.org/officeDocument/2006/relationships/hyperlink" Target="http://www.tribunalqro.gob.mx/transparencia/leeDoc.php?cual=7929&amp;transpliga=1" TargetMode="External"/><Relationship Id="rId174" Type="http://schemas.openxmlformats.org/officeDocument/2006/relationships/hyperlink" Target="http://www.tribunalqro.gob.mx/transparencia/leeDoc.php?cual=4446&amp;transpliga=1" TargetMode="External"/><Relationship Id="rId381" Type="http://schemas.openxmlformats.org/officeDocument/2006/relationships/hyperlink" Target="http://www.tribunalqro.gob.mx/transparencia/leeDoc.php?cual=4768&amp;transpliga=1" TargetMode="External"/><Relationship Id="rId241" Type="http://schemas.openxmlformats.org/officeDocument/2006/relationships/hyperlink" Target="http://www.tribunalqro.gob.mx/transparencia/leeDoc.php?cual=4508&amp;transpliga=1" TargetMode="External"/><Relationship Id="rId479" Type="http://schemas.openxmlformats.org/officeDocument/2006/relationships/hyperlink" Target="http://www.tribunalqro.gob.mx/transparencia/leeDoc.php?cual=4972&amp;transpliga=1" TargetMode="External"/><Relationship Id="rId686" Type="http://schemas.openxmlformats.org/officeDocument/2006/relationships/hyperlink" Target="http://www.tribunalqro.gob.mx/transparencia/leeDoc.php?cual=5452&amp;transpliga=1" TargetMode="External"/><Relationship Id="rId893" Type="http://schemas.openxmlformats.org/officeDocument/2006/relationships/hyperlink" Target="http://www.tribunalqro.gob.mx/transparencia/leeDoc.php?cual=5882&amp;transpliga=1" TargetMode="External"/><Relationship Id="rId339" Type="http://schemas.openxmlformats.org/officeDocument/2006/relationships/hyperlink" Target="http://www.tribunalqro.gob.mx/transparencia/leeDoc.php?cual=4724&amp;transpliga=1" TargetMode="External"/><Relationship Id="rId546" Type="http://schemas.openxmlformats.org/officeDocument/2006/relationships/hyperlink" Target="http://www.tribunalqro.gob.mx/transparencia/leeDoc.php?cual=5292&amp;transpliga=1" TargetMode="External"/><Relationship Id="rId753" Type="http://schemas.openxmlformats.org/officeDocument/2006/relationships/hyperlink" Target="http://www.tribunalqro.gob.mx/transparencia/leeDoc.php?cual=5722&amp;transpliga=1" TargetMode="External"/><Relationship Id="rId1176" Type="http://schemas.openxmlformats.org/officeDocument/2006/relationships/hyperlink" Target="http://www.tribunalqro.gob.mx/transparencia/leeDoc.php?cual=6782&amp;transpliga=1" TargetMode="External"/><Relationship Id="rId1383" Type="http://schemas.openxmlformats.org/officeDocument/2006/relationships/hyperlink" Target="http://www.tribunalqro.gob.mx/transparencia/leeDoc.php?cual=7032&amp;transpliga=1" TargetMode="External"/><Relationship Id="rId101" Type="http://schemas.openxmlformats.org/officeDocument/2006/relationships/hyperlink" Target="http://www.tribunalqro.gob.mx/transparencia/leeDoc.php?cual=4249&amp;transpliga=1" TargetMode="External"/><Relationship Id="rId406" Type="http://schemas.openxmlformats.org/officeDocument/2006/relationships/hyperlink" Target="http://www.tribunalqro.gob.mx/transparencia/leeDoc.php?cual=4794&amp;transpliga=1" TargetMode="External"/><Relationship Id="rId960" Type="http://schemas.openxmlformats.org/officeDocument/2006/relationships/hyperlink" Target="http://www.tribunalqro.gob.mx/transparencia/leeDoc.php?cual=5952&amp;transpliga=1" TargetMode="External"/><Relationship Id="rId1036" Type="http://schemas.openxmlformats.org/officeDocument/2006/relationships/hyperlink" Target="http://www.tribunalqro.gob.mx/transparencia/leeDoc.php?cual=6062&amp;transpliga=1" TargetMode="External"/><Relationship Id="rId1243" Type="http://schemas.openxmlformats.org/officeDocument/2006/relationships/hyperlink" Target="http://www.tribunalqro.gob.mx/transparencia/leeDoc.php?cual=6890&amp;transpliga=1" TargetMode="External"/><Relationship Id="rId1590" Type="http://schemas.openxmlformats.org/officeDocument/2006/relationships/hyperlink" Target="http://www.tribunalqro.gob.mx/transparencia/leeDoc.php?cual=7504&amp;transpliga=1" TargetMode="External"/><Relationship Id="rId1688" Type="http://schemas.openxmlformats.org/officeDocument/2006/relationships/hyperlink" Target="http://www.tribunalqro.gob.mx/transparencia/leeDoc.php?cual=7613&amp;transpliga=1" TargetMode="External"/><Relationship Id="rId1895" Type="http://schemas.openxmlformats.org/officeDocument/2006/relationships/hyperlink" Target="http://www.tribunalqro.gob.mx/transparencia/leeDoc.php?cual=8202&amp;transpliga=1" TargetMode="External"/><Relationship Id="rId613" Type="http://schemas.openxmlformats.org/officeDocument/2006/relationships/hyperlink" Target="http://www.tribunalqro.gob.mx/transparencia/leeDoc.php?cual=5377&amp;transpliga=1" TargetMode="External"/><Relationship Id="rId820" Type="http://schemas.openxmlformats.org/officeDocument/2006/relationships/hyperlink" Target="http://www.tribunalqro.gob.mx/transparencia/leeDoc.php?cual=5802&amp;transpliga=1" TargetMode="External"/><Relationship Id="rId918" Type="http://schemas.openxmlformats.org/officeDocument/2006/relationships/hyperlink" Target="http://www.tribunalqro.gob.mx/transparencia/leeDoc.php?cual=5907&amp;transpliga=1" TargetMode="External"/><Relationship Id="rId1450" Type="http://schemas.openxmlformats.org/officeDocument/2006/relationships/hyperlink" Target="http://www.tribunalqro.gob.mx/transparencia/leeDoc.php?cual=7153&amp;transpliga=1" TargetMode="External"/><Relationship Id="rId1548" Type="http://schemas.openxmlformats.org/officeDocument/2006/relationships/hyperlink" Target="http://www.tribunalqro.gob.mx/transparencia/leeDoc.php?cual=7464&amp;transpliga=1" TargetMode="External"/><Relationship Id="rId1755" Type="http://schemas.openxmlformats.org/officeDocument/2006/relationships/hyperlink" Target="http://www.tribunalqro.gob.mx/transparencia/leeDoc.php?cual=7785&amp;transpliga=1" TargetMode="External"/><Relationship Id="rId1103" Type="http://schemas.openxmlformats.org/officeDocument/2006/relationships/hyperlink" Target="http://www.tribunalqro.gob.mx/transparencia/leeDoc.php?cual=6700&amp;transpliga=1" TargetMode="External"/><Relationship Id="rId1310" Type="http://schemas.openxmlformats.org/officeDocument/2006/relationships/hyperlink" Target="http://www.tribunalqro.gob.mx/transparencia/leeDoc.php?cual=6957&amp;transpliga=1" TargetMode="External"/><Relationship Id="rId1408" Type="http://schemas.openxmlformats.org/officeDocument/2006/relationships/hyperlink" Target="http://www.tribunalqro.gob.mx/transparencia/leeDoc.php?cual=7116&amp;transpliga=1" TargetMode="External"/><Relationship Id="rId1962" Type="http://schemas.openxmlformats.org/officeDocument/2006/relationships/hyperlink" Target="http://www.tribunalqro.gob.mx/transparencia/leeDoc.php?cual=8552&amp;transpliga=1" TargetMode="External"/><Relationship Id="rId47" Type="http://schemas.openxmlformats.org/officeDocument/2006/relationships/hyperlink" Target="http://www.tribunalqro.gob.mx/transparencia/leeDoc.php?cual=4151&amp;transpliga=1" TargetMode="External"/><Relationship Id="rId1615" Type="http://schemas.openxmlformats.org/officeDocument/2006/relationships/hyperlink" Target="http://www.tribunalqro.gob.mx/transparencia/leeDoc.php?cual=7540&amp;transpliga=1" TargetMode="External"/><Relationship Id="rId1822" Type="http://schemas.openxmlformats.org/officeDocument/2006/relationships/hyperlink" Target="http://www.tribunalqro.gob.mx/transparencia/leeDoc.php?cual=7955&amp;transpliga=1" TargetMode="External"/><Relationship Id="rId196" Type="http://schemas.openxmlformats.org/officeDocument/2006/relationships/hyperlink" Target="http://www.tribunalqro.gob.mx/transparencia/leeDoc.php?cual=4468&amp;transpliga=1" TargetMode="External"/><Relationship Id="rId263" Type="http://schemas.openxmlformats.org/officeDocument/2006/relationships/hyperlink" Target="http://www.tribunalqro.gob.mx/transparencia/leeDoc.php?cual=4549&amp;transpliga=1" TargetMode="External"/><Relationship Id="rId470" Type="http://schemas.openxmlformats.org/officeDocument/2006/relationships/hyperlink" Target="http://www.tribunalqro.gob.mx/transparencia/leeDoc.php?cual=4982&amp;transpliga=1" TargetMode="External"/><Relationship Id="rId123" Type="http://schemas.openxmlformats.org/officeDocument/2006/relationships/hyperlink" Target="http://www.tribunalqro.gob.mx/transparencia/leeDoc.php?cual=4282&amp;transpliga=1" TargetMode="External"/><Relationship Id="rId330" Type="http://schemas.openxmlformats.org/officeDocument/2006/relationships/hyperlink" Target="http://www.tribunalqro.gob.mx/transparencia/leeDoc.php?cual=4614&amp;transpliga=1" TargetMode="External"/><Relationship Id="rId568" Type="http://schemas.openxmlformats.org/officeDocument/2006/relationships/hyperlink" Target="http://www.tribunalqro.gob.mx/transparencia/leeDoc.php?cual=5332&amp;transpliga=1" TargetMode="External"/><Relationship Id="rId775" Type="http://schemas.openxmlformats.org/officeDocument/2006/relationships/hyperlink" Target="http://www.tribunalqro.gob.mx/transparencia/leeDoc.php?cual=5750&amp;transpliga=1" TargetMode="External"/><Relationship Id="rId982" Type="http://schemas.openxmlformats.org/officeDocument/2006/relationships/hyperlink" Target="http://www.tribunalqro.gob.mx/transparencia/leeDoc.php?cual=5992&amp;transpliga=1" TargetMode="External"/><Relationship Id="rId1198" Type="http://schemas.openxmlformats.org/officeDocument/2006/relationships/hyperlink" Target="http://www.tribunalqro.gob.mx/transparencia/leeDoc.php?cual=6816&amp;transpliga=1" TargetMode="External"/><Relationship Id="rId428" Type="http://schemas.openxmlformats.org/officeDocument/2006/relationships/hyperlink" Target="http://www.tribunalqro.gob.mx/transparencia/leeDoc.php?cual=4840&amp;transpliga=1" TargetMode="External"/><Relationship Id="rId635" Type="http://schemas.openxmlformats.org/officeDocument/2006/relationships/hyperlink" Target="http://www.tribunalqro.gob.mx/transparencia/leeDoc.php?cual=5399&amp;transpliga=1" TargetMode="External"/><Relationship Id="rId842" Type="http://schemas.openxmlformats.org/officeDocument/2006/relationships/hyperlink" Target="http://www.tribunalqro.gob.mx/transparencia/leeDoc.php?cual=5827&amp;transpliga=1" TargetMode="External"/><Relationship Id="rId1058" Type="http://schemas.openxmlformats.org/officeDocument/2006/relationships/hyperlink" Target="http://www.tribunalqro.gob.mx/transparencia/leeDoc.php?cual=6079&amp;transpliga=1" TargetMode="External"/><Relationship Id="rId1265" Type="http://schemas.openxmlformats.org/officeDocument/2006/relationships/hyperlink" Target="http://www.tribunalqro.gob.mx/transparencia/leeDoc.php?cual=6911&amp;transpliga=1" TargetMode="External"/><Relationship Id="rId1472" Type="http://schemas.openxmlformats.org/officeDocument/2006/relationships/hyperlink" Target="http://www.tribunalqro.gob.mx/transparencia/leeDoc.php?cual=7298&amp;transpliga=1" TargetMode="External"/><Relationship Id="rId702" Type="http://schemas.openxmlformats.org/officeDocument/2006/relationships/hyperlink" Target="http://www.tribunalqro.gob.mx/transparencia/leeDoc.php?cual=5468&amp;transpliga=1" TargetMode="External"/><Relationship Id="rId1125" Type="http://schemas.openxmlformats.org/officeDocument/2006/relationships/hyperlink" Target="http://www.tribunalqro.gob.mx/transparencia/leeDoc.php?cual=6722&amp;transpliga=1" TargetMode="External"/><Relationship Id="rId1332" Type="http://schemas.openxmlformats.org/officeDocument/2006/relationships/hyperlink" Target="http://www.tribunalqro.gob.mx/transparencia/leeDoc.php?cual=6980&amp;transpliga=1" TargetMode="External"/><Relationship Id="rId1777" Type="http://schemas.openxmlformats.org/officeDocument/2006/relationships/hyperlink" Target="http://www.tribunalqro.gob.mx/transparencia/leeDoc.php?cual=7904&amp;transpliga=1" TargetMode="External"/><Relationship Id="rId69" Type="http://schemas.openxmlformats.org/officeDocument/2006/relationships/hyperlink" Target="http://www.tribunalqro.gob.mx/transparencia/leeDoc.php?cual=4174&amp;transpliga=1" TargetMode="External"/><Relationship Id="rId1637" Type="http://schemas.openxmlformats.org/officeDocument/2006/relationships/hyperlink" Target="http://www.tribunalqro.gob.mx/transparencia/leeDoc.php?cual=7562&amp;transpliga=1" TargetMode="External"/><Relationship Id="rId1844" Type="http://schemas.openxmlformats.org/officeDocument/2006/relationships/hyperlink" Target="http://www.tribunalqro.gob.mx/transparencia/leeDoc.php?cual=7986&amp;transpliga=1" TargetMode="External"/><Relationship Id="rId1704" Type="http://schemas.openxmlformats.org/officeDocument/2006/relationships/hyperlink" Target="http://www.tribunalqro.gob.mx/transparencia/leeDoc.php?cual=7629&amp;transpliga=1" TargetMode="External"/><Relationship Id="rId285" Type="http://schemas.openxmlformats.org/officeDocument/2006/relationships/hyperlink" Target="http://www.tribunalqro.gob.mx/transparencia/leeDoc.php?cual=4569&amp;transpliga=1" TargetMode="External"/><Relationship Id="rId1911" Type="http://schemas.openxmlformats.org/officeDocument/2006/relationships/hyperlink" Target="http://www.tribunalqro.gob.mx/transparencia/leeDoc.php?cual=8228&amp;transpliga=1" TargetMode="External"/><Relationship Id="rId492" Type="http://schemas.openxmlformats.org/officeDocument/2006/relationships/hyperlink" Target="http://www.tribunalqro.gob.mx/transparencia/leeDoc.php?cual=4986&amp;transpliga=1" TargetMode="External"/><Relationship Id="rId797" Type="http://schemas.openxmlformats.org/officeDocument/2006/relationships/hyperlink" Target="http://www.tribunalqro.gob.mx/transparencia/leeDoc.php?cual=5775&amp;transpliga=1" TargetMode="External"/><Relationship Id="rId145" Type="http://schemas.openxmlformats.org/officeDocument/2006/relationships/hyperlink" Target="http://www.tribunalqro.gob.mx/transparencia/leeDoc.php?cual=4417&amp;transpliga=1" TargetMode="External"/><Relationship Id="rId352" Type="http://schemas.openxmlformats.org/officeDocument/2006/relationships/hyperlink" Target="http://www.tribunalqro.gob.mx/transparencia/leeDoc.php?cual=4737&amp;transpliga=1" TargetMode="External"/><Relationship Id="rId1287" Type="http://schemas.openxmlformats.org/officeDocument/2006/relationships/hyperlink" Target="http://www.tribunalqro.gob.mx/transparencia/leeDoc.php?cual=6933&amp;transpliga=1" TargetMode="External"/><Relationship Id="rId212" Type="http://schemas.openxmlformats.org/officeDocument/2006/relationships/hyperlink" Target="http://www.tribunalqro.gob.mx/transparencia/leeDoc.php?cual=4484&amp;transpliga=1" TargetMode="External"/><Relationship Id="rId657" Type="http://schemas.openxmlformats.org/officeDocument/2006/relationships/hyperlink" Target="http://www.tribunalqro.gob.mx/transparencia/leeDoc.php?cual=5422&amp;transpliga=1" TargetMode="External"/><Relationship Id="rId864" Type="http://schemas.openxmlformats.org/officeDocument/2006/relationships/hyperlink" Target="http://www.tribunalqro.gob.mx/transparencia/leeDoc.php?cual=5864&amp;transpliga=1" TargetMode="External"/><Relationship Id="rId1494" Type="http://schemas.openxmlformats.org/officeDocument/2006/relationships/hyperlink" Target="http://www.tribunalqro.gob.mx/transparencia/leeDoc.php?cual=7329&amp;transpliga=1" TargetMode="External"/><Relationship Id="rId1799" Type="http://schemas.openxmlformats.org/officeDocument/2006/relationships/hyperlink" Target="http://www.tribunalqro.gob.mx/transparencia/leeDoc.php?cual=7928&amp;transpliga=1" TargetMode="External"/><Relationship Id="rId517" Type="http://schemas.openxmlformats.org/officeDocument/2006/relationships/hyperlink" Target="http://www.tribunalqro.gob.mx/transparencia/leeDoc.php?cual=5266&amp;transpliga=1" TargetMode="External"/><Relationship Id="rId724" Type="http://schemas.openxmlformats.org/officeDocument/2006/relationships/hyperlink" Target="http://www.tribunalqro.gob.mx/transparencia/leeDoc.php?cual=5494&amp;transpliga=1" TargetMode="External"/><Relationship Id="rId931" Type="http://schemas.openxmlformats.org/officeDocument/2006/relationships/hyperlink" Target="http://www.tribunalqro.gob.mx/transparencia/leeDoc.php?cual=5921&amp;transpliga=1" TargetMode="External"/><Relationship Id="rId1147" Type="http://schemas.openxmlformats.org/officeDocument/2006/relationships/hyperlink" Target="http://www.tribunalqro.gob.mx/transparencia/leeDoc.php?cual=6749&amp;transpliga=1" TargetMode="External"/><Relationship Id="rId1354" Type="http://schemas.openxmlformats.org/officeDocument/2006/relationships/hyperlink" Target="http://www.tribunalqro.gob.mx/transparencia/leeDoc.php?cual=7002&amp;transpliga=1" TargetMode="External"/><Relationship Id="rId1561" Type="http://schemas.openxmlformats.org/officeDocument/2006/relationships/hyperlink" Target="http://www.tribunalqro.gob.mx/transparencia/leeDoc.php?cual=7476&amp;transpliga=1" TargetMode="External"/><Relationship Id="rId60" Type="http://schemas.openxmlformats.org/officeDocument/2006/relationships/hyperlink" Target="http://www.tribunalqro.gob.mx/transparencia/leeDoc.php?cual=4164&amp;transpliga=1" TargetMode="External"/><Relationship Id="rId1007" Type="http://schemas.openxmlformats.org/officeDocument/2006/relationships/hyperlink" Target="http://www.tribunalqro.gob.mx/transparencia/leeDoc.php?cual=6021&amp;transpliga=1" TargetMode="External"/><Relationship Id="rId1214" Type="http://schemas.openxmlformats.org/officeDocument/2006/relationships/hyperlink" Target="http://www.tribunalqro.gob.mx/transparencia/leeDoc.php?cual=6833&amp;transpliga=1" TargetMode="External"/><Relationship Id="rId1421" Type="http://schemas.openxmlformats.org/officeDocument/2006/relationships/hyperlink" Target="http://www.tribunalqro.gob.mx/transparencia/leeDoc.php?cual=7122&amp;transpliga=1" TargetMode="External"/><Relationship Id="rId1659" Type="http://schemas.openxmlformats.org/officeDocument/2006/relationships/hyperlink" Target="http://www.tribunalqro.gob.mx/transparencia/leeDoc.php?cual=7584&amp;transpliga=1" TargetMode="External"/><Relationship Id="rId1866" Type="http://schemas.openxmlformats.org/officeDocument/2006/relationships/hyperlink" Target="http://www.tribunalqro.gob.mx/transparencia/leeDoc.php?cual=8009&amp;transpliga=1" TargetMode="External"/><Relationship Id="rId1519" Type="http://schemas.openxmlformats.org/officeDocument/2006/relationships/hyperlink" Target="http://www.tribunalqro.gob.mx/transparencia/leeDoc.php?cual=7352&amp;transpliga=1" TargetMode="External"/><Relationship Id="rId1726" Type="http://schemas.openxmlformats.org/officeDocument/2006/relationships/hyperlink" Target="http://www.tribunalqro.gob.mx/transparencia/leeDoc.php?cual=7759&amp;transpliga=1" TargetMode="External"/><Relationship Id="rId1933" Type="http://schemas.openxmlformats.org/officeDocument/2006/relationships/hyperlink" Target="http://www.tribunalqro.gob.mx/transparencia/leeDoc.php?cual=8252&amp;transpliga=1" TargetMode="External"/><Relationship Id="rId18" Type="http://schemas.openxmlformats.org/officeDocument/2006/relationships/hyperlink" Target="http://www.tribunalqro.gob.mx/transparencia/leeDoc.php?cual=4108&amp;transpliga=1" TargetMode="External"/><Relationship Id="rId167" Type="http://schemas.openxmlformats.org/officeDocument/2006/relationships/hyperlink" Target="http://www.tribunalqro.gob.mx/transparencia/leeDoc.php?cual=4439&amp;transpliga=1" TargetMode="External"/><Relationship Id="rId374" Type="http://schemas.openxmlformats.org/officeDocument/2006/relationships/hyperlink" Target="http://www.tribunalqro.gob.mx/transparencia/leeDoc.php?cual=4761&amp;transpliga=1" TargetMode="External"/><Relationship Id="rId581" Type="http://schemas.openxmlformats.org/officeDocument/2006/relationships/hyperlink" Target="http://www.tribunalqro.gob.mx/transparencia/leeDoc.php?cual=5345&amp;transpliga=1" TargetMode="External"/><Relationship Id="rId234" Type="http://schemas.openxmlformats.org/officeDocument/2006/relationships/hyperlink" Target="http://www.tribunalqro.gob.mx/transparencia/leeDoc.php?cual=4501&amp;transpliga=1" TargetMode="External"/><Relationship Id="rId679" Type="http://schemas.openxmlformats.org/officeDocument/2006/relationships/hyperlink" Target="http://www.tribunalqro.gob.mx/transparencia/leeDoc.php?cual=5445&amp;transpliga=1" TargetMode="External"/><Relationship Id="rId886" Type="http://schemas.openxmlformats.org/officeDocument/2006/relationships/hyperlink" Target="http://www.tribunalqro.gob.mx/transparencia/leeDoc.php?cual=5875&amp;transpliga=1" TargetMode="External"/><Relationship Id="rId2" Type="http://schemas.openxmlformats.org/officeDocument/2006/relationships/hyperlink" Target="http://www.tribunalqro.gob.mx/transparencia/leeDoc.php?cual=4091&amp;transpliga=1" TargetMode="External"/><Relationship Id="rId441" Type="http://schemas.openxmlformats.org/officeDocument/2006/relationships/hyperlink" Target="http://www.tribunalqro.gob.mx/transparencia/leeDoc.php?cual=4854&amp;transpliga=1" TargetMode="External"/><Relationship Id="rId539" Type="http://schemas.openxmlformats.org/officeDocument/2006/relationships/hyperlink" Target="http://www.tribunalqro.gob.mx/transparencia/leeDoc.php?cual=5288&amp;transpliga=1" TargetMode="External"/><Relationship Id="rId746" Type="http://schemas.openxmlformats.org/officeDocument/2006/relationships/hyperlink" Target="http://www.tribunalqro.gob.mx/transparencia/leeDoc.php?cual=5719&amp;transpliga=1" TargetMode="External"/><Relationship Id="rId1071" Type="http://schemas.openxmlformats.org/officeDocument/2006/relationships/hyperlink" Target="http://www.tribunalqro.gob.mx/transparencia/leeDoc.php?cual=6664&amp;transpliga=1" TargetMode="External"/><Relationship Id="rId1169" Type="http://schemas.openxmlformats.org/officeDocument/2006/relationships/hyperlink" Target="http://www.tribunalqro.gob.mx/transparencia/leeDoc.php?cual=6775&amp;transpliga=1" TargetMode="External"/><Relationship Id="rId1376" Type="http://schemas.openxmlformats.org/officeDocument/2006/relationships/hyperlink" Target="http://www.tribunalqro.gob.mx/transparencia/leeDoc.php?cual=7025&amp;transpliga=1" TargetMode="External"/><Relationship Id="rId1583" Type="http://schemas.openxmlformats.org/officeDocument/2006/relationships/hyperlink" Target="http://www.tribunalqro.gob.mx/transparencia/leeDoc.php?cual=7499&amp;transpliga=1" TargetMode="External"/><Relationship Id="rId301" Type="http://schemas.openxmlformats.org/officeDocument/2006/relationships/hyperlink" Target="http://www.tribunalqro.gob.mx/transparencia/leeDoc.php?cual=4585&amp;transpliga=1" TargetMode="External"/><Relationship Id="rId953" Type="http://schemas.openxmlformats.org/officeDocument/2006/relationships/hyperlink" Target="http://www.tribunalqro.gob.mx/transparencia/leeDoc.php?cual=5945&amp;transpliga=1" TargetMode="External"/><Relationship Id="rId1029" Type="http://schemas.openxmlformats.org/officeDocument/2006/relationships/hyperlink" Target="http://www.tribunalqro.gob.mx/transparencia/leeDoc.php?cual=6054&amp;transpliga=1" TargetMode="External"/><Relationship Id="rId1236" Type="http://schemas.openxmlformats.org/officeDocument/2006/relationships/hyperlink" Target="http://www.tribunalqro.gob.mx/transparencia/leeDoc.php?cual=6883&amp;transpliga=1" TargetMode="External"/><Relationship Id="rId1790" Type="http://schemas.openxmlformats.org/officeDocument/2006/relationships/hyperlink" Target="http://www.tribunalqro.gob.mx/transparencia/leeDoc.php?cual=7917&amp;transpliga=1" TargetMode="External"/><Relationship Id="rId1888" Type="http://schemas.openxmlformats.org/officeDocument/2006/relationships/hyperlink" Target="http://www.tribunalqro.gob.mx/transparencia/leeDoc.php?cual=8195&amp;transpliga=1" TargetMode="External"/><Relationship Id="rId82" Type="http://schemas.openxmlformats.org/officeDocument/2006/relationships/hyperlink" Target="http://www.tribunalqro.gob.mx/transparencia/leeDoc.php?cual=4177&amp;transpliga=1" TargetMode="External"/><Relationship Id="rId606" Type="http://schemas.openxmlformats.org/officeDocument/2006/relationships/hyperlink" Target="http://www.tribunalqro.gob.mx/transparencia/leeDoc.php?cual=5370&amp;transpliga=1" TargetMode="External"/><Relationship Id="rId813" Type="http://schemas.openxmlformats.org/officeDocument/2006/relationships/hyperlink" Target="http://www.tribunalqro.gob.mx/transparencia/leeDoc.php?cual=5794&amp;transpliga=1" TargetMode="External"/><Relationship Id="rId1443" Type="http://schemas.openxmlformats.org/officeDocument/2006/relationships/hyperlink" Target="http://www.tribunalqro.gob.mx/transparencia/leeDoc.php?cual=7141&amp;transpliga=1" TargetMode="External"/><Relationship Id="rId1650" Type="http://schemas.openxmlformats.org/officeDocument/2006/relationships/hyperlink" Target="http://www.tribunalqro.gob.mx/transparencia/leeDoc.php?cual=7575&amp;transpliga=1" TargetMode="External"/><Relationship Id="rId1748" Type="http://schemas.openxmlformats.org/officeDocument/2006/relationships/hyperlink" Target="http://www.tribunalqro.gob.mx/transparencia/leeDoc.php?cual=7778&amp;transpliga=1" TargetMode="External"/><Relationship Id="rId1303" Type="http://schemas.openxmlformats.org/officeDocument/2006/relationships/hyperlink" Target="http://www.tribunalqro.gob.mx/transparencia/leeDoc.php?cual=6950&amp;transpliga=1" TargetMode="External"/><Relationship Id="rId1510" Type="http://schemas.openxmlformats.org/officeDocument/2006/relationships/hyperlink" Target="http://www.tribunalqro.gob.mx/transparencia/leeDoc.php?cual=7343&amp;transpliga=1" TargetMode="External"/><Relationship Id="rId1955" Type="http://schemas.openxmlformats.org/officeDocument/2006/relationships/hyperlink" Target="http://www.tribunalqro.gob.mx/transparencia/leeDoc.php?cual=8540&amp;transpliga=1" TargetMode="External"/><Relationship Id="rId1608" Type="http://schemas.openxmlformats.org/officeDocument/2006/relationships/hyperlink" Target="http://www.tribunalqro.gob.mx/transparencia/leeDoc.php?cual=7533&amp;transpliga=1" TargetMode="External"/><Relationship Id="rId1815" Type="http://schemas.openxmlformats.org/officeDocument/2006/relationships/hyperlink" Target="http://www.tribunalqro.gob.mx/transparencia/leeDoc.php?cual=7947&amp;transpliga=1" TargetMode="External"/><Relationship Id="rId189" Type="http://schemas.openxmlformats.org/officeDocument/2006/relationships/hyperlink" Target="http://www.tribunalqro.gob.mx/transparencia/leeDoc.php?cual=4461&amp;transpliga=1" TargetMode="External"/><Relationship Id="rId396" Type="http://schemas.openxmlformats.org/officeDocument/2006/relationships/hyperlink" Target="http://www.tribunalqro.gob.mx/transparencia/leeDoc.php?cual=4783&amp;transpliga=1" TargetMode="External"/><Relationship Id="rId256" Type="http://schemas.openxmlformats.org/officeDocument/2006/relationships/hyperlink" Target="http://www.tribunalqro.gob.mx/transparencia/leeDoc.php?cual=4525&amp;transpliga=1" TargetMode="External"/><Relationship Id="rId463" Type="http://schemas.openxmlformats.org/officeDocument/2006/relationships/hyperlink" Target="http://www.tribunalqro.gob.mx/transparencia/leeDoc.php?cual=4882&amp;transpliga=1" TargetMode="External"/><Relationship Id="rId670" Type="http://schemas.openxmlformats.org/officeDocument/2006/relationships/hyperlink" Target="http://www.tribunalqro.gob.mx/transparencia/leeDoc.php?cual=5435&amp;transpliga=1" TargetMode="External"/><Relationship Id="rId1093" Type="http://schemas.openxmlformats.org/officeDocument/2006/relationships/hyperlink" Target="http://www.tribunalqro.gob.mx/transparencia/leeDoc.php?cual=6690&amp;transpliga=1" TargetMode="External"/><Relationship Id="rId116" Type="http://schemas.openxmlformats.org/officeDocument/2006/relationships/hyperlink" Target="http://www.tribunalqro.gob.mx/transparencia/leeDoc.php?cual=4275&amp;transpliga=1" TargetMode="External"/><Relationship Id="rId323" Type="http://schemas.openxmlformats.org/officeDocument/2006/relationships/hyperlink" Target="http://www.tribunalqro.gob.mx/transparencia/leeDoc.php?cual=4607&amp;transpliga=1" TargetMode="External"/><Relationship Id="rId530" Type="http://schemas.openxmlformats.org/officeDocument/2006/relationships/hyperlink" Target="http://www.tribunalqro.gob.mx/transparencia/leeDoc.php?cual=5279&amp;transpliga=1" TargetMode="External"/><Relationship Id="rId768" Type="http://schemas.openxmlformats.org/officeDocument/2006/relationships/hyperlink" Target="http://www.tribunalqro.gob.mx/transparencia/leeDoc.php?cual=5743&amp;transpliga=1" TargetMode="External"/><Relationship Id="rId975" Type="http://schemas.openxmlformats.org/officeDocument/2006/relationships/hyperlink" Target="http://www.tribunalqro.gob.mx/transparencia/leeDoc.php?cual=5994&amp;transpliga=1" TargetMode="External"/><Relationship Id="rId1160" Type="http://schemas.openxmlformats.org/officeDocument/2006/relationships/hyperlink" Target="http://www.tribunalqro.gob.mx/transparencia/leeDoc.php?cual=6764&amp;transpliga=1" TargetMode="External"/><Relationship Id="rId1398" Type="http://schemas.openxmlformats.org/officeDocument/2006/relationships/hyperlink" Target="http://www.tribunalqro.gob.mx/transparencia/leeDoc.php?cual=7049&amp;transpliga=1" TargetMode="External"/><Relationship Id="rId628" Type="http://schemas.openxmlformats.org/officeDocument/2006/relationships/hyperlink" Target="http://www.tribunalqro.gob.mx/transparencia/leeDoc.php?cual=5392&amp;transpliga=1" TargetMode="External"/><Relationship Id="rId835" Type="http://schemas.openxmlformats.org/officeDocument/2006/relationships/hyperlink" Target="http://www.tribunalqro.gob.mx/transparencia/leeDoc.php?cual=5818&amp;transpliga=1" TargetMode="External"/><Relationship Id="rId1258" Type="http://schemas.openxmlformats.org/officeDocument/2006/relationships/hyperlink" Target="http://www.tribunalqro.gob.mx/transparencia/leeDoc.php?cual=6905&amp;transpliga=1" TargetMode="External"/><Relationship Id="rId1465" Type="http://schemas.openxmlformats.org/officeDocument/2006/relationships/hyperlink" Target="http://www.tribunalqro.gob.mx/transparencia/leeDoc.php?cual=7287&amp;transpliga=1" TargetMode="External"/><Relationship Id="rId1672" Type="http://schemas.openxmlformats.org/officeDocument/2006/relationships/hyperlink" Target="http://www.tribunalqro.gob.mx/transparencia/leeDoc.php?cual=7597&amp;transpliga=1" TargetMode="External"/><Relationship Id="rId1020" Type="http://schemas.openxmlformats.org/officeDocument/2006/relationships/hyperlink" Target="http://www.tribunalqro.gob.mx/transparencia/leeDoc.php?cual=6038&amp;transpliga=1" TargetMode="External"/><Relationship Id="rId1118" Type="http://schemas.openxmlformats.org/officeDocument/2006/relationships/hyperlink" Target="http://www.tribunalqro.gob.mx/transparencia/leeDoc.php?cual=6715&amp;transpliga=1" TargetMode="External"/><Relationship Id="rId1325" Type="http://schemas.openxmlformats.org/officeDocument/2006/relationships/hyperlink" Target="http://www.tribunalqro.gob.mx/transparencia/leeDoc.php?cual=6972&amp;transpliga=1" TargetMode="External"/><Relationship Id="rId1532" Type="http://schemas.openxmlformats.org/officeDocument/2006/relationships/hyperlink" Target="http://www.tribunalqro.gob.mx/transparencia/leeDoc.php?cual=7366&amp;transpliga=1" TargetMode="External"/><Relationship Id="rId1977" Type="http://schemas.openxmlformats.org/officeDocument/2006/relationships/hyperlink" Target="http://www.tribunalqro.gob.mx/transparencia/leeDoc.php?cual=8539&amp;transpliga=1" TargetMode="External"/><Relationship Id="rId902" Type="http://schemas.openxmlformats.org/officeDocument/2006/relationships/hyperlink" Target="http://www.tribunalqro.gob.mx/transparencia/leeDoc.php?cual=5891&amp;transpliga=1" TargetMode="External"/><Relationship Id="rId1837" Type="http://schemas.openxmlformats.org/officeDocument/2006/relationships/hyperlink" Target="http://www.tribunalqro.gob.mx/transparencia/leeDoc.php?cual=7973&amp;transpliga=1" TargetMode="External"/><Relationship Id="rId31" Type="http://schemas.openxmlformats.org/officeDocument/2006/relationships/hyperlink" Target="http://www.tribunalqro.gob.mx/transparencia/leeDoc.php?cual=4121&amp;transpliga=1" TargetMode="External"/><Relationship Id="rId180" Type="http://schemas.openxmlformats.org/officeDocument/2006/relationships/hyperlink" Target="http://www.tribunalqro.gob.mx/transparencia/leeDoc.php?cual=4452&amp;transpliga=1" TargetMode="External"/><Relationship Id="rId278" Type="http://schemas.openxmlformats.org/officeDocument/2006/relationships/hyperlink" Target="http://www.tribunalqro.gob.mx/transparencia/leeDoc.php?cual=4559&amp;transpliga=1" TargetMode="External"/><Relationship Id="rId1904" Type="http://schemas.openxmlformats.org/officeDocument/2006/relationships/hyperlink" Target="http://www.tribunalqro.gob.mx/transparencia/leeDoc.php?cual=8221&amp;transpliga=1" TargetMode="External"/><Relationship Id="rId485" Type="http://schemas.openxmlformats.org/officeDocument/2006/relationships/hyperlink" Target="http://www.tribunalqro.gob.mx/transparencia/leeDoc.php?cual=4978&amp;transpliga=1" TargetMode="External"/><Relationship Id="rId692" Type="http://schemas.openxmlformats.org/officeDocument/2006/relationships/hyperlink" Target="http://www.tribunalqro.gob.mx/transparencia/leeDoc.php?cual=5458&amp;transpliga=1" TargetMode="External"/><Relationship Id="rId138" Type="http://schemas.openxmlformats.org/officeDocument/2006/relationships/hyperlink" Target="http://www.tribunalqro.gob.mx/transparencia/leeDoc.php?cual=4410&amp;transpliga=1" TargetMode="External"/><Relationship Id="rId345" Type="http://schemas.openxmlformats.org/officeDocument/2006/relationships/hyperlink" Target="http://www.tribunalqro.gob.mx/transparencia/leeDoc.php?cual=4730&amp;transpliga=1" TargetMode="External"/><Relationship Id="rId552" Type="http://schemas.openxmlformats.org/officeDocument/2006/relationships/hyperlink" Target="http://www.tribunalqro.gob.mx/transparencia/leeDoc.php?cual=5307&amp;transpliga=1" TargetMode="External"/><Relationship Id="rId997" Type="http://schemas.openxmlformats.org/officeDocument/2006/relationships/hyperlink" Target="http://www.tribunalqro.gob.mx/transparencia/leeDoc.php?cual=6011&amp;transpliga=1" TargetMode="External"/><Relationship Id="rId1182" Type="http://schemas.openxmlformats.org/officeDocument/2006/relationships/hyperlink" Target="http://www.tribunalqro.gob.mx/transparencia/leeDoc.php?cual=6801&amp;transpliga=1" TargetMode="External"/><Relationship Id="rId205" Type="http://schemas.openxmlformats.org/officeDocument/2006/relationships/hyperlink" Target="http://www.tribunalqro.gob.mx/transparencia/leeDoc.php?cual=4477&amp;transpliga=1" TargetMode="External"/><Relationship Id="rId412" Type="http://schemas.openxmlformats.org/officeDocument/2006/relationships/hyperlink" Target="http://www.tribunalqro.gob.mx/transparencia/leeDoc.php?cual=4800&amp;transpliga=1" TargetMode="External"/><Relationship Id="rId857" Type="http://schemas.openxmlformats.org/officeDocument/2006/relationships/hyperlink" Target="http://www.tribunalqro.gob.mx/transparencia/leeDoc.php?cual=5835&amp;transpliga=1" TargetMode="External"/><Relationship Id="rId1042" Type="http://schemas.openxmlformats.org/officeDocument/2006/relationships/hyperlink" Target="http://www.tribunalqro.gob.mx/transparencia/leeDoc.php?cual=6068&amp;transpliga=1" TargetMode="External"/><Relationship Id="rId1487" Type="http://schemas.openxmlformats.org/officeDocument/2006/relationships/hyperlink" Target="http://www.tribunalqro.gob.mx/transparencia/leeDoc.php?cual=7322&amp;transpliga=1" TargetMode="External"/><Relationship Id="rId1694" Type="http://schemas.openxmlformats.org/officeDocument/2006/relationships/hyperlink" Target="http://www.tribunalqro.gob.mx/transparencia/leeDoc.php?cual=7619&amp;transpliga=1" TargetMode="External"/><Relationship Id="rId717" Type="http://schemas.openxmlformats.org/officeDocument/2006/relationships/hyperlink" Target="http://www.tribunalqro.gob.mx/transparencia/leeDoc.php?cual=5485&amp;transpliga=1" TargetMode="External"/><Relationship Id="rId924" Type="http://schemas.openxmlformats.org/officeDocument/2006/relationships/hyperlink" Target="http://www.tribunalqro.gob.mx/transparencia/leeDoc.php?cual=5913&amp;transpliga=1" TargetMode="External"/><Relationship Id="rId1347" Type="http://schemas.openxmlformats.org/officeDocument/2006/relationships/hyperlink" Target="http://www.tribunalqro.gob.mx/transparencia/leeDoc.php?cual=6995&amp;transpliga=1" TargetMode="External"/><Relationship Id="rId1554" Type="http://schemas.openxmlformats.org/officeDocument/2006/relationships/hyperlink" Target="http://www.tribunalqro.gob.mx/transparencia/leeDoc.php?cual=7470&amp;transpliga=1" TargetMode="External"/><Relationship Id="rId1761" Type="http://schemas.openxmlformats.org/officeDocument/2006/relationships/hyperlink" Target="http://www.tribunalqro.gob.mx/transparencia/leeDoc.php?cual=7888&amp;transpliga=1" TargetMode="External"/><Relationship Id="rId53" Type="http://schemas.openxmlformats.org/officeDocument/2006/relationships/hyperlink" Target="http://www.tribunalqro.gob.mx/transparencia/leeDoc.php?cual=4157&amp;transpliga=1" TargetMode="External"/><Relationship Id="rId1207" Type="http://schemas.openxmlformats.org/officeDocument/2006/relationships/hyperlink" Target="http://www.tribunalqro.gob.mx/transparencia/leeDoc.php?cual=6826&amp;transpliga=1" TargetMode="External"/><Relationship Id="rId1414" Type="http://schemas.openxmlformats.org/officeDocument/2006/relationships/hyperlink" Target="http://www.tribunalqro.gob.mx/transparencia/leeDoc.php?cual=7121&amp;transpliga=1" TargetMode="External"/><Relationship Id="rId1621" Type="http://schemas.openxmlformats.org/officeDocument/2006/relationships/hyperlink" Target="http://www.tribunalqro.gob.mx/transparencia/leeDoc.php?cual=7546&amp;transpliga=1" TargetMode="External"/><Relationship Id="rId1859" Type="http://schemas.openxmlformats.org/officeDocument/2006/relationships/hyperlink" Target="http://www.tribunalqro.gob.mx/transparencia/leeDoc.php?cual=8002&amp;transpliga=1" TargetMode="External"/><Relationship Id="rId1719" Type="http://schemas.openxmlformats.org/officeDocument/2006/relationships/hyperlink" Target="http://www.tribunalqro.gob.mx/transparencia/leeDoc.php?cual=7644&amp;transpliga=1" TargetMode="External"/><Relationship Id="rId1926" Type="http://schemas.openxmlformats.org/officeDocument/2006/relationships/hyperlink" Target="http://www.tribunalqro.gob.mx/transparencia/leeDoc.php?cual=8244&amp;transpliga=1" TargetMode="External"/><Relationship Id="rId367" Type="http://schemas.openxmlformats.org/officeDocument/2006/relationships/hyperlink" Target="http://www.tribunalqro.gob.mx/transparencia/leeDoc.php?cual=4754&amp;transpliga=1" TargetMode="External"/><Relationship Id="rId574" Type="http://schemas.openxmlformats.org/officeDocument/2006/relationships/hyperlink" Target="http://www.tribunalqro.gob.mx/transparencia/leeDoc.php?cual=5338&amp;transpliga=1" TargetMode="External"/><Relationship Id="rId227" Type="http://schemas.openxmlformats.org/officeDocument/2006/relationships/hyperlink" Target="http://www.tribunalqro.gob.mx/transparencia/leeDoc.php?cual=4499&amp;transpliga=1" TargetMode="External"/><Relationship Id="rId781" Type="http://schemas.openxmlformats.org/officeDocument/2006/relationships/hyperlink" Target="http://www.tribunalqro.gob.mx/transparencia/leeDoc.php?cual=5758&amp;transpliga=1" TargetMode="External"/><Relationship Id="rId879" Type="http://schemas.openxmlformats.org/officeDocument/2006/relationships/hyperlink" Target="http://www.tribunalqro.gob.mx/transparencia/leeDoc.php?cual=5868&amp;transpliga=1" TargetMode="External"/><Relationship Id="rId434" Type="http://schemas.openxmlformats.org/officeDocument/2006/relationships/hyperlink" Target="http://www.tribunalqro.gob.mx/transparencia/leeDoc.php?cual=4846&amp;transpliga=1" TargetMode="External"/><Relationship Id="rId641" Type="http://schemas.openxmlformats.org/officeDocument/2006/relationships/hyperlink" Target="http://www.tribunalqro.gob.mx/transparencia/leeDoc.php?cual=5406&amp;transpliga=1" TargetMode="External"/><Relationship Id="rId739" Type="http://schemas.openxmlformats.org/officeDocument/2006/relationships/hyperlink" Target="http://www.tribunalqro.gob.mx/transparencia/leeDoc.php?cual=5712&amp;transpliga=1" TargetMode="External"/><Relationship Id="rId1064" Type="http://schemas.openxmlformats.org/officeDocument/2006/relationships/hyperlink" Target="http://www.tribunalqro.gob.mx/transparencia/leeDoc.php?cual=6086&amp;transpliga=1" TargetMode="External"/><Relationship Id="rId1271" Type="http://schemas.openxmlformats.org/officeDocument/2006/relationships/hyperlink" Target="http://www.tribunalqro.gob.mx/transparencia/leeDoc.php?cual=6918&amp;transpliga=1" TargetMode="External"/><Relationship Id="rId1369" Type="http://schemas.openxmlformats.org/officeDocument/2006/relationships/hyperlink" Target="http://www.tribunalqro.gob.mx/transparencia/leeDoc.php?cual=7017&amp;transpliga=1" TargetMode="External"/><Relationship Id="rId1576" Type="http://schemas.openxmlformats.org/officeDocument/2006/relationships/hyperlink" Target="http://www.tribunalqro.gob.mx/transparencia/leeDoc.php?cual=7492&amp;transpliga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2576"/>
  <sheetViews>
    <sheetView tabSelected="1" topLeftCell="A2548" zoomScaleNormal="100" workbookViewId="0">
      <pane xSplit="8745" topLeftCell="Y1" activePane="topRight"/>
      <selection activeCell="A2525" sqref="A2525:XFD2525"/>
      <selection pane="topRight" activeCell="AB2557" sqref="AB2557"/>
    </sheetView>
  </sheetViews>
  <sheetFormatPr baseColWidth="10" defaultColWidth="15.7109375" defaultRowHeight="15" customHeight="1"/>
  <cols>
    <col min="1" max="15" width="15.7109375" style="17"/>
    <col min="16" max="16" width="15.7109375" style="18"/>
    <col min="17" max="26" width="15.7109375" style="17"/>
    <col min="27" max="28" width="15.7109375" style="18"/>
    <col min="29" max="29" width="15.7109375" style="19"/>
    <col min="30" max="16384" width="15.7109375" style="17"/>
  </cols>
  <sheetData>
    <row r="1" spans="1:36" ht="15" hidden="1" customHeight="1">
      <c r="A1" s="17" t="s">
        <v>0</v>
      </c>
    </row>
    <row r="2" spans="1:36" ht="15" customHeight="1">
      <c r="A2" s="79" t="s">
        <v>1</v>
      </c>
      <c r="B2" s="80"/>
      <c r="C2" s="80"/>
      <c r="D2" s="79" t="s">
        <v>2</v>
      </c>
      <c r="E2" s="80"/>
      <c r="F2" s="80"/>
      <c r="G2" s="79" t="s">
        <v>3</v>
      </c>
      <c r="H2" s="80"/>
      <c r="I2" s="80"/>
    </row>
    <row r="3" spans="1:36" ht="15" customHeight="1">
      <c r="A3" s="81" t="s">
        <v>4</v>
      </c>
      <c r="B3" s="80"/>
      <c r="C3" s="80"/>
      <c r="D3" s="81" t="s">
        <v>5</v>
      </c>
      <c r="E3" s="80"/>
      <c r="F3" s="80"/>
      <c r="G3" s="81" t="s">
        <v>6</v>
      </c>
      <c r="H3" s="80"/>
      <c r="I3" s="80"/>
    </row>
    <row r="4" spans="1:36" ht="15" hidden="1" customHeight="1">
      <c r="A4" s="17" t="s">
        <v>7</v>
      </c>
      <c r="B4" s="17" t="s">
        <v>8</v>
      </c>
      <c r="C4" s="17" t="s">
        <v>8</v>
      </c>
      <c r="D4" s="17" t="s">
        <v>9</v>
      </c>
      <c r="E4" s="17" t="s">
        <v>7</v>
      </c>
      <c r="F4" s="17" t="s">
        <v>10</v>
      </c>
      <c r="G4" s="17" t="s">
        <v>10</v>
      </c>
      <c r="H4" s="17" t="s">
        <v>10</v>
      </c>
      <c r="I4" s="17" t="s">
        <v>7</v>
      </c>
      <c r="J4" s="17" t="s">
        <v>7</v>
      </c>
      <c r="K4" s="17" t="s">
        <v>7</v>
      </c>
      <c r="L4" s="17" t="s">
        <v>9</v>
      </c>
      <c r="M4" s="17" t="s">
        <v>7</v>
      </c>
      <c r="N4" s="17" t="s">
        <v>9</v>
      </c>
      <c r="O4" s="17" t="s">
        <v>11</v>
      </c>
      <c r="P4" s="18" t="s">
        <v>12</v>
      </c>
      <c r="Q4" s="17" t="s">
        <v>7</v>
      </c>
      <c r="R4" s="17" t="s">
        <v>7</v>
      </c>
      <c r="S4" s="17" t="s">
        <v>7</v>
      </c>
      <c r="T4" s="17" t="s">
        <v>7</v>
      </c>
      <c r="U4" s="17" t="s">
        <v>7</v>
      </c>
      <c r="V4" s="17" t="s">
        <v>7</v>
      </c>
      <c r="W4" s="17" t="s">
        <v>10</v>
      </c>
      <c r="X4" s="17" t="s">
        <v>8</v>
      </c>
      <c r="Y4" s="17" t="s">
        <v>8</v>
      </c>
      <c r="Z4" s="17" t="s">
        <v>13</v>
      </c>
      <c r="AA4" s="18" t="s">
        <v>12</v>
      </c>
      <c r="AB4" s="18" t="s">
        <v>12</v>
      </c>
      <c r="AC4" s="19" t="s">
        <v>8</v>
      </c>
      <c r="AD4" s="17" t="s">
        <v>14</v>
      </c>
      <c r="AE4" s="17" t="s">
        <v>13</v>
      </c>
      <c r="AF4" s="17" t="s">
        <v>14</v>
      </c>
      <c r="AG4" s="17" t="s">
        <v>10</v>
      </c>
      <c r="AH4" s="17" t="s">
        <v>8</v>
      </c>
      <c r="AI4" s="17" t="s">
        <v>15</v>
      </c>
      <c r="AJ4" s="17" t="s">
        <v>16</v>
      </c>
    </row>
    <row r="5" spans="1:36" ht="15" hidden="1" customHeight="1">
      <c r="A5" s="17" t="s">
        <v>17</v>
      </c>
      <c r="B5" s="17" t="s">
        <v>18</v>
      </c>
      <c r="C5" s="17" t="s">
        <v>19</v>
      </c>
      <c r="D5" s="17" t="s">
        <v>20</v>
      </c>
      <c r="E5" s="17" t="s">
        <v>21</v>
      </c>
      <c r="F5" s="17" t="s">
        <v>22</v>
      </c>
      <c r="G5" s="17" t="s">
        <v>23</v>
      </c>
      <c r="H5" s="17" t="s">
        <v>24</v>
      </c>
      <c r="I5" s="17" t="s">
        <v>25</v>
      </c>
      <c r="J5" s="17" t="s">
        <v>26</v>
      </c>
      <c r="K5" s="17" t="s">
        <v>27</v>
      </c>
      <c r="L5" s="17" t="s">
        <v>28</v>
      </c>
      <c r="M5" s="17" t="s">
        <v>29</v>
      </c>
      <c r="N5" s="17" t="s">
        <v>30</v>
      </c>
      <c r="O5" s="17" t="s">
        <v>31</v>
      </c>
      <c r="P5" s="18" t="s">
        <v>32</v>
      </c>
      <c r="Q5" s="17" t="s">
        <v>33</v>
      </c>
      <c r="R5" s="17" t="s">
        <v>34</v>
      </c>
      <c r="S5" s="17" t="s">
        <v>35</v>
      </c>
      <c r="T5" s="17" t="s">
        <v>36</v>
      </c>
      <c r="U5" s="17" t="s">
        <v>37</v>
      </c>
      <c r="V5" s="17" t="s">
        <v>38</v>
      </c>
      <c r="W5" s="17" t="s">
        <v>39</v>
      </c>
      <c r="X5" s="17" t="s">
        <v>40</v>
      </c>
      <c r="Y5" s="17" t="s">
        <v>41</v>
      </c>
      <c r="Z5" s="17" t="s">
        <v>42</v>
      </c>
      <c r="AA5" s="18" t="s">
        <v>43</v>
      </c>
      <c r="AB5" s="18" t="s">
        <v>44</v>
      </c>
      <c r="AC5" s="19" t="s">
        <v>45</v>
      </c>
      <c r="AD5" s="17" t="s">
        <v>46</v>
      </c>
      <c r="AE5" s="17" t="s">
        <v>47</v>
      </c>
      <c r="AF5" s="17" t="s">
        <v>48</v>
      </c>
      <c r="AG5" s="17" t="s">
        <v>49</v>
      </c>
      <c r="AH5" s="17" t="s">
        <v>50</v>
      </c>
      <c r="AI5" s="17" t="s">
        <v>51</v>
      </c>
      <c r="AJ5" s="17" t="s">
        <v>52</v>
      </c>
    </row>
    <row r="6" spans="1:36" ht="15" customHeight="1">
      <c r="A6" s="79" t="s">
        <v>53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</row>
    <row r="7" spans="1:36" ht="120" customHeight="1">
      <c r="A7" s="20" t="s">
        <v>54</v>
      </c>
      <c r="B7" s="20" t="s">
        <v>55</v>
      </c>
      <c r="C7" s="20" t="s">
        <v>56</v>
      </c>
      <c r="D7" s="20" t="s">
        <v>57</v>
      </c>
      <c r="E7" s="20" t="s">
        <v>58</v>
      </c>
      <c r="F7" s="20" t="s">
        <v>59</v>
      </c>
      <c r="G7" s="20" t="s">
        <v>60</v>
      </c>
      <c r="H7" s="20" t="s">
        <v>61</v>
      </c>
      <c r="I7" s="20" t="s">
        <v>62</v>
      </c>
      <c r="J7" s="20" t="s">
        <v>63</v>
      </c>
      <c r="K7" s="20" t="s">
        <v>64</v>
      </c>
      <c r="L7" s="20" t="s">
        <v>65</v>
      </c>
      <c r="M7" s="20" t="s">
        <v>66</v>
      </c>
      <c r="N7" s="20" t="s">
        <v>67</v>
      </c>
      <c r="O7" s="20" t="s">
        <v>68</v>
      </c>
      <c r="P7" s="21" t="s">
        <v>69</v>
      </c>
      <c r="Q7" s="20" t="s">
        <v>70</v>
      </c>
      <c r="R7" s="20" t="s">
        <v>71</v>
      </c>
      <c r="S7" s="20" t="s">
        <v>72</v>
      </c>
      <c r="T7" s="20" t="s">
        <v>73</v>
      </c>
      <c r="U7" s="20" t="s">
        <v>74</v>
      </c>
      <c r="V7" s="20" t="s">
        <v>75</v>
      </c>
      <c r="W7" s="20" t="s">
        <v>76</v>
      </c>
      <c r="X7" s="20" t="s">
        <v>77</v>
      </c>
      <c r="Y7" s="20" t="s">
        <v>78</v>
      </c>
      <c r="Z7" s="20" t="s">
        <v>79</v>
      </c>
      <c r="AA7" s="21" t="s">
        <v>80</v>
      </c>
      <c r="AB7" s="21" t="s">
        <v>81</v>
      </c>
      <c r="AC7" s="22" t="s">
        <v>82</v>
      </c>
      <c r="AD7" s="23" t="s">
        <v>83</v>
      </c>
      <c r="AE7" s="20" t="s">
        <v>84</v>
      </c>
      <c r="AF7" s="23" t="s">
        <v>85</v>
      </c>
      <c r="AG7" s="20" t="s">
        <v>86</v>
      </c>
      <c r="AH7" s="20" t="s">
        <v>87</v>
      </c>
      <c r="AI7" s="20" t="s">
        <v>88</v>
      </c>
      <c r="AJ7" s="20" t="s">
        <v>89</v>
      </c>
    </row>
    <row r="8" spans="1:36" ht="45" customHeight="1">
      <c r="A8" s="24">
        <v>2018</v>
      </c>
      <c r="B8" s="25">
        <v>43101</v>
      </c>
      <c r="C8" s="25">
        <v>43190</v>
      </c>
      <c r="D8" s="17" t="s">
        <v>96</v>
      </c>
      <c r="E8" s="26">
        <v>203</v>
      </c>
      <c r="F8" s="26" t="s">
        <v>114</v>
      </c>
      <c r="G8" s="26" t="s">
        <v>115</v>
      </c>
      <c r="H8" s="26" t="s">
        <v>116</v>
      </c>
      <c r="I8" s="26" t="s">
        <v>117</v>
      </c>
      <c r="J8" s="26" t="s">
        <v>118</v>
      </c>
      <c r="K8" s="26" t="s">
        <v>119</v>
      </c>
      <c r="L8" s="27" t="s">
        <v>101</v>
      </c>
      <c r="M8" s="17" t="s">
        <v>120</v>
      </c>
      <c r="N8" s="27" t="s">
        <v>103</v>
      </c>
      <c r="O8" s="27">
        <v>0</v>
      </c>
      <c r="P8" s="28">
        <v>0</v>
      </c>
      <c r="Q8" s="27" t="s">
        <v>121</v>
      </c>
      <c r="R8" s="27" t="s">
        <v>122</v>
      </c>
      <c r="S8" s="27" t="s">
        <v>122</v>
      </c>
      <c r="T8" s="27" t="s">
        <v>121</v>
      </c>
      <c r="U8" s="27" t="s">
        <v>123</v>
      </c>
      <c r="V8" s="27" t="s">
        <v>124</v>
      </c>
      <c r="W8" s="27" t="s">
        <v>125</v>
      </c>
      <c r="X8" s="25">
        <v>43202</v>
      </c>
      <c r="Y8" s="25">
        <v>43204</v>
      </c>
      <c r="Z8" s="29">
        <v>1</v>
      </c>
      <c r="AA8" s="30">
        <v>4945</v>
      </c>
      <c r="AB8" s="30">
        <v>0</v>
      </c>
      <c r="AD8" s="31" t="s">
        <v>400</v>
      </c>
      <c r="AE8" s="17">
        <v>1</v>
      </c>
      <c r="AF8" s="32" t="s">
        <v>401</v>
      </c>
      <c r="AG8" s="33" t="s">
        <v>173</v>
      </c>
      <c r="AH8" s="25">
        <v>43190</v>
      </c>
      <c r="AI8" s="25">
        <v>43190</v>
      </c>
      <c r="AJ8" s="27" t="s">
        <v>402</v>
      </c>
    </row>
    <row r="9" spans="1:36" ht="45" customHeight="1">
      <c r="A9" s="24">
        <v>2018</v>
      </c>
      <c r="B9" s="25">
        <v>43101</v>
      </c>
      <c r="C9" s="25">
        <v>43190</v>
      </c>
      <c r="D9" s="17" t="s">
        <v>96</v>
      </c>
      <c r="E9" s="34">
        <v>201</v>
      </c>
      <c r="F9" s="26" t="s">
        <v>114</v>
      </c>
      <c r="G9" s="34" t="s">
        <v>126</v>
      </c>
      <c r="H9" s="34" t="s">
        <v>127</v>
      </c>
      <c r="I9" s="34" t="s">
        <v>128</v>
      </c>
      <c r="J9" s="34" t="s">
        <v>129</v>
      </c>
      <c r="K9" s="34" t="s">
        <v>130</v>
      </c>
      <c r="L9" s="17" t="s">
        <v>101</v>
      </c>
      <c r="M9" s="17" t="s">
        <v>131</v>
      </c>
      <c r="N9" s="27" t="s">
        <v>103</v>
      </c>
      <c r="O9" s="17">
        <v>0</v>
      </c>
      <c r="P9" s="30">
        <v>0</v>
      </c>
      <c r="Q9" s="27" t="s">
        <v>121</v>
      </c>
      <c r="R9" s="27" t="s">
        <v>122</v>
      </c>
      <c r="S9" s="27" t="s">
        <v>122</v>
      </c>
      <c r="T9" s="17" t="s">
        <v>121</v>
      </c>
      <c r="U9" s="17" t="s">
        <v>132</v>
      </c>
      <c r="V9" s="17" t="s">
        <v>133</v>
      </c>
      <c r="W9" s="27" t="s">
        <v>125</v>
      </c>
      <c r="X9" s="19">
        <v>43181</v>
      </c>
      <c r="Y9" s="19">
        <v>43183</v>
      </c>
      <c r="Z9" s="29">
        <v>2</v>
      </c>
      <c r="AA9" s="30">
        <v>3000.97</v>
      </c>
      <c r="AB9" s="30">
        <v>0</v>
      </c>
      <c r="AD9" s="31" t="s">
        <v>400</v>
      </c>
      <c r="AE9" s="17">
        <v>2</v>
      </c>
      <c r="AF9" s="32" t="s">
        <v>401</v>
      </c>
      <c r="AG9" s="33" t="s">
        <v>173</v>
      </c>
      <c r="AH9" s="25">
        <v>43190</v>
      </c>
      <c r="AI9" s="25">
        <v>43190</v>
      </c>
      <c r="AJ9" s="27" t="s">
        <v>402</v>
      </c>
    </row>
    <row r="10" spans="1:36" ht="45" customHeight="1">
      <c r="A10" s="24">
        <v>2018</v>
      </c>
      <c r="B10" s="25">
        <v>43101</v>
      </c>
      <c r="C10" s="25">
        <v>43190</v>
      </c>
      <c r="D10" s="17" t="s">
        <v>96</v>
      </c>
      <c r="E10" s="34">
        <v>201</v>
      </c>
      <c r="F10" s="26" t="s">
        <v>114</v>
      </c>
      <c r="G10" s="34" t="s">
        <v>126</v>
      </c>
      <c r="H10" s="34" t="s">
        <v>127</v>
      </c>
      <c r="I10" s="34" t="s">
        <v>128</v>
      </c>
      <c r="J10" s="34" t="s">
        <v>129</v>
      </c>
      <c r="K10" s="34" t="s">
        <v>130</v>
      </c>
      <c r="L10" s="17" t="s">
        <v>101</v>
      </c>
      <c r="M10" s="17" t="s">
        <v>120</v>
      </c>
      <c r="N10" s="27" t="s">
        <v>103</v>
      </c>
      <c r="O10" s="27">
        <v>0</v>
      </c>
      <c r="P10" s="28">
        <v>0</v>
      </c>
      <c r="Q10" s="27" t="s">
        <v>121</v>
      </c>
      <c r="R10" s="27" t="s">
        <v>122</v>
      </c>
      <c r="S10" s="27" t="s">
        <v>122</v>
      </c>
      <c r="T10" s="27" t="s">
        <v>121</v>
      </c>
      <c r="U10" s="27" t="s">
        <v>123</v>
      </c>
      <c r="V10" s="27" t="s">
        <v>124</v>
      </c>
      <c r="W10" s="27" t="s">
        <v>125</v>
      </c>
      <c r="X10" s="19">
        <v>43202</v>
      </c>
      <c r="Y10" s="19">
        <v>43205</v>
      </c>
      <c r="Z10" s="29">
        <v>3</v>
      </c>
      <c r="AA10" s="30">
        <v>10024</v>
      </c>
      <c r="AB10" s="30">
        <v>0</v>
      </c>
      <c r="AD10" s="31" t="s">
        <v>400</v>
      </c>
      <c r="AE10" s="17">
        <v>3</v>
      </c>
      <c r="AF10" s="32" t="s">
        <v>401</v>
      </c>
      <c r="AG10" s="33" t="s">
        <v>173</v>
      </c>
      <c r="AH10" s="25">
        <v>43190</v>
      </c>
      <c r="AI10" s="25">
        <v>43190</v>
      </c>
      <c r="AJ10" s="27" t="s">
        <v>402</v>
      </c>
    </row>
    <row r="11" spans="1:36" ht="45" customHeight="1">
      <c r="A11" s="24">
        <v>2018</v>
      </c>
      <c r="B11" s="25">
        <v>43101</v>
      </c>
      <c r="C11" s="25">
        <v>43190</v>
      </c>
      <c r="D11" s="17" t="s">
        <v>96</v>
      </c>
      <c r="E11" s="34">
        <v>201</v>
      </c>
      <c r="F11" s="26" t="s">
        <v>114</v>
      </c>
      <c r="G11" s="34" t="s">
        <v>126</v>
      </c>
      <c r="H11" s="34" t="s">
        <v>127</v>
      </c>
      <c r="I11" s="34" t="s">
        <v>128</v>
      </c>
      <c r="J11" s="34" t="s">
        <v>129</v>
      </c>
      <c r="K11" s="34" t="s">
        <v>130</v>
      </c>
      <c r="L11" s="17" t="s">
        <v>101</v>
      </c>
      <c r="M11" s="17" t="s">
        <v>120</v>
      </c>
      <c r="N11" s="27" t="s">
        <v>103</v>
      </c>
      <c r="O11" s="27">
        <v>0</v>
      </c>
      <c r="P11" s="28">
        <v>0</v>
      </c>
      <c r="Q11" s="27" t="s">
        <v>121</v>
      </c>
      <c r="R11" s="27" t="s">
        <v>122</v>
      </c>
      <c r="S11" s="27" t="s">
        <v>122</v>
      </c>
      <c r="T11" s="27" t="s">
        <v>121</v>
      </c>
      <c r="U11" s="27" t="s">
        <v>123</v>
      </c>
      <c r="V11" s="27" t="s">
        <v>124</v>
      </c>
      <c r="W11" s="27" t="s">
        <v>125</v>
      </c>
      <c r="X11" s="19">
        <v>43202</v>
      </c>
      <c r="Y11" s="19">
        <v>43205</v>
      </c>
      <c r="Z11" s="29">
        <v>4</v>
      </c>
      <c r="AA11" s="30">
        <v>300</v>
      </c>
      <c r="AB11" s="30">
        <v>0</v>
      </c>
      <c r="AD11" s="31" t="s">
        <v>400</v>
      </c>
      <c r="AE11" s="17">
        <v>4</v>
      </c>
      <c r="AF11" s="32" t="s">
        <v>401</v>
      </c>
      <c r="AG11" s="33" t="s">
        <v>173</v>
      </c>
      <c r="AH11" s="25">
        <v>43190</v>
      </c>
      <c r="AI11" s="25">
        <v>43190</v>
      </c>
      <c r="AJ11" s="27" t="s">
        <v>402</v>
      </c>
    </row>
    <row r="12" spans="1:36" ht="45" customHeight="1">
      <c r="A12" s="24">
        <v>2018</v>
      </c>
      <c r="B12" s="25">
        <v>43101</v>
      </c>
      <c r="C12" s="25">
        <v>43190</v>
      </c>
      <c r="D12" s="17" t="s">
        <v>96</v>
      </c>
      <c r="E12" s="34">
        <v>201</v>
      </c>
      <c r="F12" s="26" t="s">
        <v>114</v>
      </c>
      <c r="G12" s="34" t="s">
        <v>126</v>
      </c>
      <c r="H12" s="34" t="s">
        <v>127</v>
      </c>
      <c r="I12" s="34" t="s">
        <v>128</v>
      </c>
      <c r="J12" s="34" t="s">
        <v>129</v>
      </c>
      <c r="K12" s="34" t="s">
        <v>130</v>
      </c>
      <c r="L12" s="17" t="s">
        <v>101</v>
      </c>
      <c r="M12" s="17" t="s">
        <v>120</v>
      </c>
      <c r="N12" s="27" t="s">
        <v>103</v>
      </c>
      <c r="O12" s="27">
        <v>0</v>
      </c>
      <c r="P12" s="28">
        <v>0</v>
      </c>
      <c r="Q12" s="27" t="s">
        <v>121</v>
      </c>
      <c r="R12" s="27" t="s">
        <v>122</v>
      </c>
      <c r="S12" s="27" t="s">
        <v>122</v>
      </c>
      <c r="T12" s="27" t="s">
        <v>121</v>
      </c>
      <c r="U12" s="27" t="s">
        <v>123</v>
      </c>
      <c r="V12" s="27" t="s">
        <v>124</v>
      </c>
      <c r="W12" s="27" t="s">
        <v>125</v>
      </c>
      <c r="X12" s="19">
        <v>43202</v>
      </c>
      <c r="Y12" s="19">
        <v>43205</v>
      </c>
      <c r="Z12" s="29">
        <v>5</v>
      </c>
      <c r="AA12" s="30">
        <v>4025</v>
      </c>
      <c r="AB12" s="30">
        <v>0</v>
      </c>
      <c r="AD12" s="31" t="s">
        <v>400</v>
      </c>
      <c r="AE12" s="17">
        <v>5</v>
      </c>
      <c r="AF12" s="32" t="s">
        <v>401</v>
      </c>
      <c r="AG12" s="33" t="s">
        <v>173</v>
      </c>
      <c r="AH12" s="25">
        <v>43190</v>
      </c>
      <c r="AI12" s="25">
        <v>43190</v>
      </c>
      <c r="AJ12" s="27" t="s">
        <v>402</v>
      </c>
    </row>
    <row r="13" spans="1:36" ht="45" customHeight="1">
      <c r="A13" s="24">
        <v>2018</v>
      </c>
      <c r="B13" s="25">
        <v>43101</v>
      </c>
      <c r="C13" s="25">
        <v>43190</v>
      </c>
      <c r="D13" s="17" t="s">
        <v>96</v>
      </c>
      <c r="E13" s="34">
        <v>201</v>
      </c>
      <c r="F13" s="26" t="s">
        <v>114</v>
      </c>
      <c r="G13" s="34" t="s">
        <v>126</v>
      </c>
      <c r="H13" s="34" t="s">
        <v>127</v>
      </c>
      <c r="I13" s="34" t="s">
        <v>128</v>
      </c>
      <c r="J13" s="34" t="s">
        <v>129</v>
      </c>
      <c r="K13" s="34" t="s">
        <v>130</v>
      </c>
      <c r="L13" s="17" t="s">
        <v>102</v>
      </c>
      <c r="M13" s="17" t="s">
        <v>134</v>
      </c>
      <c r="N13" s="27" t="s">
        <v>103</v>
      </c>
      <c r="O13" s="17">
        <v>15</v>
      </c>
      <c r="P13" s="30">
        <f>(4674.85/15)*14</f>
        <v>4363.1933333333336</v>
      </c>
      <c r="Q13" s="27" t="s">
        <v>121</v>
      </c>
      <c r="R13" s="27" t="s">
        <v>122</v>
      </c>
      <c r="S13" s="27" t="s">
        <v>122</v>
      </c>
      <c r="T13" s="27" t="s">
        <v>121</v>
      </c>
      <c r="U13" s="27" t="s">
        <v>122</v>
      </c>
      <c r="V13" s="27" t="s">
        <v>122</v>
      </c>
      <c r="W13" s="27" t="s">
        <v>125</v>
      </c>
      <c r="X13" s="19">
        <v>43171</v>
      </c>
      <c r="Y13" s="19">
        <v>43171</v>
      </c>
      <c r="Z13" s="29">
        <v>6</v>
      </c>
      <c r="AA13" s="30">
        <v>4674.8500000000004</v>
      </c>
      <c r="AB13" s="30">
        <v>0</v>
      </c>
      <c r="AD13" s="31" t="s">
        <v>400</v>
      </c>
      <c r="AE13" s="17">
        <v>6</v>
      </c>
      <c r="AF13" s="32" t="s">
        <v>401</v>
      </c>
      <c r="AG13" s="33" t="s">
        <v>173</v>
      </c>
      <c r="AH13" s="25">
        <v>43190</v>
      </c>
      <c r="AI13" s="25">
        <v>43190</v>
      </c>
      <c r="AJ13" s="27" t="s">
        <v>402</v>
      </c>
    </row>
    <row r="14" spans="1:36" ht="45" customHeight="1">
      <c r="A14" s="24">
        <v>2018</v>
      </c>
      <c r="B14" s="25">
        <v>43101</v>
      </c>
      <c r="C14" s="25">
        <v>43190</v>
      </c>
      <c r="D14" s="17" t="s">
        <v>96</v>
      </c>
      <c r="E14" s="34">
        <v>201</v>
      </c>
      <c r="F14" s="26" t="s">
        <v>114</v>
      </c>
      <c r="G14" s="34" t="s">
        <v>126</v>
      </c>
      <c r="H14" s="34" t="s">
        <v>127</v>
      </c>
      <c r="I14" s="34" t="s">
        <v>128</v>
      </c>
      <c r="J14" s="34" t="s">
        <v>129</v>
      </c>
      <c r="K14" s="34" t="s">
        <v>130</v>
      </c>
      <c r="L14" s="17" t="s">
        <v>101</v>
      </c>
      <c r="M14" s="17" t="s">
        <v>135</v>
      </c>
      <c r="N14" s="27" t="s">
        <v>103</v>
      </c>
      <c r="O14" s="17">
        <v>0</v>
      </c>
      <c r="P14" s="30">
        <v>0</v>
      </c>
      <c r="Q14" s="27" t="s">
        <v>121</v>
      </c>
      <c r="R14" s="27" t="s">
        <v>122</v>
      </c>
      <c r="S14" s="27" t="s">
        <v>122</v>
      </c>
      <c r="T14" s="27" t="s">
        <v>121</v>
      </c>
      <c r="U14" s="17" t="s">
        <v>136</v>
      </c>
      <c r="V14" s="17" t="s">
        <v>136</v>
      </c>
      <c r="W14" s="27" t="s">
        <v>125</v>
      </c>
      <c r="X14" s="19">
        <v>43125</v>
      </c>
      <c r="Y14" s="19">
        <v>43126</v>
      </c>
      <c r="Z14" s="29">
        <v>7</v>
      </c>
      <c r="AA14" s="30">
        <v>2487.1</v>
      </c>
      <c r="AB14" s="30">
        <v>0</v>
      </c>
      <c r="AD14" s="31" t="s">
        <v>400</v>
      </c>
      <c r="AE14" s="17">
        <v>7</v>
      </c>
      <c r="AF14" s="32" t="s">
        <v>401</v>
      </c>
      <c r="AG14" s="33" t="s">
        <v>173</v>
      </c>
      <c r="AH14" s="25">
        <v>43190</v>
      </c>
      <c r="AI14" s="25">
        <v>43190</v>
      </c>
      <c r="AJ14" s="27" t="s">
        <v>402</v>
      </c>
    </row>
    <row r="15" spans="1:36" ht="45" customHeight="1">
      <c r="A15" s="24">
        <v>2018</v>
      </c>
      <c r="B15" s="25">
        <v>43101</v>
      </c>
      <c r="C15" s="25">
        <v>43190</v>
      </c>
      <c r="D15" s="17" t="s">
        <v>96</v>
      </c>
      <c r="E15" s="34">
        <v>530</v>
      </c>
      <c r="F15" s="26" t="s">
        <v>137</v>
      </c>
      <c r="G15" s="34" t="s">
        <v>138</v>
      </c>
      <c r="H15" s="34" t="s">
        <v>139</v>
      </c>
      <c r="I15" s="34" t="s">
        <v>140</v>
      </c>
      <c r="J15" s="34" t="s">
        <v>141</v>
      </c>
      <c r="K15" s="34" t="s">
        <v>142</v>
      </c>
      <c r="L15" s="17" t="s">
        <v>101</v>
      </c>
      <c r="M15" s="17" t="s">
        <v>143</v>
      </c>
      <c r="N15" s="27" t="s">
        <v>103</v>
      </c>
      <c r="O15" s="17">
        <v>0</v>
      </c>
      <c r="P15" s="30">
        <v>0</v>
      </c>
      <c r="Q15" s="27" t="s">
        <v>121</v>
      </c>
      <c r="R15" s="27" t="s">
        <v>122</v>
      </c>
      <c r="S15" s="27" t="s">
        <v>122</v>
      </c>
      <c r="T15" s="27" t="s">
        <v>121</v>
      </c>
      <c r="U15" s="27" t="s">
        <v>122</v>
      </c>
      <c r="V15" s="27" t="s">
        <v>122</v>
      </c>
      <c r="W15" s="27" t="s">
        <v>125</v>
      </c>
      <c r="X15" s="19">
        <v>43125</v>
      </c>
      <c r="Y15" s="19">
        <v>43126</v>
      </c>
      <c r="Z15" s="29">
        <v>8</v>
      </c>
      <c r="AA15" s="35">
        <v>1100.01</v>
      </c>
      <c r="AB15" s="30">
        <v>0</v>
      </c>
      <c r="AD15" s="31" t="s">
        <v>400</v>
      </c>
      <c r="AE15" s="17">
        <v>8</v>
      </c>
      <c r="AF15" s="32" t="s">
        <v>401</v>
      </c>
      <c r="AG15" s="33" t="s">
        <v>173</v>
      </c>
      <c r="AH15" s="25">
        <v>43190</v>
      </c>
      <c r="AI15" s="25">
        <v>43190</v>
      </c>
      <c r="AJ15" s="27" t="s">
        <v>402</v>
      </c>
    </row>
    <row r="16" spans="1:36" ht="45" customHeight="1">
      <c r="A16" s="24">
        <v>2018</v>
      </c>
      <c r="B16" s="25">
        <v>43101</v>
      </c>
      <c r="C16" s="25">
        <v>43190</v>
      </c>
      <c r="D16" s="17" t="s">
        <v>96</v>
      </c>
      <c r="E16" s="34">
        <v>322</v>
      </c>
      <c r="F16" s="34" t="s">
        <v>144</v>
      </c>
      <c r="G16" s="34" t="s">
        <v>144</v>
      </c>
      <c r="H16" s="34" t="s">
        <v>145</v>
      </c>
      <c r="I16" s="34" t="s">
        <v>146</v>
      </c>
      <c r="J16" s="34" t="s">
        <v>147</v>
      </c>
      <c r="K16" s="34" t="s">
        <v>148</v>
      </c>
      <c r="L16" s="17" t="s">
        <v>101</v>
      </c>
      <c r="M16" s="17" t="s">
        <v>135</v>
      </c>
      <c r="N16" s="27" t="s">
        <v>103</v>
      </c>
      <c r="O16" s="17">
        <v>0</v>
      </c>
      <c r="P16" s="30">
        <v>0</v>
      </c>
      <c r="Q16" s="27" t="s">
        <v>121</v>
      </c>
      <c r="R16" s="27" t="s">
        <v>122</v>
      </c>
      <c r="S16" s="27" t="s">
        <v>122</v>
      </c>
      <c r="T16" s="27" t="s">
        <v>121</v>
      </c>
      <c r="U16" s="17" t="s">
        <v>136</v>
      </c>
      <c r="V16" s="17" t="s">
        <v>136</v>
      </c>
      <c r="W16" s="27" t="s">
        <v>125</v>
      </c>
      <c r="X16" s="19">
        <v>43125</v>
      </c>
      <c r="Y16" s="19">
        <v>43126</v>
      </c>
      <c r="Z16" s="29">
        <v>9</v>
      </c>
      <c r="AA16" s="30">
        <v>1350</v>
      </c>
      <c r="AB16" s="30">
        <v>0</v>
      </c>
      <c r="AD16" s="31" t="s">
        <v>400</v>
      </c>
      <c r="AE16" s="17">
        <v>9</v>
      </c>
      <c r="AF16" s="32" t="s">
        <v>401</v>
      </c>
      <c r="AG16" s="33" t="s">
        <v>173</v>
      </c>
      <c r="AH16" s="25">
        <v>43190</v>
      </c>
      <c r="AI16" s="25">
        <v>43190</v>
      </c>
      <c r="AJ16" s="27" t="s">
        <v>402</v>
      </c>
    </row>
    <row r="17" spans="1:36" ht="45" customHeight="1">
      <c r="A17" s="24">
        <v>2018</v>
      </c>
      <c r="B17" s="25">
        <v>43101</v>
      </c>
      <c r="C17" s="25">
        <v>43190</v>
      </c>
      <c r="D17" s="17" t="s">
        <v>96</v>
      </c>
      <c r="E17" s="34">
        <v>201</v>
      </c>
      <c r="F17" s="26" t="s">
        <v>114</v>
      </c>
      <c r="G17" s="34" t="s">
        <v>126</v>
      </c>
      <c r="H17" s="34" t="s">
        <v>127</v>
      </c>
      <c r="I17" s="34" t="s">
        <v>128</v>
      </c>
      <c r="J17" s="34" t="s">
        <v>129</v>
      </c>
      <c r="K17" s="34" t="s">
        <v>130</v>
      </c>
      <c r="L17" s="17" t="s">
        <v>102</v>
      </c>
      <c r="M17" s="17" t="s">
        <v>149</v>
      </c>
      <c r="N17" s="27" t="s">
        <v>103</v>
      </c>
      <c r="O17" s="17">
        <v>13</v>
      </c>
      <c r="P17" s="30">
        <f>(1710.5/15)*12</f>
        <v>1368.4</v>
      </c>
      <c r="Q17" s="27" t="s">
        <v>121</v>
      </c>
      <c r="R17" s="27" t="s">
        <v>122</v>
      </c>
      <c r="S17" s="27" t="s">
        <v>122</v>
      </c>
      <c r="T17" s="27" t="s">
        <v>121</v>
      </c>
      <c r="U17" s="27" t="s">
        <v>122</v>
      </c>
      <c r="V17" s="27" t="s">
        <v>122</v>
      </c>
      <c r="W17" s="27" t="s">
        <v>125</v>
      </c>
      <c r="X17" s="19">
        <v>43129</v>
      </c>
      <c r="Y17" s="19">
        <v>43129</v>
      </c>
      <c r="Z17" s="29">
        <v>10</v>
      </c>
      <c r="AA17" s="30">
        <v>1710.5</v>
      </c>
      <c r="AB17" s="30">
        <v>0</v>
      </c>
      <c r="AD17" s="31" t="s">
        <v>400</v>
      </c>
      <c r="AE17" s="17">
        <v>10</v>
      </c>
      <c r="AF17" s="32" t="s">
        <v>401</v>
      </c>
      <c r="AG17" s="33" t="s">
        <v>173</v>
      </c>
      <c r="AH17" s="25">
        <v>43190</v>
      </c>
      <c r="AI17" s="25">
        <v>43190</v>
      </c>
      <c r="AJ17" s="27" t="s">
        <v>402</v>
      </c>
    </row>
    <row r="18" spans="1:36" ht="45" customHeight="1">
      <c r="A18" s="24">
        <v>2018</v>
      </c>
      <c r="B18" s="25">
        <v>43101</v>
      </c>
      <c r="C18" s="25">
        <v>43190</v>
      </c>
      <c r="D18" s="17" t="s">
        <v>96</v>
      </c>
      <c r="E18" s="34">
        <v>201</v>
      </c>
      <c r="F18" s="26" t="s">
        <v>114</v>
      </c>
      <c r="G18" s="34" t="s">
        <v>126</v>
      </c>
      <c r="H18" s="34" t="s">
        <v>127</v>
      </c>
      <c r="I18" s="34" t="s">
        <v>128</v>
      </c>
      <c r="J18" s="34" t="s">
        <v>129</v>
      </c>
      <c r="K18" s="34" t="s">
        <v>130</v>
      </c>
      <c r="L18" s="17" t="s">
        <v>101</v>
      </c>
      <c r="M18" s="17" t="s">
        <v>136</v>
      </c>
      <c r="N18" s="27" t="s">
        <v>103</v>
      </c>
      <c r="O18" s="17">
        <v>0</v>
      </c>
      <c r="P18" s="30">
        <v>0</v>
      </c>
      <c r="Q18" s="27" t="s">
        <v>121</v>
      </c>
      <c r="R18" s="27" t="s">
        <v>122</v>
      </c>
      <c r="S18" s="27" t="s">
        <v>122</v>
      </c>
      <c r="T18" s="27" t="s">
        <v>121</v>
      </c>
      <c r="U18" s="17" t="s">
        <v>136</v>
      </c>
      <c r="V18" s="17" t="s">
        <v>136</v>
      </c>
      <c r="W18" s="27" t="s">
        <v>125</v>
      </c>
      <c r="X18" s="19">
        <v>43125</v>
      </c>
      <c r="Y18" s="19">
        <v>43125</v>
      </c>
      <c r="Z18" s="29">
        <v>11</v>
      </c>
      <c r="AA18" s="30">
        <v>2438</v>
      </c>
      <c r="AB18" s="30">
        <v>0</v>
      </c>
      <c r="AD18" s="31" t="s">
        <v>400</v>
      </c>
      <c r="AE18" s="17">
        <v>11</v>
      </c>
      <c r="AF18" s="32" t="s">
        <v>401</v>
      </c>
      <c r="AG18" s="33" t="s">
        <v>173</v>
      </c>
      <c r="AH18" s="25">
        <v>43190</v>
      </c>
      <c r="AI18" s="25">
        <v>43190</v>
      </c>
      <c r="AJ18" s="27" t="s">
        <v>402</v>
      </c>
    </row>
    <row r="19" spans="1:36" ht="45" customHeight="1">
      <c r="A19" s="24">
        <v>2018</v>
      </c>
      <c r="B19" s="25">
        <v>43101</v>
      </c>
      <c r="C19" s="25">
        <v>43190</v>
      </c>
      <c r="D19" s="17" t="s">
        <v>96</v>
      </c>
      <c r="E19" s="34">
        <v>530</v>
      </c>
      <c r="F19" s="26" t="s">
        <v>137</v>
      </c>
      <c r="G19" s="34" t="s">
        <v>138</v>
      </c>
      <c r="H19" s="34" t="s">
        <v>139</v>
      </c>
      <c r="I19" s="34" t="s">
        <v>140</v>
      </c>
      <c r="J19" s="34" t="s">
        <v>141</v>
      </c>
      <c r="K19" s="34" t="s">
        <v>142</v>
      </c>
      <c r="L19" s="17" t="s">
        <v>101</v>
      </c>
      <c r="M19" s="17" t="s">
        <v>143</v>
      </c>
      <c r="N19" s="27" t="s">
        <v>103</v>
      </c>
      <c r="O19" s="17">
        <v>0</v>
      </c>
      <c r="P19" s="30">
        <v>0</v>
      </c>
      <c r="Q19" s="27" t="s">
        <v>121</v>
      </c>
      <c r="R19" s="27" t="s">
        <v>122</v>
      </c>
      <c r="S19" s="27" t="s">
        <v>122</v>
      </c>
      <c r="T19" s="27" t="s">
        <v>121</v>
      </c>
      <c r="U19" s="27" t="s">
        <v>122</v>
      </c>
      <c r="V19" s="27" t="s">
        <v>122</v>
      </c>
      <c r="W19" s="27" t="s">
        <v>125</v>
      </c>
      <c r="X19" s="19">
        <v>43125</v>
      </c>
      <c r="Y19" s="19">
        <v>43126</v>
      </c>
      <c r="Z19" s="29">
        <v>12</v>
      </c>
      <c r="AA19" s="30">
        <v>793</v>
      </c>
      <c r="AB19" s="30">
        <v>0</v>
      </c>
      <c r="AD19" s="31" t="s">
        <v>400</v>
      </c>
      <c r="AE19" s="17">
        <v>12</v>
      </c>
      <c r="AF19" s="32" t="s">
        <v>401</v>
      </c>
      <c r="AG19" s="33" t="s">
        <v>173</v>
      </c>
      <c r="AH19" s="25">
        <v>43190</v>
      </c>
      <c r="AI19" s="25">
        <v>43190</v>
      </c>
      <c r="AJ19" s="27" t="s">
        <v>402</v>
      </c>
    </row>
    <row r="20" spans="1:36" ht="45" customHeight="1">
      <c r="A20" s="24">
        <v>2018</v>
      </c>
      <c r="B20" s="25">
        <v>43101</v>
      </c>
      <c r="C20" s="25">
        <v>43190</v>
      </c>
      <c r="D20" s="17" t="s">
        <v>96</v>
      </c>
      <c r="E20" s="34">
        <v>322</v>
      </c>
      <c r="F20" s="34" t="s">
        <v>144</v>
      </c>
      <c r="G20" s="34" t="s">
        <v>144</v>
      </c>
      <c r="H20" s="34" t="s">
        <v>145</v>
      </c>
      <c r="I20" s="34" t="s">
        <v>146</v>
      </c>
      <c r="J20" s="34" t="s">
        <v>147</v>
      </c>
      <c r="K20" s="34" t="s">
        <v>148</v>
      </c>
      <c r="L20" s="17" t="s">
        <v>101</v>
      </c>
      <c r="M20" s="17" t="s">
        <v>150</v>
      </c>
      <c r="N20" s="27" t="s">
        <v>103</v>
      </c>
      <c r="O20" s="17">
        <v>0</v>
      </c>
      <c r="P20" s="30">
        <v>0</v>
      </c>
      <c r="Q20" s="27" t="s">
        <v>121</v>
      </c>
      <c r="R20" s="27" t="s">
        <v>122</v>
      </c>
      <c r="S20" s="27" t="s">
        <v>122</v>
      </c>
      <c r="T20" s="27" t="s">
        <v>121</v>
      </c>
      <c r="U20" s="17" t="s">
        <v>136</v>
      </c>
      <c r="V20" s="17" t="s">
        <v>136</v>
      </c>
      <c r="W20" s="27" t="s">
        <v>125</v>
      </c>
      <c r="X20" s="19">
        <v>43112</v>
      </c>
      <c r="Y20" s="19">
        <v>43112</v>
      </c>
      <c r="Z20" s="29">
        <v>13</v>
      </c>
      <c r="AA20" s="30">
        <v>500</v>
      </c>
      <c r="AB20" s="30">
        <v>0</v>
      </c>
      <c r="AD20" s="31" t="s">
        <v>400</v>
      </c>
      <c r="AE20" s="17">
        <v>13</v>
      </c>
      <c r="AF20" s="32" t="s">
        <v>401</v>
      </c>
      <c r="AG20" s="33" t="s">
        <v>173</v>
      </c>
      <c r="AH20" s="25">
        <v>43190</v>
      </c>
      <c r="AI20" s="25">
        <v>43190</v>
      </c>
      <c r="AJ20" s="27" t="s">
        <v>402</v>
      </c>
    </row>
    <row r="21" spans="1:36" ht="45" customHeight="1">
      <c r="A21" s="24">
        <v>2018</v>
      </c>
      <c r="B21" s="25">
        <v>43101</v>
      </c>
      <c r="C21" s="25">
        <v>43190</v>
      </c>
      <c r="D21" s="17" t="s">
        <v>96</v>
      </c>
      <c r="E21" s="34">
        <v>201</v>
      </c>
      <c r="F21" s="26" t="s">
        <v>114</v>
      </c>
      <c r="G21" s="34" t="s">
        <v>126</v>
      </c>
      <c r="H21" s="34" t="s">
        <v>127</v>
      </c>
      <c r="I21" s="34" t="s">
        <v>128</v>
      </c>
      <c r="J21" s="34" t="s">
        <v>129</v>
      </c>
      <c r="K21" s="34" t="s">
        <v>130</v>
      </c>
      <c r="L21" s="17" t="s">
        <v>102</v>
      </c>
      <c r="M21" s="17" t="s">
        <v>151</v>
      </c>
      <c r="N21" s="27" t="s">
        <v>103</v>
      </c>
      <c r="O21" s="17">
        <v>12</v>
      </c>
      <c r="P21" s="30">
        <f>(2618.68/15)*12</f>
        <v>2094.944</v>
      </c>
      <c r="Q21" s="27" t="s">
        <v>121</v>
      </c>
      <c r="R21" s="27" t="s">
        <v>122</v>
      </c>
      <c r="S21" s="27" t="s">
        <v>122</v>
      </c>
      <c r="T21" s="27" t="s">
        <v>121</v>
      </c>
      <c r="U21" s="27" t="s">
        <v>122</v>
      </c>
      <c r="V21" s="27" t="s">
        <v>122</v>
      </c>
      <c r="W21" s="27" t="s">
        <v>125</v>
      </c>
      <c r="X21" s="19">
        <v>43133</v>
      </c>
      <c r="Y21" s="19">
        <v>43133</v>
      </c>
      <c r="Z21" s="29">
        <v>14</v>
      </c>
      <c r="AA21" s="30">
        <v>2618.6799999999998</v>
      </c>
      <c r="AB21" s="30">
        <v>0</v>
      </c>
      <c r="AD21" s="31" t="s">
        <v>400</v>
      </c>
      <c r="AE21" s="17">
        <v>14</v>
      </c>
      <c r="AF21" s="32" t="s">
        <v>401</v>
      </c>
      <c r="AG21" s="33" t="s">
        <v>173</v>
      </c>
      <c r="AH21" s="25">
        <v>43190</v>
      </c>
      <c r="AI21" s="25">
        <v>43190</v>
      </c>
      <c r="AJ21" s="27" t="s">
        <v>402</v>
      </c>
    </row>
    <row r="22" spans="1:36" ht="45" customHeight="1">
      <c r="A22" s="24">
        <v>2018</v>
      </c>
      <c r="B22" s="25">
        <v>43101</v>
      </c>
      <c r="C22" s="25">
        <v>43190</v>
      </c>
      <c r="D22" s="17" t="s">
        <v>96</v>
      </c>
      <c r="E22" s="34">
        <v>201</v>
      </c>
      <c r="F22" s="26" t="s">
        <v>114</v>
      </c>
      <c r="G22" s="34" t="s">
        <v>126</v>
      </c>
      <c r="H22" s="34" t="s">
        <v>127</v>
      </c>
      <c r="I22" s="34" t="s">
        <v>128</v>
      </c>
      <c r="J22" s="34" t="s">
        <v>129</v>
      </c>
      <c r="K22" s="34" t="s">
        <v>130</v>
      </c>
      <c r="L22" s="17" t="s">
        <v>102</v>
      </c>
      <c r="M22" s="17" t="s">
        <v>152</v>
      </c>
      <c r="N22" s="27" t="s">
        <v>103</v>
      </c>
      <c r="O22" s="17">
        <v>1</v>
      </c>
      <c r="P22" s="30">
        <f>(369.3/2)*1</f>
        <v>184.65</v>
      </c>
      <c r="Q22" s="27" t="s">
        <v>121</v>
      </c>
      <c r="R22" s="27" t="s">
        <v>122</v>
      </c>
      <c r="S22" s="27" t="s">
        <v>122</v>
      </c>
      <c r="T22" s="27" t="s">
        <v>121</v>
      </c>
      <c r="U22" s="27" t="s">
        <v>122</v>
      </c>
      <c r="V22" s="27" t="s">
        <v>122</v>
      </c>
      <c r="W22" s="27" t="s">
        <v>125</v>
      </c>
      <c r="X22" s="19">
        <v>43144</v>
      </c>
      <c r="Y22" s="19">
        <v>43144</v>
      </c>
      <c r="Z22" s="29">
        <v>15</v>
      </c>
      <c r="AA22" s="30">
        <v>369.3</v>
      </c>
      <c r="AB22" s="30">
        <v>0</v>
      </c>
      <c r="AD22" s="31" t="s">
        <v>400</v>
      </c>
      <c r="AE22" s="17">
        <v>15</v>
      </c>
      <c r="AF22" s="32" t="s">
        <v>401</v>
      </c>
      <c r="AG22" s="33" t="s">
        <v>173</v>
      </c>
      <c r="AH22" s="25">
        <v>43190</v>
      </c>
      <c r="AI22" s="25">
        <v>43190</v>
      </c>
      <c r="AJ22" s="27" t="s">
        <v>402</v>
      </c>
    </row>
    <row r="23" spans="1:36" ht="45" customHeight="1">
      <c r="A23" s="24">
        <v>2018</v>
      </c>
      <c r="B23" s="25">
        <v>43101</v>
      </c>
      <c r="C23" s="25">
        <v>43190</v>
      </c>
      <c r="D23" s="17" t="s">
        <v>96</v>
      </c>
      <c r="E23" s="26">
        <v>451</v>
      </c>
      <c r="F23" s="26" t="s">
        <v>153</v>
      </c>
      <c r="G23" s="26" t="s">
        <v>153</v>
      </c>
      <c r="H23" s="26" t="s">
        <v>154</v>
      </c>
      <c r="I23" s="26" t="s">
        <v>155</v>
      </c>
      <c r="J23" s="26" t="s">
        <v>156</v>
      </c>
      <c r="K23" s="26" t="s">
        <v>157</v>
      </c>
      <c r="L23" s="17" t="s">
        <v>101</v>
      </c>
      <c r="M23" s="17" t="s">
        <v>158</v>
      </c>
      <c r="N23" s="27" t="s">
        <v>103</v>
      </c>
      <c r="O23" s="17">
        <v>0</v>
      </c>
      <c r="P23" s="30">
        <v>0</v>
      </c>
      <c r="Q23" s="27" t="s">
        <v>121</v>
      </c>
      <c r="R23" s="27" t="s">
        <v>122</v>
      </c>
      <c r="S23" s="27" t="s">
        <v>122</v>
      </c>
      <c r="T23" s="27" t="s">
        <v>121</v>
      </c>
      <c r="U23" s="27" t="s">
        <v>122</v>
      </c>
      <c r="V23" s="27" t="s">
        <v>122</v>
      </c>
      <c r="W23" s="26" t="s">
        <v>159</v>
      </c>
      <c r="X23" s="19">
        <v>43115</v>
      </c>
      <c r="Y23" s="19">
        <f>+X23</f>
        <v>43115</v>
      </c>
      <c r="Z23" s="29">
        <v>16</v>
      </c>
      <c r="AA23" s="30">
        <v>120</v>
      </c>
      <c r="AB23" s="30">
        <v>0</v>
      </c>
      <c r="AD23" s="31" t="s">
        <v>400</v>
      </c>
      <c r="AE23" s="17">
        <v>16</v>
      </c>
      <c r="AF23" s="32" t="s">
        <v>401</v>
      </c>
      <c r="AG23" s="33" t="s">
        <v>173</v>
      </c>
      <c r="AH23" s="25">
        <v>43190</v>
      </c>
      <c r="AI23" s="25">
        <v>43190</v>
      </c>
      <c r="AJ23" s="27" t="s">
        <v>402</v>
      </c>
    </row>
    <row r="24" spans="1:36" ht="45" customHeight="1">
      <c r="A24" s="24">
        <v>2018</v>
      </c>
      <c r="B24" s="25">
        <v>43101</v>
      </c>
      <c r="C24" s="25">
        <v>43190</v>
      </c>
      <c r="D24" s="17" t="s">
        <v>96</v>
      </c>
      <c r="E24" s="26">
        <v>451</v>
      </c>
      <c r="F24" s="26" t="s">
        <v>153</v>
      </c>
      <c r="G24" s="26" t="s">
        <v>153</v>
      </c>
      <c r="H24" s="26" t="s">
        <v>154</v>
      </c>
      <c r="I24" s="26" t="s">
        <v>155</v>
      </c>
      <c r="J24" s="26" t="s">
        <v>156</v>
      </c>
      <c r="K24" s="26" t="s">
        <v>157</v>
      </c>
      <c r="L24" s="17" t="s">
        <v>101</v>
      </c>
      <c r="M24" s="17" t="s">
        <v>158</v>
      </c>
      <c r="N24" s="27" t="s">
        <v>103</v>
      </c>
      <c r="O24" s="17">
        <v>0</v>
      </c>
      <c r="P24" s="30">
        <v>0</v>
      </c>
      <c r="Q24" s="27" t="s">
        <v>121</v>
      </c>
      <c r="R24" s="27" t="s">
        <v>122</v>
      </c>
      <c r="S24" s="27" t="s">
        <v>122</v>
      </c>
      <c r="T24" s="27" t="s">
        <v>121</v>
      </c>
      <c r="U24" s="27" t="s">
        <v>122</v>
      </c>
      <c r="V24" s="27" t="s">
        <v>122</v>
      </c>
      <c r="W24" s="26" t="s">
        <v>159</v>
      </c>
      <c r="X24" s="19">
        <v>43115</v>
      </c>
      <c r="Y24" s="19">
        <f t="shared" ref="Y24:Y43" si="0">+X24</f>
        <v>43115</v>
      </c>
      <c r="Z24" s="29">
        <v>17</v>
      </c>
      <c r="AA24" s="30">
        <v>120</v>
      </c>
      <c r="AB24" s="30">
        <v>0</v>
      </c>
      <c r="AD24" s="31" t="s">
        <v>400</v>
      </c>
      <c r="AE24" s="17">
        <v>17</v>
      </c>
      <c r="AF24" s="32" t="s">
        <v>401</v>
      </c>
      <c r="AG24" s="33" t="s">
        <v>173</v>
      </c>
      <c r="AH24" s="25">
        <v>43190</v>
      </c>
      <c r="AI24" s="25">
        <v>43190</v>
      </c>
      <c r="AJ24" s="27" t="s">
        <v>402</v>
      </c>
    </row>
    <row r="25" spans="1:36" ht="45" customHeight="1">
      <c r="A25" s="24">
        <v>2018</v>
      </c>
      <c r="B25" s="25">
        <v>43101</v>
      </c>
      <c r="C25" s="25">
        <v>43190</v>
      </c>
      <c r="D25" s="17" t="s">
        <v>96</v>
      </c>
      <c r="E25" s="26">
        <v>451</v>
      </c>
      <c r="F25" s="26" t="s">
        <v>153</v>
      </c>
      <c r="G25" s="26" t="s">
        <v>153</v>
      </c>
      <c r="H25" s="26" t="s">
        <v>154</v>
      </c>
      <c r="I25" s="26" t="s">
        <v>155</v>
      </c>
      <c r="J25" s="26" t="s">
        <v>156</v>
      </c>
      <c r="K25" s="26" t="s">
        <v>157</v>
      </c>
      <c r="L25" s="17" t="s">
        <v>101</v>
      </c>
      <c r="M25" s="17" t="s">
        <v>158</v>
      </c>
      <c r="N25" s="27" t="s">
        <v>103</v>
      </c>
      <c r="O25" s="17">
        <v>0</v>
      </c>
      <c r="P25" s="30">
        <v>0</v>
      </c>
      <c r="Q25" s="27" t="s">
        <v>121</v>
      </c>
      <c r="R25" s="27" t="s">
        <v>122</v>
      </c>
      <c r="S25" s="27" t="s">
        <v>122</v>
      </c>
      <c r="T25" s="27" t="s">
        <v>121</v>
      </c>
      <c r="U25" s="27" t="s">
        <v>122</v>
      </c>
      <c r="V25" s="27" t="s">
        <v>122</v>
      </c>
      <c r="W25" s="26" t="s">
        <v>159</v>
      </c>
      <c r="X25" s="19">
        <v>43117</v>
      </c>
      <c r="Y25" s="19">
        <f t="shared" si="0"/>
        <v>43117</v>
      </c>
      <c r="Z25" s="29">
        <v>18</v>
      </c>
      <c r="AA25" s="30">
        <v>120</v>
      </c>
      <c r="AB25" s="30">
        <v>0</v>
      </c>
      <c r="AD25" s="31" t="s">
        <v>400</v>
      </c>
      <c r="AE25" s="17">
        <v>18</v>
      </c>
      <c r="AF25" s="32" t="s">
        <v>401</v>
      </c>
      <c r="AG25" s="33" t="s">
        <v>173</v>
      </c>
      <c r="AH25" s="25">
        <v>43190</v>
      </c>
      <c r="AI25" s="25">
        <v>43190</v>
      </c>
      <c r="AJ25" s="27" t="s">
        <v>402</v>
      </c>
    </row>
    <row r="26" spans="1:36" ht="45" customHeight="1">
      <c r="A26" s="24">
        <v>2018</v>
      </c>
      <c r="B26" s="25">
        <v>43101</v>
      </c>
      <c r="C26" s="25">
        <v>43190</v>
      </c>
      <c r="D26" s="17" t="s">
        <v>96</v>
      </c>
      <c r="E26" s="26">
        <v>451</v>
      </c>
      <c r="F26" s="26" t="s">
        <v>153</v>
      </c>
      <c r="G26" s="26" t="s">
        <v>153</v>
      </c>
      <c r="H26" s="26" t="s">
        <v>154</v>
      </c>
      <c r="I26" s="26" t="s">
        <v>155</v>
      </c>
      <c r="J26" s="26" t="s">
        <v>156</v>
      </c>
      <c r="K26" s="26" t="s">
        <v>157</v>
      </c>
      <c r="L26" s="17" t="s">
        <v>101</v>
      </c>
      <c r="M26" s="17" t="s">
        <v>158</v>
      </c>
      <c r="N26" s="27" t="s">
        <v>103</v>
      </c>
      <c r="O26" s="17">
        <v>0</v>
      </c>
      <c r="P26" s="30">
        <v>0</v>
      </c>
      <c r="Q26" s="27" t="s">
        <v>121</v>
      </c>
      <c r="R26" s="27" t="s">
        <v>122</v>
      </c>
      <c r="S26" s="27" t="s">
        <v>122</v>
      </c>
      <c r="T26" s="27" t="s">
        <v>121</v>
      </c>
      <c r="U26" s="27" t="s">
        <v>122</v>
      </c>
      <c r="V26" s="27" t="s">
        <v>122</v>
      </c>
      <c r="W26" s="26" t="s">
        <v>159</v>
      </c>
      <c r="X26" s="19">
        <v>43118</v>
      </c>
      <c r="Y26" s="19">
        <f t="shared" si="0"/>
        <v>43118</v>
      </c>
      <c r="Z26" s="29">
        <v>19</v>
      </c>
      <c r="AA26" s="30">
        <v>120</v>
      </c>
      <c r="AB26" s="30">
        <v>0</v>
      </c>
      <c r="AD26" s="31" t="s">
        <v>400</v>
      </c>
      <c r="AE26" s="17">
        <v>19</v>
      </c>
      <c r="AF26" s="32" t="s">
        <v>401</v>
      </c>
      <c r="AG26" s="33" t="s">
        <v>173</v>
      </c>
      <c r="AH26" s="25">
        <v>43190</v>
      </c>
      <c r="AI26" s="25">
        <v>43190</v>
      </c>
      <c r="AJ26" s="27" t="s">
        <v>402</v>
      </c>
    </row>
    <row r="27" spans="1:36" ht="45" customHeight="1">
      <c r="A27" s="24">
        <v>2018</v>
      </c>
      <c r="B27" s="25">
        <v>43101</v>
      </c>
      <c r="C27" s="25">
        <v>43190</v>
      </c>
      <c r="D27" s="17" t="s">
        <v>96</v>
      </c>
      <c r="E27" s="26">
        <v>451</v>
      </c>
      <c r="F27" s="26" t="s">
        <v>153</v>
      </c>
      <c r="G27" s="26" t="s">
        <v>153</v>
      </c>
      <c r="H27" s="26" t="s">
        <v>154</v>
      </c>
      <c r="I27" s="26" t="s">
        <v>155</v>
      </c>
      <c r="J27" s="26" t="s">
        <v>156</v>
      </c>
      <c r="K27" s="26" t="s">
        <v>157</v>
      </c>
      <c r="L27" s="17" t="s">
        <v>101</v>
      </c>
      <c r="M27" s="17" t="s">
        <v>158</v>
      </c>
      <c r="N27" s="27" t="s">
        <v>103</v>
      </c>
      <c r="O27" s="17">
        <v>0</v>
      </c>
      <c r="P27" s="30">
        <v>0</v>
      </c>
      <c r="Q27" s="27" t="s">
        <v>121</v>
      </c>
      <c r="R27" s="27" t="s">
        <v>122</v>
      </c>
      <c r="S27" s="27" t="s">
        <v>122</v>
      </c>
      <c r="T27" s="27" t="s">
        <v>121</v>
      </c>
      <c r="U27" s="27" t="s">
        <v>122</v>
      </c>
      <c r="V27" s="27" t="s">
        <v>122</v>
      </c>
      <c r="W27" s="26" t="s">
        <v>159</v>
      </c>
      <c r="X27" s="19">
        <v>43119</v>
      </c>
      <c r="Y27" s="19">
        <f t="shared" si="0"/>
        <v>43119</v>
      </c>
      <c r="Z27" s="29">
        <v>20</v>
      </c>
      <c r="AA27" s="30">
        <v>120</v>
      </c>
      <c r="AB27" s="30">
        <v>0</v>
      </c>
      <c r="AD27" s="31" t="s">
        <v>400</v>
      </c>
      <c r="AE27" s="17">
        <v>20</v>
      </c>
      <c r="AF27" s="32" t="s">
        <v>401</v>
      </c>
      <c r="AG27" s="33" t="s">
        <v>173</v>
      </c>
      <c r="AH27" s="25">
        <v>43190</v>
      </c>
      <c r="AI27" s="25">
        <v>43190</v>
      </c>
      <c r="AJ27" s="27" t="s">
        <v>402</v>
      </c>
    </row>
    <row r="28" spans="1:36" ht="45" customHeight="1">
      <c r="A28" s="24">
        <v>2018</v>
      </c>
      <c r="B28" s="25">
        <v>43101</v>
      </c>
      <c r="C28" s="25">
        <v>43190</v>
      </c>
      <c r="D28" s="17" t="s">
        <v>96</v>
      </c>
      <c r="E28" s="26">
        <v>451</v>
      </c>
      <c r="F28" s="26" t="s">
        <v>153</v>
      </c>
      <c r="G28" s="26" t="s">
        <v>153</v>
      </c>
      <c r="H28" s="26" t="s">
        <v>154</v>
      </c>
      <c r="I28" s="26" t="s">
        <v>155</v>
      </c>
      <c r="J28" s="26" t="s">
        <v>156</v>
      </c>
      <c r="K28" s="26" t="s">
        <v>157</v>
      </c>
      <c r="L28" s="17" t="s">
        <v>101</v>
      </c>
      <c r="M28" s="17" t="s">
        <v>158</v>
      </c>
      <c r="N28" s="27" t="s">
        <v>103</v>
      </c>
      <c r="O28" s="17">
        <v>0</v>
      </c>
      <c r="P28" s="30">
        <v>0</v>
      </c>
      <c r="Q28" s="27" t="s">
        <v>121</v>
      </c>
      <c r="R28" s="27" t="s">
        <v>122</v>
      </c>
      <c r="S28" s="27" t="s">
        <v>122</v>
      </c>
      <c r="T28" s="27" t="s">
        <v>121</v>
      </c>
      <c r="U28" s="27" t="s">
        <v>122</v>
      </c>
      <c r="V28" s="27" t="s">
        <v>122</v>
      </c>
      <c r="W28" s="26" t="s">
        <v>159</v>
      </c>
      <c r="X28" s="19">
        <v>43133</v>
      </c>
      <c r="Y28" s="19">
        <f t="shared" si="0"/>
        <v>43133</v>
      </c>
      <c r="Z28" s="29">
        <v>21</v>
      </c>
      <c r="AA28" s="30">
        <v>120</v>
      </c>
      <c r="AB28" s="30">
        <v>0</v>
      </c>
      <c r="AD28" s="31" t="s">
        <v>400</v>
      </c>
      <c r="AE28" s="17">
        <v>21</v>
      </c>
      <c r="AF28" s="32" t="s">
        <v>401</v>
      </c>
      <c r="AG28" s="33" t="s">
        <v>173</v>
      </c>
      <c r="AH28" s="25">
        <v>43190</v>
      </c>
      <c r="AI28" s="25">
        <v>43190</v>
      </c>
      <c r="AJ28" s="27" t="s">
        <v>402</v>
      </c>
    </row>
    <row r="29" spans="1:36" ht="45" customHeight="1">
      <c r="A29" s="24">
        <v>2018</v>
      </c>
      <c r="B29" s="25">
        <v>43101</v>
      </c>
      <c r="C29" s="25">
        <v>43190</v>
      </c>
      <c r="D29" s="17" t="s">
        <v>96</v>
      </c>
      <c r="E29" s="34">
        <v>451</v>
      </c>
      <c r="F29" s="34" t="s">
        <v>153</v>
      </c>
      <c r="G29" s="34" t="s">
        <v>153</v>
      </c>
      <c r="H29" s="34" t="s">
        <v>160</v>
      </c>
      <c r="I29" s="34" t="s">
        <v>161</v>
      </c>
      <c r="J29" s="34" t="s">
        <v>162</v>
      </c>
      <c r="K29" s="34" t="s">
        <v>163</v>
      </c>
      <c r="L29" s="17" t="s">
        <v>101</v>
      </c>
      <c r="M29" s="17" t="s">
        <v>164</v>
      </c>
      <c r="N29" s="27" t="s">
        <v>103</v>
      </c>
      <c r="O29" s="17">
        <v>0</v>
      </c>
      <c r="P29" s="30">
        <v>0</v>
      </c>
      <c r="Q29" s="27" t="s">
        <v>121</v>
      </c>
      <c r="R29" s="27" t="s">
        <v>122</v>
      </c>
      <c r="S29" s="27" t="s">
        <v>122</v>
      </c>
      <c r="T29" s="27" t="s">
        <v>121</v>
      </c>
      <c r="U29" s="27" t="s">
        <v>122</v>
      </c>
      <c r="V29" s="27" t="s">
        <v>122</v>
      </c>
      <c r="W29" s="26" t="s">
        <v>159</v>
      </c>
      <c r="X29" s="19">
        <v>43128</v>
      </c>
      <c r="Y29" s="19">
        <f t="shared" si="0"/>
        <v>43128</v>
      </c>
      <c r="Z29" s="29">
        <v>22</v>
      </c>
      <c r="AA29" s="30">
        <v>90</v>
      </c>
      <c r="AB29" s="30">
        <v>0</v>
      </c>
      <c r="AD29" s="31" t="s">
        <v>400</v>
      </c>
      <c r="AE29" s="17">
        <v>22</v>
      </c>
      <c r="AF29" s="32" t="s">
        <v>401</v>
      </c>
      <c r="AG29" s="33" t="s">
        <v>173</v>
      </c>
      <c r="AH29" s="25">
        <v>43190</v>
      </c>
      <c r="AI29" s="25">
        <v>43190</v>
      </c>
      <c r="AJ29" s="27" t="s">
        <v>402</v>
      </c>
    </row>
    <row r="30" spans="1:36" ht="45" customHeight="1">
      <c r="A30" s="24">
        <v>2018</v>
      </c>
      <c r="B30" s="25">
        <v>43101</v>
      </c>
      <c r="C30" s="25">
        <v>43190</v>
      </c>
      <c r="D30" s="17" t="s">
        <v>96</v>
      </c>
      <c r="E30" s="34">
        <v>344</v>
      </c>
      <c r="F30" s="34" t="s">
        <v>165</v>
      </c>
      <c r="G30" s="34" t="s">
        <v>165</v>
      </c>
      <c r="H30" s="34" t="s">
        <v>166</v>
      </c>
      <c r="I30" s="34" t="s">
        <v>167</v>
      </c>
      <c r="J30" s="34" t="s">
        <v>168</v>
      </c>
      <c r="K30" s="34" t="s">
        <v>169</v>
      </c>
      <c r="L30" s="17" t="s">
        <v>101</v>
      </c>
      <c r="M30" s="17" t="s">
        <v>170</v>
      </c>
      <c r="N30" s="27" t="s">
        <v>103</v>
      </c>
      <c r="O30" s="17">
        <v>0</v>
      </c>
      <c r="P30" s="30">
        <v>0</v>
      </c>
      <c r="Q30" s="27" t="s">
        <v>121</v>
      </c>
      <c r="R30" s="27" t="s">
        <v>122</v>
      </c>
      <c r="S30" s="27" t="s">
        <v>122</v>
      </c>
      <c r="T30" s="27" t="s">
        <v>121</v>
      </c>
      <c r="U30" s="27" t="s">
        <v>122</v>
      </c>
      <c r="V30" s="27" t="s">
        <v>122</v>
      </c>
      <c r="W30" s="26" t="s">
        <v>159</v>
      </c>
      <c r="X30" s="19">
        <v>43103</v>
      </c>
      <c r="Y30" s="19">
        <f t="shared" si="0"/>
        <v>43103</v>
      </c>
      <c r="Z30" s="29">
        <v>23</v>
      </c>
      <c r="AA30" s="30">
        <v>60</v>
      </c>
      <c r="AB30" s="30">
        <v>0</v>
      </c>
      <c r="AD30" s="31" t="s">
        <v>400</v>
      </c>
      <c r="AE30" s="17">
        <v>23</v>
      </c>
      <c r="AF30" s="32" t="s">
        <v>401</v>
      </c>
      <c r="AG30" s="33" t="s">
        <v>173</v>
      </c>
      <c r="AH30" s="25">
        <v>43190</v>
      </c>
      <c r="AI30" s="25">
        <v>43190</v>
      </c>
      <c r="AJ30" s="27" t="s">
        <v>402</v>
      </c>
    </row>
    <row r="31" spans="1:36" ht="45" customHeight="1">
      <c r="A31" s="24">
        <v>2018</v>
      </c>
      <c r="B31" s="25">
        <v>43101</v>
      </c>
      <c r="C31" s="25">
        <v>43190</v>
      </c>
      <c r="D31" s="17" t="s">
        <v>96</v>
      </c>
      <c r="E31" s="34">
        <v>344</v>
      </c>
      <c r="F31" s="34" t="s">
        <v>165</v>
      </c>
      <c r="G31" s="34" t="s">
        <v>165</v>
      </c>
      <c r="H31" s="34" t="s">
        <v>166</v>
      </c>
      <c r="I31" s="34" t="s">
        <v>167</v>
      </c>
      <c r="J31" s="34" t="s">
        <v>168</v>
      </c>
      <c r="K31" s="34" t="s">
        <v>169</v>
      </c>
      <c r="L31" s="17" t="s">
        <v>101</v>
      </c>
      <c r="M31" s="17" t="s">
        <v>171</v>
      </c>
      <c r="N31" s="27" t="s">
        <v>103</v>
      </c>
      <c r="O31" s="17">
        <v>0</v>
      </c>
      <c r="P31" s="30">
        <v>0</v>
      </c>
      <c r="Q31" s="27" t="s">
        <v>121</v>
      </c>
      <c r="R31" s="27" t="s">
        <v>122</v>
      </c>
      <c r="S31" s="27" t="s">
        <v>122</v>
      </c>
      <c r="T31" s="27" t="s">
        <v>121</v>
      </c>
      <c r="U31" s="27" t="s">
        <v>122</v>
      </c>
      <c r="V31" s="27" t="s">
        <v>122</v>
      </c>
      <c r="W31" s="26" t="s">
        <v>159</v>
      </c>
      <c r="X31" s="19">
        <v>43104</v>
      </c>
      <c r="Y31" s="19">
        <f t="shared" si="0"/>
        <v>43104</v>
      </c>
      <c r="Z31" s="29">
        <v>24</v>
      </c>
      <c r="AA31" s="30">
        <v>120</v>
      </c>
      <c r="AB31" s="30">
        <v>0</v>
      </c>
      <c r="AD31" s="31" t="s">
        <v>400</v>
      </c>
      <c r="AE31" s="17">
        <v>24</v>
      </c>
      <c r="AF31" s="32" t="s">
        <v>401</v>
      </c>
      <c r="AG31" s="33" t="s">
        <v>173</v>
      </c>
      <c r="AH31" s="25">
        <v>43190</v>
      </c>
      <c r="AI31" s="25">
        <v>43190</v>
      </c>
      <c r="AJ31" s="27" t="s">
        <v>402</v>
      </c>
    </row>
    <row r="32" spans="1:36" ht="45" customHeight="1">
      <c r="A32" s="24">
        <v>2018</v>
      </c>
      <c r="B32" s="25">
        <v>43101</v>
      </c>
      <c r="C32" s="25">
        <v>43190</v>
      </c>
      <c r="D32" s="17" t="s">
        <v>96</v>
      </c>
      <c r="E32" s="34">
        <v>344</v>
      </c>
      <c r="F32" s="34" t="s">
        <v>165</v>
      </c>
      <c r="G32" s="34" t="s">
        <v>165</v>
      </c>
      <c r="H32" s="34" t="s">
        <v>166</v>
      </c>
      <c r="I32" s="34" t="s">
        <v>167</v>
      </c>
      <c r="J32" s="34" t="s">
        <v>168</v>
      </c>
      <c r="K32" s="34" t="s">
        <v>169</v>
      </c>
      <c r="L32" s="17" t="s">
        <v>101</v>
      </c>
      <c r="M32" s="17" t="s">
        <v>170</v>
      </c>
      <c r="N32" s="27" t="s">
        <v>103</v>
      </c>
      <c r="O32" s="17">
        <v>0</v>
      </c>
      <c r="P32" s="30">
        <v>0</v>
      </c>
      <c r="Q32" s="27" t="s">
        <v>121</v>
      </c>
      <c r="R32" s="27" t="s">
        <v>122</v>
      </c>
      <c r="S32" s="27" t="s">
        <v>122</v>
      </c>
      <c r="T32" s="27" t="s">
        <v>121</v>
      </c>
      <c r="U32" s="27" t="s">
        <v>122</v>
      </c>
      <c r="V32" s="27" t="s">
        <v>122</v>
      </c>
      <c r="W32" s="26" t="s">
        <v>159</v>
      </c>
      <c r="X32" s="19">
        <v>43108</v>
      </c>
      <c r="Y32" s="19">
        <f t="shared" si="0"/>
        <v>43108</v>
      </c>
      <c r="Z32" s="29">
        <v>25</v>
      </c>
      <c r="AA32" s="30">
        <v>120</v>
      </c>
      <c r="AB32" s="30">
        <v>0</v>
      </c>
      <c r="AD32" s="31" t="s">
        <v>400</v>
      </c>
      <c r="AE32" s="17">
        <v>25</v>
      </c>
      <c r="AF32" s="32" t="s">
        <v>401</v>
      </c>
      <c r="AG32" s="33" t="s">
        <v>173</v>
      </c>
      <c r="AH32" s="25">
        <v>43190</v>
      </c>
      <c r="AI32" s="25">
        <v>43190</v>
      </c>
      <c r="AJ32" s="27" t="s">
        <v>402</v>
      </c>
    </row>
    <row r="33" spans="1:36" ht="45" customHeight="1">
      <c r="A33" s="24">
        <v>2018</v>
      </c>
      <c r="B33" s="25">
        <v>43101</v>
      </c>
      <c r="C33" s="25">
        <v>43190</v>
      </c>
      <c r="D33" s="17" t="s">
        <v>96</v>
      </c>
      <c r="E33" s="34">
        <v>344</v>
      </c>
      <c r="F33" s="34" t="s">
        <v>165</v>
      </c>
      <c r="G33" s="34" t="s">
        <v>165</v>
      </c>
      <c r="H33" s="34" t="s">
        <v>166</v>
      </c>
      <c r="I33" s="34" t="s">
        <v>167</v>
      </c>
      <c r="J33" s="34" t="s">
        <v>168</v>
      </c>
      <c r="K33" s="34" t="s">
        <v>169</v>
      </c>
      <c r="L33" s="17" t="s">
        <v>101</v>
      </c>
      <c r="M33" s="17" t="s">
        <v>170</v>
      </c>
      <c r="N33" s="27" t="s">
        <v>103</v>
      </c>
      <c r="O33" s="17">
        <v>0</v>
      </c>
      <c r="P33" s="30">
        <v>0</v>
      </c>
      <c r="Q33" s="27" t="s">
        <v>121</v>
      </c>
      <c r="R33" s="27" t="s">
        <v>122</v>
      </c>
      <c r="S33" s="27" t="s">
        <v>122</v>
      </c>
      <c r="T33" s="27" t="s">
        <v>121</v>
      </c>
      <c r="U33" s="27" t="s">
        <v>122</v>
      </c>
      <c r="V33" s="27" t="s">
        <v>122</v>
      </c>
      <c r="W33" s="26" t="s">
        <v>159</v>
      </c>
      <c r="X33" s="19">
        <v>43109</v>
      </c>
      <c r="Y33" s="19">
        <f t="shared" si="0"/>
        <v>43109</v>
      </c>
      <c r="Z33" s="29">
        <v>26</v>
      </c>
      <c r="AA33" s="30">
        <v>60</v>
      </c>
      <c r="AB33" s="30">
        <v>0</v>
      </c>
      <c r="AD33" s="31" t="s">
        <v>400</v>
      </c>
      <c r="AE33" s="17">
        <v>26</v>
      </c>
      <c r="AF33" s="32" t="s">
        <v>401</v>
      </c>
      <c r="AG33" s="33" t="s">
        <v>173</v>
      </c>
      <c r="AH33" s="25">
        <v>43190</v>
      </c>
      <c r="AI33" s="25">
        <v>43190</v>
      </c>
      <c r="AJ33" s="27" t="s">
        <v>402</v>
      </c>
    </row>
    <row r="34" spans="1:36" ht="45" customHeight="1">
      <c r="A34" s="24">
        <v>2018</v>
      </c>
      <c r="B34" s="25">
        <v>43101</v>
      </c>
      <c r="C34" s="25">
        <v>43190</v>
      </c>
      <c r="D34" s="17" t="s">
        <v>96</v>
      </c>
      <c r="E34" s="34">
        <v>344</v>
      </c>
      <c r="F34" s="34" t="s">
        <v>165</v>
      </c>
      <c r="G34" s="34" t="s">
        <v>165</v>
      </c>
      <c r="H34" s="34" t="s">
        <v>166</v>
      </c>
      <c r="I34" s="34" t="s">
        <v>167</v>
      </c>
      <c r="J34" s="34" t="s">
        <v>168</v>
      </c>
      <c r="K34" s="34" t="s">
        <v>169</v>
      </c>
      <c r="L34" s="17" t="s">
        <v>101</v>
      </c>
      <c r="M34" s="17" t="s">
        <v>170</v>
      </c>
      <c r="N34" s="27" t="s">
        <v>103</v>
      </c>
      <c r="O34" s="17">
        <v>0</v>
      </c>
      <c r="P34" s="30">
        <v>0</v>
      </c>
      <c r="Q34" s="27" t="s">
        <v>121</v>
      </c>
      <c r="R34" s="27" t="s">
        <v>122</v>
      </c>
      <c r="S34" s="27" t="s">
        <v>122</v>
      </c>
      <c r="T34" s="27" t="s">
        <v>121</v>
      </c>
      <c r="U34" s="27" t="s">
        <v>122</v>
      </c>
      <c r="V34" s="27" t="s">
        <v>122</v>
      </c>
      <c r="W34" s="26" t="s">
        <v>159</v>
      </c>
      <c r="X34" s="19">
        <v>43110</v>
      </c>
      <c r="Y34" s="19">
        <f t="shared" si="0"/>
        <v>43110</v>
      </c>
      <c r="Z34" s="29">
        <v>27</v>
      </c>
      <c r="AA34" s="30">
        <v>120</v>
      </c>
      <c r="AB34" s="30">
        <v>0</v>
      </c>
      <c r="AD34" s="31" t="s">
        <v>400</v>
      </c>
      <c r="AE34" s="17">
        <v>27</v>
      </c>
      <c r="AF34" s="32" t="s">
        <v>401</v>
      </c>
      <c r="AG34" s="33" t="s">
        <v>173</v>
      </c>
      <c r="AH34" s="25">
        <v>43190</v>
      </c>
      <c r="AI34" s="25">
        <v>43190</v>
      </c>
      <c r="AJ34" s="27" t="s">
        <v>402</v>
      </c>
    </row>
    <row r="35" spans="1:36" ht="45" customHeight="1">
      <c r="A35" s="24">
        <v>2018</v>
      </c>
      <c r="B35" s="25">
        <v>43101</v>
      </c>
      <c r="C35" s="25">
        <v>43190</v>
      </c>
      <c r="D35" s="17" t="s">
        <v>96</v>
      </c>
      <c r="E35" s="34">
        <v>344</v>
      </c>
      <c r="F35" s="34" t="s">
        <v>165</v>
      </c>
      <c r="G35" s="34" t="s">
        <v>165</v>
      </c>
      <c r="H35" s="34" t="s">
        <v>166</v>
      </c>
      <c r="I35" s="34" t="s">
        <v>167</v>
      </c>
      <c r="J35" s="34" t="s">
        <v>168</v>
      </c>
      <c r="K35" s="34" t="s">
        <v>169</v>
      </c>
      <c r="L35" s="17" t="s">
        <v>101</v>
      </c>
      <c r="M35" s="17" t="s">
        <v>170</v>
      </c>
      <c r="N35" s="27" t="s">
        <v>103</v>
      </c>
      <c r="O35" s="17">
        <v>0</v>
      </c>
      <c r="P35" s="30">
        <v>0</v>
      </c>
      <c r="Q35" s="27" t="s">
        <v>121</v>
      </c>
      <c r="R35" s="27" t="s">
        <v>122</v>
      </c>
      <c r="S35" s="27" t="s">
        <v>122</v>
      </c>
      <c r="T35" s="27" t="s">
        <v>121</v>
      </c>
      <c r="U35" s="27" t="s">
        <v>122</v>
      </c>
      <c r="V35" s="27" t="s">
        <v>122</v>
      </c>
      <c r="W35" s="26" t="s">
        <v>159</v>
      </c>
      <c r="X35" s="19">
        <v>43111</v>
      </c>
      <c r="Y35" s="19">
        <f t="shared" si="0"/>
        <v>43111</v>
      </c>
      <c r="Z35" s="29">
        <v>28</v>
      </c>
      <c r="AA35" s="30">
        <v>60</v>
      </c>
      <c r="AB35" s="30">
        <v>0</v>
      </c>
      <c r="AD35" s="31" t="s">
        <v>400</v>
      </c>
      <c r="AE35" s="17">
        <v>28</v>
      </c>
      <c r="AF35" s="32" t="s">
        <v>401</v>
      </c>
      <c r="AG35" s="33" t="s">
        <v>173</v>
      </c>
      <c r="AH35" s="25">
        <v>43190</v>
      </c>
      <c r="AI35" s="25">
        <v>43190</v>
      </c>
      <c r="AJ35" s="27" t="s">
        <v>402</v>
      </c>
    </row>
    <row r="36" spans="1:36" ht="45" customHeight="1">
      <c r="A36" s="24">
        <v>2018</v>
      </c>
      <c r="B36" s="25">
        <v>43101</v>
      </c>
      <c r="C36" s="25">
        <v>43190</v>
      </c>
      <c r="D36" s="17" t="s">
        <v>96</v>
      </c>
      <c r="E36" s="26">
        <v>374</v>
      </c>
      <c r="F36" s="26" t="s">
        <v>172</v>
      </c>
      <c r="G36" s="26" t="s">
        <v>172</v>
      </c>
      <c r="H36" s="34" t="s">
        <v>173</v>
      </c>
      <c r="I36" s="26" t="s">
        <v>174</v>
      </c>
      <c r="J36" s="26" t="s">
        <v>175</v>
      </c>
      <c r="K36" s="26" t="s">
        <v>176</v>
      </c>
      <c r="L36" s="17" t="s">
        <v>101</v>
      </c>
      <c r="M36" s="17" t="s">
        <v>170</v>
      </c>
      <c r="N36" s="27" t="s">
        <v>103</v>
      </c>
      <c r="O36" s="17">
        <v>0</v>
      </c>
      <c r="P36" s="30">
        <v>0</v>
      </c>
      <c r="Q36" s="27" t="s">
        <v>121</v>
      </c>
      <c r="R36" s="27" t="s">
        <v>122</v>
      </c>
      <c r="S36" s="27" t="s">
        <v>122</v>
      </c>
      <c r="T36" s="27" t="s">
        <v>121</v>
      </c>
      <c r="U36" s="27" t="s">
        <v>122</v>
      </c>
      <c r="V36" s="27" t="s">
        <v>122</v>
      </c>
      <c r="W36" s="26" t="s">
        <v>159</v>
      </c>
      <c r="X36" s="19">
        <v>43111</v>
      </c>
      <c r="Y36" s="19">
        <f t="shared" si="0"/>
        <v>43111</v>
      </c>
      <c r="Z36" s="29">
        <v>29</v>
      </c>
      <c r="AA36" s="30">
        <v>60</v>
      </c>
      <c r="AB36" s="30">
        <v>0</v>
      </c>
      <c r="AD36" s="31" t="s">
        <v>400</v>
      </c>
      <c r="AE36" s="17">
        <v>29</v>
      </c>
      <c r="AF36" s="32" t="s">
        <v>401</v>
      </c>
      <c r="AG36" s="33" t="s">
        <v>173</v>
      </c>
      <c r="AH36" s="25">
        <v>43190</v>
      </c>
      <c r="AI36" s="25">
        <v>43190</v>
      </c>
      <c r="AJ36" s="27" t="s">
        <v>402</v>
      </c>
    </row>
    <row r="37" spans="1:36" ht="45" customHeight="1">
      <c r="A37" s="24">
        <v>2018</v>
      </c>
      <c r="B37" s="25">
        <v>43101</v>
      </c>
      <c r="C37" s="25">
        <v>43190</v>
      </c>
      <c r="D37" s="17" t="s">
        <v>96</v>
      </c>
      <c r="E37" s="34">
        <v>344</v>
      </c>
      <c r="F37" s="34" t="s">
        <v>165</v>
      </c>
      <c r="G37" s="34" t="s">
        <v>165</v>
      </c>
      <c r="H37" s="34" t="s">
        <v>166</v>
      </c>
      <c r="I37" s="34" t="s">
        <v>167</v>
      </c>
      <c r="J37" s="34" t="s">
        <v>168</v>
      </c>
      <c r="K37" s="34" t="s">
        <v>169</v>
      </c>
      <c r="L37" s="17" t="s">
        <v>101</v>
      </c>
      <c r="M37" s="17" t="s">
        <v>170</v>
      </c>
      <c r="N37" s="27" t="s">
        <v>103</v>
      </c>
      <c r="O37" s="17">
        <v>0</v>
      </c>
      <c r="P37" s="30">
        <v>0</v>
      </c>
      <c r="Q37" s="27" t="s">
        <v>121</v>
      </c>
      <c r="R37" s="27" t="s">
        <v>122</v>
      </c>
      <c r="S37" s="27" t="s">
        <v>122</v>
      </c>
      <c r="T37" s="27" t="s">
        <v>121</v>
      </c>
      <c r="U37" s="27" t="s">
        <v>122</v>
      </c>
      <c r="V37" s="27" t="s">
        <v>122</v>
      </c>
      <c r="W37" s="26" t="s">
        <v>159</v>
      </c>
      <c r="X37" s="19">
        <v>43115</v>
      </c>
      <c r="Y37" s="19">
        <f t="shared" si="0"/>
        <v>43115</v>
      </c>
      <c r="Z37" s="29">
        <v>30</v>
      </c>
      <c r="AA37" s="30">
        <v>120</v>
      </c>
      <c r="AB37" s="30">
        <v>0</v>
      </c>
      <c r="AD37" s="31" t="s">
        <v>400</v>
      </c>
      <c r="AE37" s="17">
        <v>30</v>
      </c>
      <c r="AF37" s="32" t="s">
        <v>401</v>
      </c>
      <c r="AG37" s="33" t="s">
        <v>173</v>
      </c>
      <c r="AH37" s="25">
        <v>43190</v>
      </c>
      <c r="AI37" s="25">
        <v>43190</v>
      </c>
      <c r="AJ37" s="27" t="s">
        <v>402</v>
      </c>
    </row>
    <row r="38" spans="1:36" ht="45" customHeight="1">
      <c r="A38" s="24">
        <v>2018</v>
      </c>
      <c r="B38" s="25">
        <v>43101</v>
      </c>
      <c r="C38" s="25">
        <v>43190</v>
      </c>
      <c r="D38" s="17" t="s">
        <v>96</v>
      </c>
      <c r="E38" s="26">
        <v>374</v>
      </c>
      <c r="F38" s="26" t="s">
        <v>172</v>
      </c>
      <c r="G38" s="26" t="s">
        <v>172</v>
      </c>
      <c r="H38" s="34" t="s">
        <v>173</v>
      </c>
      <c r="I38" s="26" t="s">
        <v>174</v>
      </c>
      <c r="J38" s="26" t="s">
        <v>175</v>
      </c>
      <c r="K38" s="26" t="s">
        <v>176</v>
      </c>
      <c r="L38" s="17" t="s">
        <v>101</v>
      </c>
      <c r="M38" s="17" t="s">
        <v>177</v>
      </c>
      <c r="N38" s="27" t="s">
        <v>103</v>
      </c>
      <c r="O38" s="17">
        <v>0</v>
      </c>
      <c r="P38" s="30">
        <v>0</v>
      </c>
      <c r="Q38" s="27" t="s">
        <v>121</v>
      </c>
      <c r="R38" s="27" t="s">
        <v>122</v>
      </c>
      <c r="S38" s="27" t="s">
        <v>122</v>
      </c>
      <c r="T38" s="27" t="s">
        <v>121</v>
      </c>
      <c r="U38" s="27" t="s">
        <v>122</v>
      </c>
      <c r="V38" s="27" t="s">
        <v>178</v>
      </c>
      <c r="W38" s="26" t="s">
        <v>159</v>
      </c>
      <c r="X38" s="19">
        <v>43105</v>
      </c>
      <c r="Y38" s="19">
        <f t="shared" si="0"/>
        <v>43105</v>
      </c>
      <c r="Z38" s="29">
        <v>31</v>
      </c>
      <c r="AA38" s="30">
        <v>260</v>
      </c>
      <c r="AB38" s="30">
        <v>0</v>
      </c>
      <c r="AD38" s="31" t="s">
        <v>400</v>
      </c>
      <c r="AE38" s="17">
        <v>31</v>
      </c>
      <c r="AF38" s="32" t="s">
        <v>401</v>
      </c>
      <c r="AG38" s="33" t="s">
        <v>173</v>
      </c>
      <c r="AH38" s="25">
        <v>43190</v>
      </c>
      <c r="AI38" s="25">
        <v>43190</v>
      </c>
      <c r="AJ38" s="27" t="s">
        <v>402</v>
      </c>
    </row>
    <row r="39" spans="1:36" ht="45" customHeight="1">
      <c r="A39" s="24">
        <v>2018</v>
      </c>
      <c r="B39" s="25">
        <v>43101</v>
      </c>
      <c r="C39" s="25">
        <v>43190</v>
      </c>
      <c r="D39" s="17" t="s">
        <v>96</v>
      </c>
      <c r="E39" s="34">
        <v>420</v>
      </c>
      <c r="F39" s="34" t="s">
        <v>179</v>
      </c>
      <c r="G39" s="34" t="s">
        <v>179</v>
      </c>
      <c r="H39" s="26" t="s">
        <v>180</v>
      </c>
      <c r="I39" s="34" t="s">
        <v>181</v>
      </c>
      <c r="J39" s="34" t="s">
        <v>182</v>
      </c>
      <c r="K39" s="34" t="s">
        <v>183</v>
      </c>
      <c r="L39" s="17" t="s">
        <v>101</v>
      </c>
      <c r="M39" s="17" t="s">
        <v>184</v>
      </c>
      <c r="N39" s="27" t="s">
        <v>103</v>
      </c>
      <c r="O39" s="17">
        <v>0</v>
      </c>
      <c r="P39" s="30">
        <v>0</v>
      </c>
      <c r="Q39" s="27" t="s">
        <v>121</v>
      </c>
      <c r="R39" s="27" t="s">
        <v>122</v>
      </c>
      <c r="S39" s="27" t="s">
        <v>122</v>
      </c>
      <c r="T39" s="27" t="s">
        <v>121</v>
      </c>
      <c r="U39" s="27" t="s">
        <v>122</v>
      </c>
      <c r="V39" s="17" t="s">
        <v>185</v>
      </c>
      <c r="W39" s="17" t="s">
        <v>186</v>
      </c>
      <c r="X39" s="19">
        <v>43104</v>
      </c>
      <c r="Y39" s="19">
        <f t="shared" si="0"/>
        <v>43104</v>
      </c>
      <c r="Z39" s="29">
        <v>32</v>
      </c>
      <c r="AA39" s="30">
        <v>100</v>
      </c>
      <c r="AB39" s="30">
        <v>0</v>
      </c>
      <c r="AD39" s="31" t="s">
        <v>400</v>
      </c>
      <c r="AE39" s="17">
        <v>32</v>
      </c>
      <c r="AF39" s="32" t="s">
        <v>401</v>
      </c>
      <c r="AG39" s="33" t="s">
        <v>173</v>
      </c>
      <c r="AH39" s="25">
        <v>43190</v>
      </c>
      <c r="AI39" s="25">
        <v>43190</v>
      </c>
      <c r="AJ39" s="27" t="s">
        <v>402</v>
      </c>
    </row>
    <row r="40" spans="1:36" ht="45" customHeight="1">
      <c r="A40" s="24">
        <v>2018</v>
      </c>
      <c r="B40" s="25">
        <v>43101</v>
      </c>
      <c r="C40" s="25">
        <v>43190</v>
      </c>
      <c r="D40" s="17" t="s">
        <v>96</v>
      </c>
      <c r="E40" s="34">
        <v>420</v>
      </c>
      <c r="F40" s="34" t="s">
        <v>179</v>
      </c>
      <c r="G40" s="34" t="s">
        <v>179</v>
      </c>
      <c r="H40" s="26" t="s">
        <v>180</v>
      </c>
      <c r="I40" s="34" t="s">
        <v>181</v>
      </c>
      <c r="J40" s="34" t="s">
        <v>182</v>
      </c>
      <c r="K40" s="34" t="s">
        <v>183</v>
      </c>
      <c r="L40" s="17" t="s">
        <v>101</v>
      </c>
      <c r="M40" s="17" t="s">
        <v>187</v>
      </c>
      <c r="N40" s="27" t="s">
        <v>103</v>
      </c>
      <c r="O40" s="17">
        <v>0</v>
      </c>
      <c r="P40" s="30">
        <v>0</v>
      </c>
      <c r="Q40" s="27" t="s">
        <v>121</v>
      </c>
      <c r="R40" s="27" t="s">
        <v>122</v>
      </c>
      <c r="S40" s="27" t="s">
        <v>122</v>
      </c>
      <c r="T40" s="27" t="s">
        <v>121</v>
      </c>
      <c r="U40" s="27" t="s">
        <v>122</v>
      </c>
      <c r="V40" s="17" t="s">
        <v>185</v>
      </c>
      <c r="W40" s="17" t="s">
        <v>186</v>
      </c>
      <c r="X40" s="19">
        <v>43112</v>
      </c>
      <c r="Y40" s="19">
        <f t="shared" si="0"/>
        <v>43112</v>
      </c>
      <c r="Z40" s="29">
        <v>33</v>
      </c>
      <c r="AA40" s="30">
        <v>60</v>
      </c>
      <c r="AB40" s="30">
        <v>0</v>
      </c>
      <c r="AD40" s="31" t="s">
        <v>400</v>
      </c>
      <c r="AE40" s="17">
        <v>33</v>
      </c>
      <c r="AF40" s="32" t="s">
        <v>401</v>
      </c>
      <c r="AG40" s="33" t="s">
        <v>173</v>
      </c>
      <c r="AH40" s="25">
        <v>43190</v>
      </c>
      <c r="AI40" s="25">
        <v>43190</v>
      </c>
      <c r="AJ40" s="27" t="s">
        <v>402</v>
      </c>
    </row>
    <row r="41" spans="1:36" ht="45" customHeight="1">
      <c r="A41" s="24">
        <v>2018</v>
      </c>
      <c r="B41" s="25">
        <v>43101</v>
      </c>
      <c r="C41" s="25">
        <v>43190</v>
      </c>
      <c r="D41" s="17" t="s">
        <v>96</v>
      </c>
      <c r="E41" s="34">
        <v>201</v>
      </c>
      <c r="F41" s="26" t="s">
        <v>114</v>
      </c>
      <c r="G41" s="34" t="s">
        <v>126</v>
      </c>
      <c r="H41" s="34" t="s">
        <v>127</v>
      </c>
      <c r="I41" s="34" t="s">
        <v>128</v>
      </c>
      <c r="J41" s="34" t="s">
        <v>129</v>
      </c>
      <c r="K41" s="34" t="s">
        <v>130</v>
      </c>
      <c r="L41" s="17" t="s">
        <v>102</v>
      </c>
      <c r="M41" s="17" t="s">
        <v>131</v>
      </c>
      <c r="N41" s="27" t="s">
        <v>103</v>
      </c>
      <c r="O41" s="17">
        <v>0</v>
      </c>
      <c r="P41" s="30">
        <v>0</v>
      </c>
      <c r="Q41" s="27" t="s">
        <v>121</v>
      </c>
      <c r="R41" s="27" t="s">
        <v>122</v>
      </c>
      <c r="S41" s="27" t="s">
        <v>122</v>
      </c>
      <c r="T41" s="27" t="s">
        <v>121</v>
      </c>
      <c r="U41" s="27" t="s">
        <v>132</v>
      </c>
      <c r="V41" s="27" t="s">
        <v>133</v>
      </c>
      <c r="W41" s="27" t="s">
        <v>125</v>
      </c>
      <c r="X41" s="19">
        <v>43181</v>
      </c>
      <c r="Y41" s="19">
        <v>43155</v>
      </c>
      <c r="Z41" s="29">
        <v>34</v>
      </c>
      <c r="AA41" s="30">
        <v>3098.76</v>
      </c>
      <c r="AB41" s="30">
        <v>0</v>
      </c>
      <c r="AD41" s="31" t="s">
        <v>400</v>
      </c>
      <c r="AE41" s="17">
        <v>34</v>
      </c>
      <c r="AF41" s="32" t="s">
        <v>401</v>
      </c>
      <c r="AG41" s="33" t="s">
        <v>173</v>
      </c>
      <c r="AH41" s="25">
        <v>43190</v>
      </c>
      <c r="AI41" s="25">
        <v>43190</v>
      </c>
      <c r="AJ41" s="27" t="s">
        <v>402</v>
      </c>
    </row>
    <row r="42" spans="1:36" ht="45" customHeight="1">
      <c r="A42" s="24">
        <v>2018</v>
      </c>
      <c r="B42" s="25">
        <v>43101</v>
      </c>
      <c r="C42" s="25">
        <v>43190</v>
      </c>
      <c r="D42" s="17" t="s">
        <v>96</v>
      </c>
      <c r="E42" s="34">
        <v>530</v>
      </c>
      <c r="F42" s="26" t="s">
        <v>137</v>
      </c>
      <c r="G42" s="34" t="s">
        <v>138</v>
      </c>
      <c r="H42" s="34" t="s">
        <v>139</v>
      </c>
      <c r="I42" s="34" t="s">
        <v>140</v>
      </c>
      <c r="J42" s="34" t="s">
        <v>141</v>
      </c>
      <c r="K42" s="34" t="s">
        <v>142</v>
      </c>
      <c r="L42" s="17" t="s">
        <v>101</v>
      </c>
      <c r="M42" s="17" t="s">
        <v>188</v>
      </c>
      <c r="N42" s="27" t="s">
        <v>103</v>
      </c>
      <c r="O42" s="17">
        <v>0</v>
      </c>
      <c r="P42" s="30">
        <v>0</v>
      </c>
      <c r="Q42" s="27" t="s">
        <v>121</v>
      </c>
      <c r="R42" s="27" t="s">
        <v>122</v>
      </c>
      <c r="S42" s="27" t="s">
        <v>122</v>
      </c>
      <c r="T42" s="27" t="s">
        <v>121</v>
      </c>
      <c r="U42" s="27" t="s">
        <v>189</v>
      </c>
      <c r="V42" s="27" t="s">
        <v>190</v>
      </c>
      <c r="W42" s="27" t="s">
        <v>125</v>
      </c>
      <c r="X42" s="19">
        <v>43154</v>
      </c>
      <c r="Y42" s="19">
        <f t="shared" si="0"/>
        <v>43154</v>
      </c>
      <c r="Z42" s="29">
        <v>35</v>
      </c>
      <c r="AA42" s="30">
        <v>295</v>
      </c>
      <c r="AB42" s="30">
        <v>0</v>
      </c>
      <c r="AD42" s="31" t="s">
        <v>400</v>
      </c>
      <c r="AE42" s="17">
        <v>35</v>
      </c>
      <c r="AF42" s="32" t="s">
        <v>401</v>
      </c>
      <c r="AG42" s="33" t="s">
        <v>173</v>
      </c>
      <c r="AH42" s="25">
        <v>43190</v>
      </c>
      <c r="AI42" s="25">
        <v>43190</v>
      </c>
      <c r="AJ42" s="27" t="s">
        <v>402</v>
      </c>
    </row>
    <row r="43" spans="1:36" ht="45" customHeight="1">
      <c r="A43" s="24">
        <v>2018</v>
      </c>
      <c r="B43" s="25">
        <v>43101</v>
      </c>
      <c r="C43" s="25">
        <v>43190</v>
      </c>
      <c r="D43" s="17" t="s">
        <v>96</v>
      </c>
      <c r="E43" s="34">
        <v>204</v>
      </c>
      <c r="F43" s="34" t="s">
        <v>191</v>
      </c>
      <c r="G43" s="34" t="s">
        <v>191</v>
      </c>
      <c r="H43" s="34" t="s">
        <v>192</v>
      </c>
      <c r="I43" s="34" t="s">
        <v>193</v>
      </c>
      <c r="J43" s="34" t="s">
        <v>194</v>
      </c>
      <c r="K43" s="34" t="s">
        <v>195</v>
      </c>
      <c r="L43" s="17" t="s">
        <v>101</v>
      </c>
      <c r="M43" s="17" t="s">
        <v>190</v>
      </c>
      <c r="N43" s="27" t="s">
        <v>103</v>
      </c>
      <c r="O43" s="17">
        <v>0</v>
      </c>
      <c r="P43" s="30">
        <v>0</v>
      </c>
      <c r="Q43" s="27" t="s">
        <v>121</v>
      </c>
      <c r="R43" s="27" t="s">
        <v>122</v>
      </c>
      <c r="S43" s="27" t="s">
        <v>122</v>
      </c>
      <c r="T43" s="27" t="s">
        <v>121</v>
      </c>
      <c r="U43" s="27" t="s">
        <v>189</v>
      </c>
      <c r="V43" s="27" t="s">
        <v>190</v>
      </c>
      <c r="W43" s="27" t="s">
        <v>125</v>
      </c>
      <c r="X43" s="19">
        <v>43140</v>
      </c>
      <c r="Y43" s="19">
        <f t="shared" si="0"/>
        <v>43140</v>
      </c>
      <c r="Z43" s="29">
        <v>36</v>
      </c>
      <c r="AA43" s="30">
        <v>498</v>
      </c>
      <c r="AB43" s="30">
        <v>0</v>
      </c>
      <c r="AD43" s="31" t="s">
        <v>400</v>
      </c>
      <c r="AE43" s="17">
        <v>36</v>
      </c>
      <c r="AF43" s="32" t="s">
        <v>401</v>
      </c>
      <c r="AG43" s="33" t="s">
        <v>173</v>
      </c>
      <c r="AH43" s="25">
        <v>43190</v>
      </c>
      <c r="AI43" s="25">
        <v>43190</v>
      </c>
      <c r="AJ43" s="27" t="s">
        <v>402</v>
      </c>
    </row>
    <row r="44" spans="1:36" ht="45" customHeight="1">
      <c r="A44" s="24">
        <v>2018</v>
      </c>
      <c r="B44" s="25">
        <v>43101</v>
      </c>
      <c r="C44" s="25">
        <v>43190</v>
      </c>
      <c r="D44" s="17" t="s">
        <v>96</v>
      </c>
      <c r="E44" s="34">
        <v>201</v>
      </c>
      <c r="F44" s="26" t="s">
        <v>114</v>
      </c>
      <c r="G44" s="34" t="s">
        <v>126</v>
      </c>
      <c r="H44" s="34" t="s">
        <v>127</v>
      </c>
      <c r="I44" s="34" t="s">
        <v>128</v>
      </c>
      <c r="J44" s="34" t="s">
        <v>129</v>
      </c>
      <c r="K44" s="34" t="s">
        <v>130</v>
      </c>
      <c r="L44" s="17" t="s">
        <v>102</v>
      </c>
      <c r="M44" s="17" t="s">
        <v>136</v>
      </c>
      <c r="N44" s="27" t="s">
        <v>103</v>
      </c>
      <c r="O44" s="17">
        <v>0</v>
      </c>
      <c r="P44" s="30">
        <v>0</v>
      </c>
      <c r="Q44" s="27" t="s">
        <v>121</v>
      </c>
      <c r="R44" s="27" t="s">
        <v>122</v>
      </c>
      <c r="S44" s="27" t="s">
        <v>122</v>
      </c>
      <c r="T44" s="27" t="s">
        <v>121</v>
      </c>
      <c r="U44" s="27" t="s">
        <v>136</v>
      </c>
      <c r="V44" s="27" t="s">
        <v>136</v>
      </c>
      <c r="W44" s="27" t="s">
        <v>125</v>
      </c>
      <c r="X44" s="19">
        <v>43130</v>
      </c>
      <c r="Y44" s="19">
        <v>43130</v>
      </c>
      <c r="Z44" s="29">
        <v>37</v>
      </c>
      <c r="AA44" s="30">
        <v>1050</v>
      </c>
      <c r="AB44" s="30">
        <v>0</v>
      </c>
      <c r="AD44" s="31" t="s">
        <v>400</v>
      </c>
      <c r="AE44" s="17">
        <v>37</v>
      </c>
      <c r="AF44" s="32" t="s">
        <v>401</v>
      </c>
      <c r="AG44" s="33" t="s">
        <v>173</v>
      </c>
      <c r="AH44" s="25">
        <v>43190</v>
      </c>
      <c r="AI44" s="25">
        <v>43190</v>
      </c>
      <c r="AJ44" s="27" t="s">
        <v>402</v>
      </c>
    </row>
    <row r="45" spans="1:36" ht="45" customHeight="1">
      <c r="A45" s="24">
        <v>2018</v>
      </c>
      <c r="B45" s="25">
        <v>43101</v>
      </c>
      <c r="C45" s="25">
        <v>43190</v>
      </c>
      <c r="D45" s="17" t="s">
        <v>96</v>
      </c>
      <c r="E45" s="26">
        <v>217</v>
      </c>
      <c r="F45" s="26" t="s">
        <v>196</v>
      </c>
      <c r="G45" s="26" t="s">
        <v>196</v>
      </c>
      <c r="H45" s="26" t="s">
        <v>197</v>
      </c>
      <c r="I45" s="26" t="s">
        <v>198</v>
      </c>
      <c r="J45" s="26" t="s">
        <v>199</v>
      </c>
      <c r="K45" s="26" t="s">
        <v>200</v>
      </c>
      <c r="L45" s="17" t="s">
        <v>101</v>
      </c>
      <c r="M45" s="17" t="s">
        <v>201</v>
      </c>
      <c r="N45" s="27" t="s">
        <v>103</v>
      </c>
      <c r="O45" s="17">
        <v>0</v>
      </c>
      <c r="P45" s="30">
        <v>0</v>
      </c>
      <c r="Q45" s="27" t="s">
        <v>121</v>
      </c>
      <c r="R45" s="27" t="s">
        <v>122</v>
      </c>
      <c r="S45" s="27" t="s">
        <v>122</v>
      </c>
      <c r="T45" s="27" t="s">
        <v>121</v>
      </c>
      <c r="U45" s="27" t="s">
        <v>122</v>
      </c>
      <c r="V45" s="27" t="s">
        <v>202</v>
      </c>
      <c r="W45" s="27" t="s">
        <v>203</v>
      </c>
      <c r="X45" s="19">
        <v>43152</v>
      </c>
      <c r="Y45" s="19">
        <v>43153</v>
      </c>
      <c r="Z45" s="29">
        <v>38</v>
      </c>
      <c r="AA45" s="30">
        <v>2454.9899999999998</v>
      </c>
      <c r="AB45" s="30">
        <v>0</v>
      </c>
      <c r="AD45" s="31" t="s">
        <v>400</v>
      </c>
      <c r="AE45" s="17">
        <v>38</v>
      </c>
      <c r="AF45" s="32" t="s">
        <v>401</v>
      </c>
      <c r="AG45" s="33" t="s">
        <v>173</v>
      </c>
      <c r="AH45" s="25">
        <v>43190</v>
      </c>
      <c r="AI45" s="25">
        <v>43190</v>
      </c>
      <c r="AJ45" s="27" t="s">
        <v>402</v>
      </c>
    </row>
    <row r="46" spans="1:36" ht="45" customHeight="1">
      <c r="A46" s="24">
        <v>2018</v>
      </c>
      <c r="B46" s="25">
        <v>43101</v>
      </c>
      <c r="C46" s="25">
        <v>43190</v>
      </c>
      <c r="D46" s="17" t="s">
        <v>96</v>
      </c>
      <c r="E46" s="26">
        <v>203</v>
      </c>
      <c r="F46" s="26" t="s">
        <v>114</v>
      </c>
      <c r="G46" s="26" t="s">
        <v>115</v>
      </c>
      <c r="H46" s="26" t="s">
        <v>116</v>
      </c>
      <c r="I46" s="26" t="s">
        <v>117</v>
      </c>
      <c r="J46" s="26" t="s">
        <v>118</v>
      </c>
      <c r="K46" s="26" t="s">
        <v>119</v>
      </c>
      <c r="L46" s="27" t="s">
        <v>101</v>
      </c>
      <c r="M46" s="17" t="s">
        <v>120</v>
      </c>
      <c r="N46" s="27" t="s">
        <v>103</v>
      </c>
      <c r="O46" s="27">
        <v>0</v>
      </c>
      <c r="P46" s="28">
        <v>0</v>
      </c>
      <c r="Q46" s="27" t="s">
        <v>121</v>
      </c>
      <c r="R46" s="27" t="s">
        <v>122</v>
      </c>
      <c r="S46" s="27" t="s">
        <v>122</v>
      </c>
      <c r="T46" s="27" t="s">
        <v>121</v>
      </c>
      <c r="U46" s="27" t="s">
        <v>123</v>
      </c>
      <c r="V46" s="27" t="s">
        <v>124</v>
      </c>
      <c r="W46" s="27" t="s">
        <v>125</v>
      </c>
      <c r="X46" s="25">
        <v>43202</v>
      </c>
      <c r="Y46" s="19">
        <v>43204</v>
      </c>
      <c r="Z46" s="29">
        <v>39</v>
      </c>
      <c r="AA46" s="30">
        <v>7012</v>
      </c>
      <c r="AB46" s="30">
        <v>0</v>
      </c>
      <c r="AD46" s="31" t="s">
        <v>400</v>
      </c>
      <c r="AE46" s="17">
        <v>39</v>
      </c>
      <c r="AF46" s="32" t="s">
        <v>401</v>
      </c>
      <c r="AG46" s="33" t="s">
        <v>173</v>
      </c>
      <c r="AH46" s="25">
        <v>43190</v>
      </c>
      <c r="AI46" s="25">
        <v>43190</v>
      </c>
      <c r="AJ46" s="27" t="s">
        <v>402</v>
      </c>
    </row>
    <row r="47" spans="1:36" ht="45" customHeight="1">
      <c r="A47" s="24">
        <v>2018</v>
      </c>
      <c r="B47" s="25">
        <v>43101</v>
      </c>
      <c r="C47" s="25">
        <v>43190</v>
      </c>
      <c r="D47" s="17" t="s">
        <v>96</v>
      </c>
      <c r="E47" s="17">
        <v>311</v>
      </c>
      <c r="F47" s="17" t="s">
        <v>204</v>
      </c>
      <c r="G47" s="17" t="s">
        <v>204</v>
      </c>
      <c r="H47" s="17" t="s">
        <v>205</v>
      </c>
      <c r="I47" s="17" t="s">
        <v>206</v>
      </c>
      <c r="J47" s="17" t="s">
        <v>207</v>
      </c>
      <c r="K47" s="17" t="s">
        <v>208</v>
      </c>
      <c r="L47" s="17" t="s">
        <v>101</v>
      </c>
      <c r="M47" s="17" t="s">
        <v>209</v>
      </c>
      <c r="N47" s="27" t="s">
        <v>103</v>
      </c>
      <c r="O47" s="17">
        <v>0</v>
      </c>
      <c r="P47" s="30">
        <v>0</v>
      </c>
      <c r="Q47" s="27" t="s">
        <v>121</v>
      </c>
      <c r="R47" s="27" t="s">
        <v>122</v>
      </c>
      <c r="S47" s="27" t="s">
        <v>210</v>
      </c>
      <c r="T47" s="27" t="s">
        <v>121</v>
      </c>
      <c r="U47" s="27" t="s">
        <v>122</v>
      </c>
      <c r="V47" s="17" t="s">
        <v>202</v>
      </c>
      <c r="W47" s="17" t="s">
        <v>211</v>
      </c>
      <c r="X47" s="19">
        <v>43405</v>
      </c>
      <c r="Y47" s="19">
        <f t="shared" ref="Y47:Y75" si="1">+X47</f>
        <v>43405</v>
      </c>
      <c r="Z47" s="29">
        <v>40</v>
      </c>
      <c r="AA47" s="30">
        <v>150</v>
      </c>
      <c r="AB47" s="30">
        <v>0</v>
      </c>
      <c r="AD47" s="31" t="s">
        <v>400</v>
      </c>
      <c r="AE47" s="17">
        <v>40</v>
      </c>
      <c r="AF47" s="32" t="s">
        <v>401</v>
      </c>
      <c r="AG47" s="33" t="s">
        <v>173</v>
      </c>
      <c r="AH47" s="25">
        <v>43190</v>
      </c>
      <c r="AI47" s="25">
        <v>43190</v>
      </c>
      <c r="AJ47" s="27" t="s">
        <v>402</v>
      </c>
    </row>
    <row r="48" spans="1:36" ht="45" customHeight="1">
      <c r="A48" s="24">
        <v>2018</v>
      </c>
      <c r="B48" s="25">
        <v>43101</v>
      </c>
      <c r="C48" s="25">
        <v>43190</v>
      </c>
      <c r="D48" s="17" t="s">
        <v>96</v>
      </c>
      <c r="E48" s="17">
        <v>422</v>
      </c>
      <c r="F48" s="17" t="s">
        <v>212</v>
      </c>
      <c r="G48" s="17" t="s">
        <v>212</v>
      </c>
      <c r="H48" s="17" t="s">
        <v>213</v>
      </c>
      <c r="I48" s="17" t="s">
        <v>214</v>
      </c>
      <c r="J48" s="17" t="s">
        <v>215</v>
      </c>
      <c r="K48" s="17" t="s">
        <v>216</v>
      </c>
      <c r="L48" s="17" t="s">
        <v>101</v>
      </c>
      <c r="M48" s="17" t="s">
        <v>209</v>
      </c>
      <c r="N48" s="27" t="s">
        <v>103</v>
      </c>
      <c r="O48" s="17">
        <v>0</v>
      </c>
      <c r="P48" s="30">
        <v>0</v>
      </c>
      <c r="Q48" s="27" t="s">
        <v>121</v>
      </c>
      <c r="R48" s="27" t="s">
        <v>122</v>
      </c>
      <c r="S48" s="27" t="s">
        <v>210</v>
      </c>
      <c r="T48" s="27" t="s">
        <v>121</v>
      </c>
      <c r="U48" s="27" t="s">
        <v>122</v>
      </c>
      <c r="V48" s="17" t="s">
        <v>202</v>
      </c>
      <c r="W48" s="17" t="s">
        <v>211</v>
      </c>
      <c r="X48" s="19">
        <v>43125</v>
      </c>
      <c r="Y48" s="19">
        <f t="shared" si="1"/>
        <v>43125</v>
      </c>
      <c r="Z48" s="29">
        <v>41</v>
      </c>
      <c r="AA48" s="30">
        <v>220.01</v>
      </c>
      <c r="AB48" s="30">
        <v>0</v>
      </c>
      <c r="AD48" s="31" t="s">
        <v>400</v>
      </c>
      <c r="AE48" s="17">
        <v>41</v>
      </c>
      <c r="AF48" s="32" t="s">
        <v>401</v>
      </c>
      <c r="AG48" s="33" t="s">
        <v>173</v>
      </c>
      <c r="AH48" s="25">
        <v>43190</v>
      </c>
      <c r="AI48" s="25">
        <v>43190</v>
      </c>
      <c r="AJ48" s="27" t="s">
        <v>402</v>
      </c>
    </row>
    <row r="49" spans="1:36" ht="45" customHeight="1">
      <c r="A49" s="24">
        <v>2018</v>
      </c>
      <c r="B49" s="25">
        <v>43101</v>
      </c>
      <c r="C49" s="25">
        <v>43190</v>
      </c>
      <c r="D49" s="17" t="s">
        <v>96</v>
      </c>
      <c r="E49" s="17">
        <v>422</v>
      </c>
      <c r="F49" s="17" t="s">
        <v>212</v>
      </c>
      <c r="G49" s="17" t="s">
        <v>212</v>
      </c>
      <c r="H49" s="17" t="s">
        <v>213</v>
      </c>
      <c r="I49" s="17" t="s">
        <v>214</v>
      </c>
      <c r="J49" s="17" t="s">
        <v>215</v>
      </c>
      <c r="K49" s="17" t="s">
        <v>216</v>
      </c>
      <c r="L49" s="17" t="s">
        <v>101</v>
      </c>
      <c r="M49" s="17" t="s">
        <v>209</v>
      </c>
      <c r="N49" s="27" t="s">
        <v>103</v>
      </c>
      <c r="O49" s="17">
        <v>0</v>
      </c>
      <c r="P49" s="30">
        <v>0</v>
      </c>
      <c r="Q49" s="27" t="s">
        <v>121</v>
      </c>
      <c r="R49" s="27" t="s">
        <v>122</v>
      </c>
      <c r="S49" s="27" t="s">
        <v>210</v>
      </c>
      <c r="T49" s="27" t="s">
        <v>121</v>
      </c>
      <c r="U49" s="27" t="s">
        <v>122</v>
      </c>
      <c r="V49" s="17" t="s">
        <v>202</v>
      </c>
      <c r="W49" s="17" t="s">
        <v>211</v>
      </c>
      <c r="X49" s="19">
        <v>43110</v>
      </c>
      <c r="Y49" s="19">
        <f t="shared" si="1"/>
        <v>43110</v>
      </c>
      <c r="Z49" s="29">
        <v>42</v>
      </c>
      <c r="AA49" s="30">
        <v>130</v>
      </c>
      <c r="AB49" s="30">
        <v>0</v>
      </c>
      <c r="AD49" s="31" t="s">
        <v>400</v>
      </c>
      <c r="AE49" s="17">
        <v>42</v>
      </c>
      <c r="AF49" s="32" t="s">
        <v>401</v>
      </c>
      <c r="AG49" s="33" t="s">
        <v>173</v>
      </c>
      <c r="AH49" s="25">
        <v>43190</v>
      </c>
      <c r="AI49" s="25">
        <v>43190</v>
      </c>
      <c r="AJ49" s="27" t="s">
        <v>402</v>
      </c>
    </row>
    <row r="50" spans="1:36" ht="45" customHeight="1">
      <c r="A50" s="24">
        <v>2018</v>
      </c>
      <c r="B50" s="25">
        <v>43101</v>
      </c>
      <c r="C50" s="25">
        <v>43190</v>
      </c>
      <c r="D50" s="17" t="s">
        <v>96</v>
      </c>
      <c r="E50" s="17">
        <v>311</v>
      </c>
      <c r="F50" s="17" t="s">
        <v>204</v>
      </c>
      <c r="G50" s="17" t="s">
        <v>204</v>
      </c>
      <c r="H50" s="17" t="s">
        <v>205</v>
      </c>
      <c r="I50" s="17" t="s">
        <v>217</v>
      </c>
      <c r="J50" s="17" t="s">
        <v>218</v>
      </c>
      <c r="K50" s="17" t="s">
        <v>219</v>
      </c>
      <c r="L50" s="17" t="s">
        <v>101</v>
      </c>
      <c r="M50" s="17" t="s">
        <v>209</v>
      </c>
      <c r="N50" s="27" t="s">
        <v>103</v>
      </c>
      <c r="O50" s="17">
        <v>0</v>
      </c>
      <c r="P50" s="30">
        <v>0</v>
      </c>
      <c r="Q50" s="27" t="s">
        <v>121</v>
      </c>
      <c r="R50" s="27" t="s">
        <v>122</v>
      </c>
      <c r="S50" s="27" t="s">
        <v>210</v>
      </c>
      <c r="T50" s="27" t="s">
        <v>121</v>
      </c>
      <c r="U50" s="27" t="s">
        <v>122</v>
      </c>
      <c r="V50" s="17" t="s">
        <v>202</v>
      </c>
      <c r="W50" s="17" t="s">
        <v>211</v>
      </c>
      <c r="X50" s="19">
        <v>43125</v>
      </c>
      <c r="Y50" s="19">
        <f t="shared" si="1"/>
        <v>43125</v>
      </c>
      <c r="Z50" s="29">
        <v>43</v>
      </c>
      <c r="AA50" s="30">
        <v>210</v>
      </c>
      <c r="AB50" s="30">
        <v>0</v>
      </c>
      <c r="AD50" s="31" t="s">
        <v>400</v>
      </c>
      <c r="AE50" s="17">
        <v>43</v>
      </c>
      <c r="AF50" s="32" t="s">
        <v>401</v>
      </c>
      <c r="AG50" s="33" t="s">
        <v>173</v>
      </c>
      <c r="AH50" s="25">
        <v>43190</v>
      </c>
      <c r="AI50" s="25">
        <v>43190</v>
      </c>
      <c r="AJ50" s="27" t="s">
        <v>402</v>
      </c>
    </row>
    <row r="51" spans="1:36" ht="45" customHeight="1">
      <c r="A51" s="24">
        <v>2018</v>
      </c>
      <c r="B51" s="25">
        <v>43101</v>
      </c>
      <c r="C51" s="25">
        <v>43190</v>
      </c>
      <c r="D51" s="17" t="s">
        <v>96</v>
      </c>
      <c r="E51" s="17">
        <v>422</v>
      </c>
      <c r="F51" s="17" t="s">
        <v>212</v>
      </c>
      <c r="G51" s="17" t="s">
        <v>212</v>
      </c>
      <c r="H51" s="17" t="s">
        <v>213</v>
      </c>
      <c r="I51" s="17" t="s">
        <v>214</v>
      </c>
      <c r="J51" s="17" t="s">
        <v>215</v>
      </c>
      <c r="K51" s="17" t="s">
        <v>216</v>
      </c>
      <c r="L51" s="17" t="s">
        <v>101</v>
      </c>
      <c r="M51" s="17" t="s">
        <v>209</v>
      </c>
      <c r="N51" s="27" t="s">
        <v>103</v>
      </c>
      <c r="O51" s="17">
        <v>0</v>
      </c>
      <c r="P51" s="30">
        <v>0</v>
      </c>
      <c r="Q51" s="27" t="s">
        <v>121</v>
      </c>
      <c r="R51" s="27" t="s">
        <v>122</v>
      </c>
      <c r="S51" s="27" t="s">
        <v>210</v>
      </c>
      <c r="T51" s="27" t="s">
        <v>121</v>
      </c>
      <c r="U51" s="27" t="s">
        <v>122</v>
      </c>
      <c r="V51" s="17" t="s">
        <v>202</v>
      </c>
      <c r="W51" s="17" t="s">
        <v>211</v>
      </c>
      <c r="X51" s="19">
        <v>43125</v>
      </c>
      <c r="Y51" s="19">
        <f t="shared" si="1"/>
        <v>43125</v>
      </c>
      <c r="Z51" s="29">
        <v>44</v>
      </c>
      <c r="AA51" s="30">
        <v>210</v>
      </c>
      <c r="AB51" s="30">
        <v>0</v>
      </c>
      <c r="AD51" s="31" t="s">
        <v>400</v>
      </c>
      <c r="AE51" s="17">
        <v>44</v>
      </c>
      <c r="AF51" s="32" t="s">
        <v>401</v>
      </c>
      <c r="AG51" s="33" t="s">
        <v>173</v>
      </c>
      <c r="AH51" s="25">
        <v>43190</v>
      </c>
      <c r="AI51" s="25">
        <v>43190</v>
      </c>
      <c r="AJ51" s="27" t="s">
        <v>402</v>
      </c>
    </row>
    <row r="52" spans="1:36" ht="45" customHeight="1">
      <c r="A52" s="24">
        <v>2018</v>
      </c>
      <c r="B52" s="25">
        <v>43101</v>
      </c>
      <c r="C52" s="25">
        <v>43190</v>
      </c>
      <c r="D52" s="17" t="s">
        <v>96</v>
      </c>
      <c r="E52" s="17">
        <v>311</v>
      </c>
      <c r="F52" s="17" t="s">
        <v>204</v>
      </c>
      <c r="G52" s="17" t="s">
        <v>204</v>
      </c>
      <c r="H52" s="17" t="s">
        <v>205</v>
      </c>
      <c r="I52" s="17" t="s">
        <v>217</v>
      </c>
      <c r="J52" s="17" t="s">
        <v>218</v>
      </c>
      <c r="K52" s="17" t="s">
        <v>219</v>
      </c>
      <c r="L52" s="17" t="s">
        <v>101</v>
      </c>
      <c r="M52" s="17" t="s">
        <v>209</v>
      </c>
      <c r="N52" s="27" t="s">
        <v>103</v>
      </c>
      <c r="O52" s="17">
        <v>0</v>
      </c>
      <c r="P52" s="30">
        <v>0</v>
      </c>
      <c r="Q52" s="27" t="s">
        <v>121</v>
      </c>
      <c r="R52" s="27" t="s">
        <v>122</v>
      </c>
      <c r="S52" s="27" t="s">
        <v>210</v>
      </c>
      <c r="T52" s="27" t="s">
        <v>121</v>
      </c>
      <c r="U52" s="27" t="s">
        <v>122</v>
      </c>
      <c r="V52" s="17" t="s">
        <v>202</v>
      </c>
      <c r="W52" s="17" t="s">
        <v>211</v>
      </c>
      <c r="X52" s="19">
        <v>43119</v>
      </c>
      <c r="Y52" s="19">
        <f t="shared" si="1"/>
        <v>43119</v>
      </c>
      <c r="Z52" s="29">
        <v>45</v>
      </c>
      <c r="AA52" s="30">
        <v>200</v>
      </c>
      <c r="AB52" s="30">
        <v>0</v>
      </c>
      <c r="AD52" s="31" t="s">
        <v>400</v>
      </c>
      <c r="AE52" s="17">
        <v>45</v>
      </c>
      <c r="AF52" s="32" t="s">
        <v>401</v>
      </c>
      <c r="AG52" s="33" t="s">
        <v>173</v>
      </c>
      <c r="AH52" s="25">
        <v>43190</v>
      </c>
      <c r="AI52" s="25">
        <v>43190</v>
      </c>
      <c r="AJ52" s="27" t="s">
        <v>402</v>
      </c>
    </row>
    <row r="53" spans="1:36" ht="45" customHeight="1">
      <c r="A53" s="24">
        <v>2018</v>
      </c>
      <c r="B53" s="25">
        <v>43101</v>
      </c>
      <c r="C53" s="25">
        <v>43190</v>
      </c>
      <c r="D53" s="17" t="s">
        <v>96</v>
      </c>
      <c r="E53" s="17">
        <v>311</v>
      </c>
      <c r="F53" s="17" t="s">
        <v>204</v>
      </c>
      <c r="G53" s="17" t="s">
        <v>204</v>
      </c>
      <c r="H53" s="17" t="s">
        <v>205</v>
      </c>
      <c r="I53" s="17" t="s">
        <v>206</v>
      </c>
      <c r="J53" s="17" t="s">
        <v>207</v>
      </c>
      <c r="K53" s="17" t="s">
        <v>208</v>
      </c>
      <c r="L53" s="17" t="s">
        <v>101</v>
      </c>
      <c r="M53" s="17" t="s">
        <v>220</v>
      </c>
      <c r="N53" s="27" t="s">
        <v>103</v>
      </c>
      <c r="O53" s="17">
        <v>0</v>
      </c>
      <c r="P53" s="30">
        <v>0</v>
      </c>
      <c r="Q53" s="27" t="s">
        <v>121</v>
      </c>
      <c r="R53" s="27" t="s">
        <v>122</v>
      </c>
      <c r="S53" s="27" t="s">
        <v>210</v>
      </c>
      <c r="T53" s="27" t="s">
        <v>121</v>
      </c>
      <c r="U53" s="27" t="s">
        <v>122</v>
      </c>
      <c r="V53" s="27" t="s">
        <v>210</v>
      </c>
      <c r="W53" s="17" t="s">
        <v>211</v>
      </c>
      <c r="X53" s="19">
        <v>43125</v>
      </c>
      <c r="Y53" s="19">
        <f t="shared" si="1"/>
        <v>43125</v>
      </c>
      <c r="Z53" s="29">
        <v>46</v>
      </c>
      <c r="AA53" s="30">
        <v>100</v>
      </c>
      <c r="AB53" s="30">
        <v>0</v>
      </c>
      <c r="AD53" s="31" t="s">
        <v>400</v>
      </c>
      <c r="AE53" s="17">
        <v>46</v>
      </c>
      <c r="AF53" s="32" t="s">
        <v>401</v>
      </c>
      <c r="AG53" s="33" t="s">
        <v>173</v>
      </c>
      <c r="AH53" s="25">
        <v>43190</v>
      </c>
      <c r="AI53" s="25">
        <v>43190</v>
      </c>
      <c r="AJ53" s="27" t="s">
        <v>402</v>
      </c>
    </row>
    <row r="54" spans="1:36" ht="45" customHeight="1">
      <c r="A54" s="24">
        <v>2018</v>
      </c>
      <c r="B54" s="25">
        <v>43101</v>
      </c>
      <c r="C54" s="25">
        <v>43190</v>
      </c>
      <c r="D54" s="17" t="s">
        <v>96</v>
      </c>
      <c r="E54" s="17">
        <v>311</v>
      </c>
      <c r="F54" s="17" t="s">
        <v>204</v>
      </c>
      <c r="G54" s="17" t="s">
        <v>204</v>
      </c>
      <c r="H54" s="17" t="s">
        <v>205</v>
      </c>
      <c r="I54" s="17" t="s">
        <v>217</v>
      </c>
      <c r="J54" s="17" t="s">
        <v>218</v>
      </c>
      <c r="K54" s="17" t="s">
        <v>219</v>
      </c>
      <c r="L54" s="17" t="s">
        <v>101</v>
      </c>
      <c r="M54" s="17" t="s">
        <v>209</v>
      </c>
      <c r="N54" s="27" t="s">
        <v>103</v>
      </c>
      <c r="O54" s="17">
        <v>0</v>
      </c>
      <c r="P54" s="30">
        <v>0</v>
      </c>
      <c r="Q54" s="27" t="s">
        <v>121</v>
      </c>
      <c r="R54" s="27" t="s">
        <v>122</v>
      </c>
      <c r="S54" s="27" t="s">
        <v>210</v>
      </c>
      <c r="T54" s="27" t="s">
        <v>121</v>
      </c>
      <c r="U54" s="27" t="s">
        <v>122</v>
      </c>
      <c r="V54" s="17" t="s">
        <v>221</v>
      </c>
      <c r="W54" s="17" t="s">
        <v>211</v>
      </c>
      <c r="X54" s="19">
        <v>43118</v>
      </c>
      <c r="Y54" s="19">
        <f t="shared" si="1"/>
        <v>43118</v>
      </c>
      <c r="Z54" s="29">
        <v>47</v>
      </c>
      <c r="AA54" s="30">
        <v>200</v>
      </c>
      <c r="AB54" s="30">
        <v>0</v>
      </c>
      <c r="AD54" s="31" t="s">
        <v>400</v>
      </c>
      <c r="AE54" s="17">
        <v>47</v>
      </c>
      <c r="AF54" s="32" t="s">
        <v>401</v>
      </c>
      <c r="AG54" s="33" t="s">
        <v>173</v>
      </c>
      <c r="AH54" s="25">
        <v>43190</v>
      </c>
      <c r="AI54" s="25">
        <v>43190</v>
      </c>
      <c r="AJ54" s="27" t="s">
        <v>402</v>
      </c>
    </row>
    <row r="55" spans="1:36" ht="45" customHeight="1">
      <c r="A55" s="24">
        <v>2018</v>
      </c>
      <c r="B55" s="25">
        <v>43101</v>
      </c>
      <c r="C55" s="25">
        <v>43190</v>
      </c>
      <c r="D55" s="17" t="s">
        <v>96</v>
      </c>
      <c r="E55" s="17">
        <v>311</v>
      </c>
      <c r="F55" s="17" t="s">
        <v>204</v>
      </c>
      <c r="G55" s="17" t="s">
        <v>204</v>
      </c>
      <c r="H55" s="17" t="s">
        <v>205</v>
      </c>
      <c r="I55" s="17" t="s">
        <v>206</v>
      </c>
      <c r="J55" s="17" t="s">
        <v>207</v>
      </c>
      <c r="K55" s="17" t="s">
        <v>208</v>
      </c>
      <c r="L55" s="17" t="s">
        <v>101</v>
      </c>
      <c r="M55" s="17" t="s">
        <v>222</v>
      </c>
      <c r="N55" s="27" t="s">
        <v>103</v>
      </c>
      <c r="O55" s="17">
        <v>0</v>
      </c>
      <c r="P55" s="30">
        <v>0</v>
      </c>
      <c r="Q55" s="27" t="s">
        <v>121</v>
      </c>
      <c r="R55" s="27" t="s">
        <v>122</v>
      </c>
      <c r="S55" s="27" t="s">
        <v>210</v>
      </c>
      <c r="T55" s="27" t="s">
        <v>121</v>
      </c>
      <c r="U55" s="27" t="s">
        <v>122</v>
      </c>
      <c r="V55" s="27" t="s">
        <v>223</v>
      </c>
      <c r="W55" s="17" t="s">
        <v>211</v>
      </c>
      <c r="X55" s="19">
        <v>43119</v>
      </c>
      <c r="Y55" s="19">
        <f t="shared" si="1"/>
        <v>43119</v>
      </c>
      <c r="Z55" s="29">
        <v>48</v>
      </c>
      <c r="AA55" s="30">
        <v>150</v>
      </c>
      <c r="AB55" s="30">
        <v>0</v>
      </c>
      <c r="AD55" s="31" t="s">
        <v>400</v>
      </c>
      <c r="AE55" s="17">
        <v>48</v>
      </c>
      <c r="AF55" s="32" t="s">
        <v>401</v>
      </c>
      <c r="AG55" s="33" t="s">
        <v>173</v>
      </c>
      <c r="AH55" s="25">
        <v>43190</v>
      </c>
      <c r="AI55" s="25">
        <v>43190</v>
      </c>
      <c r="AJ55" s="27" t="s">
        <v>402</v>
      </c>
    </row>
    <row r="56" spans="1:36" ht="45" customHeight="1">
      <c r="A56" s="24">
        <v>2018</v>
      </c>
      <c r="B56" s="25">
        <v>43101</v>
      </c>
      <c r="C56" s="25">
        <v>43190</v>
      </c>
      <c r="D56" s="17" t="s">
        <v>96</v>
      </c>
      <c r="E56" s="17">
        <v>311</v>
      </c>
      <c r="F56" s="17" t="s">
        <v>204</v>
      </c>
      <c r="G56" s="17" t="s">
        <v>204</v>
      </c>
      <c r="H56" s="17" t="s">
        <v>205</v>
      </c>
      <c r="I56" s="17" t="s">
        <v>206</v>
      </c>
      <c r="J56" s="17" t="s">
        <v>207</v>
      </c>
      <c r="K56" s="17" t="s">
        <v>208</v>
      </c>
      <c r="L56" s="17" t="s">
        <v>101</v>
      </c>
      <c r="M56" s="17" t="s">
        <v>224</v>
      </c>
      <c r="N56" s="27" t="s">
        <v>103</v>
      </c>
      <c r="O56" s="17">
        <v>0</v>
      </c>
      <c r="P56" s="30">
        <v>0</v>
      </c>
      <c r="Q56" s="27" t="s">
        <v>121</v>
      </c>
      <c r="R56" s="27" t="s">
        <v>122</v>
      </c>
      <c r="S56" s="27" t="s">
        <v>210</v>
      </c>
      <c r="T56" s="27" t="s">
        <v>121</v>
      </c>
      <c r="U56" s="27" t="s">
        <v>122</v>
      </c>
      <c r="V56" s="27" t="s">
        <v>210</v>
      </c>
      <c r="W56" s="17" t="s">
        <v>211</v>
      </c>
      <c r="X56" s="19">
        <v>43111</v>
      </c>
      <c r="Y56" s="19">
        <f t="shared" si="1"/>
        <v>43111</v>
      </c>
      <c r="Z56" s="29">
        <v>49</v>
      </c>
      <c r="AA56" s="30">
        <v>50</v>
      </c>
      <c r="AB56" s="30">
        <v>0</v>
      </c>
      <c r="AD56" s="31" t="s">
        <v>400</v>
      </c>
      <c r="AE56" s="17">
        <v>49</v>
      </c>
      <c r="AF56" s="32" t="s">
        <v>401</v>
      </c>
      <c r="AG56" s="33" t="s">
        <v>173</v>
      </c>
      <c r="AH56" s="25">
        <v>43190</v>
      </c>
      <c r="AI56" s="25">
        <v>43190</v>
      </c>
      <c r="AJ56" s="27" t="s">
        <v>402</v>
      </c>
    </row>
    <row r="57" spans="1:36" ht="45" customHeight="1">
      <c r="A57" s="24">
        <v>2018</v>
      </c>
      <c r="B57" s="25">
        <v>43101</v>
      </c>
      <c r="C57" s="25">
        <v>43190</v>
      </c>
      <c r="D57" s="17" t="s">
        <v>96</v>
      </c>
      <c r="E57" s="17">
        <v>422</v>
      </c>
      <c r="F57" s="17" t="s">
        <v>212</v>
      </c>
      <c r="G57" s="17" t="s">
        <v>212</v>
      </c>
      <c r="H57" s="17" t="s">
        <v>213</v>
      </c>
      <c r="I57" s="17" t="s">
        <v>214</v>
      </c>
      <c r="J57" s="17" t="s">
        <v>215</v>
      </c>
      <c r="K57" s="17" t="s">
        <v>216</v>
      </c>
      <c r="L57" s="17" t="s">
        <v>101</v>
      </c>
      <c r="M57" s="17" t="s">
        <v>224</v>
      </c>
      <c r="N57" s="27" t="s">
        <v>103</v>
      </c>
      <c r="O57" s="17">
        <v>0</v>
      </c>
      <c r="P57" s="30">
        <v>0</v>
      </c>
      <c r="Q57" s="27" t="s">
        <v>121</v>
      </c>
      <c r="R57" s="27" t="s">
        <v>122</v>
      </c>
      <c r="S57" s="27" t="s">
        <v>210</v>
      </c>
      <c r="T57" s="27" t="s">
        <v>121</v>
      </c>
      <c r="U57" s="27" t="s">
        <v>122</v>
      </c>
      <c r="V57" s="27" t="s">
        <v>210</v>
      </c>
      <c r="W57" s="17" t="s">
        <v>211</v>
      </c>
      <c r="X57" s="19">
        <v>43104</v>
      </c>
      <c r="Y57" s="19">
        <f t="shared" si="1"/>
        <v>43104</v>
      </c>
      <c r="Z57" s="29">
        <v>50</v>
      </c>
      <c r="AA57" s="30">
        <v>200</v>
      </c>
      <c r="AB57" s="30">
        <v>0</v>
      </c>
      <c r="AD57" s="31" t="s">
        <v>400</v>
      </c>
      <c r="AE57" s="17">
        <v>50</v>
      </c>
      <c r="AF57" s="32" t="s">
        <v>401</v>
      </c>
      <c r="AG57" s="33" t="s">
        <v>173</v>
      </c>
      <c r="AH57" s="25">
        <v>43190</v>
      </c>
      <c r="AI57" s="25">
        <v>43190</v>
      </c>
      <c r="AJ57" s="27" t="s">
        <v>402</v>
      </c>
    </row>
    <row r="58" spans="1:36" ht="45" customHeight="1">
      <c r="A58" s="24">
        <v>2018</v>
      </c>
      <c r="B58" s="25">
        <v>43101</v>
      </c>
      <c r="C58" s="25">
        <v>43190</v>
      </c>
      <c r="D58" s="17" t="s">
        <v>96</v>
      </c>
      <c r="E58" s="17">
        <v>452</v>
      </c>
      <c r="F58" s="17" t="s">
        <v>225</v>
      </c>
      <c r="G58" s="17" t="s">
        <v>225</v>
      </c>
      <c r="H58" s="17" t="s">
        <v>226</v>
      </c>
      <c r="I58" s="17" t="s">
        <v>227</v>
      </c>
      <c r="J58" s="17" t="s">
        <v>228</v>
      </c>
      <c r="K58" s="17" t="s">
        <v>229</v>
      </c>
      <c r="L58" s="17" t="s">
        <v>101</v>
      </c>
      <c r="M58" s="17" t="s">
        <v>230</v>
      </c>
      <c r="N58" s="27" t="s">
        <v>103</v>
      </c>
      <c r="O58" s="17">
        <v>0</v>
      </c>
      <c r="P58" s="30">
        <v>0</v>
      </c>
      <c r="Q58" s="27" t="s">
        <v>121</v>
      </c>
      <c r="R58" s="27" t="s">
        <v>122</v>
      </c>
      <c r="S58" s="27" t="s">
        <v>210</v>
      </c>
      <c r="T58" s="27" t="s">
        <v>121</v>
      </c>
      <c r="U58" s="27" t="s">
        <v>122</v>
      </c>
      <c r="V58" s="27" t="s">
        <v>210</v>
      </c>
      <c r="W58" s="17" t="s">
        <v>231</v>
      </c>
      <c r="X58" s="19">
        <v>43145</v>
      </c>
      <c r="Y58" s="19">
        <f t="shared" si="1"/>
        <v>43145</v>
      </c>
      <c r="Z58" s="29">
        <v>51</v>
      </c>
      <c r="AA58" s="30">
        <v>90</v>
      </c>
      <c r="AB58" s="30">
        <v>0</v>
      </c>
      <c r="AD58" s="31" t="s">
        <v>400</v>
      </c>
      <c r="AE58" s="17">
        <v>51</v>
      </c>
      <c r="AF58" s="32" t="s">
        <v>401</v>
      </c>
      <c r="AG58" s="33" t="s">
        <v>173</v>
      </c>
      <c r="AH58" s="25">
        <v>43190</v>
      </c>
      <c r="AI58" s="25">
        <v>43190</v>
      </c>
      <c r="AJ58" s="27" t="s">
        <v>402</v>
      </c>
    </row>
    <row r="59" spans="1:36" ht="45" customHeight="1">
      <c r="A59" s="24">
        <v>2018</v>
      </c>
      <c r="B59" s="25">
        <v>43101</v>
      </c>
      <c r="C59" s="25">
        <v>43190</v>
      </c>
      <c r="D59" s="17" t="s">
        <v>96</v>
      </c>
      <c r="E59" s="17">
        <v>422</v>
      </c>
      <c r="F59" s="17" t="s">
        <v>212</v>
      </c>
      <c r="G59" s="17" t="s">
        <v>212</v>
      </c>
      <c r="H59" s="17" t="s">
        <v>213</v>
      </c>
      <c r="I59" s="17" t="s">
        <v>214</v>
      </c>
      <c r="J59" s="17" t="s">
        <v>215</v>
      </c>
      <c r="K59" s="17" t="s">
        <v>216</v>
      </c>
      <c r="L59" s="17" t="s">
        <v>101</v>
      </c>
      <c r="M59" s="17" t="s">
        <v>232</v>
      </c>
      <c r="N59" s="27" t="s">
        <v>103</v>
      </c>
      <c r="O59" s="17">
        <v>0</v>
      </c>
      <c r="P59" s="30">
        <v>0</v>
      </c>
      <c r="Q59" s="27" t="s">
        <v>121</v>
      </c>
      <c r="R59" s="27" t="s">
        <v>122</v>
      </c>
      <c r="S59" s="27" t="s">
        <v>210</v>
      </c>
      <c r="T59" s="27" t="s">
        <v>121</v>
      </c>
      <c r="U59" s="27" t="s">
        <v>122</v>
      </c>
      <c r="V59" s="27" t="s">
        <v>210</v>
      </c>
      <c r="W59" s="17" t="s">
        <v>211</v>
      </c>
      <c r="X59" s="19">
        <v>43133</v>
      </c>
      <c r="Y59" s="19">
        <f t="shared" si="1"/>
        <v>43133</v>
      </c>
      <c r="Z59" s="29">
        <v>52</v>
      </c>
      <c r="AA59" s="30">
        <v>200</v>
      </c>
      <c r="AB59" s="30">
        <v>0</v>
      </c>
      <c r="AD59" s="31" t="s">
        <v>400</v>
      </c>
      <c r="AE59" s="17">
        <v>52</v>
      </c>
      <c r="AF59" s="32" t="s">
        <v>401</v>
      </c>
      <c r="AG59" s="33" t="s">
        <v>173</v>
      </c>
      <c r="AH59" s="25">
        <v>43190</v>
      </c>
      <c r="AI59" s="25">
        <v>43190</v>
      </c>
      <c r="AJ59" s="27" t="s">
        <v>402</v>
      </c>
    </row>
    <row r="60" spans="1:36" ht="45" customHeight="1">
      <c r="A60" s="24">
        <v>2018</v>
      </c>
      <c r="B60" s="25">
        <v>43101</v>
      </c>
      <c r="C60" s="25">
        <v>43190</v>
      </c>
      <c r="D60" s="17" t="s">
        <v>96</v>
      </c>
      <c r="E60" s="17">
        <v>311</v>
      </c>
      <c r="F60" s="17" t="s">
        <v>204</v>
      </c>
      <c r="G60" s="17" t="s">
        <v>204</v>
      </c>
      <c r="H60" s="17" t="s">
        <v>205</v>
      </c>
      <c r="I60" s="17" t="s">
        <v>206</v>
      </c>
      <c r="J60" s="17" t="s">
        <v>207</v>
      </c>
      <c r="K60" s="17" t="s">
        <v>208</v>
      </c>
      <c r="L60" s="17" t="s">
        <v>101</v>
      </c>
      <c r="M60" s="17" t="s">
        <v>230</v>
      </c>
      <c r="N60" s="27" t="s">
        <v>103</v>
      </c>
      <c r="O60" s="17">
        <v>0</v>
      </c>
      <c r="P60" s="30">
        <v>0</v>
      </c>
      <c r="Q60" s="27" t="s">
        <v>121</v>
      </c>
      <c r="R60" s="27" t="s">
        <v>122</v>
      </c>
      <c r="S60" s="27" t="s">
        <v>210</v>
      </c>
      <c r="T60" s="27" t="s">
        <v>121</v>
      </c>
      <c r="U60" s="27" t="s">
        <v>122</v>
      </c>
      <c r="V60" s="27" t="s">
        <v>210</v>
      </c>
      <c r="W60" s="17" t="s">
        <v>211</v>
      </c>
      <c r="X60" s="19">
        <v>43145</v>
      </c>
      <c r="Y60" s="19">
        <f t="shared" si="1"/>
        <v>43145</v>
      </c>
      <c r="Z60" s="29">
        <v>53</v>
      </c>
      <c r="AA60" s="30">
        <v>150</v>
      </c>
      <c r="AB60" s="30">
        <v>0</v>
      </c>
      <c r="AD60" s="31" t="s">
        <v>400</v>
      </c>
      <c r="AE60" s="17">
        <v>53</v>
      </c>
      <c r="AF60" s="32" t="s">
        <v>401</v>
      </c>
      <c r="AG60" s="33" t="s">
        <v>173</v>
      </c>
      <c r="AH60" s="25">
        <v>43190</v>
      </c>
      <c r="AI60" s="25">
        <v>43190</v>
      </c>
      <c r="AJ60" s="27" t="s">
        <v>402</v>
      </c>
    </row>
    <row r="61" spans="1:36" ht="45" customHeight="1">
      <c r="A61" s="24">
        <v>2018</v>
      </c>
      <c r="B61" s="25">
        <v>43101</v>
      </c>
      <c r="C61" s="25">
        <v>43190</v>
      </c>
      <c r="D61" s="17" t="s">
        <v>96</v>
      </c>
      <c r="E61" s="17">
        <v>311</v>
      </c>
      <c r="F61" s="17" t="s">
        <v>204</v>
      </c>
      <c r="G61" s="17" t="s">
        <v>204</v>
      </c>
      <c r="H61" s="17" t="s">
        <v>205</v>
      </c>
      <c r="I61" s="17" t="s">
        <v>217</v>
      </c>
      <c r="J61" s="17" t="s">
        <v>218</v>
      </c>
      <c r="K61" s="17" t="s">
        <v>219</v>
      </c>
      <c r="L61" s="17" t="s">
        <v>101</v>
      </c>
      <c r="M61" s="17" t="s">
        <v>230</v>
      </c>
      <c r="N61" s="27" t="s">
        <v>103</v>
      </c>
      <c r="O61" s="17">
        <v>0</v>
      </c>
      <c r="P61" s="30">
        <v>0</v>
      </c>
      <c r="Q61" s="27" t="s">
        <v>121</v>
      </c>
      <c r="R61" s="27" t="s">
        <v>122</v>
      </c>
      <c r="S61" s="27" t="s">
        <v>210</v>
      </c>
      <c r="T61" s="27" t="s">
        <v>121</v>
      </c>
      <c r="U61" s="27" t="s">
        <v>122</v>
      </c>
      <c r="V61" s="27" t="s">
        <v>210</v>
      </c>
      <c r="W61" s="17" t="s">
        <v>211</v>
      </c>
      <c r="X61" s="19">
        <v>43145</v>
      </c>
      <c r="Y61" s="19">
        <f t="shared" si="1"/>
        <v>43145</v>
      </c>
      <c r="Z61" s="29">
        <v>54</v>
      </c>
      <c r="AA61" s="30">
        <v>150</v>
      </c>
      <c r="AB61" s="30">
        <v>0</v>
      </c>
      <c r="AD61" s="31" t="s">
        <v>400</v>
      </c>
      <c r="AE61" s="17">
        <v>54</v>
      </c>
      <c r="AF61" s="32" t="s">
        <v>401</v>
      </c>
      <c r="AG61" s="33" t="s">
        <v>173</v>
      </c>
      <c r="AH61" s="25">
        <v>43190</v>
      </c>
      <c r="AI61" s="25">
        <v>43190</v>
      </c>
      <c r="AJ61" s="27" t="s">
        <v>402</v>
      </c>
    </row>
    <row r="62" spans="1:36" ht="45" customHeight="1">
      <c r="A62" s="24">
        <v>2018</v>
      </c>
      <c r="B62" s="25">
        <v>43101</v>
      </c>
      <c r="C62" s="25">
        <v>43190</v>
      </c>
      <c r="D62" s="17" t="s">
        <v>96</v>
      </c>
      <c r="E62" s="17">
        <v>311</v>
      </c>
      <c r="F62" s="17" t="s">
        <v>204</v>
      </c>
      <c r="G62" s="17" t="s">
        <v>204</v>
      </c>
      <c r="H62" s="17" t="s">
        <v>205</v>
      </c>
      <c r="I62" s="17" t="s">
        <v>206</v>
      </c>
      <c r="J62" s="17" t="s">
        <v>207</v>
      </c>
      <c r="K62" s="17" t="s">
        <v>208</v>
      </c>
      <c r="L62" s="17" t="s">
        <v>101</v>
      </c>
      <c r="M62" s="17" t="s">
        <v>224</v>
      </c>
      <c r="N62" s="27" t="s">
        <v>103</v>
      </c>
      <c r="O62" s="17">
        <v>0</v>
      </c>
      <c r="P62" s="30">
        <v>0</v>
      </c>
      <c r="Q62" s="27" t="s">
        <v>121</v>
      </c>
      <c r="R62" s="27" t="s">
        <v>122</v>
      </c>
      <c r="S62" s="27" t="s">
        <v>210</v>
      </c>
      <c r="T62" s="27" t="s">
        <v>121</v>
      </c>
      <c r="U62" s="27" t="s">
        <v>122</v>
      </c>
      <c r="V62" s="27" t="s">
        <v>210</v>
      </c>
      <c r="W62" s="17" t="s">
        <v>211</v>
      </c>
      <c r="X62" s="19">
        <v>43147</v>
      </c>
      <c r="Y62" s="19">
        <f t="shared" si="1"/>
        <v>43147</v>
      </c>
      <c r="Z62" s="29">
        <v>55</v>
      </c>
      <c r="AA62" s="30">
        <v>100</v>
      </c>
      <c r="AB62" s="30">
        <v>0</v>
      </c>
      <c r="AD62" s="31" t="s">
        <v>400</v>
      </c>
      <c r="AE62" s="17">
        <v>55</v>
      </c>
      <c r="AF62" s="32" t="s">
        <v>401</v>
      </c>
      <c r="AG62" s="33" t="s">
        <v>173</v>
      </c>
      <c r="AH62" s="25">
        <v>43190</v>
      </c>
      <c r="AI62" s="25">
        <v>43190</v>
      </c>
      <c r="AJ62" s="27" t="s">
        <v>402</v>
      </c>
    </row>
    <row r="63" spans="1:36" ht="45" customHeight="1">
      <c r="A63" s="24">
        <v>2018</v>
      </c>
      <c r="B63" s="25">
        <v>43101</v>
      </c>
      <c r="C63" s="25">
        <v>43190</v>
      </c>
      <c r="D63" s="17" t="s">
        <v>96</v>
      </c>
      <c r="E63" s="17">
        <v>311</v>
      </c>
      <c r="F63" s="17" t="s">
        <v>204</v>
      </c>
      <c r="G63" s="17" t="s">
        <v>204</v>
      </c>
      <c r="H63" s="17" t="s">
        <v>205</v>
      </c>
      <c r="I63" s="17" t="s">
        <v>206</v>
      </c>
      <c r="J63" s="17" t="s">
        <v>207</v>
      </c>
      <c r="K63" s="17" t="s">
        <v>208</v>
      </c>
      <c r="L63" s="17" t="s">
        <v>101</v>
      </c>
      <c r="M63" s="17" t="s">
        <v>230</v>
      </c>
      <c r="N63" s="27" t="s">
        <v>103</v>
      </c>
      <c r="O63" s="17">
        <v>0</v>
      </c>
      <c r="P63" s="30">
        <v>0</v>
      </c>
      <c r="Q63" s="27" t="s">
        <v>121</v>
      </c>
      <c r="R63" s="27" t="s">
        <v>122</v>
      </c>
      <c r="S63" s="27" t="s">
        <v>210</v>
      </c>
      <c r="T63" s="27" t="s">
        <v>121</v>
      </c>
      <c r="U63" s="27" t="s">
        <v>122</v>
      </c>
      <c r="V63" s="27" t="s">
        <v>210</v>
      </c>
      <c r="W63" s="17" t="s">
        <v>211</v>
      </c>
      <c r="X63" s="19">
        <v>43147</v>
      </c>
      <c r="Y63" s="19">
        <f t="shared" si="1"/>
        <v>43147</v>
      </c>
      <c r="Z63" s="29">
        <v>56</v>
      </c>
      <c r="AA63" s="30">
        <v>200</v>
      </c>
      <c r="AB63" s="30">
        <v>0</v>
      </c>
      <c r="AD63" s="31" t="s">
        <v>400</v>
      </c>
      <c r="AE63" s="17">
        <v>56</v>
      </c>
      <c r="AF63" s="32" t="s">
        <v>401</v>
      </c>
      <c r="AG63" s="33" t="s">
        <v>173</v>
      </c>
      <c r="AH63" s="25">
        <v>43190</v>
      </c>
      <c r="AI63" s="25">
        <v>43190</v>
      </c>
      <c r="AJ63" s="27" t="s">
        <v>402</v>
      </c>
    </row>
    <row r="64" spans="1:36" ht="45" customHeight="1">
      <c r="A64" s="24">
        <v>2018</v>
      </c>
      <c r="B64" s="25">
        <v>43101</v>
      </c>
      <c r="C64" s="25">
        <v>43190</v>
      </c>
      <c r="D64" s="17" t="s">
        <v>96</v>
      </c>
      <c r="E64" s="17">
        <v>311</v>
      </c>
      <c r="F64" s="17" t="s">
        <v>204</v>
      </c>
      <c r="G64" s="17" t="s">
        <v>204</v>
      </c>
      <c r="H64" s="17" t="s">
        <v>205</v>
      </c>
      <c r="I64" s="17" t="s">
        <v>206</v>
      </c>
      <c r="J64" s="17" t="s">
        <v>207</v>
      </c>
      <c r="K64" s="17" t="s">
        <v>208</v>
      </c>
      <c r="L64" s="17" t="s">
        <v>101</v>
      </c>
      <c r="M64" s="17" t="s">
        <v>230</v>
      </c>
      <c r="N64" s="27" t="s">
        <v>103</v>
      </c>
      <c r="O64" s="17">
        <v>0</v>
      </c>
      <c r="P64" s="30">
        <v>0</v>
      </c>
      <c r="Q64" s="27" t="s">
        <v>121</v>
      </c>
      <c r="R64" s="27" t="s">
        <v>122</v>
      </c>
      <c r="S64" s="27" t="s">
        <v>210</v>
      </c>
      <c r="T64" s="27" t="s">
        <v>121</v>
      </c>
      <c r="U64" s="27" t="s">
        <v>122</v>
      </c>
      <c r="V64" s="27" t="s">
        <v>210</v>
      </c>
      <c r="W64" s="17" t="s">
        <v>211</v>
      </c>
      <c r="X64" s="19">
        <v>43147</v>
      </c>
      <c r="Y64" s="19">
        <f t="shared" si="1"/>
        <v>43147</v>
      </c>
      <c r="Z64" s="29">
        <v>57</v>
      </c>
      <c r="AA64" s="30">
        <v>200</v>
      </c>
      <c r="AB64" s="30">
        <v>0</v>
      </c>
      <c r="AD64" s="31" t="s">
        <v>400</v>
      </c>
      <c r="AE64" s="17">
        <v>57</v>
      </c>
      <c r="AF64" s="32" t="s">
        <v>401</v>
      </c>
      <c r="AG64" s="33" t="s">
        <v>173</v>
      </c>
      <c r="AH64" s="25">
        <v>43190</v>
      </c>
      <c r="AI64" s="25">
        <v>43190</v>
      </c>
      <c r="AJ64" s="27" t="s">
        <v>402</v>
      </c>
    </row>
    <row r="65" spans="1:36" ht="45" customHeight="1">
      <c r="A65" s="24">
        <v>2018</v>
      </c>
      <c r="B65" s="25">
        <v>43101</v>
      </c>
      <c r="C65" s="25">
        <v>43190</v>
      </c>
      <c r="D65" s="17" t="s">
        <v>96</v>
      </c>
      <c r="E65" s="17">
        <v>311</v>
      </c>
      <c r="F65" s="17" t="s">
        <v>204</v>
      </c>
      <c r="G65" s="17" t="s">
        <v>204</v>
      </c>
      <c r="H65" s="17" t="s">
        <v>205</v>
      </c>
      <c r="I65" s="17" t="s">
        <v>206</v>
      </c>
      <c r="J65" s="17" t="s">
        <v>207</v>
      </c>
      <c r="K65" s="17" t="s">
        <v>208</v>
      </c>
      <c r="L65" s="17" t="s">
        <v>101</v>
      </c>
      <c r="M65" s="17" t="s">
        <v>230</v>
      </c>
      <c r="N65" s="27" t="s">
        <v>103</v>
      </c>
      <c r="O65" s="17">
        <v>0</v>
      </c>
      <c r="P65" s="30">
        <v>0</v>
      </c>
      <c r="Q65" s="27" t="s">
        <v>121</v>
      </c>
      <c r="R65" s="27" t="s">
        <v>122</v>
      </c>
      <c r="S65" s="27" t="s">
        <v>210</v>
      </c>
      <c r="T65" s="27" t="s">
        <v>121</v>
      </c>
      <c r="U65" s="27" t="s">
        <v>122</v>
      </c>
      <c r="V65" s="27" t="s">
        <v>210</v>
      </c>
      <c r="W65" s="17" t="s">
        <v>211</v>
      </c>
      <c r="X65" s="19">
        <v>43147</v>
      </c>
      <c r="Y65" s="19">
        <f t="shared" si="1"/>
        <v>43147</v>
      </c>
      <c r="Z65" s="29">
        <v>58</v>
      </c>
      <c r="AA65" s="30">
        <v>200</v>
      </c>
      <c r="AB65" s="30">
        <v>0</v>
      </c>
      <c r="AD65" s="31" t="s">
        <v>400</v>
      </c>
      <c r="AE65" s="17">
        <v>58</v>
      </c>
      <c r="AF65" s="32" t="s">
        <v>401</v>
      </c>
      <c r="AG65" s="33" t="s">
        <v>173</v>
      </c>
      <c r="AH65" s="25">
        <v>43190</v>
      </c>
      <c r="AI65" s="25">
        <v>43190</v>
      </c>
      <c r="AJ65" s="27" t="s">
        <v>402</v>
      </c>
    </row>
    <row r="66" spans="1:36" ht="45" customHeight="1">
      <c r="A66" s="24">
        <v>2018</v>
      </c>
      <c r="B66" s="25">
        <v>43101</v>
      </c>
      <c r="C66" s="25">
        <v>43190</v>
      </c>
      <c r="D66" s="17" t="s">
        <v>96</v>
      </c>
      <c r="E66" s="17">
        <v>422</v>
      </c>
      <c r="F66" s="17" t="s">
        <v>212</v>
      </c>
      <c r="G66" s="17" t="s">
        <v>212</v>
      </c>
      <c r="H66" s="17" t="s">
        <v>213</v>
      </c>
      <c r="I66" s="17" t="s">
        <v>214</v>
      </c>
      <c r="J66" s="17" t="s">
        <v>215</v>
      </c>
      <c r="K66" s="17" t="s">
        <v>216</v>
      </c>
      <c r="L66" s="17" t="s">
        <v>101</v>
      </c>
      <c r="M66" s="17" t="s">
        <v>233</v>
      </c>
      <c r="N66" s="27" t="s">
        <v>103</v>
      </c>
      <c r="O66" s="17">
        <v>0</v>
      </c>
      <c r="P66" s="30">
        <v>0</v>
      </c>
      <c r="Q66" s="27" t="s">
        <v>121</v>
      </c>
      <c r="R66" s="27" t="s">
        <v>122</v>
      </c>
      <c r="S66" s="27" t="s">
        <v>210</v>
      </c>
      <c r="T66" s="27" t="s">
        <v>121</v>
      </c>
      <c r="U66" s="27" t="s">
        <v>122</v>
      </c>
      <c r="V66" s="27" t="s">
        <v>202</v>
      </c>
      <c r="W66" s="17" t="s">
        <v>211</v>
      </c>
      <c r="X66" s="19">
        <v>43132</v>
      </c>
      <c r="Y66" s="19">
        <f t="shared" si="1"/>
        <v>43132</v>
      </c>
      <c r="Z66" s="29">
        <v>59</v>
      </c>
      <c r="AA66" s="30">
        <v>210</v>
      </c>
      <c r="AB66" s="30">
        <v>0</v>
      </c>
      <c r="AD66" s="31" t="s">
        <v>400</v>
      </c>
      <c r="AE66" s="17">
        <v>59</v>
      </c>
      <c r="AF66" s="32" t="s">
        <v>401</v>
      </c>
      <c r="AG66" s="33" t="s">
        <v>173</v>
      </c>
      <c r="AH66" s="25">
        <v>43190</v>
      </c>
      <c r="AI66" s="25">
        <v>43190</v>
      </c>
      <c r="AJ66" s="27" t="s">
        <v>402</v>
      </c>
    </row>
    <row r="67" spans="1:36" ht="45" customHeight="1">
      <c r="A67" s="24">
        <v>2018</v>
      </c>
      <c r="B67" s="25">
        <v>43101</v>
      </c>
      <c r="C67" s="25">
        <v>43190</v>
      </c>
      <c r="D67" s="17" t="s">
        <v>96</v>
      </c>
      <c r="E67" s="17">
        <v>311</v>
      </c>
      <c r="F67" s="17" t="s">
        <v>204</v>
      </c>
      <c r="G67" s="17" t="s">
        <v>204</v>
      </c>
      <c r="H67" s="17" t="s">
        <v>205</v>
      </c>
      <c r="I67" s="17" t="s">
        <v>206</v>
      </c>
      <c r="J67" s="17" t="s">
        <v>207</v>
      </c>
      <c r="K67" s="17" t="s">
        <v>208</v>
      </c>
      <c r="L67" s="17" t="s">
        <v>101</v>
      </c>
      <c r="M67" s="17" t="s">
        <v>234</v>
      </c>
      <c r="N67" s="27" t="s">
        <v>103</v>
      </c>
      <c r="O67" s="17">
        <v>0</v>
      </c>
      <c r="P67" s="30">
        <v>0</v>
      </c>
      <c r="Q67" s="27" t="s">
        <v>121</v>
      </c>
      <c r="R67" s="27" t="s">
        <v>122</v>
      </c>
      <c r="S67" s="27" t="s">
        <v>210</v>
      </c>
      <c r="T67" s="27" t="s">
        <v>121</v>
      </c>
      <c r="U67" s="27" t="s">
        <v>122</v>
      </c>
      <c r="V67" s="27" t="s">
        <v>210</v>
      </c>
      <c r="W67" s="17" t="s">
        <v>211</v>
      </c>
      <c r="X67" s="19">
        <v>43132</v>
      </c>
      <c r="Y67" s="19">
        <f t="shared" si="1"/>
        <v>43132</v>
      </c>
      <c r="Z67" s="29">
        <v>60</v>
      </c>
      <c r="AA67" s="30">
        <v>140</v>
      </c>
      <c r="AB67" s="30">
        <v>0</v>
      </c>
      <c r="AD67" s="31" t="s">
        <v>400</v>
      </c>
      <c r="AE67" s="17">
        <v>60</v>
      </c>
      <c r="AF67" s="32" t="s">
        <v>401</v>
      </c>
      <c r="AG67" s="33" t="s">
        <v>173</v>
      </c>
      <c r="AH67" s="25">
        <v>43190</v>
      </c>
      <c r="AI67" s="25">
        <v>43190</v>
      </c>
      <c r="AJ67" s="27" t="s">
        <v>402</v>
      </c>
    </row>
    <row r="68" spans="1:36" ht="45" customHeight="1">
      <c r="A68" s="24">
        <v>2018</v>
      </c>
      <c r="B68" s="25">
        <v>43101</v>
      </c>
      <c r="C68" s="25">
        <v>43190</v>
      </c>
      <c r="D68" s="17" t="s">
        <v>96</v>
      </c>
      <c r="E68" s="17">
        <v>311</v>
      </c>
      <c r="F68" s="17" t="s">
        <v>204</v>
      </c>
      <c r="G68" s="17" t="s">
        <v>204</v>
      </c>
      <c r="H68" s="17" t="s">
        <v>205</v>
      </c>
      <c r="I68" s="17" t="s">
        <v>217</v>
      </c>
      <c r="J68" s="17" t="s">
        <v>218</v>
      </c>
      <c r="K68" s="17" t="s">
        <v>219</v>
      </c>
      <c r="L68" s="17" t="s">
        <v>101</v>
      </c>
      <c r="M68" s="17" t="s">
        <v>235</v>
      </c>
      <c r="N68" s="27" t="s">
        <v>103</v>
      </c>
      <c r="O68" s="17">
        <v>0</v>
      </c>
      <c r="P68" s="30">
        <v>0</v>
      </c>
      <c r="Q68" s="27" t="s">
        <v>121</v>
      </c>
      <c r="R68" s="27" t="s">
        <v>122</v>
      </c>
      <c r="S68" s="27" t="s">
        <v>210</v>
      </c>
      <c r="T68" s="27" t="s">
        <v>121</v>
      </c>
      <c r="U68" s="27" t="s">
        <v>122</v>
      </c>
      <c r="V68" s="27" t="s">
        <v>210</v>
      </c>
      <c r="W68" s="17" t="s">
        <v>211</v>
      </c>
      <c r="X68" s="19">
        <v>43137</v>
      </c>
      <c r="Y68" s="19">
        <f t="shared" si="1"/>
        <v>43137</v>
      </c>
      <c r="Z68" s="29">
        <v>61</v>
      </c>
      <c r="AA68" s="30">
        <v>100</v>
      </c>
      <c r="AB68" s="30">
        <v>0</v>
      </c>
      <c r="AD68" s="31" t="s">
        <v>400</v>
      </c>
      <c r="AE68" s="17">
        <v>61</v>
      </c>
      <c r="AF68" s="32" t="s">
        <v>401</v>
      </c>
      <c r="AG68" s="33" t="s">
        <v>173</v>
      </c>
      <c r="AH68" s="25">
        <v>43190</v>
      </c>
      <c r="AI68" s="25">
        <v>43190</v>
      </c>
      <c r="AJ68" s="27" t="s">
        <v>402</v>
      </c>
    </row>
    <row r="69" spans="1:36" ht="45" customHeight="1">
      <c r="A69" s="24">
        <v>2018</v>
      </c>
      <c r="B69" s="25">
        <v>43101</v>
      </c>
      <c r="C69" s="25">
        <v>43190</v>
      </c>
      <c r="D69" s="17" t="s">
        <v>96</v>
      </c>
      <c r="E69" s="17">
        <v>311</v>
      </c>
      <c r="F69" s="17" t="s">
        <v>204</v>
      </c>
      <c r="G69" s="17" t="s">
        <v>204</v>
      </c>
      <c r="H69" s="17" t="s">
        <v>205</v>
      </c>
      <c r="I69" s="17" t="s">
        <v>217</v>
      </c>
      <c r="J69" s="17" t="s">
        <v>218</v>
      </c>
      <c r="K69" s="17" t="s">
        <v>219</v>
      </c>
      <c r="L69" s="17" t="s">
        <v>101</v>
      </c>
      <c r="M69" s="17" t="s">
        <v>235</v>
      </c>
      <c r="N69" s="27" t="s">
        <v>103</v>
      </c>
      <c r="O69" s="17">
        <v>0</v>
      </c>
      <c r="P69" s="30">
        <v>0</v>
      </c>
      <c r="Q69" s="27" t="s">
        <v>121</v>
      </c>
      <c r="R69" s="27" t="s">
        <v>122</v>
      </c>
      <c r="S69" s="27" t="s">
        <v>210</v>
      </c>
      <c r="T69" s="27" t="s">
        <v>121</v>
      </c>
      <c r="U69" s="27" t="s">
        <v>122</v>
      </c>
      <c r="V69" s="27" t="s">
        <v>210</v>
      </c>
      <c r="W69" s="17" t="s">
        <v>211</v>
      </c>
      <c r="X69" s="19">
        <v>43132</v>
      </c>
      <c r="Y69" s="19">
        <f t="shared" si="1"/>
        <v>43132</v>
      </c>
      <c r="Z69" s="29">
        <v>62</v>
      </c>
      <c r="AA69" s="30">
        <v>100</v>
      </c>
      <c r="AB69" s="30">
        <v>0</v>
      </c>
      <c r="AD69" s="31" t="s">
        <v>400</v>
      </c>
      <c r="AE69" s="17">
        <v>62</v>
      </c>
      <c r="AF69" s="32" t="s">
        <v>401</v>
      </c>
      <c r="AG69" s="33" t="s">
        <v>173</v>
      </c>
      <c r="AH69" s="25">
        <v>43190</v>
      </c>
      <c r="AI69" s="25">
        <v>43190</v>
      </c>
      <c r="AJ69" s="27" t="s">
        <v>402</v>
      </c>
    </row>
    <row r="70" spans="1:36" ht="45" customHeight="1">
      <c r="A70" s="24">
        <v>2018</v>
      </c>
      <c r="B70" s="25">
        <v>43101</v>
      </c>
      <c r="C70" s="25">
        <v>43190</v>
      </c>
      <c r="D70" s="17" t="s">
        <v>96</v>
      </c>
      <c r="E70" s="17">
        <v>311</v>
      </c>
      <c r="F70" s="17" t="s">
        <v>204</v>
      </c>
      <c r="G70" s="17" t="s">
        <v>204</v>
      </c>
      <c r="H70" s="17" t="s">
        <v>205</v>
      </c>
      <c r="I70" s="17" t="s">
        <v>206</v>
      </c>
      <c r="J70" s="17" t="s">
        <v>207</v>
      </c>
      <c r="K70" s="17" t="s">
        <v>208</v>
      </c>
      <c r="L70" s="17" t="s">
        <v>101</v>
      </c>
      <c r="M70" s="17" t="s">
        <v>230</v>
      </c>
      <c r="N70" s="27" t="s">
        <v>103</v>
      </c>
      <c r="O70" s="17">
        <v>0</v>
      </c>
      <c r="P70" s="30">
        <v>0</v>
      </c>
      <c r="Q70" s="27" t="s">
        <v>121</v>
      </c>
      <c r="R70" s="27" t="s">
        <v>122</v>
      </c>
      <c r="S70" s="27" t="s">
        <v>210</v>
      </c>
      <c r="T70" s="27" t="s">
        <v>121</v>
      </c>
      <c r="U70" s="27" t="s">
        <v>122</v>
      </c>
      <c r="V70" s="27" t="s">
        <v>210</v>
      </c>
      <c r="W70" s="17" t="s">
        <v>211</v>
      </c>
      <c r="X70" s="19">
        <v>43152</v>
      </c>
      <c r="Y70" s="19">
        <f t="shared" si="1"/>
        <v>43152</v>
      </c>
      <c r="Z70" s="29">
        <v>63</v>
      </c>
      <c r="AA70" s="30">
        <v>100</v>
      </c>
      <c r="AB70" s="30">
        <v>0</v>
      </c>
      <c r="AD70" s="31" t="s">
        <v>400</v>
      </c>
      <c r="AE70" s="17">
        <v>63</v>
      </c>
      <c r="AF70" s="32" t="s">
        <v>401</v>
      </c>
      <c r="AG70" s="33" t="s">
        <v>173</v>
      </c>
      <c r="AH70" s="25">
        <v>43190</v>
      </c>
      <c r="AI70" s="25">
        <v>43190</v>
      </c>
      <c r="AJ70" s="27" t="s">
        <v>402</v>
      </c>
    </row>
    <row r="71" spans="1:36" ht="45" customHeight="1">
      <c r="A71" s="24">
        <v>2018</v>
      </c>
      <c r="B71" s="25">
        <v>43101</v>
      </c>
      <c r="C71" s="25">
        <v>43190</v>
      </c>
      <c r="D71" s="17" t="s">
        <v>96</v>
      </c>
      <c r="E71" s="17">
        <v>422</v>
      </c>
      <c r="F71" s="17" t="s">
        <v>212</v>
      </c>
      <c r="G71" s="17" t="s">
        <v>212</v>
      </c>
      <c r="H71" s="17" t="s">
        <v>213</v>
      </c>
      <c r="I71" s="17" t="s">
        <v>214</v>
      </c>
      <c r="J71" s="17" t="s">
        <v>215</v>
      </c>
      <c r="K71" s="17" t="s">
        <v>216</v>
      </c>
      <c r="L71" s="17" t="s">
        <v>101</v>
      </c>
      <c r="M71" s="17" t="s">
        <v>233</v>
      </c>
      <c r="N71" s="27" t="s">
        <v>103</v>
      </c>
      <c r="O71" s="17">
        <v>0</v>
      </c>
      <c r="P71" s="30">
        <v>0</v>
      </c>
      <c r="Q71" s="27" t="s">
        <v>121</v>
      </c>
      <c r="R71" s="27" t="s">
        <v>122</v>
      </c>
      <c r="S71" s="27" t="s">
        <v>210</v>
      </c>
      <c r="T71" s="27" t="s">
        <v>121</v>
      </c>
      <c r="U71" s="27" t="s">
        <v>122</v>
      </c>
      <c r="V71" s="27" t="s">
        <v>202</v>
      </c>
      <c r="W71" s="17" t="s">
        <v>211</v>
      </c>
      <c r="X71" s="19">
        <v>43144</v>
      </c>
      <c r="Y71" s="19">
        <f t="shared" si="1"/>
        <v>43144</v>
      </c>
      <c r="Z71" s="29">
        <v>64</v>
      </c>
      <c r="AA71" s="30">
        <v>210</v>
      </c>
      <c r="AB71" s="30">
        <v>0</v>
      </c>
      <c r="AD71" s="31" t="s">
        <v>400</v>
      </c>
      <c r="AE71" s="17">
        <v>64</v>
      </c>
      <c r="AF71" s="32" t="s">
        <v>401</v>
      </c>
      <c r="AG71" s="33" t="s">
        <v>173</v>
      </c>
      <c r="AH71" s="25">
        <v>43190</v>
      </c>
      <c r="AI71" s="25">
        <v>43190</v>
      </c>
      <c r="AJ71" s="27" t="s">
        <v>402</v>
      </c>
    </row>
    <row r="72" spans="1:36" ht="45" customHeight="1">
      <c r="A72" s="24">
        <v>2018</v>
      </c>
      <c r="B72" s="25">
        <v>43101</v>
      </c>
      <c r="C72" s="25">
        <v>43190</v>
      </c>
      <c r="D72" s="17" t="s">
        <v>96</v>
      </c>
      <c r="E72" s="17">
        <v>311</v>
      </c>
      <c r="F72" s="17" t="s">
        <v>204</v>
      </c>
      <c r="G72" s="17" t="s">
        <v>204</v>
      </c>
      <c r="H72" s="17" t="s">
        <v>205</v>
      </c>
      <c r="I72" s="17" t="s">
        <v>206</v>
      </c>
      <c r="J72" s="17" t="s">
        <v>207</v>
      </c>
      <c r="K72" s="17" t="s">
        <v>208</v>
      </c>
      <c r="L72" s="17" t="s">
        <v>101</v>
      </c>
      <c r="M72" s="17" t="s">
        <v>230</v>
      </c>
      <c r="N72" s="27" t="s">
        <v>103</v>
      </c>
      <c r="O72" s="17">
        <v>0</v>
      </c>
      <c r="P72" s="30">
        <v>0</v>
      </c>
      <c r="Q72" s="27" t="s">
        <v>121</v>
      </c>
      <c r="R72" s="27" t="s">
        <v>122</v>
      </c>
      <c r="S72" s="27" t="s">
        <v>210</v>
      </c>
      <c r="T72" s="27" t="s">
        <v>121</v>
      </c>
      <c r="U72" s="27" t="s">
        <v>122</v>
      </c>
      <c r="V72" s="27" t="s">
        <v>210</v>
      </c>
      <c r="W72" s="17" t="s">
        <v>211</v>
      </c>
      <c r="X72" s="19">
        <v>43153</v>
      </c>
      <c r="Y72" s="19">
        <f t="shared" si="1"/>
        <v>43153</v>
      </c>
      <c r="Z72" s="29">
        <v>65</v>
      </c>
      <c r="AA72" s="30">
        <v>80</v>
      </c>
      <c r="AB72" s="30">
        <v>0</v>
      </c>
      <c r="AD72" s="31" t="s">
        <v>400</v>
      </c>
      <c r="AE72" s="17">
        <v>65</v>
      </c>
      <c r="AF72" s="32" t="s">
        <v>401</v>
      </c>
      <c r="AG72" s="33" t="s">
        <v>173</v>
      </c>
      <c r="AH72" s="25">
        <v>43190</v>
      </c>
      <c r="AI72" s="25">
        <v>43190</v>
      </c>
      <c r="AJ72" s="27" t="s">
        <v>402</v>
      </c>
    </row>
    <row r="73" spans="1:36" ht="45" customHeight="1">
      <c r="A73" s="24">
        <v>2018</v>
      </c>
      <c r="B73" s="25">
        <v>43101</v>
      </c>
      <c r="C73" s="25">
        <v>43190</v>
      </c>
      <c r="D73" s="17" t="s">
        <v>96</v>
      </c>
      <c r="E73" s="17">
        <v>422</v>
      </c>
      <c r="F73" s="17" t="s">
        <v>212</v>
      </c>
      <c r="G73" s="17" t="s">
        <v>212</v>
      </c>
      <c r="H73" s="17" t="s">
        <v>213</v>
      </c>
      <c r="I73" s="17" t="s">
        <v>214</v>
      </c>
      <c r="J73" s="17" t="s">
        <v>215</v>
      </c>
      <c r="K73" s="17" t="s">
        <v>216</v>
      </c>
      <c r="L73" s="17" t="s">
        <v>101</v>
      </c>
      <c r="M73" s="17" t="s">
        <v>233</v>
      </c>
      <c r="N73" s="27" t="s">
        <v>103</v>
      </c>
      <c r="O73" s="17">
        <v>0</v>
      </c>
      <c r="P73" s="30">
        <v>0</v>
      </c>
      <c r="Q73" s="27" t="s">
        <v>121</v>
      </c>
      <c r="R73" s="27" t="s">
        <v>122</v>
      </c>
      <c r="S73" s="27" t="s">
        <v>210</v>
      </c>
      <c r="T73" s="27" t="s">
        <v>121</v>
      </c>
      <c r="U73" s="27" t="s">
        <v>122</v>
      </c>
      <c r="V73" s="27" t="s">
        <v>202</v>
      </c>
      <c r="W73" s="17" t="s">
        <v>211</v>
      </c>
      <c r="X73" s="19">
        <v>43146</v>
      </c>
      <c r="Y73" s="19">
        <f t="shared" si="1"/>
        <v>43146</v>
      </c>
      <c r="Z73" s="29">
        <v>66</v>
      </c>
      <c r="AA73" s="30">
        <v>130</v>
      </c>
      <c r="AB73" s="30">
        <v>0</v>
      </c>
      <c r="AD73" s="31" t="s">
        <v>400</v>
      </c>
      <c r="AE73" s="17">
        <v>66</v>
      </c>
      <c r="AF73" s="32" t="s">
        <v>401</v>
      </c>
      <c r="AG73" s="33" t="s">
        <v>173</v>
      </c>
      <c r="AH73" s="25">
        <v>43190</v>
      </c>
      <c r="AI73" s="25">
        <v>43190</v>
      </c>
      <c r="AJ73" s="27" t="s">
        <v>402</v>
      </c>
    </row>
    <row r="74" spans="1:36" ht="45" customHeight="1">
      <c r="A74" s="24">
        <v>2018</v>
      </c>
      <c r="B74" s="25">
        <v>43101</v>
      </c>
      <c r="C74" s="25">
        <v>43190</v>
      </c>
      <c r="D74" s="17" t="s">
        <v>96</v>
      </c>
      <c r="E74" s="17">
        <v>422</v>
      </c>
      <c r="F74" s="17" t="s">
        <v>212</v>
      </c>
      <c r="G74" s="17" t="s">
        <v>212</v>
      </c>
      <c r="H74" s="17" t="s">
        <v>213</v>
      </c>
      <c r="I74" s="17" t="s">
        <v>214</v>
      </c>
      <c r="J74" s="17" t="s">
        <v>215</v>
      </c>
      <c r="K74" s="17" t="s">
        <v>216</v>
      </c>
      <c r="L74" s="17" t="s">
        <v>101</v>
      </c>
      <c r="M74" s="17" t="s">
        <v>233</v>
      </c>
      <c r="N74" s="27" t="s">
        <v>103</v>
      </c>
      <c r="O74" s="17">
        <v>2</v>
      </c>
      <c r="P74" s="30">
        <v>130</v>
      </c>
      <c r="Q74" s="27" t="s">
        <v>121</v>
      </c>
      <c r="R74" s="27" t="s">
        <v>122</v>
      </c>
      <c r="S74" s="27" t="s">
        <v>210</v>
      </c>
      <c r="T74" s="27" t="s">
        <v>121</v>
      </c>
      <c r="U74" s="27" t="s">
        <v>122</v>
      </c>
      <c r="V74" s="27" t="s">
        <v>202</v>
      </c>
      <c r="W74" s="17" t="s">
        <v>211</v>
      </c>
      <c r="X74" s="19">
        <v>43132</v>
      </c>
      <c r="Y74" s="19">
        <f t="shared" si="1"/>
        <v>43132</v>
      </c>
      <c r="Z74" s="29">
        <v>67</v>
      </c>
      <c r="AA74" s="30">
        <v>260</v>
      </c>
      <c r="AB74" s="30">
        <v>0</v>
      </c>
      <c r="AD74" s="31" t="s">
        <v>400</v>
      </c>
      <c r="AE74" s="17">
        <v>67</v>
      </c>
      <c r="AF74" s="32" t="s">
        <v>401</v>
      </c>
      <c r="AG74" s="33" t="s">
        <v>173</v>
      </c>
      <c r="AH74" s="25">
        <v>43190</v>
      </c>
      <c r="AI74" s="25">
        <v>43190</v>
      </c>
      <c r="AJ74" s="27" t="s">
        <v>402</v>
      </c>
    </row>
    <row r="75" spans="1:36" ht="45" customHeight="1">
      <c r="A75" s="24">
        <v>2018</v>
      </c>
      <c r="B75" s="25">
        <v>43101</v>
      </c>
      <c r="C75" s="25">
        <v>43190</v>
      </c>
      <c r="D75" s="17" t="s">
        <v>96</v>
      </c>
      <c r="E75" s="17">
        <v>311</v>
      </c>
      <c r="F75" s="17" t="s">
        <v>204</v>
      </c>
      <c r="G75" s="17" t="s">
        <v>204</v>
      </c>
      <c r="H75" s="17" t="s">
        <v>205</v>
      </c>
      <c r="I75" s="17" t="s">
        <v>206</v>
      </c>
      <c r="J75" s="17" t="s">
        <v>207</v>
      </c>
      <c r="K75" s="17" t="s">
        <v>208</v>
      </c>
      <c r="L75" s="17" t="s">
        <v>101</v>
      </c>
      <c r="M75" s="17" t="s">
        <v>230</v>
      </c>
      <c r="N75" s="27" t="s">
        <v>103</v>
      </c>
      <c r="O75" s="17">
        <v>0</v>
      </c>
      <c r="P75" s="30">
        <v>0</v>
      </c>
      <c r="Q75" s="27" t="s">
        <v>121</v>
      </c>
      <c r="R75" s="27" t="s">
        <v>122</v>
      </c>
      <c r="S75" s="27" t="s">
        <v>210</v>
      </c>
      <c r="T75" s="27" t="s">
        <v>121</v>
      </c>
      <c r="U75" s="27" t="s">
        <v>122</v>
      </c>
      <c r="V75" s="27" t="s">
        <v>210</v>
      </c>
      <c r="W75" s="17" t="s">
        <v>211</v>
      </c>
      <c r="X75" s="19">
        <v>43153</v>
      </c>
      <c r="Y75" s="19">
        <f t="shared" si="1"/>
        <v>43153</v>
      </c>
      <c r="Z75" s="29">
        <v>68</v>
      </c>
      <c r="AA75" s="30">
        <v>130</v>
      </c>
      <c r="AB75" s="30">
        <v>0</v>
      </c>
      <c r="AD75" s="31" t="s">
        <v>400</v>
      </c>
      <c r="AE75" s="17">
        <v>68</v>
      </c>
      <c r="AF75" s="32" t="s">
        <v>401</v>
      </c>
      <c r="AG75" s="33" t="s">
        <v>173</v>
      </c>
      <c r="AH75" s="25">
        <v>43190</v>
      </c>
      <c r="AI75" s="25">
        <v>43190</v>
      </c>
      <c r="AJ75" s="27" t="s">
        <v>402</v>
      </c>
    </row>
    <row r="76" spans="1:36" ht="45" customHeight="1">
      <c r="A76" s="24">
        <v>2018</v>
      </c>
      <c r="B76" s="25">
        <v>43101</v>
      </c>
      <c r="C76" s="25">
        <v>43190</v>
      </c>
      <c r="D76" s="17" t="s">
        <v>96</v>
      </c>
      <c r="E76" s="17">
        <v>381</v>
      </c>
      <c r="F76" s="17" t="s">
        <v>236</v>
      </c>
      <c r="G76" s="17" t="s">
        <v>236</v>
      </c>
      <c r="H76" s="17" t="s">
        <v>166</v>
      </c>
      <c r="I76" s="17" t="s">
        <v>237</v>
      </c>
      <c r="J76" s="17" t="s">
        <v>238</v>
      </c>
      <c r="K76" s="17" t="s">
        <v>239</v>
      </c>
      <c r="L76" s="17" t="s">
        <v>101</v>
      </c>
      <c r="M76" s="17" t="s">
        <v>240</v>
      </c>
      <c r="N76" s="27" t="s">
        <v>103</v>
      </c>
      <c r="O76" s="17">
        <v>0</v>
      </c>
      <c r="P76" s="30">
        <v>0</v>
      </c>
      <c r="Q76" s="27" t="s">
        <v>121</v>
      </c>
      <c r="R76" s="27" t="s">
        <v>122</v>
      </c>
      <c r="S76" s="27" t="s">
        <v>122</v>
      </c>
      <c r="T76" s="27" t="s">
        <v>121</v>
      </c>
      <c r="U76" s="27" t="s">
        <v>122</v>
      </c>
      <c r="V76" s="27" t="s">
        <v>122</v>
      </c>
      <c r="W76" s="27" t="s">
        <v>240</v>
      </c>
      <c r="X76" s="19">
        <v>43101</v>
      </c>
      <c r="Y76" s="19">
        <v>43131</v>
      </c>
      <c r="Z76" s="29">
        <v>69</v>
      </c>
      <c r="AA76" s="30">
        <v>812</v>
      </c>
      <c r="AB76" s="30">
        <v>0</v>
      </c>
      <c r="AD76" s="31" t="s">
        <v>400</v>
      </c>
      <c r="AE76" s="17">
        <v>69</v>
      </c>
      <c r="AF76" s="32" t="s">
        <v>401</v>
      </c>
      <c r="AG76" s="33" t="s">
        <v>173</v>
      </c>
      <c r="AH76" s="25">
        <v>43190</v>
      </c>
      <c r="AI76" s="25">
        <v>43190</v>
      </c>
      <c r="AJ76" s="27" t="s">
        <v>402</v>
      </c>
    </row>
    <row r="77" spans="1:36" ht="45" customHeight="1">
      <c r="A77" s="24">
        <v>2018</v>
      </c>
      <c r="B77" s="25">
        <v>43101</v>
      </c>
      <c r="C77" s="25">
        <v>43190</v>
      </c>
      <c r="D77" s="17" t="s">
        <v>96</v>
      </c>
      <c r="E77" s="17">
        <v>381</v>
      </c>
      <c r="F77" s="17" t="s">
        <v>236</v>
      </c>
      <c r="G77" s="17" t="s">
        <v>236</v>
      </c>
      <c r="H77" s="17" t="s">
        <v>166</v>
      </c>
      <c r="I77" s="17" t="s">
        <v>241</v>
      </c>
      <c r="J77" s="17" t="s">
        <v>242</v>
      </c>
      <c r="K77" s="17" t="s">
        <v>243</v>
      </c>
      <c r="L77" s="17" t="s">
        <v>101</v>
      </c>
      <c r="M77" s="17" t="s">
        <v>240</v>
      </c>
      <c r="N77" s="27" t="s">
        <v>103</v>
      </c>
      <c r="O77" s="17">
        <v>0</v>
      </c>
      <c r="P77" s="30">
        <v>0</v>
      </c>
      <c r="Q77" s="27" t="s">
        <v>121</v>
      </c>
      <c r="R77" s="27" t="s">
        <v>122</v>
      </c>
      <c r="S77" s="27" t="s">
        <v>122</v>
      </c>
      <c r="T77" s="27" t="s">
        <v>121</v>
      </c>
      <c r="U77" s="27" t="s">
        <v>122</v>
      </c>
      <c r="V77" s="27" t="s">
        <v>122</v>
      </c>
      <c r="W77" s="27" t="s">
        <v>240</v>
      </c>
      <c r="X77" s="19">
        <v>43101</v>
      </c>
      <c r="Y77" s="19">
        <v>43131</v>
      </c>
      <c r="Z77" s="29">
        <v>70</v>
      </c>
      <c r="AA77" s="30">
        <v>812</v>
      </c>
      <c r="AB77" s="30">
        <v>0</v>
      </c>
      <c r="AD77" s="31" t="s">
        <v>400</v>
      </c>
      <c r="AE77" s="17">
        <v>70</v>
      </c>
      <c r="AF77" s="32" t="s">
        <v>401</v>
      </c>
      <c r="AG77" s="33" t="s">
        <v>173</v>
      </c>
      <c r="AH77" s="25">
        <v>43190</v>
      </c>
      <c r="AI77" s="25">
        <v>43190</v>
      </c>
      <c r="AJ77" s="27" t="s">
        <v>402</v>
      </c>
    </row>
    <row r="78" spans="1:36" ht="45" customHeight="1">
      <c r="A78" s="24">
        <v>2018</v>
      </c>
      <c r="B78" s="25">
        <v>43101</v>
      </c>
      <c r="C78" s="25">
        <v>43190</v>
      </c>
      <c r="D78" s="17" t="s">
        <v>96</v>
      </c>
      <c r="E78" s="17">
        <v>381</v>
      </c>
      <c r="F78" s="17" t="s">
        <v>236</v>
      </c>
      <c r="G78" s="17" t="s">
        <v>236</v>
      </c>
      <c r="H78" s="17" t="s">
        <v>166</v>
      </c>
      <c r="I78" s="17" t="s">
        <v>244</v>
      </c>
      <c r="J78" s="17" t="s">
        <v>169</v>
      </c>
      <c r="K78" s="17" t="s">
        <v>245</v>
      </c>
      <c r="L78" s="17" t="s">
        <v>101</v>
      </c>
      <c r="M78" s="17" t="s">
        <v>240</v>
      </c>
      <c r="N78" s="27" t="s">
        <v>103</v>
      </c>
      <c r="O78" s="17">
        <v>0</v>
      </c>
      <c r="P78" s="30">
        <v>0</v>
      </c>
      <c r="Q78" s="27" t="s">
        <v>121</v>
      </c>
      <c r="R78" s="27" t="s">
        <v>122</v>
      </c>
      <c r="S78" s="27" t="s">
        <v>122</v>
      </c>
      <c r="T78" s="27" t="s">
        <v>121</v>
      </c>
      <c r="U78" s="27" t="s">
        <v>122</v>
      </c>
      <c r="V78" s="27" t="s">
        <v>122</v>
      </c>
      <c r="W78" s="27" t="s">
        <v>240</v>
      </c>
      <c r="X78" s="19">
        <v>43101</v>
      </c>
      <c r="Y78" s="19">
        <v>43131</v>
      </c>
      <c r="Z78" s="29">
        <v>71</v>
      </c>
      <c r="AA78" s="30">
        <v>812</v>
      </c>
      <c r="AB78" s="30">
        <v>0</v>
      </c>
      <c r="AD78" s="31" t="s">
        <v>400</v>
      </c>
      <c r="AE78" s="17">
        <v>71</v>
      </c>
      <c r="AF78" s="32" t="s">
        <v>401</v>
      </c>
      <c r="AG78" s="33" t="s">
        <v>173</v>
      </c>
      <c r="AH78" s="25">
        <v>43190</v>
      </c>
      <c r="AI78" s="25">
        <v>43190</v>
      </c>
      <c r="AJ78" s="27" t="s">
        <v>402</v>
      </c>
    </row>
    <row r="79" spans="1:36" ht="45" customHeight="1">
      <c r="A79" s="24">
        <v>2018</v>
      </c>
      <c r="B79" s="25">
        <v>43101</v>
      </c>
      <c r="C79" s="25">
        <v>43190</v>
      </c>
      <c r="D79" s="17" t="s">
        <v>96</v>
      </c>
      <c r="E79" s="17">
        <v>381</v>
      </c>
      <c r="F79" s="17" t="s">
        <v>236</v>
      </c>
      <c r="G79" s="17" t="s">
        <v>236</v>
      </c>
      <c r="H79" s="17" t="s">
        <v>166</v>
      </c>
      <c r="I79" s="17" t="s">
        <v>246</v>
      </c>
      <c r="J79" s="17" t="s">
        <v>247</v>
      </c>
      <c r="K79" s="17" t="s">
        <v>248</v>
      </c>
      <c r="L79" s="17" t="s">
        <v>101</v>
      </c>
      <c r="M79" s="17" t="s">
        <v>240</v>
      </c>
      <c r="N79" s="27" t="s">
        <v>103</v>
      </c>
      <c r="O79" s="17">
        <v>0</v>
      </c>
      <c r="P79" s="30">
        <v>0</v>
      </c>
      <c r="Q79" s="27" t="s">
        <v>121</v>
      </c>
      <c r="R79" s="27" t="s">
        <v>122</v>
      </c>
      <c r="S79" s="27" t="s">
        <v>122</v>
      </c>
      <c r="T79" s="27" t="s">
        <v>121</v>
      </c>
      <c r="U79" s="27" t="s">
        <v>122</v>
      </c>
      <c r="V79" s="27" t="s">
        <v>122</v>
      </c>
      <c r="W79" s="27" t="s">
        <v>240</v>
      </c>
      <c r="X79" s="19">
        <v>43101</v>
      </c>
      <c r="Y79" s="19">
        <v>43131</v>
      </c>
      <c r="Z79" s="29">
        <v>72</v>
      </c>
      <c r="AA79" s="30">
        <v>812</v>
      </c>
      <c r="AB79" s="30">
        <v>0</v>
      </c>
      <c r="AD79" s="31" t="s">
        <v>400</v>
      </c>
      <c r="AE79" s="17">
        <v>72</v>
      </c>
      <c r="AF79" s="32" t="s">
        <v>401</v>
      </c>
      <c r="AG79" s="33" t="s">
        <v>173</v>
      </c>
      <c r="AH79" s="25">
        <v>43190</v>
      </c>
      <c r="AI79" s="25">
        <v>43190</v>
      </c>
      <c r="AJ79" s="27" t="s">
        <v>402</v>
      </c>
    </row>
    <row r="80" spans="1:36" ht="45" customHeight="1">
      <c r="A80" s="24">
        <v>2018</v>
      </c>
      <c r="B80" s="25">
        <v>43101</v>
      </c>
      <c r="C80" s="25">
        <v>43190</v>
      </c>
      <c r="D80" s="17" t="s">
        <v>96</v>
      </c>
      <c r="E80" s="17">
        <v>381</v>
      </c>
      <c r="F80" s="17" t="s">
        <v>236</v>
      </c>
      <c r="G80" s="17" t="s">
        <v>236</v>
      </c>
      <c r="H80" s="17" t="s">
        <v>166</v>
      </c>
      <c r="I80" s="17" t="s">
        <v>249</v>
      </c>
      <c r="J80" s="17" t="s">
        <v>250</v>
      </c>
      <c r="K80" s="17" t="s">
        <v>163</v>
      </c>
      <c r="L80" s="17" t="s">
        <v>101</v>
      </c>
      <c r="M80" s="17" t="s">
        <v>240</v>
      </c>
      <c r="N80" s="27" t="s">
        <v>103</v>
      </c>
      <c r="O80" s="17">
        <v>0</v>
      </c>
      <c r="P80" s="30">
        <v>0</v>
      </c>
      <c r="Q80" s="27" t="s">
        <v>121</v>
      </c>
      <c r="R80" s="27" t="s">
        <v>122</v>
      </c>
      <c r="S80" s="27" t="s">
        <v>122</v>
      </c>
      <c r="T80" s="27" t="s">
        <v>121</v>
      </c>
      <c r="U80" s="27" t="s">
        <v>122</v>
      </c>
      <c r="V80" s="27" t="s">
        <v>122</v>
      </c>
      <c r="W80" s="27" t="s">
        <v>240</v>
      </c>
      <c r="X80" s="19">
        <v>43101</v>
      </c>
      <c r="Y80" s="19">
        <v>43131</v>
      </c>
      <c r="Z80" s="29">
        <v>73</v>
      </c>
      <c r="AA80" s="30">
        <v>812</v>
      </c>
      <c r="AB80" s="30">
        <v>0</v>
      </c>
      <c r="AD80" s="31" t="s">
        <v>400</v>
      </c>
      <c r="AE80" s="17">
        <v>73</v>
      </c>
      <c r="AF80" s="32" t="s">
        <v>401</v>
      </c>
      <c r="AG80" s="33" t="s">
        <v>173</v>
      </c>
      <c r="AH80" s="25">
        <v>43190</v>
      </c>
      <c r="AI80" s="25">
        <v>43190</v>
      </c>
      <c r="AJ80" s="27" t="s">
        <v>402</v>
      </c>
    </row>
    <row r="81" spans="1:36" ht="45" customHeight="1">
      <c r="A81" s="24">
        <v>2018</v>
      </c>
      <c r="B81" s="25">
        <v>43101</v>
      </c>
      <c r="C81" s="25">
        <v>43190</v>
      </c>
      <c r="D81" s="17" t="s">
        <v>96</v>
      </c>
      <c r="E81" s="17">
        <v>294</v>
      </c>
      <c r="F81" s="17" t="s">
        <v>251</v>
      </c>
      <c r="G81" s="17" t="s">
        <v>251</v>
      </c>
      <c r="H81" s="17" t="s">
        <v>180</v>
      </c>
      <c r="I81" s="17" t="s">
        <v>252</v>
      </c>
      <c r="J81" s="17" t="s">
        <v>253</v>
      </c>
      <c r="K81" s="17" t="s">
        <v>175</v>
      </c>
      <c r="L81" s="17" t="s">
        <v>101</v>
      </c>
      <c r="M81" s="17" t="s">
        <v>240</v>
      </c>
      <c r="N81" s="27" t="s">
        <v>103</v>
      </c>
      <c r="O81" s="17">
        <v>0</v>
      </c>
      <c r="P81" s="30">
        <v>0</v>
      </c>
      <c r="Q81" s="27" t="s">
        <v>121</v>
      </c>
      <c r="R81" s="27" t="s">
        <v>122</v>
      </c>
      <c r="S81" s="27" t="s">
        <v>122</v>
      </c>
      <c r="T81" s="27" t="s">
        <v>121</v>
      </c>
      <c r="U81" s="27" t="s">
        <v>122</v>
      </c>
      <c r="V81" s="27" t="s">
        <v>122</v>
      </c>
      <c r="W81" s="27" t="s">
        <v>240</v>
      </c>
      <c r="X81" s="19">
        <v>43101</v>
      </c>
      <c r="Y81" s="19">
        <v>43131</v>
      </c>
      <c r="Z81" s="29">
        <v>74</v>
      </c>
      <c r="AA81" s="30">
        <v>812</v>
      </c>
      <c r="AB81" s="30">
        <v>0</v>
      </c>
      <c r="AD81" s="31" t="s">
        <v>400</v>
      </c>
      <c r="AE81" s="17">
        <v>74</v>
      </c>
      <c r="AF81" s="32" t="s">
        <v>401</v>
      </c>
      <c r="AG81" s="33" t="s">
        <v>173</v>
      </c>
      <c r="AH81" s="25">
        <v>43190</v>
      </c>
      <c r="AI81" s="25">
        <v>43190</v>
      </c>
      <c r="AJ81" s="27" t="s">
        <v>402</v>
      </c>
    </row>
    <row r="82" spans="1:36" ht="45" customHeight="1">
      <c r="A82" s="24">
        <v>2018</v>
      </c>
      <c r="B82" s="25">
        <v>43101</v>
      </c>
      <c r="C82" s="25">
        <v>43190</v>
      </c>
      <c r="D82" s="17" t="s">
        <v>96</v>
      </c>
      <c r="E82" s="17">
        <v>202</v>
      </c>
      <c r="F82" s="17" t="s">
        <v>114</v>
      </c>
      <c r="G82" s="17" t="s">
        <v>114</v>
      </c>
      <c r="H82" s="17" t="s">
        <v>254</v>
      </c>
      <c r="I82" s="17" t="s">
        <v>255</v>
      </c>
      <c r="J82" s="17" t="s">
        <v>248</v>
      </c>
      <c r="K82" s="17" t="s">
        <v>239</v>
      </c>
      <c r="L82" s="17" t="s">
        <v>101</v>
      </c>
      <c r="M82" s="17" t="s">
        <v>240</v>
      </c>
      <c r="N82" s="27" t="s">
        <v>103</v>
      </c>
      <c r="O82" s="17">
        <v>0</v>
      </c>
      <c r="P82" s="30">
        <v>0</v>
      </c>
      <c r="Q82" s="27" t="s">
        <v>121</v>
      </c>
      <c r="R82" s="27" t="s">
        <v>122</v>
      </c>
      <c r="S82" s="27" t="s">
        <v>122</v>
      </c>
      <c r="T82" s="27" t="s">
        <v>121</v>
      </c>
      <c r="U82" s="27" t="s">
        <v>122</v>
      </c>
      <c r="V82" s="27" t="s">
        <v>122</v>
      </c>
      <c r="W82" s="27" t="s">
        <v>240</v>
      </c>
      <c r="X82" s="19">
        <v>43101</v>
      </c>
      <c r="Y82" s="19">
        <v>43131</v>
      </c>
      <c r="Z82" s="29">
        <v>75</v>
      </c>
      <c r="AA82" s="30">
        <v>1614.72</v>
      </c>
      <c r="AB82" s="30">
        <v>0</v>
      </c>
      <c r="AD82" s="31" t="s">
        <v>400</v>
      </c>
      <c r="AE82" s="17">
        <v>75</v>
      </c>
      <c r="AF82" s="32" t="s">
        <v>401</v>
      </c>
      <c r="AG82" s="33" t="s">
        <v>173</v>
      </c>
      <c r="AH82" s="25">
        <v>43190</v>
      </c>
      <c r="AI82" s="25">
        <v>43190</v>
      </c>
      <c r="AJ82" s="27" t="s">
        <v>402</v>
      </c>
    </row>
    <row r="83" spans="1:36" ht="45" customHeight="1">
      <c r="A83" s="24">
        <v>2018</v>
      </c>
      <c r="B83" s="25">
        <v>43101</v>
      </c>
      <c r="C83" s="25">
        <v>43190</v>
      </c>
      <c r="D83" s="17" t="s">
        <v>96</v>
      </c>
      <c r="E83" s="17">
        <v>202</v>
      </c>
      <c r="F83" s="17" t="s">
        <v>114</v>
      </c>
      <c r="G83" s="17" t="s">
        <v>114</v>
      </c>
      <c r="H83" s="17" t="s">
        <v>254</v>
      </c>
      <c r="I83" s="17" t="s">
        <v>255</v>
      </c>
      <c r="J83" s="17" t="s">
        <v>248</v>
      </c>
      <c r="K83" s="17" t="s">
        <v>239</v>
      </c>
      <c r="L83" s="17" t="s">
        <v>101</v>
      </c>
      <c r="M83" s="17" t="s">
        <v>240</v>
      </c>
      <c r="N83" s="27" t="s">
        <v>103</v>
      </c>
      <c r="O83" s="17">
        <v>0</v>
      </c>
      <c r="P83" s="30">
        <v>0</v>
      </c>
      <c r="Q83" s="27" t="s">
        <v>121</v>
      </c>
      <c r="R83" s="27" t="s">
        <v>122</v>
      </c>
      <c r="S83" s="27" t="s">
        <v>122</v>
      </c>
      <c r="T83" s="27" t="s">
        <v>121</v>
      </c>
      <c r="U83" s="27" t="s">
        <v>122</v>
      </c>
      <c r="V83" s="27" t="s">
        <v>122</v>
      </c>
      <c r="W83" s="27" t="s">
        <v>240</v>
      </c>
      <c r="X83" s="19">
        <v>43160</v>
      </c>
      <c r="Y83" s="19">
        <v>43190</v>
      </c>
      <c r="Z83" s="29">
        <v>76</v>
      </c>
      <c r="AA83" s="30">
        <v>1614.72</v>
      </c>
      <c r="AB83" s="30">
        <v>0</v>
      </c>
      <c r="AD83" s="31" t="s">
        <v>400</v>
      </c>
      <c r="AE83" s="17">
        <v>76</v>
      </c>
      <c r="AF83" s="32" t="s">
        <v>401</v>
      </c>
      <c r="AG83" s="33" t="s">
        <v>173</v>
      </c>
      <c r="AH83" s="25">
        <v>43190</v>
      </c>
      <c r="AI83" s="25">
        <v>43190</v>
      </c>
      <c r="AJ83" s="27" t="s">
        <v>402</v>
      </c>
    </row>
    <row r="84" spans="1:36" ht="45" customHeight="1">
      <c r="A84" s="24">
        <v>2018</v>
      </c>
      <c r="B84" s="25">
        <v>43101</v>
      </c>
      <c r="C84" s="25">
        <v>43190</v>
      </c>
      <c r="D84" s="17" t="s">
        <v>96</v>
      </c>
      <c r="E84" s="17">
        <v>202</v>
      </c>
      <c r="F84" s="17" t="s">
        <v>191</v>
      </c>
      <c r="G84" s="17" t="s">
        <v>191</v>
      </c>
      <c r="H84" s="17" t="s">
        <v>254</v>
      </c>
      <c r="I84" s="17" t="s">
        <v>256</v>
      </c>
      <c r="J84" s="17" t="s">
        <v>257</v>
      </c>
      <c r="K84" s="17" t="s">
        <v>258</v>
      </c>
      <c r="L84" s="17" t="s">
        <v>101</v>
      </c>
      <c r="M84" s="17" t="s">
        <v>240</v>
      </c>
      <c r="N84" s="27" t="s">
        <v>103</v>
      </c>
      <c r="O84" s="17">
        <v>0</v>
      </c>
      <c r="P84" s="30">
        <v>0</v>
      </c>
      <c r="Q84" s="27" t="s">
        <v>121</v>
      </c>
      <c r="R84" s="27" t="s">
        <v>122</v>
      </c>
      <c r="S84" s="27" t="s">
        <v>122</v>
      </c>
      <c r="T84" s="27" t="s">
        <v>121</v>
      </c>
      <c r="U84" s="27" t="s">
        <v>122</v>
      </c>
      <c r="V84" s="27" t="s">
        <v>122</v>
      </c>
      <c r="W84" s="27" t="s">
        <v>240</v>
      </c>
      <c r="X84" s="19">
        <v>43101</v>
      </c>
      <c r="Y84" s="19">
        <v>43131</v>
      </c>
      <c r="Z84" s="29">
        <v>77</v>
      </c>
      <c r="AA84" s="30">
        <v>1315</v>
      </c>
      <c r="AB84" s="30">
        <v>0</v>
      </c>
      <c r="AD84" s="31" t="s">
        <v>400</v>
      </c>
      <c r="AE84" s="17">
        <v>77</v>
      </c>
      <c r="AF84" s="32" t="s">
        <v>401</v>
      </c>
      <c r="AG84" s="33" t="s">
        <v>173</v>
      </c>
      <c r="AH84" s="25">
        <v>43190</v>
      </c>
      <c r="AI84" s="25">
        <v>43190</v>
      </c>
      <c r="AJ84" s="27" t="s">
        <v>402</v>
      </c>
    </row>
    <row r="85" spans="1:36" ht="45" customHeight="1">
      <c r="A85" s="24">
        <v>2018</v>
      </c>
      <c r="B85" s="25">
        <v>43101</v>
      </c>
      <c r="C85" s="25">
        <v>43190</v>
      </c>
      <c r="D85" s="17" t="s">
        <v>96</v>
      </c>
      <c r="E85" s="17">
        <v>482</v>
      </c>
      <c r="F85" s="17" t="s">
        <v>259</v>
      </c>
      <c r="G85" s="17" t="s">
        <v>259</v>
      </c>
      <c r="H85" s="17" t="s">
        <v>166</v>
      </c>
      <c r="I85" s="17" t="s">
        <v>260</v>
      </c>
      <c r="J85" s="17" t="s">
        <v>261</v>
      </c>
      <c r="K85" s="17" t="s">
        <v>262</v>
      </c>
      <c r="L85" s="17" t="s">
        <v>101</v>
      </c>
      <c r="M85" s="17" t="s">
        <v>240</v>
      </c>
      <c r="N85" s="27" t="s">
        <v>103</v>
      </c>
      <c r="O85" s="17">
        <v>0</v>
      </c>
      <c r="P85" s="30">
        <v>0</v>
      </c>
      <c r="Q85" s="27" t="s">
        <v>121</v>
      </c>
      <c r="R85" s="27" t="s">
        <v>122</v>
      </c>
      <c r="S85" s="27" t="s">
        <v>122</v>
      </c>
      <c r="T85" s="27" t="s">
        <v>121</v>
      </c>
      <c r="U85" s="27" t="s">
        <v>122</v>
      </c>
      <c r="V85" s="27" t="s">
        <v>122</v>
      </c>
      <c r="W85" s="27" t="s">
        <v>240</v>
      </c>
      <c r="X85" s="19">
        <v>43101</v>
      </c>
      <c r="Y85" s="19">
        <v>43131</v>
      </c>
      <c r="Z85" s="29">
        <v>78</v>
      </c>
      <c r="AA85" s="30">
        <v>1315</v>
      </c>
      <c r="AB85" s="30">
        <v>0</v>
      </c>
      <c r="AD85" s="31" t="s">
        <v>400</v>
      </c>
      <c r="AE85" s="17">
        <v>78</v>
      </c>
      <c r="AF85" s="32" t="s">
        <v>401</v>
      </c>
      <c r="AG85" s="33" t="s">
        <v>173</v>
      </c>
      <c r="AH85" s="25">
        <v>43190</v>
      </c>
      <c r="AI85" s="25">
        <v>43190</v>
      </c>
      <c r="AJ85" s="27" t="s">
        <v>402</v>
      </c>
    </row>
    <row r="86" spans="1:36" ht="45" customHeight="1">
      <c r="A86" s="24">
        <v>2018</v>
      </c>
      <c r="B86" s="25">
        <v>43101</v>
      </c>
      <c r="C86" s="25">
        <v>43190</v>
      </c>
      <c r="D86" s="17" t="s">
        <v>96</v>
      </c>
      <c r="E86" s="17">
        <v>209</v>
      </c>
      <c r="F86" s="17" t="s">
        <v>263</v>
      </c>
      <c r="G86" s="17" t="s">
        <v>263</v>
      </c>
      <c r="H86" s="17" t="s">
        <v>264</v>
      </c>
      <c r="I86" s="17" t="s">
        <v>265</v>
      </c>
      <c r="J86" s="17" t="s">
        <v>175</v>
      </c>
      <c r="K86" s="17" t="s">
        <v>266</v>
      </c>
      <c r="L86" s="17" t="s">
        <v>101</v>
      </c>
      <c r="M86" s="17" t="s">
        <v>240</v>
      </c>
      <c r="N86" s="27" t="s">
        <v>103</v>
      </c>
      <c r="O86" s="17">
        <v>0</v>
      </c>
      <c r="P86" s="30">
        <v>0</v>
      </c>
      <c r="Q86" s="27" t="s">
        <v>121</v>
      </c>
      <c r="R86" s="27" t="s">
        <v>122</v>
      </c>
      <c r="S86" s="27" t="s">
        <v>122</v>
      </c>
      <c r="T86" s="27" t="s">
        <v>121</v>
      </c>
      <c r="U86" s="27" t="s">
        <v>122</v>
      </c>
      <c r="V86" s="27" t="s">
        <v>122</v>
      </c>
      <c r="W86" s="27" t="s">
        <v>240</v>
      </c>
      <c r="X86" s="19">
        <v>43101</v>
      </c>
      <c r="Y86" s="19">
        <v>43131</v>
      </c>
      <c r="Z86" s="29">
        <v>79</v>
      </c>
      <c r="AA86" s="30">
        <v>1315</v>
      </c>
      <c r="AB86" s="30">
        <v>0</v>
      </c>
      <c r="AD86" s="31" t="s">
        <v>400</v>
      </c>
      <c r="AE86" s="17">
        <v>79</v>
      </c>
      <c r="AF86" s="32" t="s">
        <v>401</v>
      </c>
      <c r="AG86" s="33" t="s">
        <v>173</v>
      </c>
      <c r="AH86" s="25">
        <v>43190</v>
      </c>
      <c r="AI86" s="25">
        <v>43190</v>
      </c>
      <c r="AJ86" s="27" t="s">
        <v>402</v>
      </c>
    </row>
    <row r="87" spans="1:36" ht="45" customHeight="1">
      <c r="A87" s="24">
        <v>2018</v>
      </c>
      <c r="B87" s="25">
        <v>43101</v>
      </c>
      <c r="C87" s="25">
        <v>43190</v>
      </c>
      <c r="D87" s="17" t="s">
        <v>96</v>
      </c>
      <c r="E87" s="17">
        <v>471</v>
      </c>
      <c r="F87" s="17" t="s">
        <v>267</v>
      </c>
      <c r="G87" s="17" t="s">
        <v>267</v>
      </c>
      <c r="H87" s="17" t="s">
        <v>127</v>
      </c>
      <c r="I87" s="17" t="s">
        <v>268</v>
      </c>
      <c r="J87" s="17" t="s">
        <v>269</v>
      </c>
      <c r="K87" s="17" t="s">
        <v>270</v>
      </c>
      <c r="L87" s="17" t="s">
        <v>101</v>
      </c>
      <c r="M87" s="17" t="s">
        <v>240</v>
      </c>
      <c r="N87" s="27" t="s">
        <v>103</v>
      </c>
      <c r="O87" s="17">
        <v>0</v>
      </c>
      <c r="P87" s="30">
        <v>0</v>
      </c>
      <c r="Q87" s="27" t="s">
        <v>121</v>
      </c>
      <c r="R87" s="27" t="s">
        <v>122</v>
      </c>
      <c r="S87" s="27" t="s">
        <v>122</v>
      </c>
      <c r="T87" s="27" t="s">
        <v>121</v>
      </c>
      <c r="U87" s="27" t="s">
        <v>122</v>
      </c>
      <c r="V87" s="27" t="s">
        <v>122</v>
      </c>
      <c r="W87" s="27" t="s">
        <v>240</v>
      </c>
      <c r="X87" s="19">
        <v>43101</v>
      </c>
      <c r="Y87" s="19">
        <v>43131</v>
      </c>
      <c r="Z87" s="29">
        <v>80</v>
      </c>
      <c r="AA87" s="30">
        <v>1315</v>
      </c>
      <c r="AB87" s="30">
        <v>0</v>
      </c>
      <c r="AD87" s="31" t="s">
        <v>400</v>
      </c>
      <c r="AE87" s="17">
        <v>80</v>
      </c>
      <c r="AF87" s="32" t="s">
        <v>401</v>
      </c>
      <c r="AG87" s="33" t="s">
        <v>173</v>
      </c>
      <c r="AH87" s="25">
        <v>43190</v>
      </c>
      <c r="AI87" s="25">
        <v>43190</v>
      </c>
      <c r="AJ87" s="27" t="s">
        <v>402</v>
      </c>
    </row>
    <row r="88" spans="1:36" ht="45" customHeight="1">
      <c r="A88" s="24">
        <v>2018</v>
      </c>
      <c r="B88" s="25">
        <v>43101</v>
      </c>
      <c r="C88" s="25">
        <v>43190</v>
      </c>
      <c r="D88" s="17" t="s">
        <v>96</v>
      </c>
      <c r="E88" s="17">
        <v>203</v>
      </c>
      <c r="F88" s="17" t="s">
        <v>191</v>
      </c>
      <c r="G88" s="17" t="s">
        <v>191</v>
      </c>
      <c r="H88" s="17" t="s">
        <v>271</v>
      </c>
      <c r="I88" s="17" t="s">
        <v>272</v>
      </c>
      <c r="J88" s="17" t="s">
        <v>273</v>
      </c>
      <c r="K88" s="17" t="s">
        <v>228</v>
      </c>
      <c r="L88" s="17" t="s">
        <v>101</v>
      </c>
      <c r="M88" s="17" t="s">
        <v>240</v>
      </c>
      <c r="N88" s="27" t="s">
        <v>103</v>
      </c>
      <c r="O88" s="17">
        <v>0</v>
      </c>
      <c r="P88" s="30">
        <v>0</v>
      </c>
      <c r="Q88" s="27" t="s">
        <v>121</v>
      </c>
      <c r="R88" s="27" t="s">
        <v>122</v>
      </c>
      <c r="S88" s="27" t="s">
        <v>122</v>
      </c>
      <c r="T88" s="27" t="s">
        <v>121</v>
      </c>
      <c r="U88" s="27" t="s">
        <v>122</v>
      </c>
      <c r="V88" s="27" t="s">
        <v>122</v>
      </c>
      <c r="W88" s="27" t="s">
        <v>240</v>
      </c>
      <c r="X88" s="19">
        <v>43101</v>
      </c>
      <c r="Y88" s="19">
        <v>43131</v>
      </c>
      <c r="Z88" s="29">
        <v>81</v>
      </c>
      <c r="AA88" s="30">
        <v>1315</v>
      </c>
      <c r="AB88" s="30">
        <v>0</v>
      </c>
      <c r="AD88" s="31" t="s">
        <v>400</v>
      </c>
      <c r="AE88" s="17">
        <v>81</v>
      </c>
      <c r="AF88" s="32" t="s">
        <v>401</v>
      </c>
      <c r="AG88" s="33" t="s">
        <v>173</v>
      </c>
      <c r="AH88" s="25">
        <v>43190</v>
      </c>
      <c r="AI88" s="25">
        <v>43190</v>
      </c>
      <c r="AJ88" s="27" t="s">
        <v>402</v>
      </c>
    </row>
    <row r="89" spans="1:36" ht="45" customHeight="1">
      <c r="A89" s="24">
        <v>2018</v>
      </c>
      <c r="B89" s="25">
        <v>43101</v>
      </c>
      <c r="C89" s="25">
        <v>43190</v>
      </c>
      <c r="D89" s="17" t="s">
        <v>96</v>
      </c>
      <c r="E89" s="17">
        <v>211</v>
      </c>
      <c r="F89" s="17" t="s">
        <v>274</v>
      </c>
      <c r="G89" s="17" t="s">
        <v>274</v>
      </c>
      <c r="H89" s="17" t="s">
        <v>275</v>
      </c>
      <c r="I89" s="17" t="s">
        <v>276</v>
      </c>
      <c r="J89" s="17" t="s">
        <v>277</v>
      </c>
      <c r="K89" s="17" t="s">
        <v>278</v>
      </c>
      <c r="L89" s="17" t="s">
        <v>101</v>
      </c>
      <c r="M89" s="17" t="s">
        <v>240</v>
      </c>
      <c r="N89" s="27" t="s">
        <v>103</v>
      </c>
      <c r="O89" s="17">
        <v>0</v>
      </c>
      <c r="P89" s="30">
        <v>0</v>
      </c>
      <c r="Q89" s="27" t="s">
        <v>121</v>
      </c>
      <c r="R89" s="27" t="s">
        <v>122</v>
      </c>
      <c r="S89" s="27" t="s">
        <v>122</v>
      </c>
      <c r="T89" s="27" t="s">
        <v>121</v>
      </c>
      <c r="U89" s="27" t="s">
        <v>122</v>
      </c>
      <c r="V89" s="27" t="s">
        <v>122</v>
      </c>
      <c r="W89" s="27" t="s">
        <v>240</v>
      </c>
      <c r="X89" s="19">
        <v>43101</v>
      </c>
      <c r="Y89" s="19">
        <v>43131</v>
      </c>
      <c r="Z89" s="29">
        <v>82</v>
      </c>
      <c r="AA89" s="30">
        <v>1315</v>
      </c>
      <c r="AB89" s="30">
        <v>0</v>
      </c>
      <c r="AD89" s="31" t="s">
        <v>400</v>
      </c>
      <c r="AE89" s="17">
        <v>82</v>
      </c>
      <c r="AF89" s="32" t="s">
        <v>401</v>
      </c>
      <c r="AG89" s="33" t="s">
        <v>173</v>
      </c>
      <c r="AH89" s="25">
        <v>43190</v>
      </c>
      <c r="AI89" s="25">
        <v>43190</v>
      </c>
      <c r="AJ89" s="27" t="s">
        <v>402</v>
      </c>
    </row>
    <row r="90" spans="1:36" ht="45" customHeight="1">
      <c r="A90" s="24">
        <v>2018</v>
      </c>
      <c r="B90" s="25">
        <v>43101</v>
      </c>
      <c r="C90" s="25">
        <v>43190</v>
      </c>
      <c r="D90" s="17" t="s">
        <v>96</v>
      </c>
      <c r="E90" s="17">
        <v>202</v>
      </c>
      <c r="F90" s="17" t="s">
        <v>191</v>
      </c>
      <c r="G90" s="17" t="s">
        <v>191</v>
      </c>
      <c r="H90" s="17" t="s">
        <v>254</v>
      </c>
      <c r="I90" s="17" t="s">
        <v>256</v>
      </c>
      <c r="J90" s="17" t="s">
        <v>257</v>
      </c>
      <c r="K90" s="17" t="s">
        <v>258</v>
      </c>
      <c r="L90" s="17" t="s">
        <v>101</v>
      </c>
      <c r="M90" s="17" t="s">
        <v>240</v>
      </c>
      <c r="N90" s="27" t="s">
        <v>103</v>
      </c>
      <c r="O90" s="17">
        <v>0</v>
      </c>
      <c r="P90" s="30">
        <v>0</v>
      </c>
      <c r="Q90" s="27" t="s">
        <v>121</v>
      </c>
      <c r="R90" s="27" t="s">
        <v>122</v>
      </c>
      <c r="S90" s="27" t="s">
        <v>122</v>
      </c>
      <c r="T90" s="27" t="s">
        <v>121</v>
      </c>
      <c r="U90" s="27" t="s">
        <v>122</v>
      </c>
      <c r="V90" s="27" t="s">
        <v>122</v>
      </c>
      <c r="W90" s="27" t="s">
        <v>240</v>
      </c>
      <c r="X90" s="19">
        <v>43132</v>
      </c>
      <c r="Y90" s="19">
        <v>43159</v>
      </c>
      <c r="Z90" s="29">
        <v>83</v>
      </c>
      <c r="AA90" s="30">
        <v>1315</v>
      </c>
      <c r="AB90" s="30">
        <v>0</v>
      </c>
      <c r="AD90" s="31" t="s">
        <v>400</v>
      </c>
      <c r="AE90" s="17">
        <v>83</v>
      </c>
      <c r="AF90" s="32" t="s">
        <v>401</v>
      </c>
      <c r="AG90" s="33" t="s">
        <v>173</v>
      </c>
      <c r="AH90" s="25">
        <v>43190</v>
      </c>
      <c r="AI90" s="25">
        <v>43190</v>
      </c>
      <c r="AJ90" s="27" t="s">
        <v>402</v>
      </c>
    </row>
    <row r="91" spans="1:36" ht="45" customHeight="1">
      <c r="A91" s="24">
        <v>2018</v>
      </c>
      <c r="B91" s="25">
        <v>43101</v>
      </c>
      <c r="C91" s="25">
        <v>43190</v>
      </c>
      <c r="D91" s="17" t="s">
        <v>96</v>
      </c>
      <c r="E91" s="17">
        <v>482</v>
      </c>
      <c r="F91" s="17" t="s">
        <v>259</v>
      </c>
      <c r="G91" s="17" t="s">
        <v>259</v>
      </c>
      <c r="H91" s="17" t="s">
        <v>166</v>
      </c>
      <c r="I91" s="17" t="s">
        <v>260</v>
      </c>
      <c r="J91" s="17" t="s">
        <v>261</v>
      </c>
      <c r="K91" s="17" t="s">
        <v>262</v>
      </c>
      <c r="L91" s="17" t="s">
        <v>101</v>
      </c>
      <c r="M91" s="17" t="s">
        <v>240</v>
      </c>
      <c r="N91" s="27" t="s">
        <v>103</v>
      </c>
      <c r="O91" s="17">
        <v>0</v>
      </c>
      <c r="P91" s="30">
        <v>0</v>
      </c>
      <c r="Q91" s="27" t="s">
        <v>121</v>
      </c>
      <c r="R91" s="27" t="s">
        <v>122</v>
      </c>
      <c r="S91" s="27" t="s">
        <v>122</v>
      </c>
      <c r="T91" s="27" t="s">
        <v>121</v>
      </c>
      <c r="U91" s="27" t="s">
        <v>122</v>
      </c>
      <c r="V91" s="27" t="s">
        <v>122</v>
      </c>
      <c r="W91" s="27" t="s">
        <v>240</v>
      </c>
      <c r="X91" s="19">
        <v>43132</v>
      </c>
      <c r="Y91" s="19">
        <v>43159</v>
      </c>
      <c r="Z91" s="29">
        <v>84</v>
      </c>
      <c r="AA91" s="30">
        <v>1315</v>
      </c>
      <c r="AB91" s="30">
        <v>0</v>
      </c>
      <c r="AD91" s="31" t="s">
        <v>400</v>
      </c>
      <c r="AE91" s="17">
        <v>84</v>
      </c>
      <c r="AF91" s="32" t="s">
        <v>401</v>
      </c>
      <c r="AG91" s="33" t="s">
        <v>173</v>
      </c>
      <c r="AH91" s="25">
        <v>43190</v>
      </c>
      <c r="AI91" s="25">
        <v>43190</v>
      </c>
      <c r="AJ91" s="27" t="s">
        <v>402</v>
      </c>
    </row>
    <row r="92" spans="1:36" ht="45" customHeight="1">
      <c r="A92" s="24">
        <v>2018</v>
      </c>
      <c r="B92" s="25">
        <v>43101</v>
      </c>
      <c r="C92" s="25">
        <v>43190</v>
      </c>
      <c r="D92" s="17" t="s">
        <v>96</v>
      </c>
      <c r="E92" s="17">
        <v>209</v>
      </c>
      <c r="F92" s="17" t="s">
        <v>263</v>
      </c>
      <c r="G92" s="17" t="s">
        <v>263</v>
      </c>
      <c r="H92" s="17" t="s">
        <v>264</v>
      </c>
      <c r="I92" s="17" t="s">
        <v>265</v>
      </c>
      <c r="J92" s="17" t="s">
        <v>175</v>
      </c>
      <c r="K92" s="17" t="s">
        <v>266</v>
      </c>
      <c r="L92" s="17" t="s">
        <v>101</v>
      </c>
      <c r="M92" s="17" t="s">
        <v>240</v>
      </c>
      <c r="N92" s="27" t="s">
        <v>103</v>
      </c>
      <c r="O92" s="17">
        <v>0</v>
      </c>
      <c r="P92" s="30">
        <v>0</v>
      </c>
      <c r="Q92" s="27" t="s">
        <v>121</v>
      </c>
      <c r="R92" s="27" t="s">
        <v>122</v>
      </c>
      <c r="S92" s="27" t="s">
        <v>122</v>
      </c>
      <c r="T92" s="27" t="s">
        <v>121</v>
      </c>
      <c r="U92" s="27" t="s">
        <v>122</v>
      </c>
      <c r="V92" s="27" t="s">
        <v>122</v>
      </c>
      <c r="W92" s="27" t="s">
        <v>240</v>
      </c>
      <c r="X92" s="19">
        <v>43132</v>
      </c>
      <c r="Y92" s="19">
        <v>43159</v>
      </c>
      <c r="Z92" s="29">
        <v>85</v>
      </c>
      <c r="AA92" s="30">
        <v>1315</v>
      </c>
      <c r="AB92" s="30">
        <v>0</v>
      </c>
      <c r="AD92" s="31" t="s">
        <v>400</v>
      </c>
      <c r="AE92" s="17">
        <v>85</v>
      </c>
      <c r="AF92" s="32" t="s">
        <v>401</v>
      </c>
      <c r="AG92" s="33" t="s">
        <v>173</v>
      </c>
      <c r="AH92" s="25">
        <v>43190</v>
      </c>
      <c r="AI92" s="25">
        <v>43190</v>
      </c>
      <c r="AJ92" s="27" t="s">
        <v>402</v>
      </c>
    </row>
    <row r="93" spans="1:36" ht="45" customHeight="1">
      <c r="A93" s="24">
        <v>2018</v>
      </c>
      <c r="B93" s="25">
        <v>43101</v>
      </c>
      <c r="C93" s="25">
        <v>43190</v>
      </c>
      <c r="D93" s="17" t="s">
        <v>96</v>
      </c>
      <c r="E93" s="17">
        <v>471</v>
      </c>
      <c r="F93" s="17" t="s">
        <v>267</v>
      </c>
      <c r="G93" s="17" t="s">
        <v>267</v>
      </c>
      <c r="H93" s="17" t="s">
        <v>127</v>
      </c>
      <c r="I93" s="17" t="s">
        <v>268</v>
      </c>
      <c r="J93" s="17" t="s">
        <v>269</v>
      </c>
      <c r="K93" s="17" t="s">
        <v>270</v>
      </c>
      <c r="L93" s="17" t="s">
        <v>101</v>
      </c>
      <c r="M93" s="17" t="s">
        <v>240</v>
      </c>
      <c r="N93" s="27" t="s">
        <v>103</v>
      </c>
      <c r="O93" s="17">
        <v>0</v>
      </c>
      <c r="P93" s="30">
        <v>0</v>
      </c>
      <c r="Q93" s="27" t="s">
        <v>121</v>
      </c>
      <c r="R93" s="27" t="s">
        <v>122</v>
      </c>
      <c r="S93" s="27" t="s">
        <v>122</v>
      </c>
      <c r="T93" s="27" t="s">
        <v>121</v>
      </c>
      <c r="U93" s="27" t="s">
        <v>122</v>
      </c>
      <c r="V93" s="27" t="s">
        <v>122</v>
      </c>
      <c r="W93" s="27" t="s">
        <v>240</v>
      </c>
      <c r="X93" s="19">
        <v>43132</v>
      </c>
      <c r="Y93" s="19">
        <v>43159</v>
      </c>
      <c r="Z93" s="29">
        <v>86</v>
      </c>
      <c r="AA93" s="30">
        <v>1315</v>
      </c>
      <c r="AB93" s="30">
        <v>0</v>
      </c>
      <c r="AD93" s="31" t="s">
        <v>400</v>
      </c>
      <c r="AE93" s="17">
        <v>86</v>
      </c>
      <c r="AF93" s="32" t="s">
        <v>401</v>
      </c>
      <c r="AG93" s="33" t="s">
        <v>173</v>
      </c>
      <c r="AH93" s="25">
        <v>43190</v>
      </c>
      <c r="AI93" s="25">
        <v>43190</v>
      </c>
      <c r="AJ93" s="27" t="s">
        <v>402</v>
      </c>
    </row>
    <row r="94" spans="1:36" ht="45" customHeight="1">
      <c r="A94" s="24">
        <v>2018</v>
      </c>
      <c r="B94" s="25">
        <v>43101</v>
      </c>
      <c r="C94" s="25">
        <v>43190</v>
      </c>
      <c r="D94" s="17" t="s">
        <v>96</v>
      </c>
      <c r="E94" s="17">
        <v>203</v>
      </c>
      <c r="F94" s="17" t="s">
        <v>191</v>
      </c>
      <c r="G94" s="17" t="s">
        <v>191</v>
      </c>
      <c r="H94" s="17" t="s">
        <v>271</v>
      </c>
      <c r="I94" s="17" t="s">
        <v>272</v>
      </c>
      <c r="J94" s="17" t="s">
        <v>273</v>
      </c>
      <c r="K94" s="17" t="s">
        <v>228</v>
      </c>
      <c r="L94" s="17" t="s">
        <v>101</v>
      </c>
      <c r="M94" s="17" t="s">
        <v>240</v>
      </c>
      <c r="N94" s="27" t="s">
        <v>103</v>
      </c>
      <c r="O94" s="17">
        <v>0</v>
      </c>
      <c r="P94" s="30">
        <v>0</v>
      </c>
      <c r="Q94" s="27" t="s">
        <v>121</v>
      </c>
      <c r="R94" s="27" t="s">
        <v>122</v>
      </c>
      <c r="S94" s="27" t="s">
        <v>122</v>
      </c>
      <c r="T94" s="27" t="s">
        <v>121</v>
      </c>
      <c r="U94" s="27" t="s">
        <v>122</v>
      </c>
      <c r="V94" s="27" t="s">
        <v>122</v>
      </c>
      <c r="W94" s="27" t="s">
        <v>240</v>
      </c>
      <c r="X94" s="19">
        <v>43132</v>
      </c>
      <c r="Y94" s="19">
        <v>43159</v>
      </c>
      <c r="Z94" s="29">
        <v>87</v>
      </c>
      <c r="AA94" s="30">
        <v>1315</v>
      </c>
      <c r="AB94" s="30">
        <v>0</v>
      </c>
      <c r="AD94" s="31" t="s">
        <v>400</v>
      </c>
      <c r="AE94" s="17">
        <v>87</v>
      </c>
      <c r="AF94" s="32" t="s">
        <v>401</v>
      </c>
      <c r="AG94" s="33" t="s">
        <v>173</v>
      </c>
      <c r="AH94" s="25">
        <v>43190</v>
      </c>
      <c r="AI94" s="25">
        <v>43190</v>
      </c>
      <c r="AJ94" s="27" t="s">
        <v>402</v>
      </c>
    </row>
    <row r="95" spans="1:36" ht="45" customHeight="1">
      <c r="A95" s="24">
        <v>2018</v>
      </c>
      <c r="B95" s="25">
        <v>43101</v>
      </c>
      <c r="C95" s="25">
        <v>43190</v>
      </c>
      <c r="D95" s="17" t="s">
        <v>96</v>
      </c>
      <c r="E95" s="17">
        <v>211</v>
      </c>
      <c r="F95" s="17" t="s">
        <v>274</v>
      </c>
      <c r="G95" s="17" t="s">
        <v>274</v>
      </c>
      <c r="H95" s="17" t="s">
        <v>275</v>
      </c>
      <c r="I95" s="17" t="s">
        <v>276</v>
      </c>
      <c r="J95" s="17" t="s">
        <v>277</v>
      </c>
      <c r="K95" s="17" t="s">
        <v>278</v>
      </c>
      <c r="L95" s="17" t="s">
        <v>101</v>
      </c>
      <c r="M95" s="17" t="s">
        <v>240</v>
      </c>
      <c r="N95" s="27" t="s">
        <v>103</v>
      </c>
      <c r="O95" s="17">
        <v>0</v>
      </c>
      <c r="P95" s="30">
        <v>0</v>
      </c>
      <c r="Q95" s="27" t="s">
        <v>121</v>
      </c>
      <c r="R95" s="27" t="s">
        <v>122</v>
      </c>
      <c r="S95" s="27" t="s">
        <v>122</v>
      </c>
      <c r="T95" s="27" t="s">
        <v>121</v>
      </c>
      <c r="U95" s="27" t="s">
        <v>122</v>
      </c>
      <c r="V95" s="27" t="s">
        <v>122</v>
      </c>
      <c r="W95" s="27" t="s">
        <v>240</v>
      </c>
      <c r="X95" s="19">
        <v>43132</v>
      </c>
      <c r="Y95" s="19">
        <v>43159</v>
      </c>
      <c r="Z95" s="29">
        <v>88</v>
      </c>
      <c r="AA95" s="30">
        <v>1315</v>
      </c>
      <c r="AB95" s="30">
        <v>0</v>
      </c>
      <c r="AD95" s="31" t="s">
        <v>400</v>
      </c>
      <c r="AE95" s="17">
        <v>88</v>
      </c>
      <c r="AF95" s="32" t="s">
        <v>401</v>
      </c>
      <c r="AG95" s="33" t="s">
        <v>173</v>
      </c>
      <c r="AH95" s="25">
        <v>43190</v>
      </c>
      <c r="AI95" s="25">
        <v>43190</v>
      </c>
      <c r="AJ95" s="27" t="s">
        <v>402</v>
      </c>
    </row>
    <row r="96" spans="1:36" ht="45" customHeight="1">
      <c r="A96" s="24">
        <v>2018</v>
      </c>
      <c r="B96" s="25">
        <v>43101</v>
      </c>
      <c r="C96" s="25">
        <v>43190</v>
      </c>
      <c r="D96" s="17" t="s">
        <v>96</v>
      </c>
      <c r="E96" s="17">
        <v>209</v>
      </c>
      <c r="F96" s="17" t="s">
        <v>263</v>
      </c>
      <c r="G96" s="17" t="s">
        <v>263</v>
      </c>
      <c r="H96" s="17" t="s">
        <v>264</v>
      </c>
      <c r="I96" s="17" t="s">
        <v>265</v>
      </c>
      <c r="J96" s="17" t="s">
        <v>175</v>
      </c>
      <c r="K96" s="17" t="s">
        <v>266</v>
      </c>
      <c r="L96" s="17" t="s">
        <v>101</v>
      </c>
      <c r="M96" s="17" t="s">
        <v>240</v>
      </c>
      <c r="N96" s="27" t="s">
        <v>103</v>
      </c>
      <c r="O96" s="17">
        <v>0</v>
      </c>
      <c r="P96" s="30">
        <v>0</v>
      </c>
      <c r="Q96" s="27" t="s">
        <v>121</v>
      </c>
      <c r="R96" s="27" t="s">
        <v>122</v>
      </c>
      <c r="S96" s="27" t="s">
        <v>122</v>
      </c>
      <c r="T96" s="27" t="s">
        <v>121</v>
      </c>
      <c r="U96" s="27" t="s">
        <v>122</v>
      </c>
      <c r="V96" s="27" t="s">
        <v>122</v>
      </c>
      <c r="W96" s="27" t="s">
        <v>240</v>
      </c>
      <c r="X96" s="19">
        <v>43101</v>
      </c>
      <c r="Y96" s="19">
        <v>43131</v>
      </c>
      <c r="Z96" s="29">
        <v>89</v>
      </c>
      <c r="AA96" s="30">
        <v>1200</v>
      </c>
      <c r="AB96" s="30">
        <v>0</v>
      </c>
      <c r="AD96" s="31" t="s">
        <v>400</v>
      </c>
      <c r="AE96" s="17">
        <v>89</v>
      </c>
      <c r="AF96" s="32" t="s">
        <v>401</v>
      </c>
      <c r="AG96" s="33" t="s">
        <v>173</v>
      </c>
      <c r="AH96" s="25">
        <v>43190</v>
      </c>
      <c r="AI96" s="25">
        <v>43190</v>
      </c>
      <c r="AJ96" s="27" t="s">
        <v>402</v>
      </c>
    </row>
    <row r="97" spans="1:36" ht="45" customHeight="1">
      <c r="A97" s="24">
        <v>2018</v>
      </c>
      <c r="B97" s="25">
        <v>43101</v>
      </c>
      <c r="C97" s="25">
        <v>43190</v>
      </c>
      <c r="D97" s="17" t="s">
        <v>96</v>
      </c>
      <c r="E97" s="17">
        <v>545</v>
      </c>
      <c r="F97" s="17" t="s">
        <v>279</v>
      </c>
      <c r="G97" s="17" t="s">
        <v>279</v>
      </c>
      <c r="H97" s="17" t="s">
        <v>280</v>
      </c>
      <c r="I97" s="17" t="s">
        <v>281</v>
      </c>
      <c r="J97" s="17" t="s">
        <v>162</v>
      </c>
      <c r="K97" s="17" t="s">
        <v>282</v>
      </c>
      <c r="L97" s="17" t="s">
        <v>101</v>
      </c>
      <c r="M97" s="17" t="s">
        <v>240</v>
      </c>
      <c r="N97" s="27" t="s">
        <v>103</v>
      </c>
      <c r="O97" s="17">
        <v>0</v>
      </c>
      <c r="P97" s="30">
        <v>0</v>
      </c>
      <c r="Q97" s="27" t="s">
        <v>121</v>
      </c>
      <c r="R97" s="27" t="s">
        <v>122</v>
      </c>
      <c r="S97" s="27" t="s">
        <v>122</v>
      </c>
      <c r="T97" s="27" t="s">
        <v>121</v>
      </c>
      <c r="U97" s="27" t="s">
        <v>122</v>
      </c>
      <c r="V97" s="27" t="s">
        <v>122</v>
      </c>
      <c r="W97" s="27" t="s">
        <v>240</v>
      </c>
      <c r="X97" s="19">
        <v>43101</v>
      </c>
      <c r="Y97" s="19">
        <v>43131</v>
      </c>
      <c r="Z97" s="29">
        <v>90</v>
      </c>
      <c r="AA97" s="30">
        <v>950</v>
      </c>
      <c r="AB97" s="30">
        <v>0</v>
      </c>
      <c r="AD97" s="31" t="s">
        <v>400</v>
      </c>
      <c r="AE97" s="17">
        <v>90</v>
      </c>
      <c r="AF97" s="32" t="s">
        <v>401</v>
      </c>
      <c r="AG97" s="33" t="s">
        <v>173</v>
      </c>
      <c r="AH97" s="25">
        <v>43190</v>
      </c>
      <c r="AI97" s="25">
        <v>43190</v>
      </c>
      <c r="AJ97" s="27" t="s">
        <v>402</v>
      </c>
    </row>
    <row r="98" spans="1:36" ht="45" customHeight="1">
      <c r="A98" s="24">
        <v>2018</v>
      </c>
      <c r="B98" s="25">
        <v>43101</v>
      </c>
      <c r="C98" s="25">
        <v>43190</v>
      </c>
      <c r="D98" s="17" t="s">
        <v>96</v>
      </c>
      <c r="E98" s="17">
        <v>545</v>
      </c>
      <c r="F98" s="17" t="s">
        <v>283</v>
      </c>
      <c r="G98" s="17" t="s">
        <v>283</v>
      </c>
      <c r="H98" s="17" t="s">
        <v>283</v>
      </c>
      <c r="I98" s="17" t="s">
        <v>284</v>
      </c>
      <c r="J98" s="17" t="s">
        <v>285</v>
      </c>
      <c r="K98" s="17" t="s">
        <v>286</v>
      </c>
      <c r="L98" s="17" t="s">
        <v>101</v>
      </c>
      <c r="M98" s="17" t="s">
        <v>240</v>
      </c>
      <c r="N98" s="27" t="s">
        <v>103</v>
      </c>
      <c r="O98" s="17">
        <v>0</v>
      </c>
      <c r="P98" s="30">
        <v>0</v>
      </c>
      <c r="Q98" s="27" t="s">
        <v>121</v>
      </c>
      <c r="R98" s="27" t="s">
        <v>122</v>
      </c>
      <c r="S98" s="27" t="s">
        <v>122</v>
      </c>
      <c r="T98" s="27" t="s">
        <v>121</v>
      </c>
      <c r="U98" s="27" t="s">
        <v>122</v>
      </c>
      <c r="V98" s="27" t="s">
        <v>122</v>
      </c>
      <c r="W98" s="27" t="s">
        <v>240</v>
      </c>
      <c r="X98" s="19">
        <v>43101</v>
      </c>
      <c r="Y98" s="19">
        <v>43131</v>
      </c>
      <c r="Z98" s="29">
        <v>91</v>
      </c>
      <c r="AA98" s="30">
        <v>950</v>
      </c>
      <c r="AB98" s="30">
        <v>0</v>
      </c>
      <c r="AD98" s="31" t="s">
        <v>400</v>
      </c>
      <c r="AE98" s="17">
        <v>91</v>
      </c>
      <c r="AF98" s="32" t="s">
        <v>401</v>
      </c>
      <c r="AG98" s="33" t="s">
        <v>173</v>
      </c>
      <c r="AH98" s="25">
        <v>43190</v>
      </c>
      <c r="AI98" s="25">
        <v>43190</v>
      </c>
      <c r="AJ98" s="27" t="s">
        <v>402</v>
      </c>
    </row>
    <row r="99" spans="1:36" ht="45" customHeight="1">
      <c r="A99" s="24">
        <v>2018</v>
      </c>
      <c r="B99" s="25">
        <v>43101</v>
      </c>
      <c r="C99" s="25">
        <v>43190</v>
      </c>
      <c r="D99" s="17" t="s">
        <v>96</v>
      </c>
      <c r="E99" s="17">
        <v>545</v>
      </c>
      <c r="F99" s="17" t="s">
        <v>279</v>
      </c>
      <c r="G99" s="17" t="s">
        <v>279</v>
      </c>
      <c r="H99" s="17" t="s">
        <v>280</v>
      </c>
      <c r="I99" s="17" t="s">
        <v>287</v>
      </c>
      <c r="J99" s="17" t="s">
        <v>288</v>
      </c>
      <c r="K99" s="17" t="s">
        <v>289</v>
      </c>
      <c r="L99" s="17" t="s">
        <v>101</v>
      </c>
      <c r="M99" s="17" t="s">
        <v>240</v>
      </c>
      <c r="N99" s="27" t="s">
        <v>103</v>
      </c>
      <c r="O99" s="17">
        <v>0</v>
      </c>
      <c r="P99" s="30">
        <v>0</v>
      </c>
      <c r="Q99" s="27" t="s">
        <v>121</v>
      </c>
      <c r="R99" s="27" t="s">
        <v>122</v>
      </c>
      <c r="S99" s="27" t="s">
        <v>122</v>
      </c>
      <c r="T99" s="27" t="s">
        <v>121</v>
      </c>
      <c r="U99" s="27" t="s">
        <v>122</v>
      </c>
      <c r="V99" s="27" t="s">
        <v>122</v>
      </c>
      <c r="W99" s="27" t="s">
        <v>240</v>
      </c>
      <c r="X99" s="19">
        <v>43101</v>
      </c>
      <c r="Y99" s="19">
        <v>43131</v>
      </c>
      <c r="Z99" s="29">
        <v>92</v>
      </c>
      <c r="AA99" s="30">
        <v>950</v>
      </c>
      <c r="AB99" s="30">
        <v>0</v>
      </c>
      <c r="AD99" s="31" t="s">
        <v>400</v>
      </c>
      <c r="AE99" s="17">
        <v>92</v>
      </c>
      <c r="AF99" s="32" t="s">
        <v>401</v>
      </c>
      <c r="AG99" s="33" t="s">
        <v>173</v>
      </c>
      <c r="AH99" s="25">
        <v>43190</v>
      </c>
      <c r="AI99" s="25">
        <v>43190</v>
      </c>
      <c r="AJ99" s="27" t="s">
        <v>402</v>
      </c>
    </row>
    <row r="100" spans="1:36" ht="45" customHeight="1">
      <c r="A100" s="24">
        <v>2018</v>
      </c>
      <c r="B100" s="25">
        <v>43101</v>
      </c>
      <c r="C100" s="25">
        <v>43190</v>
      </c>
      <c r="D100" s="17" t="s">
        <v>96</v>
      </c>
      <c r="E100" s="17">
        <v>545</v>
      </c>
      <c r="F100" s="17" t="s">
        <v>279</v>
      </c>
      <c r="G100" s="17" t="s">
        <v>279</v>
      </c>
      <c r="H100" s="17" t="s">
        <v>280</v>
      </c>
      <c r="I100" s="17" t="s">
        <v>290</v>
      </c>
      <c r="J100" s="17" t="s">
        <v>291</v>
      </c>
      <c r="K100" s="17" t="s">
        <v>292</v>
      </c>
      <c r="L100" s="17" t="s">
        <v>101</v>
      </c>
      <c r="M100" s="17" t="s">
        <v>240</v>
      </c>
      <c r="N100" s="27" t="s">
        <v>103</v>
      </c>
      <c r="O100" s="17">
        <v>0</v>
      </c>
      <c r="P100" s="30">
        <v>0</v>
      </c>
      <c r="Q100" s="27" t="s">
        <v>121</v>
      </c>
      <c r="R100" s="27" t="s">
        <v>122</v>
      </c>
      <c r="S100" s="27" t="s">
        <v>122</v>
      </c>
      <c r="T100" s="27" t="s">
        <v>121</v>
      </c>
      <c r="U100" s="27" t="s">
        <v>122</v>
      </c>
      <c r="V100" s="27" t="s">
        <v>122</v>
      </c>
      <c r="W100" s="27" t="s">
        <v>240</v>
      </c>
      <c r="X100" s="19">
        <v>43101</v>
      </c>
      <c r="Y100" s="19">
        <v>43131</v>
      </c>
      <c r="Z100" s="29">
        <v>93</v>
      </c>
      <c r="AA100" s="30">
        <v>950</v>
      </c>
      <c r="AB100" s="30">
        <v>0</v>
      </c>
      <c r="AD100" s="31" t="s">
        <v>400</v>
      </c>
      <c r="AE100" s="17">
        <v>93</v>
      </c>
      <c r="AF100" s="32" t="s">
        <v>401</v>
      </c>
      <c r="AG100" s="33" t="s">
        <v>173</v>
      </c>
      <c r="AH100" s="25">
        <v>43190</v>
      </c>
      <c r="AI100" s="25">
        <v>43190</v>
      </c>
      <c r="AJ100" s="27" t="s">
        <v>402</v>
      </c>
    </row>
    <row r="101" spans="1:36" ht="45" customHeight="1">
      <c r="A101" s="24">
        <v>2018</v>
      </c>
      <c r="B101" s="25">
        <v>43101</v>
      </c>
      <c r="C101" s="25">
        <v>43190</v>
      </c>
      <c r="D101" s="17" t="s">
        <v>96</v>
      </c>
      <c r="E101" s="17">
        <v>294</v>
      </c>
      <c r="F101" s="17" t="s">
        <v>251</v>
      </c>
      <c r="G101" s="17" t="s">
        <v>251</v>
      </c>
      <c r="H101" s="17" t="s">
        <v>180</v>
      </c>
      <c r="I101" s="17" t="s">
        <v>252</v>
      </c>
      <c r="J101" s="17" t="s">
        <v>253</v>
      </c>
      <c r="K101" s="17" t="s">
        <v>175</v>
      </c>
      <c r="L101" s="17" t="s">
        <v>101</v>
      </c>
      <c r="M101" s="17" t="s">
        <v>240</v>
      </c>
      <c r="N101" s="27" t="s">
        <v>103</v>
      </c>
      <c r="O101" s="17">
        <v>0</v>
      </c>
      <c r="P101" s="30">
        <v>0</v>
      </c>
      <c r="Q101" s="27" t="s">
        <v>121</v>
      </c>
      <c r="R101" s="27" t="s">
        <v>122</v>
      </c>
      <c r="S101" s="27" t="s">
        <v>122</v>
      </c>
      <c r="T101" s="27" t="s">
        <v>121</v>
      </c>
      <c r="U101" s="27" t="s">
        <v>122</v>
      </c>
      <c r="V101" s="27" t="s">
        <v>122</v>
      </c>
      <c r="W101" s="27" t="s">
        <v>240</v>
      </c>
      <c r="X101" s="19">
        <v>43101</v>
      </c>
      <c r="Y101" s="19">
        <v>43131</v>
      </c>
      <c r="Z101" s="29">
        <v>94</v>
      </c>
      <c r="AA101" s="30">
        <v>1200</v>
      </c>
      <c r="AB101" s="30">
        <v>0</v>
      </c>
      <c r="AD101" s="31" t="s">
        <v>400</v>
      </c>
      <c r="AE101" s="17">
        <v>94</v>
      </c>
      <c r="AF101" s="32" t="s">
        <v>401</v>
      </c>
      <c r="AG101" s="33" t="s">
        <v>173</v>
      </c>
      <c r="AH101" s="25">
        <v>43190</v>
      </c>
      <c r="AI101" s="25">
        <v>43190</v>
      </c>
      <c r="AJ101" s="27" t="s">
        <v>402</v>
      </c>
    </row>
    <row r="102" spans="1:36" ht="45" customHeight="1">
      <c r="A102" s="24">
        <v>2018</v>
      </c>
      <c r="B102" s="25">
        <v>43101</v>
      </c>
      <c r="C102" s="25">
        <v>43190</v>
      </c>
      <c r="D102" s="17" t="s">
        <v>96</v>
      </c>
      <c r="E102" s="17">
        <v>290</v>
      </c>
      <c r="F102" s="17" t="s">
        <v>251</v>
      </c>
      <c r="G102" s="17" t="s">
        <v>251</v>
      </c>
      <c r="H102" s="17" t="s">
        <v>293</v>
      </c>
      <c r="I102" s="17" t="s">
        <v>294</v>
      </c>
      <c r="J102" s="17" t="s">
        <v>239</v>
      </c>
      <c r="K102" s="17" t="s">
        <v>295</v>
      </c>
      <c r="L102" s="17" t="s">
        <v>101</v>
      </c>
      <c r="M102" s="17" t="s">
        <v>296</v>
      </c>
      <c r="N102" s="27" t="s">
        <v>103</v>
      </c>
      <c r="O102" s="17">
        <v>0</v>
      </c>
      <c r="P102" s="30">
        <v>0</v>
      </c>
      <c r="Q102" s="27" t="s">
        <v>121</v>
      </c>
      <c r="R102" s="27" t="s">
        <v>122</v>
      </c>
      <c r="S102" s="27" t="s">
        <v>122</v>
      </c>
      <c r="T102" s="27" t="s">
        <v>121</v>
      </c>
      <c r="U102" s="27" t="s">
        <v>122</v>
      </c>
      <c r="V102" s="27" t="s">
        <v>122</v>
      </c>
      <c r="W102" s="27" t="s">
        <v>296</v>
      </c>
      <c r="X102" s="19">
        <v>43132</v>
      </c>
      <c r="Y102" s="19">
        <v>43145</v>
      </c>
      <c r="Z102" s="29">
        <v>95</v>
      </c>
      <c r="AA102" s="30">
        <v>11880.72</v>
      </c>
      <c r="AB102" s="30">
        <v>0</v>
      </c>
      <c r="AD102" s="31" t="s">
        <v>400</v>
      </c>
      <c r="AE102" s="17">
        <v>95</v>
      </c>
      <c r="AF102" s="32" t="s">
        <v>401</v>
      </c>
      <c r="AG102" s="33" t="s">
        <v>173</v>
      </c>
      <c r="AH102" s="25">
        <v>43190</v>
      </c>
      <c r="AI102" s="25">
        <v>43190</v>
      </c>
      <c r="AJ102" s="27" t="s">
        <v>402</v>
      </c>
    </row>
    <row r="103" spans="1:36" ht="45" customHeight="1">
      <c r="A103" s="24">
        <v>2018</v>
      </c>
      <c r="B103" s="25">
        <v>43101</v>
      </c>
      <c r="C103" s="25">
        <v>43190</v>
      </c>
      <c r="D103" s="17" t="s">
        <v>96</v>
      </c>
      <c r="E103" s="17">
        <v>290</v>
      </c>
      <c r="F103" s="17" t="s">
        <v>251</v>
      </c>
      <c r="G103" s="17" t="s">
        <v>251</v>
      </c>
      <c r="H103" s="17" t="s">
        <v>293</v>
      </c>
      <c r="I103" s="17" t="s">
        <v>294</v>
      </c>
      <c r="J103" s="17" t="s">
        <v>239</v>
      </c>
      <c r="K103" s="17" t="s">
        <v>295</v>
      </c>
      <c r="L103" s="17" t="s">
        <v>101</v>
      </c>
      <c r="M103" s="17" t="s">
        <v>296</v>
      </c>
      <c r="N103" s="27" t="s">
        <v>103</v>
      </c>
      <c r="O103" s="17">
        <v>0</v>
      </c>
      <c r="P103" s="30">
        <v>0</v>
      </c>
      <c r="Q103" s="27" t="s">
        <v>121</v>
      </c>
      <c r="R103" s="27" t="s">
        <v>122</v>
      </c>
      <c r="S103" s="27" t="s">
        <v>122</v>
      </c>
      <c r="T103" s="27" t="s">
        <v>121</v>
      </c>
      <c r="U103" s="27" t="s">
        <v>122</v>
      </c>
      <c r="V103" s="27" t="s">
        <v>122</v>
      </c>
      <c r="W103" s="27" t="s">
        <v>296</v>
      </c>
      <c r="X103" s="19">
        <v>43146</v>
      </c>
      <c r="Y103" s="19">
        <v>43159</v>
      </c>
      <c r="Z103" s="29">
        <v>96</v>
      </c>
      <c r="AA103" s="30">
        <v>13200.8</v>
      </c>
      <c r="AB103" s="30">
        <v>0</v>
      </c>
      <c r="AD103" s="31" t="s">
        <v>400</v>
      </c>
      <c r="AE103" s="17">
        <v>96</v>
      </c>
      <c r="AF103" s="32" t="s">
        <v>401</v>
      </c>
      <c r="AG103" s="33" t="s">
        <v>173</v>
      </c>
      <c r="AH103" s="25">
        <v>43190</v>
      </c>
      <c r="AI103" s="25">
        <v>43190</v>
      </c>
      <c r="AJ103" s="27" t="s">
        <v>402</v>
      </c>
    </row>
    <row r="104" spans="1:36" ht="45" customHeight="1">
      <c r="A104" s="24">
        <v>2018</v>
      </c>
      <c r="B104" s="25">
        <v>43101</v>
      </c>
      <c r="C104" s="25">
        <v>43190</v>
      </c>
      <c r="D104" s="17" t="s">
        <v>96</v>
      </c>
      <c r="E104" s="17">
        <v>290</v>
      </c>
      <c r="F104" s="17" t="s">
        <v>251</v>
      </c>
      <c r="G104" s="17" t="s">
        <v>251</v>
      </c>
      <c r="H104" s="17" t="s">
        <v>293</v>
      </c>
      <c r="I104" s="17" t="s">
        <v>294</v>
      </c>
      <c r="J104" s="17" t="s">
        <v>239</v>
      </c>
      <c r="K104" s="17" t="s">
        <v>295</v>
      </c>
      <c r="L104" s="17" t="s">
        <v>101</v>
      </c>
      <c r="M104" s="17" t="s">
        <v>296</v>
      </c>
      <c r="N104" s="27" t="s">
        <v>103</v>
      </c>
      <c r="O104" s="17">
        <v>0</v>
      </c>
      <c r="P104" s="30">
        <v>0</v>
      </c>
      <c r="Q104" s="27" t="s">
        <v>121</v>
      </c>
      <c r="R104" s="27" t="s">
        <v>122</v>
      </c>
      <c r="S104" s="27" t="s">
        <v>122</v>
      </c>
      <c r="T104" s="27" t="s">
        <v>121</v>
      </c>
      <c r="U104" s="27" t="s">
        <v>122</v>
      </c>
      <c r="V104" s="27" t="s">
        <v>122</v>
      </c>
      <c r="W104" s="27" t="s">
        <v>296</v>
      </c>
      <c r="X104" s="19">
        <v>43160</v>
      </c>
      <c r="Y104" s="19">
        <v>43173</v>
      </c>
      <c r="Z104" s="29">
        <v>97</v>
      </c>
      <c r="AA104" s="30">
        <v>15840.96</v>
      </c>
      <c r="AB104" s="30">
        <v>0</v>
      </c>
      <c r="AD104" s="31" t="s">
        <v>400</v>
      </c>
      <c r="AE104" s="17">
        <v>97</v>
      </c>
      <c r="AF104" s="32" t="s">
        <v>401</v>
      </c>
      <c r="AG104" s="33" t="s">
        <v>173</v>
      </c>
      <c r="AH104" s="25">
        <v>43190</v>
      </c>
      <c r="AI104" s="25">
        <v>43190</v>
      </c>
      <c r="AJ104" s="27" t="s">
        <v>402</v>
      </c>
    </row>
    <row r="105" spans="1:36" ht="45" customHeight="1">
      <c r="A105" s="24">
        <v>2018</v>
      </c>
      <c r="B105" s="25">
        <v>43101</v>
      </c>
      <c r="C105" s="25">
        <v>43190</v>
      </c>
      <c r="D105" s="17" t="s">
        <v>96</v>
      </c>
      <c r="E105" s="17">
        <v>545</v>
      </c>
      <c r="F105" s="17" t="s">
        <v>283</v>
      </c>
      <c r="G105" s="17" t="s">
        <v>283</v>
      </c>
      <c r="H105" s="17" t="s">
        <v>280</v>
      </c>
      <c r="I105" s="17" t="s">
        <v>284</v>
      </c>
      <c r="J105" s="17" t="s">
        <v>285</v>
      </c>
      <c r="K105" s="17" t="s">
        <v>286</v>
      </c>
      <c r="L105" s="17" t="s">
        <v>101</v>
      </c>
      <c r="M105" s="17" t="s">
        <v>297</v>
      </c>
      <c r="N105" s="27" t="s">
        <v>103</v>
      </c>
      <c r="O105" s="17">
        <v>0</v>
      </c>
      <c r="P105" s="30">
        <v>0</v>
      </c>
      <c r="Q105" s="27" t="s">
        <v>121</v>
      </c>
      <c r="R105" s="27" t="s">
        <v>122</v>
      </c>
      <c r="S105" s="27" t="s">
        <v>122</v>
      </c>
      <c r="T105" s="27" t="s">
        <v>121</v>
      </c>
      <c r="U105" s="17" t="s">
        <v>189</v>
      </c>
      <c r="V105" s="17" t="s">
        <v>190</v>
      </c>
      <c r="W105" s="17" t="s">
        <v>125</v>
      </c>
      <c r="X105" s="19">
        <v>43139</v>
      </c>
      <c r="Y105" s="19">
        <v>43140</v>
      </c>
      <c r="Z105" s="29">
        <v>98</v>
      </c>
      <c r="AA105" s="30">
        <v>799</v>
      </c>
      <c r="AB105" s="30">
        <v>0</v>
      </c>
      <c r="AD105" s="31" t="s">
        <v>400</v>
      </c>
      <c r="AE105" s="17">
        <v>98</v>
      </c>
      <c r="AF105" s="32" t="s">
        <v>401</v>
      </c>
      <c r="AG105" s="33" t="s">
        <v>173</v>
      </c>
      <c r="AH105" s="25">
        <v>43190</v>
      </c>
      <c r="AI105" s="25">
        <v>43190</v>
      </c>
      <c r="AJ105" s="27" t="s">
        <v>402</v>
      </c>
    </row>
    <row r="106" spans="1:36" ht="45" customHeight="1">
      <c r="A106" s="24">
        <v>2018</v>
      </c>
      <c r="B106" s="25">
        <v>43101</v>
      </c>
      <c r="C106" s="25">
        <v>43190</v>
      </c>
      <c r="D106" s="17" t="s">
        <v>96</v>
      </c>
      <c r="E106" s="17">
        <v>206</v>
      </c>
      <c r="F106" s="17" t="s">
        <v>298</v>
      </c>
      <c r="G106" s="17" t="s">
        <v>298</v>
      </c>
      <c r="H106" s="17" t="s">
        <v>299</v>
      </c>
      <c r="I106" s="17" t="s">
        <v>300</v>
      </c>
      <c r="J106" s="17" t="s">
        <v>301</v>
      </c>
      <c r="K106" s="17" t="s">
        <v>163</v>
      </c>
      <c r="L106" s="17" t="s">
        <v>101</v>
      </c>
      <c r="M106" s="17" t="s">
        <v>297</v>
      </c>
      <c r="N106" s="27" t="s">
        <v>103</v>
      </c>
      <c r="O106" s="17">
        <v>0</v>
      </c>
      <c r="P106" s="30">
        <v>0</v>
      </c>
      <c r="Q106" s="27" t="s">
        <v>121</v>
      </c>
      <c r="R106" s="27" t="s">
        <v>122</v>
      </c>
      <c r="S106" s="27" t="s">
        <v>122</v>
      </c>
      <c r="T106" s="27" t="s">
        <v>121</v>
      </c>
      <c r="U106" s="17" t="s">
        <v>189</v>
      </c>
      <c r="V106" s="17" t="s">
        <v>190</v>
      </c>
      <c r="W106" s="17" t="s">
        <v>125</v>
      </c>
      <c r="X106" s="19">
        <v>43139</v>
      </c>
      <c r="Y106" s="19">
        <v>43140</v>
      </c>
      <c r="Z106" s="29">
        <v>99</v>
      </c>
      <c r="AA106" s="30">
        <v>799</v>
      </c>
      <c r="AB106" s="30">
        <v>0</v>
      </c>
      <c r="AD106" s="31" t="s">
        <v>400</v>
      </c>
      <c r="AE106" s="17">
        <v>99</v>
      </c>
      <c r="AF106" s="32" t="s">
        <v>401</v>
      </c>
      <c r="AG106" s="33" t="s">
        <v>173</v>
      </c>
      <c r="AH106" s="25">
        <v>43190</v>
      </c>
      <c r="AI106" s="25">
        <v>43190</v>
      </c>
      <c r="AJ106" s="27" t="s">
        <v>402</v>
      </c>
    </row>
    <row r="107" spans="1:36" ht="45" customHeight="1">
      <c r="A107" s="24">
        <v>2018</v>
      </c>
      <c r="B107" s="25">
        <v>43101</v>
      </c>
      <c r="C107" s="25">
        <v>43190</v>
      </c>
      <c r="D107" s="17" t="s">
        <v>96</v>
      </c>
      <c r="E107" s="17">
        <v>206</v>
      </c>
      <c r="F107" s="17" t="s">
        <v>298</v>
      </c>
      <c r="G107" s="17" t="s">
        <v>298</v>
      </c>
      <c r="H107" s="17" t="s">
        <v>302</v>
      </c>
      <c r="I107" s="17" t="s">
        <v>303</v>
      </c>
      <c r="J107" s="17" t="s">
        <v>243</v>
      </c>
      <c r="K107" s="17" t="s">
        <v>163</v>
      </c>
      <c r="L107" s="17" t="s">
        <v>101</v>
      </c>
      <c r="M107" s="17" t="s">
        <v>297</v>
      </c>
      <c r="N107" s="27" t="s">
        <v>103</v>
      </c>
      <c r="O107" s="17">
        <v>0</v>
      </c>
      <c r="P107" s="30">
        <v>0</v>
      </c>
      <c r="Q107" s="27" t="s">
        <v>121</v>
      </c>
      <c r="R107" s="27" t="s">
        <v>122</v>
      </c>
      <c r="S107" s="27" t="s">
        <v>122</v>
      </c>
      <c r="T107" s="27" t="s">
        <v>121</v>
      </c>
      <c r="U107" s="17" t="s">
        <v>189</v>
      </c>
      <c r="V107" s="17" t="s">
        <v>190</v>
      </c>
      <c r="W107" s="17" t="s">
        <v>125</v>
      </c>
      <c r="X107" s="19">
        <v>43139</v>
      </c>
      <c r="Y107" s="19">
        <v>43140</v>
      </c>
      <c r="Z107" s="29">
        <v>100</v>
      </c>
      <c r="AA107" s="30">
        <v>799</v>
      </c>
      <c r="AB107" s="30">
        <v>0</v>
      </c>
      <c r="AD107" s="31" t="s">
        <v>400</v>
      </c>
      <c r="AE107" s="17">
        <v>100</v>
      </c>
      <c r="AF107" s="32" t="s">
        <v>401</v>
      </c>
      <c r="AG107" s="33" t="s">
        <v>173</v>
      </c>
      <c r="AH107" s="25">
        <v>43190</v>
      </c>
      <c r="AI107" s="25">
        <v>43190</v>
      </c>
      <c r="AJ107" s="27" t="s">
        <v>402</v>
      </c>
    </row>
    <row r="108" spans="1:36" ht="45" customHeight="1">
      <c r="A108" s="24">
        <v>2018</v>
      </c>
      <c r="B108" s="25">
        <v>43101</v>
      </c>
      <c r="C108" s="25">
        <v>43190</v>
      </c>
      <c r="D108" s="17" t="s">
        <v>96</v>
      </c>
      <c r="E108" s="17">
        <v>322</v>
      </c>
      <c r="F108" s="17" t="s">
        <v>144</v>
      </c>
      <c r="G108" s="17" t="s">
        <v>144</v>
      </c>
      <c r="H108" s="17" t="s">
        <v>145</v>
      </c>
      <c r="I108" s="17" t="s">
        <v>304</v>
      </c>
      <c r="J108" s="17" t="s">
        <v>305</v>
      </c>
      <c r="K108" s="17" t="s">
        <v>306</v>
      </c>
      <c r="L108" s="17" t="s">
        <v>101</v>
      </c>
      <c r="M108" s="17" t="s">
        <v>297</v>
      </c>
      <c r="N108" s="27" t="s">
        <v>103</v>
      </c>
      <c r="O108" s="17">
        <v>0</v>
      </c>
      <c r="P108" s="30">
        <v>0</v>
      </c>
      <c r="Q108" s="27" t="s">
        <v>121</v>
      </c>
      <c r="R108" s="27" t="s">
        <v>122</v>
      </c>
      <c r="S108" s="27" t="s">
        <v>122</v>
      </c>
      <c r="T108" s="27" t="s">
        <v>121</v>
      </c>
      <c r="U108" s="17" t="s">
        <v>189</v>
      </c>
      <c r="V108" s="17" t="s">
        <v>190</v>
      </c>
      <c r="W108" s="17" t="s">
        <v>125</v>
      </c>
      <c r="X108" s="19">
        <v>43139</v>
      </c>
      <c r="Y108" s="19">
        <v>43140</v>
      </c>
      <c r="Z108" s="29">
        <v>101</v>
      </c>
      <c r="AA108" s="30">
        <v>799</v>
      </c>
      <c r="AB108" s="30">
        <v>0</v>
      </c>
      <c r="AD108" s="31" t="s">
        <v>400</v>
      </c>
      <c r="AE108" s="17">
        <v>101</v>
      </c>
      <c r="AF108" s="32" t="s">
        <v>401</v>
      </c>
      <c r="AG108" s="33" t="s">
        <v>173</v>
      </c>
      <c r="AH108" s="25">
        <v>43190</v>
      </c>
      <c r="AI108" s="25">
        <v>43190</v>
      </c>
      <c r="AJ108" s="27" t="s">
        <v>402</v>
      </c>
    </row>
    <row r="109" spans="1:36" ht="45" customHeight="1">
      <c r="A109" s="24">
        <v>2018</v>
      </c>
      <c r="B109" s="25">
        <v>43101</v>
      </c>
      <c r="C109" s="25">
        <v>43190</v>
      </c>
      <c r="D109" s="17" t="s">
        <v>96</v>
      </c>
      <c r="E109" s="17">
        <v>204</v>
      </c>
      <c r="F109" s="17" t="s">
        <v>307</v>
      </c>
      <c r="G109" s="17" t="s">
        <v>307</v>
      </c>
      <c r="H109" s="17" t="s">
        <v>192</v>
      </c>
      <c r="I109" s="17" t="s">
        <v>193</v>
      </c>
      <c r="J109" s="17" t="s">
        <v>194</v>
      </c>
      <c r="K109" s="17" t="s">
        <v>195</v>
      </c>
      <c r="L109" s="17" t="s">
        <v>101</v>
      </c>
      <c r="M109" s="17" t="s">
        <v>297</v>
      </c>
      <c r="N109" s="27" t="s">
        <v>103</v>
      </c>
      <c r="O109" s="17">
        <v>0</v>
      </c>
      <c r="P109" s="30">
        <v>0</v>
      </c>
      <c r="Q109" s="27" t="s">
        <v>121</v>
      </c>
      <c r="R109" s="27" t="s">
        <v>122</v>
      </c>
      <c r="S109" s="27" t="s">
        <v>122</v>
      </c>
      <c r="T109" s="27" t="s">
        <v>121</v>
      </c>
      <c r="U109" s="17" t="s">
        <v>189</v>
      </c>
      <c r="V109" s="17" t="s">
        <v>190</v>
      </c>
      <c r="W109" s="17" t="s">
        <v>125</v>
      </c>
      <c r="X109" s="19">
        <v>43139</v>
      </c>
      <c r="Y109" s="19">
        <v>43140</v>
      </c>
      <c r="Z109" s="29">
        <v>102</v>
      </c>
      <c r="AA109" s="30">
        <v>799</v>
      </c>
      <c r="AB109" s="30">
        <v>0</v>
      </c>
      <c r="AD109" s="31" t="s">
        <v>400</v>
      </c>
      <c r="AE109" s="17">
        <v>102</v>
      </c>
      <c r="AF109" s="32" t="s">
        <v>401</v>
      </c>
      <c r="AG109" s="33" t="s">
        <v>173</v>
      </c>
      <c r="AH109" s="25">
        <v>43190</v>
      </c>
      <c r="AI109" s="25">
        <v>43190</v>
      </c>
      <c r="AJ109" s="27" t="s">
        <v>402</v>
      </c>
    </row>
    <row r="110" spans="1:36" ht="45" customHeight="1">
      <c r="A110" s="24">
        <v>2018</v>
      </c>
      <c r="B110" s="25">
        <v>43101</v>
      </c>
      <c r="C110" s="25">
        <v>43190</v>
      </c>
      <c r="D110" s="17" t="s">
        <v>96</v>
      </c>
      <c r="E110" s="17">
        <v>311</v>
      </c>
      <c r="F110" s="17" t="s">
        <v>204</v>
      </c>
      <c r="G110" s="17" t="s">
        <v>204</v>
      </c>
      <c r="H110" s="17" t="s">
        <v>205</v>
      </c>
      <c r="I110" s="17" t="s">
        <v>217</v>
      </c>
      <c r="J110" s="17" t="s">
        <v>218</v>
      </c>
      <c r="K110" s="17" t="s">
        <v>219</v>
      </c>
      <c r="L110" s="17" t="s">
        <v>101</v>
      </c>
      <c r="M110" s="17" t="s">
        <v>308</v>
      </c>
      <c r="N110" s="27" t="s">
        <v>103</v>
      </c>
      <c r="O110" s="17">
        <v>0</v>
      </c>
      <c r="P110" s="30">
        <v>0</v>
      </c>
      <c r="Q110" s="27" t="s">
        <v>121</v>
      </c>
      <c r="R110" s="27" t="s">
        <v>122</v>
      </c>
      <c r="S110" s="27" t="s">
        <v>210</v>
      </c>
      <c r="T110" s="27" t="s">
        <v>121</v>
      </c>
      <c r="U110" s="27" t="s">
        <v>122</v>
      </c>
      <c r="V110" s="27" t="s">
        <v>210</v>
      </c>
      <c r="W110" s="17" t="s">
        <v>211</v>
      </c>
      <c r="X110" s="19">
        <v>43175</v>
      </c>
      <c r="Y110" s="19">
        <f t="shared" ref="Y110:Y118" si="2">+X110</f>
        <v>43175</v>
      </c>
      <c r="Z110" s="29">
        <v>103</v>
      </c>
      <c r="AA110" s="30">
        <v>70</v>
      </c>
      <c r="AB110" s="30">
        <v>0</v>
      </c>
      <c r="AD110" s="31" t="s">
        <v>400</v>
      </c>
      <c r="AE110" s="17">
        <v>103</v>
      </c>
      <c r="AF110" s="32" t="s">
        <v>401</v>
      </c>
      <c r="AG110" s="33" t="s">
        <v>173</v>
      </c>
      <c r="AH110" s="25">
        <v>43190</v>
      </c>
      <c r="AI110" s="25">
        <v>43190</v>
      </c>
      <c r="AJ110" s="27" t="s">
        <v>402</v>
      </c>
    </row>
    <row r="111" spans="1:36" ht="45" customHeight="1">
      <c r="A111" s="24">
        <v>2018</v>
      </c>
      <c r="B111" s="25">
        <v>43101</v>
      </c>
      <c r="C111" s="25">
        <v>43190</v>
      </c>
      <c r="D111" s="17" t="s">
        <v>96</v>
      </c>
      <c r="E111" s="17">
        <v>311</v>
      </c>
      <c r="F111" s="17" t="s">
        <v>204</v>
      </c>
      <c r="G111" s="17" t="s">
        <v>204</v>
      </c>
      <c r="H111" s="17" t="s">
        <v>205</v>
      </c>
      <c r="I111" s="17" t="s">
        <v>217</v>
      </c>
      <c r="J111" s="17" t="s">
        <v>218</v>
      </c>
      <c r="K111" s="17" t="s">
        <v>219</v>
      </c>
      <c r="L111" s="17" t="s">
        <v>101</v>
      </c>
      <c r="M111" s="17" t="s">
        <v>230</v>
      </c>
      <c r="N111" s="27" t="s">
        <v>103</v>
      </c>
      <c r="O111" s="17">
        <v>0</v>
      </c>
      <c r="P111" s="30">
        <v>0</v>
      </c>
      <c r="Q111" s="27" t="s">
        <v>121</v>
      </c>
      <c r="R111" s="27" t="s">
        <v>122</v>
      </c>
      <c r="S111" s="27" t="s">
        <v>210</v>
      </c>
      <c r="T111" s="27" t="s">
        <v>121</v>
      </c>
      <c r="U111" s="27" t="s">
        <v>122</v>
      </c>
      <c r="V111" s="27" t="s">
        <v>210</v>
      </c>
      <c r="W111" s="17" t="s">
        <v>211</v>
      </c>
      <c r="X111" s="19">
        <v>43174</v>
      </c>
      <c r="Y111" s="19">
        <f t="shared" si="2"/>
        <v>43174</v>
      </c>
      <c r="Z111" s="29">
        <v>104</v>
      </c>
      <c r="AA111" s="30">
        <v>100</v>
      </c>
      <c r="AB111" s="30">
        <v>0</v>
      </c>
      <c r="AD111" s="31" t="s">
        <v>400</v>
      </c>
      <c r="AE111" s="17">
        <v>104</v>
      </c>
      <c r="AF111" s="32" t="s">
        <v>401</v>
      </c>
      <c r="AG111" s="33" t="s">
        <v>173</v>
      </c>
      <c r="AH111" s="25">
        <v>43190</v>
      </c>
      <c r="AI111" s="25">
        <v>43190</v>
      </c>
      <c r="AJ111" s="27" t="s">
        <v>402</v>
      </c>
    </row>
    <row r="112" spans="1:36" ht="45" customHeight="1">
      <c r="A112" s="24">
        <v>2018</v>
      </c>
      <c r="B112" s="25">
        <v>43101</v>
      </c>
      <c r="C112" s="25">
        <v>43190</v>
      </c>
      <c r="D112" s="17" t="s">
        <v>96</v>
      </c>
      <c r="E112" s="17">
        <v>311</v>
      </c>
      <c r="F112" s="17" t="s">
        <v>204</v>
      </c>
      <c r="G112" s="17" t="s">
        <v>204</v>
      </c>
      <c r="H112" s="17" t="s">
        <v>205</v>
      </c>
      <c r="I112" s="17" t="s">
        <v>206</v>
      </c>
      <c r="J112" s="17" t="s">
        <v>207</v>
      </c>
      <c r="K112" s="17" t="s">
        <v>208</v>
      </c>
      <c r="L112" s="17" t="s">
        <v>101</v>
      </c>
      <c r="M112" s="17" t="s">
        <v>309</v>
      </c>
      <c r="N112" s="27" t="s">
        <v>103</v>
      </c>
      <c r="O112" s="17">
        <v>0</v>
      </c>
      <c r="P112" s="30">
        <v>0</v>
      </c>
      <c r="Q112" s="27" t="s">
        <v>121</v>
      </c>
      <c r="R112" s="27" t="s">
        <v>122</v>
      </c>
      <c r="S112" s="27" t="s">
        <v>210</v>
      </c>
      <c r="T112" s="27" t="s">
        <v>121</v>
      </c>
      <c r="U112" s="27" t="s">
        <v>122</v>
      </c>
      <c r="V112" s="27" t="s">
        <v>223</v>
      </c>
      <c r="W112" s="17" t="s">
        <v>211</v>
      </c>
      <c r="X112" s="19">
        <v>43161</v>
      </c>
      <c r="Y112" s="19">
        <f t="shared" si="2"/>
        <v>43161</v>
      </c>
      <c r="Z112" s="29">
        <v>105</v>
      </c>
      <c r="AA112" s="30">
        <v>130</v>
      </c>
      <c r="AB112" s="30">
        <v>0</v>
      </c>
      <c r="AD112" s="31" t="s">
        <v>400</v>
      </c>
      <c r="AE112" s="17">
        <v>105</v>
      </c>
      <c r="AF112" s="32" t="s">
        <v>401</v>
      </c>
      <c r="AG112" s="33" t="s">
        <v>173</v>
      </c>
      <c r="AH112" s="25">
        <v>43190</v>
      </c>
      <c r="AI112" s="25">
        <v>43190</v>
      </c>
      <c r="AJ112" s="27" t="s">
        <v>402</v>
      </c>
    </row>
    <row r="113" spans="1:36" ht="45" customHeight="1">
      <c r="A113" s="24">
        <v>2018</v>
      </c>
      <c r="B113" s="25">
        <v>43101</v>
      </c>
      <c r="C113" s="25">
        <v>43190</v>
      </c>
      <c r="D113" s="17" t="s">
        <v>96</v>
      </c>
      <c r="E113" s="17">
        <v>311</v>
      </c>
      <c r="F113" s="17" t="s">
        <v>204</v>
      </c>
      <c r="G113" s="17" t="s">
        <v>204</v>
      </c>
      <c r="H113" s="17" t="s">
        <v>205</v>
      </c>
      <c r="I113" s="17" t="s">
        <v>206</v>
      </c>
      <c r="J113" s="17" t="s">
        <v>207</v>
      </c>
      <c r="K113" s="17" t="s">
        <v>208</v>
      </c>
      <c r="L113" s="17" t="s">
        <v>101</v>
      </c>
      <c r="M113" s="17" t="s">
        <v>309</v>
      </c>
      <c r="N113" s="27" t="s">
        <v>103</v>
      </c>
      <c r="O113" s="17">
        <v>0</v>
      </c>
      <c r="P113" s="30">
        <v>0</v>
      </c>
      <c r="Q113" s="27" t="s">
        <v>121</v>
      </c>
      <c r="R113" s="27" t="s">
        <v>122</v>
      </c>
      <c r="S113" s="27" t="s">
        <v>210</v>
      </c>
      <c r="T113" s="27" t="s">
        <v>121</v>
      </c>
      <c r="U113" s="27" t="s">
        <v>122</v>
      </c>
      <c r="V113" s="27" t="s">
        <v>223</v>
      </c>
      <c r="W113" s="17" t="s">
        <v>211</v>
      </c>
      <c r="X113" s="19">
        <v>43172</v>
      </c>
      <c r="Y113" s="19">
        <f t="shared" si="2"/>
        <v>43172</v>
      </c>
      <c r="Z113" s="29">
        <v>106</v>
      </c>
      <c r="AA113" s="30">
        <v>150</v>
      </c>
      <c r="AB113" s="30">
        <v>0</v>
      </c>
      <c r="AD113" s="31" t="s">
        <v>400</v>
      </c>
      <c r="AE113" s="17">
        <v>106</v>
      </c>
      <c r="AF113" s="32" t="s">
        <v>401</v>
      </c>
      <c r="AG113" s="33" t="s">
        <v>173</v>
      </c>
      <c r="AH113" s="25">
        <v>43190</v>
      </c>
      <c r="AI113" s="25">
        <v>43190</v>
      </c>
      <c r="AJ113" s="27" t="s">
        <v>402</v>
      </c>
    </row>
    <row r="114" spans="1:36" ht="45" customHeight="1">
      <c r="A114" s="24">
        <v>2018</v>
      </c>
      <c r="B114" s="25">
        <v>43101</v>
      </c>
      <c r="C114" s="25">
        <v>43190</v>
      </c>
      <c r="D114" s="17" t="s">
        <v>96</v>
      </c>
      <c r="E114" s="17">
        <v>311</v>
      </c>
      <c r="F114" s="17" t="s">
        <v>204</v>
      </c>
      <c r="G114" s="17" t="s">
        <v>204</v>
      </c>
      <c r="H114" s="17" t="s">
        <v>205</v>
      </c>
      <c r="I114" s="17" t="s">
        <v>217</v>
      </c>
      <c r="J114" s="17" t="s">
        <v>218</v>
      </c>
      <c r="K114" s="17" t="s">
        <v>219</v>
      </c>
      <c r="L114" s="17" t="s">
        <v>101</v>
      </c>
      <c r="M114" s="17" t="s">
        <v>309</v>
      </c>
      <c r="N114" s="27" t="s">
        <v>103</v>
      </c>
      <c r="O114" s="17">
        <v>0</v>
      </c>
      <c r="P114" s="30">
        <v>0</v>
      </c>
      <c r="Q114" s="27" t="s">
        <v>121</v>
      </c>
      <c r="R114" s="27" t="s">
        <v>122</v>
      </c>
      <c r="S114" s="27" t="s">
        <v>210</v>
      </c>
      <c r="T114" s="27" t="s">
        <v>121</v>
      </c>
      <c r="U114" s="27" t="s">
        <v>122</v>
      </c>
      <c r="V114" s="27" t="s">
        <v>223</v>
      </c>
      <c r="W114" s="17" t="s">
        <v>211</v>
      </c>
      <c r="X114" s="19">
        <v>43171</v>
      </c>
      <c r="Y114" s="19">
        <f t="shared" si="2"/>
        <v>43171</v>
      </c>
      <c r="Z114" s="29">
        <v>107</v>
      </c>
      <c r="AA114" s="30">
        <v>150</v>
      </c>
      <c r="AB114" s="30">
        <v>0</v>
      </c>
      <c r="AD114" s="31" t="s">
        <v>400</v>
      </c>
      <c r="AE114" s="17">
        <v>107</v>
      </c>
      <c r="AF114" s="32" t="s">
        <v>401</v>
      </c>
      <c r="AG114" s="33" t="s">
        <v>173</v>
      </c>
      <c r="AH114" s="25">
        <v>43190</v>
      </c>
      <c r="AI114" s="25">
        <v>43190</v>
      </c>
      <c r="AJ114" s="27" t="s">
        <v>402</v>
      </c>
    </row>
    <row r="115" spans="1:36" ht="45" customHeight="1">
      <c r="A115" s="24">
        <v>2018</v>
      </c>
      <c r="B115" s="25">
        <v>43101</v>
      </c>
      <c r="C115" s="25">
        <v>43190</v>
      </c>
      <c r="D115" s="17" t="s">
        <v>96</v>
      </c>
      <c r="E115" s="17">
        <v>422</v>
      </c>
      <c r="F115" s="17" t="s">
        <v>212</v>
      </c>
      <c r="G115" s="17" t="s">
        <v>212</v>
      </c>
      <c r="H115" s="17" t="s">
        <v>213</v>
      </c>
      <c r="I115" s="17" t="s">
        <v>214</v>
      </c>
      <c r="J115" s="17" t="s">
        <v>215</v>
      </c>
      <c r="K115" s="17" t="s">
        <v>216</v>
      </c>
      <c r="L115" s="17" t="s">
        <v>101</v>
      </c>
      <c r="M115" s="17" t="s">
        <v>233</v>
      </c>
      <c r="N115" s="27" t="s">
        <v>103</v>
      </c>
      <c r="O115" s="17">
        <v>0</v>
      </c>
      <c r="P115" s="30">
        <v>0</v>
      </c>
      <c r="Q115" s="27" t="s">
        <v>121</v>
      </c>
      <c r="R115" s="27" t="s">
        <v>122</v>
      </c>
      <c r="S115" s="27" t="s">
        <v>210</v>
      </c>
      <c r="T115" s="27" t="s">
        <v>121</v>
      </c>
      <c r="U115" s="27" t="s">
        <v>122</v>
      </c>
      <c r="V115" s="27" t="s">
        <v>202</v>
      </c>
      <c r="W115" s="17" t="s">
        <v>211</v>
      </c>
      <c r="X115" s="19">
        <v>43167</v>
      </c>
      <c r="Y115" s="19">
        <f t="shared" si="2"/>
        <v>43167</v>
      </c>
      <c r="Z115" s="29">
        <v>108</v>
      </c>
      <c r="AA115" s="30">
        <v>210</v>
      </c>
      <c r="AB115" s="30">
        <v>0</v>
      </c>
      <c r="AD115" s="31" t="s">
        <v>400</v>
      </c>
      <c r="AE115" s="17">
        <v>108</v>
      </c>
      <c r="AF115" s="32" t="s">
        <v>401</v>
      </c>
      <c r="AG115" s="33" t="s">
        <v>173</v>
      </c>
      <c r="AH115" s="25">
        <v>43190</v>
      </c>
      <c r="AI115" s="25">
        <v>43190</v>
      </c>
      <c r="AJ115" s="27" t="s">
        <v>402</v>
      </c>
    </row>
    <row r="116" spans="1:36" ht="45" customHeight="1">
      <c r="A116" s="24">
        <v>2018</v>
      </c>
      <c r="B116" s="25">
        <v>43101</v>
      </c>
      <c r="C116" s="25">
        <v>43190</v>
      </c>
      <c r="D116" s="17" t="s">
        <v>96</v>
      </c>
      <c r="E116" s="17">
        <v>311</v>
      </c>
      <c r="F116" s="17" t="s">
        <v>204</v>
      </c>
      <c r="G116" s="17" t="s">
        <v>204</v>
      </c>
      <c r="H116" s="17" t="s">
        <v>205</v>
      </c>
      <c r="I116" s="17" t="s">
        <v>206</v>
      </c>
      <c r="J116" s="17" t="s">
        <v>207</v>
      </c>
      <c r="K116" s="17" t="s">
        <v>208</v>
      </c>
      <c r="L116" s="17" t="s">
        <v>101</v>
      </c>
      <c r="M116" s="17" t="s">
        <v>224</v>
      </c>
      <c r="N116" s="27" t="s">
        <v>103</v>
      </c>
      <c r="O116" s="17">
        <v>0</v>
      </c>
      <c r="P116" s="30">
        <v>0</v>
      </c>
      <c r="Q116" s="27" t="s">
        <v>121</v>
      </c>
      <c r="R116" s="27" t="s">
        <v>122</v>
      </c>
      <c r="S116" s="27" t="s">
        <v>210</v>
      </c>
      <c r="T116" s="27" t="s">
        <v>121</v>
      </c>
      <c r="U116" s="27" t="s">
        <v>122</v>
      </c>
      <c r="V116" s="27" t="s">
        <v>210</v>
      </c>
      <c r="W116" s="17" t="s">
        <v>211</v>
      </c>
      <c r="X116" s="19">
        <v>43161</v>
      </c>
      <c r="Y116" s="19">
        <f t="shared" si="2"/>
        <v>43161</v>
      </c>
      <c r="Z116" s="29">
        <v>109</v>
      </c>
      <c r="AA116" s="30">
        <v>50</v>
      </c>
      <c r="AB116" s="30">
        <v>0</v>
      </c>
      <c r="AD116" s="31" t="s">
        <v>400</v>
      </c>
      <c r="AE116" s="17">
        <v>109</v>
      </c>
      <c r="AF116" s="32" t="s">
        <v>401</v>
      </c>
      <c r="AG116" s="33" t="s">
        <v>173</v>
      </c>
      <c r="AH116" s="25">
        <v>43190</v>
      </c>
      <c r="AI116" s="25">
        <v>43190</v>
      </c>
      <c r="AJ116" s="27" t="s">
        <v>402</v>
      </c>
    </row>
    <row r="117" spans="1:36" ht="45" customHeight="1">
      <c r="A117" s="24">
        <v>2018</v>
      </c>
      <c r="B117" s="25">
        <v>43101</v>
      </c>
      <c r="C117" s="25">
        <v>43190</v>
      </c>
      <c r="D117" s="17" t="s">
        <v>96</v>
      </c>
      <c r="E117" s="17">
        <v>422</v>
      </c>
      <c r="F117" s="17" t="s">
        <v>212</v>
      </c>
      <c r="G117" s="17" t="s">
        <v>212</v>
      </c>
      <c r="H117" s="17" t="s">
        <v>213</v>
      </c>
      <c r="I117" s="17" t="s">
        <v>214</v>
      </c>
      <c r="J117" s="17" t="s">
        <v>215</v>
      </c>
      <c r="K117" s="17" t="s">
        <v>216</v>
      </c>
      <c r="L117" s="17" t="s">
        <v>101</v>
      </c>
      <c r="M117" s="17" t="s">
        <v>233</v>
      </c>
      <c r="N117" s="27" t="s">
        <v>103</v>
      </c>
      <c r="O117" s="17">
        <v>0</v>
      </c>
      <c r="P117" s="30">
        <v>0</v>
      </c>
      <c r="Q117" s="27" t="s">
        <v>121</v>
      </c>
      <c r="R117" s="27" t="s">
        <v>122</v>
      </c>
      <c r="S117" s="27" t="s">
        <v>210</v>
      </c>
      <c r="T117" s="27" t="s">
        <v>121</v>
      </c>
      <c r="U117" s="27" t="s">
        <v>122</v>
      </c>
      <c r="V117" s="27" t="s">
        <v>202</v>
      </c>
      <c r="W117" s="17" t="s">
        <v>211</v>
      </c>
      <c r="X117" s="19">
        <v>43167</v>
      </c>
      <c r="Y117" s="19">
        <f t="shared" si="2"/>
        <v>43167</v>
      </c>
      <c r="Z117" s="29">
        <v>110</v>
      </c>
      <c r="AA117" s="30">
        <v>130</v>
      </c>
      <c r="AB117" s="30">
        <v>0</v>
      </c>
      <c r="AD117" s="31" t="s">
        <v>400</v>
      </c>
      <c r="AE117" s="17">
        <v>110</v>
      </c>
      <c r="AF117" s="32" t="s">
        <v>401</v>
      </c>
      <c r="AG117" s="33" t="s">
        <v>173</v>
      </c>
      <c r="AH117" s="25">
        <v>43190</v>
      </c>
      <c r="AI117" s="25">
        <v>43190</v>
      </c>
      <c r="AJ117" s="27" t="s">
        <v>402</v>
      </c>
    </row>
    <row r="118" spans="1:36" ht="45" customHeight="1">
      <c r="A118" s="24">
        <v>2018</v>
      </c>
      <c r="B118" s="25">
        <v>43101</v>
      </c>
      <c r="C118" s="25">
        <v>43190</v>
      </c>
      <c r="D118" s="17" t="s">
        <v>96</v>
      </c>
      <c r="E118" s="17">
        <v>311</v>
      </c>
      <c r="F118" s="17" t="s">
        <v>204</v>
      </c>
      <c r="G118" s="17" t="s">
        <v>204</v>
      </c>
      <c r="H118" s="17" t="s">
        <v>205</v>
      </c>
      <c r="I118" s="17" t="s">
        <v>206</v>
      </c>
      <c r="J118" s="17" t="s">
        <v>207</v>
      </c>
      <c r="K118" s="17" t="s">
        <v>208</v>
      </c>
      <c r="L118" s="17" t="s">
        <v>101</v>
      </c>
      <c r="M118" s="17" t="s">
        <v>233</v>
      </c>
      <c r="N118" s="27" t="s">
        <v>103</v>
      </c>
      <c r="O118" s="17">
        <v>2</v>
      </c>
      <c r="P118" s="30">
        <f>270/2</f>
        <v>135</v>
      </c>
      <c r="Q118" s="27" t="s">
        <v>121</v>
      </c>
      <c r="R118" s="27" t="s">
        <v>122</v>
      </c>
      <c r="S118" s="27" t="s">
        <v>210</v>
      </c>
      <c r="T118" s="27" t="s">
        <v>121</v>
      </c>
      <c r="U118" s="27" t="s">
        <v>122</v>
      </c>
      <c r="V118" s="27" t="s">
        <v>202</v>
      </c>
      <c r="W118" s="17" t="s">
        <v>211</v>
      </c>
      <c r="X118" s="19">
        <v>43160</v>
      </c>
      <c r="Y118" s="19">
        <f t="shared" si="2"/>
        <v>43160</v>
      </c>
      <c r="Z118" s="29">
        <v>111</v>
      </c>
      <c r="AA118" s="30">
        <v>270</v>
      </c>
      <c r="AB118" s="30">
        <v>0</v>
      </c>
      <c r="AD118" s="31" t="s">
        <v>400</v>
      </c>
      <c r="AE118" s="17">
        <v>111</v>
      </c>
      <c r="AF118" s="32" t="s">
        <v>401</v>
      </c>
      <c r="AG118" s="33" t="s">
        <v>173</v>
      </c>
      <c r="AH118" s="25">
        <v>43190</v>
      </c>
      <c r="AI118" s="25">
        <v>43190</v>
      </c>
      <c r="AJ118" s="27" t="s">
        <v>402</v>
      </c>
    </row>
    <row r="119" spans="1:36" ht="45" customHeight="1">
      <c r="A119" s="24">
        <v>2018</v>
      </c>
      <c r="B119" s="25">
        <v>43101</v>
      </c>
      <c r="C119" s="25">
        <v>43190</v>
      </c>
      <c r="D119" s="17" t="s">
        <v>96</v>
      </c>
      <c r="E119" s="34">
        <v>322</v>
      </c>
      <c r="F119" s="34" t="s">
        <v>144</v>
      </c>
      <c r="G119" s="34" t="s">
        <v>144</v>
      </c>
      <c r="H119" s="34" t="s">
        <v>145</v>
      </c>
      <c r="I119" s="34" t="s">
        <v>146</v>
      </c>
      <c r="J119" s="34" t="s">
        <v>147</v>
      </c>
      <c r="K119" s="34" t="s">
        <v>148</v>
      </c>
      <c r="L119" s="17" t="s">
        <v>101</v>
      </c>
      <c r="M119" s="17" t="s">
        <v>136</v>
      </c>
      <c r="N119" s="27" t="s">
        <v>103</v>
      </c>
      <c r="O119" s="17">
        <v>0</v>
      </c>
      <c r="P119" s="30">
        <v>0</v>
      </c>
      <c r="Q119" s="27" t="s">
        <v>121</v>
      </c>
      <c r="R119" s="27" t="s">
        <v>122</v>
      </c>
      <c r="S119" s="27" t="s">
        <v>122</v>
      </c>
      <c r="T119" s="27" t="s">
        <v>121</v>
      </c>
      <c r="U119" s="17" t="s">
        <v>136</v>
      </c>
      <c r="V119" s="17" t="s">
        <v>136</v>
      </c>
      <c r="W119" s="27" t="s">
        <v>296</v>
      </c>
      <c r="X119" s="19">
        <v>43125</v>
      </c>
      <c r="Y119" s="19">
        <v>43126</v>
      </c>
      <c r="Z119" s="29">
        <v>112</v>
      </c>
      <c r="AA119" s="30">
        <v>878</v>
      </c>
      <c r="AB119" s="30">
        <v>0</v>
      </c>
      <c r="AD119" s="31" t="s">
        <v>400</v>
      </c>
      <c r="AE119" s="17">
        <v>112</v>
      </c>
      <c r="AF119" s="32" t="s">
        <v>401</v>
      </c>
      <c r="AG119" s="33" t="s">
        <v>173</v>
      </c>
      <c r="AH119" s="25">
        <v>43190</v>
      </c>
      <c r="AI119" s="25">
        <v>43190</v>
      </c>
      <c r="AJ119" s="27" t="s">
        <v>402</v>
      </c>
    </row>
    <row r="120" spans="1:36" ht="45" customHeight="1">
      <c r="A120" s="24">
        <v>2018</v>
      </c>
      <c r="B120" s="25">
        <v>43101</v>
      </c>
      <c r="C120" s="25">
        <v>43190</v>
      </c>
      <c r="D120" s="17" t="s">
        <v>96</v>
      </c>
      <c r="E120" s="34">
        <v>322</v>
      </c>
      <c r="F120" s="34" t="s">
        <v>144</v>
      </c>
      <c r="G120" s="34" t="s">
        <v>144</v>
      </c>
      <c r="H120" s="34" t="s">
        <v>145</v>
      </c>
      <c r="I120" s="34" t="s">
        <v>146</v>
      </c>
      <c r="J120" s="34" t="s">
        <v>147</v>
      </c>
      <c r="K120" s="34" t="s">
        <v>148</v>
      </c>
      <c r="L120" s="17" t="s">
        <v>101</v>
      </c>
      <c r="M120" s="17" t="s">
        <v>136</v>
      </c>
      <c r="N120" s="27" t="s">
        <v>103</v>
      </c>
      <c r="O120" s="17">
        <v>0</v>
      </c>
      <c r="P120" s="30">
        <v>0</v>
      </c>
      <c r="Q120" s="27" t="s">
        <v>121</v>
      </c>
      <c r="R120" s="27" t="s">
        <v>122</v>
      </c>
      <c r="S120" s="27" t="s">
        <v>122</v>
      </c>
      <c r="T120" s="27" t="s">
        <v>121</v>
      </c>
      <c r="U120" s="17" t="s">
        <v>136</v>
      </c>
      <c r="V120" s="17" t="s">
        <v>136</v>
      </c>
      <c r="W120" s="27" t="s">
        <v>296</v>
      </c>
      <c r="X120" s="19">
        <v>43125</v>
      </c>
      <c r="Y120" s="19">
        <v>43126</v>
      </c>
      <c r="Z120" s="29">
        <v>113</v>
      </c>
      <c r="AA120" s="30">
        <v>185</v>
      </c>
      <c r="AB120" s="30">
        <v>0</v>
      </c>
      <c r="AD120" s="31" t="s">
        <v>400</v>
      </c>
      <c r="AE120" s="17">
        <v>113</v>
      </c>
      <c r="AF120" s="32" t="s">
        <v>401</v>
      </c>
      <c r="AG120" s="33" t="s">
        <v>173</v>
      </c>
      <c r="AH120" s="25">
        <v>43190</v>
      </c>
      <c r="AI120" s="25">
        <v>43190</v>
      </c>
      <c r="AJ120" s="27" t="s">
        <v>402</v>
      </c>
    </row>
    <row r="121" spans="1:36" ht="45" customHeight="1">
      <c r="A121" s="24">
        <v>2018</v>
      </c>
      <c r="B121" s="25">
        <v>43101</v>
      </c>
      <c r="C121" s="25">
        <v>43190</v>
      </c>
      <c r="D121" s="17" t="s">
        <v>96</v>
      </c>
      <c r="E121" s="34">
        <v>201</v>
      </c>
      <c r="F121" s="26" t="s">
        <v>114</v>
      </c>
      <c r="G121" s="34" t="s">
        <v>126</v>
      </c>
      <c r="H121" s="34" t="s">
        <v>127</v>
      </c>
      <c r="I121" s="34" t="s">
        <v>128</v>
      </c>
      <c r="J121" s="34" t="s">
        <v>129</v>
      </c>
      <c r="K121" s="34" t="s">
        <v>130</v>
      </c>
      <c r="L121" s="17" t="s">
        <v>101</v>
      </c>
      <c r="M121" s="17" t="s">
        <v>136</v>
      </c>
      <c r="N121" s="27" t="s">
        <v>103</v>
      </c>
      <c r="O121" s="17">
        <v>0</v>
      </c>
      <c r="P121" s="30">
        <v>0</v>
      </c>
      <c r="Q121" s="27" t="s">
        <v>121</v>
      </c>
      <c r="R121" s="27" t="s">
        <v>122</v>
      </c>
      <c r="S121" s="27" t="s">
        <v>122</v>
      </c>
      <c r="T121" s="17" t="s">
        <v>121</v>
      </c>
      <c r="U121" s="17" t="s">
        <v>136</v>
      </c>
      <c r="V121" s="17" t="s">
        <v>136</v>
      </c>
      <c r="W121" s="27" t="s">
        <v>125</v>
      </c>
      <c r="X121" s="19">
        <v>43153</v>
      </c>
      <c r="Y121" s="19">
        <v>43153</v>
      </c>
      <c r="Z121" s="29">
        <v>114</v>
      </c>
      <c r="AA121" s="30">
        <v>733</v>
      </c>
      <c r="AB121" s="30">
        <v>0</v>
      </c>
      <c r="AD121" s="31" t="s">
        <v>400</v>
      </c>
      <c r="AE121" s="17">
        <v>114</v>
      </c>
      <c r="AF121" s="32" t="s">
        <v>401</v>
      </c>
      <c r="AG121" s="33" t="s">
        <v>173</v>
      </c>
      <c r="AH121" s="25">
        <v>43190</v>
      </c>
      <c r="AI121" s="25">
        <v>43190</v>
      </c>
      <c r="AJ121" s="27" t="s">
        <v>402</v>
      </c>
    </row>
    <row r="122" spans="1:36" ht="45" customHeight="1">
      <c r="A122" s="24">
        <v>2018</v>
      </c>
      <c r="B122" s="25">
        <v>43101</v>
      </c>
      <c r="C122" s="25">
        <v>43190</v>
      </c>
      <c r="D122" s="17" t="s">
        <v>96</v>
      </c>
      <c r="E122" s="17">
        <v>545</v>
      </c>
      <c r="F122" s="17" t="s">
        <v>283</v>
      </c>
      <c r="G122" s="17" t="s">
        <v>283</v>
      </c>
      <c r="H122" s="17" t="s">
        <v>283</v>
      </c>
      <c r="I122" s="17" t="s">
        <v>284</v>
      </c>
      <c r="J122" s="17" t="s">
        <v>285</v>
      </c>
      <c r="K122" s="17" t="s">
        <v>286</v>
      </c>
      <c r="L122" s="17" t="s">
        <v>101</v>
      </c>
      <c r="M122" s="17" t="s">
        <v>310</v>
      </c>
      <c r="N122" s="27" t="s">
        <v>103</v>
      </c>
      <c r="O122" s="17">
        <v>0</v>
      </c>
      <c r="P122" s="30">
        <v>0</v>
      </c>
      <c r="Q122" s="27" t="s">
        <v>121</v>
      </c>
      <c r="R122" s="27" t="s">
        <v>122</v>
      </c>
      <c r="S122" s="27" t="s">
        <v>122</v>
      </c>
      <c r="T122" s="27" t="s">
        <v>121</v>
      </c>
      <c r="U122" s="27" t="s">
        <v>189</v>
      </c>
      <c r="V122" s="27" t="s">
        <v>190</v>
      </c>
      <c r="W122" s="27" t="s">
        <v>125</v>
      </c>
      <c r="X122" s="19">
        <v>43140</v>
      </c>
      <c r="Y122" s="19">
        <f>X122</f>
        <v>43140</v>
      </c>
      <c r="Z122" s="29">
        <v>115</v>
      </c>
      <c r="AA122" s="30">
        <v>423.01</v>
      </c>
      <c r="AB122" s="30">
        <v>0</v>
      </c>
      <c r="AD122" s="31" t="s">
        <v>400</v>
      </c>
      <c r="AE122" s="17">
        <v>115</v>
      </c>
      <c r="AF122" s="32" t="s">
        <v>401</v>
      </c>
      <c r="AG122" s="33" t="s">
        <v>173</v>
      </c>
      <c r="AH122" s="25">
        <v>43190</v>
      </c>
      <c r="AI122" s="25">
        <v>43190</v>
      </c>
      <c r="AJ122" s="27" t="s">
        <v>402</v>
      </c>
    </row>
    <row r="123" spans="1:36" ht="45" customHeight="1">
      <c r="A123" s="24">
        <v>2018</v>
      </c>
      <c r="B123" s="25">
        <v>43101</v>
      </c>
      <c r="C123" s="25">
        <v>43190</v>
      </c>
      <c r="D123" s="17" t="s">
        <v>96</v>
      </c>
      <c r="E123" s="17">
        <v>300</v>
      </c>
      <c r="F123" s="17" t="s">
        <v>311</v>
      </c>
      <c r="G123" s="17" t="s">
        <v>311</v>
      </c>
      <c r="H123" s="17" t="s">
        <v>312</v>
      </c>
      <c r="I123" s="17" t="s">
        <v>652</v>
      </c>
      <c r="J123" s="17" t="s">
        <v>162</v>
      </c>
      <c r="K123" s="17" t="s">
        <v>305</v>
      </c>
      <c r="L123" s="17" t="s">
        <v>101</v>
      </c>
      <c r="M123" s="17" t="s">
        <v>313</v>
      </c>
      <c r="N123" s="27" t="s">
        <v>103</v>
      </c>
      <c r="O123" s="17">
        <v>0</v>
      </c>
      <c r="P123" s="30">
        <v>0</v>
      </c>
      <c r="Q123" s="27" t="s">
        <v>121</v>
      </c>
      <c r="R123" s="27" t="s">
        <v>122</v>
      </c>
      <c r="S123" s="27" t="s">
        <v>122</v>
      </c>
      <c r="T123" s="27" t="s">
        <v>121</v>
      </c>
      <c r="U123" s="27" t="s">
        <v>122</v>
      </c>
      <c r="V123" s="27" t="s">
        <v>122</v>
      </c>
      <c r="W123" s="27" t="s">
        <v>159</v>
      </c>
      <c r="X123" s="19">
        <v>43109</v>
      </c>
      <c r="Y123" s="19">
        <f>X123</f>
        <v>43109</v>
      </c>
      <c r="Z123" s="29">
        <v>116</v>
      </c>
      <c r="AA123" s="30">
        <v>130</v>
      </c>
      <c r="AB123" s="30">
        <v>0</v>
      </c>
      <c r="AD123" s="31" t="s">
        <v>400</v>
      </c>
      <c r="AE123" s="17">
        <v>116</v>
      </c>
      <c r="AF123" s="32" t="s">
        <v>401</v>
      </c>
      <c r="AG123" s="33" t="s">
        <v>173</v>
      </c>
      <c r="AH123" s="25">
        <v>43190</v>
      </c>
      <c r="AI123" s="25">
        <v>43190</v>
      </c>
      <c r="AJ123" s="27" t="s">
        <v>402</v>
      </c>
    </row>
    <row r="124" spans="1:36" ht="45" customHeight="1">
      <c r="A124" s="24">
        <v>2018</v>
      </c>
      <c r="B124" s="25">
        <v>43101</v>
      </c>
      <c r="C124" s="25">
        <v>43190</v>
      </c>
      <c r="D124" s="17" t="s">
        <v>96</v>
      </c>
      <c r="E124" s="17">
        <v>300</v>
      </c>
      <c r="F124" s="17" t="s">
        <v>311</v>
      </c>
      <c r="G124" s="17" t="s">
        <v>311</v>
      </c>
      <c r="H124" s="17" t="s">
        <v>312</v>
      </c>
      <c r="I124" s="17" t="s">
        <v>652</v>
      </c>
      <c r="J124" s="17" t="s">
        <v>162</v>
      </c>
      <c r="K124" s="17" t="s">
        <v>305</v>
      </c>
      <c r="L124" s="17" t="s">
        <v>101</v>
      </c>
      <c r="M124" s="17" t="s">
        <v>314</v>
      </c>
      <c r="N124" s="27" t="s">
        <v>103</v>
      </c>
      <c r="O124" s="17">
        <v>0</v>
      </c>
      <c r="P124" s="30">
        <v>0</v>
      </c>
      <c r="Q124" s="27" t="s">
        <v>121</v>
      </c>
      <c r="R124" s="27" t="s">
        <v>122</v>
      </c>
      <c r="S124" s="27" t="s">
        <v>122</v>
      </c>
      <c r="T124" s="27" t="s">
        <v>121</v>
      </c>
      <c r="U124" s="27" t="s">
        <v>122</v>
      </c>
      <c r="V124" s="27" t="s">
        <v>122</v>
      </c>
      <c r="W124" s="27" t="s">
        <v>159</v>
      </c>
      <c r="X124" s="19">
        <v>43117</v>
      </c>
      <c r="Y124" s="19">
        <f>X124</f>
        <v>43117</v>
      </c>
      <c r="Z124" s="29">
        <v>117</v>
      </c>
      <c r="AA124" s="30">
        <v>120</v>
      </c>
      <c r="AB124" s="30">
        <v>0</v>
      </c>
      <c r="AD124" s="31" t="s">
        <v>400</v>
      </c>
      <c r="AE124" s="17">
        <v>117</v>
      </c>
      <c r="AF124" s="32" t="s">
        <v>401</v>
      </c>
      <c r="AG124" s="33" t="s">
        <v>173</v>
      </c>
      <c r="AH124" s="25">
        <v>43190</v>
      </c>
      <c r="AI124" s="25">
        <v>43190</v>
      </c>
      <c r="AJ124" s="27" t="s">
        <v>402</v>
      </c>
    </row>
    <row r="125" spans="1:36" ht="45" customHeight="1">
      <c r="A125" s="24">
        <v>2018</v>
      </c>
      <c r="B125" s="25">
        <v>43101</v>
      </c>
      <c r="C125" s="25">
        <v>43190</v>
      </c>
      <c r="D125" s="17" t="s">
        <v>96</v>
      </c>
      <c r="E125" s="17">
        <v>300</v>
      </c>
      <c r="F125" s="17" t="s">
        <v>311</v>
      </c>
      <c r="G125" s="17" t="s">
        <v>311</v>
      </c>
      <c r="H125" s="17" t="s">
        <v>312</v>
      </c>
      <c r="I125" s="17" t="s">
        <v>652</v>
      </c>
      <c r="J125" s="17" t="s">
        <v>162</v>
      </c>
      <c r="K125" s="17" t="s">
        <v>305</v>
      </c>
      <c r="L125" s="17" t="s">
        <v>101</v>
      </c>
      <c r="M125" s="17" t="s">
        <v>313</v>
      </c>
      <c r="N125" s="27" t="s">
        <v>103</v>
      </c>
      <c r="O125" s="17">
        <v>0</v>
      </c>
      <c r="P125" s="30">
        <v>0</v>
      </c>
      <c r="Q125" s="27" t="s">
        <v>121</v>
      </c>
      <c r="R125" s="27" t="s">
        <v>122</v>
      </c>
      <c r="S125" s="27" t="s">
        <v>122</v>
      </c>
      <c r="T125" s="27" t="s">
        <v>121</v>
      </c>
      <c r="U125" s="27" t="s">
        <v>122</v>
      </c>
      <c r="V125" s="27" t="s">
        <v>122</v>
      </c>
      <c r="W125" s="27" t="s">
        <v>159</v>
      </c>
      <c r="X125" s="19">
        <v>43105</v>
      </c>
      <c r="Y125" s="19">
        <f>X125</f>
        <v>43105</v>
      </c>
      <c r="Z125" s="29">
        <v>118</v>
      </c>
      <c r="AA125" s="30">
        <v>110</v>
      </c>
      <c r="AB125" s="30">
        <v>0</v>
      </c>
      <c r="AD125" s="31" t="s">
        <v>400</v>
      </c>
      <c r="AE125" s="17">
        <v>118</v>
      </c>
      <c r="AF125" s="32" t="s">
        <v>401</v>
      </c>
      <c r="AG125" s="33" t="s">
        <v>173</v>
      </c>
      <c r="AH125" s="25">
        <v>43190</v>
      </c>
      <c r="AI125" s="25">
        <v>43190</v>
      </c>
      <c r="AJ125" s="27" t="s">
        <v>402</v>
      </c>
    </row>
    <row r="126" spans="1:36" ht="45" customHeight="1">
      <c r="A126" s="24">
        <v>2018</v>
      </c>
      <c r="B126" s="25">
        <v>43101</v>
      </c>
      <c r="C126" s="25">
        <v>43190</v>
      </c>
      <c r="D126" s="17" t="s">
        <v>96</v>
      </c>
      <c r="E126" s="17">
        <v>300</v>
      </c>
      <c r="F126" s="17" t="s">
        <v>311</v>
      </c>
      <c r="G126" s="17" t="s">
        <v>311</v>
      </c>
      <c r="H126" s="17" t="s">
        <v>312</v>
      </c>
      <c r="I126" s="17" t="s">
        <v>652</v>
      </c>
      <c r="J126" s="17" t="s">
        <v>162</v>
      </c>
      <c r="K126" s="17" t="s">
        <v>305</v>
      </c>
      <c r="L126" s="17" t="s">
        <v>101</v>
      </c>
      <c r="M126" s="17" t="s">
        <v>315</v>
      </c>
      <c r="N126" s="27" t="s">
        <v>103</v>
      </c>
      <c r="O126" s="17">
        <v>0</v>
      </c>
      <c r="P126" s="30">
        <v>0</v>
      </c>
      <c r="Q126" s="27" t="s">
        <v>121</v>
      </c>
      <c r="R126" s="27" t="s">
        <v>122</v>
      </c>
      <c r="S126" s="27" t="s">
        <v>122</v>
      </c>
      <c r="T126" s="27" t="s">
        <v>121</v>
      </c>
      <c r="U126" s="27" t="s">
        <v>122</v>
      </c>
      <c r="V126" s="27" t="s">
        <v>122</v>
      </c>
      <c r="W126" s="27" t="s">
        <v>316</v>
      </c>
      <c r="X126" s="19">
        <v>43122</v>
      </c>
      <c r="Y126" s="19">
        <f>X126</f>
        <v>43122</v>
      </c>
      <c r="Z126" s="29">
        <v>119</v>
      </c>
      <c r="AA126" s="30">
        <v>145</v>
      </c>
      <c r="AB126" s="30">
        <v>0</v>
      </c>
      <c r="AD126" s="31" t="s">
        <v>400</v>
      </c>
      <c r="AE126" s="17">
        <v>119</v>
      </c>
      <c r="AF126" s="32" t="s">
        <v>401</v>
      </c>
      <c r="AG126" s="33" t="s">
        <v>173</v>
      </c>
      <c r="AH126" s="25">
        <v>43190</v>
      </c>
      <c r="AI126" s="25">
        <v>43190</v>
      </c>
      <c r="AJ126" s="27" t="s">
        <v>402</v>
      </c>
    </row>
    <row r="127" spans="1:36" ht="45" customHeight="1">
      <c r="A127" s="24">
        <v>2018</v>
      </c>
      <c r="B127" s="25">
        <v>43101</v>
      </c>
      <c r="C127" s="25">
        <v>43190</v>
      </c>
      <c r="D127" s="17" t="s">
        <v>96</v>
      </c>
      <c r="E127" s="17">
        <v>381</v>
      </c>
      <c r="F127" s="17" t="s">
        <v>236</v>
      </c>
      <c r="G127" s="17" t="s">
        <v>236</v>
      </c>
      <c r="H127" s="17" t="s">
        <v>166</v>
      </c>
      <c r="I127" s="17" t="s">
        <v>246</v>
      </c>
      <c r="J127" s="17" t="s">
        <v>247</v>
      </c>
      <c r="K127" s="17" t="s">
        <v>248</v>
      </c>
      <c r="L127" s="17" t="s">
        <v>101</v>
      </c>
      <c r="M127" s="17" t="s">
        <v>240</v>
      </c>
      <c r="N127" s="27" t="s">
        <v>103</v>
      </c>
      <c r="O127" s="17">
        <v>0</v>
      </c>
      <c r="P127" s="30">
        <v>0</v>
      </c>
      <c r="Q127" s="27" t="s">
        <v>121</v>
      </c>
      <c r="R127" s="27" t="s">
        <v>122</v>
      </c>
      <c r="S127" s="27" t="s">
        <v>122</v>
      </c>
      <c r="T127" s="27" t="s">
        <v>121</v>
      </c>
      <c r="U127" s="27" t="s">
        <v>122</v>
      </c>
      <c r="V127" s="27" t="s">
        <v>122</v>
      </c>
      <c r="W127" s="27" t="s">
        <v>240</v>
      </c>
      <c r="X127" s="19">
        <v>43132</v>
      </c>
      <c r="Y127" s="19">
        <v>43159</v>
      </c>
      <c r="Z127" s="29">
        <v>120</v>
      </c>
      <c r="AA127" s="30">
        <v>1614.72</v>
      </c>
      <c r="AB127" s="30">
        <v>0</v>
      </c>
      <c r="AD127" s="31" t="s">
        <v>400</v>
      </c>
      <c r="AE127" s="17">
        <v>120</v>
      </c>
      <c r="AF127" s="32" t="s">
        <v>401</v>
      </c>
      <c r="AG127" s="33" t="s">
        <v>173</v>
      </c>
      <c r="AH127" s="25">
        <v>43190</v>
      </c>
      <c r="AI127" s="25">
        <v>43190</v>
      </c>
      <c r="AJ127" s="27" t="s">
        <v>402</v>
      </c>
    </row>
    <row r="128" spans="1:36" ht="45" customHeight="1">
      <c r="A128" s="24">
        <v>2018</v>
      </c>
      <c r="B128" s="25">
        <v>43101</v>
      </c>
      <c r="C128" s="25">
        <v>43190</v>
      </c>
      <c r="D128" s="17" t="s">
        <v>96</v>
      </c>
      <c r="E128" s="26">
        <v>451</v>
      </c>
      <c r="F128" s="26" t="s">
        <v>153</v>
      </c>
      <c r="G128" s="26" t="s">
        <v>153</v>
      </c>
      <c r="H128" s="26" t="s">
        <v>154</v>
      </c>
      <c r="I128" s="26" t="s">
        <v>155</v>
      </c>
      <c r="J128" s="26" t="s">
        <v>156</v>
      </c>
      <c r="K128" s="26" t="s">
        <v>157</v>
      </c>
      <c r="L128" s="17" t="s">
        <v>101</v>
      </c>
      <c r="M128" s="17" t="s">
        <v>158</v>
      </c>
      <c r="N128" s="27" t="s">
        <v>103</v>
      </c>
      <c r="O128" s="17">
        <v>0</v>
      </c>
      <c r="P128" s="30">
        <v>0</v>
      </c>
      <c r="Q128" s="27" t="s">
        <v>121</v>
      </c>
      <c r="R128" s="27" t="s">
        <v>122</v>
      </c>
      <c r="S128" s="27" t="s">
        <v>122</v>
      </c>
      <c r="T128" s="27" t="s">
        <v>121</v>
      </c>
      <c r="U128" s="27" t="s">
        <v>122</v>
      </c>
      <c r="V128" s="27" t="s">
        <v>122</v>
      </c>
      <c r="W128" s="26" t="s">
        <v>159</v>
      </c>
      <c r="X128" s="19">
        <v>43164</v>
      </c>
      <c r="Y128" s="19">
        <f t="shared" ref="Y128:Y142" si="3">+X128</f>
        <v>43164</v>
      </c>
      <c r="Z128" s="29">
        <v>121</v>
      </c>
      <c r="AA128" s="30">
        <v>120</v>
      </c>
      <c r="AB128" s="30">
        <v>0</v>
      </c>
      <c r="AD128" s="31" t="s">
        <v>400</v>
      </c>
      <c r="AE128" s="17">
        <v>121</v>
      </c>
      <c r="AF128" s="32" t="s">
        <v>401</v>
      </c>
      <c r="AG128" s="33" t="s">
        <v>173</v>
      </c>
      <c r="AH128" s="25">
        <v>43190</v>
      </c>
      <c r="AI128" s="25">
        <v>43190</v>
      </c>
      <c r="AJ128" s="27" t="s">
        <v>402</v>
      </c>
    </row>
    <row r="129" spans="1:36" ht="45" customHeight="1">
      <c r="A129" s="24">
        <v>2018</v>
      </c>
      <c r="B129" s="25">
        <v>43101</v>
      </c>
      <c r="C129" s="25">
        <v>43190</v>
      </c>
      <c r="D129" s="17" t="s">
        <v>96</v>
      </c>
      <c r="E129" s="26">
        <v>451</v>
      </c>
      <c r="F129" s="26" t="s">
        <v>153</v>
      </c>
      <c r="G129" s="26" t="s">
        <v>153</v>
      </c>
      <c r="H129" s="26" t="s">
        <v>154</v>
      </c>
      <c r="I129" s="26" t="s">
        <v>155</v>
      </c>
      <c r="J129" s="26" t="s">
        <v>156</v>
      </c>
      <c r="K129" s="26" t="s">
        <v>157</v>
      </c>
      <c r="L129" s="17" t="s">
        <v>101</v>
      </c>
      <c r="M129" s="17" t="s">
        <v>158</v>
      </c>
      <c r="N129" s="27" t="s">
        <v>103</v>
      </c>
      <c r="O129" s="17">
        <v>0</v>
      </c>
      <c r="P129" s="30">
        <v>0</v>
      </c>
      <c r="Q129" s="27" t="s">
        <v>121</v>
      </c>
      <c r="R129" s="27" t="s">
        <v>122</v>
      </c>
      <c r="S129" s="27" t="s">
        <v>122</v>
      </c>
      <c r="T129" s="27" t="s">
        <v>121</v>
      </c>
      <c r="U129" s="27" t="s">
        <v>122</v>
      </c>
      <c r="V129" s="27" t="s">
        <v>122</v>
      </c>
      <c r="W129" s="26" t="s">
        <v>159</v>
      </c>
      <c r="X129" s="19">
        <v>43165</v>
      </c>
      <c r="Y129" s="19">
        <f t="shared" si="3"/>
        <v>43165</v>
      </c>
      <c r="Z129" s="29">
        <v>122</v>
      </c>
      <c r="AA129" s="30">
        <v>120</v>
      </c>
      <c r="AB129" s="30">
        <v>0</v>
      </c>
      <c r="AD129" s="31" t="s">
        <v>400</v>
      </c>
      <c r="AE129" s="17">
        <v>122</v>
      </c>
      <c r="AF129" s="32" t="s">
        <v>401</v>
      </c>
      <c r="AG129" s="33" t="s">
        <v>173</v>
      </c>
      <c r="AH129" s="25">
        <v>43190</v>
      </c>
      <c r="AI129" s="25">
        <v>43190</v>
      </c>
      <c r="AJ129" s="27" t="s">
        <v>402</v>
      </c>
    </row>
    <row r="130" spans="1:36" ht="45" customHeight="1">
      <c r="A130" s="24">
        <v>2018</v>
      </c>
      <c r="B130" s="25">
        <v>43101</v>
      </c>
      <c r="C130" s="25">
        <v>43190</v>
      </c>
      <c r="D130" s="17" t="s">
        <v>96</v>
      </c>
      <c r="E130" s="26">
        <v>451</v>
      </c>
      <c r="F130" s="26" t="s">
        <v>153</v>
      </c>
      <c r="G130" s="26" t="s">
        <v>153</v>
      </c>
      <c r="H130" s="26" t="s">
        <v>154</v>
      </c>
      <c r="I130" s="26" t="s">
        <v>155</v>
      </c>
      <c r="J130" s="26" t="s">
        <v>156</v>
      </c>
      <c r="K130" s="26" t="s">
        <v>157</v>
      </c>
      <c r="L130" s="17" t="s">
        <v>101</v>
      </c>
      <c r="M130" s="17" t="s">
        <v>158</v>
      </c>
      <c r="N130" s="27" t="s">
        <v>103</v>
      </c>
      <c r="O130" s="17">
        <v>0</v>
      </c>
      <c r="P130" s="30">
        <v>0</v>
      </c>
      <c r="Q130" s="27" t="s">
        <v>121</v>
      </c>
      <c r="R130" s="27" t="s">
        <v>122</v>
      </c>
      <c r="S130" s="27" t="s">
        <v>122</v>
      </c>
      <c r="T130" s="27" t="s">
        <v>121</v>
      </c>
      <c r="U130" s="27" t="s">
        <v>122</v>
      </c>
      <c r="V130" s="27" t="s">
        <v>122</v>
      </c>
      <c r="W130" s="26" t="s">
        <v>159</v>
      </c>
      <c r="X130" s="19">
        <v>43166</v>
      </c>
      <c r="Y130" s="19">
        <f t="shared" si="3"/>
        <v>43166</v>
      </c>
      <c r="Z130" s="29">
        <v>123</v>
      </c>
      <c r="AA130" s="30">
        <v>120</v>
      </c>
      <c r="AB130" s="30">
        <v>0</v>
      </c>
      <c r="AD130" s="31" t="s">
        <v>400</v>
      </c>
      <c r="AE130" s="17">
        <v>123</v>
      </c>
      <c r="AF130" s="32" t="s">
        <v>401</v>
      </c>
      <c r="AG130" s="33" t="s">
        <v>173</v>
      </c>
      <c r="AH130" s="25">
        <v>43190</v>
      </c>
      <c r="AI130" s="25">
        <v>43190</v>
      </c>
      <c r="AJ130" s="27" t="s">
        <v>402</v>
      </c>
    </row>
    <row r="131" spans="1:36" ht="45" customHeight="1">
      <c r="A131" s="24">
        <v>2018</v>
      </c>
      <c r="B131" s="25">
        <v>43101</v>
      </c>
      <c r="C131" s="25">
        <v>43190</v>
      </c>
      <c r="D131" s="17" t="s">
        <v>96</v>
      </c>
      <c r="E131" s="26">
        <v>451</v>
      </c>
      <c r="F131" s="26" t="s">
        <v>153</v>
      </c>
      <c r="G131" s="26" t="s">
        <v>153</v>
      </c>
      <c r="H131" s="26" t="s">
        <v>154</v>
      </c>
      <c r="I131" s="26" t="s">
        <v>155</v>
      </c>
      <c r="J131" s="26" t="s">
        <v>156</v>
      </c>
      <c r="K131" s="26" t="s">
        <v>157</v>
      </c>
      <c r="L131" s="17" t="s">
        <v>101</v>
      </c>
      <c r="M131" s="17" t="s">
        <v>158</v>
      </c>
      <c r="N131" s="27" t="s">
        <v>103</v>
      </c>
      <c r="O131" s="17">
        <v>0</v>
      </c>
      <c r="P131" s="30">
        <v>0</v>
      </c>
      <c r="Q131" s="27" t="s">
        <v>121</v>
      </c>
      <c r="R131" s="27" t="s">
        <v>122</v>
      </c>
      <c r="S131" s="27" t="s">
        <v>122</v>
      </c>
      <c r="T131" s="27" t="s">
        <v>121</v>
      </c>
      <c r="U131" s="27" t="s">
        <v>122</v>
      </c>
      <c r="V131" s="27" t="s">
        <v>122</v>
      </c>
      <c r="W131" s="26" t="s">
        <v>159</v>
      </c>
      <c r="X131" s="19">
        <v>43167</v>
      </c>
      <c r="Y131" s="19">
        <f t="shared" si="3"/>
        <v>43167</v>
      </c>
      <c r="Z131" s="29">
        <v>124</v>
      </c>
      <c r="AA131" s="30">
        <v>120</v>
      </c>
      <c r="AB131" s="30">
        <v>0</v>
      </c>
      <c r="AD131" s="31" t="s">
        <v>400</v>
      </c>
      <c r="AE131" s="17">
        <v>124</v>
      </c>
      <c r="AF131" s="32" t="s">
        <v>401</v>
      </c>
      <c r="AG131" s="33" t="s">
        <v>173</v>
      </c>
      <c r="AH131" s="25">
        <v>43190</v>
      </c>
      <c r="AI131" s="25">
        <v>43190</v>
      </c>
      <c r="AJ131" s="27" t="s">
        <v>402</v>
      </c>
    </row>
    <row r="132" spans="1:36" ht="45" customHeight="1">
      <c r="A132" s="24">
        <v>2018</v>
      </c>
      <c r="B132" s="25">
        <v>43101</v>
      </c>
      <c r="C132" s="25">
        <v>43190</v>
      </c>
      <c r="D132" s="17" t="s">
        <v>96</v>
      </c>
      <c r="E132" s="26">
        <v>451</v>
      </c>
      <c r="F132" s="26" t="s">
        <v>153</v>
      </c>
      <c r="G132" s="26" t="s">
        <v>153</v>
      </c>
      <c r="H132" s="26" t="s">
        <v>154</v>
      </c>
      <c r="I132" s="26" t="s">
        <v>155</v>
      </c>
      <c r="J132" s="26" t="s">
        <v>156</v>
      </c>
      <c r="K132" s="26" t="s">
        <v>157</v>
      </c>
      <c r="L132" s="17" t="s">
        <v>101</v>
      </c>
      <c r="M132" s="17" t="s">
        <v>158</v>
      </c>
      <c r="N132" s="27" t="s">
        <v>103</v>
      </c>
      <c r="O132" s="17">
        <v>0</v>
      </c>
      <c r="P132" s="30">
        <v>0</v>
      </c>
      <c r="Q132" s="27" t="s">
        <v>121</v>
      </c>
      <c r="R132" s="27" t="s">
        <v>122</v>
      </c>
      <c r="S132" s="27" t="s">
        <v>122</v>
      </c>
      <c r="T132" s="27" t="s">
        <v>121</v>
      </c>
      <c r="U132" s="27" t="s">
        <v>122</v>
      </c>
      <c r="V132" s="27" t="s">
        <v>122</v>
      </c>
      <c r="W132" s="26" t="s">
        <v>159</v>
      </c>
      <c r="X132" s="19">
        <v>43168</v>
      </c>
      <c r="Y132" s="19">
        <f t="shared" si="3"/>
        <v>43168</v>
      </c>
      <c r="Z132" s="29">
        <v>125</v>
      </c>
      <c r="AA132" s="30">
        <v>120</v>
      </c>
      <c r="AB132" s="30">
        <v>0</v>
      </c>
      <c r="AD132" s="31" t="s">
        <v>400</v>
      </c>
      <c r="AE132" s="17">
        <v>125</v>
      </c>
      <c r="AF132" s="32" t="s">
        <v>401</v>
      </c>
      <c r="AG132" s="33" t="s">
        <v>173</v>
      </c>
      <c r="AH132" s="25">
        <v>43190</v>
      </c>
      <c r="AI132" s="25">
        <v>43190</v>
      </c>
      <c r="AJ132" s="27" t="s">
        <v>402</v>
      </c>
    </row>
    <row r="133" spans="1:36" ht="45" customHeight="1">
      <c r="A133" s="24">
        <v>2018</v>
      </c>
      <c r="B133" s="25">
        <v>43101</v>
      </c>
      <c r="C133" s="25">
        <v>43190</v>
      </c>
      <c r="D133" s="17" t="s">
        <v>96</v>
      </c>
      <c r="E133" s="26">
        <v>451</v>
      </c>
      <c r="F133" s="26" t="s">
        <v>153</v>
      </c>
      <c r="G133" s="26" t="s">
        <v>153</v>
      </c>
      <c r="H133" s="26" t="s">
        <v>154</v>
      </c>
      <c r="I133" s="26" t="s">
        <v>155</v>
      </c>
      <c r="J133" s="26" t="s">
        <v>156</v>
      </c>
      <c r="K133" s="26" t="s">
        <v>157</v>
      </c>
      <c r="L133" s="17" t="s">
        <v>101</v>
      </c>
      <c r="M133" s="17" t="s">
        <v>158</v>
      </c>
      <c r="N133" s="27" t="s">
        <v>103</v>
      </c>
      <c r="O133" s="17">
        <v>0</v>
      </c>
      <c r="P133" s="30">
        <v>0</v>
      </c>
      <c r="Q133" s="27" t="s">
        <v>121</v>
      </c>
      <c r="R133" s="27" t="s">
        <v>122</v>
      </c>
      <c r="S133" s="27" t="s">
        <v>122</v>
      </c>
      <c r="T133" s="27" t="s">
        <v>121</v>
      </c>
      <c r="U133" s="27" t="s">
        <v>122</v>
      </c>
      <c r="V133" s="27" t="s">
        <v>122</v>
      </c>
      <c r="W133" s="26" t="s">
        <v>159</v>
      </c>
      <c r="X133" s="19">
        <v>43171</v>
      </c>
      <c r="Y133" s="19">
        <f t="shared" si="3"/>
        <v>43171</v>
      </c>
      <c r="Z133" s="29">
        <v>126</v>
      </c>
      <c r="AA133" s="30">
        <v>120</v>
      </c>
      <c r="AB133" s="30">
        <v>0</v>
      </c>
      <c r="AD133" s="31" t="s">
        <v>400</v>
      </c>
      <c r="AE133" s="17">
        <v>126</v>
      </c>
      <c r="AF133" s="32" t="s">
        <v>401</v>
      </c>
      <c r="AG133" s="33" t="s">
        <v>173</v>
      </c>
      <c r="AH133" s="25">
        <v>43190</v>
      </c>
      <c r="AI133" s="25">
        <v>43190</v>
      </c>
      <c r="AJ133" s="27" t="s">
        <v>402</v>
      </c>
    </row>
    <row r="134" spans="1:36" ht="45" customHeight="1">
      <c r="A134" s="24">
        <v>2018</v>
      </c>
      <c r="B134" s="25">
        <v>43101</v>
      </c>
      <c r="C134" s="25">
        <v>43190</v>
      </c>
      <c r="D134" s="17" t="s">
        <v>96</v>
      </c>
      <c r="E134" s="26">
        <v>451</v>
      </c>
      <c r="F134" s="26" t="s">
        <v>153</v>
      </c>
      <c r="G134" s="26" t="s">
        <v>153</v>
      </c>
      <c r="H134" s="26" t="s">
        <v>154</v>
      </c>
      <c r="I134" s="26" t="s">
        <v>155</v>
      </c>
      <c r="J134" s="26" t="s">
        <v>156</v>
      </c>
      <c r="K134" s="26" t="s">
        <v>157</v>
      </c>
      <c r="L134" s="17" t="s">
        <v>101</v>
      </c>
      <c r="M134" s="17" t="s">
        <v>158</v>
      </c>
      <c r="N134" s="27" t="s">
        <v>103</v>
      </c>
      <c r="O134" s="17">
        <v>0</v>
      </c>
      <c r="P134" s="30">
        <v>0</v>
      </c>
      <c r="Q134" s="27" t="s">
        <v>121</v>
      </c>
      <c r="R134" s="27" t="s">
        <v>122</v>
      </c>
      <c r="S134" s="27" t="s">
        <v>122</v>
      </c>
      <c r="T134" s="27" t="s">
        <v>121</v>
      </c>
      <c r="U134" s="27" t="s">
        <v>122</v>
      </c>
      <c r="V134" s="27" t="s">
        <v>122</v>
      </c>
      <c r="W134" s="26" t="s">
        <v>159</v>
      </c>
      <c r="X134" s="19">
        <v>43172</v>
      </c>
      <c r="Y134" s="19">
        <f t="shared" si="3"/>
        <v>43172</v>
      </c>
      <c r="Z134" s="29">
        <v>127</v>
      </c>
      <c r="AA134" s="30">
        <v>120</v>
      </c>
      <c r="AB134" s="30">
        <v>0</v>
      </c>
      <c r="AD134" s="31" t="s">
        <v>400</v>
      </c>
      <c r="AE134" s="17">
        <v>127</v>
      </c>
      <c r="AF134" s="32" t="s">
        <v>401</v>
      </c>
      <c r="AG134" s="33" t="s">
        <v>173</v>
      </c>
      <c r="AH134" s="25">
        <v>43190</v>
      </c>
      <c r="AI134" s="25">
        <v>43190</v>
      </c>
      <c r="AJ134" s="27" t="s">
        <v>402</v>
      </c>
    </row>
    <row r="135" spans="1:36" ht="45" customHeight="1">
      <c r="A135" s="24">
        <v>2018</v>
      </c>
      <c r="B135" s="25">
        <v>43101</v>
      </c>
      <c r="C135" s="25">
        <v>43190</v>
      </c>
      <c r="D135" s="17" t="s">
        <v>96</v>
      </c>
      <c r="E135" s="26">
        <v>451</v>
      </c>
      <c r="F135" s="26" t="s">
        <v>153</v>
      </c>
      <c r="G135" s="26" t="s">
        <v>153</v>
      </c>
      <c r="H135" s="26" t="s">
        <v>154</v>
      </c>
      <c r="I135" s="26" t="s">
        <v>155</v>
      </c>
      <c r="J135" s="26" t="s">
        <v>156</v>
      </c>
      <c r="K135" s="26" t="s">
        <v>157</v>
      </c>
      <c r="L135" s="17" t="s">
        <v>101</v>
      </c>
      <c r="M135" s="17" t="s">
        <v>158</v>
      </c>
      <c r="N135" s="27" t="s">
        <v>103</v>
      </c>
      <c r="O135" s="17">
        <v>0</v>
      </c>
      <c r="P135" s="30">
        <v>0</v>
      </c>
      <c r="Q135" s="27" t="s">
        <v>121</v>
      </c>
      <c r="R135" s="27" t="s">
        <v>122</v>
      </c>
      <c r="S135" s="27" t="s">
        <v>122</v>
      </c>
      <c r="T135" s="27" t="s">
        <v>121</v>
      </c>
      <c r="U135" s="27" t="s">
        <v>122</v>
      </c>
      <c r="V135" s="27" t="s">
        <v>122</v>
      </c>
      <c r="W135" s="26" t="s">
        <v>159</v>
      </c>
      <c r="X135" s="19">
        <v>43173</v>
      </c>
      <c r="Y135" s="19">
        <f t="shared" si="3"/>
        <v>43173</v>
      </c>
      <c r="Z135" s="29">
        <v>128</v>
      </c>
      <c r="AA135" s="30">
        <v>120</v>
      </c>
      <c r="AB135" s="30">
        <v>0</v>
      </c>
      <c r="AD135" s="31" t="s">
        <v>400</v>
      </c>
      <c r="AE135" s="17">
        <v>128</v>
      </c>
      <c r="AF135" s="32" t="s">
        <v>401</v>
      </c>
      <c r="AG135" s="33" t="s">
        <v>173</v>
      </c>
      <c r="AH135" s="25">
        <v>43190</v>
      </c>
      <c r="AI135" s="25">
        <v>43190</v>
      </c>
      <c r="AJ135" s="27" t="s">
        <v>402</v>
      </c>
    </row>
    <row r="136" spans="1:36" ht="45" customHeight="1">
      <c r="A136" s="24">
        <v>2018</v>
      </c>
      <c r="B136" s="25">
        <v>43101</v>
      </c>
      <c r="C136" s="25">
        <v>43190</v>
      </c>
      <c r="D136" s="17" t="s">
        <v>96</v>
      </c>
      <c r="E136" s="26">
        <v>451</v>
      </c>
      <c r="F136" s="26" t="s">
        <v>153</v>
      </c>
      <c r="G136" s="26" t="s">
        <v>153</v>
      </c>
      <c r="H136" s="26" t="s">
        <v>154</v>
      </c>
      <c r="I136" s="26" t="s">
        <v>155</v>
      </c>
      <c r="J136" s="26" t="s">
        <v>156</v>
      </c>
      <c r="K136" s="26" t="s">
        <v>157</v>
      </c>
      <c r="L136" s="17" t="s">
        <v>101</v>
      </c>
      <c r="M136" s="17" t="s">
        <v>158</v>
      </c>
      <c r="N136" s="27" t="s">
        <v>103</v>
      </c>
      <c r="O136" s="17">
        <v>0</v>
      </c>
      <c r="P136" s="30">
        <v>0</v>
      </c>
      <c r="Q136" s="27" t="s">
        <v>121</v>
      </c>
      <c r="R136" s="27" t="s">
        <v>122</v>
      </c>
      <c r="S136" s="27" t="s">
        <v>122</v>
      </c>
      <c r="T136" s="27" t="s">
        <v>121</v>
      </c>
      <c r="U136" s="27" t="s">
        <v>122</v>
      </c>
      <c r="V136" s="27" t="s">
        <v>122</v>
      </c>
      <c r="W136" s="26" t="s">
        <v>159</v>
      </c>
      <c r="X136" s="19">
        <v>43174</v>
      </c>
      <c r="Y136" s="19">
        <f t="shared" si="3"/>
        <v>43174</v>
      </c>
      <c r="Z136" s="29">
        <v>129</v>
      </c>
      <c r="AA136" s="30">
        <v>120</v>
      </c>
      <c r="AB136" s="30">
        <v>0</v>
      </c>
      <c r="AD136" s="31" t="s">
        <v>400</v>
      </c>
      <c r="AE136" s="17">
        <v>129</v>
      </c>
      <c r="AF136" s="32" t="s">
        <v>401</v>
      </c>
      <c r="AG136" s="33" t="s">
        <v>173</v>
      </c>
      <c r="AH136" s="25">
        <v>43190</v>
      </c>
      <c r="AI136" s="25">
        <v>43190</v>
      </c>
      <c r="AJ136" s="27" t="s">
        <v>402</v>
      </c>
    </row>
    <row r="137" spans="1:36" ht="45" customHeight="1">
      <c r="A137" s="24">
        <v>2018</v>
      </c>
      <c r="B137" s="25">
        <v>43101</v>
      </c>
      <c r="C137" s="25">
        <v>43190</v>
      </c>
      <c r="D137" s="17" t="s">
        <v>96</v>
      </c>
      <c r="E137" s="26">
        <v>451</v>
      </c>
      <c r="F137" s="26" t="s">
        <v>153</v>
      </c>
      <c r="G137" s="26" t="s">
        <v>153</v>
      </c>
      <c r="H137" s="26" t="s">
        <v>154</v>
      </c>
      <c r="I137" s="26" t="s">
        <v>155</v>
      </c>
      <c r="J137" s="26" t="s">
        <v>156</v>
      </c>
      <c r="K137" s="26" t="s">
        <v>157</v>
      </c>
      <c r="L137" s="17" t="s">
        <v>101</v>
      </c>
      <c r="M137" s="17" t="s">
        <v>158</v>
      </c>
      <c r="N137" s="27" t="s">
        <v>103</v>
      </c>
      <c r="O137" s="17">
        <v>0</v>
      </c>
      <c r="P137" s="30">
        <v>0</v>
      </c>
      <c r="Q137" s="27" t="s">
        <v>121</v>
      </c>
      <c r="R137" s="27" t="s">
        <v>122</v>
      </c>
      <c r="S137" s="27" t="s">
        <v>122</v>
      </c>
      <c r="T137" s="27" t="s">
        <v>121</v>
      </c>
      <c r="U137" s="27" t="s">
        <v>122</v>
      </c>
      <c r="V137" s="27" t="s">
        <v>122</v>
      </c>
      <c r="W137" s="26" t="s">
        <v>159</v>
      </c>
      <c r="X137" s="19">
        <v>43175</v>
      </c>
      <c r="Y137" s="19">
        <f t="shared" si="3"/>
        <v>43175</v>
      </c>
      <c r="Z137" s="29">
        <v>130</v>
      </c>
      <c r="AA137" s="30">
        <v>120</v>
      </c>
      <c r="AB137" s="30">
        <v>0</v>
      </c>
      <c r="AD137" s="31" t="s">
        <v>400</v>
      </c>
      <c r="AE137" s="17">
        <v>130</v>
      </c>
      <c r="AF137" s="32" t="s">
        <v>401</v>
      </c>
      <c r="AG137" s="33" t="s">
        <v>173</v>
      </c>
      <c r="AH137" s="25">
        <v>43190</v>
      </c>
      <c r="AI137" s="25">
        <v>43190</v>
      </c>
      <c r="AJ137" s="27" t="s">
        <v>402</v>
      </c>
    </row>
    <row r="138" spans="1:36" ht="45" customHeight="1">
      <c r="A138" s="24">
        <v>2018</v>
      </c>
      <c r="B138" s="25">
        <v>43101</v>
      </c>
      <c r="C138" s="25">
        <v>43190</v>
      </c>
      <c r="D138" s="17" t="s">
        <v>96</v>
      </c>
      <c r="E138" s="26">
        <v>451</v>
      </c>
      <c r="F138" s="26" t="s">
        <v>153</v>
      </c>
      <c r="G138" s="26" t="s">
        <v>153</v>
      </c>
      <c r="H138" s="26" t="s">
        <v>154</v>
      </c>
      <c r="I138" s="26" t="s">
        <v>155</v>
      </c>
      <c r="J138" s="26" t="s">
        <v>156</v>
      </c>
      <c r="K138" s="26" t="s">
        <v>157</v>
      </c>
      <c r="L138" s="17" t="s">
        <v>101</v>
      </c>
      <c r="M138" s="17" t="s">
        <v>158</v>
      </c>
      <c r="N138" s="27" t="s">
        <v>103</v>
      </c>
      <c r="O138" s="17">
        <v>0</v>
      </c>
      <c r="P138" s="30">
        <v>0</v>
      </c>
      <c r="Q138" s="27" t="s">
        <v>121</v>
      </c>
      <c r="R138" s="27" t="s">
        <v>122</v>
      </c>
      <c r="S138" s="27" t="s">
        <v>122</v>
      </c>
      <c r="T138" s="27" t="s">
        <v>121</v>
      </c>
      <c r="U138" s="27" t="s">
        <v>122</v>
      </c>
      <c r="V138" s="27" t="s">
        <v>122</v>
      </c>
      <c r="W138" s="26" t="s">
        <v>159</v>
      </c>
      <c r="X138" s="19">
        <v>43175</v>
      </c>
      <c r="Y138" s="19">
        <f t="shared" si="3"/>
        <v>43175</v>
      </c>
      <c r="Z138" s="29">
        <v>131</v>
      </c>
      <c r="AA138" s="30">
        <v>120</v>
      </c>
      <c r="AB138" s="30">
        <v>0</v>
      </c>
      <c r="AD138" s="31" t="s">
        <v>400</v>
      </c>
      <c r="AE138" s="17">
        <v>131</v>
      </c>
      <c r="AF138" s="32" t="s">
        <v>401</v>
      </c>
      <c r="AG138" s="33" t="s">
        <v>173</v>
      </c>
      <c r="AH138" s="25">
        <v>43190</v>
      </c>
      <c r="AI138" s="25">
        <v>43190</v>
      </c>
      <c r="AJ138" s="27" t="s">
        <v>402</v>
      </c>
    </row>
    <row r="139" spans="1:36" ht="45" customHeight="1">
      <c r="A139" s="24">
        <v>2018</v>
      </c>
      <c r="B139" s="25">
        <v>43101</v>
      </c>
      <c r="C139" s="25">
        <v>43190</v>
      </c>
      <c r="D139" s="17" t="s">
        <v>96</v>
      </c>
      <c r="E139" s="26">
        <v>451</v>
      </c>
      <c r="F139" s="26" t="s">
        <v>153</v>
      </c>
      <c r="G139" s="26" t="s">
        <v>153</v>
      </c>
      <c r="H139" s="26" t="s">
        <v>154</v>
      </c>
      <c r="I139" s="26" t="s">
        <v>155</v>
      </c>
      <c r="J139" s="26" t="s">
        <v>156</v>
      </c>
      <c r="K139" s="26" t="s">
        <v>157</v>
      </c>
      <c r="L139" s="17" t="s">
        <v>101</v>
      </c>
      <c r="M139" s="17" t="s">
        <v>158</v>
      </c>
      <c r="N139" s="27" t="s">
        <v>103</v>
      </c>
      <c r="O139" s="17">
        <v>0</v>
      </c>
      <c r="P139" s="30">
        <v>0</v>
      </c>
      <c r="Q139" s="27" t="s">
        <v>121</v>
      </c>
      <c r="R139" s="27" t="s">
        <v>122</v>
      </c>
      <c r="S139" s="27" t="s">
        <v>122</v>
      </c>
      <c r="T139" s="27" t="s">
        <v>121</v>
      </c>
      <c r="U139" s="27" t="s">
        <v>122</v>
      </c>
      <c r="V139" s="27" t="s">
        <v>122</v>
      </c>
      <c r="W139" s="26" t="s">
        <v>159</v>
      </c>
      <c r="X139" s="19">
        <v>43180</v>
      </c>
      <c r="Y139" s="19">
        <f t="shared" si="3"/>
        <v>43180</v>
      </c>
      <c r="Z139" s="29">
        <v>132</v>
      </c>
      <c r="AA139" s="30">
        <v>120</v>
      </c>
      <c r="AB139" s="30">
        <v>0</v>
      </c>
      <c r="AD139" s="31" t="s">
        <v>400</v>
      </c>
      <c r="AE139" s="17">
        <v>132</v>
      </c>
      <c r="AF139" s="32" t="s">
        <v>401</v>
      </c>
      <c r="AG139" s="33" t="s">
        <v>173</v>
      </c>
      <c r="AH139" s="25">
        <v>43190</v>
      </c>
      <c r="AI139" s="25">
        <v>43190</v>
      </c>
      <c r="AJ139" s="27" t="s">
        <v>402</v>
      </c>
    </row>
    <row r="140" spans="1:36" ht="45" customHeight="1">
      <c r="A140" s="24">
        <v>2018</v>
      </c>
      <c r="B140" s="25">
        <v>43101</v>
      </c>
      <c r="C140" s="25">
        <v>43190</v>
      </c>
      <c r="D140" s="17" t="s">
        <v>96</v>
      </c>
      <c r="E140" s="26">
        <v>451</v>
      </c>
      <c r="F140" s="26" t="s">
        <v>153</v>
      </c>
      <c r="G140" s="26" t="s">
        <v>153</v>
      </c>
      <c r="H140" s="26" t="s">
        <v>154</v>
      </c>
      <c r="I140" s="26" t="s">
        <v>155</v>
      </c>
      <c r="J140" s="26" t="s">
        <v>156</v>
      </c>
      <c r="K140" s="26" t="s">
        <v>157</v>
      </c>
      <c r="L140" s="17" t="s">
        <v>101</v>
      </c>
      <c r="M140" s="17" t="s">
        <v>158</v>
      </c>
      <c r="N140" s="27" t="s">
        <v>103</v>
      </c>
      <c r="O140" s="17">
        <v>0</v>
      </c>
      <c r="P140" s="30">
        <v>0</v>
      </c>
      <c r="Q140" s="27" t="s">
        <v>121</v>
      </c>
      <c r="R140" s="27" t="s">
        <v>122</v>
      </c>
      <c r="S140" s="27" t="s">
        <v>122</v>
      </c>
      <c r="T140" s="27" t="s">
        <v>121</v>
      </c>
      <c r="U140" s="27" t="s">
        <v>122</v>
      </c>
      <c r="V140" s="27" t="s">
        <v>122</v>
      </c>
      <c r="W140" s="26" t="s">
        <v>159</v>
      </c>
      <c r="X140" s="19">
        <v>43182</v>
      </c>
      <c r="Y140" s="19">
        <f t="shared" si="3"/>
        <v>43182</v>
      </c>
      <c r="Z140" s="29">
        <v>133</v>
      </c>
      <c r="AA140" s="30">
        <v>120</v>
      </c>
      <c r="AB140" s="30">
        <v>0</v>
      </c>
      <c r="AD140" s="31" t="s">
        <v>400</v>
      </c>
      <c r="AE140" s="17">
        <v>133</v>
      </c>
      <c r="AF140" s="32" t="s">
        <v>401</v>
      </c>
      <c r="AG140" s="33" t="s">
        <v>173</v>
      </c>
      <c r="AH140" s="25">
        <v>43190</v>
      </c>
      <c r="AI140" s="25">
        <v>43190</v>
      </c>
      <c r="AJ140" s="27" t="s">
        <v>402</v>
      </c>
    </row>
    <row r="141" spans="1:36" ht="45" customHeight="1">
      <c r="A141" s="24">
        <v>2018</v>
      </c>
      <c r="B141" s="25">
        <v>43101</v>
      </c>
      <c r="C141" s="25">
        <v>43190</v>
      </c>
      <c r="D141" s="17" t="s">
        <v>96</v>
      </c>
      <c r="E141" s="26">
        <v>451</v>
      </c>
      <c r="F141" s="26" t="s">
        <v>153</v>
      </c>
      <c r="G141" s="26" t="s">
        <v>153</v>
      </c>
      <c r="H141" s="26" t="s">
        <v>154</v>
      </c>
      <c r="I141" s="26" t="s">
        <v>155</v>
      </c>
      <c r="J141" s="26" t="s">
        <v>156</v>
      </c>
      <c r="K141" s="26" t="s">
        <v>157</v>
      </c>
      <c r="L141" s="17" t="s">
        <v>101</v>
      </c>
      <c r="M141" s="17" t="s">
        <v>158</v>
      </c>
      <c r="N141" s="27" t="s">
        <v>103</v>
      </c>
      <c r="O141" s="17">
        <v>0</v>
      </c>
      <c r="P141" s="30">
        <v>0</v>
      </c>
      <c r="Q141" s="27" t="s">
        <v>121</v>
      </c>
      <c r="R141" s="27" t="s">
        <v>122</v>
      </c>
      <c r="S141" s="27" t="s">
        <v>122</v>
      </c>
      <c r="T141" s="27" t="s">
        <v>121</v>
      </c>
      <c r="U141" s="27" t="s">
        <v>122</v>
      </c>
      <c r="V141" s="27" t="s">
        <v>122</v>
      </c>
      <c r="W141" s="26" t="s">
        <v>159</v>
      </c>
      <c r="X141" s="19">
        <v>43186</v>
      </c>
      <c r="Y141" s="19">
        <f t="shared" si="3"/>
        <v>43186</v>
      </c>
      <c r="Z141" s="29">
        <v>134</v>
      </c>
      <c r="AA141" s="30">
        <v>90</v>
      </c>
      <c r="AB141" s="30">
        <v>0</v>
      </c>
      <c r="AD141" s="31" t="s">
        <v>400</v>
      </c>
      <c r="AE141" s="17">
        <v>134</v>
      </c>
      <c r="AF141" s="32" t="s">
        <v>401</v>
      </c>
      <c r="AG141" s="33" t="s">
        <v>173</v>
      </c>
      <c r="AH141" s="25">
        <v>43190</v>
      </c>
      <c r="AI141" s="25">
        <v>43190</v>
      </c>
      <c r="AJ141" s="27" t="s">
        <v>402</v>
      </c>
    </row>
    <row r="142" spans="1:36" ht="45" customHeight="1">
      <c r="A142" s="24">
        <v>2018</v>
      </c>
      <c r="B142" s="25">
        <v>43101</v>
      </c>
      <c r="C142" s="25">
        <v>43190</v>
      </c>
      <c r="D142" s="17" t="s">
        <v>96</v>
      </c>
      <c r="E142" s="26">
        <v>451</v>
      </c>
      <c r="F142" s="26" t="s">
        <v>153</v>
      </c>
      <c r="G142" s="26" t="s">
        <v>153</v>
      </c>
      <c r="H142" s="26" t="s">
        <v>154</v>
      </c>
      <c r="I142" s="26" t="s">
        <v>155</v>
      </c>
      <c r="J142" s="26" t="s">
        <v>156</v>
      </c>
      <c r="K142" s="26" t="s">
        <v>157</v>
      </c>
      <c r="L142" s="17" t="s">
        <v>101</v>
      </c>
      <c r="M142" s="17" t="s">
        <v>158</v>
      </c>
      <c r="N142" s="27" t="s">
        <v>103</v>
      </c>
      <c r="O142" s="17">
        <v>0</v>
      </c>
      <c r="P142" s="30">
        <v>0</v>
      </c>
      <c r="Q142" s="27" t="s">
        <v>121</v>
      </c>
      <c r="R142" s="27" t="s">
        <v>122</v>
      </c>
      <c r="S142" s="27" t="s">
        <v>122</v>
      </c>
      <c r="T142" s="27" t="s">
        <v>121</v>
      </c>
      <c r="U142" s="27" t="s">
        <v>122</v>
      </c>
      <c r="V142" s="27" t="s">
        <v>122</v>
      </c>
      <c r="W142" s="26" t="s">
        <v>159</v>
      </c>
      <c r="X142" s="19">
        <v>43186</v>
      </c>
      <c r="Y142" s="19">
        <f t="shared" si="3"/>
        <v>43186</v>
      </c>
      <c r="Z142" s="29">
        <v>135</v>
      </c>
      <c r="AA142" s="30">
        <v>105</v>
      </c>
      <c r="AB142" s="30">
        <v>0</v>
      </c>
      <c r="AD142" s="31" t="s">
        <v>400</v>
      </c>
      <c r="AE142" s="17">
        <v>135</v>
      </c>
      <c r="AF142" s="32" t="s">
        <v>401</v>
      </c>
      <c r="AG142" s="33" t="s">
        <v>173</v>
      </c>
      <c r="AH142" s="25">
        <v>43190</v>
      </c>
      <c r="AI142" s="25">
        <v>43190</v>
      </c>
      <c r="AJ142" s="27" t="s">
        <v>402</v>
      </c>
    </row>
    <row r="143" spans="1:36" ht="45" customHeight="1">
      <c r="A143" s="24">
        <v>2018</v>
      </c>
      <c r="B143" s="25">
        <v>43101</v>
      </c>
      <c r="C143" s="25">
        <v>43190</v>
      </c>
      <c r="D143" s="17" t="s">
        <v>96</v>
      </c>
      <c r="E143" s="17">
        <v>290</v>
      </c>
      <c r="F143" s="17" t="s">
        <v>251</v>
      </c>
      <c r="G143" s="17" t="s">
        <v>251</v>
      </c>
      <c r="H143" s="17" t="s">
        <v>293</v>
      </c>
      <c r="I143" s="17" t="s">
        <v>294</v>
      </c>
      <c r="J143" s="17" t="s">
        <v>239</v>
      </c>
      <c r="K143" s="17" t="s">
        <v>295</v>
      </c>
      <c r="L143" s="17" t="s">
        <v>101</v>
      </c>
      <c r="M143" s="17" t="s">
        <v>296</v>
      </c>
      <c r="N143" s="27" t="s">
        <v>103</v>
      </c>
      <c r="O143" s="17">
        <v>0</v>
      </c>
      <c r="P143" s="30">
        <v>0</v>
      </c>
      <c r="Q143" s="27" t="s">
        <v>121</v>
      </c>
      <c r="R143" s="27" t="s">
        <v>122</v>
      </c>
      <c r="S143" s="27" t="s">
        <v>122</v>
      </c>
      <c r="T143" s="27" t="s">
        <v>121</v>
      </c>
      <c r="U143" s="27" t="s">
        <v>122</v>
      </c>
      <c r="V143" s="27" t="s">
        <v>122</v>
      </c>
      <c r="W143" s="27" t="s">
        <v>296</v>
      </c>
      <c r="X143" s="19">
        <v>43087</v>
      </c>
      <c r="Y143" s="19">
        <v>43100</v>
      </c>
      <c r="Z143" s="29">
        <v>136</v>
      </c>
      <c r="AA143" s="30">
        <v>9181.56</v>
      </c>
      <c r="AB143" s="30">
        <v>0</v>
      </c>
      <c r="AD143" s="31" t="s">
        <v>400</v>
      </c>
      <c r="AE143" s="17">
        <v>136</v>
      </c>
      <c r="AF143" s="32" t="s">
        <v>401</v>
      </c>
      <c r="AG143" s="33" t="s">
        <v>173</v>
      </c>
      <c r="AH143" s="25">
        <v>43190</v>
      </c>
      <c r="AI143" s="25">
        <v>43190</v>
      </c>
      <c r="AJ143" s="27" t="s">
        <v>402</v>
      </c>
    </row>
    <row r="144" spans="1:36" ht="45" customHeight="1">
      <c r="A144" s="24">
        <v>2018</v>
      </c>
      <c r="B144" s="25">
        <v>43101</v>
      </c>
      <c r="C144" s="25">
        <v>43190</v>
      </c>
      <c r="D144" s="17" t="s">
        <v>96</v>
      </c>
      <c r="E144" s="17">
        <v>290</v>
      </c>
      <c r="F144" s="17" t="s">
        <v>251</v>
      </c>
      <c r="G144" s="17" t="s">
        <v>251</v>
      </c>
      <c r="H144" s="17" t="s">
        <v>293</v>
      </c>
      <c r="I144" s="17" t="s">
        <v>294</v>
      </c>
      <c r="J144" s="17" t="s">
        <v>239</v>
      </c>
      <c r="K144" s="17" t="s">
        <v>295</v>
      </c>
      <c r="L144" s="17" t="s">
        <v>101</v>
      </c>
      <c r="M144" s="17" t="s">
        <v>296</v>
      </c>
      <c r="N144" s="27" t="s">
        <v>103</v>
      </c>
      <c r="O144" s="17">
        <v>0</v>
      </c>
      <c r="P144" s="30">
        <v>0</v>
      </c>
      <c r="Q144" s="27" t="s">
        <v>121</v>
      </c>
      <c r="R144" s="27" t="s">
        <v>122</v>
      </c>
      <c r="S144" s="27" t="s">
        <v>122</v>
      </c>
      <c r="T144" s="27" t="s">
        <v>121</v>
      </c>
      <c r="U144" s="27" t="s">
        <v>122</v>
      </c>
      <c r="V144" s="27" t="s">
        <v>122</v>
      </c>
      <c r="W144" s="27" t="s">
        <v>296</v>
      </c>
      <c r="X144" s="19">
        <v>43129</v>
      </c>
      <c r="Y144" s="19">
        <v>43131</v>
      </c>
      <c r="Z144" s="29">
        <v>137</v>
      </c>
      <c r="AA144" s="30">
        <v>3060.52</v>
      </c>
      <c r="AB144" s="30">
        <v>0</v>
      </c>
      <c r="AD144" s="31" t="s">
        <v>400</v>
      </c>
      <c r="AE144" s="17">
        <v>137</v>
      </c>
      <c r="AF144" s="32" t="s">
        <v>401</v>
      </c>
      <c r="AG144" s="33" t="s">
        <v>173</v>
      </c>
      <c r="AH144" s="25">
        <v>43190</v>
      </c>
      <c r="AI144" s="25">
        <v>43190</v>
      </c>
      <c r="AJ144" s="27" t="s">
        <v>402</v>
      </c>
    </row>
    <row r="145" spans="1:36" ht="45" customHeight="1">
      <c r="A145" s="24">
        <v>2018</v>
      </c>
      <c r="B145" s="25">
        <v>43101</v>
      </c>
      <c r="C145" s="25">
        <v>43190</v>
      </c>
      <c r="D145" s="17" t="s">
        <v>96</v>
      </c>
      <c r="E145" s="17">
        <v>290</v>
      </c>
      <c r="F145" s="17" t="s">
        <v>251</v>
      </c>
      <c r="G145" s="17" t="s">
        <v>251</v>
      </c>
      <c r="H145" s="17" t="s">
        <v>293</v>
      </c>
      <c r="I145" s="17" t="s">
        <v>294</v>
      </c>
      <c r="J145" s="17" t="s">
        <v>239</v>
      </c>
      <c r="K145" s="17" t="s">
        <v>295</v>
      </c>
      <c r="L145" s="17" t="s">
        <v>101</v>
      </c>
      <c r="M145" s="17" t="s">
        <v>296</v>
      </c>
      <c r="N145" s="27" t="s">
        <v>103</v>
      </c>
      <c r="O145" s="17">
        <v>0</v>
      </c>
      <c r="P145" s="30">
        <v>0</v>
      </c>
      <c r="Q145" s="27" t="s">
        <v>121</v>
      </c>
      <c r="R145" s="27" t="s">
        <v>122</v>
      </c>
      <c r="S145" s="27" t="s">
        <v>122</v>
      </c>
      <c r="T145" s="27" t="s">
        <v>121</v>
      </c>
      <c r="U145" s="27" t="s">
        <v>122</v>
      </c>
      <c r="V145" s="27" t="s">
        <v>122</v>
      </c>
      <c r="W145" s="27" t="s">
        <v>296</v>
      </c>
      <c r="X145" s="19">
        <v>43115</v>
      </c>
      <c r="Y145" s="19">
        <v>43128</v>
      </c>
      <c r="Z145" s="29">
        <v>138</v>
      </c>
      <c r="AA145" s="30">
        <v>10201.74</v>
      </c>
      <c r="AB145" s="30">
        <v>0</v>
      </c>
      <c r="AD145" s="31" t="s">
        <v>400</v>
      </c>
      <c r="AE145" s="17">
        <v>138</v>
      </c>
      <c r="AF145" s="32" t="s">
        <v>401</v>
      </c>
      <c r="AG145" s="33" t="s">
        <v>173</v>
      </c>
      <c r="AH145" s="25">
        <v>43190</v>
      </c>
      <c r="AI145" s="25">
        <v>43190</v>
      </c>
      <c r="AJ145" s="27" t="s">
        <v>402</v>
      </c>
    </row>
    <row r="146" spans="1:36" ht="45" customHeight="1">
      <c r="A146" s="24">
        <v>2018</v>
      </c>
      <c r="B146" s="25">
        <v>43101</v>
      </c>
      <c r="C146" s="25">
        <v>43190</v>
      </c>
      <c r="D146" s="17" t="s">
        <v>96</v>
      </c>
      <c r="E146" s="17">
        <v>290</v>
      </c>
      <c r="F146" s="17" t="s">
        <v>251</v>
      </c>
      <c r="G146" s="17" t="s">
        <v>251</v>
      </c>
      <c r="H146" s="17" t="s">
        <v>293</v>
      </c>
      <c r="I146" s="17" t="s">
        <v>294</v>
      </c>
      <c r="J146" s="17" t="s">
        <v>239</v>
      </c>
      <c r="K146" s="17" t="s">
        <v>295</v>
      </c>
      <c r="L146" s="17" t="s">
        <v>101</v>
      </c>
      <c r="M146" s="17" t="s">
        <v>296</v>
      </c>
      <c r="N146" s="27" t="s">
        <v>103</v>
      </c>
      <c r="O146" s="17">
        <v>0</v>
      </c>
      <c r="P146" s="30">
        <v>0</v>
      </c>
      <c r="Q146" s="27" t="s">
        <v>121</v>
      </c>
      <c r="R146" s="27" t="s">
        <v>122</v>
      </c>
      <c r="S146" s="27" t="s">
        <v>122</v>
      </c>
      <c r="T146" s="27" t="s">
        <v>121</v>
      </c>
      <c r="U146" s="27" t="s">
        <v>122</v>
      </c>
      <c r="V146" s="27" t="s">
        <v>122</v>
      </c>
      <c r="W146" s="27" t="s">
        <v>296</v>
      </c>
      <c r="X146" s="19">
        <v>43101</v>
      </c>
      <c r="Y146" s="19">
        <v>43117</v>
      </c>
      <c r="Z146" s="29">
        <v>139</v>
      </c>
      <c r="AA146" s="30">
        <v>9181.56</v>
      </c>
      <c r="AB146" s="30">
        <v>0</v>
      </c>
      <c r="AD146" s="31" t="s">
        <v>400</v>
      </c>
      <c r="AE146" s="17">
        <v>139</v>
      </c>
      <c r="AF146" s="32" t="s">
        <v>401</v>
      </c>
      <c r="AG146" s="33" t="s">
        <v>173</v>
      </c>
      <c r="AH146" s="25">
        <v>43190</v>
      </c>
      <c r="AI146" s="25">
        <v>43190</v>
      </c>
      <c r="AJ146" s="27" t="s">
        <v>402</v>
      </c>
    </row>
    <row r="147" spans="1:36" ht="45" customHeight="1">
      <c r="A147" s="24">
        <v>2018</v>
      </c>
      <c r="B147" s="25">
        <v>43101</v>
      </c>
      <c r="C147" s="25">
        <v>43190</v>
      </c>
      <c r="D147" s="17" t="s">
        <v>96</v>
      </c>
      <c r="E147" s="17">
        <v>514</v>
      </c>
      <c r="F147" s="17" t="s">
        <v>317</v>
      </c>
      <c r="G147" s="17" t="s">
        <v>317</v>
      </c>
      <c r="H147" s="17" t="s">
        <v>318</v>
      </c>
      <c r="I147" s="17" t="s">
        <v>319</v>
      </c>
      <c r="J147" s="17" t="s">
        <v>320</v>
      </c>
      <c r="K147" s="17" t="s">
        <v>321</v>
      </c>
      <c r="L147" s="17" t="s">
        <v>101</v>
      </c>
      <c r="M147" s="17" t="s">
        <v>314</v>
      </c>
      <c r="N147" s="27" t="s">
        <v>103</v>
      </c>
      <c r="O147" s="17">
        <v>0</v>
      </c>
      <c r="P147" s="30">
        <v>0</v>
      </c>
      <c r="Q147" s="27" t="s">
        <v>121</v>
      </c>
      <c r="R147" s="27" t="s">
        <v>122</v>
      </c>
      <c r="S147" s="27" t="s">
        <v>122</v>
      </c>
      <c r="T147" s="27" t="s">
        <v>121</v>
      </c>
      <c r="U147" s="27" t="s">
        <v>122</v>
      </c>
      <c r="V147" s="27" t="s">
        <v>122</v>
      </c>
      <c r="W147" s="17" t="s">
        <v>322</v>
      </c>
      <c r="X147" s="19">
        <v>43143</v>
      </c>
      <c r="Y147" s="19">
        <f>+X147</f>
        <v>43143</v>
      </c>
      <c r="Z147" s="29">
        <v>140</v>
      </c>
      <c r="AA147" s="30">
        <v>110</v>
      </c>
      <c r="AB147" s="30">
        <v>0</v>
      </c>
      <c r="AD147" s="31" t="s">
        <v>400</v>
      </c>
      <c r="AE147" s="17">
        <v>140</v>
      </c>
      <c r="AF147" s="32" t="s">
        <v>401</v>
      </c>
      <c r="AG147" s="33" t="s">
        <v>173</v>
      </c>
      <c r="AH147" s="25">
        <v>43190</v>
      </c>
      <c r="AI147" s="25">
        <v>43190</v>
      </c>
      <c r="AJ147" s="27" t="s">
        <v>402</v>
      </c>
    </row>
    <row r="148" spans="1:36" ht="45" customHeight="1">
      <c r="A148" s="24">
        <v>2018</v>
      </c>
      <c r="B148" s="25">
        <v>43101</v>
      </c>
      <c r="C148" s="25">
        <v>43190</v>
      </c>
      <c r="D148" s="17" t="s">
        <v>96</v>
      </c>
      <c r="E148" s="17">
        <v>415</v>
      </c>
      <c r="F148" s="17" t="s">
        <v>323</v>
      </c>
      <c r="G148" s="17" t="s">
        <v>323</v>
      </c>
      <c r="H148" s="17" t="s">
        <v>180</v>
      </c>
      <c r="I148" s="17" t="s">
        <v>324</v>
      </c>
      <c r="J148" s="17" t="s">
        <v>325</v>
      </c>
      <c r="K148" s="17" t="s">
        <v>289</v>
      </c>
      <c r="L148" s="17" t="s">
        <v>101</v>
      </c>
      <c r="M148" s="17" t="s">
        <v>187</v>
      </c>
      <c r="N148" s="27" t="s">
        <v>103</v>
      </c>
      <c r="O148" s="17">
        <v>0</v>
      </c>
      <c r="P148" s="30">
        <v>0</v>
      </c>
      <c r="Q148" s="27" t="s">
        <v>121</v>
      </c>
      <c r="R148" s="27" t="s">
        <v>122</v>
      </c>
      <c r="S148" s="27" t="s">
        <v>122</v>
      </c>
      <c r="T148" s="27" t="s">
        <v>121</v>
      </c>
      <c r="U148" s="27" t="s">
        <v>122</v>
      </c>
      <c r="V148" s="27" t="s">
        <v>122</v>
      </c>
      <c r="W148" s="17" t="s">
        <v>322</v>
      </c>
      <c r="X148" s="19">
        <v>43130</v>
      </c>
      <c r="Y148" s="19">
        <f t="shared" ref="Y148:Y211" si="4">+X148</f>
        <v>43130</v>
      </c>
      <c r="Z148" s="29">
        <v>141</v>
      </c>
      <c r="AA148" s="30">
        <v>40</v>
      </c>
      <c r="AB148" s="30">
        <v>0</v>
      </c>
      <c r="AD148" s="31" t="s">
        <v>400</v>
      </c>
      <c r="AE148" s="17">
        <v>141</v>
      </c>
      <c r="AF148" s="32" t="s">
        <v>401</v>
      </c>
      <c r="AG148" s="33" t="s">
        <v>173</v>
      </c>
      <c r="AH148" s="25">
        <v>43190</v>
      </c>
      <c r="AI148" s="25">
        <v>43190</v>
      </c>
      <c r="AJ148" s="27" t="s">
        <v>402</v>
      </c>
    </row>
    <row r="149" spans="1:36" ht="45" customHeight="1">
      <c r="A149" s="24">
        <v>2018</v>
      </c>
      <c r="B149" s="25">
        <v>43101</v>
      </c>
      <c r="C149" s="25">
        <v>43190</v>
      </c>
      <c r="D149" s="17" t="s">
        <v>96</v>
      </c>
      <c r="E149" s="17">
        <v>343</v>
      </c>
      <c r="F149" s="17" t="s">
        <v>326</v>
      </c>
      <c r="G149" s="17" t="s">
        <v>326</v>
      </c>
      <c r="H149" s="17" t="s">
        <v>180</v>
      </c>
      <c r="I149" s="17" t="s">
        <v>327</v>
      </c>
      <c r="J149" s="17" t="s">
        <v>328</v>
      </c>
      <c r="K149" s="17" t="s">
        <v>329</v>
      </c>
      <c r="L149" s="17" t="s">
        <v>101</v>
      </c>
      <c r="M149" s="17" t="s">
        <v>187</v>
      </c>
      <c r="N149" s="27" t="s">
        <v>103</v>
      </c>
      <c r="O149" s="17">
        <v>0</v>
      </c>
      <c r="P149" s="30">
        <v>0</v>
      </c>
      <c r="Q149" s="27" t="s">
        <v>121</v>
      </c>
      <c r="R149" s="27" t="s">
        <v>122</v>
      </c>
      <c r="S149" s="27" t="s">
        <v>122</v>
      </c>
      <c r="T149" s="27" t="s">
        <v>121</v>
      </c>
      <c r="U149" s="27" t="s">
        <v>122</v>
      </c>
      <c r="V149" s="27" t="s">
        <v>122</v>
      </c>
      <c r="W149" s="17" t="s">
        <v>322</v>
      </c>
      <c r="X149" s="19">
        <v>43142</v>
      </c>
      <c r="Y149" s="19">
        <f t="shared" si="4"/>
        <v>43142</v>
      </c>
      <c r="Z149" s="29">
        <v>142</v>
      </c>
      <c r="AA149" s="30">
        <v>45</v>
      </c>
      <c r="AB149" s="30">
        <v>0</v>
      </c>
      <c r="AD149" s="31" t="s">
        <v>400</v>
      </c>
      <c r="AE149" s="17">
        <v>142</v>
      </c>
      <c r="AF149" s="32" t="s">
        <v>401</v>
      </c>
      <c r="AG149" s="33" t="s">
        <v>173</v>
      </c>
      <c r="AH149" s="25">
        <v>43190</v>
      </c>
      <c r="AI149" s="25">
        <v>43190</v>
      </c>
      <c r="AJ149" s="27" t="s">
        <v>402</v>
      </c>
    </row>
    <row r="150" spans="1:36" ht="45" customHeight="1">
      <c r="A150" s="24">
        <v>2018</v>
      </c>
      <c r="B150" s="25">
        <v>43101</v>
      </c>
      <c r="C150" s="25">
        <v>43190</v>
      </c>
      <c r="D150" s="17" t="s">
        <v>96</v>
      </c>
      <c r="E150" s="34">
        <v>344</v>
      </c>
      <c r="F150" s="34" t="s">
        <v>165</v>
      </c>
      <c r="G150" s="34" t="s">
        <v>165</v>
      </c>
      <c r="H150" s="34" t="s">
        <v>166</v>
      </c>
      <c r="I150" s="34" t="s">
        <v>167</v>
      </c>
      <c r="J150" s="34" t="s">
        <v>168</v>
      </c>
      <c r="K150" s="34" t="s">
        <v>169</v>
      </c>
      <c r="L150" s="17" t="s">
        <v>101</v>
      </c>
      <c r="M150" s="17" t="s">
        <v>170</v>
      </c>
      <c r="N150" s="27" t="s">
        <v>103</v>
      </c>
      <c r="O150" s="17">
        <v>0</v>
      </c>
      <c r="P150" s="30">
        <v>0</v>
      </c>
      <c r="Q150" s="27" t="s">
        <v>121</v>
      </c>
      <c r="R150" s="27" t="s">
        <v>122</v>
      </c>
      <c r="S150" s="27" t="s">
        <v>122</v>
      </c>
      <c r="T150" s="27" t="s">
        <v>121</v>
      </c>
      <c r="U150" s="27" t="s">
        <v>122</v>
      </c>
      <c r="V150" s="27" t="s">
        <v>122</v>
      </c>
      <c r="W150" s="26" t="s">
        <v>159</v>
      </c>
      <c r="X150" s="19">
        <v>43139</v>
      </c>
      <c r="Y150" s="19">
        <f t="shared" si="4"/>
        <v>43139</v>
      </c>
      <c r="Z150" s="29">
        <v>143</v>
      </c>
      <c r="AA150" s="30">
        <v>60</v>
      </c>
      <c r="AB150" s="30">
        <v>0</v>
      </c>
      <c r="AD150" s="31" t="s">
        <v>400</v>
      </c>
      <c r="AE150" s="17">
        <v>143</v>
      </c>
      <c r="AF150" s="32" t="s">
        <v>401</v>
      </c>
      <c r="AG150" s="33" t="s">
        <v>173</v>
      </c>
      <c r="AH150" s="25">
        <v>43190</v>
      </c>
      <c r="AI150" s="25">
        <v>43190</v>
      </c>
      <c r="AJ150" s="27" t="s">
        <v>402</v>
      </c>
    </row>
    <row r="151" spans="1:36" ht="45" customHeight="1">
      <c r="A151" s="24">
        <v>2018</v>
      </c>
      <c r="B151" s="25">
        <v>43101</v>
      </c>
      <c r="C151" s="25">
        <v>43190</v>
      </c>
      <c r="D151" s="17" t="s">
        <v>96</v>
      </c>
      <c r="E151" s="34">
        <v>344</v>
      </c>
      <c r="F151" s="34" t="s">
        <v>165</v>
      </c>
      <c r="G151" s="34" t="s">
        <v>165</v>
      </c>
      <c r="H151" s="34" t="s">
        <v>166</v>
      </c>
      <c r="I151" s="34" t="s">
        <v>167</v>
      </c>
      <c r="J151" s="34" t="s">
        <v>168</v>
      </c>
      <c r="K151" s="34" t="s">
        <v>169</v>
      </c>
      <c r="L151" s="17" t="s">
        <v>101</v>
      </c>
      <c r="M151" s="17" t="s">
        <v>170</v>
      </c>
      <c r="N151" s="27" t="s">
        <v>103</v>
      </c>
      <c r="O151" s="17">
        <v>0</v>
      </c>
      <c r="P151" s="30">
        <v>0</v>
      </c>
      <c r="Q151" s="27" t="s">
        <v>121</v>
      </c>
      <c r="R151" s="27" t="s">
        <v>122</v>
      </c>
      <c r="S151" s="27" t="s">
        <v>122</v>
      </c>
      <c r="T151" s="27" t="s">
        <v>121</v>
      </c>
      <c r="U151" s="27" t="s">
        <v>122</v>
      </c>
      <c r="V151" s="27" t="s">
        <v>122</v>
      </c>
      <c r="W151" s="26" t="s">
        <v>159</v>
      </c>
      <c r="X151" s="19">
        <v>43142</v>
      </c>
      <c r="Y151" s="19">
        <f t="shared" si="4"/>
        <v>43142</v>
      </c>
      <c r="Z151" s="29">
        <v>144</v>
      </c>
      <c r="AA151" s="30">
        <v>60</v>
      </c>
      <c r="AB151" s="30">
        <v>0</v>
      </c>
      <c r="AD151" s="31" t="s">
        <v>400</v>
      </c>
      <c r="AE151" s="17">
        <v>144</v>
      </c>
      <c r="AF151" s="32" t="s">
        <v>401</v>
      </c>
      <c r="AG151" s="33" t="s">
        <v>173</v>
      </c>
      <c r="AH151" s="25">
        <v>43190</v>
      </c>
      <c r="AI151" s="25">
        <v>43190</v>
      </c>
      <c r="AJ151" s="27" t="s">
        <v>402</v>
      </c>
    </row>
    <row r="152" spans="1:36" ht="45" customHeight="1">
      <c r="A152" s="24">
        <v>2018</v>
      </c>
      <c r="B152" s="25">
        <v>43101</v>
      </c>
      <c r="C152" s="25">
        <v>43190</v>
      </c>
      <c r="D152" s="17" t="s">
        <v>96</v>
      </c>
      <c r="E152" s="34">
        <v>344</v>
      </c>
      <c r="F152" s="34" t="s">
        <v>165</v>
      </c>
      <c r="G152" s="34" t="s">
        <v>165</v>
      </c>
      <c r="H152" s="34" t="s">
        <v>166</v>
      </c>
      <c r="I152" s="34" t="s">
        <v>167</v>
      </c>
      <c r="J152" s="34" t="s">
        <v>168</v>
      </c>
      <c r="K152" s="34" t="s">
        <v>169</v>
      </c>
      <c r="L152" s="17" t="s">
        <v>101</v>
      </c>
      <c r="M152" s="17" t="s">
        <v>170</v>
      </c>
      <c r="N152" s="27" t="s">
        <v>103</v>
      </c>
      <c r="O152" s="17">
        <v>0</v>
      </c>
      <c r="P152" s="30">
        <v>0</v>
      </c>
      <c r="Q152" s="27" t="s">
        <v>121</v>
      </c>
      <c r="R152" s="27" t="s">
        <v>122</v>
      </c>
      <c r="S152" s="27" t="s">
        <v>122</v>
      </c>
      <c r="T152" s="27" t="s">
        <v>121</v>
      </c>
      <c r="U152" s="27" t="s">
        <v>122</v>
      </c>
      <c r="V152" s="27" t="s">
        <v>122</v>
      </c>
      <c r="W152" s="26" t="s">
        <v>159</v>
      </c>
      <c r="X152" s="19">
        <v>43140</v>
      </c>
      <c r="Y152" s="19">
        <f t="shared" si="4"/>
        <v>43140</v>
      </c>
      <c r="Z152" s="29">
        <v>145</v>
      </c>
      <c r="AA152" s="30">
        <v>60</v>
      </c>
      <c r="AB152" s="30">
        <v>0</v>
      </c>
      <c r="AD152" s="31" t="s">
        <v>400</v>
      </c>
      <c r="AE152" s="17">
        <v>145</v>
      </c>
      <c r="AF152" s="32" t="s">
        <v>401</v>
      </c>
      <c r="AG152" s="33" t="s">
        <v>173</v>
      </c>
      <c r="AH152" s="25">
        <v>43190</v>
      </c>
      <c r="AI152" s="25">
        <v>43190</v>
      </c>
      <c r="AJ152" s="27" t="s">
        <v>402</v>
      </c>
    </row>
    <row r="153" spans="1:36" ht="45" customHeight="1">
      <c r="A153" s="24">
        <v>2018</v>
      </c>
      <c r="B153" s="25">
        <v>43101</v>
      </c>
      <c r="C153" s="25">
        <v>43190</v>
      </c>
      <c r="D153" s="17" t="s">
        <v>96</v>
      </c>
      <c r="E153" s="34">
        <v>420</v>
      </c>
      <c r="F153" s="34" t="s">
        <v>179</v>
      </c>
      <c r="G153" s="34" t="s">
        <v>179</v>
      </c>
      <c r="H153" s="26" t="s">
        <v>180</v>
      </c>
      <c r="I153" s="34" t="s">
        <v>181</v>
      </c>
      <c r="J153" s="34" t="s">
        <v>182</v>
      </c>
      <c r="K153" s="34" t="s">
        <v>183</v>
      </c>
      <c r="L153" s="17" t="s">
        <v>101</v>
      </c>
      <c r="M153" s="17" t="s">
        <v>184</v>
      </c>
      <c r="N153" s="27" t="s">
        <v>103</v>
      </c>
      <c r="O153" s="17">
        <v>0</v>
      </c>
      <c r="P153" s="30">
        <v>0</v>
      </c>
      <c r="Q153" s="27" t="s">
        <v>121</v>
      </c>
      <c r="R153" s="27" t="s">
        <v>122</v>
      </c>
      <c r="S153" s="27" t="s">
        <v>122</v>
      </c>
      <c r="T153" s="27" t="s">
        <v>121</v>
      </c>
      <c r="U153" s="27" t="s">
        <v>122</v>
      </c>
      <c r="V153" s="17" t="s">
        <v>185</v>
      </c>
      <c r="W153" s="17" t="s">
        <v>186</v>
      </c>
      <c r="X153" s="19">
        <v>43140</v>
      </c>
      <c r="Y153" s="19">
        <f t="shared" si="4"/>
        <v>43140</v>
      </c>
      <c r="Z153" s="29">
        <v>146</v>
      </c>
      <c r="AA153" s="30">
        <v>100</v>
      </c>
      <c r="AB153" s="30">
        <v>0</v>
      </c>
      <c r="AD153" s="31" t="s">
        <v>400</v>
      </c>
      <c r="AE153" s="17">
        <v>146</v>
      </c>
      <c r="AF153" s="32" t="s">
        <v>401</v>
      </c>
      <c r="AG153" s="33" t="s">
        <v>173</v>
      </c>
      <c r="AH153" s="25">
        <v>43190</v>
      </c>
      <c r="AI153" s="25">
        <v>43190</v>
      </c>
      <c r="AJ153" s="27" t="s">
        <v>402</v>
      </c>
    </row>
    <row r="154" spans="1:36" ht="45" customHeight="1">
      <c r="A154" s="24">
        <v>2018</v>
      </c>
      <c r="B154" s="25">
        <v>43101</v>
      </c>
      <c r="C154" s="25">
        <v>43190</v>
      </c>
      <c r="D154" s="17" t="s">
        <v>96</v>
      </c>
      <c r="E154" s="34">
        <v>344</v>
      </c>
      <c r="F154" s="34" t="s">
        <v>165</v>
      </c>
      <c r="G154" s="34" t="s">
        <v>165</v>
      </c>
      <c r="H154" s="34" t="s">
        <v>166</v>
      </c>
      <c r="I154" s="34" t="s">
        <v>167</v>
      </c>
      <c r="J154" s="34" t="s">
        <v>168</v>
      </c>
      <c r="K154" s="34" t="s">
        <v>169</v>
      </c>
      <c r="L154" s="17" t="s">
        <v>101</v>
      </c>
      <c r="M154" s="17" t="s">
        <v>170</v>
      </c>
      <c r="N154" s="27" t="s">
        <v>103</v>
      </c>
      <c r="O154" s="17">
        <v>0</v>
      </c>
      <c r="P154" s="30">
        <v>0</v>
      </c>
      <c r="Q154" s="27" t="s">
        <v>121</v>
      </c>
      <c r="R154" s="27" t="s">
        <v>122</v>
      </c>
      <c r="S154" s="27" t="s">
        <v>122</v>
      </c>
      <c r="T154" s="27" t="s">
        <v>121</v>
      </c>
      <c r="U154" s="27" t="s">
        <v>122</v>
      </c>
      <c r="V154" s="27" t="s">
        <v>122</v>
      </c>
      <c r="W154" s="26" t="s">
        <v>159</v>
      </c>
      <c r="X154" s="19">
        <v>43138</v>
      </c>
      <c r="Y154" s="19">
        <f t="shared" si="4"/>
        <v>43138</v>
      </c>
      <c r="Z154" s="29">
        <v>147</v>
      </c>
      <c r="AA154" s="30">
        <v>60</v>
      </c>
      <c r="AB154" s="30">
        <v>0</v>
      </c>
      <c r="AD154" s="31" t="s">
        <v>400</v>
      </c>
      <c r="AE154" s="17">
        <v>147</v>
      </c>
      <c r="AF154" s="32" t="s">
        <v>401</v>
      </c>
      <c r="AG154" s="33" t="s">
        <v>173</v>
      </c>
      <c r="AH154" s="25">
        <v>43190</v>
      </c>
      <c r="AI154" s="25">
        <v>43190</v>
      </c>
      <c r="AJ154" s="27" t="s">
        <v>402</v>
      </c>
    </row>
    <row r="155" spans="1:36" ht="45" customHeight="1">
      <c r="A155" s="24">
        <v>2018</v>
      </c>
      <c r="B155" s="25">
        <v>43101</v>
      </c>
      <c r="C155" s="25">
        <v>43190</v>
      </c>
      <c r="D155" s="17" t="s">
        <v>96</v>
      </c>
      <c r="E155" s="34">
        <v>420</v>
      </c>
      <c r="F155" s="34" t="s">
        <v>179</v>
      </c>
      <c r="G155" s="34" t="s">
        <v>179</v>
      </c>
      <c r="H155" s="26" t="s">
        <v>180</v>
      </c>
      <c r="I155" s="34" t="s">
        <v>181</v>
      </c>
      <c r="J155" s="34" t="s">
        <v>182</v>
      </c>
      <c r="K155" s="34" t="s">
        <v>183</v>
      </c>
      <c r="L155" s="17" t="s">
        <v>101</v>
      </c>
      <c r="M155" s="17" t="s">
        <v>184</v>
      </c>
      <c r="N155" s="27" t="s">
        <v>103</v>
      </c>
      <c r="O155" s="17">
        <v>0</v>
      </c>
      <c r="P155" s="30">
        <v>0</v>
      </c>
      <c r="Q155" s="27" t="s">
        <v>121</v>
      </c>
      <c r="R155" s="27" t="s">
        <v>122</v>
      </c>
      <c r="S155" s="27" t="s">
        <v>122</v>
      </c>
      <c r="T155" s="27" t="s">
        <v>121</v>
      </c>
      <c r="U155" s="27" t="s">
        <v>122</v>
      </c>
      <c r="V155" s="17" t="s">
        <v>185</v>
      </c>
      <c r="W155" s="17" t="s">
        <v>186</v>
      </c>
      <c r="X155" s="19">
        <v>43132</v>
      </c>
      <c r="Y155" s="19">
        <f t="shared" si="4"/>
        <v>43132</v>
      </c>
      <c r="Z155" s="29">
        <v>148</v>
      </c>
      <c r="AA155" s="30">
        <v>90</v>
      </c>
      <c r="AB155" s="30">
        <v>0</v>
      </c>
      <c r="AD155" s="31" t="s">
        <v>400</v>
      </c>
      <c r="AE155" s="17">
        <v>148</v>
      </c>
      <c r="AF155" s="32" t="s">
        <v>401</v>
      </c>
      <c r="AG155" s="33" t="s">
        <v>173</v>
      </c>
      <c r="AH155" s="25">
        <v>43190</v>
      </c>
      <c r="AI155" s="25">
        <v>43190</v>
      </c>
      <c r="AJ155" s="27" t="s">
        <v>402</v>
      </c>
    </row>
    <row r="156" spans="1:36" ht="45" customHeight="1">
      <c r="A156" s="24">
        <v>2018</v>
      </c>
      <c r="B156" s="25">
        <v>43101</v>
      </c>
      <c r="C156" s="25">
        <v>43190</v>
      </c>
      <c r="D156" s="17" t="s">
        <v>96</v>
      </c>
      <c r="E156" s="34">
        <v>344</v>
      </c>
      <c r="F156" s="34" t="s">
        <v>165</v>
      </c>
      <c r="G156" s="34" t="s">
        <v>165</v>
      </c>
      <c r="H156" s="34" t="s">
        <v>166</v>
      </c>
      <c r="I156" s="34" t="s">
        <v>167</v>
      </c>
      <c r="J156" s="34" t="s">
        <v>168</v>
      </c>
      <c r="K156" s="34" t="s">
        <v>169</v>
      </c>
      <c r="L156" s="17" t="s">
        <v>101</v>
      </c>
      <c r="M156" s="17" t="s">
        <v>170</v>
      </c>
      <c r="N156" s="27" t="s">
        <v>103</v>
      </c>
      <c r="O156" s="17">
        <v>0</v>
      </c>
      <c r="P156" s="30">
        <v>0</v>
      </c>
      <c r="Q156" s="27" t="s">
        <v>121</v>
      </c>
      <c r="R156" s="27" t="s">
        <v>122</v>
      </c>
      <c r="S156" s="27" t="s">
        <v>122</v>
      </c>
      <c r="T156" s="27" t="s">
        <v>121</v>
      </c>
      <c r="U156" s="27" t="s">
        <v>122</v>
      </c>
      <c r="V156" s="27" t="s">
        <v>122</v>
      </c>
      <c r="W156" s="26" t="s">
        <v>159</v>
      </c>
      <c r="X156" s="19">
        <v>43131</v>
      </c>
      <c r="Y156" s="19">
        <f t="shared" si="4"/>
        <v>43131</v>
      </c>
      <c r="Z156" s="29">
        <v>149</v>
      </c>
      <c r="AA156" s="30">
        <v>60</v>
      </c>
      <c r="AB156" s="30">
        <v>0</v>
      </c>
      <c r="AD156" s="31" t="s">
        <v>400</v>
      </c>
      <c r="AE156" s="17">
        <v>149</v>
      </c>
      <c r="AF156" s="32" t="s">
        <v>401</v>
      </c>
      <c r="AG156" s="33" t="s">
        <v>173</v>
      </c>
      <c r="AH156" s="25">
        <v>43190</v>
      </c>
      <c r="AI156" s="25">
        <v>43190</v>
      </c>
      <c r="AJ156" s="27" t="s">
        <v>402</v>
      </c>
    </row>
    <row r="157" spans="1:36" ht="45" customHeight="1">
      <c r="A157" s="24">
        <v>2018</v>
      </c>
      <c r="B157" s="25">
        <v>43101</v>
      </c>
      <c r="C157" s="25">
        <v>43190</v>
      </c>
      <c r="D157" s="17" t="s">
        <v>96</v>
      </c>
      <c r="E157" s="34">
        <v>344</v>
      </c>
      <c r="F157" s="34" t="s">
        <v>165</v>
      </c>
      <c r="G157" s="34" t="s">
        <v>165</v>
      </c>
      <c r="H157" s="34" t="s">
        <v>166</v>
      </c>
      <c r="I157" s="34" t="s">
        <v>167</v>
      </c>
      <c r="J157" s="34" t="s">
        <v>168</v>
      </c>
      <c r="K157" s="34" t="s">
        <v>169</v>
      </c>
      <c r="L157" s="17" t="s">
        <v>101</v>
      </c>
      <c r="M157" s="17" t="s">
        <v>170</v>
      </c>
      <c r="N157" s="27" t="s">
        <v>103</v>
      </c>
      <c r="O157" s="17">
        <v>0</v>
      </c>
      <c r="P157" s="30">
        <v>0</v>
      </c>
      <c r="Q157" s="27" t="s">
        <v>121</v>
      </c>
      <c r="R157" s="27" t="s">
        <v>122</v>
      </c>
      <c r="S157" s="27" t="s">
        <v>122</v>
      </c>
      <c r="T157" s="27" t="s">
        <v>121</v>
      </c>
      <c r="U157" s="27" t="s">
        <v>122</v>
      </c>
      <c r="V157" s="27" t="s">
        <v>122</v>
      </c>
      <c r="W157" s="26" t="s">
        <v>159</v>
      </c>
      <c r="X157" s="19">
        <v>43129</v>
      </c>
      <c r="Y157" s="19">
        <f t="shared" si="4"/>
        <v>43129</v>
      </c>
      <c r="Z157" s="29">
        <v>150</v>
      </c>
      <c r="AA157" s="30">
        <v>120</v>
      </c>
      <c r="AB157" s="30">
        <v>0</v>
      </c>
      <c r="AD157" s="31" t="s">
        <v>400</v>
      </c>
      <c r="AE157" s="17">
        <v>150</v>
      </c>
      <c r="AF157" s="32" t="s">
        <v>401</v>
      </c>
      <c r="AG157" s="33" t="s">
        <v>173</v>
      </c>
      <c r="AH157" s="25">
        <v>43190</v>
      </c>
      <c r="AI157" s="25">
        <v>43190</v>
      </c>
      <c r="AJ157" s="27" t="s">
        <v>402</v>
      </c>
    </row>
    <row r="158" spans="1:36" ht="45" customHeight="1">
      <c r="A158" s="24">
        <v>2018</v>
      </c>
      <c r="B158" s="25">
        <v>43101</v>
      </c>
      <c r="C158" s="25">
        <v>43190</v>
      </c>
      <c r="D158" s="17" t="s">
        <v>96</v>
      </c>
      <c r="E158" s="34">
        <v>420</v>
      </c>
      <c r="F158" s="34" t="s">
        <v>179</v>
      </c>
      <c r="G158" s="34" t="s">
        <v>179</v>
      </c>
      <c r="H158" s="26" t="s">
        <v>180</v>
      </c>
      <c r="I158" s="34" t="s">
        <v>181</v>
      </c>
      <c r="J158" s="34" t="s">
        <v>182</v>
      </c>
      <c r="K158" s="34" t="s">
        <v>183</v>
      </c>
      <c r="L158" s="17" t="s">
        <v>101</v>
      </c>
      <c r="M158" s="17" t="s">
        <v>187</v>
      </c>
      <c r="N158" s="27" t="s">
        <v>103</v>
      </c>
      <c r="O158" s="17">
        <v>0</v>
      </c>
      <c r="P158" s="30">
        <v>0</v>
      </c>
      <c r="Q158" s="27" t="s">
        <v>121</v>
      </c>
      <c r="R158" s="27" t="s">
        <v>122</v>
      </c>
      <c r="S158" s="27" t="s">
        <v>122</v>
      </c>
      <c r="T158" s="27" t="s">
        <v>121</v>
      </c>
      <c r="U158" s="27" t="s">
        <v>122</v>
      </c>
      <c r="V158" s="17" t="s">
        <v>185</v>
      </c>
      <c r="W158" s="17" t="s">
        <v>186</v>
      </c>
      <c r="X158" s="19">
        <v>43129</v>
      </c>
      <c r="Y158" s="19">
        <f t="shared" si="4"/>
        <v>43129</v>
      </c>
      <c r="Z158" s="29">
        <v>151</v>
      </c>
      <c r="AA158" s="30">
        <v>50</v>
      </c>
      <c r="AB158" s="30">
        <v>0</v>
      </c>
      <c r="AD158" s="31" t="s">
        <v>400</v>
      </c>
      <c r="AE158" s="17">
        <v>151</v>
      </c>
      <c r="AF158" s="32" t="s">
        <v>401</v>
      </c>
      <c r="AG158" s="33" t="s">
        <v>173</v>
      </c>
      <c r="AH158" s="25">
        <v>43190</v>
      </c>
      <c r="AI158" s="25">
        <v>43190</v>
      </c>
      <c r="AJ158" s="27" t="s">
        <v>402</v>
      </c>
    </row>
    <row r="159" spans="1:36" ht="45" customHeight="1">
      <c r="A159" s="24">
        <v>2018</v>
      </c>
      <c r="B159" s="25">
        <v>43101</v>
      </c>
      <c r="C159" s="25">
        <v>43190</v>
      </c>
      <c r="D159" s="17" t="s">
        <v>96</v>
      </c>
      <c r="E159" s="34">
        <v>344</v>
      </c>
      <c r="F159" s="34" t="s">
        <v>165</v>
      </c>
      <c r="G159" s="34" t="s">
        <v>165</v>
      </c>
      <c r="H159" s="34" t="s">
        <v>166</v>
      </c>
      <c r="I159" s="34" t="s">
        <v>167</v>
      </c>
      <c r="J159" s="34" t="s">
        <v>168</v>
      </c>
      <c r="K159" s="34" t="s">
        <v>169</v>
      </c>
      <c r="L159" s="17" t="s">
        <v>101</v>
      </c>
      <c r="M159" s="17" t="s">
        <v>170</v>
      </c>
      <c r="N159" s="27" t="s">
        <v>103</v>
      </c>
      <c r="O159" s="17">
        <v>0</v>
      </c>
      <c r="P159" s="30">
        <v>0</v>
      </c>
      <c r="Q159" s="27" t="s">
        <v>121</v>
      </c>
      <c r="R159" s="27" t="s">
        <v>122</v>
      </c>
      <c r="S159" s="27" t="s">
        <v>122</v>
      </c>
      <c r="T159" s="27" t="s">
        <v>121</v>
      </c>
      <c r="U159" s="27" t="s">
        <v>122</v>
      </c>
      <c r="V159" s="27" t="s">
        <v>122</v>
      </c>
      <c r="W159" s="26" t="s">
        <v>159</v>
      </c>
      <c r="X159" s="19">
        <v>43130</v>
      </c>
      <c r="Y159" s="19">
        <f t="shared" si="4"/>
        <v>43130</v>
      </c>
      <c r="Z159" s="29">
        <v>152</v>
      </c>
      <c r="AA159" s="30">
        <v>60</v>
      </c>
      <c r="AB159" s="30">
        <v>0</v>
      </c>
      <c r="AD159" s="31" t="s">
        <v>400</v>
      </c>
      <c r="AE159" s="17">
        <v>152</v>
      </c>
      <c r="AF159" s="32" t="s">
        <v>401</v>
      </c>
      <c r="AG159" s="33" t="s">
        <v>173</v>
      </c>
      <c r="AH159" s="25">
        <v>43190</v>
      </c>
      <c r="AI159" s="25">
        <v>43190</v>
      </c>
      <c r="AJ159" s="27" t="s">
        <v>402</v>
      </c>
    </row>
    <row r="160" spans="1:36" ht="45" customHeight="1">
      <c r="A160" s="24">
        <v>2018</v>
      </c>
      <c r="B160" s="25">
        <v>43101</v>
      </c>
      <c r="C160" s="25">
        <v>43190</v>
      </c>
      <c r="D160" s="17" t="s">
        <v>96</v>
      </c>
      <c r="E160" s="34">
        <v>344</v>
      </c>
      <c r="F160" s="34" t="s">
        <v>165</v>
      </c>
      <c r="G160" s="34" t="s">
        <v>165</v>
      </c>
      <c r="H160" s="34" t="s">
        <v>166</v>
      </c>
      <c r="I160" s="34" t="s">
        <v>167</v>
      </c>
      <c r="J160" s="34" t="s">
        <v>168</v>
      </c>
      <c r="K160" s="34" t="s">
        <v>169</v>
      </c>
      <c r="L160" s="17" t="s">
        <v>101</v>
      </c>
      <c r="M160" s="17" t="s">
        <v>170</v>
      </c>
      <c r="N160" s="27" t="s">
        <v>103</v>
      </c>
      <c r="O160" s="17">
        <v>0</v>
      </c>
      <c r="P160" s="30">
        <v>0</v>
      </c>
      <c r="Q160" s="27" t="s">
        <v>121</v>
      </c>
      <c r="R160" s="27" t="s">
        <v>122</v>
      </c>
      <c r="S160" s="27" t="s">
        <v>122</v>
      </c>
      <c r="T160" s="27" t="s">
        <v>121</v>
      </c>
      <c r="U160" s="27" t="s">
        <v>122</v>
      </c>
      <c r="V160" s="27" t="s">
        <v>122</v>
      </c>
      <c r="W160" s="26" t="s">
        <v>159</v>
      </c>
      <c r="X160" s="19">
        <v>43126</v>
      </c>
      <c r="Y160" s="19">
        <f t="shared" si="4"/>
        <v>43126</v>
      </c>
      <c r="Z160" s="29">
        <v>153</v>
      </c>
      <c r="AA160" s="30">
        <v>60</v>
      </c>
      <c r="AB160" s="30">
        <v>0</v>
      </c>
      <c r="AD160" s="31" t="s">
        <v>400</v>
      </c>
      <c r="AE160" s="17">
        <v>153</v>
      </c>
      <c r="AF160" s="32" t="s">
        <v>401</v>
      </c>
      <c r="AG160" s="33" t="s">
        <v>173</v>
      </c>
      <c r="AH160" s="25">
        <v>43190</v>
      </c>
      <c r="AI160" s="25">
        <v>43190</v>
      </c>
      <c r="AJ160" s="27" t="s">
        <v>402</v>
      </c>
    </row>
    <row r="161" spans="1:36" ht="45" customHeight="1">
      <c r="A161" s="24">
        <v>2018</v>
      </c>
      <c r="B161" s="25">
        <v>43101</v>
      </c>
      <c r="C161" s="25">
        <v>43190</v>
      </c>
      <c r="D161" s="17" t="s">
        <v>96</v>
      </c>
      <c r="E161" s="34">
        <v>344</v>
      </c>
      <c r="F161" s="34" t="s">
        <v>165</v>
      </c>
      <c r="G161" s="34" t="s">
        <v>165</v>
      </c>
      <c r="H161" s="34" t="s">
        <v>166</v>
      </c>
      <c r="I161" s="34" t="s">
        <v>167</v>
      </c>
      <c r="J161" s="34" t="s">
        <v>168</v>
      </c>
      <c r="K161" s="34" t="s">
        <v>169</v>
      </c>
      <c r="L161" s="17" t="s">
        <v>101</v>
      </c>
      <c r="M161" s="17" t="s">
        <v>170</v>
      </c>
      <c r="N161" s="27" t="s">
        <v>103</v>
      </c>
      <c r="O161" s="17">
        <v>0</v>
      </c>
      <c r="P161" s="30">
        <v>0</v>
      </c>
      <c r="Q161" s="27" t="s">
        <v>121</v>
      </c>
      <c r="R161" s="27" t="s">
        <v>122</v>
      </c>
      <c r="S161" s="27" t="s">
        <v>122</v>
      </c>
      <c r="T161" s="27" t="s">
        <v>121</v>
      </c>
      <c r="U161" s="27" t="s">
        <v>122</v>
      </c>
      <c r="V161" s="27" t="s">
        <v>122</v>
      </c>
      <c r="W161" s="26" t="s">
        <v>159</v>
      </c>
      <c r="X161" s="19">
        <v>43123</v>
      </c>
      <c r="Y161" s="19">
        <f t="shared" si="4"/>
        <v>43123</v>
      </c>
      <c r="Z161" s="29">
        <v>154</v>
      </c>
      <c r="AA161" s="30">
        <v>60</v>
      </c>
      <c r="AB161" s="30">
        <v>0</v>
      </c>
      <c r="AD161" s="31" t="s">
        <v>400</v>
      </c>
      <c r="AE161" s="17">
        <v>154</v>
      </c>
      <c r="AF161" s="32" t="s">
        <v>401</v>
      </c>
      <c r="AG161" s="33" t="s">
        <v>173</v>
      </c>
      <c r="AH161" s="25">
        <v>43190</v>
      </c>
      <c r="AI161" s="25">
        <v>43190</v>
      </c>
      <c r="AJ161" s="27" t="s">
        <v>402</v>
      </c>
    </row>
    <row r="162" spans="1:36" ht="45" customHeight="1">
      <c r="A162" s="24">
        <v>2018</v>
      </c>
      <c r="B162" s="25">
        <v>43101</v>
      </c>
      <c r="C162" s="25">
        <v>43190</v>
      </c>
      <c r="D162" s="17" t="s">
        <v>96</v>
      </c>
      <c r="E162" s="34">
        <v>344</v>
      </c>
      <c r="F162" s="34" t="s">
        <v>165</v>
      </c>
      <c r="G162" s="34" t="s">
        <v>165</v>
      </c>
      <c r="H162" s="34" t="s">
        <v>166</v>
      </c>
      <c r="I162" s="34" t="s">
        <v>167</v>
      </c>
      <c r="J162" s="34" t="s">
        <v>168</v>
      </c>
      <c r="K162" s="34" t="s">
        <v>169</v>
      </c>
      <c r="L162" s="17" t="s">
        <v>101</v>
      </c>
      <c r="M162" s="17" t="s">
        <v>170</v>
      </c>
      <c r="N162" s="27" t="s">
        <v>103</v>
      </c>
      <c r="O162" s="17">
        <v>0</v>
      </c>
      <c r="P162" s="30">
        <v>0</v>
      </c>
      <c r="Q162" s="27" t="s">
        <v>121</v>
      </c>
      <c r="R162" s="27" t="s">
        <v>122</v>
      </c>
      <c r="S162" s="27" t="s">
        <v>122</v>
      </c>
      <c r="T162" s="27" t="s">
        <v>121</v>
      </c>
      <c r="U162" s="27" t="s">
        <v>122</v>
      </c>
      <c r="V162" s="27" t="s">
        <v>122</v>
      </c>
      <c r="W162" s="26" t="s">
        <v>159</v>
      </c>
      <c r="X162" s="19">
        <v>43125</v>
      </c>
      <c r="Y162" s="19">
        <f t="shared" si="4"/>
        <v>43125</v>
      </c>
      <c r="Z162" s="29">
        <v>155</v>
      </c>
      <c r="AA162" s="30">
        <v>60</v>
      </c>
      <c r="AB162" s="30">
        <v>0</v>
      </c>
      <c r="AD162" s="31" t="s">
        <v>400</v>
      </c>
      <c r="AE162" s="17">
        <v>155</v>
      </c>
      <c r="AF162" s="32" t="s">
        <v>401</v>
      </c>
      <c r="AG162" s="33" t="s">
        <v>173</v>
      </c>
      <c r="AH162" s="25">
        <v>43190</v>
      </c>
      <c r="AI162" s="25">
        <v>43190</v>
      </c>
      <c r="AJ162" s="27" t="s">
        <v>402</v>
      </c>
    </row>
    <row r="163" spans="1:36" ht="45" customHeight="1">
      <c r="A163" s="24">
        <v>2018</v>
      </c>
      <c r="B163" s="25">
        <v>43101</v>
      </c>
      <c r="C163" s="25">
        <v>43190</v>
      </c>
      <c r="D163" s="17" t="s">
        <v>96</v>
      </c>
      <c r="E163" s="34">
        <v>344</v>
      </c>
      <c r="F163" s="34" t="s">
        <v>165</v>
      </c>
      <c r="G163" s="34" t="s">
        <v>165</v>
      </c>
      <c r="H163" s="34" t="s">
        <v>166</v>
      </c>
      <c r="I163" s="34" t="s">
        <v>167</v>
      </c>
      <c r="J163" s="34" t="s">
        <v>168</v>
      </c>
      <c r="K163" s="34" t="s">
        <v>169</v>
      </c>
      <c r="L163" s="17" t="s">
        <v>101</v>
      </c>
      <c r="M163" s="17" t="s">
        <v>170</v>
      </c>
      <c r="N163" s="27" t="s">
        <v>103</v>
      </c>
      <c r="O163" s="17">
        <v>0</v>
      </c>
      <c r="P163" s="30">
        <v>0</v>
      </c>
      <c r="Q163" s="27" t="s">
        <v>121</v>
      </c>
      <c r="R163" s="27" t="s">
        <v>122</v>
      </c>
      <c r="S163" s="27" t="s">
        <v>122</v>
      </c>
      <c r="T163" s="27" t="s">
        <v>121</v>
      </c>
      <c r="U163" s="27" t="s">
        <v>122</v>
      </c>
      <c r="V163" s="27" t="s">
        <v>122</v>
      </c>
      <c r="W163" s="26" t="s">
        <v>159</v>
      </c>
      <c r="X163" s="19">
        <v>43132</v>
      </c>
      <c r="Y163" s="19">
        <f t="shared" si="4"/>
        <v>43132</v>
      </c>
      <c r="Z163" s="29">
        <v>156</v>
      </c>
      <c r="AA163" s="30">
        <v>60</v>
      </c>
      <c r="AB163" s="30">
        <v>0</v>
      </c>
      <c r="AD163" s="31" t="s">
        <v>400</v>
      </c>
      <c r="AE163" s="17">
        <v>156</v>
      </c>
      <c r="AF163" s="32" t="s">
        <v>401</v>
      </c>
      <c r="AG163" s="33" t="s">
        <v>173</v>
      </c>
      <c r="AH163" s="25">
        <v>43190</v>
      </c>
      <c r="AI163" s="25">
        <v>43190</v>
      </c>
      <c r="AJ163" s="27" t="s">
        <v>402</v>
      </c>
    </row>
    <row r="164" spans="1:36" ht="45" customHeight="1">
      <c r="A164" s="24">
        <v>2018</v>
      </c>
      <c r="B164" s="25">
        <v>43101</v>
      </c>
      <c r="C164" s="25">
        <v>43190</v>
      </c>
      <c r="D164" s="17" t="s">
        <v>96</v>
      </c>
      <c r="E164" s="17">
        <v>343</v>
      </c>
      <c r="F164" s="17" t="s">
        <v>326</v>
      </c>
      <c r="G164" s="17" t="s">
        <v>326</v>
      </c>
      <c r="H164" s="17" t="s">
        <v>180</v>
      </c>
      <c r="I164" s="17" t="s">
        <v>327</v>
      </c>
      <c r="J164" s="17" t="s">
        <v>328</v>
      </c>
      <c r="K164" s="17" t="s">
        <v>329</v>
      </c>
      <c r="L164" s="17" t="s">
        <v>101</v>
      </c>
      <c r="M164" s="17" t="s">
        <v>330</v>
      </c>
      <c r="N164" s="27" t="s">
        <v>103</v>
      </c>
      <c r="O164" s="17">
        <v>0</v>
      </c>
      <c r="P164" s="30">
        <v>0</v>
      </c>
      <c r="Q164" s="27" t="s">
        <v>121</v>
      </c>
      <c r="R164" s="27" t="s">
        <v>122</v>
      </c>
      <c r="S164" s="27" t="s">
        <v>122</v>
      </c>
      <c r="T164" s="27" t="s">
        <v>121</v>
      </c>
      <c r="U164" s="27" t="s">
        <v>122</v>
      </c>
      <c r="V164" s="27" t="s">
        <v>122</v>
      </c>
      <c r="W164" s="17" t="s">
        <v>322</v>
      </c>
      <c r="X164" s="19">
        <v>43133</v>
      </c>
      <c r="Y164" s="19">
        <f t="shared" si="4"/>
        <v>43133</v>
      </c>
      <c r="Z164" s="29">
        <v>157</v>
      </c>
      <c r="AA164" s="30">
        <v>100</v>
      </c>
      <c r="AB164" s="30">
        <v>0</v>
      </c>
      <c r="AD164" s="31" t="s">
        <v>400</v>
      </c>
      <c r="AE164" s="17">
        <v>157</v>
      </c>
      <c r="AF164" s="32" t="s">
        <v>401</v>
      </c>
      <c r="AG164" s="33" t="s">
        <v>173</v>
      </c>
      <c r="AH164" s="25">
        <v>43190</v>
      </c>
      <c r="AI164" s="25">
        <v>43190</v>
      </c>
      <c r="AJ164" s="27" t="s">
        <v>402</v>
      </c>
    </row>
    <row r="165" spans="1:36" ht="45" customHeight="1">
      <c r="A165" s="24">
        <v>2018</v>
      </c>
      <c r="B165" s="25">
        <v>43101</v>
      </c>
      <c r="C165" s="25">
        <v>43190</v>
      </c>
      <c r="D165" s="17" t="s">
        <v>96</v>
      </c>
      <c r="E165" s="34">
        <v>344</v>
      </c>
      <c r="F165" s="34" t="s">
        <v>165</v>
      </c>
      <c r="G165" s="34" t="s">
        <v>165</v>
      </c>
      <c r="H165" s="34" t="s">
        <v>166</v>
      </c>
      <c r="I165" s="34" t="s">
        <v>167</v>
      </c>
      <c r="J165" s="34" t="s">
        <v>168</v>
      </c>
      <c r="K165" s="34" t="s">
        <v>169</v>
      </c>
      <c r="L165" s="17" t="s">
        <v>101</v>
      </c>
      <c r="M165" s="17" t="s">
        <v>170</v>
      </c>
      <c r="N165" s="27" t="s">
        <v>103</v>
      </c>
      <c r="O165" s="17">
        <v>0</v>
      </c>
      <c r="P165" s="30">
        <v>0</v>
      </c>
      <c r="Q165" s="27" t="s">
        <v>121</v>
      </c>
      <c r="R165" s="27" t="s">
        <v>122</v>
      </c>
      <c r="S165" s="27" t="s">
        <v>122</v>
      </c>
      <c r="T165" s="27" t="s">
        <v>121</v>
      </c>
      <c r="U165" s="27" t="s">
        <v>122</v>
      </c>
      <c r="V165" s="27" t="s">
        <v>122</v>
      </c>
      <c r="W165" s="26" t="s">
        <v>159</v>
      </c>
      <c r="X165" s="19">
        <v>43133</v>
      </c>
      <c r="Y165" s="19">
        <f t="shared" si="4"/>
        <v>43133</v>
      </c>
      <c r="Z165" s="29">
        <v>158</v>
      </c>
      <c r="AA165" s="30">
        <v>60</v>
      </c>
      <c r="AB165" s="30">
        <v>0</v>
      </c>
      <c r="AD165" s="31" t="s">
        <v>400</v>
      </c>
      <c r="AE165" s="17">
        <v>158</v>
      </c>
      <c r="AF165" s="32" t="s">
        <v>401</v>
      </c>
      <c r="AG165" s="33" t="s">
        <v>173</v>
      </c>
      <c r="AH165" s="25">
        <v>43190</v>
      </c>
      <c r="AI165" s="25">
        <v>43190</v>
      </c>
      <c r="AJ165" s="27" t="s">
        <v>402</v>
      </c>
    </row>
    <row r="166" spans="1:36" ht="45" customHeight="1">
      <c r="A166" s="24">
        <v>2018</v>
      </c>
      <c r="B166" s="25">
        <v>43101</v>
      </c>
      <c r="C166" s="25">
        <v>43190</v>
      </c>
      <c r="D166" s="17" t="s">
        <v>96</v>
      </c>
      <c r="E166" s="17">
        <v>343</v>
      </c>
      <c r="F166" s="17" t="s">
        <v>326</v>
      </c>
      <c r="G166" s="17" t="s">
        <v>326</v>
      </c>
      <c r="H166" s="17" t="s">
        <v>180</v>
      </c>
      <c r="I166" s="17" t="s">
        <v>327</v>
      </c>
      <c r="J166" s="17" t="s">
        <v>328</v>
      </c>
      <c r="K166" s="17" t="s">
        <v>329</v>
      </c>
      <c r="L166" s="17" t="s">
        <v>101</v>
      </c>
      <c r="M166" s="17" t="s">
        <v>171</v>
      </c>
      <c r="N166" s="27" t="s">
        <v>103</v>
      </c>
      <c r="O166" s="17">
        <v>0</v>
      </c>
      <c r="P166" s="30">
        <v>0</v>
      </c>
      <c r="Q166" s="27" t="s">
        <v>121</v>
      </c>
      <c r="R166" s="27" t="s">
        <v>122</v>
      </c>
      <c r="S166" s="27" t="s">
        <v>122</v>
      </c>
      <c r="T166" s="27" t="s">
        <v>121</v>
      </c>
      <c r="U166" s="27" t="s">
        <v>122</v>
      </c>
      <c r="V166" s="27" t="s">
        <v>122</v>
      </c>
      <c r="W166" s="17" t="s">
        <v>322</v>
      </c>
      <c r="X166" s="19">
        <v>43133</v>
      </c>
      <c r="Y166" s="19">
        <f t="shared" si="4"/>
        <v>43133</v>
      </c>
      <c r="Z166" s="29">
        <v>159</v>
      </c>
      <c r="AA166" s="30">
        <v>115</v>
      </c>
      <c r="AB166" s="30">
        <v>0</v>
      </c>
      <c r="AD166" s="31" t="s">
        <v>400</v>
      </c>
      <c r="AE166" s="17">
        <v>159</v>
      </c>
      <c r="AF166" s="32" t="s">
        <v>401</v>
      </c>
      <c r="AG166" s="33" t="s">
        <v>173</v>
      </c>
      <c r="AH166" s="25">
        <v>43190</v>
      </c>
      <c r="AI166" s="25">
        <v>43190</v>
      </c>
      <c r="AJ166" s="27" t="s">
        <v>402</v>
      </c>
    </row>
    <row r="167" spans="1:36" ht="45" customHeight="1">
      <c r="A167" s="24">
        <v>2018</v>
      </c>
      <c r="B167" s="25">
        <v>43101</v>
      </c>
      <c r="C167" s="25">
        <v>43190</v>
      </c>
      <c r="D167" s="17" t="s">
        <v>96</v>
      </c>
      <c r="E167" s="17">
        <v>343</v>
      </c>
      <c r="F167" s="17" t="s">
        <v>326</v>
      </c>
      <c r="G167" s="17" t="s">
        <v>326</v>
      </c>
      <c r="H167" s="17" t="s">
        <v>180</v>
      </c>
      <c r="I167" s="17" t="s">
        <v>327</v>
      </c>
      <c r="J167" s="17" t="s">
        <v>328</v>
      </c>
      <c r="K167" s="17" t="s">
        <v>329</v>
      </c>
      <c r="L167" s="17" t="s">
        <v>101</v>
      </c>
      <c r="M167" s="17" t="s">
        <v>330</v>
      </c>
      <c r="N167" s="27" t="s">
        <v>103</v>
      </c>
      <c r="O167" s="17">
        <v>0</v>
      </c>
      <c r="P167" s="30">
        <v>0</v>
      </c>
      <c r="Q167" s="27" t="s">
        <v>121</v>
      </c>
      <c r="R167" s="27" t="s">
        <v>122</v>
      </c>
      <c r="S167" s="27" t="s">
        <v>122</v>
      </c>
      <c r="T167" s="27" t="s">
        <v>121</v>
      </c>
      <c r="U167" s="27" t="s">
        <v>122</v>
      </c>
      <c r="V167" s="27" t="s">
        <v>122</v>
      </c>
      <c r="W167" s="17" t="s">
        <v>322</v>
      </c>
      <c r="X167" s="19">
        <v>43137</v>
      </c>
      <c r="Y167" s="19">
        <f t="shared" si="4"/>
        <v>43137</v>
      </c>
      <c r="Z167" s="29">
        <v>160</v>
      </c>
      <c r="AA167" s="30">
        <v>85</v>
      </c>
      <c r="AB167" s="30">
        <v>0</v>
      </c>
      <c r="AD167" s="31" t="s">
        <v>400</v>
      </c>
      <c r="AE167" s="17">
        <v>160</v>
      </c>
      <c r="AF167" s="32" t="s">
        <v>401</v>
      </c>
      <c r="AG167" s="33" t="s">
        <v>173</v>
      </c>
      <c r="AH167" s="25">
        <v>43190</v>
      </c>
      <c r="AI167" s="25">
        <v>43190</v>
      </c>
      <c r="AJ167" s="27" t="s">
        <v>402</v>
      </c>
    </row>
    <row r="168" spans="1:36" ht="45" customHeight="1">
      <c r="A168" s="24">
        <v>2018</v>
      </c>
      <c r="B168" s="25">
        <v>43101</v>
      </c>
      <c r="C168" s="25">
        <v>43190</v>
      </c>
      <c r="D168" s="17" t="s">
        <v>96</v>
      </c>
      <c r="E168" s="34">
        <v>344</v>
      </c>
      <c r="F168" s="34" t="s">
        <v>165</v>
      </c>
      <c r="G168" s="34" t="s">
        <v>165</v>
      </c>
      <c r="H168" s="34" t="s">
        <v>166</v>
      </c>
      <c r="I168" s="34" t="s">
        <v>167</v>
      </c>
      <c r="J168" s="34" t="s">
        <v>168</v>
      </c>
      <c r="K168" s="34" t="s">
        <v>169</v>
      </c>
      <c r="L168" s="17" t="s">
        <v>101</v>
      </c>
      <c r="M168" s="17" t="s">
        <v>170</v>
      </c>
      <c r="N168" s="27" t="s">
        <v>103</v>
      </c>
      <c r="O168" s="17">
        <v>0</v>
      </c>
      <c r="P168" s="30">
        <v>0</v>
      </c>
      <c r="Q168" s="27" t="s">
        <v>121</v>
      </c>
      <c r="R168" s="27" t="s">
        <v>122</v>
      </c>
      <c r="S168" s="27" t="s">
        <v>122</v>
      </c>
      <c r="T168" s="27" t="s">
        <v>121</v>
      </c>
      <c r="U168" s="27" t="s">
        <v>122</v>
      </c>
      <c r="V168" s="27" t="s">
        <v>122</v>
      </c>
      <c r="W168" s="26" t="s">
        <v>159</v>
      </c>
      <c r="X168" s="19">
        <v>43137</v>
      </c>
      <c r="Y168" s="19">
        <f t="shared" si="4"/>
        <v>43137</v>
      </c>
      <c r="Z168" s="29">
        <v>161</v>
      </c>
      <c r="AA168" s="30">
        <v>60</v>
      </c>
      <c r="AB168" s="30">
        <v>0</v>
      </c>
      <c r="AD168" s="31" t="s">
        <v>400</v>
      </c>
      <c r="AE168" s="17">
        <v>161</v>
      </c>
      <c r="AF168" s="32" t="s">
        <v>401</v>
      </c>
      <c r="AG168" s="33" t="s">
        <v>173</v>
      </c>
      <c r="AH168" s="25">
        <v>43190</v>
      </c>
      <c r="AI168" s="25">
        <v>43190</v>
      </c>
      <c r="AJ168" s="27" t="s">
        <v>402</v>
      </c>
    </row>
    <row r="169" spans="1:36" ht="45" customHeight="1">
      <c r="A169" s="24">
        <v>2018</v>
      </c>
      <c r="B169" s="25">
        <v>43101</v>
      </c>
      <c r="C169" s="25">
        <v>43190</v>
      </c>
      <c r="D169" s="17" t="s">
        <v>96</v>
      </c>
      <c r="E169" s="34">
        <v>344</v>
      </c>
      <c r="F169" s="34" t="s">
        <v>165</v>
      </c>
      <c r="G169" s="34" t="s">
        <v>165</v>
      </c>
      <c r="H169" s="34" t="s">
        <v>166</v>
      </c>
      <c r="I169" s="34" t="s">
        <v>167</v>
      </c>
      <c r="J169" s="34" t="s">
        <v>168</v>
      </c>
      <c r="K169" s="34" t="s">
        <v>169</v>
      </c>
      <c r="L169" s="17" t="s">
        <v>101</v>
      </c>
      <c r="M169" s="17" t="s">
        <v>170</v>
      </c>
      <c r="N169" s="27" t="s">
        <v>103</v>
      </c>
      <c r="O169" s="17">
        <v>0</v>
      </c>
      <c r="P169" s="30">
        <v>0</v>
      </c>
      <c r="Q169" s="27" t="s">
        <v>121</v>
      </c>
      <c r="R169" s="27" t="s">
        <v>122</v>
      </c>
      <c r="S169" s="27" t="s">
        <v>122</v>
      </c>
      <c r="T169" s="27" t="s">
        <v>121</v>
      </c>
      <c r="U169" s="27" t="s">
        <v>122</v>
      </c>
      <c r="V169" s="27" t="s">
        <v>122</v>
      </c>
      <c r="W169" s="26" t="s">
        <v>159</v>
      </c>
      <c r="X169" s="19">
        <v>43122</v>
      </c>
      <c r="Y169" s="19">
        <f t="shared" si="4"/>
        <v>43122</v>
      </c>
      <c r="Z169" s="29">
        <v>162</v>
      </c>
      <c r="AA169" s="30">
        <v>60</v>
      </c>
      <c r="AB169" s="30">
        <v>0</v>
      </c>
      <c r="AD169" s="31" t="s">
        <v>400</v>
      </c>
      <c r="AE169" s="17">
        <v>162</v>
      </c>
      <c r="AF169" s="32" t="s">
        <v>401</v>
      </c>
      <c r="AG169" s="33" t="s">
        <v>173</v>
      </c>
      <c r="AH169" s="25">
        <v>43190</v>
      </c>
      <c r="AI169" s="25">
        <v>43190</v>
      </c>
      <c r="AJ169" s="27" t="s">
        <v>402</v>
      </c>
    </row>
    <row r="170" spans="1:36" ht="45" customHeight="1">
      <c r="A170" s="24">
        <v>2018</v>
      </c>
      <c r="B170" s="25">
        <v>43101</v>
      </c>
      <c r="C170" s="25">
        <v>43190</v>
      </c>
      <c r="D170" s="17" t="s">
        <v>96</v>
      </c>
      <c r="E170" s="34">
        <v>344</v>
      </c>
      <c r="F170" s="34" t="s">
        <v>165</v>
      </c>
      <c r="G170" s="34" t="s">
        <v>165</v>
      </c>
      <c r="H170" s="34" t="s">
        <v>166</v>
      </c>
      <c r="I170" s="34" t="s">
        <v>167</v>
      </c>
      <c r="J170" s="34" t="s">
        <v>168</v>
      </c>
      <c r="K170" s="34" t="s">
        <v>169</v>
      </c>
      <c r="L170" s="17" t="s">
        <v>101</v>
      </c>
      <c r="M170" s="17" t="s">
        <v>170</v>
      </c>
      <c r="N170" s="27" t="s">
        <v>103</v>
      </c>
      <c r="O170" s="17">
        <v>0</v>
      </c>
      <c r="P170" s="30">
        <v>0</v>
      </c>
      <c r="Q170" s="27" t="s">
        <v>121</v>
      </c>
      <c r="R170" s="27" t="s">
        <v>122</v>
      </c>
      <c r="S170" s="27" t="s">
        <v>122</v>
      </c>
      <c r="T170" s="27" t="s">
        <v>121</v>
      </c>
      <c r="U170" s="27" t="s">
        <v>122</v>
      </c>
      <c r="V170" s="27" t="s">
        <v>122</v>
      </c>
      <c r="W170" s="26" t="s">
        <v>159</v>
      </c>
      <c r="X170" s="19">
        <v>43117</v>
      </c>
      <c r="Y170" s="19">
        <f t="shared" si="4"/>
        <v>43117</v>
      </c>
      <c r="Z170" s="29">
        <v>163</v>
      </c>
      <c r="AA170" s="30">
        <v>60</v>
      </c>
      <c r="AB170" s="30">
        <v>0</v>
      </c>
      <c r="AD170" s="31" t="s">
        <v>400</v>
      </c>
      <c r="AE170" s="17">
        <v>163</v>
      </c>
      <c r="AF170" s="32" t="s">
        <v>401</v>
      </c>
      <c r="AG170" s="33" t="s">
        <v>173</v>
      </c>
      <c r="AH170" s="25">
        <v>43190</v>
      </c>
      <c r="AI170" s="25">
        <v>43190</v>
      </c>
      <c r="AJ170" s="27" t="s">
        <v>402</v>
      </c>
    </row>
    <row r="171" spans="1:36" ht="45" customHeight="1">
      <c r="A171" s="24">
        <v>2018</v>
      </c>
      <c r="B171" s="25">
        <v>43101</v>
      </c>
      <c r="C171" s="25">
        <v>43190</v>
      </c>
      <c r="D171" s="17" t="s">
        <v>96</v>
      </c>
      <c r="E171" s="34">
        <v>344</v>
      </c>
      <c r="F171" s="34" t="s">
        <v>165</v>
      </c>
      <c r="G171" s="34" t="s">
        <v>165</v>
      </c>
      <c r="H171" s="34" t="s">
        <v>166</v>
      </c>
      <c r="I171" s="34" t="s">
        <v>167</v>
      </c>
      <c r="J171" s="34" t="s">
        <v>168</v>
      </c>
      <c r="K171" s="34" t="s">
        <v>169</v>
      </c>
      <c r="L171" s="17" t="s">
        <v>101</v>
      </c>
      <c r="M171" s="17" t="s">
        <v>170</v>
      </c>
      <c r="N171" s="27" t="s">
        <v>103</v>
      </c>
      <c r="O171" s="17">
        <v>0</v>
      </c>
      <c r="P171" s="30">
        <v>0</v>
      </c>
      <c r="Q171" s="27" t="s">
        <v>121</v>
      </c>
      <c r="R171" s="27" t="s">
        <v>122</v>
      </c>
      <c r="S171" s="27" t="s">
        <v>122</v>
      </c>
      <c r="T171" s="27" t="s">
        <v>121</v>
      </c>
      <c r="U171" s="27" t="s">
        <v>122</v>
      </c>
      <c r="V171" s="27" t="s">
        <v>122</v>
      </c>
      <c r="W171" s="26" t="s">
        <v>159</v>
      </c>
      <c r="X171" s="19">
        <v>43118</v>
      </c>
      <c r="Y171" s="19">
        <f t="shared" si="4"/>
        <v>43118</v>
      </c>
      <c r="Z171" s="29">
        <v>164</v>
      </c>
      <c r="AA171" s="30">
        <v>60</v>
      </c>
      <c r="AB171" s="30">
        <v>0</v>
      </c>
      <c r="AD171" s="31" t="s">
        <v>400</v>
      </c>
      <c r="AE171" s="17">
        <v>164</v>
      </c>
      <c r="AF171" s="32" t="s">
        <v>401</v>
      </c>
      <c r="AG171" s="33" t="s">
        <v>173</v>
      </c>
      <c r="AH171" s="25">
        <v>43190</v>
      </c>
      <c r="AI171" s="25">
        <v>43190</v>
      </c>
      <c r="AJ171" s="27" t="s">
        <v>402</v>
      </c>
    </row>
    <row r="172" spans="1:36" ht="45" customHeight="1">
      <c r="A172" s="24">
        <v>2018</v>
      </c>
      <c r="B172" s="25">
        <v>43101</v>
      </c>
      <c r="C172" s="25">
        <v>43190</v>
      </c>
      <c r="D172" s="17" t="s">
        <v>96</v>
      </c>
      <c r="E172" s="34">
        <v>344</v>
      </c>
      <c r="F172" s="34" t="s">
        <v>165</v>
      </c>
      <c r="G172" s="34" t="s">
        <v>165</v>
      </c>
      <c r="H172" s="34" t="s">
        <v>166</v>
      </c>
      <c r="I172" s="34" t="s">
        <v>167</v>
      </c>
      <c r="J172" s="34" t="s">
        <v>168</v>
      </c>
      <c r="K172" s="34" t="s">
        <v>169</v>
      </c>
      <c r="L172" s="17" t="s">
        <v>101</v>
      </c>
      <c r="M172" s="17" t="s">
        <v>170</v>
      </c>
      <c r="N172" s="27" t="s">
        <v>103</v>
      </c>
      <c r="O172" s="17">
        <v>0</v>
      </c>
      <c r="P172" s="30">
        <v>0</v>
      </c>
      <c r="Q172" s="27" t="s">
        <v>121</v>
      </c>
      <c r="R172" s="27" t="s">
        <v>122</v>
      </c>
      <c r="S172" s="27" t="s">
        <v>122</v>
      </c>
      <c r="T172" s="27" t="s">
        <v>121</v>
      </c>
      <c r="U172" s="27" t="s">
        <v>122</v>
      </c>
      <c r="V172" s="27" t="s">
        <v>122</v>
      </c>
      <c r="W172" s="26" t="s">
        <v>159</v>
      </c>
      <c r="X172" s="19">
        <v>43119</v>
      </c>
      <c r="Y172" s="19">
        <f t="shared" si="4"/>
        <v>43119</v>
      </c>
      <c r="Z172" s="29">
        <v>165</v>
      </c>
      <c r="AA172" s="30">
        <v>60</v>
      </c>
      <c r="AB172" s="30">
        <v>0</v>
      </c>
      <c r="AD172" s="31" t="s">
        <v>400</v>
      </c>
      <c r="AE172" s="17">
        <v>165</v>
      </c>
      <c r="AF172" s="32" t="s">
        <v>401</v>
      </c>
      <c r="AG172" s="33" t="s">
        <v>173</v>
      </c>
      <c r="AH172" s="25">
        <v>43190</v>
      </c>
      <c r="AI172" s="25">
        <v>43190</v>
      </c>
      <c r="AJ172" s="27" t="s">
        <v>402</v>
      </c>
    </row>
    <row r="173" spans="1:36" ht="45" customHeight="1">
      <c r="A173" s="24">
        <v>2018</v>
      </c>
      <c r="B173" s="25">
        <v>43101</v>
      </c>
      <c r="C173" s="25">
        <v>43190</v>
      </c>
      <c r="D173" s="17" t="s">
        <v>96</v>
      </c>
      <c r="E173" s="34">
        <v>344</v>
      </c>
      <c r="F173" s="34" t="s">
        <v>165</v>
      </c>
      <c r="G173" s="34" t="s">
        <v>165</v>
      </c>
      <c r="H173" s="34" t="s">
        <v>166</v>
      </c>
      <c r="I173" s="34" t="s">
        <v>167</v>
      </c>
      <c r="J173" s="34" t="s">
        <v>168</v>
      </c>
      <c r="K173" s="34" t="s">
        <v>169</v>
      </c>
      <c r="L173" s="17" t="s">
        <v>101</v>
      </c>
      <c r="M173" s="17" t="s">
        <v>170</v>
      </c>
      <c r="N173" s="27" t="s">
        <v>103</v>
      </c>
      <c r="O173" s="17">
        <v>0</v>
      </c>
      <c r="P173" s="30">
        <v>0</v>
      </c>
      <c r="Q173" s="27" t="s">
        <v>121</v>
      </c>
      <c r="R173" s="27" t="s">
        <v>122</v>
      </c>
      <c r="S173" s="27" t="s">
        <v>122</v>
      </c>
      <c r="T173" s="27" t="s">
        <v>121</v>
      </c>
      <c r="U173" s="27" t="s">
        <v>122</v>
      </c>
      <c r="V173" s="27" t="s">
        <v>122</v>
      </c>
      <c r="W173" s="26" t="s">
        <v>159</v>
      </c>
      <c r="X173" s="19">
        <v>43116</v>
      </c>
      <c r="Y173" s="19">
        <f t="shared" si="4"/>
        <v>43116</v>
      </c>
      <c r="Z173" s="29">
        <v>166</v>
      </c>
      <c r="AA173" s="30">
        <v>60</v>
      </c>
      <c r="AB173" s="30">
        <v>0</v>
      </c>
      <c r="AD173" s="31" t="s">
        <v>400</v>
      </c>
      <c r="AE173" s="17">
        <v>166</v>
      </c>
      <c r="AF173" s="32" t="s">
        <v>401</v>
      </c>
      <c r="AG173" s="33" t="s">
        <v>173</v>
      </c>
      <c r="AH173" s="25">
        <v>43190</v>
      </c>
      <c r="AI173" s="25">
        <v>43190</v>
      </c>
      <c r="AJ173" s="27" t="s">
        <v>402</v>
      </c>
    </row>
    <row r="174" spans="1:36" ht="45" customHeight="1">
      <c r="A174" s="24">
        <v>2018</v>
      </c>
      <c r="B174" s="25">
        <v>43101</v>
      </c>
      <c r="C174" s="25">
        <v>43190</v>
      </c>
      <c r="D174" s="17" t="s">
        <v>96</v>
      </c>
      <c r="E174" s="34">
        <v>344</v>
      </c>
      <c r="F174" s="34" t="s">
        <v>165</v>
      </c>
      <c r="G174" s="34" t="s">
        <v>165</v>
      </c>
      <c r="H174" s="34" t="s">
        <v>166</v>
      </c>
      <c r="I174" s="34" t="s">
        <v>167</v>
      </c>
      <c r="J174" s="34" t="s">
        <v>168</v>
      </c>
      <c r="K174" s="34" t="s">
        <v>169</v>
      </c>
      <c r="L174" s="17" t="s">
        <v>101</v>
      </c>
      <c r="M174" s="17" t="s">
        <v>170</v>
      </c>
      <c r="N174" s="27" t="s">
        <v>103</v>
      </c>
      <c r="O174" s="17">
        <v>0</v>
      </c>
      <c r="P174" s="30">
        <v>0</v>
      </c>
      <c r="Q174" s="27" t="s">
        <v>121</v>
      </c>
      <c r="R174" s="27" t="s">
        <v>122</v>
      </c>
      <c r="S174" s="27" t="s">
        <v>122</v>
      </c>
      <c r="T174" s="27" t="s">
        <v>121</v>
      </c>
      <c r="U174" s="27" t="s">
        <v>122</v>
      </c>
      <c r="V174" s="27" t="s">
        <v>122</v>
      </c>
      <c r="W174" s="26" t="s">
        <v>159</v>
      </c>
      <c r="X174" s="19">
        <v>43124</v>
      </c>
      <c r="Y174" s="19">
        <f t="shared" si="4"/>
        <v>43124</v>
      </c>
      <c r="Z174" s="29">
        <v>167</v>
      </c>
      <c r="AA174" s="30">
        <v>60</v>
      </c>
      <c r="AB174" s="30">
        <v>0</v>
      </c>
      <c r="AD174" s="31" t="s">
        <v>400</v>
      </c>
      <c r="AE174" s="17">
        <v>167</v>
      </c>
      <c r="AF174" s="32" t="s">
        <v>401</v>
      </c>
      <c r="AG174" s="33" t="s">
        <v>173</v>
      </c>
      <c r="AH174" s="25">
        <v>43190</v>
      </c>
      <c r="AI174" s="25">
        <v>43190</v>
      </c>
      <c r="AJ174" s="27" t="s">
        <v>402</v>
      </c>
    </row>
    <row r="175" spans="1:36" ht="45" customHeight="1">
      <c r="A175" s="24">
        <v>2018</v>
      </c>
      <c r="B175" s="25">
        <v>43101</v>
      </c>
      <c r="C175" s="25">
        <v>43190</v>
      </c>
      <c r="D175" s="17" t="s">
        <v>96</v>
      </c>
      <c r="E175" s="17">
        <v>322</v>
      </c>
      <c r="F175" s="17" t="s">
        <v>144</v>
      </c>
      <c r="G175" s="17" t="s">
        <v>144</v>
      </c>
      <c r="H175" s="17" t="s">
        <v>145</v>
      </c>
      <c r="I175" s="17" t="s">
        <v>331</v>
      </c>
      <c r="J175" s="17" t="s">
        <v>332</v>
      </c>
      <c r="K175" s="17" t="s">
        <v>333</v>
      </c>
      <c r="L175" s="17" t="s">
        <v>101</v>
      </c>
      <c r="M175" s="17" t="s">
        <v>334</v>
      </c>
      <c r="N175" s="27" t="s">
        <v>103</v>
      </c>
      <c r="O175" s="17">
        <v>0</v>
      </c>
      <c r="P175" s="30">
        <v>0</v>
      </c>
      <c r="Q175" s="27" t="s">
        <v>121</v>
      </c>
      <c r="R175" s="27" t="s">
        <v>122</v>
      </c>
      <c r="S175" s="27" t="s">
        <v>122</v>
      </c>
      <c r="T175" s="27" t="s">
        <v>121</v>
      </c>
      <c r="U175" s="27" t="s">
        <v>122</v>
      </c>
      <c r="V175" s="27" t="s">
        <v>202</v>
      </c>
      <c r="W175" s="26" t="s">
        <v>159</v>
      </c>
      <c r="X175" s="19">
        <v>43124</v>
      </c>
      <c r="Y175" s="19">
        <f t="shared" si="4"/>
        <v>43124</v>
      </c>
      <c r="Z175" s="29">
        <v>168</v>
      </c>
      <c r="AA175" s="30">
        <v>114.99</v>
      </c>
      <c r="AB175" s="30">
        <v>0</v>
      </c>
      <c r="AD175" s="31" t="s">
        <v>400</v>
      </c>
      <c r="AE175" s="17">
        <v>168</v>
      </c>
      <c r="AF175" s="32" t="s">
        <v>401</v>
      </c>
      <c r="AG175" s="33" t="s">
        <v>173</v>
      </c>
      <c r="AH175" s="25">
        <v>43190</v>
      </c>
      <c r="AI175" s="25">
        <v>43190</v>
      </c>
      <c r="AJ175" s="27" t="s">
        <v>402</v>
      </c>
    </row>
    <row r="176" spans="1:36" ht="45" customHeight="1">
      <c r="A176" s="24">
        <v>2018</v>
      </c>
      <c r="B176" s="25">
        <v>43101</v>
      </c>
      <c r="C176" s="25">
        <v>43190</v>
      </c>
      <c r="D176" s="17" t="s">
        <v>96</v>
      </c>
      <c r="E176" s="26">
        <v>451</v>
      </c>
      <c r="F176" s="26" t="s">
        <v>153</v>
      </c>
      <c r="G176" s="26" t="s">
        <v>153</v>
      </c>
      <c r="H176" s="26" t="s">
        <v>154</v>
      </c>
      <c r="I176" s="26" t="s">
        <v>155</v>
      </c>
      <c r="J176" s="26" t="s">
        <v>156</v>
      </c>
      <c r="K176" s="26" t="s">
        <v>157</v>
      </c>
      <c r="L176" s="17" t="s">
        <v>101</v>
      </c>
      <c r="M176" s="17" t="s">
        <v>158</v>
      </c>
      <c r="N176" s="27" t="s">
        <v>103</v>
      </c>
      <c r="O176" s="17">
        <v>0</v>
      </c>
      <c r="P176" s="30">
        <v>0</v>
      </c>
      <c r="Q176" s="27" t="s">
        <v>121</v>
      </c>
      <c r="R176" s="27" t="s">
        <v>122</v>
      </c>
      <c r="S176" s="27" t="s">
        <v>122</v>
      </c>
      <c r="T176" s="27" t="s">
        <v>121</v>
      </c>
      <c r="U176" s="27" t="s">
        <v>122</v>
      </c>
      <c r="V176" s="27" t="s">
        <v>122</v>
      </c>
      <c r="W176" s="26" t="s">
        <v>159</v>
      </c>
      <c r="X176" s="19">
        <v>43133</v>
      </c>
      <c r="Y176" s="19">
        <f t="shared" si="4"/>
        <v>43133</v>
      </c>
      <c r="Z176" s="29">
        <v>169</v>
      </c>
      <c r="AA176" s="30">
        <v>120</v>
      </c>
      <c r="AB176" s="30">
        <v>0</v>
      </c>
      <c r="AD176" s="31" t="s">
        <v>400</v>
      </c>
      <c r="AE176" s="17">
        <v>169</v>
      </c>
      <c r="AF176" s="32" t="s">
        <v>401</v>
      </c>
      <c r="AG176" s="33" t="s">
        <v>173</v>
      </c>
      <c r="AH176" s="25">
        <v>43190</v>
      </c>
      <c r="AI176" s="25">
        <v>43190</v>
      </c>
      <c r="AJ176" s="27" t="s">
        <v>402</v>
      </c>
    </row>
    <row r="177" spans="1:36" ht="45" customHeight="1">
      <c r="A177" s="24">
        <v>2018</v>
      </c>
      <c r="B177" s="25">
        <v>43101</v>
      </c>
      <c r="C177" s="25">
        <v>43190</v>
      </c>
      <c r="D177" s="17" t="s">
        <v>96</v>
      </c>
      <c r="E177" s="26">
        <v>451</v>
      </c>
      <c r="F177" s="26" t="s">
        <v>153</v>
      </c>
      <c r="G177" s="26" t="s">
        <v>153</v>
      </c>
      <c r="H177" s="26" t="s">
        <v>154</v>
      </c>
      <c r="I177" s="26" t="s">
        <v>155</v>
      </c>
      <c r="J177" s="26" t="s">
        <v>156</v>
      </c>
      <c r="K177" s="26" t="s">
        <v>157</v>
      </c>
      <c r="L177" s="17" t="s">
        <v>101</v>
      </c>
      <c r="M177" s="17" t="s">
        <v>158</v>
      </c>
      <c r="N177" s="27" t="s">
        <v>103</v>
      </c>
      <c r="O177" s="17">
        <v>0</v>
      </c>
      <c r="P177" s="30">
        <v>0</v>
      </c>
      <c r="Q177" s="27" t="s">
        <v>121</v>
      </c>
      <c r="R177" s="27" t="s">
        <v>122</v>
      </c>
      <c r="S177" s="27" t="s">
        <v>122</v>
      </c>
      <c r="T177" s="27" t="s">
        <v>121</v>
      </c>
      <c r="U177" s="27" t="s">
        <v>122</v>
      </c>
      <c r="V177" s="27" t="s">
        <v>122</v>
      </c>
      <c r="W177" s="26" t="s">
        <v>159</v>
      </c>
      <c r="X177" s="19">
        <v>43137</v>
      </c>
      <c r="Y177" s="19">
        <f t="shared" si="4"/>
        <v>43137</v>
      </c>
      <c r="Z177" s="29">
        <v>170</v>
      </c>
      <c r="AA177" s="30">
        <v>120</v>
      </c>
      <c r="AB177" s="30">
        <v>0</v>
      </c>
      <c r="AD177" s="31" t="s">
        <v>400</v>
      </c>
      <c r="AE177" s="17">
        <v>170</v>
      </c>
      <c r="AF177" s="32" t="s">
        <v>401</v>
      </c>
      <c r="AG177" s="33" t="s">
        <v>173</v>
      </c>
      <c r="AH177" s="25">
        <v>43190</v>
      </c>
      <c r="AI177" s="25">
        <v>43190</v>
      </c>
      <c r="AJ177" s="27" t="s">
        <v>402</v>
      </c>
    </row>
    <row r="178" spans="1:36" ht="45" customHeight="1">
      <c r="A178" s="24">
        <v>2018</v>
      </c>
      <c r="B178" s="25">
        <v>43101</v>
      </c>
      <c r="C178" s="25">
        <v>43190</v>
      </c>
      <c r="D178" s="17" t="s">
        <v>96</v>
      </c>
      <c r="E178" s="26">
        <v>451</v>
      </c>
      <c r="F178" s="26" t="s">
        <v>153</v>
      </c>
      <c r="G178" s="26" t="s">
        <v>153</v>
      </c>
      <c r="H178" s="26" t="s">
        <v>154</v>
      </c>
      <c r="I178" s="26" t="s">
        <v>155</v>
      </c>
      <c r="J178" s="26" t="s">
        <v>156</v>
      </c>
      <c r="K178" s="26" t="s">
        <v>157</v>
      </c>
      <c r="L178" s="17" t="s">
        <v>101</v>
      </c>
      <c r="M178" s="17" t="s">
        <v>158</v>
      </c>
      <c r="N178" s="27" t="s">
        <v>103</v>
      </c>
      <c r="O178" s="17">
        <v>0</v>
      </c>
      <c r="P178" s="30">
        <v>0</v>
      </c>
      <c r="Q178" s="27" t="s">
        <v>121</v>
      </c>
      <c r="R178" s="27" t="s">
        <v>122</v>
      </c>
      <c r="S178" s="27" t="s">
        <v>122</v>
      </c>
      <c r="T178" s="27" t="s">
        <v>121</v>
      </c>
      <c r="U178" s="27" t="s">
        <v>122</v>
      </c>
      <c r="V178" s="27" t="s">
        <v>122</v>
      </c>
      <c r="W178" s="26" t="s">
        <v>159</v>
      </c>
      <c r="X178" s="19">
        <v>43139</v>
      </c>
      <c r="Y178" s="19">
        <f t="shared" si="4"/>
        <v>43139</v>
      </c>
      <c r="Z178" s="29">
        <v>171</v>
      </c>
      <c r="AA178" s="30">
        <v>120</v>
      </c>
      <c r="AB178" s="30">
        <v>0</v>
      </c>
      <c r="AD178" s="31" t="s">
        <v>400</v>
      </c>
      <c r="AE178" s="17">
        <v>171</v>
      </c>
      <c r="AF178" s="32" t="s">
        <v>401</v>
      </c>
      <c r="AG178" s="33" t="s">
        <v>173</v>
      </c>
      <c r="AH178" s="25">
        <v>43190</v>
      </c>
      <c r="AI178" s="25">
        <v>43190</v>
      </c>
      <c r="AJ178" s="27" t="s">
        <v>402</v>
      </c>
    </row>
    <row r="179" spans="1:36" ht="45" customHeight="1">
      <c r="A179" s="24">
        <v>2018</v>
      </c>
      <c r="B179" s="25">
        <v>43101</v>
      </c>
      <c r="C179" s="25">
        <v>43190</v>
      </c>
      <c r="D179" s="17" t="s">
        <v>96</v>
      </c>
      <c r="E179" s="26">
        <v>451</v>
      </c>
      <c r="F179" s="26" t="s">
        <v>153</v>
      </c>
      <c r="G179" s="26" t="s">
        <v>153</v>
      </c>
      <c r="H179" s="26" t="s">
        <v>154</v>
      </c>
      <c r="I179" s="26" t="s">
        <v>155</v>
      </c>
      <c r="J179" s="26" t="s">
        <v>156</v>
      </c>
      <c r="K179" s="26" t="s">
        <v>157</v>
      </c>
      <c r="L179" s="17" t="s">
        <v>101</v>
      </c>
      <c r="M179" s="17" t="s">
        <v>158</v>
      </c>
      <c r="N179" s="27" t="s">
        <v>103</v>
      </c>
      <c r="O179" s="17">
        <v>0</v>
      </c>
      <c r="P179" s="30">
        <v>0</v>
      </c>
      <c r="Q179" s="27" t="s">
        <v>121</v>
      </c>
      <c r="R179" s="27" t="s">
        <v>122</v>
      </c>
      <c r="S179" s="27" t="s">
        <v>122</v>
      </c>
      <c r="T179" s="27" t="s">
        <v>121</v>
      </c>
      <c r="U179" s="27" t="s">
        <v>122</v>
      </c>
      <c r="V179" s="27" t="s">
        <v>122</v>
      </c>
      <c r="W179" s="26" t="s">
        <v>159</v>
      </c>
      <c r="X179" s="19">
        <v>43143</v>
      </c>
      <c r="Y179" s="19">
        <f t="shared" si="4"/>
        <v>43143</v>
      </c>
      <c r="Z179" s="29">
        <v>172</v>
      </c>
      <c r="AA179" s="30">
        <v>120</v>
      </c>
      <c r="AB179" s="30">
        <v>0</v>
      </c>
      <c r="AD179" s="31" t="s">
        <v>400</v>
      </c>
      <c r="AE179" s="17">
        <v>172</v>
      </c>
      <c r="AF179" s="32" t="s">
        <v>401</v>
      </c>
      <c r="AG179" s="33" t="s">
        <v>173</v>
      </c>
      <c r="AH179" s="25">
        <v>43190</v>
      </c>
      <c r="AI179" s="25">
        <v>43190</v>
      </c>
      <c r="AJ179" s="27" t="s">
        <v>402</v>
      </c>
    </row>
    <row r="180" spans="1:36" ht="45" customHeight="1">
      <c r="A180" s="24">
        <v>2018</v>
      </c>
      <c r="B180" s="25">
        <v>43101</v>
      </c>
      <c r="C180" s="25">
        <v>43190</v>
      </c>
      <c r="D180" s="17" t="s">
        <v>96</v>
      </c>
      <c r="E180" s="26">
        <v>451</v>
      </c>
      <c r="F180" s="26" t="s">
        <v>153</v>
      </c>
      <c r="G180" s="26" t="s">
        <v>153</v>
      </c>
      <c r="H180" s="26" t="s">
        <v>154</v>
      </c>
      <c r="I180" s="26" t="s">
        <v>155</v>
      </c>
      <c r="J180" s="26" t="s">
        <v>156</v>
      </c>
      <c r="K180" s="26" t="s">
        <v>157</v>
      </c>
      <c r="L180" s="17" t="s">
        <v>101</v>
      </c>
      <c r="M180" s="17" t="s">
        <v>158</v>
      </c>
      <c r="N180" s="27" t="s">
        <v>103</v>
      </c>
      <c r="O180" s="17">
        <v>0</v>
      </c>
      <c r="P180" s="30">
        <v>0</v>
      </c>
      <c r="Q180" s="27" t="s">
        <v>121</v>
      </c>
      <c r="R180" s="27" t="s">
        <v>122</v>
      </c>
      <c r="S180" s="27" t="s">
        <v>122</v>
      </c>
      <c r="T180" s="27" t="s">
        <v>121</v>
      </c>
      <c r="U180" s="27" t="s">
        <v>122</v>
      </c>
      <c r="V180" s="27" t="s">
        <v>122</v>
      </c>
      <c r="W180" s="26" t="s">
        <v>159</v>
      </c>
      <c r="X180" s="19">
        <v>43145</v>
      </c>
      <c r="Y180" s="19">
        <f t="shared" si="4"/>
        <v>43145</v>
      </c>
      <c r="Z180" s="29">
        <v>173</v>
      </c>
      <c r="AA180" s="30">
        <v>120</v>
      </c>
      <c r="AB180" s="30">
        <v>0</v>
      </c>
      <c r="AD180" s="31" t="s">
        <v>400</v>
      </c>
      <c r="AE180" s="17">
        <v>173</v>
      </c>
      <c r="AF180" s="32" t="s">
        <v>401</v>
      </c>
      <c r="AG180" s="33" t="s">
        <v>173</v>
      </c>
      <c r="AH180" s="25">
        <v>43190</v>
      </c>
      <c r="AI180" s="25">
        <v>43190</v>
      </c>
      <c r="AJ180" s="27" t="s">
        <v>402</v>
      </c>
    </row>
    <row r="181" spans="1:36" ht="45" customHeight="1">
      <c r="A181" s="24">
        <v>2018</v>
      </c>
      <c r="B181" s="25">
        <v>43101</v>
      </c>
      <c r="C181" s="25">
        <v>43190</v>
      </c>
      <c r="D181" s="17" t="s">
        <v>96</v>
      </c>
      <c r="E181" s="26">
        <v>451</v>
      </c>
      <c r="F181" s="26" t="s">
        <v>153</v>
      </c>
      <c r="G181" s="26" t="s">
        <v>153</v>
      </c>
      <c r="H181" s="26" t="s">
        <v>154</v>
      </c>
      <c r="I181" s="26" t="s">
        <v>155</v>
      </c>
      <c r="J181" s="26" t="s">
        <v>156</v>
      </c>
      <c r="K181" s="26" t="s">
        <v>157</v>
      </c>
      <c r="L181" s="17" t="s">
        <v>101</v>
      </c>
      <c r="M181" s="17" t="s">
        <v>158</v>
      </c>
      <c r="N181" s="27" t="s">
        <v>103</v>
      </c>
      <c r="O181" s="17">
        <v>0</v>
      </c>
      <c r="P181" s="30">
        <v>0</v>
      </c>
      <c r="Q181" s="27" t="s">
        <v>121</v>
      </c>
      <c r="R181" s="27" t="s">
        <v>122</v>
      </c>
      <c r="S181" s="27" t="s">
        <v>122</v>
      </c>
      <c r="T181" s="27" t="s">
        <v>121</v>
      </c>
      <c r="U181" s="27" t="s">
        <v>122</v>
      </c>
      <c r="V181" s="27" t="s">
        <v>122</v>
      </c>
      <c r="W181" s="26" t="s">
        <v>159</v>
      </c>
      <c r="X181" s="19">
        <v>43151</v>
      </c>
      <c r="Y181" s="19">
        <f t="shared" si="4"/>
        <v>43151</v>
      </c>
      <c r="Z181" s="29">
        <v>174</v>
      </c>
      <c r="AA181" s="30">
        <v>120</v>
      </c>
      <c r="AB181" s="30">
        <v>0</v>
      </c>
      <c r="AD181" s="31" t="s">
        <v>400</v>
      </c>
      <c r="AE181" s="17">
        <v>174</v>
      </c>
      <c r="AF181" s="32" t="s">
        <v>401</v>
      </c>
      <c r="AG181" s="33" t="s">
        <v>173</v>
      </c>
      <c r="AH181" s="25">
        <v>43190</v>
      </c>
      <c r="AI181" s="25">
        <v>43190</v>
      </c>
      <c r="AJ181" s="27" t="s">
        <v>402</v>
      </c>
    </row>
    <row r="182" spans="1:36" ht="45" customHeight="1">
      <c r="A182" s="24">
        <v>2018</v>
      </c>
      <c r="B182" s="25">
        <v>43101</v>
      </c>
      <c r="C182" s="25">
        <v>43190</v>
      </c>
      <c r="D182" s="17" t="s">
        <v>96</v>
      </c>
      <c r="E182" s="26">
        <v>451</v>
      </c>
      <c r="F182" s="26" t="s">
        <v>153</v>
      </c>
      <c r="G182" s="26" t="s">
        <v>153</v>
      </c>
      <c r="H182" s="26" t="s">
        <v>154</v>
      </c>
      <c r="I182" s="26" t="s">
        <v>155</v>
      </c>
      <c r="J182" s="26" t="s">
        <v>156</v>
      </c>
      <c r="K182" s="26" t="s">
        <v>157</v>
      </c>
      <c r="L182" s="17" t="s">
        <v>101</v>
      </c>
      <c r="M182" s="17" t="s">
        <v>158</v>
      </c>
      <c r="N182" s="27" t="s">
        <v>103</v>
      </c>
      <c r="O182" s="17">
        <v>0</v>
      </c>
      <c r="P182" s="30">
        <v>0</v>
      </c>
      <c r="Q182" s="27" t="s">
        <v>121</v>
      </c>
      <c r="R182" s="27" t="s">
        <v>122</v>
      </c>
      <c r="S182" s="27" t="s">
        <v>122</v>
      </c>
      <c r="T182" s="27" t="s">
        <v>121</v>
      </c>
      <c r="U182" s="27" t="s">
        <v>122</v>
      </c>
      <c r="V182" s="27" t="s">
        <v>122</v>
      </c>
      <c r="W182" s="26" t="s">
        <v>159</v>
      </c>
      <c r="X182" s="19">
        <v>43152</v>
      </c>
      <c r="Y182" s="19">
        <f t="shared" si="4"/>
        <v>43152</v>
      </c>
      <c r="Z182" s="29">
        <v>175</v>
      </c>
      <c r="AA182" s="30">
        <v>120</v>
      </c>
      <c r="AB182" s="30">
        <v>0</v>
      </c>
      <c r="AD182" s="31" t="s">
        <v>400</v>
      </c>
      <c r="AE182" s="17">
        <v>175</v>
      </c>
      <c r="AF182" s="32" t="s">
        <v>401</v>
      </c>
      <c r="AG182" s="33" t="s">
        <v>173</v>
      </c>
      <c r="AH182" s="25">
        <v>43190</v>
      </c>
      <c r="AI182" s="25">
        <v>43190</v>
      </c>
      <c r="AJ182" s="27" t="s">
        <v>402</v>
      </c>
    </row>
    <row r="183" spans="1:36" ht="45" customHeight="1">
      <c r="A183" s="24">
        <v>2018</v>
      </c>
      <c r="B183" s="25">
        <v>43101</v>
      </c>
      <c r="C183" s="25">
        <v>43190</v>
      </c>
      <c r="D183" s="17" t="s">
        <v>96</v>
      </c>
      <c r="E183" s="17">
        <v>519</v>
      </c>
      <c r="F183" s="17" t="s">
        <v>335</v>
      </c>
      <c r="G183" s="17" t="s">
        <v>335</v>
      </c>
      <c r="H183" s="17" t="s">
        <v>145</v>
      </c>
      <c r="I183" s="17" t="s">
        <v>336</v>
      </c>
      <c r="J183" s="17" t="s">
        <v>337</v>
      </c>
      <c r="K183" s="17" t="s">
        <v>338</v>
      </c>
      <c r="L183" s="17" t="s">
        <v>101</v>
      </c>
      <c r="M183" s="17" t="s">
        <v>164</v>
      </c>
      <c r="N183" s="27" t="s">
        <v>103</v>
      </c>
      <c r="O183" s="17">
        <v>0</v>
      </c>
      <c r="P183" s="30">
        <v>0</v>
      </c>
      <c r="Q183" s="27" t="s">
        <v>121</v>
      </c>
      <c r="R183" s="27" t="s">
        <v>122</v>
      </c>
      <c r="S183" s="27" t="s">
        <v>122</v>
      </c>
      <c r="T183" s="27" t="s">
        <v>121</v>
      </c>
      <c r="U183" s="27" t="s">
        <v>122</v>
      </c>
      <c r="V183" s="27" t="s">
        <v>122</v>
      </c>
      <c r="W183" s="26" t="s">
        <v>159</v>
      </c>
      <c r="X183" s="19">
        <v>43105</v>
      </c>
      <c r="Y183" s="19">
        <f t="shared" si="4"/>
        <v>43105</v>
      </c>
      <c r="Z183" s="29">
        <v>176</v>
      </c>
      <c r="AA183" s="30">
        <v>140</v>
      </c>
      <c r="AB183" s="30">
        <v>0</v>
      </c>
      <c r="AD183" s="31" t="s">
        <v>400</v>
      </c>
      <c r="AE183" s="17">
        <v>176</v>
      </c>
      <c r="AF183" s="32" t="s">
        <v>401</v>
      </c>
      <c r="AG183" s="33" t="s">
        <v>173</v>
      </c>
      <c r="AH183" s="25">
        <v>43190</v>
      </c>
      <c r="AI183" s="25">
        <v>43190</v>
      </c>
      <c r="AJ183" s="27" t="s">
        <v>402</v>
      </c>
    </row>
    <row r="184" spans="1:36" ht="45" customHeight="1">
      <c r="A184" s="24">
        <v>2018</v>
      </c>
      <c r="B184" s="25">
        <v>43101</v>
      </c>
      <c r="C184" s="25">
        <v>43190</v>
      </c>
      <c r="D184" s="17" t="s">
        <v>96</v>
      </c>
      <c r="E184" s="17">
        <v>519</v>
      </c>
      <c r="F184" s="17" t="s">
        <v>335</v>
      </c>
      <c r="G184" s="17" t="s">
        <v>335</v>
      </c>
      <c r="H184" s="17" t="s">
        <v>145</v>
      </c>
      <c r="I184" s="17" t="s">
        <v>336</v>
      </c>
      <c r="J184" s="17" t="s">
        <v>337</v>
      </c>
      <c r="K184" s="17" t="s">
        <v>338</v>
      </c>
      <c r="L184" s="17" t="s">
        <v>101</v>
      </c>
      <c r="M184" s="17" t="s">
        <v>164</v>
      </c>
      <c r="N184" s="27" t="s">
        <v>103</v>
      </c>
      <c r="O184" s="17">
        <v>0</v>
      </c>
      <c r="P184" s="30">
        <v>0</v>
      </c>
      <c r="Q184" s="27" t="s">
        <v>121</v>
      </c>
      <c r="R184" s="27" t="s">
        <v>122</v>
      </c>
      <c r="S184" s="27" t="s">
        <v>122</v>
      </c>
      <c r="T184" s="27" t="s">
        <v>121</v>
      </c>
      <c r="U184" s="27" t="s">
        <v>122</v>
      </c>
      <c r="V184" s="27" t="s">
        <v>122</v>
      </c>
      <c r="W184" s="26" t="s">
        <v>159</v>
      </c>
      <c r="X184" s="19">
        <v>43103</v>
      </c>
      <c r="Y184" s="19">
        <f t="shared" si="4"/>
        <v>43103</v>
      </c>
      <c r="Z184" s="29">
        <v>177</v>
      </c>
      <c r="AA184" s="30">
        <v>150</v>
      </c>
      <c r="AB184" s="30">
        <v>0</v>
      </c>
      <c r="AD184" s="31" t="s">
        <v>400</v>
      </c>
      <c r="AE184" s="17">
        <v>177</v>
      </c>
      <c r="AF184" s="32" t="s">
        <v>401</v>
      </c>
      <c r="AG184" s="33" t="s">
        <v>173</v>
      </c>
      <c r="AH184" s="25">
        <v>43190</v>
      </c>
      <c r="AI184" s="25">
        <v>43190</v>
      </c>
      <c r="AJ184" s="27" t="s">
        <v>402</v>
      </c>
    </row>
    <row r="185" spans="1:36" ht="45" customHeight="1">
      <c r="A185" s="24">
        <v>2018</v>
      </c>
      <c r="B185" s="25">
        <v>43101</v>
      </c>
      <c r="C185" s="25">
        <v>43190</v>
      </c>
      <c r="D185" s="17" t="s">
        <v>96</v>
      </c>
      <c r="E185" s="17">
        <v>322</v>
      </c>
      <c r="F185" s="17" t="s">
        <v>144</v>
      </c>
      <c r="G185" s="17" t="s">
        <v>144</v>
      </c>
      <c r="H185" s="17" t="s">
        <v>145</v>
      </c>
      <c r="I185" s="17" t="s">
        <v>339</v>
      </c>
      <c r="J185" s="17" t="s">
        <v>340</v>
      </c>
      <c r="K185" s="17" t="s">
        <v>341</v>
      </c>
      <c r="L185" s="17" t="s">
        <v>101</v>
      </c>
      <c r="M185" s="17" t="s">
        <v>202</v>
      </c>
      <c r="N185" s="27" t="s">
        <v>103</v>
      </c>
      <c r="O185" s="17">
        <v>0</v>
      </c>
      <c r="P185" s="30">
        <v>0</v>
      </c>
      <c r="Q185" s="27" t="s">
        <v>121</v>
      </c>
      <c r="R185" s="27" t="s">
        <v>122</v>
      </c>
      <c r="S185" s="27" t="s">
        <v>122</v>
      </c>
      <c r="T185" s="27" t="s">
        <v>121</v>
      </c>
      <c r="U185" s="27" t="s">
        <v>122</v>
      </c>
      <c r="V185" s="27" t="s">
        <v>202</v>
      </c>
      <c r="W185" s="26" t="s">
        <v>296</v>
      </c>
      <c r="X185" s="19">
        <v>43108</v>
      </c>
      <c r="Y185" s="19">
        <f t="shared" si="4"/>
        <v>43108</v>
      </c>
      <c r="Z185" s="29">
        <v>178</v>
      </c>
      <c r="AA185" s="30">
        <v>100</v>
      </c>
      <c r="AB185" s="30">
        <v>0</v>
      </c>
      <c r="AD185" s="31" t="s">
        <v>400</v>
      </c>
      <c r="AE185" s="17">
        <v>178</v>
      </c>
      <c r="AF185" s="32" t="s">
        <v>401</v>
      </c>
      <c r="AG185" s="33" t="s">
        <v>173</v>
      </c>
      <c r="AH185" s="25">
        <v>43190</v>
      </c>
      <c r="AI185" s="25">
        <v>43190</v>
      </c>
      <c r="AJ185" s="27" t="s">
        <v>402</v>
      </c>
    </row>
    <row r="186" spans="1:36" ht="45" customHeight="1">
      <c r="A186" s="24">
        <v>2018</v>
      </c>
      <c r="B186" s="25">
        <v>43101</v>
      </c>
      <c r="C186" s="25">
        <v>43190</v>
      </c>
      <c r="D186" s="17" t="s">
        <v>96</v>
      </c>
      <c r="E186" s="17">
        <v>311</v>
      </c>
      <c r="F186" s="17" t="s">
        <v>204</v>
      </c>
      <c r="G186" s="17" t="s">
        <v>204</v>
      </c>
      <c r="H186" s="17" t="s">
        <v>145</v>
      </c>
      <c r="I186" s="17" t="s">
        <v>342</v>
      </c>
      <c r="J186" s="17" t="s">
        <v>343</v>
      </c>
      <c r="K186" s="17" t="s">
        <v>344</v>
      </c>
      <c r="L186" s="17" t="s">
        <v>101</v>
      </c>
      <c r="M186" s="17" t="s">
        <v>202</v>
      </c>
      <c r="N186" s="27" t="s">
        <v>103</v>
      </c>
      <c r="O186" s="17">
        <v>0</v>
      </c>
      <c r="P186" s="30">
        <v>0</v>
      </c>
      <c r="Q186" s="27" t="s">
        <v>121</v>
      </c>
      <c r="R186" s="27" t="s">
        <v>122</v>
      </c>
      <c r="S186" s="27" t="s">
        <v>122</v>
      </c>
      <c r="T186" s="27" t="s">
        <v>121</v>
      </c>
      <c r="U186" s="27" t="s">
        <v>122</v>
      </c>
      <c r="V186" s="27" t="s">
        <v>202</v>
      </c>
      <c r="W186" s="26" t="s">
        <v>345</v>
      </c>
      <c r="X186" s="19">
        <v>43110</v>
      </c>
      <c r="Y186" s="19">
        <f t="shared" si="4"/>
        <v>43110</v>
      </c>
      <c r="Z186" s="29">
        <v>179</v>
      </c>
      <c r="AA186" s="30">
        <v>95</v>
      </c>
      <c r="AB186" s="30">
        <v>0</v>
      </c>
      <c r="AD186" s="31" t="s">
        <v>400</v>
      </c>
      <c r="AE186" s="17">
        <v>179</v>
      </c>
      <c r="AF186" s="32" t="s">
        <v>401</v>
      </c>
      <c r="AG186" s="33" t="s">
        <v>173</v>
      </c>
      <c r="AH186" s="25">
        <v>43190</v>
      </c>
      <c r="AI186" s="25">
        <v>43190</v>
      </c>
      <c r="AJ186" s="27" t="s">
        <v>402</v>
      </c>
    </row>
    <row r="187" spans="1:36" ht="45" customHeight="1">
      <c r="A187" s="24">
        <v>2018</v>
      </c>
      <c r="B187" s="25">
        <v>43101</v>
      </c>
      <c r="C187" s="25">
        <v>43190</v>
      </c>
      <c r="D187" s="17" t="s">
        <v>96</v>
      </c>
      <c r="E187" s="17">
        <v>311</v>
      </c>
      <c r="F187" s="17" t="s">
        <v>204</v>
      </c>
      <c r="G187" s="17" t="s">
        <v>204</v>
      </c>
      <c r="H187" s="17" t="s">
        <v>145</v>
      </c>
      <c r="I187" s="17" t="s">
        <v>346</v>
      </c>
      <c r="J187" s="17" t="s">
        <v>253</v>
      </c>
      <c r="K187" s="17" t="s">
        <v>163</v>
      </c>
      <c r="L187" s="17" t="s">
        <v>101</v>
      </c>
      <c r="M187" s="17" t="s">
        <v>202</v>
      </c>
      <c r="N187" s="27" t="s">
        <v>103</v>
      </c>
      <c r="O187" s="17">
        <v>0</v>
      </c>
      <c r="P187" s="30">
        <v>0</v>
      </c>
      <c r="Q187" s="27" t="s">
        <v>121</v>
      </c>
      <c r="R187" s="27" t="s">
        <v>122</v>
      </c>
      <c r="S187" s="27" t="s">
        <v>122</v>
      </c>
      <c r="T187" s="27" t="s">
        <v>121</v>
      </c>
      <c r="U187" s="27" t="s">
        <v>122</v>
      </c>
      <c r="V187" s="27" t="s">
        <v>202</v>
      </c>
      <c r="W187" s="26" t="s">
        <v>345</v>
      </c>
      <c r="X187" s="19">
        <v>43110</v>
      </c>
      <c r="Y187" s="19">
        <f t="shared" si="4"/>
        <v>43110</v>
      </c>
      <c r="Z187" s="29">
        <v>180</v>
      </c>
      <c r="AA187" s="30">
        <v>95</v>
      </c>
      <c r="AB187" s="30">
        <v>0</v>
      </c>
      <c r="AD187" s="31" t="s">
        <v>400</v>
      </c>
      <c r="AE187" s="17">
        <v>180</v>
      </c>
      <c r="AF187" s="32" t="s">
        <v>401</v>
      </c>
      <c r="AG187" s="33" t="s">
        <v>173</v>
      </c>
      <c r="AH187" s="25">
        <v>43190</v>
      </c>
      <c r="AI187" s="25">
        <v>43190</v>
      </c>
      <c r="AJ187" s="27" t="s">
        <v>402</v>
      </c>
    </row>
    <row r="188" spans="1:36" ht="45" customHeight="1">
      <c r="A188" s="24">
        <v>2018</v>
      </c>
      <c r="B188" s="25">
        <v>43101</v>
      </c>
      <c r="C188" s="25">
        <v>43190</v>
      </c>
      <c r="D188" s="17" t="s">
        <v>96</v>
      </c>
      <c r="E188" s="17">
        <v>311</v>
      </c>
      <c r="F188" s="17" t="s">
        <v>204</v>
      </c>
      <c r="G188" s="17" t="s">
        <v>204</v>
      </c>
      <c r="H188" s="17" t="s">
        <v>145</v>
      </c>
      <c r="I188" s="17" t="s">
        <v>346</v>
      </c>
      <c r="J188" s="17" t="s">
        <v>253</v>
      </c>
      <c r="K188" s="17" t="s">
        <v>163</v>
      </c>
      <c r="L188" s="17" t="s">
        <v>101</v>
      </c>
      <c r="M188" s="17" t="s">
        <v>202</v>
      </c>
      <c r="N188" s="27" t="s">
        <v>103</v>
      </c>
      <c r="O188" s="17">
        <v>1</v>
      </c>
      <c r="P188" s="30">
        <v>205</v>
      </c>
      <c r="Q188" s="27" t="s">
        <v>121</v>
      </c>
      <c r="R188" s="27" t="s">
        <v>122</v>
      </c>
      <c r="S188" s="27" t="s">
        <v>122</v>
      </c>
      <c r="T188" s="27" t="s">
        <v>121</v>
      </c>
      <c r="U188" s="27" t="s">
        <v>122</v>
      </c>
      <c r="V188" s="27" t="s">
        <v>202</v>
      </c>
      <c r="W188" s="26" t="s">
        <v>345</v>
      </c>
      <c r="X188" s="19">
        <v>43110</v>
      </c>
      <c r="Y188" s="19">
        <f t="shared" si="4"/>
        <v>43110</v>
      </c>
      <c r="Z188" s="29">
        <v>181</v>
      </c>
      <c r="AA188" s="30">
        <v>410</v>
      </c>
      <c r="AB188" s="30">
        <v>0</v>
      </c>
      <c r="AD188" s="31" t="s">
        <v>400</v>
      </c>
      <c r="AE188" s="17">
        <v>181</v>
      </c>
      <c r="AF188" s="32" t="s">
        <v>401</v>
      </c>
      <c r="AG188" s="33" t="s">
        <v>173</v>
      </c>
      <c r="AH188" s="25">
        <v>43190</v>
      </c>
      <c r="AI188" s="25">
        <v>43190</v>
      </c>
      <c r="AJ188" s="27" t="s">
        <v>402</v>
      </c>
    </row>
    <row r="189" spans="1:36" ht="45" customHeight="1">
      <c r="A189" s="24">
        <v>2018</v>
      </c>
      <c r="B189" s="25">
        <v>43101</v>
      </c>
      <c r="C189" s="25">
        <v>43190</v>
      </c>
      <c r="D189" s="17" t="s">
        <v>96</v>
      </c>
      <c r="E189" s="17">
        <v>322</v>
      </c>
      <c r="F189" s="17" t="s">
        <v>144</v>
      </c>
      <c r="G189" s="17" t="s">
        <v>144</v>
      </c>
      <c r="H189" s="17" t="s">
        <v>145</v>
      </c>
      <c r="I189" s="17" t="s">
        <v>339</v>
      </c>
      <c r="J189" s="17" t="s">
        <v>340</v>
      </c>
      <c r="K189" s="17" t="s">
        <v>341</v>
      </c>
      <c r="L189" s="17" t="s">
        <v>101</v>
      </c>
      <c r="M189" s="17" t="s">
        <v>202</v>
      </c>
      <c r="N189" s="27" t="s">
        <v>103</v>
      </c>
      <c r="O189" s="17">
        <v>0</v>
      </c>
      <c r="P189" s="30">
        <v>0</v>
      </c>
      <c r="Q189" s="27" t="s">
        <v>121</v>
      </c>
      <c r="R189" s="27" t="s">
        <v>122</v>
      </c>
      <c r="S189" s="27" t="s">
        <v>122</v>
      </c>
      <c r="T189" s="27" t="s">
        <v>121</v>
      </c>
      <c r="U189" s="27" t="s">
        <v>122</v>
      </c>
      <c r="V189" s="27" t="s">
        <v>202</v>
      </c>
      <c r="W189" s="26" t="s">
        <v>296</v>
      </c>
      <c r="X189" s="19">
        <v>43109</v>
      </c>
      <c r="Y189" s="19">
        <f t="shared" si="4"/>
        <v>43109</v>
      </c>
      <c r="Z189" s="29">
        <v>182</v>
      </c>
      <c r="AA189" s="30">
        <v>209.99</v>
      </c>
      <c r="AB189" s="30">
        <v>0</v>
      </c>
      <c r="AD189" s="31" t="s">
        <v>400</v>
      </c>
      <c r="AE189" s="17">
        <v>182</v>
      </c>
      <c r="AF189" s="32" t="s">
        <v>401</v>
      </c>
      <c r="AG189" s="33" t="s">
        <v>173</v>
      </c>
      <c r="AH189" s="25">
        <v>43190</v>
      </c>
      <c r="AI189" s="25">
        <v>43190</v>
      </c>
      <c r="AJ189" s="27" t="s">
        <v>402</v>
      </c>
    </row>
    <row r="190" spans="1:36" ht="45" customHeight="1">
      <c r="A190" s="24">
        <v>2018</v>
      </c>
      <c r="B190" s="25">
        <v>43101</v>
      </c>
      <c r="C190" s="25">
        <v>43190</v>
      </c>
      <c r="D190" s="17" t="s">
        <v>96</v>
      </c>
      <c r="E190" s="17">
        <v>322</v>
      </c>
      <c r="F190" s="17" t="s">
        <v>144</v>
      </c>
      <c r="G190" s="17" t="s">
        <v>144</v>
      </c>
      <c r="H190" s="17" t="s">
        <v>145</v>
      </c>
      <c r="I190" s="17" t="s">
        <v>304</v>
      </c>
      <c r="J190" s="17" t="s">
        <v>305</v>
      </c>
      <c r="K190" s="17" t="s">
        <v>306</v>
      </c>
      <c r="L190" s="17" t="s">
        <v>101</v>
      </c>
      <c r="M190" s="17" t="s">
        <v>347</v>
      </c>
      <c r="N190" s="27" t="s">
        <v>103</v>
      </c>
      <c r="O190" s="17">
        <v>0</v>
      </c>
      <c r="P190" s="30">
        <v>0</v>
      </c>
      <c r="Q190" s="27" t="s">
        <v>121</v>
      </c>
      <c r="R190" s="27" t="s">
        <v>122</v>
      </c>
      <c r="S190" s="27" t="s">
        <v>122</v>
      </c>
      <c r="T190" s="27" t="s">
        <v>121</v>
      </c>
      <c r="U190" s="27" t="s">
        <v>122</v>
      </c>
      <c r="V190" s="27" t="s">
        <v>122</v>
      </c>
      <c r="W190" s="26" t="s">
        <v>296</v>
      </c>
      <c r="X190" s="19">
        <v>43103</v>
      </c>
      <c r="Y190" s="19">
        <f t="shared" si="4"/>
        <v>43103</v>
      </c>
      <c r="Z190" s="29">
        <v>183</v>
      </c>
      <c r="AA190" s="30">
        <v>324</v>
      </c>
      <c r="AB190" s="30">
        <v>0</v>
      </c>
      <c r="AD190" s="31" t="s">
        <v>400</v>
      </c>
      <c r="AE190" s="17">
        <v>183</v>
      </c>
      <c r="AF190" s="32" t="s">
        <v>401</v>
      </c>
      <c r="AG190" s="33" t="s">
        <v>173</v>
      </c>
      <c r="AH190" s="25">
        <v>43190</v>
      </c>
      <c r="AI190" s="25">
        <v>43190</v>
      </c>
      <c r="AJ190" s="27" t="s">
        <v>402</v>
      </c>
    </row>
    <row r="191" spans="1:36" ht="45" customHeight="1">
      <c r="A191" s="24">
        <v>2018</v>
      </c>
      <c r="B191" s="25">
        <v>43101</v>
      </c>
      <c r="C191" s="25">
        <v>43190</v>
      </c>
      <c r="D191" s="17" t="s">
        <v>96</v>
      </c>
      <c r="E191" s="17">
        <v>280</v>
      </c>
      <c r="F191" s="17" t="s">
        <v>348</v>
      </c>
      <c r="G191" s="17" t="s">
        <v>348</v>
      </c>
      <c r="H191" s="17" t="s">
        <v>145</v>
      </c>
      <c r="I191" s="17" t="s">
        <v>349</v>
      </c>
      <c r="J191" s="17" t="s">
        <v>350</v>
      </c>
      <c r="K191" s="17" t="s">
        <v>351</v>
      </c>
      <c r="L191" s="17" t="s">
        <v>101</v>
      </c>
      <c r="M191" s="17" t="s">
        <v>352</v>
      </c>
      <c r="N191" s="27" t="s">
        <v>103</v>
      </c>
      <c r="O191" s="17">
        <v>5</v>
      </c>
      <c r="P191" s="30">
        <f>(1101/6)*5</f>
        <v>917.5</v>
      </c>
      <c r="Q191" s="27" t="s">
        <v>121</v>
      </c>
      <c r="R191" s="27" t="s">
        <v>122</v>
      </c>
      <c r="S191" s="27" t="s">
        <v>122</v>
      </c>
      <c r="T191" s="27" t="s">
        <v>121</v>
      </c>
      <c r="U191" s="27" t="s">
        <v>122</v>
      </c>
      <c r="V191" s="27" t="s">
        <v>210</v>
      </c>
      <c r="W191" s="26" t="s">
        <v>345</v>
      </c>
      <c r="X191" s="19">
        <v>43113</v>
      </c>
      <c r="Y191" s="19">
        <f t="shared" si="4"/>
        <v>43113</v>
      </c>
      <c r="Z191" s="29">
        <v>184</v>
      </c>
      <c r="AA191" s="30">
        <v>1101</v>
      </c>
      <c r="AB191" s="30">
        <v>0</v>
      </c>
      <c r="AD191" s="31" t="s">
        <v>400</v>
      </c>
      <c r="AE191" s="17">
        <v>184</v>
      </c>
      <c r="AF191" s="32" t="s">
        <v>401</v>
      </c>
      <c r="AG191" s="33" t="s">
        <v>173</v>
      </c>
      <c r="AH191" s="25">
        <v>43190</v>
      </c>
      <c r="AI191" s="25">
        <v>43190</v>
      </c>
      <c r="AJ191" s="27" t="s">
        <v>402</v>
      </c>
    </row>
    <row r="192" spans="1:36" ht="45" customHeight="1">
      <c r="A192" s="24">
        <v>2018</v>
      </c>
      <c r="B192" s="25">
        <v>43101</v>
      </c>
      <c r="C192" s="25">
        <v>43190</v>
      </c>
      <c r="D192" s="17" t="s">
        <v>96</v>
      </c>
      <c r="E192" s="17">
        <v>322</v>
      </c>
      <c r="F192" s="17" t="s">
        <v>144</v>
      </c>
      <c r="G192" s="17" t="s">
        <v>144</v>
      </c>
      <c r="H192" s="17" t="s">
        <v>145</v>
      </c>
      <c r="I192" s="17" t="s">
        <v>304</v>
      </c>
      <c r="J192" s="17" t="s">
        <v>305</v>
      </c>
      <c r="K192" s="17" t="s">
        <v>306</v>
      </c>
      <c r="L192" s="17" t="s">
        <v>101</v>
      </c>
      <c r="M192" s="17" t="s">
        <v>353</v>
      </c>
      <c r="N192" s="27" t="s">
        <v>103</v>
      </c>
      <c r="O192" s="17">
        <v>0</v>
      </c>
      <c r="P192" s="30">
        <v>0</v>
      </c>
      <c r="Q192" s="27" t="s">
        <v>121</v>
      </c>
      <c r="R192" s="27" t="s">
        <v>122</v>
      </c>
      <c r="S192" s="27" t="s">
        <v>122</v>
      </c>
      <c r="T192" s="27" t="s">
        <v>121</v>
      </c>
      <c r="U192" s="27" t="s">
        <v>354</v>
      </c>
      <c r="V192" s="27" t="s">
        <v>329</v>
      </c>
      <c r="W192" s="26" t="s">
        <v>296</v>
      </c>
      <c r="X192" s="19">
        <v>43118</v>
      </c>
      <c r="Y192" s="19">
        <f t="shared" si="4"/>
        <v>43118</v>
      </c>
      <c r="Z192" s="29">
        <v>185</v>
      </c>
      <c r="AA192" s="30">
        <v>220</v>
      </c>
      <c r="AB192" s="30">
        <v>0</v>
      </c>
      <c r="AD192" s="31" t="s">
        <v>400</v>
      </c>
      <c r="AE192" s="17">
        <v>185</v>
      </c>
      <c r="AF192" s="32" t="s">
        <v>401</v>
      </c>
      <c r="AG192" s="33" t="s">
        <v>173</v>
      </c>
      <c r="AH192" s="25">
        <v>43190</v>
      </c>
      <c r="AI192" s="25">
        <v>43190</v>
      </c>
      <c r="AJ192" s="27" t="s">
        <v>402</v>
      </c>
    </row>
    <row r="193" spans="1:36" ht="45" customHeight="1">
      <c r="A193" s="24">
        <v>2018</v>
      </c>
      <c r="B193" s="25">
        <v>43101</v>
      </c>
      <c r="C193" s="25">
        <v>43190</v>
      </c>
      <c r="D193" s="17" t="s">
        <v>96</v>
      </c>
      <c r="E193" s="17">
        <v>322</v>
      </c>
      <c r="F193" s="17" t="s">
        <v>144</v>
      </c>
      <c r="G193" s="17" t="s">
        <v>144</v>
      </c>
      <c r="H193" s="17" t="s">
        <v>145</v>
      </c>
      <c r="I193" s="17" t="s">
        <v>304</v>
      </c>
      <c r="J193" s="17" t="s">
        <v>305</v>
      </c>
      <c r="K193" s="17" t="s">
        <v>306</v>
      </c>
      <c r="L193" s="17" t="s">
        <v>101</v>
      </c>
      <c r="M193" s="17" t="s">
        <v>353</v>
      </c>
      <c r="N193" s="27" t="s">
        <v>103</v>
      </c>
      <c r="O193" s="17">
        <v>0</v>
      </c>
      <c r="P193" s="30">
        <v>0</v>
      </c>
      <c r="Q193" s="27" t="s">
        <v>121</v>
      </c>
      <c r="R193" s="27" t="s">
        <v>122</v>
      </c>
      <c r="S193" s="27" t="s">
        <v>122</v>
      </c>
      <c r="T193" s="27" t="s">
        <v>121</v>
      </c>
      <c r="U193" s="27" t="s">
        <v>354</v>
      </c>
      <c r="V193" s="27" t="s">
        <v>329</v>
      </c>
      <c r="W193" s="26" t="s">
        <v>296</v>
      </c>
      <c r="X193" s="19">
        <v>43118</v>
      </c>
      <c r="Y193" s="19">
        <f t="shared" si="4"/>
        <v>43118</v>
      </c>
      <c r="Z193" s="29">
        <v>186</v>
      </c>
      <c r="AA193" s="30">
        <v>46.01</v>
      </c>
      <c r="AB193" s="30">
        <v>0</v>
      </c>
      <c r="AD193" s="31" t="s">
        <v>400</v>
      </c>
      <c r="AE193" s="17">
        <v>186</v>
      </c>
      <c r="AF193" s="32" t="s">
        <v>401</v>
      </c>
      <c r="AG193" s="33" t="s">
        <v>173</v>
      </c>
      <c r="AH193" s="25">
        <v>43190</v>
      </c>
      <c r="AI193" s="25">
        <v>43190</v>
      </c>
      <c r="AJ193" s="27" t="s">
        <v>402</v>
      </c>
    </row>
    <row r="194" spans="1:36" ht="45" customHeight="1">
      <c r="A194" s="24">
        <v>2018</v>
      </c>
      <c r="B194" s="25">
        <v>43101</v>
      </c>
      <c r="C194" s="25">
        <v>43190</v>
      </c>
      <c r="D194" s="17" t="s">
        <v>96</v>
      </c>
      <c r="E194" s="17">
        <v>322</v>
      </c>
      <c r="F194" s="17" t="s">
        <v>144</v>
      </c>
      <c r="G194" s="17" t="s">
        <v>144</v>
      </c>
      <c r="H194" s="17" t="s">
        <v>145</v>
      </c>
      <c r="I194" s="17" t="s">
        <v>304</v>
      </c>
      <c r="J194" s="17" t="s">
        <v>305</v>
      </c>
      <c r="K194" s="17" t="s">
        <v>306</v>
      </c>
      <c r="L194" s="17" t="s">
        <v>101</v>
      </c>
      <c r="M194" s="17" t="s">
        <v>353</v>
      </c>
      <c r="N194" s="27" t="s">
        <v>103</v>
      </c>
      <c r="O194" s="17">
        <v>0</v>
      </c>
      <c r="P194" s="30">
        <v>0</v>
      </c>
      <c r="Q194" s="27" t="s">
        <v>121</v>
      </c>
      <c r="R194" s="27" t="s">
        <v>122</v>
      </c>
      <c r="S194" s="27" t="s">
        <v>122</v>
      </c>
      <c r="T194" s="27" t="s">
        <v>121</v>
      </c>
      <c r="U194" s="27" t="s">
        <v>354</v>
      </c>
      <c r="V194" s="27" t="s">
        <v>329</v>
      </c>
      <c r="W194" s="26" t="s">
        <v>296</v>
      </c>
      <c r="X194" s="19">
        <v>43118</v>
      </c>
      <c r="Y194" s="19">
        <f t="shared" si="4"/>
        <v>43118</v>
      </c>
      <c r="Z194" s="29">
        <v>187</v>
      </c>
      <c r="AA194" s="30">
        <v>46.01</v>
      </c>
      <c r="AB194" s="30">
        <v>0</v>
      </c>
      <c r="AD194" s="31" t="s">
        <v>400</v>
      </c>
      <c r="AE194" s="17">
        <v>187</v>
      </c>
      <c r="AF194" s="32" t="s">
        <v>401</v>
      </c>
      <c r="AG194" s="33" t="s">
        <v>173</v>
      </c>
      <c r="AH194" s="25">
        <v>43190</v>
      </c>
      <c r="AI194" s="25">
        <v>43190</v>
      </c>
      <c r="AJ194" s="27" t="s">
        <v>402</v>
      </c>
    </row>
    <row r="195" spans="1:36" ht="45" customHeight="1">
      <c r="A195" s="24">
        <v>2018</v>
      </c>
      <c r="B195" s="25">
        <v>43101</v>
      </c>
      <c r="C195" s="25">
        <v>43190</v>
      </c>
      <c r="D195" s="17" t="s">
        <v>96</v>
      </c>
      <c r="E195" s="17">
        <v>322</v>
      </c>
      <c r="F195" s="17" t="s">
        <v>144</v>
      </c>
      <c r="G195" s="17" t="s">
        <v>144</v>
      </c>
      <c r="H195" s="17" t="s">
        <v>145</v>
      </c>
      <c r="I195" s="17" t="s">
        <v>304</v>
      </c>
      <c r="J195" s="17" t="s">
        <v>305</v>
      </c>
      <c r="K195" s="17" t="s">
        <v>306</v>
      </c>
      <c r="L195" s="17" t="s">
        <v>101</v>
      </c>
      <c r="M195" s="17" t="s">
        <v>353</v>
      </c>
      <c r="N195" s="27" t="s">
        <v>103</v>
      </c>
      <c r="O195" s="17">
        <v>0</v>
      </c>
      <c r="P195" s="30">
        <v>0</v>
      </c>
      <c r="Q195" s="27" t="s">
        <v>121</v>
      </c>
      <c r="R195" s="27" t="s">
        <v>122</v>
      </c>
      <c r="S195" s="27" t="s">
        <v>122</v>
      </c>
      <c r="T195" s="27" t="s">
        <v>121</v>
      </c>
      <c r="U195" s="27" t="s">
        <v>354</v>
      </c>
      <c r="V195" s="27" t="s">
        <v>329</v>
      </c>
      <c r="W195" s="26" t="s">
        <v>296</v>
      </c>
      <c r="X195" s="19">
        <v>43105</v>
      </c>
      <c r="Y195" s="19">
        <f t="shared" si="4"/>
        <v>43105</v>
      </c>
      <c r="Z195" s="29">
        <v>188</v>
      </c>
      <c r="AA195" s="30">
        <v>90</v>
      </c>
      <c r="AB195" s="30">
        <v>0</v>
      </c>
      <c r="AD195" s="31" t="s">
        <v>400</v>
      </c>
      <c r="AE195" s="17">
        <v>188</v>
      </c>
      <c r="AF195" s="32" t="s">
        <v>401</v>
      </c>
      <c r="AG195" s="33" t="s">
        <v>173</v>
      </c>
      <c r="AH195" s="25">
        <v>43190</v>
      </c>
      <c r="AI195" s="25">
        <v>43190</v>
      </c>
      <c r="AJ195" s="27" t="s">
        <v>402</v>
      </c>
    </row>
    <row r="196" spans="1:36" ht="45" customHeight="1">
      <c r="A196" s="24">
        <v>2018</v>
      </c>
      <c r="B196" s="25">
        <v>43101</v>
      </c>
      <c r="C196" s="25">
        <v>43190</v>
      </c>
      <c r="D196" s="17" t="s">
        <v>96</v>
      </c>
      <c r="E196" s="17">
        <v>322</v>
      </c>
      <c r="F196" s="17" t="s">
        <v>144</v>
      </c>
      <c r="G196" s="17" t="s">
        <v>144</v>
      </c>
      <c r="H196" s="17" t="s">
        <v>145</v>
      </c>
      <c r="I196" s="17" t="s">
        <v>331</v>
      </c>
      <c r="J196" s="17" t="s">
        <v>332</v>
      </c>
      <c r="K196" s="17" t="s">
        <v>333</v>
      </c>
      <c r="L196" s="17" t="s">
        <v>101</v>
      </c>
      <c r="M196" s="17" t="s">
        <v>353</v>
      </c>
      <c r="N196" s="27" t="s">
        <v>103</v>
      </c>
      <c r="O196" s="17">
        <v>0</v>
      </c>
      <c r="P196" s="30">
        <v>0</v>
      </c>
      <c r="Q196" s="27" t="s">
        <v>121</v>
      </c>
      <c r="R196" s="27" t="s">
        <v>122</v>
      </c>
      <c r="S196" s="27" t="s">
        <v>122</v>
      </c>
      <c r="T196" s="27" t="s">
        <v>121</v>
      </c>
      <c r="U196" s="27" t="s">
        <v>354</v>
      </c>
      <c r="V196" s="27" t="s">
        <v>329</v>
      </c>
      <c r="W196" s="26" t="s">
        <v>296</v>
      </c>
      <c r="X196" s="19">
        <v>43118</v>
      </c>
      <c r="Y196" s="19">
        <f t="shared" si="4"/>
        <v>43118</v>
      </c>
      <c r="Z196" s="29">
        <v>189</v>
      </c>
      <c r="AA196" s="30">
        <v>32</v>
      </c>
      <c r="AB196" s="30">
        <v>0</v>
      </c>
      <c r="AD196" s="31" t="s">
        <v>400</v>
      </c>
      <c r="AE196" s="17">
        <v>189</v>
      </c>
      <c r="AF196" s="32" t="s">
        <v>401</v>
      </c>
      <c r="AG196" s="33" t="s">
        <v>173</v>
      </c>
      <c r="AH196" s="25">
        <v>43190</v>
      </c>
      <c r="AI196" s="25">
        <v>43190</v>
      </c>
      <c r="AJ196" s="27" t="s">
        <v>402</v>
      </c>
    </row>
    <row r="197" spans="1:36" ht="45" customHeight="1">
      <c r="A197" s="24">
        <v>2018</v>
      </c>
      <c r="B197" s="25">
        <v>43101</v>
      </c>
      <c r="C197" s="25">
        <v>43190</v>
      </c>
      <c r="D197" s="17" t="s">
        <v>96</v>
      </c>
      <c r="E197" s="17">
        <v>322</v>
      </c>
      <c r="F197" s="17" t="s">
        <v>144</v>
      </c>
      <c r="G197" s="17" t="s">
        <v>144</v>
      </c>
      <c r="H197" s="17" t="s">
        <v>145</v>
      </c>
      <c r="I197" s="17" t="s">
        <v>331</v>
      </c>
      <c r="J197" s="17" t="s">
        <v>332</v>
      </c>
      <c r="K197" s="17" t="s">
        <v>333</v>
      </c>
      <c r="L197" s="17" t="s">
        <v>101</v>
      </c>
      <c r="M197" s="17" t="s">
        <v>353</v>
      </c>
      <c r="N197" s="27" t="s">
        <v>103</v>
      </c>
      <c r="O197" s="17">
        <v>0</v>
      </c>
      <c r="P197" s="30">
        <v>0</v>
      </c>
      <c r="Q197" s="27" t="s">
        <v>121</v>
      </c>
      <c r="R197" s="27" t="s">
        <v>122</v>
      </c>
      <c r="S197" s="27" t="s">
        <v>122</v>
      </c>
      <c r="T197" s="27" t="s">
        <v>121</v>
      </c>
      <c r="U197" s="27" t="s">
        <v>354</v>
      </c>
      <c r="V197" s="27" t="s">
        <v>329</v>
      </c>
      <c r="W197" s="26" t="s">
        <v>296</v>
      </c>
      <c r="X197" s="19">
        <v>43118</v>
      </c>
      <c r="Y197" s="19">
        <f t="shared" si="4"/>
        <v>43118</v>
      </c>
      <c r="Z197" s="29">
        <v>190</v>
      </c>
      <c r="AA197" s="30">
        <v>220</v>
      </c>
      <c r="AB197" s="30">
        <v>0</v>
      </c>
      <c r="AD197" s="31" t="s">
        <v>400</v>
      </c>
      <c r="AE197" s="17">
        <v>190</v>
      </c>
      <c r="AF197" s="32" t="s">
        <v>401</v>
      </c>
      <c r="AG197" s="33" t="s">
        <v>173</v>
      </c>
      <c r="AH197" s="25">
        <v>43190</v>
      </c>
      <c r="AI197" s="25">
        <v>43190</v>
      </c>
      <c r="AJ197" s="27" t="s">
        <v>402</v>
      </c>
    </row>
    <row r="198" spans="1:36" ht="45" customHeight="1">
      <c r="A198" s="24">
        <v>2018</v>
      </c>
      <c r="B198" s="25">
        <v>43101</v>
      </c>
      <c r="C198" s="25">
        <v>43190</v>
      </c>
      <c r="D198" s="17" t="s">
        <v>96</v>
      </c>
      <c r="E198" s="17">
        <v>322</v>
      </c>
      <c r="F198" s="17" t="s">
        <v>144</v>
      </c>
      <c r="G198" s="17" t="s">
        <v>144</v>
      </c>
      <c r="H198" s="17" t="s">
        <v>145</v>
      </c>
      <c r="I198" s="17" t="s">
        <v>331</v>
      </c>
      <c r="J198" s="17" t="s">
        <v>332</v>
      </c>
      <c r="K198" s="17" t="s">
        <v>333</v>
      </c>
      <c r="L198" s="17" t="s">
        <v>101</v>
      </c>
      <c r="M198" s="17" t="s">
        <v>353</v>
      </c>
      <c r="N198" s="27" t="s">
        <v>103</v>
      </c>
      <c r="O198" s="17">
        <v>0</v>
      </c>
      <c r="P198" s="30">
        <v>0</v>
      </c>
      <c r="Q198" s="27" t="s">
        <v>121</v>
      </c>
      <c r="R198" s="27" t="s">
        <v>122</v>
      </c>
      <c r="S198" s="27" t="s">
        <v>122</v>
      </c>
      <c r="T198" s="27" t="s">
        <v>121</v>
      </c>
      <c r="U198" s="27" t="s">
        <v>354</v>
      </c>
      <c r="V198" s="27" t="s">
        <v>329</v>
      </c>
      <c r="W198" s="26" t="s">
        <v>296</v>
      </c>
      <c r="X198" s="19">
        <v>43118</v>
      </c>
      <c r="Y198" s="19">
        <f t="shared" si="4"/>
        <v>43118</v>
      </c>
      <c r="Z198" s="29">
        <v>191</v>
      </c>
      <c r="AA198" s="30">
        <v>228.01</v>
      </c>
      <c r="AB198" s="30">
        <v>0</v>
      </c>
      <c r="AD198" s="31" t="s">
        <v>400</v>
      </c>
      <c r="AE198" s="17">
        <v>191</v>
      </c>
      <c r="AF198" s="32" t="s">
        <v>401</v>
      </c>
      <c r="AG198" s="33" t="s">
        <v>173</v>
      </c>
      <c r="AH198" s="25">
        <v>43190</v>
      </c>
      <c r="AI198" s="25">
        <v>43190</v>
      </c>
      <c r="AJ198" s="27" t="s">
        <v>402</v>
      </c>
    </row>
    <row r="199" spans="1:36" ht="45" customHeight="1">
      <c r="A199" s="24">
        <v>2018</v>
      </c>
      <c r="B199" s="25">
        <v>43101</v>
      </c>
      <c r="C199" s="25">
        <v>43190</v>
      </c>
      <c r="D199" s="17" t="s">
        <v>96</v>
      </c>
      <c r="E199" s="17">
        <v>322</v>
      </c>
      <c r="F199" s="17" t="s">
        <v>144</v>
      </c>
      <c r="G199" s="17" t="s">
        <v>144</v>
      </c>
      <c r="H199" s="17" t="s">
        <v>145</v>
      </c>
      <c r="I199" s="17" t="s">
        <v>331</v>
      </c>
      <c r="J199" s="17" t="s">
        <v>332</v>
      </c>
      <c r="K199" s="17" t="s">
        <v>333</v>
      </c>
      <c r="L199" s="17" t="s">
        <v>101</v>
      </c>
      <c r="M199" s="17" t="s">
        <v>353</v>
      </c>
      <c r="N199" s="27" t="s">
        <v>103</v>
      </c>
      <c r="O199" s="17">
        <v>0</v>
      </c>
      <c r="P199" s="30">
        <v>0</v>
      </c>
      <c r="Q199" s="27" t="s">
        <v>121</v>
      </c>
      <c r="R199" s="27" t="s">
        <v>122</v>
      </c>
      <c r="S199" s="27" t="s">
        <v>122</v>
      </c>
      <c r="T199" s="27" t="s">
        <v>121</v>
      </c>
      <c r="U199" s="27" t="s">
        <v>354</v>
      </c>
      <c r="V199" s="27" t="s">
        <v>329</v>
      </c>
      <c r="W199" s="26" t="s">
        <v>296</v>
      </c>
      <c r="X199" s="19">
        <v>43118</v>
      </c>
      <c r="Y199" s="19">
        <f t="shared" si="4"/>
        <v>43118</v>
      </c>
      <c r="Z199" s="29">
        <v>192</v>
      </c>
      <c r="AA199" s="30">
        <v>130</v>
      </c>
      <c r="AB199" s="30">
        <v>0</v>
      </c>
      <c r="AD199" s="31" t="s">
        <v>400</v>
      </c>
      <c r="AE199" s="17">
        <v>192</v>
      </c>
      <c r="AF199" s="32" t="s">
        <v>401</v>
      </c>
      <c r="AG199" s="33" t="s">
        <v>173</v>
      </c>
      <c r="AH199" s="25">
        <v>43190</v>
      </c>
      <c r="AI199" s="25">
        <v>43190</v>
      </c>
      <c r="AJ199" s="27" t="s">
        <v>402</v>
      </c>
    </row>
    <row r="200" spans="1:36" ht="45" customHeight="1">
      <c r="A200" s="24">
        <v>2018</v>
      </c>
      <c r="B200" s="25">
        <v>43101</v>
      </c>
      <c r="C200" s="25">
        <v>43190</v>
      </c>
      <c r="D200" s="17" t="s">
        <v>96</v>
      </c>
      <c r="E200" s="17">
        <v>322</v>
      </c>
      <c r="F200" s="17" t="s">
        <v>144</v>
      </c>
      <c r="G200" s="17" t="s">
        <v>144</v>
      </c>
      <c r="H200" s="17" t="s">
        <v>145</v>
      </c>
      <c r="I200" s="17" t="s">
        <v>304</v>
      </c>
      <c r="J200" s="17" t="s">
        <v>305</v>
      </c>
      <c r="K200" s="17" t="s">
        <v>306</v>
      </c>
      <c r="L200" s="17" t="s">
        <v>101</v>
      </c>
      <c r="M200" s="17" t="s">
        <v>136</v>
      </c>
      <c r="N200" s="27" t="s">
        <v>103</v>
      </c>
      <c r="O200" s="17">
        <v>0</v>
      </c>
      <c r="P200" s="30">
        <v>0</v>
      </c>
      <c r="Q200" s="27" t="s">
        <v>121</v>
      </c>
      <c r="R200" s="27" t="s">
        <v>122</v>
      </c>
      <c r="S200" s="27" t="s">
        <v>122</v>
      </c>
      <c r="T200" s="27" t="s">
        <v>121</v>
      </c>
      <c r="U200" s="17" t="s">
        <v>136</v>
      </c>
      <c r="V200" s="17" t="s">
        <v>136</v>
      </c>
      <c r="W200" s="26" t="s">
        <v>296</v>
      </c>
      <c r="X200" s="19">
        <v>43118</v>
      </c>
      <c r="Y200" s="19">
        <f t="shared" si="4"/>
        <v>43118</v>
      </c>
      <c r="Z200" s="29">
        <v>193</v>
      </c>
      <c r="AA200" s="30">
        <v>308</v>
      </c>
      <c r="AB200" s="30">
        <v>0</v>
      </c>
      <c r="AD200" s="31" t="s">
        <v>400</v>
      </c>
      <c r="AE200" s="17">
        <v>193</v>
      </c>
      <c r="AF200" s="32" t="s">
        <v>401</v>
      </c>
      <c r="AG200" s="33" t="s">
        <v>173</v>
      </c>
      <c r="AH200" s="25">
        <v>43190</v>
      </c>
      <c r="AI200" s="25">
        <v>43190</v>
      </c>
      <c r="AJ200" s="27" t="s">
        <v>402</v>
      </c>
    </row>
    <row r="201" spans="1:36" ht="45" customHeight="1">
      <c r="A201" s="24">
        <v>2018</v>
      </c>
      <c r="B201" s="25">
        <v>43101</v>
      </c>
      <c r="C201" s="25">
        <v>43190</v>
      </c>
      <c r="D201" s="17" t="s">
        <v>96</v>
      </c>
      <c r="E201" s="17">
        <v>322</v>
      </c>
      <c r="F201" s="17" t="s">
        <v>144</v>
      </c>
      <c r="G201" s="17" t="s">
        <v>144</v>
      </c>
      <c r="H201" s="17" t="s">
        <v>145</v>
      </c>
      <c r="I201" s="17" t="s">
        <v>304</v>
      </c>
      <c r="J201" s="17" t="s">
        <v>305</v>
      </c>
      <c r="K201" s="17" t="s">
        <v>306</v>
      </c>
      <c r="L201" s="17" t="s">
        <v>101</v>
      </c>
      <c r="M201" s="17" t="s">
        <v>136</v>
      </c>
      <c r="N201" s="27" t="s">
        <v>103</v>
      </c>
      <c r="O201" s="17">
        <v>0</v>
      </c>
      <c r="P201" s="30">
        <v>0</v>
      </c>
      <c r="Q201" s="27" t="s">
        <v>121</v>
      </c>
      <c r="R201" s="27" t="s">
        <v>122</v>
      </c>
      <c r="S201" s="27" t="s">
        <v>122</v>
      </c>
      <c r="T201" s="27" t="s">
        <v>121</v>
      </c>
      <c r="U201" s="17" t="s">
        <v>136</v>
      </c>
      <c r="V201" s="17" t="s">
        <v>136</v>
      </c>
      <c r="W201" s="26" t="s">
        <v>296</v>
      </c>
      <c r="X201" s="19">
        <v>43107</v>
      </c>
      <c r="Y201" s="19">
        <f t="shared" si="4"/>
        <v>43107</v>
      </c>
      <c r="Z201" s="29">
        <v>194</v>
      </c>
      <c r="AA201" s="30">
        <v>90</v>
      </c>
      <c r="AB201" s="30">
        <v>0</v>
      </c>
      <c r="AD201" s="31" t="s">
        <v>400</v>
      </c>
      <c r="AE201" s="17">
        <v>194</v>
      </c>
      <c r="AF201" s="32" t="s">
        <v>401</v>
      </c>
      <c r="AG201" s="33" t="s">
        <v>173</v>
      </c>
      <c r="AH201" s="25">
        <v>43190</v>
      </c>
      <c r="AI201" s="25">
        <v>43190</v>
      </c>
      <c r="AJ201" s="27" t="s">
        <v>402</v>
      </c>
    </row>
    <row r="202" spans="1:36" ht="45" customHeight="1">
      <c r="A202" s="24">
        <v>2018</v>
      </c>
      <c r="B202" s="25">
        <v>43101</v>
      </c>
      <c r="C202" s="25">
        <v>43190</v>
      </c>
      <c r="D202" s="17" t="s">
        <v>96</v>
      </c>
      <c r="E202" s="17">
        <v>322</v>
      </c>
      <c r="F202" s="17" t="s">
        <v>144</v>
      </c>
      <c r="G202" s="17" t="s">
        <v>144</v>
      </c>
      <c r="H202" s="17" t="s">
        <v>145</v>
      </c>
      <c r="I202" s="17" t="s">
        <v>355</v>
      </c>
      <c r="J202" s="17" t="s">
        <v>239</v>
      </c>
      <c r="K202" s="17" t="s">
        <v>295</v>
      </c>
      <c r="L202" s="17" t="s">
        <v>101</v>
      </c>
      <c r="M202" s="17" t="s">
        <v>356</v>
      </c>
      <c r="N202" s="27" t="s">
        <v>103</v>
      </c>
      <c r="O202" s="17">
        <v>0</v>
      </c>
      <c r="P202" s="30">
        <v>0</v>
      </c>
      <c r="Q202" s="27" t="s">
        <v>121</v>
      </c>
      <c r="R202" s="27" t="s">
        <v>122</v>
      </c>
      <c r="S202" s="27" t="s">
        <v>122</v>
      </c>
      <c r="T202" s="27" t="s">
        <v>121</v>
      </c>
      <c r="U202" s="17" t="s">
        <v>357</v>
      </c>
      <c r="V202" s="17" t="s">
        <v>356</v>
      </c>
      <c r="W202" s="26" t="s">
        <v>296</v>
      </c>
      <c r="X202" s="19">
        <v>43139</v>
      </c>
      <c r="Y202" s="19">
        <f t="shared" si="4"/>
        <v>43139</v>
      </c>
      <c r="Z202" s="29">
        <v>195</v>
      </c>
      <c r="AA202" s="30">
        <v>120</v>
      </c>
      <c r="AB202" s="30">
        <v>0</v>
      </c>
      <c r="AD202" s="31" t="s">
        <v>400</v>
      </c>
      <c r="AE202" s="17">
        <v>195</v>
      </c>
      <c r="AF202" s="32" t="s">
        <v>401</v>
      </c>
      <c r="AG202" s="33" t="s">
        <v>173</v>
      </c>
      <c r="AH202" s="25">
        <v>43190</v>
      </c>
      <c r="AI202" s="25">
        <v>43190</v>
      </c>
      <c r="AJ202" s="27" t="s">
        <v>402</v>
      </c>
    </row>
    <row r="203" spans="1:36" ht="45" customHeight="1">
      <c r="A203" s="24">
        <v>2018</v>
      </c>
      <c r="B203" s="25">
        <v>43101</v>
      </c>
      <c r="C203" s="25">
        <v>43190</v>
      </c>
      <c r="D203" s="17" t="s">
        <v>96</v>
      </c>
      <c r="E203" s="17">
        <v>322</v>
      </c>
      <c r="F203" s="17" t="s">
        <v>144</v>
      </c>
      <c r="G203" s="17" t="s">
        <v>144</v>
      </c>
      <c r="H203" s="17" t="s">
        <v>145</v>
      </c>
      <c r="I203" s="17" t="s">
        <v>331</v>
      </c>
      <c r="J203" s="17" t="s">
        <v>332</v>
      </c>
      <c r="K203" s="17" t="s">
        <v>333</v>
      </c>
      <c r="L203" s="17" t="s">
        <v>101</v>
      </c>
      <c r="M203" s="17" t="s">
        <v>210</v>
      </c>
      <c r="N203" s="27" t="s">
        <v>103</v>
      </c>
      <c r="O203" s="17">
        <v>0</v>
      </c>
      <c r="P203" s="30">
        <v>0</v>
      </c>
      <c r="Q203" s="27" t="s">
        <v>121</v>
      </c>
      <c r="R203" s="27" t="s">
        <v>122</v>
      </c>
      <c r="S203" s="27" t="s">
        <v>122</v>
      </c>
      <c r="T203" s="27" t="s">
        <v>121</v>
      </c>
      <c r="U203" s="27" t="s">
        <v>122</v>
      </c>
      <c r="V203" s="27" t="s">
        <v>210</v>
      </c>
      <c r="W203" s="26" t="s">
        <v>296</v>
      </c>
      <c r="X203" s="19">
        <v>43120</v>
      </c>
      <c r="Y203" s="19">
        <f t="shared" si="4"/>
        <v>43120</v>
      </c>
      <c r="Z203" s="29">
        <v>196</v>
      </c>
      <c r="AA203" s="30">
        <v>130</v>
      </c>
      <c r="AB203" s="30">
        <v>0</v>
      </c>
      <c r="AD203" s="31" t="s">
        <v>400</v>
      </c>
      <c r="AE203" s="17">
        <v>196</v>
      </c>
      <c r="AF203" s="32" t="s">
        <v>401</v>
      </c>
      <c r="AG203" s="33" t="s">
        <v>173</v>
      </c>
      <c r="AH203" s="25">
        <v>43190</v>
      </c>
      <c r="AI203" s="25">
        <v>43190</v>
      </c>
      <c r="AJ203" s="27" t="s">
        <v>402</v>
      </c>
    </row>
    <row r="204" spans="1:36" ht="45" customHeight="1">
      <c r="A204" s="24">
        <v>2018</v>
      </c>
      <c r="B204" s="25">
        <v>43101</v>
      </c>
      <c r="C204" s="25">
        <v>43190</v>
      </c>
      <c r="D204" s="17" t="s">
        <v>96</v>
      </c>
      <c r="E204" s="17">
        <v>322</v>
      </c>
      <c r="F204" s="17" t="s">
        <v>144</v>
      </c>
      <c r="G204" s="17" t="s">
        <v>144</v>
      </c>
      <c r="H204" s="17" t="s">
        <v>145</v>
      </c>
      <c r="I204" s="17" t="s">
        <v>304</v>
      </c>
      <c r="J204" s="17" t="s">
        <v>305</v>
      </c>
      <c r="K204" s="17" t="s">
        <v>306</v>
      </c>
      <c r="L204" s="17" t="s">
        <v>101</v>
      </c>
      <c r="M204" s="17" t="s">
        <v>210</v>
      </c>
      <c r="N204" s="27" t="s">
        <v>103</v>
      </c>
      <c r="O204" s="17">
        <v>0</v>
      </c>
      <c r="P204" s="30">
        <v>0</v>
      </c>
      <c r="Q204" s="27" t="s">
        <v>121</v>
      </c>
      <c r="R204" s="27" t="s">
        <v>122</v>
      </c>
      <c r="S204" s="27" t="s">
        <v>122</v>
      </c>
      <c r="T204" s="27" t="s">
        <v>121</v>
      </c>
      <c r="U204" s="27" t="s">
        <v>122</v>
      </c>
      <c r="V204" s="27" t="s">
        <v>210</v>
      </c>
      <c r="W204" s="26" t="s">
        <v>296</v>
      </c>
      <c r="X204" s="19">
        <v>43129</v>
      </c>
      <c r="Y204" s="19">
        <f t="shared" si="4"/>
        <v>43129</v>
      </c>
      <c r="Z204" s="29">
        <v>197</v>
      </c>
      <c r="AA204" s="30">
        <v>170</v>
      </c>
      <c r="AB204" s="30">
        <v>0</v>
      </c>
      <c r="AD204" s="31" t="s">
        <v>400</v>
      </c>
      <c r="AE204" s="17">
        <v>197</v>
      </c>
      <c r="AF204" s="32" t="s">
        <v>401</v>
      </c>
      <c r="AG204" s="33" t="s">
        <v>173</v>
      </c>
      <c r="AH204" s="25">
        <v>43190</v>
      </c>
      <c r="AI204" s="25">
        <v>43190</v>
      </c>
      <c r="AJ204" s="27" t="s">
        <v>402</v>
      </c>
    </row>
    <row r="205" spans="1:36" ht="45" customHeight="1">
      <c r="A205" s="24">
        <v>2018</v>
      </c>
      <c r="B205" s="25">
        <v>43101</v>
      </c>
      <c r="C205" s="25">
        <v>43190</v>
      </c>
      <c r="D205" s="17" t="s">
        <v>96</v>
      </c>
      <c r="E205" s="17">
        <v>322</v>
      </c>
      <c r="F205" s="17" t="s">
        <v>144</v>
      </c>
      <c r="G205" s="17" t="s">
        <v>144</v>
      </c>
      <c r="H205" s="17" t="s">
        <v>145</v>
      </c>
      <c r="I205" s="17" t="s">
        <v>304</v>
      </c>
      <c r="J205" s="17" t="s">
        <v>305</v>
      </c>
      <c r="K205" s="17" t="s">
        <v>306</v>
      </c>
      <c r="L205" s="17" t="s">
        <v>101</v>
      </c>
      <c r="M205" s="17" t="s">
        <v>171</v>
      </c>
      <c r="N205" s="27" t="s">
        <v>103</v>
      </c>
      <c r="O205" s="17">
        <v>0</v>
      </c>
      <c r="P205" s="30">
        <v>0</v>
      </c>
      <c r="Q205" s="27" t="s">
        <v>121</v>
      </c>
      <c r="R205" s="27" t="s">
        <v>122</v>
      </c>
      <c r="S205" s="27" t="s">
        <v>122</v>
      </c>
      <c r="T205" s="27" t="s">
        <v>121</v>
      </c>
      <c r="U205" s="27" t="s">
        <v>122</v>
      </c>
      <c r="V205" s="27" t="s">
        <v>122</v>
      </c>
      <c r="W205" s="26" t="s">
        <v>296</v>
      </c>
      <c r="X205" s="19">
        <v>43136</v>
      </c>
      <c r="Y205" s="19">
        <f t="shared" si="4"/>
        <v>43136</v>
      </c>
      <c r="Z205" s="29">
        <v>198</v>
      </c>
      <c r="AA205" s="30">
        <v>170</v>
      </c>
      <c r="AB205" s="30">
        <v>0</v>
      </c>
      <c r="AD205" s="31" t="s">
        <v>400</v>
      </c>
      <c r="AE205" s="17">
        <v>198</v>
      </c>
      <c r="AF205" s="32" t="s">
        <v>401</v>
      </c>
      <c r="AG205" s="33" t="s">
        <v>173</v>
      </c>
      <c r="AH205" s="25">
        <v>43190</v>
      </c>
      <c r="AI205" s="25">
        <v>43190</v>
      </c>
      <c r="AJ205" s="27" t="s">
        <v>402</v>
      </c>
    </row>
    <row r="206" spans="1:36" ht="45" customHeight="1">
      <c r="A206" s="24">
        <v>2018</v>
      </c>
      <c r="B206" s="25">
        <v>43101</v>
      </c>
      <c r="C206" s="25">
        <v>43190</v>
      </c>
      <c r="D206" s="17" t="s">
        <v>96</v>
      </c>
      <c r="E206" s="17">
        <v>322</v>
      </c>
      <c r="F206" s="17" t="s">
        <v>144</v>
      </c>
      <c r="G206" s="17" t="s">
        <v>144</v>
      </c>
      <c r="H206" s="17" t="s">
        <v>145</v>
      </c>
      <c r="I206" s="17" t="s">
        <v>358</v>
      </c>
      <c r="J206" s="17" t="s">
        <v>359</v>
      </c>
      <c r="K206" s="17" t="s">
        <v>289</v>
      </c>
      <c r="L206" s="17" t="s">
        <v>101</v>
      </c>
      <c r="M206" s="17" t="s">
        <v>314</v>
      </c>
      <c r="N206" s="27" t="s">
        <v>103</v>
      </c>
      <c r="O206" s="17">
        <v>0</v>
      </c>
      <c r="P206" s="30">
        <v>0</v>
      </c>
      <c r="Q206" s="27" t="s">
        <v>121</v>
      </c>
      <c r="R206" s="27" t="s">
        <v>122</v>
      </c>
      <c r="S206" s="27" t="s">
        <v>122</v>
      </c>
      <c r="T206" s="27" t="s">
        <v>121</v>
      </c>
      <c r="U206" s="27" t="s">
        <v>122</v>
      </c>
      <c r="V206" s="27" t="s">
        <v>122</v>
      </c>
      <c r="W206" s="26" t="s">
        <v>296</v>
      </c>
      <c r="X206" s="19">
        <v>43125</v>
      </c>
      <c r="Y206" s="19">
        <f t="shared" si="4"/>
        <v>43125</v>
      </c>
      <c r="Z206" s="29">
        <v>199</v>
      </c>
      <c r="AA206" s="30">
        <v>85</v>
      </c>
      <c r="AB206" s="30">
        <v>0</v>
      </c>
      <c r="AD206" s="31" t="s">
        <v>400</v>
      </c>
      <c r="AE206" s="17">
        <v>199</v>
      </c>
      <c r="AF206" s="32" t="s">
        <v>401</v>
      </c>
      <c r="AG206" s="33" t="s">
        <v>173</v>
      </c>
      <c r="AH206" s="25">
        <v>43190</v>
      </c>
      <c r="AI206" s="25">
        <v>43190</v>
      </c>
      <c r="AJ206" s="27" t="s">
        <v>402</v>
      </c>
    </row>
    <row r="207" spans="1:36" ht="45" customHeight="1">
      <c r="A207" s="24">
        <v>2018</v>
      </c>
      <c r="B207" s="25">
        <v>43101</v>
      </c>
      <c r="C207" s="25">
        <v>43190</v>
      </c>
      <c r="D207" s="17" t="s">
        <v>96</v>
      </c>
      <c r="E207" s="17">
        <v>322</v>
      </c>
      <c r="F207" s="17" t="s">
        <v>144</v>
      </c>
      <c r="G207" s="17" t="s">
        <v>144</v>
      </c>
      <c r="H207" s="17" t="s">
        <v>145</v>
      </c>
      <c r="I207" s="17" t="s">
        <v>339</v>
      </c>
      <c r="J207" s="17" t="s">
        <v>340</v>
      </c>
      <c r="K207" s="17" t="s">
        <v>341</v>
      </c>
      <c r="L207" s="17" t="s">
        <v>101</v>
      </c>
      <c r="M207" s="17" t="s">
        <v>360</v>
      </c>
      <c r="N207" s="27" t="s">
        <v>103</v>
      </c>
      <c r="O207" s="17">
        <v>0</v>
      </c>
      <c r="P207" s="30">
        <v>0</v>
      </c>
      <c r="Q207" s="27" t="s">
        <v>121</v>
      </c>
      <c r="R207" s="27" t="s">
        <v>122</v>
      </c>
      <c r="S207" s="27" t="s">
        <v>122</v>
      </c>
      <c r="T207" s="27" t="s">
        <v>121</v>
      </c>
      <c r="U207" s="27" t="s">
        <v>122</v>
      </c>
      <c r="V207" s="27" t="s">
        <v>122</v>
      </c>
      <c r="W207" s="26" t="s">
        <v>296</v>
      </c>
      <c r="X207" s="19">
        <v>43130</v>
      </c>
      <c r="Y207" s="19">
        <f t="shared" si="4"/>
        <v>43130</v>
      </c>
      <c r="Z207" s="29">
        <v>200</v>
      </c>
      <c r="AA207" s="30">
        <v>100</v>
      </c>
      <c r="AB207" s="30">
        <v>0</v>
      </c>
      <c r="AD207" s="31" t="s">
        <v>400</v>
      </c>
      <c r="AE207" s="17">
        <v>200</v>
      </c>
      <c r="AF207" s="32" t="s">
        <v>401</v>
      </c>
      <c r="AG207" s="33" t="s">
        <v>173</v>
      </c>
      <c r="AH207" s="25">
        <v>43190</v>
      </c>
      <c r="AI207" s="25">
        <v>43190</v>
      </c>
      <c r="AJ207" s="27" t="s">
        <v>402</v>
      </c>
    </row>
    <row r="208" spans="1:36" ht="45" customHeight="1">
      <c r="A208" s="24">
        <v>2018</v>
      </c>
      <c r="B208" s="25">
        <v>43101</v>
      </c>
      <c r="C208" s="25">
        <v>43190</v>
      </c>
      <c r="D208" s="17" t="s">
        <v>96</v>
      </c>
      <c r="E208" s="17">
        <v>322</v>
      </c>
      <c r="F208" s="17" t="s">
        <v>144</v>
      </c>
      <c r="G208" s="17" t="s">
        <v>144</v>
      </c>
      <c r="H208" s="17" t="s">
        <v>145</v>
      </c>
      <c r="I208" s="17" t="s">
        <v>355</v>
      </c>
      <c r="J208" s="17" t="s">
        <v>239</v>
      </c>
      <c r="K208" s="17" t="s">
        <v>295</v>
      </c>
      <c r="L208" s="17" t="s">
        <v>101</v>
      </c>
      <c r="M208" s="17" t="s">
        <v>136</v>
      </c>
      <c r="N208" s="27" t="s">
        <v>103</v>
      </c>
      <c r="O208" s="17">
        <v>0</v>
      </c>
      <c r="P208" s="30">
        <v>0</v>
      </c>
      <c r="Q208" s="27" t="s">
        <v>121</v>
      </c>
      <c r="R208" s="27" t="s">
        <v>122</v>
      </c>
      <c r="S208" s="27" t="s">
        <v>122</v>
      </c>
      <c r="T208" s="27" t="s">
        <v>121</v>
      </c>
      <c r="U208" s="17" t="s">
        <v>136</v>
      </c>
      <c r="V208" s="17" t="s">
        <v>136</v>
      </c>
      <c r="W208" s="26" t="s">
        <v>296</v>
      </c>
      <c r="X208" s="19">
        <v>43118</v>
      </c>
      <c r="Y208" s="19">
        <f t="shared" si="4"/>
        <v>43118</v>
      </c>
      <c r="Z208" s="29">
        <v>201</v>
      </c>
      <c r="AA208" s="30">
        <v>170</v>
      </c>
      <c r="AB208" s="30">
        <v>0</v>
      </c>
      <c r="AD208" s="31" t="s">
        <v>400</v>
      </c>
      <c r="AE208" s="17">
        <v>201</v>
      </c>
      <c r="AF208" s="32" t="s">
        <v>401</v>
      </c>
      <c r="AG208" s="33" t="s">
        <v>173</v>
      </c>
      <c r="AH208" s="25">
        <v>43190</v>
      </c>
      <c r="AI208" s="25">
        <v>43190</v>
      </c>
      <c r="AJ208" s="27" t="s">
        <v>402</v>
      </c>
    </row>
    <row r="209" spans="1:36" ht="45" customHeight="1">
      <c r="A209" s="24">
        <v>2018</v>
      </c>
      <c r="B209" s="25">
        <v>43101</v>
      </c>
      <c r="C209" s="25">
        <v>43190</v>
      </c>
      <c r="D209" s="17" t="s">
        <v>96</v>
      </c>
      <c r="E209" s="17">
        <v>322</v>
      </c>
      <c r="F209" s="17" t="s">
        <v>144</v>
      </c>
      <c r="G209" s="17" t="s">
        <v>144</v>
      </c>
      <c r="H209" s="17" t="s">
        <v>145</v>
      </c>
      <c r="I209" s="17" t="s">
        <v>355</v>
      </c>
      <c r="J209" s="17" t="s">
        <v>239</v>
      </c>
      <c r="K209" s="17" t="s">
        <v>295</v>
      </c>
      <c r="L209" s="17" t="s">
        <v>101</v>
      </c>
      <c r="M209" s="17" t="s">
        <v>361</v>
      </c>
      <c r="N209" s="27" t="s">
        <v>103</v>
      </c>
      <c r="O209" s="17">
        <v>0</v>
      </c>
      <c r="P209" s="30">
        <v>0</v>
      </c>
      <c r="Q209" s="27" t="s">
        <v>121</v>
      </c>
      <c r="R209" s="27" t="s">
        <v>122</v>
      </c>
      <c r="S209" s="27" t="s">
        <v>122</v>
      </c>
      <c r="T209" s="27" t="s">
        <v>121</v>
      </c>
      <c r="U209" s="17" t="s">
        <v>354</v>
      </c>
      <c r="V209" s="17" t="s">
        <v>329</v>
      </c>
      <c r="W209" s="26" t="s">
        <v>296</v>
      </c>
      <c r="X209" s="19">
        <v>43117</v>
      </c>
      <c r="Y209" s="19">
        <f t="shared" si="4"/>
        <v>43117</v>
      </c>
      <c r="Z209" s="29">
        <v>202</v>
      </c>
      <c r="AA209" s="30">
        <v>120</v>
      </c>
      <c r="AB209" s="30">
        <v>0</v>
      </c>
      <c r="AD209" s="31" t="s">
        <v>400</v>
      </c>
      <c r="AE209" s="17">
        <v>202</v>
      </c>
      <c r="AF209" s="32" t="s">
        <v>401</v>
      </c>
      <c r="AG209" s="33" t="s">
        <v>173</v>
      </c>
      <c r="AH209" s="25">
        <v>43190</v>
      </c>
      <c r="AI209" s="25">
        <v>43190</v>
      </c>
      <c r="AJ209" s="27" t="s">
        <v>402</v>
      </c>
    </row>
    <row r="210" spans="1:36" ht="45" customHeight="1">
      <c r="A210" s="24">
        <v>2018</v>
      </c>
      <c r="B210" s="25">
        <v>43101</v>
      </c>
      <c r="C210" s="25">
        <v>43190</v>
      </c>
      <c r="D210" s="17" t="s">
        <v>96</v>
      </c>
      <c r="E210" s="17">
        <v>488</v>
      </c>
      <c r="F210" s="17" t="s">
        <v>362</v>
      </c>
      <c r="G210" s="17" t="s">
        <v>362</v>
      </c>
      <c r="H210" s="17" t="s">
        <v>145</v>
      </c>
      <c r="I210" s="17" t="s">
        <v>363</v>
      </c>
      <c r="J210" s="17" t="s">
        <v>295</v>
      </c>
      <c r="K210" s="17" t="s">
        <v>162</v>
      </c>
      <c r="L210" s="17" t="s">
        <v>101</v>
      </c>
      <c r="M210" s="17" t="s">
        <v>164</v>
      </c>
      <c r="N210" s="27" t="s">
        <v>103</v>
      </c>
      <c r="O210" s="17">
        <v>0</v>
      </c>
      <c r="P210" s="30">
        <v>0</v>
      </c>
      <c r="Q210" s="27" t="s">
        <v>121</v>
      </c>
      <c r="R210" s="27" t="s">
        <v>122</v>
      </c>
      <c r="S210" s="27" t="s">
        <v>122</v>
      </c>
      <c r="T210" s="27" t="s">
        <v>121</v>
      </c>
      <c r="U210" s="27" t="s">
        <v>122</v>
      </c>
      <c r="V210" s="27" t="s">
        <v>122</v>
      </c>
      <c r="W210" s="26" t="s">
        <v>296</v>
      </c>
      <c r="X210" s="19">
        <v>43130</v>
      </c>
      <c r="Y210" s="19">
        <f t="shared" si="4"/>
        <v>43130</v>
      </c>
      <c r="Z210" s="29">
        <v>203</v>
      </c>
      <c r="AA210" s="30">
        <v>100</v>
      </c>
      <c r="AB210" s="30">
        <v>0</v>
      </c>
      <c r="AD210" s="31" t="s">
        <v>400</v>
      </c>
      <c r="AE210" s="17">
        <v>203</v>
      </c>
      <c r="AF210" s="32" t="s">
        <v>401</v>
      </c>
      <c r="AG210" s="33" t="s">
        <v>173</v>
      </c>
      <c r="AH210" s="25">
        <v>43190</v>
      </c>
      <c r="AI210" s="25">
        <v>43190</v>
      </c>
      <c r="AJ210" s="27" t="s">
        <v>402</v>
      </c>
    </row>
    <row r="211" spans="1:36" ht="45" customHeight="1">
      <c r="A211" s="24">
        <v>2018</v>
      </c>
      <c r="B211" s="25">
        <v>43101</v>
      </c>
      <c r="C211" s="25">
        <v>43190</v>
      </c>
      <c r="D211" s="17" t="s">
        <v>96</v>
      </c>
      <c r="E211" s="17">
        <v>488</v>
      </c>
      <c r="F211" s="17" t="s">
        <v>362</v>
      </c>
      <c r="G211" s="17" t="s">
        <v>362</v>
      </c>
      <c r="H211" s="17" t="s">
        <v>145</v>
      </c>
      <c r="I211" s="17" t="s">
        <v>363</v>
      </c>
      <c r="J211" s="17" t="s">
        <v>295</v>
      </c>
      <c r="K211" s="17" t="s">
        <v>162</v>
      </c>
      <c r="L211" s="17" t="s">
        <v>101</v>
      </c>
      <c r="M211" s="17" t="s">
        <v>164</v>
      </c>
      <c r="N211" s="27" t="s">
        <v>103</v>
      </c>
      <c r="O211" s="17">
        <v>0</v>
      </c>
      <c r="P211" s="30">
        <v>0</v>
      </c>
      <c r="Q211" s="27" t="s">
        <v>121</v>
      </c>
      <c r="R211" s="27" t="s">
        <v>122</v>
      </c>
      <c r="S211" s="27" t="s">
        <v>122</v>
      </c>
      <c r="T211" s="27" t="s">
        <v>121</v>
      </c>
      <c r="U211" s="27" t="s">
        <v>122</v>
      </c>
      <c r="V211" s="27" t="s">
        <v>122</v>
      </c>
      <c r="W211" s="26" t="s">
        <v>296</v>
      </c>
      <c r="X211" s="19">
        <v>43143</v>
      </c>
      <c r="Y211" s="19">
        <f t="shared" si="4"/>
        <v>43143</v>
      </c>
      <c r="Z211" s="29">
        <v>204</v>
      </c>
      <c r="AA211" s="30">
        <v>60</v>
      </c>
      <c r="AB211" s="30">
        <v>0</v>
      </c>
      <c r="AD211" s="31" t="s">
        <v>400</v>
      </c>
      <c r="AE211" s="17">
        <v>204</v>
      </c>
      <c r="AF211" s="32" t="s">
        <v>401</v>
      </c>
      <c r="AG211" s="33" t="s">
        <v>173</v>
      </c>
      <c r="AH211" s="25">
        <v>43190</v>
      </c>
      <c r="AI211" s="25">
        <v>43190</v>
      </c>
      <c r="AJ211" s="27" t="s">
        <v>402</v>
      </c>
    </row>
    <row r="212" spans="1:36" ht="45" customHeight="1">
      <c r="A212" s="24">
        <v>2018</v>
      </c>
      <c r="B212" s="25">
        <v>43101</v>
      </c>
      <c r="C212" s="25">
        <v>43190</v>
      </c>
      <c r="D212" s="17" t="s">
        <v>96</v>
      </c>
      <c r="E212" s="17">
        <v>519</v>
      </c>
      <c r="F212" s="17" t="s">
        <v>335</v>
      </c>
      <c r="G212" s="17" t="s">
        <v>335</v>
      </c>
      <c r="H212" s="17" t="s">
        <v>145</v>
      </c>
      <c r="I212" s="17" t="s">
        <v>336</v>
      </c>
      <c r="J212" s="17" t="s">
        <v>337</v>
      </c>
      <c r="K212" s="17" t="s">
        <v>338</v>
      </c>
      <c r="L212" s="17" t="s">
        <v>101</v>
      </c>
      <c r="M212" s="17" t="s">
        <v>184</v>
      </c>
      <c r="N212" s="27" t="s">
        <v>103</v>
      </c>
      <c r="O212" s="17">
        <v>0</v>
      </c>
      <c r="P212" s="30">
        <v>0</v>
      </c>
      <c r="Q212" s="27" t="s">
        <v>121</v>
      </c>
      <c r="R212" s="27" t="s">
        <v>122</v>
      </c>
      <c r="S212" s="27" t="s">
        <v>122</v>
      </c>
      <c r="T212" s="27" t="s">
        <v>121</v>
      </c>
      <c r="U212" s="27" t="s">
        <v>122</v>
      </c>
      <c r="V212" s="27" t="s">
        <v>185</v>
      </c>
      <c r="W212" s="26" t="s">
        <v>159</v>
      </c>
      <c r="X212" s="19">
        <v>43126</v>
      </c>
      <c r="Y212" s="19">
        <f t="shared" ref="Y212:Y239" si="5">+X212</f>
        <v>43126</v>
      </c>
      <c r="Z212" s="29">
        <v>205</v>
      </c>
      <c r="AA212" s="30">
        <v>190</v>
      </c>
      <c r="AB212" s="30">
        <v>0</v>
      </c>
      <c r="AD212" s="31" t="s">
        <v>400</v>
      </c>
      <c r="AE212" s="17">
        <v>205</v>
      </c>
      <c r="AF212" s="32" t="s">
        <v>401</v>
      </c>
      <c r="AG212" s="33" t="s">
        <v>173</v>
      </c>
      <c r="AH212" s="25">
        <v>43190</v>
      </c>
      <c r="AI212" s="25">
        <v>43190</v>
      </c>
      <c r="AJ212" s="27" t="s">
        <v>402</v>
      </c>
    </row>
    <row r="213" spans="1:36" ht="45" customHeight="1">
      <c r="A213" s="24">
        <v>2018</v>
      </c>
      <c r="B213" s="25">
        <v>43101</v>
      </c>
      <c r="C213" s="25">
        <v>43190</v>
      </c>
      <c r="D213" s="17" t="s">
        <v>96</v>
      </c>
      <c r="E213" s="17">
        <v>322</v>
      </c>
      <c r="F213" s="17" t="s">
        <v>144</v>
      </c>
      <c r="G213" s="17" t="s">
        <v>144</v>
      </c>
      <c r="H213" s="17" t="s">
        <v>145</v>
      </c>
      <c r="I213" s="17" t="s">
        <v>355</v>
      </c>
      <c r="J213" s="17" t="s">
        <v>239</v>
      </c>
      <c r="K213" s="17" t="s">
        <v>295</v>
      </c>
      <c r="L213" s="17" t="s">
        <v>101</v>
      </c>
      <c r="M213" s="17" t="s">
        <v>136</v>
      </c>
      <c r="N213" s="27" t="s">
        <v>103</v>
      </c>
      <c r="O213" s="17">
        <v>0</v>
      </c>
      <c r="P213" s="30">
        <v>0</v>
      </c>
      <c r="Q213" s="27" t="s">
        <v>121</v>
      </c>
      <c r="R213" s="27" t="s">
        <v>122</v>
      </c>
      <c r="S213" s="27" t="s">
        <v>122</v>
      </c>
      <c r="T213" s="27" t="s">
        <v>121</v>
      </c>
      <c r="U213" s="17" t="s">
        <v>136</v>
      </c>
      <c r="V213" s="17" t="s">
        <v>136</v>
      </c>
      <c r="W213" s="26" t="s">
        <v>296</v>
      </c>
      <c r="X213" s="19">
        <v>43130</v>
      </c>
      <c r="Y213" s="19">
        <f t="shared" si="5"/>
        <v>43130</v>
      </c>
      <c r="Z213" s="29">
        <v>206</v>
      </c>
      <c r="AA213" s="30">
        <v>240</v>
      </c>
      <c r="AB213" s="30">
        <v>0</v>
      </c>
      <c r="AD213" s="31" t="s">
        <v>400</v>
      </c>
      <c r="AE213" s="17">
        <v>206</v>
      </c>
      <c r="AF213" s="32" t="s">
        <v>401</v>
      </c>
      <c r="AG213" s="33" t="s">
        <v>173</v>
      </c>
      <c r="AH213" s="25">
        <v>43190</v>
      </c>
      <c r="AI213" s="25">
        <v>43190</v>
      </c>
      <c r="AJ213" s="27" t="s">
        <v>402</v>
      </c>
    </row>
    <row r="214" spans="1:36" ht="45" customHeight="1">
      <c r="A214" s="24">
        <v>2018</v>
      </c>
      <c r="B214" s="25">
        <v>43101</v>
      </c>
      <c r="C214" s="25">
        <v>43190</v>
      </c>
      <c r="D214" s="17" t="s">
        <v>96</v>
      </c>
      <c r="E214" s="17">
        <v>322</v>
      </c>
      <c r="F214" s="17" t="s">
        <v>144</v>
      </c>
      <c r="G214" s="17" t="s">
        <v>144</v>
      </c>
      <c r="H214" s="17" t="s">
        <v>145</v>
      </c>
      <c r="I214" s="17" t="s">
        <v>355</v>
      </c>
      <c r="J214" s="17" t="s">
        <v>239</v>
      </c>
      <c r="K214" s="17" t="s">
        <v>295</v>
      </c>
      <c r="L214" s="17" t="s">
        <v>101</v>
      </c>
      <c r="M214" s="17" t="s">
        <v>314</v>
      </c>
      <c r="N214" s="27" t="s">
        <v>103</v>
      </c>
      <c r="O214" s="17">
        <v>0</v>
      </c>
      <c r="P214" s="30">
        <v>0</v>
      </c>
      <c r="Q214" s="27" t="s">
        <v>121</v>
      </c>
      <c r="R214" s="27" t="s">
        <v>122</v>
      </c>
      <c r="S214" s="27" t="s">
        <v>122</v>
      </c>
      <c r="T214" s="27" t="s">
        <v>121</v>
      </c>
      <c r="U214" s="27" t="s">
        <v>122</v>
      </c>
      <c r="V214" s="27" t="s">
        <v>122</v>
      </c>
      <c r="W214" s="26" t="s">
        <v>296</v>
      </c>
      <c r="X214" s="19">
        <v>43159</v>
      </c>
      <c r="Y214" s="19">
        <f t="shared" si="5"/>
        <v>43159</v>
      </c>
      <c r="Z214" s="29">
        <v>207</v>
      </c>
      <c r="AA214" s="30">
        <v>120</v>
      </c>
      <c r="AB214" s="30">
        <v>0</v>
      </c>
      <c r="AD214" s="31" t="s">
        <v>400</v>
      </c>
      <c r="AE214" s="17">
        <v>207</v>
      </c>
      <c r="AF214" s="32" t="s">
        <v>401</v>
      </c>
      <c r="AG214" s="33" t="s">
        <v>173</v>
      </c>
      <c r="AH214" s="25">
        <v>43190</v>
      </c>
      <c r="AI214" s="25">
        <v>43190</v>
      </c>
      <c r="AJ214" s="27" t="s">
        <v>402</v>
      </c>
    </row>
    <row r="215" spans="1:36" ht="45" customHeight="1">
      <c r="A215" s="24">
        <v>2018</v>
      </c>
      <c r="B215" s="25">
        <v>43101</v>
      </c>
      <c r="C215" s="25">
        <v>43190</v>
      </c>
      <c r="D215" s="17" t="s">
        <v>96</v>
      </c>
      <c r="E215" s="17">
        <v>322</v>
      </c>
      <c r="F215" s="17" t="s">
        <v>144</v>
      </c>
      <c r="G215" s="17" t="s">
        <v>144</v>
      </c>
      <c r="H215" s="17" t="s">
        <v>145</v>
      </c>
      <c r="I215" s="17" t="s">
        <v>331</v>
      </c>
      <c r="J215" s="17" t="s">
        <v>332</v>
      </c>
      <c r="K215" s="17" t="s">
        <v>333</v>
      </c>
      <c r="L215" s="17" t="s">
        <v>101</v>
      </c>
      <c r="M215" s="17" t="s">
        <v>314</v>
      </c>
      <c r="N215" s="27" t="s">
        <v>103</v>
      </c>
      <c r="O215" s="17">
        <v>0</v>
      </c>
      <c r="P215" s="30">
        <v>0</v>
      </c>
      <c r="Q215" s="27" t="s">
        <v>121</v>
      </c>
      <c r="R215" s="27" t="s">
        <v>122</v>
      </c>
      <c r="S215" s="27" t="s">
        <v>122</v>
      </c>
      <c r="T215" s="27" t="s">
        <v>121</v>
      </c>
      <c r="U215" s="27" t="s">
        <v>122</v>
      </c>
      <c r="V215" s="27" t="s">
        <v>122</v>
      </c>
      <c r="W215" s="26" t="s">
        <v>296</v>
      </c>
      <c r="X215" s="19">
        <v>43166</v>
      </c>
      <c r="Y215" s="19">
        <f t="shared" si="5"/>
        <v>43166</v>
      </c>
      <c r="Z215" s="29">
        <v>208</v>
      </c>
      <c r="AA215" s="30">
        <v>130</v>
      </c>
      <c r="AB215" s="30">
        <v>0</v>
      </c>
      <c r="AD215" s="31" t="s">
        <v>400</v>
      </c>
      <c r="AE215" s="17">
        <v>208</v>
      </c>
      <c r="AF215" s="32" t="s">
        <v>401</v>
      </c>
      <c r="AG215" s="33" t="s">
        <v>173</v>
      </c>
      <c r="AH215" s="25">
        <v>43190</v>
      </c>
      <c r="AI215" s="25">
        <v>43190</v>
      </c>
      <c r="AJ215" s="27" t="s">
        <v>402</v>
      </c>
    </row>
    <row r="216" spans="1:36" ht="45" customHeight="1">
      <c r="A216" s="24">
        <v>2018</v>
      </c>
      <c r="B216" s="25">
        <v>43101</v>
      </c>
      <c r="C216" s="25">
        <v>43190</v>
      </c>
      <c r="D216" s="17" t="s">
        <v>96</v>
      </c>
      <c r="E216" s="17">
        <v>322</v>
      </c>
      <c r="F216" s="17" t="s">
        <v>144</v>
      </c>
      <c r="G216" s="17" t="s">
        <v>144</v>
      </c>
      <c r="H216" s="17" t="s">
        <v>145</v>
      </c>
      <c r="I216" s="17" t="s">
        <v>355</v>
      </c>
      <c r="J216" s="17" t="s">
        <v>239</v>
      </c>
      <c r="K216" s="17" t="s">
        <v>295</v>
      </c>
      <c r="L216" s="17" t="s">
        <v>101</v>
      </c>
      <c r="M216" s="17" t="s">
        <v>314</v>
      </c>
      <c r="N216" s="27" t="s">
        <v>103</v>
      </c>
      <c r="O216" s="17">
        <v>0</v>
      </c>
      <c r="P216" s="30">
        <v>0</v>
      </c>
      <c r="Q216" s="27" t="s">
        <v>121</v>
      </c>
      <c r="R216" s="27" t="s">
        <v>122</v>
      </c>
      <c r="S216" s="27" t="s">
        <v>122</v>
      </c>
      <c r="T216" s="27" t="s">
        <v>121</v>
      </c>
      <c r="U216" s="27" t="s">
        <v>122</v>
      </c>
      <c r="V216" s="27" t="s">
        <v>122</v>
      </c>
      <c r="W216" s="26" t="s">
        <v>296</v>
      </c>
      <c r="X216" s="19">
        <v>43166</v>
      </c>
      <c r="Y216" s="19">
        <f t="shared" si="5"/>
        <v>43166</v>
      </c>
      <c r="Z216" s="29">
        <v>209</v>
      </c>
      <c r="AA216" s="30">
        <v>120</v>
      </c>
      <c r="AB216" s="30">
        <v>0</v>
      </c>
      <c r="AD216" s="31" t="s">
        <v>400</v>
      </c>
      <c r="AE216" s="17">
        <v>209</v>
      </c>
      <c r="AF216" s="32" t="s">
        <v>401</v>
      </c>
      <c r="AG216" s="33" t="s">
        <v>173</v>
      </c>
      <c r="AH216" s="25">
        <v>43190</v>
      </c>
      <c r="AI216" s="25">
        <v>43190</v>
      </c>
      <c r="AJ216" s="27" t="s">
        <v>402</v>
      </c>
    </row>
    <row r="217" spans="1:36" ht="45" customHeight="1">
      <c r="A217" s="24">
        <v>2018</v>
      </c>
      <c r="B217" s="25">
        <v>43101</v>
      </c>
      <c r="C217" s="25">
        <v>43190</v>
      </c>
      <c r="D217" s="17" t="s">
        <v>96</v>
      </c>
      <c r="E217" s="17">
        <v>322</v>
      </c>
      <c r="F217" s="17" t="s">
        <v>144</v>
      </c>
      <c r="G217" s="17" t="s">
        <v>144</v>
      </c>
      <c r="H217" s="17" t="s">
        <v>145</v>
      </c>
      <c r="I217" s="17" t="s">
        <v>355</v>
      </c>
      <c r="J217" s="17" t="s">
        <v>239</v>
      </c>
      <c r="K217" s="17" t="s">
        <v>295</v>
      </c>
      <c r="L217" s="17" t="s">
        <v>101</v>
      </c>
      <c r="M217" s="17" t="s">
        <v>353</v>
      </c>
      <c r="N217" s="27" t="s">
        <v>103</v>
      </c>
      <c r="O217" s="17">
        <v>0</v>
      </c>
      <c r="P217" s="30">
        <v>0</v>
      </c>
      <c r="Q217" s="27" t="s">
        <v>121</v>
      </c>
      <c r="R217" s="27" t="s">
        <v>122</v>
      </c>
      <c r="S217" s="27" t="s">
        <v>122</v>
      </c>
      <c r="T217" s="27" t="s">
        <v>121</v>
      </c>
      <c r="U217" s="27" t="s">
        <v>354</v>
      </c>
      <c r="V217" s="27" t="s">
        <v>329</v>
      </c>
      <c r="W217" s="26" t="s">
        <v>296</v>
      </c>
      <c r="X217" s="19">
        <v>43124</v>
      </c>
      <c r="Y217" s="19">
        <f t="shared" si="5"/>
        <v>43124</v>
      </c>
      <c r="Z217" s="29">
        <v>210</v>
      </c>
      <c r="AA217" s="30">
        <v>228.01</v>
      </c>
      <c r="AB217" s="30">
        <v>0</v>
      </c>
      <c r="AD217" s="31" t="s">
        <v>400</v>
      </c>
      <c r="AE217" s="17">
        <v>210</v>
      </c>
      <c r="AF217" s="32" t="s">
        <v>401</v>
      </c>
      <c r="AG217" s="33" t="s">
        <v>173</v>
      </c>
      <c r="AH217" s="25">
        <v>43190</v>
      </c>
      <c r="AI217" s="25">
        <v>43190</v>
      </c>
      <c r="AJ217" s="27" t="s">
        <v>402</v>
      </c>
    </row>
    <row r="218" spans="1:36" ht="45" customHeight="1">
      <c r="A218" s="24">
        <v>2018</v>
      </c>
      <c r="B218" s="25">
        <v>43101</v>
      </c>
      <c r="C218" s="25">
        <v>43190</v>
      </c>
      <c r="D218" s="17" t="s">
        <v>96</v>
      </c>
      <c r="E218" s="17">
        <v>322</v>
      </c>
      <c r="F218" s="17" t="s">
        <v>144</v>
      </c>
      <c r="G218" s="17" t="s">
        <v>144</v>
      </c>
      <c r="H218" s="17" t="s">
        <v>145</v>
      </c>
      <c r="I218" s="17" t="s">
        <v>355</v>
      </c>
      <c r="J218" s="17" t="s">
        <v>239</v>
      </c>
      <c r="K218" s="17" t="s">
        <v>295</v>
      </c>
      <c r="L218" s="17" t="s">
        <v>101</v>
      </c>
      <c r="M218" s="17" t="s">
        <v>353</v>
      </c>
      <c r="N218" s="27" t="s">
        <v>103</v>
      </c>
      <c r="O218" s="17">
        <v>0</v>
      </c>
      <c r="P218" s="30">
        <v>0</v>
      </c>
      <c r="Q218" s="27" t="s">
        <v>121</v>
      </c>
      <c r="R218" s="27" t="s">
        <v>122</v>
      </c>
      <c r="S218" s="27" t="s">
        <v>122</v>
      </c>
      <c r="T218" s="27" t="s">
        <v>121</v>
      </c>
      <c r="U218" s="27" t="s">
        <v>354</v>
      </c>
      <c r="V218" s="27" t="s">
        <v>329</v>
      </c>
      <c r="W218" s="26" t="s">
        <v>296</v>
      </c>
      <c r="X218" s="19">
        <v>43124</v>
      </c>
      <c r="Y218" s="19">
        <f t="shared" si="5"/>
        <v>43124</v>
      </c>
      <c r="Z218" s="29">
        <v>211</v>
      </c>
      <c r="AA218" s="30">
        <v>34</v>
      </c>
      <c r="AB218" s="30">
        <v>0</v>
      </c>
      <c r="AD218" s="31" t="s">
        <v>400</v>
      </c>
      <c r="AE218" s="17">
        <v>211</v>
      </c>
      <c r="AF218" s="32" t="s">
        <v>401</v>
      </c>
      <c r="AG218" s="33" t="s">
        <v>173</v>
      </c>
      <c r="AH218" s="25">
        <v>43190</v>
      </c>
      <c r="AI218" s="25">
        <v>43190</v>
      </c>
      <c r="AJ218" s="27" t="s">
        <v>402</v>
      </c>
    </row>
    <row r="219" spans="1:36" ht="45" customHeight="1">
      <c r="A219" s="24">
        <v>2018</v>
      </c>
      <c r="B219" s="25">
        <v>43101</v>
      </c>
      <c r="C219" s="25">
        <v>43190</v>
      </c>
      <c r="D219" s="17" t="s">
        <v>96</v>
      </c>
      <c r="E219" s="17">
        <v>322</v>
      </c>
      <c r="F219" s="17" t="s">
        <v>144</v>
      </c>
      <c r="G219" s="17" t="s">
        <v>144</v>
      </c>
      <c r="H219" s="17" t="s">
        <v>145</v>
      </c>
      <c r="I219" s="17" t="s">
        <v>355</v>
      </c>
      <c r="J219" s="17" t="s">
        <v>239</v>
      </c>
      <c r="K219" s="17" t="s">
        <v>295</v>
      </c>
      <c r="L219" s="17" t="s">
        <v>101</v>
      </c>
      <c r="M219" s="17" t="s">
        <v>353</v>
      </c>
      <c r="N219" s="27" t="s">
        <v>103</v>
      </c>
      <c r="O219" s="17">
        <v>0</v>
      </c>
      <c r="P219" s="30">
        <v>0</v>
      </c>
      <c r="Q219" s="27" t="s">
        <v>121</v>
      </c>
      <c r="R219" s="27" t="s">
        <v>122</v>
      </c>
      <c r="S219" s="27" t="s">
        <v>122</v>
      </c>
      <c r="T219" s="27" t="s">
        <v>121</v>
      </c>
      <c r="U219" s="27" t="s">
        <v>354</v>
      </c>
      <c r="V219" s="27" t="s">
        <v>329</v>
      </c>
      <c r="W219" s="26" t="s">
        <v>296</v>
      </c>
      <c r="X219" s="19">
        <v>43124</v>
      </c>
      <c r="Y219" s="19">
        <f t="shared" si="5"/>
        <v>43124</v>
      </c>
      <c r="Z219" s="29">
        <v>212</v>
      </c>
      <c r="AA219" s="30">
        <v>149</v>
      </c>
      <c r="AB219" s="30">
        <v>0</v>
      </c>
      <c r="AD219" s="31" t="s">
        <v>400</v>
      </c>
      <c r="AE219" s="17">
        <v>212</v>
      </c>
      <c r="AF219" s="32" t="s">
        <v>401</v>
      </c>
      <c r="AG219" s="33" t="s">
        <v>173</v>
      </c>
      <c r="AH219" s="25">
        <v>43190</v>
      </c>
      <c r="AI219" s="25">
        <v>43190</v>
      </c>
      <c r="AJ219" s="27" t="s">
        <v>402</v>
      </c>
    </row>
    <row r="220" spans="1:36" ht="45" customHeight="1">
      <c r="A220" s="24">
        <v>2018</v>
      </c>
      <c r="B220" s="25">
        <v>43101</v>
      </c>
      <c r="C220" s="25">
        <v>43190</v>
      </c>
      <c r="D220" s="17" t="s">
        <v>96</v>
      </c>
      <c r="E220" s="17">
        <v>322</v>
      </c>
      <c r="F220" s="17" t="s">
        <v>144</v>
      </c>
      <c r="G220" s="17" t="s">
        <v>144</v>
      </c>
      <c r="H220" s="17" t="s">
        <v>145</v>
      </c>
      <c r="I220" s="17" t="s">
        <v>355</v>
      </c>
      <c r="J220" s="17" t="s">
        <v>239</v>
      </c>
      <c r="K220" s="17" t="s">
        <v>295</v>
      </c>
      <c r="L220" s="17" t="s">
        <v>101</v>
      </c>
      <c r="M220" s="17" t="s">
        <v>353</v>
      </c>
      <c r="N220" s="27" t="s">
        <v>103</v>
      </c>
      <c r="O220" s="17">
        <v>0</v>
      </c>
      <c r="P220" s="30">
        <v>0</v>
      </c>
      <c r="Q220" s="27" t="s">
        <v>121</v>
      </c>
      <c r="R220" s="27" t="s">
        <v>122</v>
      </c>
      <c r="S220" s="27" t="s">
        <v>122</v>
      </c>
      <c r="T220" s="27" t="s">
        <v>121</v>
      </c>
      <c r="U220" s="27" t="s">
        <v>354</v>
      </c>
      <c r="V220" s="27" t="s">
        <v>329</v>
      </c>
      <c r="W220" s="26" t="s">
        <v>296</v>
      </c>
      <c r="X220" s="19">
        <v>43124</v>
      </c>
      <c r="Y220" s="19">
        <f t="shared" si="5"/>
        <v>43124</v>
      </c>
      <c r="Z220" s="29">
        <v>213</v>
      </c>
      <c r="AA220" s="30">
        <v>71</v>
      </c>
      <c r="AB220" s="30">
        <v>0</v>
      </c>
      <c r="AD220" s="31" t="s">
        <v>400</v>
      </c>
      <c r="AE220" s="17">
        <v>213</v>
      </c>
      <c r="AF220" s="32" t="s">
        <v>401</v>
      </c>
      <c r="AG220" s="33" t="s">
        <v>173</v>
      </c>
      <c r="AH220" s="25">
        <v>43190</v>
      </c>
      <c r="AI220" s="25">
        <v>43190</v>
      </c>
      <c r="AJ220" s="27" t="s">
        <v>402</v>
      </c>
    </row>
    <row r="221" spans="1:36" ht="45" customHeight="1">
      <c r="A221" s="24">
        <v>2018</v>
      </c>
      <c r="B221" s="25">
        <v>43101</v>
      </c>
      <c r="C221" s="25">
        <v>43190</v>
      </c>
      <c r="D221" s="17" t="s">
        <v>96</v>
      </c>
      <c r="E221" s="17">
        <v>322</v>
      </c>
      <c r="F221" s="17" t="s">
        <v>144</v>
      </c>
      <c r="G221" s="17" t="s">
        <v>144</v>
      </c>
      <c r="H221" s="17" t="s">
        <v>145</v>
      </c>
      <c r="I221" s="17" t="s">
        <v>355</v>
      </c>
      <c r="J221" s="17" t="s">
        <v>239</v>
      </c>
      <c r="K221" s="17" t="s">
        <v>295</v>
      </c>
      <c r="L221" s="17" t="s">
        <v>101</v>
      </c>
      <c r="M221" s="17" t="s">
        <v>356</v>
      </c>
      <c r="N221" s="27" t="s">
        <v>103</v>
      </c>
      <c r="O221" s="17">
        <v>0</v>
      </c>
      <c r="P221" s="30">
        <v>0</v>
      </c>
      <c r="Q221" s="27" t="s">
        <v>121</v>
      </c>
      <c r="R221" s="27" t="s">
        <v>122</v>
      </c>
      <c r="S221" s="27" t="s">
        <v>122</v>
      </c>
      <c r="T221" s="27" t="s">
        <v>121</v>
      </c>
      <c r="U221" s="27" t="s">
        <v>357</v>
      </c>
      <c r="V221" s="27" t="s">
        <v>356</v>
      </c>
      <c r="W221" s="26" t="s">
        <v>296</v>
      </c>
      <c r="X221" s="19">
        <v>43144</v>
      </c>
      <c r="Y221" s="19">
        <f t="shared" si="5"/>
        <v>43144</v>
      </c>
      <c r="Z221" s="29">
        <v>214</v>
      </c>
      <c r="AA221" s="30">
        <v>82</v>
      </c>
      <c r="AB221" s="30">
        <v>0</v>
      </c>
      <c r="AD221" s="31" t="s">
        <v>400</v>
      </c>
      <c r="AE221" s="17">
        <v>214</v>
      </c>
      <c r="AF221" s="32" t="s">
        <v>401</v>
      </c>
      <c r="AG221" s="33" t="s">
        <v>173</v>
      </c>
      <c r="AH221" s="25">
        <v>43190</v>
      </c>
      <c r="AI221" s="25">
        <v>43190</v>
      </c>
      <c r="AJ221" s="27" t="s">
        <v>402</v>
      </c>
    </row>
    <row r="222" spans="1:36" ht="45" customHeight="1">
      <c r="A222" s="24">
        <v>2018</v>
      </c>
      <c r="B222" s="25">
        <v>43101</v>
      </c>
      <c r="C222" s="25">
        <v>43190</v>
      </c>
      <c r="D222" s="17" t="s">
        <v>96</v>
      </c>
      <c r="E222" s="17">
        <v>322</v>
      </c>
      <c r="F222" s="17" t="s">
        <v>144</v>
      </c>
      <c r="G222" s="17" t="s">
        <v>144</v>
      </c>
      <c r="H222" s="17" t="s">
        <v>145</v>
      </c>
      <c r="I222" s="17" t="s">
        <v>355</v>
      </c>
      <c r="J222" s="17" t="s">
        <v>239</v>
      </c>
      <c r="K222" s="17" t="s">
        <v>295</v>
      </c>
      <c r="L222" s="17" t="s">
        <v>101</v>
      </c>
      <c r="M222" s="17" t="s">
        <v>356</v>
      </c>
      <c r="N222" s="27" t="s">
        <v>103</v>
      </c>
      <c r="O222" s="17">
        <v>0</v>
      </c>
      <c r="P222" s="30">
        <v>0</v>
      </c>
      <c r="Q222" s="27" t="s">
        <v>121</v>
      </c>
      <c r="R222" s="27" t="s">
        <v>122</v>
      </c>
      <c r="S222" s="27" t="s">
        <v>122</v>
      </c>
      <c r="T222" s="27" t="s">
        <v>121</v>
      </c>
      <c r="U222" s="27" t="s">
        <v>357</v>
      </c>
      <c r="V222" s="27" t="s">
        <v>356</v>
      </c>
      <c r="W222" s="26" t="s">
        <v>296</v>
      </c>
      <c r="X222" s="19">
        <v>43141</v>
      </c>
      <c r="Y222" s="19">
        <f t="shared" si="5"/>
        <v>43141</v>
      </c>
      <c r="Z222" s="29">
        <v>215</v>
      </c>
      <c r="AA222" s="30">
        <v>95</v>
      </c>
      <c r="AB222" s="30">
        <v>0</v>
      </c>
      <c r="AD222" s="31" t="s">
        <v>400</v>
      </c>
      <c r="AE222" s="17">
        <v>215</v>
      </c>
      <c r="AF222" s="32" t="s">
        <v>401</v>
      </c>
      <c r="AG222" s="33" t="s">
        <v>173</v>
      </c>
      <c r="AH222" s="25">
        <v>43190</v>
      </c>
      <c r="AI222" s="25">
        <v>43190</v>
      </c>
      <c r="AJ222" s="27" t="s">
        <v>402</v>
      </c>
    </row>
    <row r="223" spans="1:36" ht="45" customHeight="1">
      <c r="A223" s="24">
        <v>2018</v>
      </c>
      <c r="B223" s="25">
        <v>43101</v>
      </c>
      <c r="C223" s="25">
        <v>43190</v>
      </c>
      <c r="D223" s="17" t="s">
        <v>96</v>
      </c>
      <c r="E223" s="17">
        <v>322</v>
      </c>
      <c r="F223" s="17" t="s">
        <v>144</v>
      </c>
      <c r="G223" s="17" t="s">
        <v>144</v>
      </c>
      <c r="H223" s="17" t="s">
        <v>145</v>
      </c>
      <c r="I223" s="17" t="s">
        <v>355</v>
      </c>
      <c r="J223" s="17" t="s">
        <v>239</v>
      </c>
      <c r="K223" s="17" t="s">
        <v>295</v>
      </c>
      <c r="L223" s="17" t="s">
        <v>101</v>
      </c>
      <c r="M223" s="17" t="s">
        <v>356</v>
      </c>
      <c r="N223" s="27" t="s">
        <v>103</v>
      </c>
      <c r="O223" s="17">
        <v>0</v>
      </c>
      <c r="P223" s="30">
        <v>0</v>
      </c>
      <c r="Q223" s="27" t="s">
        <v>121</v>
      </c>
      <c r="R223" s="27" t="s">
        <v>122</v>
      </c>
      <c r="S223" s="27" t="s">
        <v>122</v>
      </c>
      <c r="T223" s="27" t="s">
        <v>121</v>
      </c>
      <c r="U223" s="27" t="s">
        <v>357</v>
      </c>
      <c r="V223" s="27" t="s">
        <v>356</v>
      </c>
      <c r="W223" s="26" t="s">
        <v>296</v>
      </c>
      <c r="X223" s="19">
        <v>43144</v>
      </c>
      <c r="Y223" s="19">
        <f t="shared" si="5"/>
        <v>43144</v>
      </c>
      <c r="Z223" s="29">
        <v>216</v>
      </c>
      <c r="AA223" s="30">
        <v>152</v>
      </c>
      <c r="AB223" s="30">
        <v>0</v>
      </c>
      <c r="AD223" s="31" t="s">
        <v>400</v>
      </c>
      <c r="AE223" s="17">
        <v>216</v>
      </c>
      <c r="AF223" s="32" t="s">
        <v>401</v>
      </c>
      <c r="AG223" s="33" t="s">
        <v>173</v>
      </c>
      <c r="AH223" s="25">
        <v>43190</v>
      </c>
      <c r="AI223" s="25">
        <v>43190</v>
      </c>
      <c r="AJ223" s="27" t="s">
        <v>402</v>
      </c>
    </row>
    <row r="224" spans="1:36" ht="45" customHeight="1">
      <c r="A224" s="24">
        <v>2018</v>
      </c>
      <c r="B224" s="25">
        <v>43101</v>
      </c>
      <c r="C224" s="25">
        <v>43190</v>
      </c>
      <c r="D224" s="17" t="s">
        <v>96</v>
      </c>
      <c r="E224" s="17">
        <v>322</v>
      </c>
      <c r="F224" s="17" t="s">
        <v>144</v>
      </c>
      <c r="G224" s="17" t="s">
        <v>144</v>
      </c>
      <c r="H224" s="17" t="s">
        <v>145</v>
      </c>
      <c r="I224" s="17" t="s">
        <v>355</v>
      </c>
      <c r="J224" s="17" t="s">
        <v>239</v>
      </c>
      <c r="K224" s="17" t="s">
        <v>295</v>
      </c>
      <c r="L224" s="17" t="s">
        <v>101</v>
      </c>
      <c r="M224" s="17" t="s">
        <v>356</v>
      </c>
      <c r="N224" s="27" t="s">
        <v>103</v>
      </c>
      <c r="O224" s="17">
        <v>0</v>
      </c>
      <c r="P224" s="30">
        <v>0</v>
      </c>
      <c r="Q224" s="27" t="s">
        <v>121</v>
      </c>
      <c r="R224" s="27" t="s">
        <v>122</v>
      </c>
      <c r="S224" s="27" t="s">
        <v>122</v>
      </c>
      <c r="T224" s="27" t="s">
        <v>121</v>
      </c>
      <c r="U224" s="27" t="s">
        <v>357</v>
      </c>
      <c r="V224" s="27" t="s">
        <v>356</v>
      </c>
      <c r="W224" s="26" t="s">
        <v>296</v>
      </c>
      <c r="X224" s="19">
        <v>43143</v>
      </c>
      <c r="Y224" s="19">
        <f t="shared" si="5"/>
        <v>43143</v>
      </c>
      <c r="Z224" s="29">
        <v>217</v>
      </c>
      <c r="AA224" s="30">
        <v>64.03</v>
      </c>
      <c r="AB224" s="30">
        <v>0</v>
      </c>
      <c r="AD224" s="31" t="s">
        <v>400</v>
      </c>
      <c r="AE224" s="17">
        <v>217</v>
      </c>
      <c r="AF224" s="32" t="s">
        <v>401</v>
      </c>
      <c r="AG224" s="33" t="s">
        <v>173</v>
      </c>
      <c r="AH224" s="25">
        <v>43190</v>
      </c>
      <c r="AI224" s="25">
        <v>43190</v>
      </c>
      <c r="AJ224" s="27" t="s">
        <v>402</v>
      </c>
    </row>
    <row r="225" spans="1:36" ht="45" customHeight="1">
      <c r="A225" s="24">
        <v>2018</v>
      </c>
      <c r="B225" s="25">
        <v>43101</v>
      </c>
      <c r="C225" s="25">
        <v>43190</v>
      </c>
      <c r="D225" s="17" t="s">
        <v>96</v>
      </c>
      <c r="E225" s="17">
        <v>322</v>
      </c>
      <c r="F225" s="17" t="s">
        <v>144</v>
      </c>
      <c r="G225" s="17" t="s">
        <v>144</v>
      </c>
      <c r="H225" s="17" t="s">
        <v>145</v>
      </c>
      <c r="I225" s="17" t="s">
        <v>355</v>
      </c>
      <c r="J225" s="17" t="s">
        <v>239</v>
      </c>
      <c r="K225" s="17" t="s">
        <v>295</v>
      </c>
      <c r="L225" s="17" t="s">
        <v>101</v>
      </c>
      <c r="M225" s="17" t="s">
        <v>356</v>
      </c>
      <c r="N225" s="27" t="s">
        <v>103</v>
      </c>
      <c r="O225" s="17">
        <v>0</v>
      </c>
      <c r="P225" s="30">
        <v>0</v>
      </c>
      <c r="Q225" s="27" t="s">
        <v>121</v>
      </c>
      <c r="R225" s="27" t="s">
        <v>122</v>
      </c>
      <c r="S225" s="27" t="s">
        <v>122</v>
      </c>
      <c r="T225" s="27" t="s">
        <v>121</v>
      </c>
      <c r="U225" s="27" t="s">
        <v>357</v>
      </c>
      <c r="V225" s="27" t="s">
        <v>356</v>
      </c>
      <c r="W225" s="26" t="s">
        <v>296</v>
      </c>
      <c r="X225" s="19">
        <v>43139</v>
      </c>
      <c r="Y225" s="19">
        <f t="shared" si="5"/>
        <v>43139</v>
      </c>
      <c r="Z225" s="29">
        <v>218</v>
      </c>
      <c r="AA225" s="30">
        <v>153</v>
      </c>
      <c r="AB225" s="30">
        <v>0</v>
      </c>
      <c r="AD225" s="31" t="s">
        <v>400</v>
      </c>
      <c r="AE225" s="17">
        <v>218</v>
      </c>
      <c r="AF225" s="32" t="s">
        <v>401</v>
      </c>
      <c r="AG225" s="33" t="s">
        <v>173</v>
      </c>
      <c r="AH225" s="25">
        <v>43190</v>
      </c>
      <c r="AI225" s="25">
        <v>43190</v>
      </c>
      <c r="AJ225" s="27" t="s">
        <v>402</v>
      </c>
    </row>
    <row r="226" spans="1:36" ht="45" customHeight="1">
      <c r="A226" s="24">
        <v>2018</v>
      </c>
      <c r="B226" s="25">
        <v>43101</v>
      </c>
      <c r="C226" s="25">
        <v>43190</v>
      </c>
      <c r="D226" s="17" t="s">
        <v>96</v>
      </c>
      <c r="E226" s="17">
        <v>322</v>
      </c>
      <c r="F226" s="17" t="s">
        <v>144</v>
      </c>
      <c r="G226" s="17" t="s">
        <v>144</v>
      </c>
      <c r="H226" s="17" t="s">
        <v>145</v>
      </c>
      <c r="I226" s="17" t="s">
        <v>331</v>
      </c>
      <c r="J226" s="17" t="s">
        <v>332</v>
      </c>
      <c r="K226" s="17" t="s">
        <v>333</v>
      </c>
      <c r="L226" s="17" t="s">
        <v>101</v>
      </c>
      <c r="M226" s="17" t="s">
        <v>210</v>
      </c>
      <c r="N226" s="27" t="s">
        <v>103</v>
      </c>
      <c r="O226" s="17">
        <v>0</v>
      </c>
      <c r="P226" s="30">
        <v>0</v>
      </c>
      <c r="Q226" s="27" t="s">
        <v>121</v>
      </c>
      <c r="R226" s="27" t="s">
        <v>122</v>
      </c>
      <c r="S226" s="27" t="s">
        <v>122</v>
      </c>
      <c r="T226" s="27" t="s">
        <v>121</v>
      </c>
      <c r="U226" s="27" t="s">
        <v>122</v>
      </c>
      <c r="V226" s="17" t="s">
        <v>210</v>
      </c>
      <c r="W226" s="26" t="s">
        <v>296</v>
      </c>
      <c r="X226" s="19">
        <v>43120</v>
      </c>
      <c r="Y226" s="19">
        <f t="shared" si="5"/>
        <v>43120</v>
      </c>
      <c r="Z226" s="29">
        <v>219</v>
      </c>
      <c r="AA226" s="30">
        <v>189</v>
      </c>
      <c r="AB226" s="30">
        <v>0</v>
      </c>
      <c r="AD226" s="31" t="s">
        <v>400</v>
      </c>
      <c r="AE226" s="17">
        <v>219</v>
      </c>
      <c r="AF226" s="32" t="s">
        <v>401</v>
      </c>
      <c r="AG226" s="33" t="s">
        <v>173</v>
      </c>
      <c r="AH226" s="25">
        <v>43190</v>
      </c>
      <c r="AI226" s="25">
        <v>43190</v>
      </c>
      <c r="AJ226" s="27" t="s">
        <v>402</v>
      </c>
    </row>
    <row r="227" spans="1:36" ht="45" customHeight="1">
      <c r="A227" s="24">
        <v>2018</v>
      </c>
      <c r="B227" s="25">
        <v>43101</v>
      </c>
      <c r="C227" s="25">
        <v>43190</v>
      </c>
      <c r="D227" s="17" t="s">
        <v>96</v>
      </c>
      <c r="E227" s="17">
        <v>311</v>
      </c>
      <c r="F227" s="17" t="s">
        <v>204</v>
      </c>
      <c r="G227" s="17" t="s">
        <v>204</v>
      </c>
      <c r="H227" s="17" t="s">
        <v>145</v>
      </c>
      <c r="I227" s="17" t="s">
        <v>346</v>
      </c>
      <c r="J227" s="17" t="s">
        <v>253</v>
      </c>
      <c r="K227" s="17" t="s">
        <v>163</v>
      </c>
      <c r="L227" s="17" t="s">
        <v>101</v>
      </c>
      <c r="M227" s="17" t="s">
        <v>202</v>
      </c>
      <c r="N227" s="27" t="s">
        <v>103</v>
      </c>
      <c r="O227" s="17">
        <v>0</v>
      </c>
      <c r="P227" s="30">
        <v>0</v>
      </c>
      <c r="Q227" s="27" t="s">
        <v>121</v>
      </c>
      <c r="R227" s="27" t="s">
        <v>122</v>
      </c>
      <c r="S227" s="27" t="s">
        <v>122</v>
      </c>
      <c r="T227" s="27" t="s">
        <v>121</v>
      </c>
      <c r="U227" s="27" t="s">
        <v>122</v>
      </c>
      <c r="V227" s="27" t="s">
        <v>202</v>
      </c>
      <c r="W227" s="26" t="s">
        <v>345</v>
      </c>
      <c r="X227" s="19">
        <v>43145</v>
      </c>
      <c r="Y227" s="19">
        <f t="shared" si="5"/>
        <v>43145</v>
      </c>
      <c r="Z227" s="29">
        <v>220</v>
      </c>
      <c r="AA227" s="30">
        <v>415</v>
      </c>
      <c r="AB227" s="30">
        <v>0</v>
      </c>
      <c r="AD227" s="31" t="s">
        <v>400</v>
      </c>
      <c r="AE227" s="17">
        <v>220</v>
      </c>
      <c r="AF227" s="32" t="s">
        <v>401</v>
      </c>
      <c r="AG227" s="33" t="s">
        <v>173</v>
      </c>
      <c r="AH227" s="25">
        <v>43190</v>
      </c>
      <c r="AI227" s="25">
        <v>43190</v>
      </c>
      <c r="AJ227" s="27" t="s">
        <v>402</v>
      </c>
    </row>
    <row r="228" spans="1:36" ht="45" customHeight="1">
      <c r="A228" s="24">
        <v>2018</v>
      </c>
      <c r="B228" s="25">
        <v>43101</v>
      </c>
      <c r="C228" s="25">
        <v>43190</v>
      </c>
      <c r="D228" s="17" t="s">
        <v>96</v>
      </c>
      <c r="E228" s="17">
        <v>322</v>
      </c>
      <c r="F228" s="17" t="s">
        <v>144</v>
      </c>
      <c r="G228" s="17" t="s">
        <v>144</v>
      </c>
      <c r="H228" s="17" t="s">
        <v>145</v>
      </c>
      <c r="I228" s="17" t="s">
        <v>355</v>
      </c>
      <c r="J228" s="17" t="s">
        <v>239</v>
      </c>
      <c r="K228" s="17" t="s">
        <v>295</v>
      </c>
      <c r="L228" s="17" t="s">
        <v>101</v>
      </c>
      <c r="M228" s="17" t="s">
        <v>136</v>
      </c>
      <c r="N228" s="27" t="s">
        <v>103</v>
      </c>
      <c r="O228" s="17">
        <v>0</v>
      </c>
      <c r="P228" s="30">
        <v>0</v>
      </c>
      <c r="Q228" s="27" t="s">
        <v>121</v>
      </c>
      <c r="R228" s="27" t="s">
        <v>122</v>
      </c>
      <c r="S228" s="27" t="s">
        <v>122</v>
      </c>
      <c r="T228" s="27" t="s">
        <v>121</v>
      </c>
      <c r="U228" s="17" t="s">
        <v>136</v>
      </c>
      <c r="V228" s="17" t="s">
        <v>136</v>
      </c>
      <c r="W228" s="26" t="s">
        <v>296</v>
      </c>
      <c r="X228" s="19">
        <v>43137</v>
      </c>
      <c r="Y228" s="19">
        <f t="shared" si="5"/>
        <v>43137</v>
      </c>
      <c r="Z228" s="29">
        <v>221</v>
      </c>
      <c r="AA228" s="30">
        <v>328</v>
      </c>
      <c r="AB228" s="30">
        <v>0</v>
      </c>
      <c r="AD228" s="31" t="s">
        <v>400</v>
      </c>
      <c r="AE228" s="17">
        <v>221</v>
      </c>
      <c r="AF228" s="32" t="s">
        <v>401</v>
      </c>
      <c r="AG228" s="33" t="s">
        <v>173</v>
      </c>
      <c r="AH228" s="25">
        <v>43190</v>
      </c>
      <c r="AI228" s="25">
        <v>43190</v>
      </c>
      <c r="AJ228" s="27" t="s">
        <v>402</v>
      </c>
    </row>
    <row r="229" spans="1:36" ht="45" customHeight="1">
      <c r="A229" s="24">
        <v>2018</v>
      </c>
      <c r="B229" s="25">
        <v>43101</v>
      </c>
      <c r="C229" s="25">
        <v>43190</v>
      </c>
      <c r="D229" s="17" t="s">
        <v>96</v>
      </c>
      <c r="E229" s="17">
        <v>322</v>
      </c>
      <c r="F229" s="17" t="s">
        <v>144</v>
      </c>
      <c r="G229" s="17" t="s">
        <v>144</v>
      </c>
      <c r="H229" s="17" t="s">
        <v>145</v>
      </c>
      <c r="I229" s="17" t="s">
        <v>355</v>
      </c>
      <c r="J229" s="17" t="s">
        <v>239</v>
      </c>
      <c r="K229" s="17" t="s">
        <v>295</v>
      </c>
      <c r="L229" s="17" t="s">
        <v>101</v>
      </c>
      <c r="M229" s="17" t="s">
        <v>136</v>
      </c>
      <c r="N229" s="27" t="s">
        <v>103</v>
      </c>
      <c r="O229" s="17">
        <v>0</v>
      </c>
      <c r="P229" s="30">
        <v>0</v>
      </c>
      <c r="Q229" s="27" t="s">
        <v>121</v>
      </c>
      <c r="R229" s="27" t="s">
        <v>122</v>
      </c>
      <c r="S229" s="27" t="s">
        <v>122</v>
      </c>
      <c r="T229" s="27" t="s">
        <v>121</v>
      </c>
      <c r="U229" s="17" t="s">
        <v>136</v>
      </c>
      <c r="V229" s="17" t="s">
        <v>136</v>
      </c>
      <c r="W229" s="26" t="s">
        <v>296</v>
      </c>
      <c r="X229" s="19">
        <v>43137</v>
      </c>
      <c r="Y229" s="19">
        <f t="shared" si="5"/>
        <v>43137</v>
      </c>
      <c r="Z229" s="29">
        <v>222</v>
      </c>
      <c r="AA229" s="30">
        <v>115</v>
      </c>
      <c r="AB229" s="30">
        <v>0</v>
      </c>
      <c r="AD229" s="31" t="s">
        <v>400</v>
      </c>
      <c r="AE229" s="17">
        <v>222</v>
      </c>
      <c r="AF229" s="32" t="s">
        <v>401</v>
      </c>
      <c r="AG229" s="33" t="s">
        <v>173</v>
      </c>
      <c r="AH229" s="25">
        <v>43190</v>
      </c>
      <c r="AI229" s="25">
        <v>43190</v>
      </c>
      <c r="AJ229" s="27" t="s">
        <v>402</v>
      </c>
    </row>
    <row r="230" spans="1:36" ht="45" customHeight="1">
      <c r="A230" s="24">
        <v>2018</v>
      </c>
      <c r="B230" s="25">
        <v>43101</v>
      </c>
      <c r="C230" s="25">
        <v>43190</v>
      </c>
      <c r="D230" s="17" t="s">
        <v>96</v>
      </c>
      <c r="E230" s="17">
        <v>322</v>
      </c>
      <c r="F230" s="17" t="s">
        <v>144</v>
      </c>
      <c r="G230" s="17" t="s">
        <v>144</v>
      </c>
      <c r="H230" s="17" t="s">
        <v>145</v>
      </c>
      <c r="I230" s="17" t="s">
        <v>355</v>
      </c>
      <c r="J230" s="17" t="s">
        <v>239</v>
      </c>
      <c r="K230" s="17" t="s">
        <v>295</v>
      </c>
      <c r="L230" s="17" t="s">
        <v>101</v>
      </c>
      <c r="M230" s="17" t="s">
        <v>136</v>
      </c>
      <c r="N230" s="27" t="s">
        <v>103</v>
      </c>
      <c r="O230" s="17">
        <v>0</v>
      </c>
      <c r="P230" s="30">
        <v>0</v>
      </c>
      <c r="Q230" s="27" t="s">
        <v>121</v>
      </c>
      <c r="R230" s="27" t="s">
        <v>122</v>
      </c>
      <c r="S230" s="27" t="s">
        <v>122</v>
      </c>
      <c r="T230" s="27" t="s">
        <v>121</v>
      </c>
      <c r="U230" s="17" t="s">
        <v>136</v>
      </c>
      <c r="V230" s="17" t="s">
        <v>136</v>
      </c>
      <c r="W230" s="26" t="s">
        <v>296</v>
      </c>
      <c r="X230" s="19">
        <v>43137</v>
      </c>
      <c r="Y230" s="19">
        <f t="shared" si="5"/>
        <v>43137</v>
      </c>
      <c r="Z230" s="29">
        <v>223</v>
      </c>
      <c r="AA230" s="30">
        <v>77</v>
      </c>
      <c r="AB230" s="30">
        <v>0</v>
      </c>
      <c r="AD230" s="31" t="s">
        <v>400</v>
      </c>
      <c r="AE230" s="17">
        <v>223</v>
      </c>
      <c r="AF230" s="32" t="s">
        <v>401</v>
      </c>
      <c r="AG230" s="33" t="s">
        <v>173</v>
      </c>
      <c r="AH230" s="25">
        <v>43190</v>
      </c>
      <c r="AI230" s="25">
        <v>43190</v>
      </c>
      <c r="AJ230" s="27" t="s">
        <v>402</v>
      </c>
    </row>
    <row r="231" spans="1:36" ht="45" customHeight="1">
      <c r="A231" s="24">
        <v>2018</v>
      </c>
      <c r="B231" s="25">
        <v>43101</v>
      </c>
      <c r="C231" s="25">
        <v>43190</v>
      </c>
      <c r="D231" s="17" t="s">
        <v>96</v>
      </c>
      <c r="E231" s="17">
        <v>322</v>
      </c>
      <c r="F231" s="17" t="s">
        <v>144</v>
      </c>
      <c r="G231" s="17" t="s">
        <v>144</v>
      </c>
      <c r="H231" s="17" t="s">
        <v>145</v>
      </c>
      <c r="I231" s="17" t="s">
        <v>355</v>
      </c>
      <c r="J231" s="17" t="s">
        <v>239</v>
      </c>
      <c r="K231" s="17" t="s">
        <v>295</v>
      </c>
      <c r="L231" s="17" t="s">
        <v>101</v>
      </c>
      <c r="M231" s="17" t="s">
        <v>136</v>
      </c>
      <c r="N231" s="27" t="s">
        <v>103</v>
      </c>
      <c r="O231" s="17">
        <v>0</v>
      </c>
      <c r="P231" s="30">
        <v>0</v>
      </c>
      <c r="Q231" s="27" t="s">
        <v>121</v>
      </c>
      <c r="R231" s="27" t="s">
        <v>122</v>
      </c>
      <c r="S231" s="27" t="s">
        <v>122</v>
      </c>
      <c r="T231" s="27" t="s">
        <v>121</v>
      </c>
      <c r="U231" s="17" t="s">
        <v>136</v>
      </c>
      <c r="V231" s="17" t="s">
        <v>136</v>
      </c>
      <c r="W231" s="26" t="s">
        <v>296</v>
      </c>
      <c r="X231" s="19">
        <v>43131</v>
      </c>
      <c r="Y231" s="19">
        <f t="shared" si="5"/>
        <v>43131</v>
      </c>
      <c r="Z231" s="29">
        <v>224</v>
      </c>
      <c r="AA231" s="30">
        <v>141</v>
      </c>
      <c r="AB231" s="30">
        <v>0</v>
      </c>
      <c r="AD231" s="31" t="s">
        <v>400</v>
      </c>
      <c r="AE231" s="17">
        <v>224</v>
      </c>
      <c r="AF231" s="32" t="s">
        <v>401</v>
      </c>
      <c r="AG231" s="33" t="s">
        <v>173</v>
      </c>
      <c r="AH231" s="25">
        <v>43190</v>
      </c>
      <c r="AI231" s="25">
        <v>43190</v>
      </c>
      <c r="AJ231" s="27" t="s">
        <v>402</v>
      </c>
    </row>
    <row r="232" spans="1:36" ht="45" customHeight="1">
      <c r="A232" s="24">
        <v>2018</v>
      </c>
      <c r="B232" s="25">
        <v>43101</v>
      </c>
      <c r="C232" s="25">
        <v>43190</v>
      </c>
      <c r="D232" s="17" t="s">
        <v>96</v>
      </c>
      <c r="E232" s="17">
        <v>322</v>
      </c>
      <c r="F232" s="17" t="s">
        <v>144</v>
      </c>
      <c r="G232" s="17" t="s">
        <v>144</v>
      </c>
      <c r="H232" s="17" t="s">
        <v>145</v>
      </c>
      <c r="I232" s="17" t="s">
        <v>355</v>
      </c>
      <c r="J232" s="17" t="s">
        <v>239</v>
      </c>
      <c r="K232" s="17" t="s">
        <v>295</v>
      </c>
      <c r="L232" s="17" t="s">
        <v>101</v>
      </c>
      <c r="M232" s="17" t="s">
        <v>136</v>
      </c>
      <c r="N232" s="27" t="s">
        <v>103</v>
      </c>
      <c r="O232" s="17">
        <v>0</v>
      </c>
      <c r="P232" s="30">
        <v>0</v>
      </c>
      <c r="Q232" s="27" t="s">
        <v>121</v>
      </c>
      <c r="R232" s="27" t="s">
        <v>122</v>
      </c>
      <c r="S232" s="27" t="s">
        <v>122</v>
      </c>
      <c r="T232" s="27" t="s">
        <v>121</v>
      </c>
      <c r="U232" s="17" t="s">
        <v>136</v>
      </c>
      <c r="V232" s="17" t="s">
        <v>136</v>
      </c>
      <c r="W232" s="26" t="s">
        <v>296</v>
      </c>
      <c r="X232" s="19">
        <v>43137</v>
      </c>
      <c r="Y232" s="19">
        <f t="shared" si="5"/>
        <v>43137</v>
      </c>
      <c r="Z232" s="29">
        <v>225</v>
      </c>
      <c r="AA232" s="30">
        <v>313</v>
      </c>
      <c r="AB232" s="30">
        <v>0</v>
      </c>
      <c r="AD232" s="31" t="s">
        <v>400</v>
      </c>
      <c r="AE232" s="17">
        <v>225</v>
      </c>
      <c r="AF232" s="32" t="s">
        <v>401</v>
      </c>
      <c r="AG232" s="33" t="s">
        <v>173</v>
      </c>
      <c r="AH232" s="25">
        <v>43190</v>
      </c>
      <c r="AI232" s="25">
        <v>43190</v>
      </c>
      <c r="AJ232" s="27" t="s">
        <v>402</v>
      </c>
    </row>
    <row r="233" spans="1:36" ht="45" customHeight="1">
      <c r="A233" s="24">
        <v>2018</v>
      </c>
      <c r="B233" s="25">
        <v>43101</v>
      </c>
      <c r="C233" s="25">
        <v>43190</v>
      </c>
      <c r="D233" s="17" t="s">
        <v>96</v>
      </c>
      <c r="E233" s="17">
        <v>547</v>
      </c>
      <c r="F233" s="17" t="s">
        <v>364</v>
      </c>
      <c r="G233" s="17" t="s">
        <v>364</v>
      </c>
      <c r="H233" s="17" t="s">
        <v>145</v>
      </c>
      <c r="I233" s="17" t="s">
        <v>300</v>
      </c>
      <c r="J233" s="17" t="s">
        <v>270</v>
      </c>
      <c r="K233" s="17" t="s">
        <v>365</v>
      </c>
      <c r="L233" s="17" t="s">
        <v>101</v>
      </c>
      <c r="M233" s="17" t="s">
        <v>202</v>
      </c>
      <c r="N233" s="27" t="s">
        <v>103</v>
      </c>
      <c r="O233" s="17">
        <v>0</v>
      </c>
      <c r="P233" s="30">
        <v>0</v>
      </c>
      <c r="Q233" s="27" t="s">
        <v>121</v>
      </c>
      <c r="R233" s="27" t="s">
        <v>122</v>
      </c>
      <c r="S233" s="27" t="s">
        <v>122</v>
      </c>
      <c r="T233" s="27" t="s">
        <v>121</v>
      </c>
      <c r="U233" s="27" t="s">
        <v>122</v>
      </c>
      <c r="V233" s="17" t="s">
        <v>202</v>
      </c>
      <c r="W233" s="26" t="s">
        <v>296</v>
      </c>
      <c r="X233" s="19">
        <v>43167</v>
      </c>
      <c r="Y233" s="19">
        <f t="shared" si="5"/>
        <v>43167</v>
      </c>
      <c r="Z233" s="29">
        <v>226</v>
      </c>
      <c r="AA233" s="30">
        <v>200</v>
      </c>
      <c r="AB233" s="30">
        <v>0</v>
      </c>
      <c r="AD233" s="31" t="s">
        <v>400</v>
      </c>
      <c r="AE233" s="17">
        <v>226</v>
      </c>
      <c r="AF233" s="32" t="s">
        <v>401</v>
      </c>
      <c r="AG233" s="33" t="s">
        <v>173</v>
      </c>
      <c r="AH233" s="25">
        <v>43190</v>
      </c>
      <c r="AI233" s="25">
        <v>43190</v>
      </c>
      <c r="AJ233" s="27" t="s">
        <v>402</v>
      </c>
    </row>
    <row r="234" spans="1:36" ht="45" customHeight="1">
      <c r="A234" s="24">
        <v>2018</v>
      </c>
      <c r="B234" s="25">
        <v>43101</v>
      </c>
      <c r="C234" s="25">
        <v>43190</v>
      </c>
      <c r="D234" s="17" t="s">
        <v>96</v>
      </c>
      <c r="E234" s="17">
        <v>311</v>
      </c>
      <c r="F234" s="17" t="s">
        <v>204</v>
      </c>
      <c r="G234" s="17" t="s">
        <v>204</v>
      </c>
      <c r="H234" s="17" t="s">
        <v>145</v>
      </c>
      <c r="I234" s="17" t="s">
        <v>346</v>
      </c>
      <c r="J234" s="17" t="s">
        <v>253</v>
      </c>
      <c r="K234" s="17" t="s">
        <v>163</v>
      </c>
      <c r="L234" s="17" t="s">
        <v>101</v>
      </c>
      <c r="M234" s="17" t="s">
        <v>202</v>
      </c>
      <c r="N234" s="27" t="s">
        <v>103</v>
      </c>
      <c r="O234" s="17">
        <v>0</v>
      </c>
      <c r="P234" s="30">
        <v>0</v>
      </c>
      <c r="Q234" s="27" t="s">
        <v>121</v>
      </c>
      <c r="R234" s="27" t="s">
        <v>122</v>
      </c>
      <c r="S234" s="27" t="s">
        <v>122</v>
      </c>
      <c r="T234" s="27" t="s">
        <v>121</v>
      </c>
      <c r="U234" s="27" t="s">
        <v>122</v>
      </c>
      <c r="V234" s="27" t="s">
        <v>202</v>
      </c>
      <c r="W234" s="26" t="s">
        <v>345</v>
      </c>
      <c r="X234" s="19">
        <v>43167</v>
      </c>
      <c r="Y234" s="19">
        <f t="shared" si="5"/>
        <v>43167</v>
      </c>
      <c r="Z234" s="29">
        <v>227</v>
      </c>
      <c r="AA234" s="30">
        <v>213</v>
      </c>
      <c r="AB234" s="30">
        <v>0</v>
      </c>
      <c r="AD234" s="31" t="s">
        <v>400</v>
      </c>
      <c r="AE234" s="17">
        <v>227</v>
      </c>
      <c r="AF234" s="32" t="s">
        <v>401</v>
      </c>
      <c r="AG234" s="33" t="s">
        <v>173</v>
      </c>
      <c r="AH234" s="25">
        <v>43190</v>
      </c>
      <c r="AI234" s="25">
        <v>43190</v>
      </c>
      <c r="AJ234" s="27" t="s">
        <v>402</v>
      </c>
    </row>
    <row r="235" spans="1:36" ht="45" customHeight="1">
      <c r="A235" s="24">
        <v>2018</v>
      </c>
      <c r="B235" s="25">
        <v>43101</v>
      </c>
      <c r="C235" s="25">
        <v>43190</v>
      </c>
      <c r="D235" s="17" t="s">
        <v>96</v>
      </c>
      <c r="E235" s="17">
        <v>322</v>
      </c>
      <c r="F235" s="17" t="s">
        <v>144</v>
      </c>
      <c r="G235" s="17" t="s">
        <v>144</v>
      </c>
      <c r="H235" s="17" t="s">
        <v>145</v>
      </c>
      <c r="I235" s="17" t="s">
        <v>331</v>
      </c>
      <c r="J235" s="17" t="s">
        <v>332</v>
      </c>
      <c r="K235" s="17" t="s">
        <v>333</v>
      </c>
      <c r="L235" s="17" t="s">
        <v>101</v>
      </c>
      <c r="M235" s="17" t="s">
        <v>314</v>
      </c>
      <c r="N235" s="27" t="s">
        <v>103</v>
      </c>
      <c r="O235" s="17">
        <v>0</v>
      </c>
      <c r="P235" s="30">
        <v>0</v>
      </c>
      <c r="Q235" s="27" t="s">
        <v>121</v>
      </c>
      <c r="R235" s="27" t="s">
        <v>122</v>
      </c>
      <c r="S235" s="27" t="s">
        <v>122</v>
      </c>
      <c r="T235" s="27" t="s">
        <v>121</v>
      </c>
      <c r="U235" s="27" t="s">
        <v>122</v>
      </c>
      <c r="V235" s="27" t="s">
        <v>122</v>
      </c>
      <c r="W235" s="26" t="s">
        <v>296</v>
      </c>
      <c r="X235" s="19">
        <v>43167</v>
      </c>
      <c r="Y235" s="19">
        <f t="shared" si="5"/>
        <v>43167</v>
      </c>
      <c r="Z235" s="29">
        <v>228</v>
      </c>
      <c r="AA235" s="30">
        <v>151</v>
      </c>
      <c r="AB235" s="30">
        <v>0</v>
      </c>
      <c r="AD235" s="31" t="s">
        <v>400</v>
      </c>
      <c r="AE235" s="17">
        <v>228</v>
      </c>
      <c r="AF235" s="32" t="s">
        <v>401</v>
      </c>
      <c r="AG235" s="33" t="s">
        <v>173</v>
      </c>
      <c r="AH235" s="25">
        <v>43190</v>
      </c>
      <c r="AI235" s="25">
        <v>43190</v>
      </c>
      <c r="AJ235" s="27" t="s">
        <v>402</v>
      </c>
    </row>
    <row r="236" spans="1:36" ht="45" customHeight="1">
      <c r="A236" s="24">
        <v>2018</v>
      </c>
      <c r="B236" s="25">
        <v>43101</v>
      </c>
      <c r="C236" s="25">
        <v>43190</v>
      </c>
      <c r="D236" s="17" t="s">
        <v>96</v>
      </c>
      <c r="E236" s="17">
        <v>322</v>
      </c>
      <c r="F236" s="17" t="s">
        <v>144</v>
      </c>
      <c r="G236" s="17" t="s">
        <v>144</v>
      </c>
      <c r="H236" s="17" t="s">
        <v>145</v>
      </c>
      <c r="I236" s="17" t="s">
        <v>355</v>
      </c>
      <c r="J236" s="17" t="s">
        <v>239</v>
      </c>
      <c r="K236" s="17" t="s">
        <v>295</v>
      </c>
      <c r="L236" s="17" t="s">
        <v>101</v>
      </c>
      <c r="M236" s="17" t="s">
        <v>136</v>
      </c>
      <c r="N236" s="27" t="s">
        <v>103</v>
      </c>
      <c r="O236" s="17">
        <v>0</v>
      </c>
      <c r="P236" s="30">
        <v>0</v>
      </c>
      <c r="Q236" s="27" t="s">
        <v>121</v>
      </c>
      <c r="R236" s="27" t="s">
        <v>122</v>
      </c>
      <c r="S236" s="27" t="s">
        <v>122</v>
      </c>
      <c r="T236" s="27" t="s">
        <v>121</v>
      </c>
      <c r="U236" s="17" t="s">
        <v>136</v>
      </c>
      <c r="V236" s="17" t="s">
        <v>136</v>
      </c>
      <c r="W236" s="26" t="s">
        <v>296</v>
      </c>
      <c r="X236" s="19">
        <v>43167</v>
      </c>
      <c r="Y236" s="19">
        <f t="shared" si="5"/>
        <v>43167</v>
      </c>
      <c r="Z236" s="29">
        <v>229</v>
      </c>
      <c r="AA236" s="30">
        <v>154</v>
      </c>
      <c r="AB236" s="30">
        <v>0</v>
      </c>
      <c r="AD236" s="31" t="s">
        <v>400</v>
      </c>
      <c r="AE236" s="17">
        <v>229</v>
      </c>
      <c r="AF236" s="32" t="s">
        <v>401</v>
      </c>
      <c r="AG236" s="33" t="s">
        <v>173</v>
      </c>
      <c r="AH236" s="25">
        <v>43190</v>
      </c>
      <c r="AI236" s="25">
        <v>43190</v>
      </c>
      <c r="AJ236" s="27" t="s">
        <v>402</v>
      </c>
    </row>
    <row r="237" spans="1:36" ht="45" customHeight="1">
      <c r="A237" s="24">
        <v>2018</v>
      </c>
      <c r="B237" s="25">
        <v>43101</v>
      </c>
      <c r="C237" s="25">
        <v>43190</v>
      </c>
      <c r="D237" s="17" t="s">
        <v>96</v>
      </c>
      <c r="E237" s="17">
        <v>322</v>
      </c>
      <c r="F237" s="17" t="s">
        <v>144</v>
      </c>
      <c r="G237" s="17" t="s">
        <v>144</v>
      </c>
      <c r="H237" s="17" t="s">
        <v>145</v>
      </c>
      <c r="I237" s="17" t="s">
        <v>355</v>
      </c>
      <c r="J237" s="17" t="s">
        <v>239</v>
      </c>
      <c r="K237" s="17" t="s">
        <v>295</v>
      </c>
      <c r="L237" s="17" t="s">
        <v>101</v>
      </c>
      <c r="M237" s="17" t="s">
        <v>136</v>
      </c>
      <c r="N237" s="27" t="s">
        <v>103</v>
      </c>
      <c r="O237" s="17">
        <v>0</v>
      </c>
      <c r="P237" s="30">
        <v>0</v>
      </c>
      <c r="Q237" s="27" t="s">
        <v>121</v>
      </c>
      <c r="R237" s="27" t="s">
        <v>122</v>
      </c>
      <c r="S237" s="27" t="s">
        <v>122</v>
      </c>
      <c r="T237" s="27" t="s">
        <v>121</v>
      </c>
      <c r="U237" s="17" t="s">
        <v>136</v>
      </c>
      <c r="V237" s="17" t="s">
        <v>136</v>
      </c>
      <c r="W237" s="26" t="s">
        <v>296</v>
      </c>
      <c r="X237" s="19">
        <v>43166</v>
      </c>
      <c r="Y237" s="19">
        <f t="shared" si="5"/>
        <v>43166</v>
      </c>
      <c r="Z237" s="29">
        <v>230</v>
      </c>
      <c r="AA237" s="30">
        <v>328</v>
      </c>
      <c r="AB237" s="30">
        <v>0</v>
      </c>
      <c r="AD237" s="31" t="s">
        <v>400</v>
      </c>
      <c r="AE237" s="17">
        <v>230</v>
      </c>
      <c r="AF237" s="32" t="s">
        <v>401</v>
      </c>
      <c r="AG237" s="33" t="s">
        <v>173</v>
      </c>
      <c r="AH237" s="25">
        <v>43190</v>
      </c>
      <c r="AI237" s="25">
        <v>43190</v>
      </c>
      <c r="AJ237" s="27" t="s">
        <v>402</v>
      </c>
    </row>
    <row r="238" spans="1:36" ht="45" customHeight="1">
      <c r="A238" s="24">
        <v>2018</v>
      </c>
      <c r="B238" s="25">
        <v>43101</v>
      </c>
      <c r="C238" s="25">
        <v>43190</v>
      </c>
      <c r="D238" s="17" t="s">
        <v>96</v>
      </c>
      <c r="E238" s="17">
        <v>322</v>
      </c>
      <c r="F238" s="17" t="s">
        <v>144</v>
      </c>
      <c r="G238" s="17" t="s">
        <v>144</v>
      </c>
      <c r="H238" s="17" t="s">
        <v>145</v>
      </c>
      <c r="I238" s="17" t="s">
        <v>355</v>
      </c>
      <c r="J238" s="17" t="s">
        <v>239</v>
      </c>
      <c r="K238" s="17" t="s">
        <v>295</v>
      </c>
      <c r="L238" s="17" t="s">
        <v>101</v>
      </c>
      <c r="M238" s="17" t="s">
        <v>136</v>
      </c>
      <c r="N238" s="27" t="s">
        <v>103</v>
      </c>
      <c r="O238" s="17">
        <v>0</v>
      </c>
      <c r="P238" s="30">
        <v>0</v>
      </c>
      <c r="Q238" s="27" t="s">
        <v>121</v>
      </c>
      <c r="R238" s="27" t="s">
        <v>122</v>
      </c>
      <c r="S238" s="27" t="s">
        <v>122</v>
      </c>
      <c r="T238" s="27" t="s">
        <v>121</v>
      </c>
      <c r="U238" s="17" t="s">
        <v>136</v>
      </c>
      <c r="V238" s="17" t="s">
        <v>136</v>
      </c>
      <c r="W238" s="26" t="s">
        <v>296</v>
      </c>
      <c r="X238" s="19">
        <v>43165</v>
      </c>
      <c r="Y238" s="19">
        <f t="shared" si="5"/>
        <v>43165</v>
      </c>
      <c r="Z238" s="29">
        <v>231</v>
      </c>
      <c r="AA238" s="30">
        <v>165</v>
      </c>
      <c r="AB238" s="30">
        <v>0</v>
      </c>
      <c r="AD238" s="31" t="s">
        <v>400</v>
      </c>
      <c r="AE238" s="17">
        <v>231</v>
      </c>
      <c r="AF238" s="32" t="s">
        <v>401</v>
      </c>
      <c r="AG238" s="33" t="s">
        <v>173</v>
      </c>
      <c r="AH238" s="25">
        <v>43190</v>
      </c>
      <c r="AI238" s="25">
        <v>43190</v>
      </c>
      <c r="AJ238" s="27" t="s">
        <v>402</v>
      </c>
    </row>
    <row r="239" spans="1:36" ht="45" customHeight="1">
      <c r="A239" s="24">
        <v>2018</v>
      </c>
      <c r="B239" s="25">
        <v>43101</v>
      </c>
      <c r="C239" s="25">
        <v>43190</v>
      </c>
      <c r="D239" s="17" t="s">
        <v>96</v>
      </c>
      <c r="E239" s="17">
        <v>322</v>
      </c>
      <c r="F239" s="17" t="s">
        <v>144</v>
      </c>
      <c r="G239" s="17" t="s">
        <v>144</v>
      </c>
      <c r="H239" s="17" t="s">
        <v>145</v>
      </c>
      <c r="I239" s="17" t="s">
        <v>355</v>
      </c>
      <c r="J239" s="17" t="s">
        <v>239</v>
      </c>
      <c r="K239" s="17" t="s">
        <v>295</v>
      </c>
      <c r="L239" s="17" t="s">
        <v>101</v>
      </c>
      <c r="M239" s="17" t="s">
        <v>136</v>
      </c>
      <c r="N239" s="27" t="s">
        <v>103</v>
      </c>
      <c r="O239" s="17">
        <v>0</v>
      </c>
      <c r="P239" s="30">
        <v>0</v>
      </c>
      <c r="Q239" s="27" t="s">
        <v>121</v>
      </c>
      <c r="R239" s="27" t="s">
        <v>122</v>
      </c>
      <c r="S239" s="27" t="s">
        <v>122</v>
      </c>
      <c r="T239" s="27" t="s">
        <v>121</v>
      </c>
      <c r="U239" s="17" t="s">
        <v>136</v>
      </c>
      <c r="V239" s="17" t="s">
        <v>136</v>
      </c>
      <c r="W239" s="26" t="s">
        <v>296</v>
      </c>
      <c r="X239" s="19">
        <v>43165</v>
      </c>
      <c r="Y239" s="19">
        <f t="shared" si="5"/>
        <v>43165</v>
      </c>
      <c r="Z239" s="29">
        <v>232</v>
      </c>
      <c r="AA239" s="30">
        <v>20</v>
      </c>
      <c r="AB239" s="30">
        <v>0</v>
      </c>
      <c r="AD239" s="31" t="s">
        <v>400</v>
      </c>
      <c r="AE239" s="17">
        <v>232</v>
      </c>
      <c r="AF239" s="32" t="s">
        <v>401</v>
      </c>
      <c r="AG239" s="33" t="s">
        <v>173</v>
      </c>
      <c r="AH239" s="25">
        <v>43190</v>
      </c>
      <c r="AI239" s="25">
        <v>43190</v>
      </c>
      <c r="AJ239" s="27" t="s">
        <v>402</v>
      </c>
    </row>
    <row r="240" spans="1:36" ht="45" customHeight="1">
      <c r="A240" s="24">
        <v>2018</v>
      </c>
      <c r="B240" s="25">
        <v>43101</v>
      </c>
      <c r="C240" s="25">
        <v>43190</v>
      </c>
      <c r="D240" s="17" t="s">
        <v>96</v>
      </c>
      <c r="E240" s="26">
        <v>217</v>
      </c>
      <c r="F240" s="26" t="s">
        <v>196</v>
      </c>
      <c r="G240" s="26" t="s">
        <v>196</v>
      </c>
      <c r="H240" s="26" t="s">
        <v>197</v>
      </c>
      <c r="I240" s="26" t="s">
        <v>198</v>
      </c>
      <c r="J240" s="26" t="s">
        <v>199</v>
      </c>
      <c r="K240" s="26" t="s">
        <v>200</v>
      </c>
      <c r="L240" s="17" t="s">
        <v>101</v>
      </c>
      <c r="M240" s="17" t="s">
        <v>201</v>
      </c>
      <c r="N240" s="27" t="s">
        <v>103</v>
      </c>
      <c r="O240" s="17">
        <v>0</v>
      </c>
      <c r="P240" s="30">
        <v>0</v>
      </c>
      <c r="Q240" s="27" t="s">
        <v>121</v>
      </c>
      <c r="R240" s="27" t="s">
        <v>122</v>
      </c>
      <c r="S240" s="27" t="s">
        <v>122</v>
      </c>
      <c r="T240" s="27" t="s">
        <v>121</v>
      </c>
      <c r="U240" s="27" t="s">
        <v>122</v>
      </c>
      <c r="V240" s="27" t="s">
        <v>202</v>
      </c>
      <c r="W240" s="27" t="s">
        <v>203</v>
      </c>
      <c r="X240" s="19">
        <v>43152</v>
      </c>
      <c r="Y240" s="19">
        <v>43153</v>
      </c>
      <c r="Z240" s="29">
        <v>233</v>
      </c>
      <c r="AA240" s="30">
        <v>980</v>
      </c>
      <c r="AB240" s="30">
        <v>0</v>
      </c>
      <c r="AD240" s="31" t="s">
        <v>400</v>
      </c>
      <c r="AE240" s="17">
        <v>233</v>
      </c>
      <c r="AF240" s="32" t="s">
        <v>401</v>
      </c>
      <c r="AG240" s="33" t="s">
        <v>173</v>
      </c>
      <c r="AH240" s="25">
        <v>43190</v>
      </c>
      <c r="AI240" s="25">
        <v>43190</v>
      </c>
      <c r="AJ240" s="27" t="s">
        <v>402</v>
      </c>
    </row>
    <row r="241" spans="1:36" ht="45" customHeight="1">
      <c r="A241" s="24">
        <v>2018</v>
      </c>
      <c r="B241" s="25">
        <v>43101</v>
      </c>
      <c r="C241" s="25">
        <v>43190</v>
      </c>
      <c r="D241" s="17" t="s">
        <v>96</v>
      </c>
      <c r="E241" s="17">
        <v>202</v>
      </c>
      <c r="F241" s="17" t="s">
        <v>191</v>
      </c>
      <c r="G241" s="17" t="s">
        <v>191</v>
      </c>
      <c r="H241" s="17" t="s">
        <v>254</v>
      </c>
      <c r="I241" s="17" t="s">
        <v>256</v>
      </c>
      <c r="J241" s="17" t="s">
        <v>257</v>
      </c>
      <c r="K241" s="17" t="s">
        <v>258</v>
      </c>
      <c r="L241" s="17" t="s">
        <v>101</v>
      </c>
      <c r="M241" s="17" t="s">
        <v>240</v>
      </c>
      <c r="N241" s="27" t="s">
        <v>103</v>
      </c>
      <c r="O241" s="17">
        <v>0</v>
      </c>
      <c r="P241" s="30">
        <v>0</v>
      </c>
      <c r="Q241" s="27" t="s">
        <v>121</v>
      </c>
      <c r="R241" s="27" t="s">
        <v>122</v>
      </c>
      <c r="S241" s="27" t="s">
        <v>122</v>
      </c>
      <c r="T241" s="27" t="s">
        <v>121</v>
      </c>
      <c r="U241" s="27" t="s">
        <v>122</v>
      </c>
      <c r="V241" s="27" t="s">
        <v>122</v>
      </c>
      <c r="W241" s="27" t="s">
        <v>240</v>
      </c>
      <c r="X241" s="19">
        <v>43160</v>
      </c>
      <c r="Y241" s="19">
        <v>43190</v>
      </c>
      <c r="Z241" s="29">
        <v>234</v>
      </c>
      <c r="AA241" s="30">
        <v>1315</v>
      </c>
      <c r="AB241" s="30">
        <v>0</v>
      </c>
      <c r="AD241" s="31" t="s">
        <v>400</v>
      </c>
      <c r="AE241" s="17">
        <v>234</v>
      </c>
      <c r="AF241" s="32" t="s">
        <v>401</v>
      </c>
      <c r="AG241" s="33" t="s">
        <v>173</v>
      </c>
      <c r="AH241" s="25">
        <v>43190</v>
      </c>
      <c r="AI241" s="25">
        <v>43190</v>
      </c>
      <c r="AJ241" s="27" t="s">
        <v>402</v>
      </c>
    </row>
    <row r="242" spans="1:36" ht="45" customHeight="1">
      <c r="A242" s="24">
        <v>2018</v>
      </c>
      <c r="B242" s="25">
        <v>43101</v>
      </c>
      <c r="C242" s="25">
        <v>43190</v>
      </c>
      <c r="D242" s="17" t="s">
        <v>96</v>
      </c>
      <c r="E242" s="17">
        <v>482</v>
      </c>
      <c r="F242" s="17" t="s">
        <v>259</v>
      </c>
      <c r="G242" s="17" t="s">
        <v>259</v>
      </c>
      <c r="H242" s="17" t="s">
        <v>166</v>
      </c>
      <c r="I242" s="17" t="s">
        <v>260</v>
      </c>
      <c r="J242" s="17" t="s">
        <v>261</v>
      </c>
      <c r="K242" s="17" t="s">
        <v>262</v>
      </c>
      <c r="L242" s="17" t="s">
        <v>101</v>
      </c>
      <c r="M242" s="17" t="s">
        <v>240</v>
      </c>
      <c r="N242" s="27" t="s">
        <v>103</v>
      </c>
      <c r="O242" s="17">
        <v>0</v>
      </c>
      <c r="P242" s="30">
        <v>0</v>
      </c>
      <c r="Q242" s="27" t="s">
        <v>121</v>
      </c>
      <c r="R242" s="27" t="s">
        <v>122</v>
      </c>
      <c r="S242" s="27" t="s">
        <v>122</v>
      </c>
      <c r="T242" s="27" t="s">
        <v>121</v>
      </c>
      <c r="U242" s="27" t="s">
        <v>122</v>
      </c>
      <c r="V242" s="27" t="s">
        <v>122</v>
      </c>
      <c r="W242" s="27" t="s">
        <v>240</v>
      </c>
      <c r="X242" s="19">
        <v>43160</v>
      </c>
      <c r="Y242" s="19">
        <v>43190</v>
      </c>
      <c r="Z242" s="29">
        <v>235</v>
      </c>
      <c r="AA242" s="30">
        <v>1315</v>
      </c>
      <c r="AB242" s="30">
        <v>0</v>
      </c>
      <c r="AD242" s="31" t="s">
        <v>400</v>
      </c>
      <c r="AE242" s="17">
        <v>235</v>
      </c>
      <c r="AF242" s="32" t="s">
        <v>401</v>
      </c>
      <c r="AG242" s="33" t="s">
        <v>173</v>
      </c>
      <c r="AH242" s="25">
        <v>43190</v>
      </c>
      <c r="AI242" s="25">
        <v>43190</v>
      </c>
      <c r="AJ242" s="27" t="s">
        <v>402</v>
      </c>
    </row>
    <row r="243" spans="1:36" ht="45" customHeight="1">
      <c r="A243" s="24">
        <v>2018</v>
      </c>
      <c r="B243" s="25">
        <v>43101</v>
      </c>
      <c r="C243" s="25">
        <v>43190</v>
      </c>
      <c r="D243" s="17" t="s">
        <v>96</v>
      </c>
      <c r="E243" s="17">
        <v>209</v>
      </c>
      <c r="F243" s="17" t="s">
        <v>263</v>
      </c>
      <c r="G243" s="17" t="s">
        <v>263</v>
      </c>
      <c r="H243" s="17" t="s">
        <v>264</v>
      </c>
      <c r="I243" s="17" t="s">
        <v>265</v>
      </c>
      <c r="J243" s="17" t="s">
        <v>175</v>
      </c>
      <c r="K243" s="17" t="s">
        <v>266</v>
      </c>
      <c r="L243" s="17" t="s">
        <v>101</v>
      </c>
      <c r="M243" s="17" t="s">
        <v>240</v>
      </c>
      <c r="N243" s="27" t="s">
        <v>103</v>
      </c>
      <c r="O243" s="17">
        <v>0</v>
      </c>
      <c r="P243" s="30">
        <v>0</v>
      </c>
      <c r="Q243" s="27" t="s">
        <v>121</v>
      </c>
      <c r="R243" s="27" t="s">
        <v>122</v>
      </c>
      <c r="S243" s="27" t="s">
        <v>122</v>
      </c>
      <c r="T243" s="27" t="s">
        <v>121</v>
      </c>
      <c r="U243" s="27" t="s">
        <v>122</v>
      </c>
      <c r="V243" s="27" t="s">
        <v>122</v>
      </c>
      <c r="W243" s="27" t="s">
        <v>240</v>
      </c>
      <c r="X243" s="19">
        <v>43160</v>
      </c>
      <c r="Y243" s="19">
        <v>43190</v>
      </c>
      <c r="Z243" s="29">
        <v>236</v>
      </c>
      <c r="AA243" s="30">
        <v>1315</v>
      </c>
      <c r="AB243" s="30">
        <v>0</v>
      </c>
      <c r="AD243" s="31" t="s">
        <v>400</v>
      </c>
      <c r="AE243" s="17">
        <v>236</v>
      </c>
      <c r="AF243" s="32" t="s">
        <v>401</v>
      </c>
      <c r="AG243" s="33" t="s">
        <v>173</v>
      </c>
      <c r="AH243" s="25">
        <v>43190</v>
      </c>
      <c r="AI243" s="25">
        <v>43190</v>
      </c>
      <c r="AJ243" s="27" t="s">
        <v>402</v>
      </c>
    </row>
    <row r="244" spans="1:36" ht="45" customHeight="1">
      <c r="A244" s="24">
        <v>2018</v>
      </c>
      <c r="B244" s="25">
        <v>43101</v>
      </c>
      <c r="C244" s="25">
        <v>43190</v>
      </c>
      <c r="D244" s="17" t="s">
        <v>96</v>
      </c>
      <c r="E244" s="17">
        <v>471</v>
      </c>
      <c r="F244" s="17" t="s">
        <v>267</v>
      </c>
      <c r="G244" s="17" t="s">
        <v>267</v>
      </c>
      <c r="H244" s="17" t="s">
        <v>127</v>
      </c>
      <c r="I244" s="17" t="s">
        <v>268</v>
      </c>
      <c r="J244" s="17" t="s">
        <v>269</v>
      </c>
      <c r="K244" s="17" t="s">
        <v>270</v>
      </c>
      <c r="L244" s="17" t="s">
        <v>101</v>
      </c>
      <c r="M244" s="17" t="s">
        <v>240</v>
      </c>
      <c r="N244" s="27" t="s">
        <v>103</v>
      </c>
      <c r="O244" s="17">
        <v>0</v>
      </c>
      <c r="P244" s="30">
        <v>0</v>
      </c>
      <c r="Q244" s="27" t="s">
        <v>121</v>
      </c>
      <c r="R244" s="27" t="s">
        <v>122</v>
      </c>
      <c r="S244" s="27" t="s">
        <v>122</v>
      </c>
      <c r="T244" s="27" t="s">
        <v>121</v>
      </c>
      <c r="U244" s="27" t="s">
        <v>122</v>
      </c>
      <c r="V244" s="27" t="s">
        <v>122</v>
      </c>
      <c r="W244" s="27" t="s">
        <v>240</v>
      </c>
      <c r="X244" s="19">
        <v>43160</v>
      </c>
      <c r="Y244" s="19">
        <v>43190</v>
      </c>
      <c r="Z244" s="29">
        <v>237</v>
      </c>
      <c r="AA244" s="30">
        <v>1315</v>
      </c>
      <c r="AB244" s="30">
        <v>0</v>
      </c>
      <c r="AD244" s="31" t="s">
        <v>400</v>
      </c>
      <c r="AE244" s="17">
        <v>237</v>
      </c>
      <c r="AF244" s="32" t="s">
        <v>401</v>
      </c>
      <c r="AG244" s="33" t="s">
        <v>173</v>
      </c>
      <c r="AH244" s="25">
        <v>43190</v>
      </c>
      <c r="AI244" s="25">
        <v>43190</v>
      </c>
      <c r="AJ244" s="27" t="s">
        <v>402</v>
      </c>
    </row>
    <row r="245" spans="1:36" ht="45" customHeight="1">
      <c r="A245" s="24">
        <v>2018</v>
      </c>
      <c r="B245" s="25">
        <v>43101</v>
      </c>
      <c r="C245" s="25">
        <v>43190</v>
      </c>
      <c r="D245" s="17" t="s">
        <v>96</v>
      </c>
      <c r="E245" s="17">
        <v>203</v>
      </c>
      <c r="F245" s="17" t="s">
        <v>191</v>
      </c>
      <c r="G245" s="17" t="s">
        <v>191</v>
      </c>
      <c r="H245" s="17" t="s">
        <v>271</v>
      </c>
      <c r="I245" s="17" t="s">
        <v>272</v>
      </c>
      <c r="J245" s="17" t="s">
        <v>273</v>
      </c>
      <c r="K245" s="17" t="s">
        <v>228</v>
      </c>
      <c r="L245" s="17" t="s">
        <v>101</v>
      </c>
      <c r="M245" s="17" t="s">
        <v>240</v>
      </c>
      <c r="N245" s="27" t="s">
        <v>103</v>
      </c>
      <c r="O245" s="17">
        <v>0</v>
      </c>
      <c r="P245" s="30">
        <v>0</v>
      </c>
      <c r="Q245" s="27" t="s">
        <v>121</v>
      </c>
      <c r="R245" s="27" t="s">
        <v>122</v>
      </c>
      <c r="S245" s="27" t="s">
        <v>122</v>
      </c>
      <c r="T245" s="27" t="s">
        <v>121</v>
      </c>
      <c r="U245" s="27" t="s">
        <v>122</v>
      </c>
      <c r="V245" s="27" t="s">
        <v>122</v>
      </c>
      <c r="W245" s="27" t="s">
        <v>240</v>
      </c>
      <c r="X245" s="19">
        <v>43160</v>
      </c>
      <c r="Y245" s="19">
        <v>43190</v>
      </c>
      <c r="Z245" s="29">
        <v>238</v>
      </c>
      <c r="AA245" s="30">
        <v>1315</v>
      </c>
      <c r="AB245" s="30">
        <v>0</v>
      </c>
      <c r="AD245" s="31" t="s">
        <v>400</v>
      </c>
      <c r="AE245" s="17">
        <v>238</v>
      </c>
      <c r="AF245" s="32" t="s">
        <v>401</v>
      </c>
      <c r="AG245" s="33" t="s">
        <v>173</v>
      </c>
      <c r="AH245" s="25">
        <v>43190</v>
      </c>
      <c r="AI245" s="25">
        <v>43190</v>
      </c>
      <c r="AJ245" s="27" t="s">
        <v>402</v>
      </c>
    </row>
    <row r="246" spans="1:36" ht="45" customHeight="1">
      <c r="A246" s="24">
        <v>2018</v>
      </c>
      <c r="B246" s="25">
        <v>43101</v>
      </c>
      <c r="C246" s="25">
        <v>43190</v>
      </c>
      <c r="D246" s="17" t="s">
        <v>96</v>
      </c>
      <c r="E246" s="17">
        <v>211</v>
      </c>
      <c r="F246" s="17" t="s">
        <v>274</v>
      </c>
      <c r="G246" s="17" t="s">
        <v>274</v>
      </c>
      <c r="H246" s="17" t="s">
        <v>275</v>
      </c>
      <c r="I246" s="17" t="s">
        <v>276</v>
      </c>
      <c r="J246" s="17" t="s">
        <v>277</v>
      </c>
      <c r="K246" s="17" t="s">
        <v>278</v>
      </c>
      <c r="L246" s="17" t="s">
        <v>101</v>
      </c>
      <c r="M246" s="17" t="s">
        <v>240</v>
      </c>
      <c r="N246" s="27" t="s">
        <v>103</v>
      </c>
      <c r="O246" s="17">
        <v>0</v>
      </c>
      <c r="P246" s="30">
        <v>0</v>
      </c>
      <c r="Q246" s="27" t="s">
        <v>121</v>
      </c>
      <c r="R246" s="27" t="s">
        <v>122</v>
      </c>
      <c r="S246" s="27" t="s">
        <v>122</v>
      </c>
      <c r="T246" s="27" t="s">
        <v>121</v>
      </c>
      <c r="U246" s="27" t="s">
        <v>122</v>
      </c>
      <c r="V246" s="27" t="s">
        <v>122</v>
      </c>
      <c r="W246" s="27" t="s">
        <v>240</v>
      </c>
      <c r="X246" s="19">
        <v>43160</v>
      </c>
      <c r="Y246" s="19">
        <v>43190</v>
      </c>
      <c r="Z246" s="29">
        <v>239</v>
      </c>
      <c r="AA246" s="30">
        <v>1315</v>
      </c>
      <c r="AB246" s="30">
        <v>0</v>
      </c>
      <c r="AD246" s="31" t="s">
        <v>400</v>
      </c>
      <c r="AE246" s="17">
        <v>239</v>
      </c>
      <c r="AF246" s="32" t="s">
        <v>401</v>
      </c>
      <c r="AG246" s="33" t="s">
        <v>173</v>
      </c>
      <c r="AH246" s="25">
        <v>43190</v>
      </c>
      <c r="AI246" s="25">
        <v>43190</v>
      </c>
      <c r="AJ246" s="27" t="s">
        <v>402</v>
      </c>
    </row>
    <row r="247" spans="1:36" ht="45" customHeight="1">
      <c r="A247" s="24">
        <v>2018</v>
      </c>
      <c r="B247" s="25">
        <v>43101</v>
      </c>
      <c r="C247" s="25">
        <v>43190</v>
      </c>
      <c r="D247" s="17" t="s">
        <v>96</v>
      </c>
      <c r="E247" s="17">
        <v>311</v>
      </c>
      <c r="F247" s="17" t="s">
        <v>204</v>
      </c>
      <c r="G247" s="17" t="s">
        <v>204</v>
      </c>
      <c r="H247" s="17" t="s">
        <v>145</v>
      </c>
      <c r="I247" s="17" t="s">
        <v>366</v>
      </c>
      <c r="J247" s="17" t="s">
        <v>367</v>
      </c>
      <c r="K247" s="17" t="s">
        <v>368</v>
      </c>
      <c r="L247" s="17" t="s">
        <v>101</v>
      </c>
      <c r="M247" s="17" t="s">
        <v>184</v>
      </c>
      <c r="N247" s="27" t="s">
        <v>103</v>
      </c>
      <c r="O247" s="17">
        <v>0</v>
      </c>
      <c r="P247" s="30">
        <v>0</v>
      </c>
      <c r="Q247" s="27" t="s">
        <v>121</v>
      </c>
      <c r="R247" s="27" t="s">
        <v>122</v>
      </c>
      <c r="S247" s="27" t="s">
        <v>122</v>
      </c>
      <c r="T247" s="27" t="s">
        <v>121</v>
      </c>
      <c r="U247" s="27" t="s">
        <v>122</v>
      </c>
      <c r="V247" s="27" t="s">
        <v>185</v>
      </c>
      <c r="W247" s="27" t="s">
        <v>345</v>
      </c>
      <c r="X247" s="19">
        <v>43171</v>
      </c>
      <c r="Y247" s="19">
        <f>+X247</f>
        <v>43171</v>
      </c>
      <c r="Z247" s="29">
        <v>240</v>
      </c>
      <c r="AA247" s="30">
        <v>146</v>
      </c>
      <c r="AB247" s="30">
        <v>0</v>
      </c>
      <c r="AD247" s="31" t="s">
        <v>400</v>
      </c>
      <c r="AE247" s="17">
        <v>240</v>
      </c>
      <c r="AF247" s="32" t="s">
        <v>401</v>
      </c>
      <c r="AG247" s="33" t="s">
        <v>173</v>
      </c>
      <c r="AH247" s="25">
        <v>43190</v>
      </c>
      <c r="AI247" s="25">
        <v>43190</v>
      </c>
      <c r="AJ247" s="27" t="s">
        <v>402</v>
      </c>
    </row>
    <row r="248" spans="1:36" ht="45" customHeight="1">
      <c r="A248" s="24">
        <v>2018</v>
      </c>
      <c r="B248" s="25">
        <v>43101</v>
      </c>
      <c r="C248" s="25">
        <v>43190</v>
      </c>
      <c r="D248" s="17" t="s">
        <v>96</v>
      </c>
      <c r="E248" s="17">
        <v>329</v>
      </c>
      <c r="F248" s="17" t="s">
        <v>369</v>
      </c>
      <c r="G248" s="17" t="s">
        <v>369</v>
      </c>
      <c r="H248" s="17" t="s">
        <v>370</v>
      </c>
      <c r="I248" s="17" t="s">
        <v>371</v>
      </c>
      <c r="J248" s="17" t="s">
        <v>305</v>
      </c>
      <c r="K248" s="17" t="s">
        <v>372</v>
      </c>
      <c r="L248" s="17" t="s">
        <v>101</v>
      </c>
      <c r="M248" s="17" t="s">
        <v>314</v>
      </c>
      <c r="N248" s="27" t="s">
        <v>103</v>
      </c>
      <c r="O248" s="17">
        <v>0</v>
      </c>
      <c r="P248" s="30">
        <v>0</v>
      </c>
      <c r="Q248" s="27" t="s">
        <v>121</v>
      </c>
      <c r="R248" s="27" t="s">
        <v>122</v>
      </c>
      <c r="S248" s="27" t="s">
        <v>122</v>
      </c>
      <c r="T248" s="27" t="s">
        <v>121</v>
      </c>
      <c r="U248" s="27" t="s">
        <v>122</v>
      </c>
      <c r="V248" s="27" t="s">
        <v>122</v>
      </c>
      <c r="W248" s="27" t="s">
        <v>159</v>
      </c>
      <c r="X248" s="19">
        <v>43167</v>
      </c>
      <c r="Y248" s="19">
        <f t="shared" ref="Y248:Y272" si="6">+X248</f>
        <v>43167</v>
      </c>
      <c r="Z248" s="29">
        <v>241</v>
      </c>
      <c r="AA248" s="30">
        <v>60</v>
      </c>
      <c r="AB248" s="30">
        <v>0</v>
      </c>
      <c r="AD248" s="31" t="s">
        <v>400</v>
      </c>
      <c r="AE248" s="17">
        <v>241</v>
      </c>
      <c r="AF248" s="32" t="s">
        <v>401</v>
      </c>
      <c r="AG248" s="33" t="s">
        <v>173</v>
      </c>
      <c r="AH248" s="25">
        <v>43190</v>
      </c>
      <c r="AI248" s="25">
        <v>43190</v>
      </c>
      <c r="AJ248" s="27" t="s">
        <v>402</v>
      </c>
    </row>
    <row r="249" spans="1:36" ht="45" customHeight="1">
      <c r="A249" s="24">
        <v>2018</v>
      </c>
      <c r="B249" s="25">
        <v>43101</v>
      </c>
      <c r="C249" s="25">
        <v>43190</v>
      </c>
      <c r="D249" s="17" t="s">
        <v>96</v>
      </c>
      <c r="E249" s="34">
        <v>420</v>
      </c>
      <c r="F249" s="34" t="s">
        <v>179</v>
      </c>
      <c r="G249" s="34" t="s">
        <v>179</v>
      </c>
      <c r="H249" s="26" t="s">
        <v>180</v>
      </c>
      <c r="I249" s="34" t="s">
        <v>181</v>
      </c>
      <c r="J249" s="34" t="s">
        <v>182</v>
      </c>
      <c r="K249" s="34" t="s">
        <v>183</v>
      </c>
      <c r="L249" s="17" t="s">
        <v>101</v>
      </c>
      <c r="M249" s="17" t="s">
        <v>187</v>
      </c>
      <c r="N249" s="27" t="s">
        <v>103</v>
      </c>
      <c r="O249" s="17">
        <v>0</v>
      </c>
      <c r="P249" s="30">
        <v>0</v>
      </c>
      <c r="Q249" s="27" t="s">
        <v>121</v>
      </c>
      <c r="R249" s="27" t="s">
        <v>122</v>
      </c>
      <c r="S249" s="27" t="s">
        <v>122</v>
      </c>
      <c r="T249" s="27" t="s">
        <v>121</v>
      </c>
      <c r="U249" s="27" t="s">
        <v>122</v>
      </c>
      <c r="V249" s="27" t="s">
        <v>122</v>
      </c>
      <c r="W249" s="17" t="s">
        <v>186</v>
      </c>
      <c r="X249" s="19">
        <v>43173</v>
      </c>
      <c r="Y249" s="19">
        <f t="shared" si="6"/>
        <v>43173</v>
      </c>
      <c r="Z249" s="29">
        <v>242</v>
      </c>
      <c r="AA249" s="30">
        <v>50</v>
      </c>
      <c r="AB249" s="30">
        <v>0</v>
      </c>
      <c r="AD249" s="31" t="s">
        <v>400</v>
      </c>
      <c r="AE249" s="17">
        <v>242</v>
      </c>
      <c r="AF249" s="32" t="s">
        <v>401</v>
      </c>
      <c r="AG249" s="33" t="s">
        <v>173</v>
      </c>
      <c r="AH249" s="25">
        <v>43190</v>
      </c>
      <c r="AI249" s="25">
        <v>43190</v>
      </c>
      <c r="AJ249" s="27" t="s">
        <v>402</v>
      </c>
    </row>
    <row r="250" spans="1:36" ht="45" customHeight="1">
      <c r="A250" s="24">
        <v>2018</v>
      </c>
      <c r="B250" s="25">
        <v>43101</v>
      </c>
      <c r="C250" s="25">
        <v>43190</v>
      </c>
      <c r="D250" s="17" t="s">
        <v>96</v>
      </c>
      <c r="E250" s="17">
        <v>321</v>
      </c>
      <c r="F250" s="17" t="s">
        <v>373</v>
      </c>
      <c r="G250" s="17" t="s">
        <v>373</v>
      </c>
      <c r="H250" s="17" t="s">
        <v>180</v>
      </c>
      <c r="I250" s="17" t="s">
        <v>374</v>
      </c>
      <c r="J250" s="17" t="s">
        <v>350</v>
      </c>
      <c r="K250" s="17" t="s">
        <v>375</v>
      </c>
      <c r="L250" s="17" t="s">
        <v>101</v>
      </c>
      <c r="M250" s="17" t="s">
        <v>171</v>
      </c>
      <c r="N250" s="27" t="s">
        <v>103</v>
      </c>
      <c r="O250" s="17">
        <v>0</v>
      </c>
      <c r="P250" s="30">
        <v>0</v>
      </c>
      <c r="Q250" s="27" t="s">
        <v>121</v>
      </c>
      <c r="R250" s="27" t="s">
        <v>122</v>
      </c>
      <c r="S250" s="27" t="s">
        <v>122</v>
      </c>
      <c r="T250" s="27" t="s">
        <v>121</v>
      </c>
      <c r="U250" s="27" t="s">
        <v>122</v>
      </c>
      <c r="V250" s="27" t="s">
        <v>122</v>
      </c>
      <c r="W250" s="27" t="s">
        <v>159</v>
      </c>
      <c r="X250" s="19">
        <v>43150</v>
      </c>
      <c r="Y250" s="19">
        <f t="shared" si="6"/>
        <v>43150</v>
      </c>
      <c r="Z250" s="29">
        <v>243</v>
      </c>
      <c r="AA250" s="30">
        <v>80</v>
      </c>
      <c r="AB250" s="30">
        <v>0</v>
      </c>
      <c r="AD250" s="31" t="s">
        <v>400</v>
      </c>
      <c r="AE250" s="17">
        <v>243</v>
      </c>
      <c r="AF250" s="32" t="s">
        <v>401</v>
      </c>
      <c r="AG250" s="33" t="s">
        <v>173</v>
      </c>
      <c r="AH250" s="25">
        <v>43190</v>
      </c>
      <c r="AI250" s="25">
        <v>43190</v>
      </c>
      <c r="AJ250" s="27" t="s">
        <v>402</v>
      </c>
    </row>
    <row r="251" spans="1:36" ht="45" customHeight="1">
      <c r="A251" s="24">
        <v>2018</v>
      </c>
      <c r="B251" s="25">
        <v>43101</v>
      </c>
      <c r="C251" s="25">
        <v>43190</v>
      </c>
      <c r="D251" s="17" t="s">
        <v>96</v>
      </c>
      <c r="E251" s="34">
        <v>420</v>
      </c>
      <c r="F251" s="34" t="s">
        <v>179</v>
      </c>
      <c r="G251" s="34" t="s">
        <v>179</v>
      </c>
      <c r="H251" s="26" t="s">
        <v>180</v>
      </c>
      <c r="I251" s="34" t="s">
        <v>181</v>
      </c>
      <c r="J251" s="34" t="s">
        <v>182</v>
      </c>
      <c r="K251" s="34" t="s">
        <v>183</v>
      </c>
      <c r="L251" s="17" t="s">
        <v>101</v>
      </c>
      <c r="M251" s="17" t="s">
        <v>187</v>
      </c>
      <c r="N251" s="27" t="s">
        <v>103</v>
      </c>
      <c r="O251" s="17">
        <v>0</v>
      </c>
      <c r="P251" s="30">
        <v>0</v>
      </c>
      <c r="Q251" s="27" t="s">
        <v>121</v>
      </c>
      <c r="R251" s="27" t="s">
        <v>122</v>
      </c>
      <c r="S251" s="27" t="s">
        <v>122</v>
      </c>
      <c r="T251" s="27" t="s">
        <v>121</v>
      </c>
      <c r="U251" s="27" t="s">
        <v>122</v>
      </c>
      <c r="V251" s="27" t="s">
        <v>122</v>
      </c>
      <c r="W251" s="17" t="s">
        <v>186</v>
      </c>
      <c r="X251" s="19">
        <v>43167</v>
      </c>
      <c r="Y251" s="19">
        <f t="shared" si="6"/>
        <v>43167</v>
      </c>
      <c r="Z251" s="29">
        <v>244</v>
      </c>
      <c r="AA251" s="30">
        <v>50</v>
      </c>
      <c r="AB251" s="30">
        <v>0</v>
      </c>
      <c r="AD251" s="31" t="s">
        <v>400</v>
      </c>
      <c r="AE251" s="17">
        <v>244</v>
      </c>
      <c r="AF251" s="32" t="s">
        <v>401</v>
      </c>
      <c r="AG251" s="33" t="s">
        <v>173</v>
      </c>
      <c r="AH251" s="25">
        <v>43190</v>
      </c>
      <c r="AI251" s="25">
        <v>43190</v>
      </c>
      <c r="AJ251" s="27" t="s">
        <v>402</v>
      </c>
    </row>
    <row r="252" spans="1:36" ht="45" customHeight="1">
      <c r="A252" s="24">
        <v>2018</v>
      </c>
      <c r="B252" s="25">
        <v>43101</v>
      </c>
      <c r="C252" s="25">
        <v>43190</v>
      </c>
      <c r="D252" s="17" t="s">
        <v>96</v>
      </c>
      <c r="E252" s="17">
        <v>329</v>
      </c>
      <c r="F252" s="17" t="s">
        <v>369</v>
      </c>
      <c r="G252" s="17" t="s">
        <v>369</v>
      </c>
      <c r="H252" s="17" t="s">
        <v>370</v>
      </c>
      <c r="I252" s="17" t="s">
        <v>371</v>
      </c>
      <c r="J252" s="17" t="s">
        <v>305</v>
      </c>
      <c r="K252" s="17" t="s">
        <v>372</v>
      </c>
      <c r="L252" s="17" t="s">
        <v>101</v>
      </c>
      <c r="M252" s="17" t="s">
        <v>314</v>
      </c>
      <c r="N252" s="27" t="s">
        <v>103</v>
      </c>
      <c r="O252" s="17">
        <v>0</v>
      </c>
      <c r="P252" s="30">
        <v>0</v>
      </c>
      <c r="Q252" s="27" t="s">
        <v>121</v>
      </c>
      <c r="R252" s="27" t="s">
        <v>122</v>
      </c>
      <c r="S252" s="27" t="s">
        <v>122</v>
      </c>
      <c r="T252" s="27" t="s">
        <v>121</v>
      </c>
      <c r="U252" s="27" t="s">
        <v>122</v>
      </c>
      <c r="V252" s="27" t="s">
        <v>122</v>
      </c>
      <c r="W252" s="27" t="s">
        <v>159</v>
      </c>
      <c r="X252" s="19">
        <v>43168</v>
      </c>
      <c r="Y252" s="19">
        <f t="shared" si="6"/>
        <v>43168</v>
      </c>
      <c r="Z252" s="29">
        <v>245</v>
      </c>
      <c r="AA252" s="30">
        <v>60</v>
      </c>
      <c r="AB252" s="30">
        <v>0</v>
      </c>
      <c r="AD252" s="31" t="s">
        <v>400</v>
      </c>
      <c r="AE252" s="17">
        <v>245</v>
      </c>
      <c r="AF252" s="32" t="s">
        <v>401</v>
      </c>
      <c r="AG252" s="33" t="s">
        <v>173</v>
      </c>
      <c r="AH252" s="25">
        <v>43190</v>
      </c>
      <c r="AI252" s="25">
        <v>43190</v>
      </c>
      <c r="AJ252" s="27" t="s">
        <v>402</v>
      </c>
    </row>
    <row r="253" spans="1:36" ht="45" customHeight="1">
      <c r="A253" s="24">
        <v>2018</v>
      </c>
      <c r="B253" s="25">
        <v>43101</v>
      </c>
      <c r="C253" s="25">
        <v>43190</v>
      </c>
      <c r="D253" s="17" t="s">
        <v>96</v>
      </c>
      <c r="E253" s="34">
        <v>344</v>
      </c>
      <c r="F253" s="34" t="s">
        <v>165</v>
      </c>
      <c r="G253" s="34" t="s">
        <v>165</v>
      </c>
      <c r="H253" s="34" t="s">
        <v>166</v>
      </c>
      <c r="I253" s="34" t="s">
        <v>167</v>
      </c>
      <c r="J253" s="34" t="s">
        <v>168</v>
      </c>
      <c r="K253" s="34" t="s">
        <v>169</v>
      </c>
      <c r="L253" s="17" t="s">
        <v>101</v>
      </c>
      <c r="M253" s="17" t="s">
        <v>170</v>
      </c>
      <c r="N253" s="27" t="s">
        <v>103</v>
      </c>
      <c r="O253" s="17">
        <v>0</v>
      </c>
      <c r="P253" s="30">
        <v>0</v>
      </c>
      <c r="Q253" s="27" t="s">
        <v>121</v>
      </c>
      <c r="R253" s="27" t="s">
        <v>122</v>
      </c>
      <c r="S253" s="27" t="s">
        <v>122</v>
      </c>
      <c r="T253" s="27" t="s">
        <v>121</v>
      </c>
      <c r="U253" s="27" t="s">
        <v>122</v>
      </c>
      <c r="V253" s="27" t="s">
        <v>122</v>
      </c>
      <c r="W253" s="26" t="s">
        <v>159</v>
      </c>
      <c r="X253" s="19">
        <v>43150</v>
      </c>
      <c r="Y253" s="19">
        <f t="shared" si="6"/>
        <v>43150</v>
      </c>
      <c r="Z253" s="29">
        <v>246</v>
      </c>
      <c r="AA253" s="30">
        <v>60</v>
      </c>
      <c r="AB253" s="30">
        <v>0</v>
      </c>
      <c r="AD253" s="31" t="s">
        <v>400</v>
      </c>
      <c r="AE253" s="17">
        <v>246</v>
      </c>
      <c r="AF253" s="32" t="s">
        <v>401</v>
      </c>
      <c r="AG253" s="33" t="s">
        <v>173</v>
      </c>
      <c r="AH253" s="25">
        <v>43190</v>
      </c>
      <c r="AI253" s="25">
        <v>43190</v>
      </c>
      <c r="AJ253" s="27" t="s">
        <v>402</v>
      </c>
    </row>
    <row r="254" spans="1:36" ht="45" customHeight="1">
      <c r="A254" s="24">
        <v>2018</v>
      </c>
      <c r="B254" s="25">
        <v>43101</v>
      </c>
      <c r="C254" s="25">
        <v>43190</v>
      </c>
      <c r="D254" s="17" t="s">
        <v>96</v>
      </c>
      <c r="E254" s="34">
        <v>344</v>
      </c>
      <c r="F254" s="34" t="s">
        <v>165</v>
      </c>
      <c r="G254" s="34" t="s">
        <v>165</v>
      </c>
      <c r="H254" s="34" t="s">
        <v>166</v>
      </c>
      <c r="I254" s="34" t="s">
        <v>167</v>
      </c>
      <c r="J254" s="34" t="s">
        <v>168</v>
      </c>
      <c r="K254" s="34" t="s">
        <v>169</v>
      </c>
      <c r="L254" s="17" t="s">
        <v>101</v>
      </c>
      <c r="M254" s="17" t="s">
        <v>170</v>
      </c>
      <c r="N254" s="27" t="s">
        <v>103</v>
      </c>
      <c r="O254" s="17">
        <v>0</v>
      </c>
      <c r="P254" s="30">
        <v>0</v>
      </c>
      <c r="Q254" s="27" t="s">
        <v>121</v>
      </c>
      <c r="R254" s="27" t="s">
        <v>122</v>
      </c>
      <c r="S254" s="27" t="s">
        <v>122</v>
      </c>
      <c r="T254" s="27" t="s">
        <v>121</v>
      </c>
      <c r="U254" s="27" t="s">
        <v>122</v>
      </c>
      <c r="V254" s="27" t="s">
        <v>122</v>
      </c>
      <c r="W254" s="26" t="s">
        <v>159</v>
      </c>
      <c r="X254" s="19">
        <v>43157</v>
      </c>
      <c r="Y254" s="19">
        <f t="shared" si="6"/>
        <v>43157</v>
      </c>
      <c r="Z254" s="29">
        <v>247</v>
      </c>
      <c r="AA254" s="30">
        <v>60</v>
      </c>
      <c r="AB254" s="30">
        <v>0</v>
      </c>
      <c r="AD254" s="31" t="s">
        <v>400</v>
      </c>
      <c r="AE254" s="17">
        <v>247</v>
      </c>
      <c r="AF254" s="32" t="s">
        <v>401</v>
      </c>
      <c r="AG254" s="33" t="s">
        <v>173</v>
      </c>
      <c r="AH254" s="25">
        <v>43190</v>
      </c>
      <c r="AI254" s="25">
        <v>43190</v>
      </c>
      <c r="AJ254" s="27" t="s">
        <v>402</v>
      </c>
    </row>
    <row r="255" spans="1:36" ht="45" customHeight="1">
      <c r="A255" s="24">
        <v>2018</v>
      </c>
      <c r="B255" s="25">
        <v>43101</v>
      </c>
      <c r="C255" s="25">
        <v>43190</v>
      </c>
      <c r="D255" s="17" t="s">
        <v>96</v>
      </c>
      <c r="E255" s="34">
        <v>344</v>
      </c>
      <c r="F255" s="34" t="s">
        <v>165</v>
      </c>
      <c r="G255" s="34" t="s">
        <v>165</v>
      </c>
      <c r="H255" s="34" t="s">
        <v>166</v>
      </c>
      <c r="I255" s="34" t="s">
        <v>167</v>
      </c>
      <c r="J255" s="34" t="s">
        <v>168</v>
      </c>
      <c r="K255" s="34" t="s">
        <v>169</v>
      </c>
      <c r="L255" s="17" t="s">
        <v>101</v>
      </c>
      <c r="M255" s="17" t="s">
        <v>170</v>
      </c>
      <c r="N255" s="27" t="s">
        <v>103</v>
      </c>
      <c r="O255" s="17">
        <v>0</v>
      </c>
      <c r="P255" s="30">
        <v>0</v>
      </c>
      <c r="Q255" s="27" t="s">
        <v>121</v>
      </c>
      <c r="R255" s="27" t="s">
        <v>122</v>
      </c>
      <c r="S255" s="27" t="s">
        <v>122</v>
      </c>
      <c r="T255" s="27" t="s">
        <v>121</v>
      </c>
      <c r="U255" s="27" t="s">
        <v>122</v>
      </c>
      <c r="V255" s="27" t="s">
        <v>122</v>
      </c>
      <c r="W255" s="26" t="s">
        <v>159</v>
      </c>
      <c r="X255" s="19">
        <v>43158</v>
      </c>
      <c r="Y255" s="19">
        <f t="shared" si="6"/>
        <v>43158</v>
      </c>
      <c r="Z255" s="29">
        <v>248</v>
      </c>
      <c r="AA255" s="30">
        <v>60</v>
      </c>
      <c r="AB255" s="30">
        <v>0</v>
      </c>
      <c r="AD255" s="31" t="s">
        <v>400</v>
      </c>
      <c r="AE255" s="17">
        <v>248</v>
      </c>
      <c r="AF255" s="32" t="s">
        <v>401</v>
      </c>
      <c r="AG255" s="33" t="s">
        <v>173</v>
      </c>
      <c r="AH255" s="25">
        <v>43190</v>
      </c>
      <c r="AI255" s="25">
        <v>43190</v>
      </c>
      <c r="AJ255" s="27" t="s">
        <v>402</v>
      </c>
    </row>
    <row r="256" spans="1:36" ht="45" customHeight="1">
      <c r="A256" s="24">
        <v>2018</v>
      </c>
      <c r="B256" s="25">
        <v>43101</v>
      </c>
      <c r="C256" s="25">
        <v>43190</v>
      </c>
      <c r="D256" s="17" t="s">
        <v>96</v>
      </c>
      <c r="E256" s="17">
        <v>311</v>
      </c>
      <c r="F256" s="17" t="s">
        <v>204</v>
      </c>
      <c r="G256" s="17" t="s">
        <v>204</v>
      </c>
      <c r="H256" s="17" t="s">
        <v>145</v>
      </c>
      <c r="I256" s="17" t="s">
        <v>366</v>
      </c>
      <c r="J256" s="17" t="s">
        <v>367</v>
      </c>
      <c r="K256" s="17" t="s">
        <v>368</v>
      </c>
      <c r="L256" s="17" t="s">
        <v>101</v>
      </c>
      <c r="M256" s="17" t="s">
        <v>187</v>
      </c>
      <c r="N256" s="27" t="s">
        <v>103</v>
      </c>
      <c r="O256" s="17">
        <v>0</v>
      </c>
      <c r="P256" s="30">
        <v>0</v>
      </c>
      <c r="Q256" s="27" t="s">
        <v>121</v>
      </c>
      <c r="R256" s="27" t="s">
        <v>122</v>
      </c>
      <c r="S256" s="27" t="s">
        <v>122</v>
      </c>
      <c r="T256" s="27" t="s">
        <v>121</v>
      </c>
      <c r="U256" s="27" t="s">
        <v>122</v>
      </c>
      <c r="V256" s="27" t="s">
        <v>122</v>
      </c>
      <c r="W256" s="27" t="s">
        <v>345</v>
      </c>
      <c r="X256" s="19">
        <v>43148</v>
      </c>
      <c r="Y256" s="19">
        <f t="shared" si="6"/>
        <v>43148</v>
      </c>
      <c r="Z256" s="29">
        <v>249</v>
      </c>
      <c r="AA256" s="30">
        <v>50</v>
      </c>
      <c r="AB256" s="30">
        <v>0</v>
      </c>
      <c r="AD256" s="31" t="s">
        <v>400</v>
      </c>
      <c r="AE256" s="17">
        <v>249</v>
      </c>
      <c r="AF256" s="32" t="s">
        <v>401</v>
      </c>
      <c r="AG256" s="33" t="s">
        <v>173</v>
      </c>
      <c r="AH256" s="25">
        <v>43190</v>
      </c>
      <c r="AI256" s="25">
        <v>43190</v>
      </c>
      <c r="AJ256" s="27" t="s">
        <v>402</v>
      </c>
    </row>
    <row r="257" spans="1:36" ht="45" customHeight="1">
      <c r="A257" s="24">
        <v>2018</v>
      </c>
      <c r="B257" s="25">
        <v>43101</v>
      </c>
      <c r="C257" s="25">
        <v>43190</v>
      </c>
      <c r="D257" s="17" t="s">
        <v>96</v>
      </c>
      <c r="E257" s="17">
        <v>311</v>
      </c>
      <c r="F257" s="17" t="s">
        <v>204</v>
      </c>
      <c r="G257" s="17" t="s">
        <v>204</v>
      </c>
      <c r="H257" s="17" t="s">
        <v>145</v>
      </c>
      <c r="I257" s="17" t="s">
        <v>366</v>
      </c>
      <c r="J257" s="17" t="s">
        <v>367</v>
      </c>
      <c r="K257" s="17" t="s">
        <v>368</v>
      </c>
      <c r="L257" s="17" t="s">
        <v>101</v>
      </c>
      <c r="M257" s="17" t="s">
        <v>171</v>
      </c>
      <c r="N257" s="27" t="s">
        <v>103</v>
      </c>
      <c r="O257" s="17">
        <v>0</v>
      </c>
      <c r="P257" s="30">
        <v>0</v>
      </c>
      <c r="Q257" s="27" t="s">
        <v>121</v>
      </c>
      <c r="R257" s="27" t="s">
        <v>122</v>
      </c>
      <c r="S257" s="27" t="s">
        <v>122</v>
      </c>
      <c r="T257" s="27" t="s">
        <v>121</v>
      </c>
      <c r="U257" s="27" t="s">
        <v>122</v>
      </c>
      <c r="V257" s="27" t="s">
        <v>122</v>
      </c>
      <c r="W257" s="27" t="s">
        <v>345</v>
      </c>
      <c r="X257" s="19">
        <v>43153</v>
      </c>
      <c r="Y257" s="19">
        <f t="shared" si="6"/>
        <v>43153</v>
      </c>
      <c r="Z257" s="29">
        <v>250</v>
      </c>
      <c r="AA257" s="30">
        <v>80</v>
      </c>
      <c r="AB257" s="30">
        <v>0</v>
      </c>
      <c r="AD257" s="31" t="s">
        <v>400</v>
      </c>
      <c r="AE257" s="17">
        <v>250</v>
      </c>
      <c r="AF257" s="32" t="s">
        <v>401</v>
      </c>
      <c r="AG257" s="33" t="s">
        <v>173</v>
      </c>
      <c r="AH257" s="25">
        <v>43190</v>
      </c>
      <c r="AI257" s="25">
        <v>43190</v>
      </c>
      <c r="AJ257" s="27" t="s">
        <v>402</v>
      </c>
    </row>
    <row r="258" spans="1:36" ht="45" customHeight="1">
      <c r="A258" s="24">
        <v>2018</v>
      </c>
      <c r="B258" s="25">
        <v>43101</v>
      </c>
      <c r="C258" s="25">
        <v>43190</v>
      </c>
      <c r="D258" s="17" t="s">
        <v>96</v>
      </c>
      <c r="E258" s="17">
        <v>420</v>
      </c>
      <c r="F258" s="17" t="s">
        <v>179</v>
      </c>
      <c r="G258" s="17" t="s">
        <v>179</v>
      </c>
      <c r="H258" s="17" t="s">
        <v>376</v>
      </c>
      <c r="I258" s="17" t="s">
        <v>377</v>
      </c>
      <c r="J258" s="17" t="s">
        <v>378</v>
      </c>
      <c r="K258" s="17" t="s">
        <v>289</v>
      </c>
      <c r="L258" s="17" t="s">
        <v>101</v>
      </c>
      <c r="M258" s="17" t="s">
        <v>187</v>
      </c>
      <c r="N258" s="27" t="s">
        <v>103</v>
      </c>
      <c r="O258" s="17">
        <v>0</v>
      </c>
      <c r="P258" s="30">
        <v>0</v>
      </c>
      <c r="Q258" s="27" t="s">
        <v>121</v>
      </c>
      <c r="R258" s="27" t="s">
        <v>122</v>
      </c>
      <c r="S258" s="27" t="s">
        <v>122</v>
      </c>
      <c r="T258" s="27" t="s">
        <v>121</v>
      </c>
      <c r="U258" s="27" t="s">
        <v>122</v>
      </c>
      <c r="V258" s="27" t="s">
        <v>122</v>
      </c>
      <c r="W258" s="27" t="s">
        <v>186</v>
      </c>
      <c r="X258" s="19">
        <v>43152</v>
      </c>
      <c r="Y258" s="19">
        <f t="shared" si="6"/>
        <v>43152</v>
      </c>
      <c r="Z258" s="29">
        <v>251</v>
      </c>
      <c r="AA258" s="30">
        <v>50</v>
      </c>
      <c r="AB258" s="30">
        <v>0</v>
      </c>
      <c r="AD258" s="31" t="s">
        <v>400</v>
      </c>
      <c r="AE258" s="17">
        <v>251</v>
      </c>
      <c r="AF258" s="32" t="s">
        <v>401</v>
      </c>
      <c r="AG258" s="33" t="s">
        <v>173</v>
      </c>
      <c r="AH258" s="25">
        <v>43190</v>
      </c>
      <c r="AI258" s="25">
        <v>43190</v>
      </c>
      <c r="AJ258" s="27" t="s">
        <v>402</v>
      </c>
    </row>
    <row r="259" spans="1:36" ht="45" customHeight="1">
      <c r="A259" s="24">
        <v>2018</v>
      </c>
      <c r="B259" s="25">
        <v>43101</v>
      </c>
      <c r="C259" s="25">
        <v>43190</v>
      </c>
      <c r="D259" s="17" t="s">
        <v>96</v>
      </c>
      <c r="E259" s="34">
        <v>420</v>
      </c>
      <c r="F259" s="34" t="s">
        <v>179</v>
      </c>
      <c r="G259" s="34" t="s">
        <v>179</v>
      </c>
      <c r="H259" s="26" t="s">
        <v>180</v>
      </c>
      <c r="I259" s="34" t="s">
        <v>181</v>
      </c>
      <c r="J259" s="34" t="s">
        <v>182</v>
      </c>
      <c r="K259" s="34" t="s">
        <v>183</v>
      </c>
      <c r="L259" s="17" t="s">
        <v>101</v>
      </c>
      <c r="M259" s="17" t="s">
        <v>187</v>
      </c>
      <c r="N259" s="27" t="s">
        <v>103</v>
      </c>
      <c r="O259" s="17">
        <v>0</v>
      </c>
      <c r="P259" s="30">
        <v>0</v>
      </c>
      <c r="Q259" s="27" t="s">
        <v>121</v>
      </c>
      <c r="R259" s="27" t="s">
        <v>122</v>
      </c>
      <c r="S259" s="27" t="s">
        <v>122</v>
      </c>
      <c r="T259" s="27" t="s">
        <v>121</v>
      </c>
      <c r="U259" s="27" t="s">
        <v>122</v>
      </c>
      <c r="V259" s="27" t="s">
        <v>122</v>
      </c>
      <c r="W259" s="17" t="s">
        <v>186</v>
      </c>
      <c r="X259" s="19">
        <v>43161</v>
      </c>
      <c r="Y259" s="19">
        <f t="shared" si="6"/>
        <v>43161</v>
      </c>
      <c r="Z259" s="29">
        <v>252</v>
      </c>
      <c r="AA259" s="30">
        <v>100</v>
      </c>
      <c r="AB259" s="30">
        <v>0</v>
      </c>
      <c r="AD259" s="31" t="s">
        <v>400</v>
      </c>
      <c r="AE259" s="17">
        <v>252</v>
      </c>
      <c r="AF259" s="32" t="s">
        <v>401</v>
      </c>
      <c r="AG259" s="33" t="s">
        <v>173</v>
      </c>
      <c r="AH259" s="25">
        <v>43190</v>
      </c>
      <c r="AI259" s="25">
        <v>43190</v>
      </c>
      <c r="AJ259" s="27" t="s">
        <v>402</v>
      </c>
    </row>
    <row r="260" spans="1:36" ht="45" customHeight="1">
      <c r="A260" s="24">
        <v>2018</v>
      </c>
      <c r="B260" s="25">
        <v>43101</v>
      </c>
      <c r="C260" s="25">
        <v>43190</v>
      </c>
      <c r="D260" s="17" t="s">
        <v>96</v>
      </c>
      <c r="E260" s="34">
        <v>344</v>
      </c>
      <c r="F260" s="34" t="s">
        <v>165</v>
      </c>
      <c r="G260" s="34" t="s">
        <v>165</v>
      </c>
      <c r="H260" s="34" t="s">
        <v>166</v>
      </c>
      <c r="I260" s="34" t="s">
        <v>167</v>
      </c>
      <c r="J260" s="34" t="s">
        <v>168</v>
      </c>
      <c r="K260" s="34" t="s">
        <v>169</v>
      </c>
      <c r="L260" s="17" t="s">
        <v>101</v>
      </c>
      <c r="M260" s="17" t="s">
        <v>170</v>
      </c>
      <c r="N260" s="27" t="s">
        <v>103</v>
      </c>
      <c r="O260" s="17">
        <v>0</v>
      </c>
      <c r="P260" s="30">
        <v>0</v>
      </c>
      <c r="Q260" s="27" t="s">
        <v>121</v>
      </c>
      <c r="R260" s="27" t="s">
        <v>122</v>
      </c>
      <c r="S260" s="27" t="s">
        <v>122</v>
      </c>
      <c r="T260" s="27" t="s">
        <v>121</v>
      </c>
      <c r="U260" s="27" t="s">
        <v>122</v>
      </c>
      <c r="V260" s="27" t="s">
        <v>122</v>
      </c>
      <c r="W260" s="26" t="s">
        <v>159</v>
      </c>
      <c r="X260" s="19">
        <v>43147</v>
      </c>
      <c r="Y260" s="19">
        <f t="shared" si="6"/>
        <v>43147</v>
      </c>
      <c r="Z260" s="29">
        <v>253</v>
      </c>
      <c r="AA260" s="30">
        <v>60</v>
      </c>
      <c r="AB260" s="30">
        <v>0</v>
      </c>
      <c r="AD260" s="31" t="s">
        <v>400</v>
      </c>
      <c r="AE260" s="17">
        <v>253</v>
      </c>
      <c r="AF260" s="32" t="s">
        <v>401</v>
      </c>
      <c r="AG260" s="33" t="s">
        <v>173</v>
      </c>
      <c r="AH260" s="25">
        <v>43190</v>
      </c>
      <c r="AI260" s="25">
        <v>43190</v>
      </c>
      <c r="AJ260" s="27" t="s">
        <v>402</v>
      </c>
    </row>
    <row r="261" spans="1:36" ht="45" customHeight="1">
      <c r="A261" s="24">
        <v>2018</v>
      </c>
      <c r="B261" s="25">
        <v>43101</v>
      </c>
      <c r="C261" s="25">
        <v>43190</v>
      </c>
      <c r="D261" s="17" t="s">
        <v>96</v>
      </c>
      <c r="E261" s="17">
        <v>294</v>
      </c>
      <c r="F261" s="17" t="s">
        <v>379</v>
      </c>
      <c r="G261" s="17" t="s">
        <v>379</v>
      </c>
      <c r="H261" s="17" t="s">
        <v>180</v>
      </c>
      <c r="I261" s="17" t="s">
        <v>252</v>
      </c>
      <c r="J261" s="17" t="s">
        <v>253</v>
      </c>
      <c r="K261" s="17" t="s">
        <v>175</v>
      </c>
      <c r="L261" s="17" t="s">
        <v>101</v>
      </c>
      <c r="M261" s="17" t="s">
        <v>170</v>
      </c>
      <c r="N261" s="27" t="s">
        <v>103</v>
      </c>
      <c r="O261" s="17">
        <v>0</v>
      </c>
      <c r="P261" s="30">
        <v>0</v>
      </c>
      <c r="Q261" s="27" t="s">
        <v>121</v>
      </c>
      <c r="R261" s="27" t="s">
        <v>122</v>
      </c>
      <c r="S261" s="27" t="s">
        <v>122</v>
      </c>
      <c r="T261" s="27" t="s">
        <v>121</v>
      </c>
      <c r="U261" s="27" t="s">
        <v>122</v>
      </c>
      <c r="V261" s="27" t="s">
        <v>122</v>
      </c>
      <c r="W261" s="26" t="s">
        <v>159</v>
      </c>
      <c r="X261" s="19">
        <v>43151</v>
      </c>
      <c r="Y261" s="19">
        <f t="shared" si="6"/>
        <v>43151</v>
      </c>
      <c r="Z261" s="29">
        <v>254</v>
      </c>
      <c r="AA261" s="30">
        <v>120</v>
      </c>
      <c r="AB261" s="30">
        <v>0</v>
      </c>
      <c r="AD261" s="31" t="s">
        <v>400</v>
      </c>
      <c r="AE261" s="17">
        <v>254</v>
      </c>
      <c r="AF261" s="32" t="s">
        <v>401</v>
      </c>
      <c r="AG261" s="33" t="s">
        <v>173</v>
      </c>
      <c r="AH261" s="25">
        <v>43190</v>
      </c>
      <c r="AI261" s="25">
        <v>43190</v>
      </c>
      <c r="AJ261" s="27" t="s">
        <v>402</v>
      </c>
    </row>
    <row r="262" spans="1:36" ht="45" customHeight="1">
      <c r="A262" s="24">
        <v>2018</v>
      </c>
      <c r="B262" s="25">
        <v>43101</v>
      </c>
      <c r="C262" s="25">
        <v>43190</v>
      </c>
      <c r="D262" s="17" t="s">
        <v>96</v>
      </c>
      <c r="E262" s="34">
        <v>344</v>
      </c>
      <c r="F262" s="34" t="s">
        <v>165</v>
      </c>
      <c r="G262" s="34" t="s">
        <v>165</v>
      </c>
      <c r="H262" s="34" t="s">
        <v>166</v>
      </c>
      <c r="I262" s="34" t="s">
        <v>167</v>
      </c>
      <c r="J262" s="34" t="s">
        <v>168</v>
      </c>
      <c r="K262" s="34" t="s">
        <v>169</v>
      </c>
      <c r="L262" s="17" t="s">
        <v>101</v>
      </c>
      <c r="M262" s="17" t="s">
        <v>170</v>
      </c>
      <c r="N262" s="27" t="s">
        <v>103</v>
      </c>
      <c r="O262" s="17">
        <v>0</v>
      </c>
      <c r="P262" s="30">
        <v>0</v>
      </c>
      <c r="Q262" s="27" t="s">
        <v>121</v>
      </c>
      <c r="R262" s="27" t="s">
        <v>122</v>
      </c>
      <c r="S262" s="27" t="s">
        <v>122</v>
      </c>
      <c r="T262" s="27" t="s">
        <v>121</v>
      </c>
      <c r="U262" s="27" t="s">
        <v>122</v>
      </c>
      <c r="V262" s="27" t="s">
        <v>122</v>
      </c>
      <c r="W262" s="26" t="s">
        <v>159</v>
      </c>
      <c r="X262" s="19">
        <v>43145</v>
      </c>
      <c r="Y262" s="19">
        <f t="shared" si="6"/>
        <v>43145</v>
      </c>
      <c r="Z262" s="29">
        <v>255</v>
      </c>
      <c r="AA262" s="30">
        <v>60</v>
      </c>
      <c r="AB262" s="30">
        <v>0</v>
      </c>
      <c r="AD262" s="31" t="s">
        <v>400</v>
      </c>
      <c r="AE262" s="17">
        <v>255</v>
      </c>
      <c r="AF262" s="32" t="s">
        <v>401</v>
      </c>
      <c r="AG262" s="33" t="s">
        <v>173</v>
      </c>
      <c r="AH262" s="25">
        <v>43190</v>
      </c>
      <c r="AI262" s="25">
        <v>43190</v>
      </c>
      <c r="AJ262" s="27" t="s">
        <v>402</v>
      </c>
    </row>
    <row r="263" spans="1:36" ht="45" customHeight="1">
      <c r="A263" s="24">
        <v>2018</v>
      </c>
      <c r="B263" s="25">
        <v>43101</v>
      </c>
      <c r="C263" s="25">
        <v>43190</v>
      </c>
      <c r="D263" s="17" t="s">
        <v>96</v>
      </c>
      <c r="E263" s="34">
        <v>420</v>
      </c>
      <c r="F263" s="34" t="s">
        <v>179</v>
      </c>
      <c r="G263" s="34" t="s">
        <v>179</v>
      </c>
      <c r="H263" s="26" t="s">
        <v>180</v>
      </c>
      <c r="I263" s="34" t="s">
        <v>181</v>
      </c>
      <c r="J263" s="34" t="s">
        <v>182</v>
      </c>
      <c r="K263" s="34" t="s">
        <v>183</v>
      </c>
      <c r="L263" s="17" t="s">
        <v>101</v>
      </c>
      <c r="M263" s="17" t="s">
        <v>380</v>
      </c>
      <c r="N263" s="27" t="s">
        <v>103</v>
      </c>
      <c r="O263" s="17">
        <v>0</v>
      </c>
      <c r="P263" s="30">
        <v>0</v>
      </c>
      <c r="Q263" s="27" t="s">
        <v>121</v>
      </c>
      <c r="R263" s="27" t="s">
        <v>122</v>
      </c>
      <c r="S263" s="27" t="s">
        <v>122</v>
      </c>
      <c r="T263" s="27" t="s">
        <v>121</v>
      </c>
      <c r="U263" s="27" t="s">
        <v>122</v>
      </c>
      <c r="V263" s="27" t="s">
        <v>122</v>
      </c>
      <c r="W263" s="17" t="s">
        <v>186</v>
      </c>
      <c r="X263" s="19">
        <v>43147</v>
      </c>
      <c r="Y263" s="19">
        <f t="shared" si="6"/>
        <v>43147</v>
      </c>
      <c r="Z263" s="29">
        <v>256</v>
      </c>
      <c r="AA263" s="30">
        <v>180</v>
      </c>
      <c r="AB263" s="30">
        <v>0</v>
      </c>
      <c r="AD263" s="31" t="s">
        <v>400</v>
      </c>
      <c r="AE263" s="17">
        <v>256</v>
      </c>
      <c r="AF263" s="32" t="s">
        <v>401</v>
      </c>
      <c r="AG263" s="33" t="s">
        <v>173</v>
      </c>
      <c r="AH263" s="25">
        <v>43190</v>
      </c>
      <c r="AI263" s="25">
        <v>43190</v>
      </c>
      <c r="AJ263" s="27" t="s">
        <v>402</v>
      </c>
    </row>
    <row r="264" spans="1:36" ht="45" customHeight="1">
      <c r="A264" s="24">
        <v>2018</v>
      </c>
      <c r="B264" s="25">
        <v>43101</v>
      </c>
      <c r="C264" s="25">
        <v>43190</v>
      </c>
      <c r="D264" s="17" t="s">
        <v>96</v>
      </c>
      <c r="E264" s="17">
        <v>343</v>
      </c>
      <c r="F264" s="17" t="s">
        <v>326</v>
      </c>
      <c r="G264" s="17" t="s">
        <v>326</v>
      </c>
      <c r="H264" s="17" t="s">
        <v>180</v>
      </c>
      <c r="I264" s="17" t="s">
        <v>327</v>
      </c>
      <c r="J264" s="17" t="s">
        <v>328</v>
      </c>
      <c r="K264" s="17" t="s">
        <v>329</v>
      </c>
      <c r="L264" s="17" t="s">
        <v>101</v>
      </c>
      <c r="M264" s="17" t="s">
        <v>314</v>
      </c>
      <c r="N264" s="27" t="s">
        <v>103</v>
      </c>
      <c r="O264" s="17">
        <v>0</v>
      </c>
      <c r="P264" s="30">
        <v>0</v>
      </c>
      <c r="Q264" s="27" t="s">
        <v>121</v>
      </c>
      <c r="R264" s="27" t="s">
        <v>122</v>
      </c>
      <c r="S264" s="27" t="s">
        <v>122</v>
      </c>
      <c r="T264" s="27" t="s">
        <v>121</v>
      </c>
      <c r="U264" s="27" t="s">
        <v>122</v>
      </c>
      <c r="V264" s="27" t="s">
        <v>122</v>
      </c>
      <c r="W264" s="17" t="s">
        <v>322</v>
      </c>
      <c r="X264" s="19">
        <v>43146</v>
      </c>
      <c r="Y264" s="19">
        <f t="shared" si="6"/>
        <v>43146</v>
      </c>
      <c r="Z264" s="29">
        <v>257</v>
      </c>
      <c r="AA264" s="30">
        <v>80</v>
      </c>
      <c r="AB264" s="30">
        <v>0</v>
      </c>
      <c r="AD264" s="31" t="s">
        <v>400</v>
      </c>
      <c r="AE264" s="17">
        <v>257</v>
      </c>
      <c r="AF264" s="32" t="s">
        <v>401</v>
      </c>
      <c r="AG264" s="33" t="s">
        <v>173</v>
      </c>
      <c r="AH264" s="25">
        <v>43190</v>
      </c>
      <c r="AI264" s="25">
        <v>43190</v>
      </c>
      <c r="AJ264" s="27" t="s">
        <v>402</v>
      </c>
    </row>
    <row r="265" spans="1:36" ht="45" customHeight="1">
      <c r="A265" s="24">
        <v>2018</v>
      </c>
      <c r="B265" s="25">
        <v>43101</v>
      </c>
      <c r="C265" s="25">
        <v>43190</v>
      </c>
      <c r="D265" s="17" t="s">
        <v>96</v>
      </c>
      <c r="E265" s="34">
        <v>420</v>
      </c>
      <c r="F265" s="34" t="s">
        <v>179</v>
      </c>
      <c r="G265" s="34" t="s">
        <v>179</v>
      </c>
      <c r="H265" s="26" t="s">
        <v>180</v>
      </c>
      <c r="I265" s="34" t="s">
        <v>181</v>
      </c>
      <c r="J265" s="34" t="s">
        <v>182</v>
      </c>
      <c r="K265" s="34" t="s">
        <v>183</v>
      </c>
      <c r="L265" s="17" t="s">
        <v>101</v>
      </c>
      <c r="M265" s="17" t="s">
        <v>380</v>
      </c>
      <c r="N265" s="27" t="s">
        <v>103</v>
      </c>
      <c r="O265" s="17">
        <v>0</v>
      </c>
      <c r="P265" s="30">
        <v>0</v>
      </c>
      <c r="Q265" s="27" t="s">
        <v>121</v>
      </c>
      <c r="R265" s="27" t="s">
        <v>122</v>
      </c>
      <c r="S265" s="27" t="s">
        <v>122</v>
      </c>
      <c r="T265" s="27" t="s">
        <v>121</v>
      </c>
      <c r="U265" s="27" t="s">
        <v>122</v>
      </c>
      <c r="V265" s="27" t="s">
        <v>122</v>
      </c>
      <c r="W265" s="17" t="s">
        <v>186</v>
      </c>
      <c r="X265" s="19">
        <v>43159</v>
      </c>
      <c r="Y265" s="19">
        <f t="shared" si="6"/>
        <v>43159</v>
      </c>
      <c r="Z265" s="29">
        <v>258</v>
      </c>
      <c r="AA265" s="30">
        <v>100</v>
      </c>
      <c r="AB265" s="30">
        <v>0</v>
      </c>
      <c r="AD265" s="31" t="s">
        <v>400</v>
      </c>
      <c r="AE265" s="17">
        <v>258</v>
      </c>
      <c r="AF265" s="32" t="s">
        <v>401</v>
      </c>
      <c r="AG265" s="33" t="s">
        <v>173</v>
      </c>
      <c r="AH265" s="25">
        <v>43190</v>
      </c>
      <c r="AI265" s="25">
        <v>43190</v>
      </c>
      <c r="AJ265" s="27" t="s">
        <v>402</v>
      </c>
    </row>
    <row r="266" spans="1:36" ht="45" customHeight="1">
      <c r="A266" s="24">
        <v>2018</v>
      </c>
      <c r="B266" s="25">
        <v>43101</v>
      </c>
      <c r="C266" s="25">
        <v>43190</v>
      </c>
      <c r="D266" s="17" t="s">
        <v>96</v>
      </c>
      <c r="E266" s="17">
        <v>485</v>
      </c>
      <c r="F266" s="17" t="s">
        <v>381</v>
      </c>
      <c r="G266" s="17" t="s">
        <v>381</v>
      </c>
      <c r="H266" s="17" t="s">
        <v>318</v>
      </c>
      <c r="I266" s="17" t="s">
        <v>382</v>
      </c>
      <c r="J266" s="17" t="s">
        <v>383</v>
      </c>
      <c r="K266" s="17" t="s">
        <v>182</v>
      </c>
      <c r="L266" s="17" t="s">
        <v>101</v>
      </c>
      <c r="M266" s="17" t="s">
        <v>158</v>
      </c>
      <c r="N266" s="27" t="s">
        <v>103</v>
      </c>
      <c r="O266" s="17">
        <v>0</v>
      </c>
      <c r="P266" s="30">
        <v>0</v>
      </c>
      <c r="Q266" s="27" t="s">
        <v>121</v>
      </c>
      <c r="R266" s="27" t="s">
        <v>122</v>
      </c>
      <c r="S266" s="27" t="s">
        <v>122</v>
      </c>
      <c r="T266" s="27" t="s">
        <v>121</v>
      </c>
      <c r="U266" s="27" t="s">
        <v>122</v>
      </c>
      <c r="V266" s="27" t="s">
        <v>122</v>
      </c>
      <c r="W266" s="17" t="s">
        <v>384</v>
      </c>
      <c r="X266" s="19">
        <v>43172</v>
      </c>
      <c r="Y266" s="19">
        <f t="shared" si="6"/>
        <v>43172</v>
      </c>
      <c r="Z266" s="29">
        <v>259</v>
      </c>
      <c r="AA266" s="30">
        <v>56.5</v>
      </c>
      <c r="AB266" s="30">
        <v>0</v>
      </c>
      <c r="AD266" s="31" t="s">
        <v>400</v>
      </c>
      <c r="AE266" s="17">
        <v>259</v>
      </c>
      <c r="AF266" s="32" t="s">
        <v>401</v>
      </c>
      <c r="AG266" s="33" t="s">
        <v>173</v>
      </c>
      <c r="AH266" s="25">
        <v>43190</v>
      </c>
      <c r="AI266" s="25">
        <v>43190</v>
      </c>
      <c r="AJ266" s="27" t="s">
        <v>402</v>
      </c>
    </row>
    <row r="267" spans="1:36" ht="45" customHeight="1">
      <c r="A267" s="24">
        <v>2018</v>
      </c>
      <c r="B267" s="25">
        <v>43101</v>
      </c>
      <c r="C267" s="25">
        <v>43190</v>
      </c>
      <c r="D267" s="17" t="s">
        <v>96</v>
      </c>
      <c r="E267" s="17">
        <v>323</v>
      </c>
      <c r="F267" s="17" t="s">
        <v>385</v>
      </c>
      <c r="G267" s="17" t="s">
        <v>385</v>
      </c>
      <c r="H267" s="17" t="s">
        <v>386</v>
      </c>
      <c r="I267" s="17" t="s">
        <v>387</v>
      </c>
      <c r="J267" s="17" t="s">
        <v>163</v>
      </c>
      <c r="K267" s="17" t="s">
        <v>340</v>
      </c>
      <c r="L267" s="17" t="s">
        <v>101</v>
      </c>
      <c r="M267" s="17" t="s">
        <v>314</v>
      </c>
      <c r="N267" s="27" t="s">
        <v>103</v>
      </c>
      <c r="O267" s="17">
        <v>0</v>
      </c>
      <c r="P267" s="30">
        <v>0</v>
      </c>
      <c r="Q267" s="27" t="s">
        <v>121</v>
      </c>
      <c r="R267" s="27" t="s">
        <v>122</v>
      </c>
      <c r="S267" s="27" t="s">
        <v>122</v>
      </c>
      <c r="T267" s="27" t="s">
        <v>121</v>
      </c>
      <c r="U267" s="27" t="s">
        <v>122</v>
      </c>
      <c r="V267" s="27" t="s">
        <v>122</v>
      </c>
      <c r="W267" s="17" t="s">
        <v>384</v>
      </c>
      <c r="X267" s="19">
        <v>43172</v>
      </c>
      <c r="Y267" s="19">
        <f t="shared" si="6"/>
        <v>43172</v>
      </c>
      <c r="Z267" s="29">
        <v>260</v>
      </c>
      <c r="AA267" s="30">
        <v>120</v>
      </c>
      <c r="AB267" s="30">
        <v>0</v>
      </c>
      <c r="AD267" s="31" t="s">
        <v>400</v>
      </c>
      <c r="AE267" s="17">
        <v>260</v>
      </c>
      <c r="AF267" s="32" t="s">
        <v>401</v>
      </c>
      <c r="AG267" s="33" t="s">
        <v>173</v>
      </c>
      <c r="AH267" s="25">
        <v>43190</v>
      </c>
      <c r="AI267" s="25">
        <v>43190</v>
      </c>
      <c r="AJ267" s="27" t="s">
        <v>402</v>
      </c>
    </row>
    <row r="268" spans="1:36" ht="45" customHeight="1">
      <c r="A268" s="24">
        <v>2018</v>
      </c>
      <c r="B268" s="25">
        <v>43101</v>
      </c>
      <c r="C268" s="25">
        <v>43190</v>
      </c>
      <c r="D268" s="17" t="s">
        <v>96</v>
      </c>
      <c r="E268" s="17">
        <v>480</v>
      </c>
      <c r="F268" s="17" t="s">
        <v>388</v>
      </c>
      <c r="G268" s="17" t="s">
        <v>388</v>
      </c>
      <c r="H268" s="17" t="s">
        <v>389</v>
      </c>
      <c r="I268" s="17" t="s">
        <v>390</v>
      </c>
      <c r="J268" s="17" t="s">
        <v>391</v>
      </c>
      <c r="K268" s="17" t="s">
        <v>392</v>
      </c>
      <c r="L268" s="17" t="s">
        <v>101</v>
      </c>
      <c r="M268" s="17" t="s">
        <v>393</v>
      </c>
      <c r="N268" s="27" t="s">
        <v>103</v>
      </c>
      <c r="O268" s="17">
        <v>0</v>
      </c>
      <c r="P268" s="30">
        <v>0</v>
      </c>
      <c r="Q268" s="27" t="s">
        <v>121</v>
      </c>
      <c r="R268" s="27" t="s">
        <v>122</v>
      </c>
      <c r="S268" s="27" t="s">
        <v>122</v>
      </c>
      <c r="T268" s="27" t="s">
        <v>121</v>
      </c>
      <c r="U268" s="27" t="s">
        <v>122</v>
      </c>
      <c r="V268" s="27" t="s">
        <v>122</v>
      </c>
      <c r="W268" s="17" t="s">
        <v>394</v>
      </c>
      <c r="X268" s="19">
        <v>43164</v>
      </c>
      <c r="Y268" s="19">
        <f t="shared" si="6"/>
        <v>43164</v>
      </c>
      <c r="Z268" s="29">
        <v>261</v>
      </c>
      <c r="AA268" s="30">
        <v>100</v>
      </c>
      <c r="AB268" s="30">
        <v>0</v>
      </c>
      <c r="AD268" s="31" t="s">
        <v>400</v>
      </c>
      <c r="AE268" s="17">
        <v>261</v>
      </c>
      <c r="AF268" s="32" t="s">
        <v>401</v>
      </c>
      <c r="AG268" s="33" t="s">
        <v>173</v>
      </c>
      <c r="AH268" s="25">
        <v>43190</v>
      </c>
      <c r="AI268" s="25">
        <v>43190</v>
      </c>
      <c r="AJ268" s="27" t="s">
        <v>402</v>
      </c>
    </row>
    <row r="269" spans="1:36" ht="45" customHeight="1">
      <c r="A269" s="24">
        <v>2018</v>
      </c>
      <c r="B269" s="25">
        <v>43101</v>
      </c>
      <c r="C269" s="25">
        <v>43190</v>
      </c>
      <c r="D269" s="17" t="s">
        <v>96</v>
      </c>
      <c r="E269" s="17">
        <v>322</v>
      </c>
      <c r="F269" s="17" t="s">
        <v>144</v>
      </c>
      <c r="G269" s="17" t="s">
        <v>144</v>
      </c>
      <c r="H269" s="17" t="s">
        <v>145</v>
      </c>
      <c r="I269" s="17" t="s">
        <v>339</v>
      </c>
      <c r="J269" s="17" t="s">
        <v>340</v>
      </c>
      <c r="K269" s="17" t="s">
        <v>341</v>
      </c>
      <c r="L269" s="17" t="s">
        <v>101</v>
      </c>
      <c r="M269" s="17" t="s">
        <v>202</v>
      </c>
      <c r="N269" s="27" t="s">
        <v>103</v>
      </c>
      <c r="O269" s="17">
        <v>0</v>
      </c>
      <c r="P269" s="30">
        <v>0</v>
      </c>
      <c r="Q269" s="27" t="s">
        <v>121</v>
      </c>
      <c r="R269" s="27" t="s">
        <v>122</v>
      </c>
      <c r="S269" s="27" t="s">
        <v>122</v>
      </c>
      <c r="T269" s="27" t="s">
        <v>121</v>
      </c>
      <c r="U269" s="27" t="s">
        <v>122</v>
      </c>
      <c r="V269" s="27" t="s">
        <v>202</v>
      </c>
      <c r="W269" s="26" t="s">
        <v>159</v>
      </c>
      <c r="X269" s="19">
        <v>43146</v>
      </c>
      <c r="Y269" s="19">
        <f t="shared" si="6"/>
        <v>43146</v>
      </c>
      <c r="Z269" s="29">
        <v>262</v>
      </c>
      <c r="AA269" s="30">
        <v>200</v>
      </c>
      <c r="AB269" s="30">
        <v>0</v>
      </c>
      <c r="AD269" s="31" t="s">
        <v>400</v>
      </c>
      <c r="AE269" s="17">
        <v>262</v>
      </c>
      <c r="AF269" s="32" t="s">
        <v>401</v>
      </c>
      <c r="AG269" s="33" t="s">
        <v>173</v>
      </c>
      <c r="AH269" s="25">
        <v>43190</v>
      </c>
      <c r="AI269" s="25">
        <v>43190</v>
      </c>
      <c r="AJ269" s="27" t="s">
        <v>402</v>
      </c>
    </row>
    <row r="270" spans="1:36" ht="45" customHeight="1">
      <c r="A270" s="24">
        <v>2018</v>
      </c>
      <c r="B270" s="25">
        <v>43101</v>
      </c>
      <c r="C270" s="25">
        <v>43190</v>
      </c>
      <c r="D270" s="17" t="s">
        <v>96</v>
      </c>
      <c r="E270" s="17">
        <v>322</v>
      </c>
      <c r="F270" s="17" t="s">
        <v>144</v>
      </c>
      <c r="G270" s="17" t="s">
        <v>144</v>
      </c>
      <c r="H270" s="17" t="s">
        <v>145</v>
      </c>
      <c r="I270" s="17" t="s">
        <v>339</v>
      </c>
      <c r="J270" s="17" t="s">
        <v>340</v>
      </c>
      <c r="K270" s="17" t="s">
        <v>341</v>
      </c>
      <c r="L270" s="17" t="s">
        <v>101</v>
      </c>
      <c r="M270" s="17" t="s">
        <v>202</v>
      </c>
      <c r="N270" s="27" t="s">
        <v>103</v>
      </c>
      <c r="O270" s="17">
        <v>0</v>
      </c>
      <c r="P270" s="30">
        <v>0</v>
      </c>
      <c r="Q270" s="27" t="s">
        <v>121</v>
      </c>
      <c r="R270" s="27" t="s">
        <v>122</v>
      </c>
      <c r="S270" s="27" t="s">
        <v>122</v>
      </c>
      <c r="T270" s="27" t="s">
        <v>121</v>
      </c>
      <c r="U270" s="27" t="s">
        <v>122</v>
      </c>
      <c r="V270" s="27" t="s">
        <v>202</v>
      </c>
      <c r="W270" s="26" t="s">
        <v>159</v>
      </c>
      <c r="X270" s="19">
        <v>43171</v>
      </c>
      <c r="Y270" s="19">
        <f t="shared" si="6"/>
        <v>43171</v>
      </c>
      <c r="Z270" s="29">
        <v>263</v>
      </c>
      <c r="AA270" s="30">
        <v>200</v>
      </c>
      <c r="AB270" s="30">
        <v>0</v>
      </c>
      <c r="AD270" s="31" t="s">
        <v>400</v>
      </c>
      <c r="AE270" s="17">
        <v>263</v>
      </c>
      <c r="AF270" s="32" t="s">
        <v>401</v>
      </c>
      <c r="AG270" s="33" t="s">
        <v>173</v>
      </c>
      <c r="AH270" s="25">
        <v>43190</v>
      </c>
      <c r="AI270" s="25">
        <v>43190</v>
      </c>
      <c r="AJ270" s="27" t="s">
        <v>402</v>
      </c>
    </row>
    <row r="271" spans="1:36" ht="45" customHeight="1">
      <c r="A271" s="24">
        <v>2018</v>
      </c>
      <c r="B271" s="25">
        <v>43101</v>
      </c>
      <c r="C271" s="25">
        <v>43190</v>
      </c>
      <c r="D271" s="17" t="s">
        <v>96</v>
      </c>
      <c r="E271" s="34">
        <v>530</v>
      </c>
      <c r="F271" s="26" t="s">
        <v>137</v>
      </c>
      <c r="G271" s="34" t="s">
        <v>138</v>
      </c>
      <c r="H271" s="34" t="s">
        <v>139</v>
      </c>
      <c r="I271" s="34" t="s">
        <v>140</v>
      </c>
      <c r="J271" s="34" t="s">
        <v>141</v>
      </c>
      <c r="K271" s="34" t="s">
        <v>142</v>
      </c>
      <c r="L271" s="17" t="s">
        <v>101</v>
      </c>
      <c r="M271" s="17" t="s">
        <v>188</v>
      </c>
      <c r="N271" s="27" t="s">
        <v>103</v>
      </c>
      <c r="O271" s="17">
        <v>0</v>
      </c>
      <c r="P271" s="30">
        <v>0</v>
      </c>
      <c r="Q271" s="27" t="s">
        <v>121</v>
      </c>
      <c r="R271" s="27" t="s">
        <v>122</v>
      </c>
      <c r="S271" s="27" t="s">
        <v>122</v>
      </c>
      <c r="T271" s="27" t="s">
        <v>121</v>
      </c>
      <c r="U271" s="27" t="s">
        <v>189</v>
      </c>
      <c r="V271" s="27" t="s">
        <v>190</v>
      </c>
      <c r="W271" s="27" t="s">
        <v>125</v>
      </c>
      <c r="X271" s="19">
        <v>43154</v>
      </c>
      <c r="Y271" s="19">
        <f t="shared" si="6"/>
        <v>43154</v>
      </c>
      <c r="Z271" s="29">
        <v>264</v>
      </c>
      <c r="AA271" s="30">
        <v>2766.99</v>
      </c>
      <c r="AB271" s="30">
        <v>0</v>
      </c>
      <c r="AD271" s="31" t="s">
        <v>400</v>
      </c>
      <c r="AE271" s="17">
        <v>264</v>
      </c>
      <c r="AF271" s="32" t="s">
        <v>401</v>
      </c>
      <c r="AG271" s="33" t="s">
        <v>173</v>
      </c>
      <c r="AH271" s="25">
        <v>43190</v>
      </c>
      <c r="AI271" s="25">
        <v>43190</v>
      </c>
      <c r="AJ271" s="27" t="s">
        <v>402</v>
      </c>
    </row>
    <row r="272" spans="1:36" ht="45" customHeight="1">
      <c r="A272" s="24">
        <v>2018</v>
      </c>
      <c r="B272" s="25">
        <v>43101</v>
      </c>
      <c r="C272" s="25">
        <v>43190</v>
      </c>
      <c r="D272" s="17" t="s">
        <v>96</v>
      </c>
      <c r="E272" s="34">
        <v>530</v>
      </c>
      <c r="F272" s="26" t="s">
        <v>137</v>
      </c>
      <c r="G272" s="34" t="s">
        <v>138</v>
      </c>
      <c r="H272" s="34" t="s">
        <v>139</v>
      </c>
      <c r="I272" s="34" t="s">
        <v>140</v>
      </c>
      <c r="J272" s="34" t="s">
        <v>141</v>
      </c>
      <c r="K272" s="34" t="s">
        <v>142</v>
      </c>
      <c r="L272" s="17" t="s">
        <v>101</v>
      </c>
      <c r="M272" s="17" t="s">
        <v>188</v>
      </c>
      <c r="N272" s="27" t="s">
        <v>103</v>
      </c>
      <c r="O272" s="17">
        <v>0</v>
      </c>
      <c r="P272" s="30">
        <v>0</v>
      </c>
      <c r="Q272" s="27" t="s">
        <v>121</v>
      </c>
      <c r="R272" s="27" t="s">
        <v>122</v>
      </c>
      <c r="S272" s="27" t="s">
        <v>122</v>
      </c>
      <c r="T272" s="27" t="s">
        <v>121</v>
      </c>
      <c r="U272" s="27" t="s">
        <v>189</v>
      </c>
      <c r="V272" s="27" t="s">
        <v>190</v>
      </c>
      <c r="W272" s="27" t="s">
        <v>125</v>
      </c>
      <c r="X272" s="19">
        <v>43154</v>
      </c>
      <c r="Y272" s="19">
        <f t="shared" si="6"/>
        <v>43154</v>
      </c>
      <c r="Z272" s="29">
        <v>265</v>
      </c>
      <c r="AA272" s="30">
        <v>215</v>
      </c>
      <c r="AB272" s="30">
        <v>0</v>
      </c>
      <c r="AD272" s="31" t="s">
        <v>400</v>
      </c>
      <c r="AE272" s="17">
        <v>265</v>
      </c>
      <c r="AF272" s="32" t="s">
        <v>401</v>
      </c>
      <c r="AG272" s="33" t="s">
        <v>173</v>
      </c>
      <c r="AH272" s="25">
        <v>43190</v>
      </c>
      <c r="AI272" s="25">
        <v>43190</v>
      </c>
      <c r="AJ272" s="27" t="s">
        <v>402</v>
      </c>
    </row>
    <row r="273" spans="1:36" ht="45" customHeight="1">
      <c r="A273" s="24">
        <v>2018</v>
      </c>
      <c r="B273" s="25">
        <v>43101</v>
      </c>
      <c r="C273" s="25">
        <v>43190</v>
      </c>
      <c r="D273" s="17" t="s">
        <v>96</v>
      </c>
      <c r="E273" s="17">
        <v>322</v>
      </c>
      <c r="F273" s="17" t="s">
        <v>144</v>
      </c>
      <c r="G273" s="17" t="s">
        <v>144</v>
      </c>
      <c r="H273" s="17" t="s">
        <v>145</v>
      </c>
      <c r="I273" s="17" t="s">
        <v>304</v>
      </c>
      <c r="J273" s="17" t="s">
        <v>305</v>
      </c>
      <c r="K273" s="17" t="s">
        <v>306</v>
      </c>
      <c r="L273" s="17" t="s">
        <v>101</v>
      </c>
      <c r="M273" s="17" t="s">
        <v>190</v>
      </c>
      <c r="N273" s="27" t="s">
        <v>103</v>
      </c>
      <c r="O273" s="17">
        <v>0</v>
      </c>
      <c r="P273" s="30">
        <v>0</v>
      </c>
      <c r="Q273" s="27" t="s">
        <v>121</v>
      </c>
      <c r="R273" s="27" t="s">
        <v>122</v>
      </c>
      <c r="S273" s="27" t="s">
        <v>122</v>
      </c>
      <c r="T273" s="27" t="s">
        <v>121</v>
      </c>
      <c r="U273" s="17" t="s">
        <v>189</v>
      </c>
      <c r="V273" s="17" t="s">
        <v>190</v>
      </c>
      <c r="W273" s="17" t="s">
        <v>296</v>
      </c>
      <c r="X273" s="19">
        <v>43139</v>
      </c>
      <c r="Y273" s="19">
        <v>43141</v>
      </c>
      <c r="Z273" s="29">
        <v>266</v>
      </c>
      <c r="AA273" s="30">
        <v>2691.99</v>
      </c>
      <c r="AB273" s="30">
        <v>0</v>
      </c>
      <c r="AD273" s="31" t="s">
        <v>400</v>
      </c>
      <c r="AE273" s="17">
        <v>266</v>
      </c>
      <c r="AF273" s="32" t="s">
        <v>401</v>
      </c>
      <c r="AG273" s="33" t="s">
        <v>173</v>
      </c>
      <c r="AH273" s="25">
        <v>43190</v>
      </c>
      <c r="AI273" s="25">
        <v>43190</v>
      </c>
      <c r="AJ273" s="27" t="s">
        <v>402</v>
      </c>
    </row>
    <row r="274" spans="1:36" ht="45" customHeight="1">
      <c r="A274" s="24">
        <v>2018</v>
      </c>
      <c r="B274" s="25">
        <v>43101</v>
      </c>
      <c r="C274" s="25">
        <v>43190</v>
      </c>
      <c r="D274" s="17" t="s">
        <v>96</v>
      </c>
      <c r="E274" s="17">
        <v>322</v>
      </c>
      <c r="F274" s="17" t="s">
        <v>144</v>
      </c>
      <c r="G274" s="17" t="s">
        <v>144</v>
      </c>
      <c r="H274" s="17" t="s">
        <v>145</v>
      </c>
      <c r="I274" s="17" t="s">
        <v>304</v>
      </c>
      <c r="J274" s="17" t="s">
        <v>305</v>
      </c>
      <c r="K274" s="17" t="s">
        <v>306</v>
      </c>
      <c r="L274" s="17" t="s">
        <v>101</v>
      </c>
      <c r="M274" s="17" t="s">
        <v>190</v>
      </c>
      <c r="N274" s="27" t="s">
        <v>103</v>
      </c>
      <c r="O274" s="17">
        <v>0</v>
      </c>
      <c r="P274" s="30">
        <v>0</v>
      </c>
      <c r="Q274" s="27" t="s">
        <v>121</v>
      </c>
      <c r="R274" s="27" t="s">
        <v>122</v>
      </c>
      <c r="S274" s="27" t="s">
        <v>122</v>
      </c>
      <c r="T274" s="27" t="s">
        <v>121</v>
      </c>
      <c r="U274" s="17" t="s">
        <v>189</v>
      </c>
      <c r="V274" s="17" t="s">
        <v>190</v>
      </c>
      <c r="W274" s="17" t="s">
        <v>296</v>
      </c>
      <c r="X274" s="19">
        <v>43139</v>
      </c>
      <c r="Y274" s="19">
        <v>43141</v>
      </c>
      <c r="Z274" s="29">
        <v>267</v>
      </c>
      <c r="AA274" s="30">
        <v>802</v>
      </c>
      <c r="AB274" s="30">
        <v>0</v>
      </c>
      <c r="AD274" s="31" t="s">
        <v>400</v>
      </c>
      <c r="AE274" s="17">
        <v>267</v>
      </c>
      <c r="AF274" s="32" t="s">
        <v>401</v>
      </c>
      <c r="AG274" s="33" t="s">
        <v>173</v>
      </c>
      <c r="AH274" s="25">
        <v>43190</v>
      </c>
      <c r="AI274" s="25">
        <v>43190</v>
      </c>
      <c r="AJ274" s="27" t="s">
        <v>402</v>
      </c>
    </row>
    <row r="275" spans="1:36" ht="45" customHeight="1">
      <c r="A275" s="24">
        <v>2018</v>
      </c>
      <c r="B275" s="25">
        <v>43101</v>
      </c>
      <c r="C275" s="25">
        <v>43190</v>
      </c>
      <c r="D275" s="17" t="s">
        <v>96</v>
      </c>
      <c r="E275" s="17">
        <v>204</v>
      </c>
      <c r="F275" s="17" t="s">
        <v>307</v>
      </c>
      <c r="G275" s="17" t="s">
        <v>307</v>
      </c>
      <c r="H275" s="17" t="s">
        <v>192</v>
      </c>
      <c r="I275" s="17" t="s">
        <v>193</v>
      </c>
      <c r="J275" s="17" t="s">
        <v>194</v>
      </c>
      <c r="K275" s="17" t="s">
        <v>195</v>
      </c>
      <c r="L275" s="17" t="s">
        <v>101</v>
      </c>
      <c r="M275" s="17" t="s">
        <v>297</v>
      </c>
      <c r="N275" s="27" t="s">
        <v>103</v>
      </c>
      <c r="O275" s="17">
        <v>0</v>
      </c>
      <c r="P275" s="30">
        <v>0</v>
      </c>
      <c r="Q275" s="27" t="s">
        <v>121</v>
      </c>
      <c r="R275" s="27" t="s">
        <v>122</v>
      </c>
      <c r="S275" s="27" t="s">
        <v>122</v>
      </c>
      <c r="T275" s="27" t="s">
        <v>121</v>
      </c>
      <c r="U275" s="17" t="s">
        <v>189</v>
      </c>
      <c r="V275" s="17" t="s">
        <v>190</v>
      </c>
      <c r="W275" s="17" t="s">
        <v>125</v>
      </c>
      <c r="X275" s="19">
        <v>43194</v>
      </c>
      <c r="Y275" s="19">
        <v>43196</v>
      </c>
      <c r="Z275" s="29">
        <v>268</v>
      </c>
      <c r="AA275" s="30">
        <v>1598</v>
      </c>
      <c r="AB275" s="30">
        <v>0</v>
      </c>
      <c r="AD275" s="31" t="s">
        <v>400</v>
      </c>
      <c r="AE275" s="17">
        <v>268</v>
      </c>
      <c r="AF275" s="32" t="s">
        <v>401</v>
      </c>
      <c r="AG275" s="33" t="s">
        <v>173</v>
      </c>
      <c r="AH275" s="25">
        <v>43190</v>
      </c>
      <c r="AI275" s="25">
        <v>43190</v>
      </c>
      <c r="AJ275" s="27" t="s">
        <v>402</v>
      </c>
    </row>
    <row r="276" spans="1:36" ht="45" customHeight="1">
      <c r="A276" s="24">
        <v>2018</v>
      </c>
      <c r="B276" s="25">
        <v>43101</v>
      </c>
      <c r="C276" s="25">
        <v>43190</v>
      </c>
      <c r="D276" s="17" t="s">
        <v>96</v>
      </c>
      <c r="E276" s="17">
        <v>545</v>
      </c>
      <c r="F276" s="17" t="s">
        <v>283</v>
      </c>
      <c r="G276" s="17" t="s">
        <v>283</v>
      </c>
      <c r="H276" s="17" t="s">
        <v>283</v>
      </c>
      <c r="I276" s="17" t="s">
        <v>284</v>
      </c>
      <c r="J276" s="17" t="s">
        <v>285</v>
      </c>
      <c r="K276" s="17" t="s">
        <v>286</v>
      </c>
      <c r="L276" s="17" t="s">
        <v>101</v>
      </c>
      <c r="M276" s="17" t="s">
        <v>297</v>
      </c>
      <c r="N276" s="27" t="s">
        <v>103</v>
      </c>
      <c r="O276" s="17">
        <v>0</v>
      </c>
      <c r="P276" s="30">
        <v>0</v>
      </c>
      <c r="Q276" s="27" t="s">
        <v>121</v>
      </c>
      <c r="R276" s="27" t="s">
        <v>122</v>
      </c>
      <c r="S276" s="27" t="s">
        <v>122</v>
      </c>
      <c r="T276" s="27" t="s">
        <v>121</v>
      </c>
      <c r="U276" s="17" t="s">
        <v>189</v>
      </c>
      <c r="V276" s="17" t="s">
        <v>190</v>
      </c>
      <c r="W276" s="17" t="s">
        <v>125</v>
      </c>
      <c r="X276" s="19">
        <v>43194</v>
      </c>
      <c r="Y276" s="19">
        <v>43196</v>
      </c>
      <c r="Z276" s="29">
        <v>269</v>
      </c>
      <c r="AA276" s="30">
        <v>1598</v>
      </c>
      <c r="AB276" s="30">
        <v>0</v>
      </c>
      <c r="AD276" s="31" t="s">
        <v>400</v>
      </c>
      <c r="AE276" s="17">
        <v>269</v>
      </c>
      <c r="AF276" s="32" t="s">
        <v>401</v>
      </c>
      <c r="AG276" s="33" t="s">
        <v>173</v>
      </c>
      <c r="AH276" s="25">
        <v>43190</v>
      </c>
      <c r="AI276" s="25">
        <v>43190</v>
      </c>
      <c r="AJ276" s="27" t="s">
        <v>402</v>
      </c>
    </row>
    <row r="277" spans="1:36" ht="45" customHeight="1">
      <c r="A277" s="24">
        <v>2018</v>
      </c>
      <c r="B277" s="25">
        <v>43101</v>
      </c>
      <c r="C277" s="25">
        <v>43190</v>
      </c>
      <c r="D277" s="17" t="s">
        <v>96</v>
      </c>
      <c r="E277" s="17">
        <v>206</v>
      </c>
      <c r="F277" s="17" t="s">
        <v>298</v>
      </c>
      <c r="G277" s="17" t="s">
        <v>298</v>
      </c>
      <c r="H277" s="17" t="s">
        <v>299</v>
      </c>
      <c r="I277" s="17" t="s">
        <v>300</v>
      </c>
      <c r="J277" s="17" t="s">
        <v>301</v>
      </c>
      <c r="K277" s="17" t="s">
        <v>163</v>
      </c>
      <c r="L277" s="17" t="s">
        <v>101</v>
      </c>
      <c r="M277" s="17" t="s">
        <v>297</v>
      </c>
      <c r="N277" s="27" t="s">
        <v>103</v>
      </c>
      <c r="O277" s="17">
        <v>0</v>
      </c>
      <c r="P277" s="30">
        <v>0</v>
      </c>
      <c r="Q277" s="27" t="s">
        <v>121</v>
      </c>
      <c r="R277" s="27" t="s">
        <v>122</v>
      </c>
      <c r="S277" s="27" t="s">
        <v>122</v>
      </c>
      <c r="T277" s="27" t="s">
        <v>121</v>
      </c>
      <c r="U277" s="17" t="s">
        <v>189</v>
      </c>
      <c r="V277" s="17" t="s">
        <v>190</v>
      </c>
      <c r="W277" s="17" t="s">
        <v>125</v>
      </c>
      <c r="X277" s="19">
        <v>43194</v>
      </c>
      <c r="Y277" s="19">
        <v>43196</v>
      </c>
      <c r="Z277" s="29">
        <v>270</v>
      </c>
      <c r="AA277" s="30">
        <v>1598</v>
      </c>
      <c r="AB277" s="30">
        <v>0</v>
      </c>
      <c r="AD277" s="31" t="s">
        <v>400</v>
      </c>
      <c r="AE277" s="17">
        <v>270</v>
      </c>
      <c r="AF277" s="32" t="s">
        <v>401</v>
      </c>
      <c r="AG277" s="33" t="s">
        <v>173</v>
      </c>
      <c r="AH277" s="25">
        <v>43190</v>
      </c>
      <c r="AI277" s="25">
        <v>43190</v>
      </c>
      <c r="AJ277" s="27" t="s">
        <v>402</v>
      </c>
    </row>
    <row r="278" spans="1:36" ht="45" customHeight="1">
      <c r="A278" s="24">
        <v>2018</v>
      </c>
      <c r="B278" s="25">
        <v>43101</v>
      </c>
      <c r="C278" s="25">
        <v>43190</v>
      </c>
      <c r="D278" s="17" t="s">
        <v>96</v>
      </c>
      <c r="E278" s="17">
        <v>206</v>
      </c>
      <c r="F278" s="17" t="s">
        <v>298</v>
      </c>
      <c r="G278" s="17" t="s">
        <v>298</v>
      </c>
      <c r="H278" s="17" t="s">
        <v>302</v>
      </c>
      <c r="I278" s="17" t="s">
        <v>303</v>
      </c>
      <c r="J278" s="17" t="s">
        <v>243</v>
      </c>
      <c r="K278" s="17" t="s">
        <v>163</v>
      </c>
      <c r="L278" s="17" t="s">
        <v>101</v>
      </c>
      <c r="M278" s="17" t="s">
        <v>297</v>
      </c>
      <c r="N278" s="27" t="s">
        <v>103</v>
      </c>
      <c r="O278" s="17">
        <v>0</v>
      </c>
      <c r="P278" s="30">
        <v>0</v>
      </c>
      <c r="Q278" s="27" t="s">
        <v>121</v>
      </c>
      <c r="R278" s="27" t="s">
        <v>122</v>
      </c>
      <c r="S278" s="27" t="s">
        <v>122</v>
      </c>
      <c r="T278" s="27" t="s">
        <v>121</v>
      </c>
      <c r="U278" s="17" t="s">
        <v>189</v>
      </c>
      <c r="V278" s="17" t="s">
        <v>190</v>
      </c>
      <c r="W278" s="17" t="s">
        <v>125</v>
      </c>
      <c r="X278" s="19">
        <v>43194</v>
      </c>
      <c r="Y278" s="19">
        <v>43196</v>
      </c>
      <c r="Z278" s="29">
        <v>271</v>
      </c>
      <c r="AA278" s="30">
        <v>1598</v>
      </c>
      <c r="AB278" s="30">
        <v>0</v>
      </c>
      <c r="AD278" s="31" t="s">
        <v>400</v>
      </c>
      <c r="AE278" s="17">
        <v>271</v>
      </c>
      <c r="AF278" s="32" t="s">
        <v>401</v>
      </c>
      <c r="AG278" s="33" t="s">
        <v>173</v>
      </c>
      <c r="AH278" s="25">
        <v>43190</v>
      </c>
      <c r="AI278" s="25">
        <v>43190</v>
      </c>
      <c r="AJ278" s="27" t="s">
        <v>402</v>
      </c>
    </row>
    <row r="279" spans="1:36" ht="45" customHeight="1">
      <c r="A279" s="24">
        <v>2018</v>
      </c>
      <c r="B279" s="25">
        <v>43101</v>
      </c>
      <c r="C279" s="25">
        <v>43190</v>
      </c>
      <c r="D279" s="17" t="s">
        <v>96</v>
      </c>
      <c r="E279" s="17">
        <v>322</v>
      </c>
      <c r="F279" s="17" t="s">
        <v>144</v>
      </c>
      <c r="G279" s="17" t="s">
        <v>144</v>
      </c>
      <c r="H279" s="17" t="s">
        <v>145</v>
      </c>
      <c r="I279" s="17" t="s">
        <v>304</v>
      </c>
      <c r="J279" s="17" t="s">
        <v>305</v>
      </c>
      <c r="K279" s="17" t="s">
        <v>306</v>
      </c>
      <c r="L279" s="17" t="s">
        <v>101</v>
      </c>
      <c r="M279" s="17" t="s">
        <v>297</v>
      </c>
      <c r="N279" s="27" t="s">
        <v>103</v>
      </c>
      <c r="O279" s="17">
        <v>0</v>
      </c>
      <c r="P279" s="30">
        <v>0</v>
      </c>
      <c r="Q279" s="27" t="s">
        <v>121</v>
      </c>
      <c r="R279" s="27" t="s">
        <v>122</v>
      </c>
      <c r="S279" s="27" t="s">
        <v>122</v>
      </c>
      <c r="T279" s="27" t="s">
        <v>121</v>
      </c>
      <c r="U279" s="17" t="s">
        <v>189</v>
      </c>
      <c r="V279" s="17" t="s">
        <v>190</v>
      </c>
      <c r="W279" s="17" t="s">
        <v>125</v>
      </c>
      <c r="X279" s="19">
        <v>43194</v>
      </c>
      <c r="Y279" s="19">
        <v>43196</v>
      </c>
      <c r="Z279" s="29">
        <v>272</v>
      </c>
      <c r="AA279" s="30">
        <v>1598</v>
      </c>
      <c r="AB279" s="30">
        <v>0</v>
      </c>
      <c r="AD279" s="31" t="s">
        <v>400</v>
      </c>
      <c r="AE279" s="17">
        <v>272</v>
      </c>
      <c r="AF279" s="32" t="s">
        <v>401</v>
      </c>
      <c r="AG279" s="33" t="s">
        <v>173</v>
      </c>
      <c r="AH279" s="25">
        <v>43190</v>
      </c>
      <c r="AI279" s="25">
        <v>43190</v>
      </c>
      <c r="AJ279" s="27" t="s">
        <v>402</v>
      </c>
    </row>
    <row r="280" spans="1:36" ht="45" customHeight="1">
      <c r="A280" s="24">
        <v>2018</v>
      </c>
      <c r="B280" s="25">
        <v>43191</v>
      </c>
      <c r="C280" s="25">
        <v>43281</v>
      </c>
      <c r="D280" s="17" t="s">
        <v>96</v>
      </c>
      <c r="E280" s="36">
        <v>201</v>
      </c>
      <c r="F280" s="37" t="s">
        <v>114</v>
      </c>
      <c r="G280" s="36" t="s">
        <v>126</v>
      </c>
      <c r="H280" s="36" t="s">
        <v>127</v>
      </c>
      <c r="I280" s="36" t="s">
        <v>128</v>
      </c>
      <c r="J280" s="36" t="s">
        <v>129</v>
      </c>
      <c r="K280" s="36" t="s">
        <v>130</v>
      </c>
      <c r="L280" s="17" t="s">
        <v>102</v>
      </c>
      <c r="M280" s="17" t="s">
        <v>644</v>
      </c>
      <c r="N280" s="17" t="s">
        <v>103</v>
      </c>
      <c r="O280" s="17">
        <v>3</v>
      </c>
      <c r="P280" s="30">
        <v>0</v>
      </c>
      <c r="Q280" s="27" t="s">
        <v>121</v>
      </c>
      <c r="R280" s="27" t="s">
        <v>122</v>
      </c>
      <c r="S280" s="27" t="s">
        <v>122</v>
      </c>
      <c r="T280" s="27" t="s">
        <v>121</v>
      </c>
      <c r="U280" s="27" t="s">
        <v>122</v>
      </c>
      <c r="V280" s="27" t="s">
        <v>122</v>
      </c>
      <c r="W280" s="17" t="s">
        <v>125</v>
      </c>
      <c r="X280" s="19">
        <v>43234</v>
      </c>
      <c r="Y280" s="19">
        <f>+X280</f>
        <v>43234</v>
      </c>
      <c r="Z280" s="29">
        <v>273</v>
      </c>
      <c r="AA280" s="30">
        <v>703.84</v>
      </c>
      <c r="AB280" s="30">
        <v>0</v>
      </c>
      <c r="AD280" s="31" t="s">
        <v>400</v>
      </c>
      <c r="AE280" s="17">
        <v>273</v>
      </c>
      <c r="AF280" s="32" t="s">
        <v>401</v>
      </c>
      <c r="AG280" s="33" t="s">
        <v>173</v>
      </c>
      <c r="AH280" s="25">
        <v>43190</v>
      </c>
      <c r="AI280" s="25">
        <v>43190</v>
      </c>
      <c r="AJ280" s="27" t="s">
        <v>402</v>
      </c>
    </row>
    <row r="281" spans="1:36" ht="45" customHeight="1">
      <c r="A281" s="24">
        <v>2018</v>
      </c>
      <c r="B281" s="25">
        <v>43191</v>
      </c>
      <c r="C281" s="25">
        <v>43281</v>
      </c>
      <c r="D281" s="17" t="s">
        <v>96</v>
      </c>
      <c r="E281" s="34">
        <v>201</v>
      </c>
      <c r="F281" s="26" t="s">
        <v>114</v>
      </c>
      <c r="G281" s="34" t="s">
        <v>126</v>
      </c>
      <c r="H281" s="34" t="s">
        <v>127</v>
      </c>
      <c r="I281" s="34" t="s">
        <v>128</v>
      </c>
      <c r="J281" s="34" t="s">
        <v>129</v>
      </c>
      <c r="K281" s="34" t="s">
        <v>130</v>
      </c>
      <c r="L281" s="17" t="s">
        <v>102</v>
      </c>
      <c r="M281" s="17" t="s">
        <v>645</v>
      </c>
      <c r="N281" s="27" t="s">
        <v>103</v>
      </c>
      <c r="O281" s="17">
        <v>3</v>
      </c>
      <c r="P281" s="30">
        <f>696/3*2</f>
        <v>464</v>
      </c>
      <c r="Q281" s="27" t="s">
        <v>121</v>
      </c>
      <c r="R281" s="27" t="s">
        <v>122</v>
      </c>
      <c r="S281" s="27" t="s">
        <v>122</v>
      </c>
      <c r="T281" s="27" t="s">
        <v>121</v>
      </c>
      <c r="U281" s="27" t="s">
        <v>122</v>
      </c>
      <c r="V281" s="27" t="s">
        <v>122</v>
      </c>
      <c r="W281" s="17" t="str">
        <f>+M281</f>
        <v>Material Representativo</v>
      </c>
      <c r="X281" s="19">
        <v>43152</v>
      </c>
      <c r="Y281" s="19">
        <f>+X281</f>
        <v>43152</v>
      </c>
      <c r="Z281" s="29">
        <v>274</v>
      </c>
      <c r="AA281" s="30">
        <v>696</v>
      </c>
      <c r="AB281" s="30">
        <v>0</v>
      </c>
      <c r="AD281" s="31" t="s">
        <v>400</v>
      </c>
      <c r="AE281" s="17">
        <v>274</v>
      </c>
      <c r="AF281" s="32" t="s">
        <v>401</v>
      </c>
      <c r="AG281" s="33" t="s">
        <v>173</v>
      </c>
      <c r="AH281" s="25">
        <v>43281</v>
      </c>
      <c r="AI281" s="25">
        <f>+AH281</f>
        <v>43281</v>
      </c>
      <c r="AJ281" s="27" t="s">
        <v>402</v>
      </c>
    </row>
    <row r="282" spans="1:36" ht="45" customHeight="1">
      <c r="A282" s="24">
        <v>2018</v>
      </c>
      <c r="B282" s="25">
        <v>43191</v>
      </c>
      <c r="C282" s="25">
        <v>43281</v>
      </c>
      <c r="D282" s="17" t="s">
        <v>96</v>
      </c>
      <c r="E282" s="17">
        <v>368</v>
      </c>
      <c r="F282" s="17" t="s">
        <v>646</v>
      </c>
      <c r="G282" s="17" t="s">
        <v>646</v>
      </c>
      <c r="H282" s="17" t="s">
        <v>647</v>
      </c>
      <c r="I282" s="17" t="s">
        <v>648</v>
      </c>
      <c r="J282" s="17" t="s">
        <v>169</v>
      </c>
      <c r="K282" s="17" t="s">
        <v>649</v>
      </c>
      <c r="L282" s="17" t="s">
        <v>101</v>
      </c>
      <c r="M282" s="17" t="s">
        <v>650</v>
      </c>
      <c r="N282" s="17" t="s">
        <v>103</v>
      </c>
      <c r="O282" s="17">
        <v>0</v>
      </c>
      <c r="P282" s="30">
        <v>0</v>
      </c>
      <c r="Q282" s="27" t="s">
        <v>121</v>
      </c>
      <c r="R282" s="27" t="s">
        <v>122</v>
      </c>
      <c r="S282" s="27" t="s">
        <v>122</v>
      </c>
      <c r="T282" s="27" t="s">
        <v>121</v>
      </c>
      <c r="U282" s="27" t="s">
        <v>122</v>
      </c>
      <c r="V282" s="27" t="s">
        <v>122</v>
      </c>
      <c r="W282" s="17" t="s">
        <v>651</v>
      </c>
      <c r="X282" s="19">
        <v>43166</v>
      </c>
      <c r="Y282" s="19">
        <v>43166</v>
      </c>
      <c r="Z282" s="29">
        <v>275</v>
      </c>
      <c r="AA282" s="30">
        <v>84</v>
      </c>
      <c r="AB282" s="30">
        <v>0</v>
      </c>
      <c r="AD282" s="31" t="s">
        <v>400</v>
      </c>
      <c r="AE282" s="17">
        <v>275</v>
      </c>
      <c r="AF282" s="32" t="s">
        <v>401</v>
      </c>
      <c r="AG282" s="33" t="s">
        <v>173</v>
      </c>
      <c r="AH282" s="25">
        <v>43281</v>
      </c>
      <c r="AI282" s="25">
        <f t="shared" ref="AI282:AI334" si="7">+AH282</f>
        <v>43281</v>
      </c>
      <c r="AJ282" s="27" t="s">
        <v>402</v>
      </c>
    </row>
    <row r="283" spans="1:36" ht="45" customHeight="1">
      <c r="A283" s="24">
        <v>2018</v>
      </c>
      <c r="B283" s="25">
        <v>43191</v>
      </c>
      <c r="C283" s="25">
        <v>43281</v>
      </c>
      <c r="D283" s="17" t="s">
        <v>96</v>
      </c>
      <c r="E283" s="17">
        <v>300</v>
      </c>
      <c r="F283" s="17" t="s">
        <v>311</v>
      </c>
      <c r="G283" s="17" t="s">
        <v>311</v>
      </c>
      <c r="H283" s="17" t="s">
        <v>312</v>
      </c>
      <c r="I283" s="17" t="s">
        <v>652</v>
      </c>
      <c r="J283" s="17" t="s">
        <v>162</v>
      </c>
      <c r="K283" s="17" t="s">
        <v>305</v>
      </c>
      <c r="L283" s="17" t="s">
        <v>101</v>
      </c>
      <c r="M283" s="17" t="s">
        <v>653</v>
      </c>
      <c r="N283" s="17" t="s">
        <v>103</v>
      </c>
      <c r="O283" s="17">
        <v>0</v>
      </c>
      <c r="P283" s="30">
        <v>0</v>
      </c>
      <c r="Q283" s="27" t="s">
        <v>121</v>
      </c>
      <c r="R283" s="27" t="s">
        <v>122</v>
      </c>
      <c r="S283" s="27" t="s">
        <v>122</v>
      </c>
      <c r="T283" s="27" t="s">
        <v>121</v>
      </c>
      <c r="U283" s="27" t="s">
        <v>122</v>
      </c>
      <c r="V283" s="27" t="s">
        <v>122</v>
      </c>
      <c r="W283" s="17" t="s">
        <v>322</v>
      </c>
      <c r="X283" s="19">
        <v>43129</v>
      </c>
      <c r="Y283" s="19">
        <v>43129</v>
      </c>
      <c r="Z283" s="29">
        <v>276</v>
      </c>
      <c r="AA283" s="30">
        <v>120</v>
      </c>
      <c r="AB283" s="30">
        <v>0</v>
      </c>
      <c r="AD283" s="31" t="s">
        <v>400</v>
      </c>
      <c r="AE283" s="17">
        <v>276</v>
      </c>
      <c r="AF283" s="32" t="s">
        <v>401</v>
      </c>
      <c r="AG283" s="33" t="s">
        <v>173</v>
      </c>
      <c r="AH283" s="25">
        <v>43281</v>
      </c>
      <c r="AI283" s="25">
        <f t="shared" si="7"/>
        <v>43281</v>
      </c>
      <c r="AJ283" s="27" t="s">
        <v>402</v>
      </c>
    </row>
    <row r="284" spans="1:36" ht="45" customHeight="1">
      <c r="A284" s="24">
        <v>2018</v>
      </c>
      <c r="B284" s="25">
        <v>43191</v>
      </c>
      <c r="C284" s="25">
        <v>43281</v>
      </c>
      <c r="D284" s="17" t="s">
        <v>96</v>
      </c>
      <c r="E284" s="17">
        <v>368</v>
      </c>
      <c r="F284" s="17" t="s">
        <v>646</v>
      </c>
      <c r="G284" s="17" t="s">
        <v>646</v>
      </c>
      <c r="H284" s="17" t="s">
        <v>647</v>
      </c>
      <c r="I284" s="17" t="s">
        <v>648</v>
      </c>
      <c r="J284" s="17" t="s">
        <v>169</v>
      </c>
      <c r="K284" s="17" t="s">
        <v>649</v>
      </c>
      <c r="L284" s="17" t="s">
        <v>101</v>
      </c>
      <c r="M284" s="17" t="s">
        <v>315</v>
      </c>
      <c r="N284" s="17" t="s">
        <v>103</v>
      </c>
      <c r="O284" s="17">
        <v>0</v>
      </c>
      <c r="P284" s="30">
        <v>0</v>
      </c>
      <c r="Q284" s="27" t="s">
        <v>121</v>
      </c>
      <c r="R284" s="27" t="s">
        <v>122</v>
      </c>
      <c r="S284" s="27" t="s">
        <v>122</v>
      </c>
      <c r="T284" s="27" t="s">
        <v>121</v>
      </c>
      <c r="U284" s="27" t="s">
        <v>122</v>
      </c>
      <c r="V284" s="27" t="s">
        <v>122</v>
      </c>
      <c r="W284" s="17" t="s">
        <v>654</v>
      </c>
      <c r="X284" s="19">
        <v>43157</v>
      </c>
      <c r="Y284" s="19">
        <f>+X284</f>
        <v>43157</v>
      </c>
      <c r="Z284" s="29">
        <v>277</v>
      </c>
      <c r="AA284" s="30">
        <v>100</v>
      </c>
      <c r="AB284" s="30">
        <v>0</v>
      </c>
      <c r="AD284" s="31" t="s">
        <v>400</v>
      </c>
      <c r="AE284" s="17">
        <v>277</v>
      </c>
      <c r="AF284" s="32" t="s">
        <v>401</v>
      </c>
      <c r="AG284" s="33" t="s">
        <v>173</v>
      </c>
      <c r="AH284" s="25">
        <v>43281</v>
      </c>
      <c r="AI284" s="25">
        <f t="shared" si="7"/>
        <v>43281</v>
      </c>
      <c r="AJ284" s="27" t="s">
        <v>402</v>
      </c>
    </row>
    <row r="285" spans="1:36" ht="45" customHeight="1">
      <c r="A285" s="24">
        <v>2018</v>
      </c>
      <c r="B285" s="25">
        <v>43191</v>
      </c>
      <c r="C285" s="25">
        <v>43281</v>
      </c>
      <c r="D285" s="17" t="s">
        <v>96</v>
      </c>
      <c r="E285" s="34">
        <v>201</v>
      </c>
      <c r="F285" s="26" t="s">
        <v>114</v>
      </c>
      <c r="G285" s="34" t="s">
        <v>126</v>
      </c>
      <c r="H285" s="34" t="s">
        <v>127</v>
      </c>
      <c r="I285" s="34" t="s">
        <v>128</v>
      </c>
      <c r="J285" s="34" t="s">
        <v>129</v>
      </c>
      <c r="K285" s="34" t="s">
        <v>130</v>
      </c>
      <c r="L285" s="17" t="s">
        <v>102</v>
      </c>
      <c r="M285" s="17" t="s">
        <v>644</v>
      </c>
      <c r="N285" s="27" t="s">
        <v>103</v>
      </c>
      <c r="O285" s="17">
        <v>4</v>
      </c>
      <c r="P285" s="30">
        <f>(980.2/5)*4</f>
        <v>784.16000000000008</v>
      </c>
      <c r="Q285" s="27" t="s">
        <v>121</v>
      </c>
      <c r="R285" s="27" t="s">
        <v>122</v>
      </c>
      <c r="S285" s="27" t="s">
        <v>122</v>
      </c>
      <c r="T285" s="27" t="s">
        <v>121</v>
      </c>
      <c r="U285" s="27" t="s">
        <v>122</v>
      </c>
      <c r="V285" s="27" t="s">
        <v>122</v>
      </c>
      <c r="W285" s="17" t="s">
        <v>655</v>
      </c>
      <c r="X285" s="19">
        <v>43245</v>
      </c>
      <c r="Y285" s="19">
        <f>+X285</f>
        <v>43245</v>
      </c>
      <c r="Z285" s="29">
        <v>278</v>
      </c>
      <c r="AA285" s="30">
        <v>980.2</v>
      </c>
      <c r="AB285" s="30">
        <v>0</v>
      </c>
      <c r="AD285" s="31" t="s">
        <v>400</v>
      </c>
      <c r="AE285" s="17">
        <v>278</v>
      </c>
      <c r="AF285" s="32" t="s">
        <v>401</v>
      </c>
      <c r="AG285" s="33" t="s">
        <v>173</v>
      </c>
      <c r="AH285" s="25">
        <v>43281</v>
      </c>
      <c r="AI285" s="25">
        <f t="shared" si="7"/>
        <v>43281</v>
      </c>
      <c r="AJ285" s="27" t="s">
        <v>402</v>
      </c>
    </row>
    <row r="286" spans="1:36" ht="45" customHeight="1">
      <c r="A286" s="24">
        <v>2018</v>
      </c>
      <c r="B286" s="25">
        <v>43191</v>
      </c>
      <c r="C286" s="25">
        <v>43281</v>
      </c>
      <c r="D286" s="17" t="s">
        <v>96</v>
      </c>
      <c r="E286" s="17">
        <v>208</v>
      </c>
      <c r="F286" s="17" t="s">
        <v>662</v>
      </c>
      <c r="G286" s="17" t="s">
        <v>662</v>
      </c>
      <c r="H286" s="17" t="s">
        <v>663</v>
      </c>
      <c r="I286" s="17" t="s">
        <v>664</v>
      </c>
      <c r="J286" s="17" t="s">
        <v>665</v>
      </c>
      <c r="K286" s="17" t="s">
        <v>243</v>
      </c>
      <c r="L286" s="17" t="s">
        <v>101</v>
      </c>
      <c r="M286" s="17" t="s">
        <v>666</v>
      </c>
      <c r="N286" s="27" t="s">
        <v>103</v>
      </c>
      <c r="O286" s="17">
        <v>0</v>
      </c>
      <c r="P286" s="30">
        <v>0</v>
      </c>
      <c r="Q286" s="27" t="s">
        <v>121</v>
      </c>
      <c r="R286" s="27" t="s">
        <v>122</v>
      </c>
      <c r="S286" s="27" t="s">
        <v>122</v>
      </c>
      <c r="T286" s="27" t="s">
        <v>121</v>
      </c>
      <c r="U286" s="17" t="s">
        <v>667</v>
      </c>
      <c r="V286" s="17" t="s">
        <v>667</v>
      </c>
      <c r="W286" s="17" t="s">
        <v>125</v>
      </c>
      <c r="X286" s="19">
        <v>43272</v>
      </c>
      <c r="Y286" s="19">
        <v>43273</v>
      </c>
      <c r="Z286" s="29">
        <v>279</v>
      </c>
      <c r="AA286" s="30">
        <v>2170</v>
      </c>
      <c r="AB286" s="30">
        <v>0</v>
      </c>
      <c r="AD286" s="31" t="s">
        <v>400</v>
      </c>
      <c r="AE286" s="17">
        <v>279</v>
      </c>
      <c r="AF286" s="32" t="s">
        <v>401</v>
      </c>
      <c r="AG286" s="33" t="s">
        <v>173</v>
      </c>
      <c r="AH286" s="25">
        <v>43281</v>
      </c>
      <c r="AI286" s="25">
        <f t="shared" si="7"/>
        <v>43281</v>
      </c>
      <c r="AJ286" s="27" t="s">
        <v>402</v>
      </c>
    </row>
    <row r="287" spans="1:36" ht="45" customHeight="1">
      <c r="A287" s="24">
        <v>2018</v>
      </c>
      <c r="B287" s="25">
        <v>43191</v>
      </c>
      <c r="C287" s="25">
        <v>43281</v>
      </c>
      <c r="D287" s="17" t="s">
        <v>96</v>
      </c>
      <c r="E287" s="17">
        <v>209</v>
      </c>
      <c r="F287" s="17" t="s">
        <v>263</v>
      </c>
      <c r="G287" s="17" t="s">
        <v>263</v>
      </c>
      <c r="H287" s="17" t="s">
        <v>264</v>
      </c>
      <c r="I287" s="17" t="s">
        <v>265</v>
      </c>
      <c r="J287" s="17" t="s">
        <v>175</v>
      </c>
      <c r="K287" s="17" t="s">
        <v>266</v>
      </c>
      <c r="L287" s="17" t="s">
        <v>101</v>
      </c>
      <c r="M287" s="17" t="s">
        <v>240</v>
      </c>
      <c r="N287" s="27" t="s">
        <v>103</v>
      </c>
      <c r="O287" s="17">
        <v>0</v>
      </c>
      <c r="P287" s="30">
        <v>0</v>
      </c>
      <c r="Q287" s="27" t="s">
        <v>121</v>
      </c>
      <c r="R287" s="27" t="s">
        <v>122</v>
      </c>
      <c r="S287" s="27" t="s">
        <v>122</v>
      </c>
      <c r="T287" s="27" t="s">
        <v>121</v>
      </c>
      <c r="U287" s="27" t="s">
        <v>122</v>
      </c>
      <c r="V287" s="27" t="s">
        <v>122</v>
      </c>
      <c r="W287" s="27" t="s">
        <v>240</v>
      </c>
      <c r="X287" s="19">
        <v>43191</v>
      </c>
      <c r="Y287" s="19">
        <v>43220</v>
      </c>
      <c r="Z287" s="29">
        <v>280</v>
      </c>
      <c r="AA287" s="30">
        <v>1033.3333333333333</v>
      </c>
      <c r="AB287" s="30">
        <v>0</v>
      </c>
      <c r="AD287" s="31" t="s">
        <v>400</v>
      </c>
      <c r="AE287" s="17">
        <v>280</v>
      </c>
      <c r="AF287" s="32" t="s">
        <v>401</v>
      </c>
      <c r="AG287" s="33" t="s">
        <v>173</v>
      </c>
      <c r="AH287" s="25">
        <v>43281</v>
      </c>
      <c r="AI287" s="25">
        <f t="shared" si="7"/>
        <v>43281</v>
      </c>
      <c r="AJ287" s="27" t="s">
        <v>402</v>
      </c>
    </row>
    <row r="288" spans="1:36" ht="45" customHeight="1">
      <c r="A288" s="24">
        <v>2018</v>
      </c>
      <c r="B288" s="25">
        <v>43191</v>
      </c>
      <c r="C288" s="25">
        <v>43281</v>
      </c>
      <c r="D288" s="17" t="s">
        <v>96</v>
      </c>
      <c r="E288" s="17">
        <v>545</v>
      </c>
      <c r="F288" s="17" t="s">
        <v>279</v>
      </c>
      <c r="G288" s="17" t="s">
        <v>279</v>
      </c>
      <c r="H288" s="17" t="s">
        <v>280</v>
      </c>
      <c r="I288" s="17" t="s">
        <v>281</v>
      </c>
      <c r="J288" s="17" t="s">
        <v>162</v>
      </c>
      <c r="K288" s="17" t="s">
        <v>282</v>
      </c>
      <c r="L288" s="17" t="s">
        <v>101</v>
      </c>
      <c r="M288" s="17" t="s">
        <v>240</v>
      </c>
      <c r="N288" s="27" t="s">
        <v>103</v>
      </c>
      <c r="O288" s="17">
        <v>0</v>
      </c>
      <c r="P288" s="30">
        <v>0</v>
      </c>
      <c r="Q288" s="27" t="s">
        <v>121</v>
      </c>
      <c r="R288" s="27" t="s">
        <v>122</v>
      </c>
      <c r="S288" s="27" t="s">
        <v>122</v>
      </c>
      <c r="T288" s="27" t="s">
        <v>121</v>
      </c>
      <c r="U288" s="27" t="s">
        <v>122</v>
      </c>
      <c r="V288" s="27" t="s">
        <v>122</v>
      </c>
      <c r="W288" s="27" t="s">
        <v>240</v>
      </c>
      <c r="X288" s="19">
        <v>43191</v>
      </c>
      <c r="Y288" s="19">
        <v>43220</v>
      </c>
      <c r="Z288" s="29">
        <v>281</v>
      </c>
      <c r="AA288" s="30">
        <v>1033.3333333333333</v>
      </c>
      <c r="AB288" s="30">
        <v>0</v>
      </c>
      <c r="AD288" s="31" t="s">
        <v>400</v>
      </c>
      <c r="AE288" s="17">
        <v>281</v>
      </c>
      <c r="AF288" s="32" t="s">
        <v>401</v>
      </c>
      <c r="AG288" s="33" t="s">
        <v>173</v>
      </c>
      <c r="AH288" s="25">
        <v>43281</v>
      </c>
      <c r="AI288" s="25">
        <f t="shared" si="7"/>
        <v>43281</v>
      </c>
      <c r="AJ288" s="27" t="s">
        <v>402</v>
      </c>
    </row>
    <row r="289" spans="1:36" ht="45" customHeight="1">
      <c r="A289" s="24">
        <v>2018</v>
      </c>
      <c r="B289" s="25">
        <v>43191</v>
      </c>
      <c r="C289" s="25">
        <v>43281</v>
      </c>
      <c r="D289" s="17" t="s">
        <v>96</v>
      </c>
      <c r="E289" s="17">
        <v>545</v>
      </c>
      <c r="F289" s="17" t="s">
        <v>283</v>
      </c>
      <c r="G289" s="17" t="s">
        <v>283</v>
      </c>
      <c r="H289" s="17" t="s">
        <v>283</v>
      </c>
      <c r="I289" s="17" t="s">
        <v>284</v>
      </c>
      <c r="J289" s="17" t="s">
        <v>285</v>
      </c>
      <c r="K289" s="17" t="s">
        <v>286</v>
      </c>
      <c r="L289" s="17" t="s">
        <v>101</v>
      </c>
      <c r="M289" s="17" t="s">
        <v>240</v>
      </c>
      <c r="N289" s="27" t="s">
        <v>103</v>
      </c>
      <c r="O289" s="17">
        <v>0</v>
      </c>
      <c r="P289" s="30">
        <v>0</v>
      </c>
      <c r="Q289" s="27" t="s">
        <v>121</v>
      </c>
      <c r="R289" s="27" t="s">
        <v>122</v>
      </c>
      <c r="S289" s="27" t="s">
        <v>122</v>
      </c>
      <c r="T289" s="27" t="s">
        <v>121</v>
      </c>
      <c r="U289" s="27" t="s">
        <v>122</v>
      </c>
      <c r="V289" s="27" t="s">
        <v>122</v>
      </c>
      <c r="W289" s="27" t="s">
        <v>240</v>
      </c>
      <c r="X289" s="19">
        <v>43191</v>
      </c>
      <c r="Y289" s="19">
        <v>43220</v>
      </c>
      <c r="Z289" s="29">
        <v>282</v>
      </c>
      <c r="AA289" s="30">
        <v>1033.3333333333333</v>
      </c>
      <c r="AB289" s="30">
        <v>0</v>
      </c>
      <c r="AD289" s="31" t="s">
        <v>400</v>
      </c>
      <c r="AE289" s="17">
        <v>282</v>
      </c>
      <c r="AF289" s="32" t="s">
        <v>401</v>
      </c>
      <c r="AG289" s="33" t="s">
        <v>173</v>
      </c>
      <c r="AH289" s="25">
        <v>43281</v>
      </c>
      <c r="AI289" s="25">
        <f t="shared" si="7"/>
        <v>43281</v>
      </c>
      <c r="AJ289" s="27" t="s">
        <v>402</v>
      </c>
    </row>
    <row r="290" spans="1:36" ht="45" customHeight="1">
      <c r="A290" s="24">
        <v>2018</v>
      </c>
      <c r="B290" s="25">
        <v>43191</v>
      </c>
      <c r="C290" s="25">
        <v>43281</v>
      </c>
      <c r="D290" s="17" t="s">
        <v>96</v>
      </c>
      <c r="E290" s="17">
        <v>545</v>
      </c>
      <c r="F290" s="17" t="s">
        <v>279</v>
      </c>
      <c r="G290" s="17" t="s">
        <v>279</v>
      </c>
      <c r="H290" s="17" t="s">
        <v>280</v>
      </c>
      <c r="I290" s="17" t="s">
        <v>287</v>
      </c>
      <c r="J290" s="17" t="s">
        <v>288</v>
      </c>
      <c r="K290" s="17" t="s">
        <v>289</v>
      </c>
      <c r="L290" s="17" t="s">
        <v>101</v>
      </c>
      <c r="M290" s="17" t="s">
        <v>240</v>
      </c>
      <c r="N290" s="27" t="s">
        <v>103</v>
      </c>
      <c r="O290" s="17">
        <v>0</v>
      </c>
      <c r="P290" s="30">
        <v>0</v>
      </c>
      <c r="Q290" s="27" t="s">
        <v>121</v>
      </c>
      <c r="R290" s="27" t="s">
        <v>122</v>
      </c>
      <c r="S290" s="27" t="s">
        <v>122</v>
      </c>
      <c r="T290" s="27" t="s">
        <v>121</v>
      </c>
      <c r="U290" s="27" t="s">
        <v>122</v>
      </c>
      <c r="V290" s="27" t="s">
        <v>122</v>
      </c>
      <c r="W290" s="27" t="s">
        <v>240</v>
      </c>
      <c r="X290" s="19">
        <v>43191</v>
      </c>
      <c r="Y290" s="19">
        <v>43220</v>
      </c>
      <c r="Z290" s="29">
        <v>283</v>
      </c>
      <c r="AA290" s="30">
        <v>1033.3333333333333</v>
      </c>
      <c r="AB290" s="30">
        <v>0</v>
      </c>
      <c r="AD290" s="31" t="s">
        <v>400</v>
      </c>
      <c r="AE290" s="17">
        <v>283</v>
      </c>
      <c r="AF290" s="32" t="s">
        <v>401</v>
      </c>
      <c r="AG290" s="33" t="s">
        <v>173</v>
      </c>
      <c r="AH290" s="25">
        <v>43281</v>
      </c>
      <c r="AI290" s="25">
        <f t="shared" si="7"/>
        <v>43281</v>
      </c>
      <c r="AJ290" s="27" t="s">
        <v>402</v>
      </c>
    </row>
    <row r="291" spans="1:36" ht="45" customHeight="1">
      <c r="A291" s="24">
        <v>2018</v>
      </c>
      <c r="B291" s="25">
        <v>43191</v>
      </c>
      <c r="C291" s="25">
        <v>43281</v>
      </c>
      <c r="D291" s="17" t="s">
        <v>96</v>
      </c>
      <c r="E291" s="17">
        <v>545</v>
      </c>
      <c r="F291" s="17" t="s">
        <v>279</v>
      </c>
      <c r="G291" s="17" t="s">
        <v>279</v>
      </c>
      <c r="H291" s="17" t="s">
        <v>280</v>
      </c>
      <c r="I291" s="17" t="s">
        <v>290</v>
      </c>
      <c r="J291" s="17" t="s">
        <v>291</v>
      </c>
      <c r="K291" s="17" t="s">
        <v>292</v>
      </c>
      <c r="L291" s="17" t="s">
        <v>101</v>
      </c>
      <c r="M291" s="17" t="s">
        <v>240</v>
      </c>
      <c r="N291" s="27" t="s">
        <v>103</v>
      </c>
      <c r="O291" s="17">
        <v>0</v>
      </c>
      <c r="P291" s="30">
        <v>0</v>
      </c>
      <c r="Q291" s="27" t="s">
        <v>121</v>
      </c>
      <c r="R291" s="27" t="s">
        <v>122</v>
      </c>
      <c r="S291" s="27" t="s">
        <v>122</v>
      </c>
      <c r="T291" s="27" t="s">
        <v>121</v>
      </c>
      <c r="U291" s="27" t="s">
        <v>122</v>
      </c>
      <c r="V291" s="27" t="s">
        <v>122</v>
      </c>
      <c r="W291" s="27" t="s">
        <v>240</v>
      </c>
      <c r="X291" s="19">
        <v>43191</v>
      </c>
      <c r="Y291" s="19">
        <v>43220</v>
      </c>
      <c r="Z291" s="29">
        <v>284</v>
      </c>
      <c r="AA291" s="30">
        <v>1033.3333333333333</v>
      </c>
      <c r="AB291" s="30">
        <v>0</v>
      </c>
      <c r="AD291" s="31" t="s">
        <v>400</v>
      </c>
      <c r="AE291" s="17">
        <v>284</v>
      </c>
      <c r="AF291" s="32" t="s">
        <v>401</v>
      </c>
      <c r="AG291" s="33" t="s">
        <v>173</v>
      </c>
      <c r="AH291" s="25">
        <v>43281</v>
      </c>
      <c r="AI291" s="25">
        <f t="shared" si="7"/>
        <v>43281</v>
      </c>
      <c r="AJ291" s="27" t="s">
        <v>402</v>
      </c>
    </row>
    <row r="292" spans="1:36" ht="45" customHeight="1">
      <c r="A292" s="24">
        <v>2018</v>
      </c>
      <c r="B292" s="25">
        <v>43191</v>
      </c>
      <c r="C292" s="25">
        <v>43281</v>
      </c>
      <c r="D292" s="17" t="s">
        <v>96</v>
      </c>
      <c r="E292" s="17">
        <v>294</v>
      </c>
      <c r="F292" s="17" t="s">
        <v>251</v>
      </c>
      <c r="G292" s="17" t="s">
        <v>251</v>
      </c>
      <c r="H292" s="17" t="s">
        <v>180</v>
      </c>
      <c r="I292" s="17" t="s">
        <v>252</v>
      </c>
      <c r="J292" s="17" t="s">
        <v>253</v>
      </c>
      <c r="K292" s="17" t="s">
        <v>175</v>
      </c>
      <c r="L292" s="17" t="s">
        <v>101</v>
      </c>
      <c r="M292" s="17" t="s">
        <v>240</v>
      </c>
      <c r="N292" s="27" t="s">
        <v>103</v>
      </c>
      <c r="O292" s="17">
        <v>0</v>
      </c>
      <c r="P292" s="30">
        <v>0</v>
      </c>
      <c r="Q292" s="27" t="s">
        <v>121</v>
      </c>
      <c r="R292" s="27" t="s">
        <v>122</v>
      </c>
      <c r="S292" s="27" t="s">
        <v>122</v>
      </c>
      <c r="T292" s="27" t="s">
        <v>121</v>
      </c>
      <c r="U292" s="27" t="s">
        <v>122</v>
      </c>
      <c r="V292" s="27" t="s">
        <v>122</v>
      </c>
      <c r="W292" s="27" t="s">
        <v>240</v>
      </c>
      <c r="X292" s="19">
        <v>43191</v>
      </c>
      <c r="Y292" s="19">
        <v>43220</v>
      </c>
      <c r="Z292" s="29">
        <v>285</v>
      </c>
      <c r="AA292" s="30">
        <v>1033.3333333333333</v>
      </c>
      <c r="AB292" s="30">
        <v>0</v>
      </c>
      <c r="AD292" s="31" t="s">
        <v>400</v>
      </c>
      <c r="AE292" s="17">
        <v>285</v>
      </c>
      <c r="AF292" s="32" t="s">
        <v>401</v>
      </c>
      <c r="AG292" s="33" t="s">
        <v>173</v>
      </c>
      <c r="AH292" s="25">
        <v>43281</v>
      </c>
      <c r="AI292" s="25">
        <f t="shared" si="7"/>
        <v>43281</v>
      </c>
      <c r="AJ292" s="27" t="s">
        <v>402</v>
      </c>
    </row>
    <row r="293" spans="1:36" ht="45" customHeight="1">
      <c r="A293" s="24">
        <v>2018</v>
      </c>
      <c r="B293" s="25">
        <v>43191</v>
      </c>
      <c r="C293" s="25">
        <v>43281</v>
      </c>
      <c r="D293" s="17" t="s">
        <v>96</v>
      </c>
      <c r="E293" s="17">
        <v>290</v>
      </c>
      <c r="F293" s="17" t="s">
        <v>251</v>
      </c>
      <c r="G293" s="17" t="s">
        <v>251</v>
      </c>
      <c r="H293" s="17" t="s">
        <v>293</v>
      </c>
      <c r="I293" s="17" t="s">
        <v>294</v>
      </c>
      <c r="J293" s="17" t="s">
        <v>239</v>
      </c>
      <c r="K293" s="17" t="s">
        <v>295</v>
      </c>
      <c r="L293" s="17" t="s">
        <v>101</v>
      </c>
      <c r="M293" s="17" t="s">
        <v>296</v>
      </c>
      <c r="N293" s="27" t="s">
        <v>103</v>
      </c>
      <c r="O293" s="17">
        <v>0</v>
      </c>
      <c r="P293" s="30">
        <v>0</v>
      </c>
      <c r="Q293" s="27" t="s">
        <v>121</v>
      </c>
      <c r="R293" s="27" t="s">
        <v>122</v>
      </c>
      <c r="S293" s="27" t="s">
        <v>122</v>
      </c>
      <c r="T293" s="27" t="s">
        <v>121</v>
      </c>
      <c r="U293" s="27" t="s">
        <v>122</v>
      </c>
      <c r="V293" s="27" t="s">
        <v>122</v>
      </c>
      <c r="W293" s="27" t="s">
        <v>296</v>
      </c>
      <c r="X293" s="19">
        <v>43174</v>
      </c>
      <c r="Y293" s="19">
        <v>43187</v>
      </c>
      <c r="Z293" s="29">
        <v>286</v>
      </c>
      <c r="AA293" s="30">
        <v>11880.72</v>
      </c>
      <c r="AB293" s="30">
        <v>0</v>
      </c>
      <c r="AD293" s="31" t="s">
        <v>400</v>
      </c>
      <c r="AE293" s="17">
        <v>286</v>
      </c>
      <c r="AF293" s="32" t="s">
        <v>401</v>
      </c>
      <c r="AG293" s="33" t="s">
        <v>173</v>
      </c>
      <c r="AH293" s="25">
        <v>43281</v>
      </c>
      <c r="AI293" s="25">
        <f t="shared" si="7"/>
        <v>43281</v>
      </c>
      <c r="AJ293" s="27" t="s">
        <v>402</v>
      </c>
    </row>
    <row r="294" spans="1:36" ht="45" customHeight="1">
      <c r="A294" s="24">
        <v>2018</v>
      </c>
      <c r="B294" s="25">
        <v>43191</v>
      </c>
      <c r="C294" s="25">
        <v>43281</v>
      </c>
      <c r="D294" s="17" t="s">
        <v>96</v>
      </c>
      <c r="E294" s="17">
        <v>290</v>
      </c>
      <c r="F294" s="17" t="s">
        <v>251</v>
      </c>
      <c r="G294" s="17" t="s">
        <v>251</v>
      </c>
      <c r="H294" s="17" t="s">
        <v>293</v>
      </c>
      <c r="I294" s="17" t="s">
        <v>294</v>
      </c>
      <c r="J294" s="17" t="s">
        <v>239</v>
      </c>
      <c r="K294" s="17" t="s">
        <v>295</v>
      </c>
      <c r="L294" s="17" t="s">
        <v>101</v>
      </c>
      <c r="M294" s="17" t="s">
        <v>296</v>
      </c>
      <c r="N294" s="27" t="s">
        <v>103</v>
      </c>
      <c r="O294" s="17">
        <v>0</v>
      </c>
      <c r="P294" s="30">
        <v>0</v>
      </c>
      <c r="Q294" s="27" t="s">
        <v>121</v>
      </c>
      <c r="R294" s="27" t="s">
        <v>122</v>
      </c>
      <c r="S294" s="27" t="s">
        <v>122</v>
      </c>
      <c r="T294" s="27" t="s">
        <v>121</v>
      </c>
      <c r="U294" s="27" t="s">
        <v>122</v>
      </c>
      <c r="V294" s="27" t="s">
        <v>122</v>
      </c>
      <c r="W294" s="27" t="s">
        <v>296</v>
      </c>
      <c r="X294" s="19">
        <v>41727</v>
      </c>
      <c r="Y294" s="19">
        <v>41740</v>
      </c>
      <c r="Z294" s="29">
        <v>287</v>
      </c>
      <c r="AA294" s="30">
        <v>10560.64</v>
      </c>
      <c r="AB294" s="30">
        <v>0</v>
      </c>
      <c r="AD294" s="31" t="s">
        <v>400</v>
      </c>
      <c r="AE294" s="17">
        <v>287</v>
      </c>
      <c r="AF294" s="32" t="s">
        <v>401</v>
      </c>
      <c r="AG294" s="33" t="s">
        <v>173</v>
      </c>
      <c r="AH294" s="25">
        <v>43281</v>
      </c>
      <c r="AI294" s="25">
        <f t="shared" si="7"/>
        <v>43281</v>
      </c>
      <c r="AJ294" s="27" t="s">
        <v>402</v>
      </c>
    </row>
    <row r="295" spans="1:36" ht="45" customHeight="1">
      <c r="A295" s="24">
        <v>2018</v>
      </c>
      <c r="B295" s="25">
        <v>43191</v>
      </c>
      <c r="C295" s="25">
        <v>43281</v>
      </c>
      <c r="D295" s="17" t="s">
        <v>96</v>
      </c>
      <c r="E295" s="17">
        <v>290</v>
      </c>
      <c r="F295" s="17" t="s">
        <v>251</v>
      </c>
      <c r="G295" s="17" t="s">
        <v>251</v>
      </c>
      <c r="H295" s="17" t="s">
        <v>293</v>
      </c>
      <c r="I295" s="17" t="s">
        <v>294</v>
      </c>
      <c r="J295" s="17" t="s">
        <v>239</v>
      </c>
      <c r="K295" s="17" t="s">
        <v>295</v>
      </c>
      <c r="L295" s="17" t="s">
        <v>101</v>
      </c>
      <c r="M295" s="17" t="s">
        <v>296</v>
      </c>
      <c r="N295" s="27" t="s">
        <v>103</v>
      </c>
      <c r="O295" s="17">
        <v>0</v>
      </c>
      <c r="P295" s="30">
        <v>0</v>
      </c>
      <c r="Q295" s="27" t="s">
        <v>121</v>
      </c>
      <c r="R295" s="27" t="s">
        <v>122</v>
      </c>
      <c r="S295" s="27" t="s">
        <v>122</v>
      </c>
      <c r="T295" s="27" t="s">
        <v>121</v>
      </c>
      <c r="U295" s="27" t="s">
        <v>122</v>
      </c>
      <c r="V295" s="27" t="s">
        <v>122</v>
      </c>
      <c r="W295" s="27" t="s">
        <v>296</v>
      </c>
      <c r="X295" s="19">
        <v>43202</v>
      </c>
      <c r="Y295" s="19">
        <v>43215</v>
      </c>
      <c r="Z295" s="29">
        <v>288</v>
      </c>
      <c r="AA295" s="30">
        <v>13200.8</v>
      </c>
      <c r="AB295" s="30">
        <v>0</v>
      </c>
      <c r="AD295" s="31" t="s">
        <v>400</v>
      </c>
      <c r="AE295" s="17">
        <v>288</v>
      </c>
      <c r="AF295" s="32" t="s">
        <v>401</v>
      </c>
      <c r="AG295" s="33" t="s">
        <v>173</v>
      </c>
      <c r="AH295" s="25">
        <v>43281</v>
      </c>
      <c r="AI295" s="25">
        <f t="shared" si="7"/>
        <v>43281</v>
      </c>
      <c r="AJ295" s="27" t="s">
        <v>402</v>
      </c>
    </row>
    <row r="296" spans="1:36" ht="45" customHeight="1">
      <c r="A296" s="24">
        <v>2018</v>
      </c>
      <c r="B296" s="25">
        <v>43191</v>
      </c>
      <c r="C296" s="25">
        <v>43281</v>
      </c>
      <c r="D296" s="17" t="s">
        <v>96</v>
      </c>
      <c r="E296" s="17">
        <v>290</v>
      </c>
      <c r="F296" s="17" t="s">
        <v>251</v>
      </c>
      <c r="G296" s="17" t="s">
        <v>251</v>
      </c>
      <c r="H296" s="17" t="s">
        <v>293</v>
      </c>
      <c r="I296" s="17" t="s">
        <v>294</v>
      </c>
      <c r="J296" s="17" t="s">
        <v>239</v>
      </c>
      <c r="K296" s="17" t="s">
        <v>295</v>
      </c>
      <c r="L296" s="17" t="s">
        <v>101</v>
      </c>
      <c r="M296" s="17" t="s">
        <v>296</v>
      </c>
      <c r="N296" s="27" t="s">
        <v>103</v>
      </c>
      <c r="O296" s="17">
        <v>0</v>
      </c>
      <c r="P296" s="30">
        <v>0</v>
      </c>
      <c r="Q296" s="27" t="s">
        <v>121</v>
      </c>
      <c r="R296" s="27" t="s">
        <v>122</v>
      </c>
      <c r="S296" s="27" t="s">
        <v>122</v>
      </c>
      <c r="T296" s="27" t="s">
        <v>121</v>
      </c>
      <c r="U296" s="27" t="s">
        <v>122</v>
      </c>
      <c r="V296" s="27" t="s">
        <v>122</v>
      </c>
      <c r="W296" s="27" t="s">
        <v>296</v>
      </c>
      <c r="X296" s="19">
        <v>43218</v>
      </c>
      <c r="Y296" s="19">
        <v>43229</v>
      </c>
      <c r="Z296" s="29">
        <v>289</v>
      </c>
      <c r="AA296" s="30">
        <v>10560.64</v>
      </c>
      <c r="AB296" s="30">
        <v>0</v>
      </c>
      <c r="AD296" s="31" t="s">
        <v>400</v>
      </c>
      <c r="AE296" s="17">
        <v>289</v>
      </c>
      <c r="AF296" s="32" t="s">
        <v>401</v>
      </c>
      <c r="AG296" s="33" t="s">
        <v>173</v>
      </c>
      <c r="AH296" s="25">
        <v>43281</v>
      </c>
      <c r="AI296" s="25">
        <f t="shared" si="7"/>
        <v>43281</v>
      </c>
      <c r="AJ296" s="27" t="s">
        <v>402</v>
      </c>
    </row>
    <row r="297" spans="1:36" ht="45" customHeight="1">
      <c r="A297" s="24">
        <v>2018</v>
      </c>
      <c r="B297" s="25">
        <v>43191</v>
      </c>
      <c r="C297" s="25">
        <v>43281</v>
      </c>
      <c r="D297" s="17" t="s">
        <v>96</v>
      </c>
      <c r="E297" s="17">
        <v>290</v>
      </c>
      <c r="F297" s="17" t="s">
        <v>251</v>
      </c>
      <c r="G297" s="17" t="s">
        <v>251</v>
      </c>
      <c r="H297" s="17" t="s">
        <v>293</v>
      </c>
      <c r="I297" s="17" t="s">
        <v>294</v>
      </c>
      <c r="J297" s="17" t="s">
        <v>239</v>
      </c>
      <c r="K297" s="17" t="s">
        <v>295</v>
      </c>
      <c r="L297" s="17" t="s">
        <v>101</v>
      </c>
      <c r="M297" s="17" t="s">
        <v>296</v>
      </c>
      <c r="N297" s="27" t="s">
        <v>103</v>
      </c>
      <c r="O297" s="17">
        <v>0</v>
      </c>
      <c r="P297" s="30">
        <v>0</v>
      </c>
      <c r="Q297" s="27" t="s">
        <v>121</v>
      </c>
      <c r="R297" s="27" t="s">
        <v>122</v>
      </c>
      <c r="S297" s="27" t="s">
        <v>122</v>
      </c>
      <c r="T297" s="27" t="s">
        <v>121</v>
      </c>
      <c r="U297" s="27" t="s">
        <v>122</v>
      </c>
      <c r="V297" s="27" t="s">
        <v>122</v>
      </c>
      <c r="W297" s="27" t="s">
        <v>296</v>
      </c>
      <c r="X297" s="19">
        <v>43230</v>
      </c>
      <c r="Y297" s="19">
        <v>43243</v>
      </c>
      <c r="Z297" s="29">
        <v>290</v>
      </c>
      <c r="AA297" s="30">
        <v>13200.8</v>
      </c>
      <c r="AB297" s="30">
        <v>0</v>
      </c>
      <c r="AD297" s="31" t="s">
        <v>400</v>
      </c>
      <c r="AE297" s="17">
        <v>290</v>
      </c>
      <c r="AF297" s="32" t="s">
        <v>401</v>
      </c>
      <c r="AG297" s="33" t="s">
        <v>173</v>
      </c>
      <c r="AH297" s="25">
        <v>43281</v>
      </c>
      <c r="AI297" s="25">
        <f t="shared" si="7"/>
        <v>43281</v>
      </c>
      <c r="AJ297" s="27" t="s">
        <v>402</v>
      </c>
    </row>
    <row r="298" spans="1:36" ht="45" customHeight="1">
      <c r="A298" s="24">
        <v>2018</v>
      </c>
      <c r="B298" s="25">
        <v>43191</v>
      </c>
      <c r="C298" s="25">
        <v>43281</v>
      </c>
      <c r="D298" s="17" t="s">
        <v>96</v>
      </c>
      <c r="E298" s="17">
        <v>209</v>
      </c>
      <c r="F298" s="17" t="s">
        <v>263</v>
      </c>
      <c r="G298" s="17" t="s">
        <v>263</v>
      </c>
      <c r="H298" s="17" t="s">
        <v>264</v>
      </c>
      <c r="I298" s="17" t="s">
        <v>265</v>
      </c>
      <c r="J298" s="17" t="s">
        <v>175</v>
      </c>
      <c r="K298" s="17" t="s">
        <v>266</v>
      </c>
      <c r="L298" s="17" t="s">
        <v>101</v>
      </c>
      <c r="M298" s="17" t="s">
        <v>240</v>
      </c>
      <c r="N298" s="27" t="s">
        <v>103</v>
      </c>
      <c r="O298" s="17">
        <v>0</v>
      </c>
      <c r="P298" s="30">
        <v>0</v>
      </c>
      <c r="Q298" s="27" t="s">
        <v>121</v>
      </c>
      <c r="R298" s="27" t="s">
        <v>122</v>
      </c>
      <c r="S298" s="27" t="s">
        <v>122</v>
      </c>
      <c r="T298" s="27" t="s">
        <v>121</v>
      </c>
      <c r="U298" s="27" t="s">
        <v>122</v>
      </c>
      <c r="V298" s="27" t="s">
        <v>122</v>
      </c>
      <c r="W298" s="27" t="s">
        <v>240</v>
      </c>
      <c r="X298" s="19">
        <v>43221</v>
      </c>
      <c r="Y298" s="19">
        <v>43251</v>
      </c>
      <c r="Z298" s="29">
        <v>291</v>
      </c>
      <c r="AA298" s="30">
        <v>1033.3333333333333</v>
      </c>
      <c r="AB298" s="30">
        <v>0</v>
      </c>
      <c r="AD298" s="31" t="s">
        <v>400</v>
      </c>
      <c r="AE298" s="17">
        <v>291</v>
      </c>
      <c r="AF298" s="32" t="s">
        <v>401</v>
      </c>
      <c r="AG298" s="33" t="s">
        <v>173</v>
      </c>
      <c r="AH298" s="25">
        <v>43281</v>
      </c>
      <c r="AI298" s="25">
        <f t="shared" si="7"/>
        <v>43281</v>
      </c>
      <c r="AJ298" s="27" t="s">
        <v>402</v>
      </c>
    </row>
    <row r="299" spans="1:36" ht="45" customHeight="1">
      <c r="A299" s="24">
        <v>2018</v>
      </c>
      <c r="B299" s="25">
        <v>43191</v>
      </c>
      <c r="C299" s="25">
        <v>43281</v>
      </c>
      <c r="D299" s="17" t="s">
        <v>96</v>
      </c>
      <c r="E299" s="17">
        <v>545</v>
      </c>
      <c r="F299" s="17" t="s">
        <v>279</v>
      </c>
      <c r="G299" s="17" t="s">
        <v>279</v>
      </c>
      <c r="H299" s="17" t="s">
        <v>280</v>
      </c>
      <c r="I299" s="17" t="s">
        <v>281</v>
      </c>
      <c r="J299" s="17" t="s">
        <v>162</v>
      </c>
      <c r="K299" s="17" t="s">
        <v>282</v>
      </c>
      <c r="L299" s="17" t="s">
        <v>101</v>
      </c>
      <c r="M299" s="17" t="s">
        <v>240</v>
      </c>
      <c r="N299" s="27" t="s">
        <v>103</v>
      </c>
      <c r="O299" s="17">
        <v>0</v>
      </c>
      <c r="P299" s="30">
        <v>0</v>
      </c>
      <c r="Q299" s="27" t="s">
        <v>121</v>
      </c>
      <c r="R299" s="27" t="s">
        <v>122</v>
      </c>
      <c r="S299" s="27" t="s">
        <v>122</v>
      </c>
      <c r="T299" s="27" t="s">
        <v>121</v>
      </c>
      <c r="U299" s="27" t="s">
        <v>122</v>
      </c>
      <c r="V299" s="27" t="s">
        <v>122</v>
      </c>
      <c r="W299" s="27" t="s">
        <v>240</v>
      </c>
      <c r="X299" s="19">
        <v>43221</v>
      </c>
      <c r="Y299" s="19">
        <v>43251</v>
      </c>
      <c r="Z299" s="29">
        <v>292</v>
      </c>
      <c r="AA299" s="30">
        <v>1033.3333333333333</v>
      </c>
      <c r="AB299" s="30">
        <v>0</v>
      </c>
      <c r="AD299" s="31" t="s">
        <v>400</v>
      </c>
      <c r="AE299" s="17">
        <v>292</v>
      </c>
      <c r="AF299" s="32" t="s">
        <v>401</v>
      </c>
      <c r="AG299" s="33" t="s">
        <v>173</v>
      </c>
      <c r="AH299" s="25">
        <v>43281</v>
      </c>
      <c r="AI299" s="25">
        <f t="shared" si="7"/>
        <v>43281</v>
      </c>
      <c r="AJ299" s="27" t="s">
        <v>402</v>
      </c>
    </row>
    <row r="300" spans="1:36" ht="45" customHeight="1">
      <c r="A300" s="24">
        <v>2018</v>
      </c>
      <c r="B300" s="25">
        <v>43191</v>
      </c>
      <c r="C300" s="25">
        <v>43281</v>
      </c>
      <c r="D300" s="17" t="s">
        <v>96</v>
      </c>
      <c r="E300" s="17">
        <v>545</v>
      </c>
      <c r="F300" s="17" t="s">
        <v>283</v>
      </c>
      <c r="G300" s="17" t="s">
        <v>283</v>
      </c>
      <c r="H300" s="17" t="s">
        <v>283</v>
      </c>
      <c r="I300" s="17" t="s">
        <v>284</v>
      </c>
      <c r="J300" s="17" t="s">
        <v>285</v>
      </c>
      <c r="K300" s="17" t="s">
        <v>286</v>
      </c>
      <c r="L300" s="17" t="s">
        <v>101</v>
      </c>
      <c r="M300" s="17" t="s">
        <v>240</v>
      </c>
      <c r="N300" s="27" t="s">
        <v>103</v>
      </c>
      <c r="O300" s="17">
        <v>0</v>
      </c>
      <c r="P300" s="30">
        <v>0</v>
      </c>
      <c r="Q300" s="27" t="s">
        <v>121</v>
      </c>
      <c r="R300" s="27" t="s">
        <v>122</v>
      </c>
      <c r="S300" s="27" t="s">
        <v>122</v>
      </c>
      <c r="T300" s="27" t="s">
        <v>121</v>
      </c>
      <c r="U300" s="27" t="s">
        <v>122</v>
      </c>
      <c r="V300" s="27" t="s">
        <v>122</v>
      </c>
      <c r="W300" s="27" t="s">
        <v>240</v>
      </c>
      <c r="X300" s="19">
        <v>43221</v>
      </c>
      <c r="Y300" s="19">
        <v>43251</v>
      </c>
      <c r="Z300" s="29">
        <v>293</v>
      </c>
      <c r="AA300" s="30">
        <v>1033.3333333333333</v>
      </c>
      <c r="AB300" s="30">
        <v>0</v>
      </c>
      <c r="AD300" s="31" t="s">
        <v>400</v>
      </c>
      <c r="AE300" s="17">
        <v>293</v>
      </c>
      <c r="AF300" s="32" t="s">
        <v>401</v>
      </c>
      <c r="AG300" s="33" t="s">
        <v>173</v>
      </c>
      <c r="AH300" s="25">
        <v>43281</v>
      </c>
      <c r="AI300" s="25">
        <f t="shared" si="7"/>
        <v>43281</v>
      </c>
      <c r="AJ300" s="27" t="s">
        <v>402</v>
      </c>
    </row>
    <row r="301" spans="1:36" ht="45" customHeight="1">
      <c r="A301" s="24">
        <v>2018</v>
      </c>
      <c r="B301" s="25">
        <v>43191</v>
      </c>
      <c r="C301" s="25">
        <v>43281</v>
      </c>
      <c r="D301" s="17" t="s">
        <v>96</v>
      </c>
      <c r="E301" s="17">
        <v>545</v>
      </c>
      <c r="F301" s="17" t="s">
        <v>279</v>
      </c>
      <c r="G301" s="17" t="s">
        <v>279</v>
      </c>
      <c r="H301" s="17" t="s">
        <v>280</v>
      </c>
      <c r="I301" s="17" t="s">
        <v>287</v>
      </c>
      <c r="J301" s="17" t="s">
        <v>288</v>
      </c>
      <c r="K301" s="17" t="s">
        <v>289</v>
      </c>
      <c r="L301" s="17" t="s">
        <v>101</v>
      </c>
      <c r="M301" s="17" t="s">
        <v>240</v>
      </c>
      <c r="N301" s="27" t="s">
        <v>103</v>
      </c>
      <c r="O301" s="17">
        <v>0</v>
      </c>
      <c r="P301" s="30">
        <v>0</v>
      </c>
      <c r="Q301" s="27" t="s">
        <v>121</v>
      </c>
      <c r="R301" s="27" t="s">
        <v>122</v>
      </c>
      <c r="S301" s="27" t="s">
        <v>122</v>
      </c>
      <c r="T301" s="27" t="s">
        <v>121</v>
      </c>
      <c r="U301" s="27" t="s">
        <v>122</v>
      </c>
      <c r="V301" s="27" t="s">
        <v>122</v>
      </c>
      <c r="W301" s="27" t="s">
        <v>240</v>
      </c>
      <c r="X301" s="19">
        <v>43221</v>
      </c>
      <c r="Y301" s="19">
        <v>43251</v>
      </c>
      <c r="Z301" s="29">
        <v>294</v>
      </c>
      <c r="AA301" s="30">
        <v>1033.3333333333333</v>
      </c>
      <c r="AB301" s="30">
        <v>0</v>
      </c>
      <c r="AD301" s="31" t="s">
        <v>400</v>
      </c>
      <c r="AE301" s="17">
        <v>294</v>
      </c>
      <c r="AF301" s="32" t="s">
        <v>401</v>
      </c>
      <c r="AG301" s="33" t="s">
        <v>173</v>
      </c>
      <c r="AH301" s="25">
        <v>43281</v>
      </c>
      <c r="AI301" s="25">
        <f t="shared" si="7"/>
        <v>43281</v>
      </c>
      <c r="AJ301" s="27" t="s">
        <v>402</v>
      </c>
    </row>
    <row r="302" spans="1:36" ht="45" customHeight="1">
      <c r="A302" s="24">
        <v>2018</v>
      </c>
      <c r="B302" s="25">
        <v>43191</v>
      </c>
      <c r="C302" s="25">
        <v>43281</v>
      </c>
      <c r="D302" s="17" t="s">
        <v>96</v>
      </c>
      <c r="E302" s="17">
        <v>545</v>
      </c>
      <c r="F302" s="17" t="s">
        <v>279</v>
      </c>
      <c r="G302" s="17" t="s">
        <v>279</v>
      </c>
      <c r="H302" s="17" t="s">
        <v>280</v>
      </c>
      <c r="I302" s="17" t="s">
        <v>290</v>
      </c>
      <c r="J302" s="17" t="s">
        <v>291</v>
      </c>
      <c r="K302" s="17" t="s">
        <v>292</v>
      </c>
      <c r="L302" s="17" t="s">
        <v>101</v>
      </c>
      <c r="M302" s="17" t="s">
        <v>240</v>
      </c>
      <c r="N302" s="27" t="s">
        <v>103</v>
      </c>
      <c r="O302" s="17">
        <v>0</v>
      </c>
      <c r="P302" s="30">
        <v>0</v>
      </c>
      <c r="Q302" s="27" t="s">
        <v>121</v>
      </c>
      <c r="R302" s="27" t="s">
        <v>122</v>
      </c>
      <c r="S302" s="27" t="s">
        <v>122</v>
      </c>
      <c r="T302" s="27" t="s">
        <v>121</v>
      </c>
      <c r="U302" s="27" t="s">
        <v>122</v>
      </c>
      <c r="V302" s="27" t="s">
        <v>122</v>
      </c>
      <c r="W302" s="27" t="s">
        <v>240</v>
      </c>
      <c r="X302" s="19">
        <v>43221</v>
      </c>
      <c r="Y302" s="19">
        <v>43251</v>
      </c>
      <c r="Z302" s="29">
        <v>295</v>
      </c>
      <c r="AA302" s="30">
        <v>1033.3333333333333</v>
      </c>
      <c r="AB302" s="30">
        <v>0</v>
      </c>
      <c r="AD302" s="31" t="s">
        <v>400</v>
      </c>
      <c r="AE302" s="17">
        <v>295</v>
      </c>
      <c r="AF302" s="32" t="s">
        <v>401</v>
      </c>
      <c r="AG302" s="33" t="s">
        <v>173</v>
      </c>
      <c r="AH302" s="25">
        <v>43281</v>
      </c>
      <c r="AI302" s="25">
        <f t="shared" si="7"/>
        <v>43281</v>
      </c>
      <c r="AJ302" s="27" t="s">
        <v>402</v>
      </c>
    </row>
    <row r="303" spans="1:36" ht="45" customHeight="1">
      <c r="A303" s="24">
        <v>2018</v>
      </c>
      <c r="B303" s="25">
        <v>43191</v>
      </c>
      <c r="C303" s="25">
        <v>43281</v>
      </c>
      <c r="D303" s="17" t="s">
        <v>96</v>
      </c>
      <c r="E303" s="17">
        <v>294</v>
      </c>
      <c r="F303" s="17" t="s">
        <v>251</v>
      </c>
      <c r="G303" s="17" t="s">
        <v>251</v>
      </c>
      <c r="H303" s="17" t="s">
        <v>180</v>
      </c>
      <c r="I303" s="17" t="s">
        <v>252</v>
      </c>
      <c r="J303" s="17" t="s">
        <v>253</v>
      </c>
      <c r="K303" s="17" t="s">
        <v>175</v>
      </c>
      <c r="L303" s="17" t="s">
        <v>101</v>
      </c>
      <c r="M303" s="17" t="s">
        <v>240</v>
      </c>
      <c r="N303" s="27" t="s">
        <v>103</v>
      </c>
      <c r="O303" s="17">
        <v>0</v>
      </c>
      <c r="P303" s="30">
        <v>0</v>
      </c>
      <c r="Q303" s="27" t="s">
        <v>121</v>
      </c>
      <c r="R303" s="27" t="s">
        <v>122</v>
      </c>
      <c r="S303" s="27" t="s">
        <v>122</v>
      </c>
      <c r="T303" s="27" t="s">
        <v>121</v>
      </c>
      <c r="U303" s="27" t="s">
        <v>122</v>
      </c>
      <c r="V303" s="27" t="s">
        <v>122</v>
      </c>
      <c r="W303" s="27" t="s">
        <v>240</v>
      </c>
      <c r="X303" s="19">
        <v>43221</v>
      </c>
      <c r="Y303" s="19">
        <v>43251</v>
      </c>
      <c r="Z303" s="29">
        <v>296</v>
      </c>
      <c r="AA303" s="30">
        <v>1033.3333333333333</v>
      </c>
      <c r="AB303" s="30">
        <v>0</v>
      </c>
      <c r="AD303" s="31" t="s">
        <v>400</v>
      </c>
      <c r="AE303" s="17">
        <v>296</v>
      </c>
      <c r="AF303" s="32" t="s">
        <v>401</v>
      </c>
      <c r="AG303" s="33" t="s">
        <v>173</v>
      </c>
      <c r="AH303" s="25">
        <v>43281</v>
      </c>
      <c r="AI303" s="25">
        <f t="shared" si="7"/>
        <v>43281</v>
      </c>
      <c r="AJ303" s="27" t="s">
        <v>402</v>
      </c>
    </row>
    <row r="304" spans="1:36" ht="45" customHeight="1">
      <c r="A304" s="24">
        <v>2018</v>
      </c>
      <c r="B304" s="25">
        <v>43191</v>
      </c>
      <c r="C304" s="25">
        <v>43281</v>
      </c>
      <c r="D304" s="17" t="s">
        <v>96</v>
      </c>
      <c r="E304" s="17">
        <v>202</v>
      </c>
      <c r="F304" s="17" t="s">
        <v>191</v>
      </c>
      <c r="G304" s="17" t="s">
        <v>191</v>
      </c>
      <c r="H304" s="17" t="s">
        <v>254</v>
      </c>
      <c r="I304" s="17" t="s">
        <v>256</v>
      </c>
      <c r="J304" s="17" t="s">
        <v>257</v>
      </c>
      <c r="K304" s="17" t="s">
        <v>258</v>
      </c>
      <c r="L304" s="17" t="s">
        <v>101</v>
      </c>
      <c r="M304" s="17" t="s">
        <v>240</v>
      </c>
      <c r="N304" s="27" t="s">
        <v>103</v>
      </c>
      <c r="O304" s="17">
        <v>0</v>
      </c>
      <c r="P304" s="30">
        <v>0</v>
      </c>
      <c r="Q304" s="27" t="s">
        <v>121</v>
      </c>
      <c r="R304" s="27" t="s">
        <v>122</v>
      </c>
      <c r="S304" s="27" t="s">
        <v>122</v>
      </c>
      <c r="T304" s="27" t="s">
        <v>121</v>
      </c>
      <c r="U304" s="27" t="s">
        <v>122</v>
      </c>
      <c r="V304" s="27" t="s">
        <v>122</v>
      </c>
      <c r="W304" s="27" t="s">
        <v>240</v>
      </c>
      <c r="X304" s="19">
        <v>43160</v>
      </c>
      <c r="Y304" s="19">
        <v>43220</v>
      </c>
      <c r="Z304" s="29">
        <v>297</v>
      </c>
      <c r="AA304" s="30">
        <v>2630</v>
      </c>
      <c r="AB304" s="30">
        <v>0</v>
      </c>
      <c r="AD304" s="31" t="s">
        <v>400</v>
      </c>
      <c r="AE304" s="17">
        <v>297</v>
      </c>
      <c r="AF304" s="32" t="s">
        <v>401</v>
      </c>
      <c r="AG304" s="33" t="s">
        <v>173</v>
      </c>
      <c r="AH304" s="25">
        <v>43281</v>
      </c>
      <c r="AI304" s="25">
        <f t="shared" si="7"/>
        <v>43281</v>
      </c>
      <c r="AJ304" s="27" t="s">
        <v>402</v>
      </c>
    </row>
    <row r="305" spans="1:36" ht="45" customHeight="1">
      <c r="A305" s="24">
        <v>2018</v>
      </c>
      <c r="B305" s="25">
        <v>43191</v>
      </c>
      <c r="C305" s="25">
        <v>43281</v>
      </c>
      <c r="D305" s="17" t="s">
        <v>96</v>
      </c>
      <c r="E305" s="17">
        <v>482</v>
      </c>
      <c r="F305" s="17" t="s">
        <v>259</v>
      </c>
      <c r="G305" s="17" t="s">
        <v>259</v>
      </c>
      <c r="H305" s="17" t="s">
        <v>166</v>
      </c>
      <c r="I305" s="17" t="s">
        <v>260</v>
      </c>
      <c r="J305" s="17" t="s">
        <v>261</v>
      </c>
      <c r="K305" s="17" t="s">
        <v>262</v>
      </c>
      <c r="L305" s="17" t="s">
        <v>101</v>
      </c>
      <c r="M305" s="17" t="s">
        <v>240</v>
      </c>
      <c r="N305" s="27" t="s">
        <v>103</v>
      </c>
      <c r="O305" s="17">
        <v>0</v>
      </c>
      <c r="P305" s="30">
        <v>0</v>
      </c>
      <c r="Q305" s="27" t="s">
        <v>121</v>
      </c>
      <c r="R305" s="27" t="s">
        <v>122</v>
      </c>
      <c r="S305" s="27" t="s">
        <v>122</v>
      </c>
      <c r="T305" s="27" t="s">
        <v>121</v>
      </c>
      <c r="U305" s="27" t="s">
        <v>122</v>
      </c>
      <c r="V305" s="27" t="s">
        <v>122</v>
      </c>
      <c r="W305" s="27" t="s">
        <v>240</v>
      </c>
      <c r="X305" s="19">
        <v>43160</v>
      </c>
      <c r="Y305" s="19">
        <v>43220</v>
      </c>
      <c r="Z305" s="29">
        <v>298</v>
      </c>
      <c r="AA305" s="30">
        <v>2630</v>
      </c>
      <c r="AB305" s="30">
        <v>0</v>
      </c>
      <c r="AD305" s="31" t="s">
        <v>400</v>
      </c>
      <c r="AE305" s="17">
        <v>298</v>
      </c>
      <c r="AF305" s="32" t="s">
        <v>401</v>
      </c>
      <c r="AG305" s="33" t="s">
        <v>173</v>
      </c>
      <c r="AH305" s="25">
        <v>43281</v>
      </c>
      <c r="AI305" s="25">
        <f t="shared" si="7"/>
        <v>43281</v>
      </c>
      <c r="AJ305" s="27" t="s">
        <v>402</v>
      </c>
    </row>
    <row r="306" spans="1:36" ht="45" customHeight="1">
      <c r="A306" s="24">
        <v>2018</v>
      </c>
      <c r="B306" s="25">
        <v>43191</v>
      </c>
      <c r="C306" s="25">
        <v>43281</v>
      </c>
      <c r="D306" s="17" t="s">
        <v>96</v>
      </c>
      <c r="E306" s="17">
        <v>209</v>
      </c>
      <c r="F306" s="17" t="s">
        <v>263</v>
      </c>
      <c r="G306" s="17" t="s">
        <v>263</v>
      </c>
      <c r="H306" s="17" t="s">
        <v>264</v>
      </c>
      <c r="I306" s="17" t="s">
        <v>265</v>
      </c>
      <c r="J306" s="17" t="s">
        <v>175</v>
      </c>
      <c r="K306" s="17" t="s">
        <v>266</v>
      </c>
      <c r="L306" s="17" t="s">
        <v>101</v>
      </c>
      <c r="M306" s="17" t="s">
        <v>240</v>
      </c>
      <c r="N306" s="27" t="s">
        <v>103</v>
      </c>
      <c r="O306" s="17">
        <v>0</v>
      </c>
      <c r="P306" s="30">
        <v>0</v>
      </c>
      <c r="Q306" s="27" t="s">
        <v>121</v>
      </c>
      <c r="R306" s="27" t="s">
        <v>122</v>
      </c>
      <c r="S306" s="27" t="s">
        <v>122</v>
      </c>
      <c r="T306" s="27" t="s">
        <v>121</v>
      </c>
      <c r="U306" s="27" t="s">
        <v>122</v>
      </c>
      <c r="V306" s="27" t="s">
        <v>122</v>
      </c>
      <c r="W306" s="27" t="s">
        <v>240</v>
      </c>
      <c r="X306" s="19">
        <v>43160</v>
      </c>
      <c r="Y306" s="19">
        <v>43220</v>
      </c>
      <c r="Z306" s="29">
        <v>299</v>
      </c>
      <c r="AA306" s="30">
        <v>2630</v>
      </c>
      <c r="AB306" s="30">
        <v>0</v>
      </c>
      <c r="AD306" s="31" t="s">
        <v>400</v>
      </c>
      <c r="AE306" s="17">
        <v>299</v>
      </c>
      <c r="AF306" s="32" t="s">
        <v>401</v>
      </c>
      <c r="AG306" s="33" t="s">
        <v>173</v>
      </c>
      <c r="AH306" s="25">
        <v>43281</v>
      </c>
      <c r="AI306" s="25">
        <f t="shared" si="7"/>
        <v>43281</v>
      </c>
      <c r="AJ306" s="27" t="s">
        <v>402</v>
      </c>
    </row>
    <row r="307" spans="1:36" ht="45" customHeight="1">
      <c r="A307" s="24">
        <v>2018</v>
      </c>
      <c r="B307" s="25">
        <v>43191</v>
      </c>
      <c r="C307" s="25">
        <v>43281</v>
      </c>
      <c r="D307" s="17" t="s">
        <v>96</v>
      </c>
      <c r="E307" s="17">
        <v>471</v>
      </c>
      <c r="F307" s="17" t="s">
        <v>267</v>
      </c>
      <c r="G307" s="17" t="s">
        <v>267</v>
      </c>
      <c r="H307" s="17" t="s">
        <v>127</v>
      </c>
      <c r="I307" s="17" t="s">
        <v>268</v>
      </c>
      <c r="J307" s="17" t="s">
        <v>269</v>
      </c>
      <c r="K307" s="17" t="s">
        <v>270</v>
      </c>
      <c r="L307" s="17" t="s">
        <v>101</v>
      </c>
      <c r="M307" s="17" t="s">
        <v>240</v>
      </c>
      <c r="N307" s="27" t="s">
        <v>103</v>
      </c>
      <c r="O307" s="17">
        <v>0</v>
      </c>
      <c r="P307" s="30">
        <v>0</v>
      </c>
      <c r="Q307" s="27" t="s">
        <v>121</v>
      </c>
      <c r="R307" s="27" t="s">
        <v>122</v>
      </c>
      <c r="S307" s="27" t="s">
        <v>122</v>
      </c>
      <c r="T307" s="27" t="s">
        <v>121</v>
      </c>
      <c r="U307" s="27" t="s">
        <v>122</v>
      </c>
      <c r="V307" s="27" t="s">
        <v>122</v>
      </c>
      <c r="W307" s="27" t="s">
        <v>240</v>
      </c>
      <c r="X307" s="19">
        <v>43160</v>
      </c>
      <c r="Y307" s="19">
        <v>43220</v>
      </c>
      <c r="Z307" s="29">
        <v>300</v>
      </c>
      <c r="AA307" s="30">
        <v>2630</v>
      </c>
      <c r="AB307" s="30">
        <v>0</v>
      </c>
      <c r="AD307" s="31" t="s">
        <v>400</v>
      </c>
      <c r="AE307" s="17">
        <v>300</v>
      </c>
      <c r="AF307" s="32" t="s">
        <v>401</v>
      </c>
      <c r="AG307" s="33" t="s">
        <v>173</v>
      </c>
      <c r="AH307" s="25">
        <v>43281</v>
      </c>
      <c r="AI307" s="25">
        <f t="shared" si="7"/>
        <v>43281</v>
      </c>
      <c r="AJ307" s="27" t="s">
        <v>402</v>
      </c>
    </row>
    <row r="308" spans="1:36" ht="45" customHeight="1">
      <c r="A308" s="24">
        <v>2018</v>
      </c>
      <c r="B308" s="25">
        <v>43191</v>
      </c>
      <c r="C308" s="25">
        <v>43281</v>
      </c>
      <c r="D308" s="17" t="s">
        <v>96</v>
      </c>
      <c r="E308" s="17">
        <v>203</v>
      </c>
      <c r="F308" s="17" t="s">
        <v>191</v>
      </c>
      <c r="G308" s="17" t="s">
        <v>191</v>
      </c>
      <c r="H308" s="17" t="s">
        <v>271</v>
      </c>
      <c r="I308" s="17" t="s">
        <v>272</v>
      </c>
      <c r="J308" s="17" t="s">
        <v>273</v>
      </c>
      <c r="K308" s="17" t="s">
        <v>228</v>
      </c>
      <c r="L308" s="17" t="s">
        <v>101</v>
      </c>
      <c r="M308" s="17" t="s">
        <v>240</v>
      </c>
      <c r="N308" s="27" t="s">
        <v>103</v>
      </c>
      <c r="O308" s="17">
        <v>0</v>
      </c>
      <c r="P308" s="30">
        <v>0</v>
      </c>
      <c r="Q308" s="27" t="s">
        <v>121</v>
      </c>
      <c r="R308" s="27" t="s">
        <v>122</v>
      </c>
      <c r="S308" s="27" t="s">
        <v>122</v>
      </c>
      <c r="T308" s="27" t="s">
        <v>121</v>
      </c>
      <c r="U308" s="27" t="s">
        <v>122</v>
      </c>
      <c r="V308" s="27" t="s">
        <v>122</v>
      </c>
      <c r="W308" s="27" t="s">
        <v>240</v>
      </c>
      <c r="X308" s="19">
        <v>43160</v>
      </c>
      <c r="Y308" s="19">
        <v>43220</v>
      </c>
      <c r="Z308" s="29">
        <v>301</v>
      </c>
      <c r="AA308" s="30">
        <v>2630</v>
      </c>
      <c r="AB308" s="30">
        <v>0</v>
      </c>
      <c r="AD308" s="31" t="s">
        <v>400</v>
      </c>
      <c r="AE308" s="17">
        <v>301</v>
      </c>
      <c r="AF308" s="32" t="s">
        <v>401</v>
      </c>
      <c r="AG308" s="33" t="s">
        <v>173</v>
      </c>
      <c r="AH308" s="25">
        <v>43281</v>
      </c>
      <c r="AI308" s="25">
        <f t="shared" si="7"/>
        <v>43281</v>
      </c>
      <c r="AJ308" s="27" t="s">
        <v>402</v>
      </c>
    </row>
    <row r="309" spans="1:36" ht="45" customHeight="1">
      <c r="A309" s="24">
        <v>2018</v>
      </c>
      <c r="B309" s="25">
        <v>43191</v>
      </c>
      <c r="C309" s="25">
        <v>43281</v>
      </c>
      <c r="D309" s="17" t="s">
        <v>96</v>
      </c>
      <c r="E309" s="17">
        <v>211</v>
      </c>
      <c r="F309" s="17" t="s">
        <v>274</v>
      </c>
      <c r="G309" s="17" t="s">
        <v>274</v>
      </c>
      <c r="H309" s="17" t="s">
        <v>275</v>
      </c>
      <c r="I309" s="17" t="s">
        <v>276</v>
      </c>
      <c r="J309" s="17" t="s">
        <v>277</v>
      </c>
      <c r="K309" s="17" t="s">
        <v>278</v>
      </c>
      <c r="L309" s="17" t="s">
        <v>101</v>
      </c>
      <c r="M309" s="17" t="s">
        <v>240</v>
      </c>
      <c r="N309" s="27" t="s">
        <v>103</v>
      </c>
      <c r="O309" s="17">
        <v>0</v>
      </c>
      <c r="P309" s="30">
        <v>0</v>
      </c>
      <c r="Q309" s="27" t="s">
        <v>121</v>
      </c>
      <c r="R309" s="27" t="s">
        <v>122</v>
      </c>
      <c r="S309" s="27" t="s">
        <v>122</v>
      </c>
      <c r="T309" s="27" t="s">
        <v>121</v>
      </c>
      <c r="U309" s="27" t="s">
        <v>122</v>
      </c>
      <c r="V309" s="27" t="s">
        <v>122</v>
      </c>
      <c r="W309" s="27" t="s">
        <v>240</v>
      </c>
      <c r="X309" s="19">
        <v>43160</v>
      </c>
      <c r="Y309" s="19">
        <v>43220</v>
      </c>
      <c r="Z309" s="29">
        <v>302</v>
      </c>
      <c r="AA309" s="30">
        <v>2630</v>
      </c>
      <c r="AB309" s="30">
        <v>0</v>
      </c>
      <c r="AD309" s="31" t="s">
        <v>400</v>
      </c>
      <c r="AE309" s="17">
        <v>302</v>
      </c>
      <c r="AF309" s="32" t="s">
        <v>401</v>
      </c>
      <c r="AG309" s="33" t="s">
        <v>173</v>
      </c>
      <c r="AH309" s="25">
        <v>43281</v>
      </c>
      <c r="AI309" s="25">
        <f t="shared" si="7"/>
        <v>43281</v>
      </c>
      <c r="AJ309" s="27" t="s">
        <v>402</v>
      </c>
    </row>
    <row r="310" spans="1:36" ht="45" customHeight="1">
      <c r="A310" s="24">
        <v>2018</v>
      </c>
      <c r="B310" s="25">
        <v>43191</v>
      </c>
      <c r="C310" s="25">
        <v>43281</v>
      </c>
      <c r="D310" s="17" t="s">
        <v>96</v>
      </c>
      <c r="E310" s="17">
        <v>202</v>
      </c>
      <c r="F310" s="17" t="s">
        <v>191</v>
      </c>
      <c r="G310" s="17" t="s">
        <v>191</v>
      </c>
      <c r="H310" s="17" t="s">
        <v>254</v>
      </c>
      <c r="I310" s="17" t="s">
        <v>256</v>
      </c>
      <c r="J310" s="17" t="s">
        <v>257</v>
      </c>
      <c r="K310" s="17" t="s">
        <v>258</v>
      </c>
      <c r="L310" s="17" t="s">
        <v>101</v>
      </c>
      <c r="M310" s="17" t="s">
        <v>240</v>
      </c>
      <c r="N310" s="27" t="s">
        <v>103</v>
      </c>
      <c r="O310" s="17">
        <v>0</v>
      </c>
      <c r="P310" s="30">
        <v>0</v>
      </c>
      <c r="Q310" s="27" t="s">
        <v>121</v>
      </c>
      <c r="R310" s="27" t="s">
        <v>122</v>
      </c>
      <c r="S310" s="27" t="s">
        <v>122</v>
      </c>
      <c r="T310" s="27" t="s">
        <v>121</v>
      </c>
      <c r="U310" s="27" t="s">
        <v>122</v>
      </c>
      <c r="V310" s="27" t="s">
        <v>122</v>
      </c>
      <c r="W310" s="27" t="s">
        <v>240</v>
      </c>
      <c r="X310" s="19">
        <v>43221</v>
      </c>
      <c r="Y310" s="19">
        <v>43251</v>
      </c>
      <c r="Z310" s="29">
        <v>303</v>
      </c>
      <c r="AA310" s="30">
        <v>1315</v>
      </c>
      <c r="AB310" s="30">
        <v>0</v>
      </c>
      <c r="AD310" s="31" t="s">
        <v>400</v>
      </c>
      <c r="AE310" s="17">
        <v>303</v>
      </c>
      <c r="AF310" s="32" t="s">
        <v>401</v>
      </c>
      <c r="AG310" s="33" t="s">
        <v>173</v>
      </c>
      <c r="AH310" s="25">
        <v>43281</v>
      </c>
      <c r="AI310" s="25">
        <f t="shared" si="7"/>
        <v>43281</v>
      </c>
      <c r="AJ310" s="27" t="s">
        <v>402</v>
      </c>
    </row>
    <row r="311" spans="1:36" ht="45" customHeight="1">
      <c r="A311" s="24">
        <v>2018</v>
      </c>
      <c r="B311" s="25">
        <v>43191</v>
      </c>
      <c r="C311" s="25">
        <v>43281</v>
      </c>
      <c r="D311" s="17" t="s">
        <v>96</v>
      </c>
      <c r="E311" s="17">
        <v>482</v>
      </c>
      <c r="F311" s="17" t="s">
        <v>259</v>
      </c>
      <c r="G311" s="17" t="s">
        <v>259</v>
      </c>
      <c r="H311" s="17" t="s">
        <v>166</v>
      </c>
      <c r="I311" s="17" t="s">
        <v>260</v>
      </c>
      <c r="J311" s="17" t="s">
        <v>261</v>
      </c>
      <c r="K311" s="17" t="s">
        <v>262</v>
      </c>
      <c r="L311" s="17" t="s">
        <v>101</v>
      </c>
      <c r="M311" s="17" t="s">
        <v>240</v>
      </c>
      <c r="N311" s="27" t="s">
        <v>103</v>
      </c>
      <c r="O311" s="17">
        <v>0</v>
      </c>
      <c r="P311" s="30">
        <v>0</v>
      </c>
      <c r="Q311" s="27" t="s">
        <v>121</v>
      </c>
      <c r="R311" s="27" t="s">
        <v>122</v>
      </c>
      <c r="S311" s="27" t="s">
        <v>122</v>
      </c>
      <c r="T311" s="27" t="s">
        <v>121</v>
      </c>
      <c r="U311" s="27" t="s">
        <v>122</v>
      </c>
      <c r="V311" s="27" t="s">
        <v>122</v>
      </c>
      <c r="W311" s="27" t="s">
        <v>240</v>
      </c>
      <c r="X311" s="19">
        <v>43221</v>
      </c>
      <c r="Y311" s="19">
        <v>43251</v>
      </c>
      <c r="Z311" s="29">
        <v>304</v>
      </c>
      <c r="AA311" s="30">
        <v>1315</v>
      </c>
      <c r="AB311" s="30">
        <v>0</v>
      </c>
      <c r="AD311" s="31" t="s">
        <v>400</v>
      </c>
      <c r="AE311" s="17">
        <v>304</v>
      </c>
      <c r="AF311" s="32" t="s">
        <v>401</v>
      </c>
      <c r="AG311" s="33" t="s">
        <v>173</v>
      </c>
      <c r="AH311" s="25">
        <v>43281</v>
      </c>
      <c r="AI311" s="25">
        <f t="shared" si="7"/>
        <v>43281</v>
      </c>
      <c r="AJ311" s="27" t="s">
        <v>402</v>
      </c>
    </row>
    <row r="312" spans="1:36" ht="45" customHeight="1">
      <c r="A312" s="24">
        <v>2018</v>
      </c>
      <c r="B312" s="25">
        <v>43191</v>
      </c>
      <c r="C312" s="25">
        <v>43281</v>
      </c>
      <c r="D312" s="17" t="s">
        <v>96</v>
      </c>
      <c r="E312" s="17">
        <v>209</v>
      </c>
      <c r="F312" s="17" t="s">
        <v>263</v>
      </c>
      <c r="G312" s="17" t="s">
        <v>263</v>
      </c>
      <c r="H312" s="17" t="s">
        <v>264</v>
      </c>
      <c r="I312" s="17" t="s">
        <v>265</v>
      </c>
      <c r="J312" s="17" t="s">
        <v>175</v>
      </c>
      <c r="K312" s="17" t="s">
        <v>266</v>
      </c>
      <c r="L312" s="17" t="s">
        <v>101</v>
      </c>
      <c r="M312" s="17" t="s">
        <v>240</v>
      </c>
      <c r="N312" s="27" t="s">
        <v>103</v>
      </c>
      <c r="O312" s="17">
        <v>0</v>
      </c>
      <c r="P312" s="30">
        <v>0</v>
      </c>
      <c r="Q312" s="27" t="s">
        <v>121</v>
      </c>
      <c r="R312" s="27" t="s">
        <v>122</v>
      </c>
      <c r="S312" s="27" t="s">
        <v>122</v>
      </c>
      <c r="T312" s="27" t="s">
        <v>121</v>
      </c>
      <c r="U312" s="27" t="s">
        <v>122</v>
      </c>
      <c r="V312" s="27" t="s">
        <v>122</v>
      </c>
      <c r="W312" s="27" t="s">
        <v>240</v>
      </c>
      <c r="X312" s="19">
        <v>43221</v>
      </c>
      <c r="Y312" s="19">
        <v>43251</v>
      </c>
      <c r="Z312" s="29">
        <v>305</v>
      </c>
      <c r="AA312" s="30">
        <v>1315</v>
      </c>
      <c r="AB312" s="30">
        <v>0</v>
      </c>
      <c r="AD312" s="31" t="s">
        <v>400</v>
      </c>
      <c r="AE312" s="17">
        <v>305</v>
      </c>
      <c r="AF312" s="32" t="s">
        <v>401</v>
      </c>
      <c r="AG312" s="33" t="s">
        <v>173</v>
      </c>
      <c r="AH312" s="25">
        <v>43281</v>
      </c>
      <c r="AI312" s="25">
        <f t="shared" si="7"/>
        <v>43281</v>
      </c>
      <c r="AJ312" s="27" t="s">
        <v>402</v>
      </c>
    </row>
    <row r="313" spans="1:36" ht="45" customHeight="1">
      <c r="A313" s="24">
        <v>2018</v>
      </c>
      <c r="B313" s="25">
        <v>43191</v>
      </c>
      <c r="C313" s="25">
        <v>43281</v>
      </c>
      <c r="D313" s="17" t="s">
        <v>96</v>
      </c>
      <c r="E313" s="17">
        <v>471</v>
      </c>
      <c r="F313" s="17" t="s">
        <v>267</v>
      </c>
      <c r="G313" s="17" t="s">
        <v>267</v>
      </c>
      <c r="H313" s="17" t="s">
        <v>127</v>
      </c>
      <c r="I313" s="17" t="s">
        <v>268</v>
      </c>
      <c r="J313" s="17" t="s">
        <v>269</v>
      </c>
      <c r="K313" s="17" t="s">
        <v>270</v>
      </c>
      <c r="L313" s="17" t="s">
        <v>101</v>
      </c>
      <c r="M313" s="17" t="s">
        <v>240</v>
      </c>
      <c r="N313" s="27" t="s">
        <v>103</v>
      </c>
      <c r="O313" s="17">
        <v>0</v>
      </c>
      <c r="P313" s="30">
        <v>0</v>
      </c>
      <c r="Q313" s="27" t="s">
        <v>121</v>
      </c>
      <c r="R313" s="27" t="s">
        <v>122</v>
      </c>
      <c r="S313" s="27" t="s">
        <v>122</v>
      </c>
      <c r="T313" s="27" t="s">
        <v>121</v>
      </c>
      <c r="U313" s="27" t="s">
        <v>122</v>
      </c>
      <c r="V313" s="27" t="s">
        <v>122</v>
      </c>
      <c r="W313" s="27" t="s">
        <v>240</v>
      </c>
      <c r="X313" s="19">
        <v>43221</v>
      </c>
      <c r="Y313" s="19">
        <v>43251</v>
      </c>
      <c r="Z313" s="29">
        <v>306</v>
      </c>
      <c r="AA313" s="30">
        <v>1315</v>
      </c>
      <c r="AB313" s="30">
        <v>0</v>
      </c>
      <c r="AD313" s="31" t="s">
        <v>400</v>
      </c>
      <c r="AE313" s="17">
        <v>306</v>
      </c>
      <c r="AF313" s="32" t="s">
        <v>401</v>
      </c>
      <c r="AG313" s="33" t="s">
        <v>173</v>
      </c>
      <c r="AH313" s="25">
        <v>43281</v>
      </c>
      <c r="AI313" s="25">
        <f t="shared" si="7"/>
        <v>43281</v>
      </c>
      <c r="AJ313" s="27" t="s">
        <v>402</v>
      </c>
    </row>
    <row r="314" spans="1:36" ht="45" customHeight="1">
      <c r="A314" s="24">
        <v>2018</v>
      </c>
      <c r="B314" s="25">
        <v>43191</v>
      </c>
      <c r="C314" s="25">
        <v>43281</v>
      </c>
      <c r="D314" s="17" t="s">
        <v>96</v>
      </c>
      <c r="E314" s="17">
        <v>203</v>
      </c>
      <c r="F314" s="17" t="s">
        <v>191</v>
      </c>
      <c r="G314" s="17" t="s">
        <v>191</v>
      </c>
      <c r="H314" s="17" t="s">
        <v>271</v>
      </c>
      <c r="I314" s="17" t="s">
        <v>272</v>
      </c>
      <c r="J314" s="17" t="s">
        <v>273</v>
      </c>
      <c r="K314" s="17" t="s">
        <v>228</v>
      </c>
      <c r="L314" s="17" t="s">
        <v>101</v>
      </c>
      <c r="M314" s="17" t="s">
        <v>240</v>
      </c>
      <c r="N314" s="27" t="s">
        <v>103</v>
      </c>
      <c r="O314" s="17">
        <v>0</v>
      </c>
      <c r="P314" s="30">
        <v>0</v>
      </c>
      <c r="Q314" s="27" t="s">
        <v>121</v>
      </c>
      <c r="R314" s="27" t="s">
        <v>122</v>
      </c>
      <c r="S314" s="27" t="s">
        <v>122</v>
      </c>
      <c r="T314" s="27" t="s">
        <v>121</v>
      </c>
      <c r="U314" s="27" t="s">
        <v>122</v>
      </c>
      <c r="V314" s="27" t="s">
        <v>122</v>
      </c>
      <c r="W314" s="27" t="s">
        <v>240</v>
      </c>
      <c r="X314" s="19">
        <v>43221</v>
      </c>
      <c r="Y314" s="19">
        <v>43251</v>
      </c>
      <c r="Z314" s="29">
        <v>307</v>
      </c>
      <c r="AA314" s="30">
        <v>1315</v>
      </c>
      <c r="AB314" s="30">
        <v>0</v>
      </c>
      <c r="AD314" s="31" t="s">
        <v>400</v>
      </c>
      <c r="AE314" s="17">
        <v>307</v>
      </c>
      <c r="AF314" s="32" t="s">
        <v>401</v>
      </c>
      <c r="AG314" s="33" t="s">
        <v>173</v>
      </c>
      <c r="AH314" s="25">
        <v>43281</v>
      </c>
      <c r="AI314" s="25">
        <f t="shared" si="7"/>
        <v>43281</v>
      </c>
      <c r="AJ314" s="27" t="s">
        <v>402</v>
      </c>
    </row>
    <row r="315" spans="1:36" ht="45" customHeight="1">
      <c r="A315" s="24">
        <v>2018</v>
      </c>
      <c r="B315" s="25">
        <v>43191</v>
      </c>
      <c r="C315" s="25">
        <v>43281</v>
      </c>
      <c r="D315" s="17" t="s">
        <v>96</v>
      </c>
      <c r="E315" s="17">
        <v>211</v>
      </c>
      <c r="F315" s="17" t="s">
        <v>274</v>
      </c>
      <c r="G315" s="17" t="s">
        <v>274</v>
      </c>
      <c r="H315" s="17" t="s">
        <v>275</v>
      </c>
      <c r="I315" s="17" t="s">
        <v>276</v>
      </c>
      <c r="J315" s="17" t="s">
        <v>277</v>
      </c>
      <c r="K315" s="17" t="s">
        <v>278</v>
      </c>
      <c r="L315" s="17" t="s">
        <v>101</v>
      </c>
      <c r="M315" s="17" t="s">
        <v>240</v>
      </c>
      <c r="N315" s="27" t="s">
        <v>103</v>
      </c>
      <c r="O315" s="17">
        <v>0</v>
      </c>
      <c r="P315" s="30">
        <v>0</v>
      </c>
      <c r="Q315" s="27" t="s">
        <v>121</v>
      </c>
      <c r="R315" s="27" t="s">
        <v>122</v>
      </c>
      <c r="S315" s="27" t="s">
        <v>122</v>
      </c>
      <c r="T315" s="27" t="s">
        <v>121</v>
      </c>
      <c r="U315" s="27" t="s">
        <v>122</v>
      </c>
      <c r="V315" s="27" t="s">
        <v>122</v>
      </c>
      <c r="W315" s="27" t="s">
        <v>240</v>
      </c>
      <c r="X315" s="19">
        <v>43221</v>
      </c>
      <c r="Y315" s="19">
        <v>43251</v>
      </c>
      <c r="Z315" s="29">
        <v>308</v>
      </c>
      <c r="AA315" s="30">
        <v>1315</v>
      </c>
      <c r="AB315" s="30">
        <v>0</v>
      </c>
      <c r="AD315" s="31" t="s">
        <v>400</v>
      </c>
      <c r="AE315" s="17">
        <v>308</v>
      </c>
      <c r="AF315" s="32" t="s">
        <v>401</v>
      </c>
      <c r="AG315" s="33" t="s">
        <v>173</v>
      </c>
      <c r="AH315" s="25">
        <v>43281</v>
      </c>
      <c r="AI315" s="25">
        <f t="shared" si="7"/>
        <v>43281</v>
      </c>
      <c r="AJ315" s="27" t="s">
        <v>402</v>
      </c>
    </row>
    <row r="316" spans="1:36" ht="45" customHeight="1">
      <c r="A316" s="24">
        <v>2018</v>
      </c>
      <c r="B316" s="25">
        <v>43191</v>
      </c>
      <c r="C316" s="25">
        <v>43281</v>
      </c>
      <c r="D316" s="17" t="s">
        <v>96</v>
      </c>
      <c r="E316" s="17">
        <v>202</v>
      </c>
      <c r="F316" s="17" t="s">
        <v>307</v>
      </c>
      <c r="G316" s="17" t="s">
        <v>307</v>
      </c>
      <c r="H316" s="17" t="s">
        <v>678</v>
      </c>
      <c r="I316" s="17" t="s">
        <v>679</v>
      </c>
      <c r="J316" s="17" t="s">
        <v>680</v>
      </c>
      <c r="K316" s="17" t="s">
        <v>305</v>
      </c>
      <c r="L316" s="17" t="s">
        <v>101</v>
      </c>
      <c r="M316" s="17" t="s">
        <v>240</v>
      </c>
      <c r="N316" s="27" t="s">
        <v>103</v>
      </c>
      <c r="O316" s="17">
        <v>0</v>
      </c>
      <c r="P316" s="30">
        <v>0</v>
      </c>
      <c r="Q316" s="27" t="s">
        <v>121</v>
      </c>
      <c r="R316" s="27" t="s">
        <v>122</v>
      </c>
      <c r="S316" s="27" t="s">
        <v>122</v>
      </c>
      <c r="T316" s="27" t="s">
        <v>121</v>
      </c>
      <c r="U316" s="27" t="s">
        <v>122</v>
      </c>
      <c r="V316" s="27" t="s">
        <v>122</v>
      </c>
      <c r="W316" s="27" t="s">
        <v>240</v>
      </c>
      <c r="X316" s="19">
        <v>43191</v>
      </c>
      <c r="Y316" s="19">
        <v>43220</v>
      </c>
      <c r="Z316" s="29">
        <v>309</v>
      </c>
      <c r="AA316" s="30">
        <v>1614.72</v>
      </c>
      <c r="AB316" s="30">
        <v>0</v>
      </c>
      <c r="AD316" s="31" t="s">
        <v>400</v>
      </c>
      <c r="AE316" s="17">
        <v>309</v>
      </c>
      <c r="AF316" s="32" t="s">
        <v>401</v>
      </c>
      <c r="AG316" s="33" t="s">
        <v>173</v>
      </c>
      <c r="AH316" s="25">
        <v>43281</v>
      </c>
      <c r="AI316" s="25">
        <f t="shared" si="7"/>
        <v>43281</v>
      </c>
      <c r="AJ316" s="27" t="s">
        <v>402</v>
      </c>
    </row>
    <row r="317" spans="1:36" ht="45" customHeight="1">
      <c r="A317" s="24">
        <v>2018</v>
      </c>
      <c r="B317" s="25">
        <v>43191</v>
      </c>
      <c r="C317" s="25">
        <v>43281</v>
      </c>
      <c r="D317" s="17" t="s">
        <v>96</v>
      </c>
      <c r="E317" s="17">
        <v>344</v>
      </c>
      <c r="F317" s="17" t="s">
        <v>165</v>
      </c>
      <c r="G317" s="17" t="s">
        <v>165</v>
      </c>
      <c r="H317" s="17" t="s">
        <v>376</v>
      </c>
      <c r="I317" s="17" t="s">
        <v>696</v>
      </c>
      <c r="J317" s="17" t="s">
        <v>218</v>
      </c>
      <c r="K317" s="17" t="s">
        <v>289</v>
      </c>
      <c r="L317" s="17" t="s">
        <v>101</v>
      </c>
      <c r="M317" s="17" t="s">
        <v>164</v>
      </c>
      <c r="N317" s="27" t="s">
        <v>103</v>
      </c>
      <c r="O317" s="17">
        <v>0</v>
      </c>
      <c r="P317" s="30">
        <v>0</v>
      </c>
      <c r="Q317" s="27" t="s">
        <v>121</v>
      </c>
      <c r="R317" s="27" t="s">
        <v>122</v>
      </c>
      <c r="S317" s="27" t="s">
        <v>122</v>
      </c>
      <c r="T317" s="27" t="s">
        <v>121</v>
      </c>
      <c r="U317" s="27" t="s">
        <v>122</v>
      </c>
      <c r="V317" s="27" t="s">
        <v>122</v>
      </c>
      <c r="W317" s="17" t="s">
        <v>159</v>
      </c>
      <c r="X317" s="19">
        <v>43213</v>
      </c>
      <c r="Y317" s="19">
        <f>+X317</f>
        <v>43213</v>
      </c>
      <c r="Z317" s="29">
        <v>310</v>
      </c>
      <c r="AA317" s="30">
        <v>95</v>
      </c>
      <c r="AB317" s="30">
        <v>0</v>
      </c>
      <c r="AD317" s="31" t="s">
        <v>400</v>
      </c>
      <c r="AE317" s="17">
        <v>310</v>
      </c>
      <c r="AF317" s="32" t="s">
        <v>401</v>
      </c>
      <c r="AG317" s="33" t="s">
        <v>173</v>
      </c>
      <c r="AH317" s="25">
        <v>43281</v>
      </c>
      <c r="AI317" s="25">
        <f t="shared" si="7"/>
        <v>43281</v>
      </c>
      <c r="AJ317" s="27" t="s">
        <v>402</v>
      </c>
    </row>
    <row r="318" spans="1:36" ht="45" customHeight="1">
      <c r="A318" s="24">
        <v>2018</v>
      </c>
      <c r="B318" s="25">
        <v>43191</v>
      </c>
      <c r="C318" s="25">
        <v>43281</v>
      </c>
      <c r="D318" s="17" t="s">
        <v>96</v>
      </c>
      <c r="E318" s="17">
        <v>344</v>
      </c>
      <c r="F318" s="17" t="s">
        <v>165</v>
      </c>
      <c r="G318" s="17" t="s">
        <v>165</v>
      </c>
      <c r="H318" s="17" t="s">
        <v>376</v>
      </c>
      <c r="I318" s="17" t="s">
        <v>696</v>
      </c>
      <c r="J318" s="17" t="s">
        <v>218</v>
      </c>
      <c r="K318" s="17" t="s">
        <v>289</v>
      </c>
      <c r="L318" s="17" t="s">
        <v>101</v>
      </c>
      <c r="M318" s="17" t="s">
        <v>164</v>
      </c>
      <c r="N318" s="27" t="s">
        <v>103</v>
      </c>
      <c r="O318" s="17">
        <v>0</v>
      </c>
      <c r="P318" s="30">
        <v>0</v>
      </c>
      <c r="Q318" s="27" t="s">
        <v>121</v>
      </c>
      <c r="R318" s="27" t="s">
        <v>122</v>
      </c>
      <c r="S318" s="27" t="s">
        <v>122</v>
      </c>
      <c r="T318" s="27" t="s">
        <v>121</v>
      </c>
      <c r="U318" s="27" t="s">
        <v>122</v>
      </c>
      <c r="V318" s="27" t="s">
        <v>122</v>
      </c>
      <c r="W318" s="17" t="s">
        <v>159</v>
      </c>
      <c r="X318" s="19">
        <v>43245</v>
      </c>
      <c r="Y318" s="19">
        <f t="shared" ref="Y318:Y330" si="8">+X318</f>
        <v>43245</v>
      </c>
      <c r="Z318" s="29">
        <v>311</v>
      </c>
      <c r="AA318" s="30">
        <v>105</v>
      </c>
      <c r="AB318" s="30">
        <v>0</v>
      </c>
      <c r="AD318" s="31" t="s">
        <v>400</v>
      </c>
      <c r="AE318" s="17">
        <v>311</v>
      </c>
      <c r="AF318" s="32" t="s">
        <v>401</v>
      </c>
      <c r="AG318" s="33" t="s">
        <v>173</v>
      </c>
      <c r="AH318" s="25">
        <v>43281</v>
      </c>
      <c r="AI318" s="25">
        <f t="shared" si="7"/>
        <v>43281</v>
      </c>
      <c r="AJ318" s="27" t="s">
        <v>402</v>
      </c>
    </row>
    <row r="319" spans="1:36" ht="45" customHeight="1">
      <c r="A319" s="24">
        <v>2018</v>
      </c>
      <c r="B319" s="25">
        <v>43191</v>
      </c>
      <c r="C319" s="25">
        <v>43281</v>
      </c>
      <c r="D319" s="17" t="s">
        <v>96</v>
      </c>
      <c r="E319" s="17">
        <v>344</v>
      </c>
      <c r="F319" s="17" t="s">
        <v>165</v>
      </c>
      <c r="G319" s="17" t="s">
        <v>165</v>
      </c>
      <c r="H319" s="17" t="s">
        <v>376</v>
      </c>
      <c r="I319" s="17" t="s">
        <v>696</v>
      </c>
      <c r="J319" s="17" t="s">
        <v>218</v>
      </c>
      <c r="K319" s="17" t="s">
        <v>289</v>
      </c>
      <c r="L319" s="17" t="s">
        <v>101</v>
      </c>
      <c r="M319" s="17" t="s">
        <v>164</v>
      </c>
      <c r="N319" s="27" t="s">
        <v>103</v>
      </c>
      <c r="O319" s="17">
        <v>0</v>
      </c>
      <c r="P319" s="30">
        <v>0</v>
      </c>
      <c r="Q319" s="27" t="s">
        <v>121</v>
      </c>
      <c r="R319" s="27" t="s">
        <v>122</v>
      </c>
      <c r="S319" s="27" t="s">
        <v>122</v>
      </c>
      <c r="T319" s="27" t="s">
        <v>121</v>
      </c>
      <c r="U319" s="27" t="s">
        <v>122</v>
      </c>
      <c r="V319" s="27" t="s">
        <v>122</v>
      </c>
      <c r="W319" s="17" t="s">
        <v>159</v>
      </c>
      <c r="X319" s="19">
        <v>43214</v>
      </c>
      <c r="Y319" s="19">
        <f t="shared" si="8"/>
        <v>43214</v>
      </c>
      <c r="Z319" s="29">
        <v>312</v>
      </c>
      <c r="AA319" s="30">
        <v>109</v>
      </c>
      <c r="AB319" s="30">
        <v>0</v>
      </c>
      <c r="AD319" s="31" t="s">
        <v>400</v>
      </c>
      <c r="AE319" s="17">
        <v>312</v>
      </c>
      <c r="AF319" s="32" t="s">
        <v>401</v>
      </c>
      <c r="AG319" s="33" t="s">
        <v>173</v>
      </c>
      <c r="AH319" s="25">
        <v>43281</v>
      </c>
      <c r="AI319" s="25">
        <f t="shared" si="7"/>
        <v>43281</v>
      </c>
      <c r="AJ319" s="27" t="s">
        <v>402</v>
      </c>
    </row>
    <row r="320" spans="1:36" ht="45" customHeight="1">
      <c r="A320" s="24">
        <v>2018</v>
      </c>
      <c r="B320" s="25">
        <v>43191</v>
      </c>
      <c r="C320" s="25">
        <v>43281</v>
      </c>
      <c r="D320" s="17" t="s">
        <v>96</v>
      </c>
      <c r="E320" s="26">
        <v>451</v>
      </c>
      <c r="F320" s="26" t="s">
        <v>153</v>
      </c>
      <c r="G320" s="26" t="s">
        <v>153</v>
      </c>
      <c r="H320" s="26" t="s">
        <v>154</v>
      </c>
      <c r="I320" s="26" t="s">
        <v>155</v>
      </c>
      <c r="J320" s="26" t="s">
        <v>156</v>
      </c>
      <c r="K320" s="26" t="s">
        <v>157</v>
      </c>
      <c r="L320" s="17" t="s">
        <v>101</v>
      </c>
      <c r="M320" s="17" t="s">
        <v>158</v>
      </c>
      <c r="N320" s="27" t="s">
        <v>103</v>
      </c>
      <c r="O320" s="17">
        <v>0</v>
      </c>
      <c r="P320" s="30">
        <v>0</v>
      </c>
      <c r="Q320" s="27" t="s">
        <v>121</v>
      </c>
      <c r="R320" s="27" t="s">
        <v>122</v>
      </c>
      <c r="S320" s="27" t="s">
        <v>122</v>
      </c>
      <c r="T320" s="27" t="s">
        <v>121</v>
      </c>
      <c r="U320" s="27" t="s">
        <v>122</v>
      </c>
      <c r="V320" s="27" t="s">
        <v>122</v>
      </c>
      <c r="W320" s="26" t="s">
        <v>159</v>
      </c>
      <c r="X320" s="19">
        <v>43193</v>
      </c>
      <c r="Y320" s="19">
        <f t="shared" si="8"/>
        <v>43193</v>
      </c>
      <c r="Z320" s="29">
        <v>313</v>
      </c>
      <c r="AA320" s="30">
        <v>120</v>
      </c>
      <c r="AB320" s="30">
        <v>0</v>
      </c>
      <c r="AD320" s="31" t="s">
        <v>400</v>
      </c>
      <c r="AE320" s="17">
        <v>313</v>
      </c>
      <c r="AF320" s="32" t="s">
        <v>401</v>
      </c>
      <c r="AG320" s="33" t="s">
        <v>173</v>
      </c>
      <c r="AH320" s="25">
        <v>43281</v>
      </c>
      <c r="AI320" s="25">
        <f t="shared" si="7"/>
        <v>43281</v>
      </c>
      <c r="AJ320" s="27" t="s">
        <v>402</v>
      </c>
    </row>
    <row r="321" spans="1:36" ht="45" customHeight="1">
      <c r="A321" s="24">
        <v>2018</v>
      </c>
      <c r="B321" s="25">
        <v>43191</v>
      </c>
      <c r="C321" s="25">
        <v>43281</v>
      </c>
      <c r="D321" s="17" t="s">
        <v>96</v>
      </c>
      <c r="E321" s="26">
        <v>451</v>
      </c>
      <c r="F321" s="26" t="s">
        <v>153</v>
      </c>
      <c r="G321" s="26" t="s">
        <v>153</v>
      </c>
      <c r="H321" s="26" t="s">
        <v>154</v>
      </c>
      <c r="I321" s="26" t="s">
        <v>155</v>
      </c>
      <c r="J321" s="26" t="s">
        <v>156</v>
      </c>
      <c r="K321" s="26" t="s">
        <v>157</v>
      </c>
      <c r="L321" s="17" t="s">
        <v>101</v>
      </c>
      <c r="M321" s="17" t="s">
        <v>158</v>
      </c>
      <c r="N321" s="27" t="s">
        <v>103</v>
      </c>
      <c r="O321" s="17">
        <v>0</v>
      </c>
      <c r="P321" s="30">
        <v>0</v>
      </c>
      <c r="Q321" s="27" t="s">
        <v>121</v>
      </c>
      <c r="R321" s="27" t="s">
        <v>122</v>
      </c>
      <c r="S321" s="27" t="s">
        <v>122</v>
      </c>
      <c r="T321" s="27" t="s">
        <v>121</v>
      </c>
      <c r="U321" s="27" t="s">
        <v>122</v>
      </c>
      <c r="V321" s="27" t="s">
        <v>122</v>
      </c>
      <c r="W321" s="26" t="s">
        <v>159</v>
      </c>
      <c r="X321" s="19">
        <v>43194</v>
      </c>
      <c r="Y321" s="19">
        <f t="shared" si="8"/>
        <v>43194</v>
      </c>
      <c r="Z321" s="29">
        <v>314</v>
      </c>
      <c r="AA321" s="30">
        <v>120</v>
      </c>
      <c r="AB321" s="30">
        <v>0</v>
      </c>
      <c r="AD321" s="31" t="s">
        <v>400</v>
      </c>
      <c r="AE321" s="17">
        <v>314</v>
      </c>
      <c r="AF321" s="32" t="s">
        <v>401</v>
      </c>
      <c r="AG321" s="33" t="s">
        <v>173</v>
      </c>
      <c r="AH321" s="25">
        <v>43281</v>
      </c>
      <c r="AI321" s="25">
        <f t="shared" si="7"/>
        <v>43281</v>
      </c>
      <c r="AJ321" s="27" t="s">
        <v>402</v>
      </c>
    </row>
    <row r="322" spans="1:36" ht="45" customHeight="1">
      <c r="A322" s="24">
        <v>2018</v>
      </c>
      <c r="B322" s="25">
        <v>43191</v>
      </c>
      <c r="C322" s="25">
        <v>43281</v>
      </c>
      <c r="D322" s="17" t="s">
        <v>96</v>
      </c>
      <c r="E322" s="26">
        <v>451</v>
      </c>
      <c r="F322" s="26" t="s">
        <v>153</v>
      </c>
      <c r="G322" s="26" t="s">
        <v>153</v>
      </c>
      <c r="H322" s="26" t="s">
        <v>154</v>
      </c>
      <c r="I322" s="26" t="s">
        <v>155</v>
      </c>
      <c r="J322" s="26" t="s">
        <v>156</v>
      </c>
      <c r="K322" s="26" t="s">
        <v>157</v>
      </c>
      <c r="L322" s="17" t="s">
        <v>101</v>
      </c>
      <c r="M322" s="17" t="s">
        <v>158</v>
      </c>
      <c r="N322" s="27" t="s">
        <v>103</v>
      </c>
      <c r="O322" s="17">
        <v>0</v>
      </c>
      <c r="P322" s="30">
        <v>0</v>
      </c>
      <c r="Q322" s="27" t="s">
        <v>121</v>
      </c>
      <c r="R322" s="27" t="s">
        <v>122</v>
      </c>
      <c r="S322" s="27" t="s">
        <v>122</v>
      </c>
      <c r="T322" s="27" t="s">
        <v>121</v>
      </c>
      <c r="U322" s="27" t="s">
        <v>122</v>
      </c>
      <c r="V322" s="27" t="s">
        <v>122</v>
      </c>
      <c r="W322" s="26" t="s">
        <v>159</v>
      </c>
      <c r="X322" s="19">
        <v>43195</v>
      </c>
      <c r="Y322" s="19">
        <f t="shared" si="8"/>
        <v>43195</v>
      </c>
      <c r="Z322" s="29">
        <v>315</v>
      </c>
      <c r="AA322" s="30">
        <v>120</v>
      </c>
      <c r="AB322" s="30">
        <v>0</v>
      </c>
      <c r="AD322" s="31" t="s">
        <v>400</v>
      </c>
      <c r="AE322" s="17">
        <v>315</v>
      </c>
      <c r="AF322" s="32" t="s">
        <v>401</v>
      </c>
      <c r="AG322" s="33" t="s">
        <v>173</v>
      </c>
      <c r="AH322" s="25">
        <v>43281</v>
      </c>
      <c r="AI322" s="25">
        <f t="shared" si="7"/>
        <v>43281</v>
      </c>
      <c r="AJ322" s="27" t="s">
        <v>402</v>
      </c>
    </row>
    <row r="323" spans="1:36" ht="45" customHeight="1">
      <c r="A323" s="24">
        <v>2018</v>
      </c>
      <c r="B323" s="25">
        <v>43191</v>
      </c>
      <c r="C323" s="25">
        <v>43281</v>
      </c>
      <c r="D323" s="17" t="s">
        <v>96</v>
      </c>
      <c r="E323" s="26">
        <v>451</v>
      </c>
      <c r="F323" s="26" t="s">
        <v>153</v>
      </c>
      <c r="G323" s="26" t="s">
        <v>153</v>
      </c>
      <c r="H323" s="26" t="s">
        <v>154</v>
      </c>
      <c r="I323" s="26" t="s">
        <v>155</v>
      </c>
      <c r="J323" s="26" t="s">
        <v>156</v>
      </c>
      <c r="K323" s="26" t="s">
        <v>157</v>
      </c>
      <c r="L323" s="17" t="s">
        <v>101</v>
      </c>
      <c r="M323" s="17" t="s">
        <v>158</v>
      </c>
      <c r="N323" s="27" t="s">
        <v>103</v>
      </c>
      <c r="O323" s="17">
        <v>0</v>
      </c>
      <c r="P323" s="30">
        <v>0</v>
      </c>
      <c r="Q323" s="27" t="s">
        <v>121</v>
      </c>
      <c r="R323" s="27" t="s">
        <v>122</v>
      </c>
      <c r="S323" s="27" t="s">
        <v>122</v>
      </c>
      <c r="T323" s="27" t="s">
        <v>121</v>
      </c>
      <c r="U323" s="27" t="s">
        <v>122</v>
      </c>
      <c r="V323" s="27" t="s">
        <v>122</v>
      </c>
      <c r="W323" s="26" t="s">
        <v>159</v>
      </c>
      <c r="X323" s="19">
        <v>43196</v>
      </c>
      <c r="Y323" s="19">
        <f t="shared" si="8"/>
        <v>43196</v>
      </c>
      <c r="Z323" s="29">
        <v>316</v>
      </c>
      <c r="AA323" s="30">
        <v>120</v>
      </c>
      <c r="AB323" s="30">
        <v>0</v>
      </c>
      <c r="AD323" s="31" t="s">
        <v>400</v>
      </c>
      <c r="AE323" s="17">
        <v>316</v>
      </c>
      <c r="AF323" s="32" t="s">
        <v>401</v>
      </c>
      <c r="AG323" s="33" t="s">
        <v>173</v>
      </c>
      <c r="AH323" s="25">
        <v>43281</v>
      </c>
      <c r="AI323" s="25">
        <f t="shared" si="7"/>
        <v>43281</v>
      </c>
      <c r="AJ323" s="27" t="s">
        <v>402</v>
      </c>
    </row>
    <row r="324" spans="1:36" ht="45" customHeight="1">
      <c r="A324" s="24">
        <v>2018</v>
      </c>
      <c r="B324" s="25">
        <v>43191</v>
      </c>
      <c r="C324" s="25">
        <v>43281</v>
      </c>
      <c r="D324" s="17" t="s">
        <v>96</v>
      </c>
      <c r="E324" s="26">
        <v>451</v>
      </c>
      <c r="F324" s="26" t="s">
        <v>153</v>
      </c>
      <c r="G324" s="26" t="s">
        <v>153</v>
      </c>
      <c r="H324" s="26" t="s">
        <v>154</v>
      </c>
      <c r="I324" s="26" t="s">
        <v>155</v>
      </c>
      <c r="J324" s="26" t="s">
        <v>156</v>
      </c>
      <c r="K324" s="26" t="s">
        <v>157</v>
      </c>
      <c r="L324" s="17" t="s">
        <v>101</v>
      </c>
      <c r="M324" s="17" t="s">
        <v>158</v>
      </c>
      <c r="N324" s="27" t="s">
        <v>103</v>
      </c>
      <c r="O324" s="17">
        <v>0</v>
      </c>
      <c r="P324" s="30">
        <v>0</v>
      </c>
      <c r="Q324" s="27" t="s">
        <v>121</v>
      </c>
      <c r="R324" s="27" t="s">
        <v>122</v>
      </c>
      <c r="S324" s="27" t="s">
        <v>122</v>
      </c>
      <c r="T324" s="27" t="s">
        <v>121</v>
      </c>
      <c r="U324" s="27" t="s">
        <v>122</v>
      </c>
      <c r="V324" s="27" t="s">
        <v>122</v>
      </c>
      <c r="W324" s="26" t="s">
        <v>159</v>
      </c>
      <c r="X324" s="19">
        <v>43201</v>
      </c>
      <c r="Y324" s="19">
        <f t="shared" si="8"/>
        <v>43201</v>
      </c>
      <c r="Z324" s="29">
        <v>317</v>
      </c>
      <c r="AA324" s="30">
        <v>120</v>
      </c>
      <c r="AB324" s="30">
        <v>0</v>
      </c>
      <c r="AD324" s="31" t="s">
        <v>400</v>
      </c>
      <c r="AE324" s="17">
        <v>317</v>
      </c>
      <c r="AF324" s="32" t="s">
        <v>401</v>
      </c>
      <c r="AG324" s="33" t="s">
        <v>173</v>
      </c>
      <c r="AH324" s="25">
        <v>43281</v>
      </c>
      <c r="AI324" s="25">
        <f t="shared" si="7"/>
        <v>43281</v>
      </c>
      <c r="AJ324" s="27" t="s">
        <v>402</v>
      </c>
    </row>
    <row r="325" spans="1:36" ht="45" customHeight="1">
      <c r="A325" s="24">
        <v>2018</v>
      </c>
      <c r="B325" s="25">
        <v>43191</v>
      </c>
      <c r="C325" s="25">
        <v>43281</v>
      </c>
      <c r="D325" s="17" t="s">
        <v>96</v>
      </c>
      <c r="E325" s="26">
        <v>451</v>
      </c>
      <c r="F325" s="26" t="s">
        <v>153</v>
      </c>
      <c r="G325" s="26" t="s">
        <v>153</v>
      </c>
      <c r="H325" s="26" t="s">
        <v>154</v>
      </c>
      <c r="I325" s="26" t="s">
        <v>155</v>
      </c>
      <c r="J325" s="26" t="s">
        <v>156</v>
      </c>
      <c r="K325" s="26" t="s">
        <v>157</v>
      </c>
      <c r="L325" s="17" t="s">
        <v>101</v>
      </c>
      <c r="M325" s="17" t="s">
        <v>158</v>
      </c>
      <c r="N325" s="27" t="s">
        <v>103</v>
      </c>
      <c r="O325" s="17">
        <v>0</v>
      </c>
      <c r="P325" s="30">
        <v>0</v>
      </c>
      <c r="Q325" s="27" t="s">
        <v>121</v>
      </c>
      <c r="R325" s="27" t="s">
        <v>122</v>
      </c>
      <c r="S325" s="27" t="s">
        <v>122</v>
      </c>
      <c r="T325" s="27" t="s">
        <v>121</v>
      </c>
      <c r="U325" s="27" t="s">
        <v>122</v>
      </c>
      <c r="V325" s="27" t="s">
        <v>122</v>
      </c>
      <c r="W325" s="26" t="s">
        <v>159</v>
      </c>
      <c r="X325" s="19">
        <v>43202</v>
      </c>
      <c r="Y325" s="19">
        <f t="shared" si="8"/>
        <v>43202</v>
      </c>
      <c r="Z325" s="29">
        <v>318</v>
      </c>
      <c r="AA325" s="30">
        <v>120</v>
      </c>
      <c r="AB325" s="30">
        <v>0</v>
      </c>
      <c r="AD325" s="31" t="s">
        <v>400</v>
      </c>
      <c r="AE325" s="17">
        <v>318</v>
      </c>
      <c r="AF325" s="32" t="s">
        <v>401</v>
      </c>
      <c r="AG325" s="33" t="s">
        <v>173</v>
      </c>
      <c r="AH325" s="25">
        <v>43281</v>
      </c>
      <c r="AI325" s="25">
        <f t="shared" si="7"/>
        <v>43281</v>
      </c>
      <c r="AJ325" s="27" t="s">
        <v>402</v>
      </c>
    </row>
    <row r="326" spans="1:36" ht="45" customHeight="1">
      <c r="A326" s="24">
        <v>2018</v>
      </c>
      <c r="B326" s="25">
        <v>43191</v>
      </c>
      <c r="C326" s="25">
        <v>43281</v>
      </c>
      <c r="D326" s="17" t="s">
        <v>96</v>
      </c>
      <c r="E326" s="26">
        <v>451</v>
      </c>
      <c r="F326" s="26" t="s">
        <v>153</v>
      </c>
      <c r="G326" s="26" t="s">
        <v>153</v>
      </c>
      <c r="H326" s="26" t="s">
        <v>154</v>
      </c>
      <c r="I326" s="26" t="s">
        <v>155</v>
      </c>
      <c r="J326" s="26" t="s">
        <v>156</v>
      </c>
      <c r="K326" s="26" t="s">
        <v>157</v>
      </c>
      <c r="L326" s="17" t="s">
        <v>101</v>
      </c>
      <c r="M326" s="17" t="s">
        <v>158</v>
      </c>
      <c r="N326" s="27" t="s">
        <v>103</v>
      </c>
      <c r="O326" s="17">
        <v>0</v>
      </c>
      <c r="P326" s="30">
        <v>0</v>
      </c>
      <c r="Q326" s="27" t="s">
        <v>121</v>
      </c>
      <c r="R326" s="27" t="s">
        <v>122</v>
      </c>
      <c r="S326" s="27" t="s">
        <v>122</v>
      </c>
      <c r="T326" s="27" t="s">
        <v>121</v>
      </c>
      <c r="U326" s="27" t="s">
        <v>122</v>
      </c>
      <c r="V326" s="27" t="s">
        <v>122</v>
      </c>
      <c r="W326" s="26" t="s">
        <v>159</v>
      </c>
      <c r="X326" s="19">
        <v>43203</v>
      </c>
      <c r="Y326" s="19">
        <f t="shared" si="8"/>
        <v>43203</v>
      </c>
      <c r="Z326" s="29">
        <v>319</v>
      </c>
      <c r="AA326" s="30">
        <v>120</v>
      </c>
      <c r="AB326" s="30">
        <v>0</v>
      </c>
      <c r="AD326" s="31" t="s">
        <v>400</v>
      </c>
      <c r="AE326" s="17">
        <v>319</v>
      </c>
      <c r="AF326" s="32" t="s">
        <v>401</v>
      </c>
      <c r="AG326" s="33" t="s">
        <v>173</v>
      </c>
      <c r="AH326" s="25">
        <v>43281</v>
      </c>
      <c r="AI326" s="25">
        <f t="shared" si="7"/>
        <v>43281</v>
      </c>
      <c r="AJ326" s="27" t="s">
        <v>402</v>
      </c>
    </row>
    <row r="327" spans="1:36" ht="45" customHeight="1">
      <c r="A327" s="24">
        <v>2018</v>
      </c>
      <c r="B327" s="25">
        <v>43191</v>
      </c>
      <c r="C327" s="25">
        <v>43281</v>
      </c>
      <c r="D327" s="17" t="s">
        <v>96</v>
      </c>
      <c r="E327" s="26">
        <v>451</v>
      </c>
      <c r="F327" s="26" t="s">
        <v>153</v>
      </c>
      <c r="G327" s="26" t="s">
        <v>153</v>
      </c>
      <c r="H327" s="26" t="s">
        <v>154</v>
      </c>
      <c r="I327" s="26" t="s">
        <v>155</v>
      </c>
      <c r="J327" s="26" t="s">
        <v>156</v>
      </c>
      <c r="K327" s="26" t="s">
        <v>157</v>
      </c>
      <c r="L327" s="17" t="s">
        <v>101</v>
      </c>
      <c r="M327" s="17" t="s">
        <v>158</v>
      </c>
      <c r="N327" s="27" t="s">
        <v>103</v>
      </c>
      <c r="O327" s="17">
        <v>0</v>
      </c>
      <c r="P327" s="30">
        <v>0</v>
      </c>
      <c r="Q327" s="27" t="s">
        <v>121</v>
      </c>
      <c r="R327" s="27" t="s">
        <v>122</v>
      </c>
      <c r="S327" s="27" t="s">
        <v>122</v>
      </c>
      <c r="T327" s="27" t="s">
        <v>121</v>
      </c>
      <c r="U327" s="27" t="s">
        <v>122</v>
      </c>
      <c r="V327" s="27" t="s">
        <v>122</v>
      </c>
      <c r="W327" s="26" t="s">
        <v>159</v>
      </c>
      <c r="X327" s="19">
        <v>43206</v>
      </c>
      <c r="Y327" s="19">
        <f t="shared" si="8"/>
        <v>43206</v>
      </c>
      <c r="Z327" s="29">
        <v>320</v>
      </c>
      <c r="AA327" s="30">
        <v>120</v>
      </c>
      <c r="AB327" s="30">
        <v>0</v>
      </c>
      <c r="AD327" s="31" t="s">
        <v>400</v>
      </c>
      <c r="AE327" s="17">
        <v>320</v>
      </c>
      <c r="AF327" s="32" t="s">
        <v>401</v>
      </c>
      <c r="AG327" s="33" t="s">
        <v>173</v>
      </c>
      <c r="AH327" s="25">
        <v>43281</v>
      </c>
      <c r="AI327" s="25">
        <f t="shared" si="7"/>
        <v>43281</v>
      </c>
      <c r="AJ327" s="27" t="s">
        <v>402</v>
      </c>
    </row>
    <row r="328" spans="1:36" ht="45" customHeight="1">
      <c r="A328" s="24">
        <v>2018</v>
      </c>
      <c r="B328" s="25">
        <v>43191</v>
      </c>
      <c r="C328" s="25">
        <v>43281</v>
      </c>
      <c r="D328" s="17" t="s">
        <v>96</v>
      </c>
      <c r="E328" s="26">
        <v>451</v>
      </c>
      <c r="F328" s="26" t="s">
        <v>153</v>
      </c>
      <c r="G328" s="26" t="s">
        <v>153</v>
      </c>
      <c r="H328" s="26" t="s">
        <v>154</v>
      </c>
      <c r="I328" s="26" t="s">
        <v>155</v>
      </c>
      <c r="J328" s="26" t="s">
        <v>156</v>
      </c>
      <c r="K328" s="26" t="s">
        <v>157</v>
      </c>
      <c r="L328" s="17" t="s">
        <v>101</v>
      </c>
      <c r="M328" s="17" t="s">
        <v>158</v>
      </c>
      <c r="N328" s="27" t="s">
        <v>103</v>
      </c>
      <c r="O328" s="17">
        <v>0</v>
      </c>
      <c r="P328" s="30">
        <v>0</v>
      </c>
      <c r="Q328" s="27" t="s">
        <v>121</v>
      </c>
      <c r="R328" s="27" t="s">
        <v>122</v>
      </c>
      <c r="S328" s="27" t="s">
        <v>122</v>
      </c>
      <c r="T328" s="27" t="s">
        <v>121</v>
      </c>
      <c r="U328" s="27" t="s">
        <v>122</v>
      </c>
      <c r="V328" s="27" t="s">
        <v>122</v>
      </c>
      <c r="W328" s="26" t="s">
        <v>159</v>
      </c>
      <c r="X328" s="19">
        <v>43208</v>
      </c>
      <c r="Y328" s="19">
        <f t="shared" si="8"/>
        <v>43208</v>
      </c>
      <c r="Z328" s="29">
        <v>321</v>
      </c>
      <c r="AA328" s="30">
        <v>120</v>
      </c>
      <c r="AB328" s="30">
        <v>0</v>
      </c>
      <c r="AD328" s="31" t="s">
        <v>400</v>
      </c>
      <c r="AE328" s="17">
        <v>321</v>
      </c>
      <c r="AF328" s="32" t="s">
        <v>401</v>
      </c>
      <c r="AG328" s="33" t="s">
        <v>173</v>
      </c>
      <c r="AH328" s="25">
        <v>43281</v>
      </c>
      <c r="AI328" s="25">
        <f t="shared" si="7"/>
        <v>43281</v>
      </c>
      <c r="AJ328" s="27" t="s">
        <v>402</v>
      </c>
    </row>
    <row r="329" spans="1:36" ht="45" customHeight="1">
      <c r="A329" s="24">
        <v>2018</v>
      </c>
      <c r="B329" s="25">
        <v>43191</v>
      </c>
      <c r="C329" s="25">
        <v>43281</v>
      </c>
      <c r="D329" s="17" t="s">
        <v>96</v>
      </c>
      <c r="E329" s="26">
        <v>451</v>
      </c>
      <c r="F329" s="26" t="s">
        <v>153</v>
      </c>
      <c r="G329" s="26" t="s">
        <v>153</v>
      </c>
      <c r="H329" s="26" t="s">
        <v>154</v>
      </c>
      <c r="I329" s="26" t="s">
        <v>155</v>
      </c>
      <c r="J329" s="26" t="s">
        <v>156</v>
      </c>
      <c r="K329" s="26" t="s">
        <v>157</v>
      </c>
      <c r="L329" s="17" t="s">
        <v>101</v>
      </c>
      <c r="M329" s="17" t="s">
        <v>158</v>
      </c>
      <c r="N329" s="27" t="s">
        <v>103</v>
      </c>
      <c r="O329" s="17">
        <v>0</v>
      </c>
      <c r="P329" s="30">
        <v>0</v>
      </c>
      <c r="Q329" s="27" t="s">
        <v>121</v>
      </c>
      <c r="R329" s="27" t="s">
        <v>122</v>
      </c>
      <c r="S329" s="27" t="s">
        <v>122</v>
      </c>
      <c r="T329" s="27" t="s">
        <v>121</v>
      </c>
      <c r="U329" s="27" t="s">
        <v>122</v>
      </c>
      <c r="V329" s="27" t="s">
        <v>122</v>
      </c>
      <c r="W329" s="26" t="s">
        <v>159</v>
      </c>
      <c r="X329" s="19">
        <v>43215</v>
      </c>
      <c r="Y329" s="19">
        <f t="shared" si="8"/>
        <v>43215</v>
      </c>
      <c r="Z329" s="29">
        <v>322</v>
      </c>
      <c r="AA329" s="30">
        <v>120</v>
      </c>
      <c r="AB329" s="30">
        <v>0</v>
      </c>
      <c r="AD329" s="31" t="s">
        <v>400</v>
      </c>
      <c r="AE329" s="17">
        <v>322</v>
      </c>
      <c r="AF329" s="32" t="s">
        <v>401</v>
      </c>
      <c r="AG329" s="33" t="s">
        <v>173</v>
      </c>
      <c r="AH329" s="25">
        <v>43281</v>
      </c>
      <c r="AI329" s="25">
        <f t="shared" si="7"/>
        <v>43281</v>
      </c>
      <c r="AJ329" s="27" t="s">
        <v>402</v>
      </c>
    </row>
    <row r="330" spans="1:36" ht="45" customHeight="1">
      <c r="A330" s="24">
        <v>2018</v>
      </c>
      <c r="B330" s="25">
        <v>43191</v>
      </c>
      <c r="C330" s="25">
        <v>43281</v>
      </c>
      <c r="D330" s="17" t="s">
        <v>96</v>
      </c>
      <c r="E330" s="26">
        <v>451</v>
      </c>
      <c r="F330" s="26" t="s">
        <v>153</v>
      </c>
      <c r="G330" s="26" t="s">
        <v>153</v>
      </c>
      <c r="H330" s="26" t="s">
        <v>154</v>
      </c>
      <c r="I330" s="26" t="s">
        <v>155</v>
      </c>
      <c r="J330" s="26" t="s">
        <v>156</v>
      </c>
      <c r="K330" s="26" t="s">
        <v>157</v>
      </c>
      <c r="L330" s="17" t="s">
        <v>101</v>
      </c>
      <c r="M330" s="17" t="s">
        <v>158</v>
      </c>
      <c r="N330" s="27" t="s">
        <v>103</v>
      </c>
      <c r="O330" s="17">
        <v>0</v>
      </c>
      <c r="P330" s="30">
        <v>0</v>
      </c>
      <c r="Q330" s="27" t="s">
        <v>121</v>
      </c>
      <c r="R330" s="27" t="s">
        <v>122</v>
      </c>
      <c r="S330" s="27" t="s">
        <v>122</v>
      </c>
      <c r="T330" s="27" t="s">
        <v>121</v>
      </c>
      <c r="U330" s="27" t="s">
        <v>122</v>
      </c>
      <c r="V330" s="27" t="s">
        <v>122</v>
      </c>
      <c r="W330" s="26" t="s">
        <v>159</v>
      </c>
      <c r="X330" s="19">
        <v>43216</v>
      </c>
      <c r="Y330" s="19">
        <f t="shared" si="8"/>
        <v>43216</v>
      </c>
      <c r="Z330" s="29">
        <v>323</v>
      </c>
      <c r="AA330" s="30">
        <v>120</v>
      </c>
      <c r="AB330" s="30">
        <v>0</v>
      </c>
      <c r="AD330" s="31" t="s">
        <v>400</v>
      </c>
      <c r="AE330" s="17">
        <v>323</v>
      </c>
      <c r="AF330" s="32" t="s">
        <v>401</v>
      </c>
      <c r="AG330" s="33" t="s">
        <v>173</v>
      </c>
      <c r="AH330" s="25">
        <v>43281</v>
      </c>
      <c r="AI330" s="25">
        <f t="shared" si="7"/>
        <v>43281</v>
      </c>
      <c r="AJ330" s="27" t="s">
        <v>402</v>
      </c>
    </row>
    <row r="331" spans="1:36" ht="45" customHeight="1">
      <c r="A331" s="24">
        <v>2018</v>
      </c>
      <c r="B331" s="25">
        <v>43191</v>
      </c>
      <c r="C331" s="25">
        <v>43281</v>
      </c>
      <c r="D331" s="17" t="s">
        <v>99</v>
      </c>
      <c r="I331" s="17" t="s">
        <v>697</v>
      </c>
      <c r="J331" s="17" t="s">
        <v>698</v>
      </c>
      <c r="K331" s="17" t="s">
        <v>699</v>
      </c>
      <c r="L331" s="17" t="s">
        <v>101</v>
      </c>
      <c r="M331" s="17" t="s">
        <v>700</v>
      </c>
      <c r="N331" s="27" t="s">
        <v>103</v>
      </c>
      <c r="O331" s="17">
        <v>0</v>
      </c>
      <c r="P331" s="30">
        <v>0</v>
      </c>
      <c r="Q331" s="27" t="s">
        <v>121</v>
      </c>
      <c r="R331" s="27" t="s">
        <v>701</v>
      </c>
      <c r="S331" s="27" t="s">
        <v>701</v>
      </c>
      <c r="T331" s="27" t="s">
        <v>121</v>
      </c>
      <c r="U331" s="27" t="s">
        <v>122</v>
      </c>
      <c r="V331" s="27" t="s">
        <v>122</v>
      </c>
      <c r="W331" s="26" t="s">
        <v>702</v>
      </c>
      <c r="X331" s="19">
        <v>43224</v>
      </c>
      <c r="Y331" s="19">
        <v>43225</v>
      </c>
      <c r="Z331" s="29">
        <v>324</v>
      </c>
      <c r="AA331" s="30">
        <v>644</v>
      </c>
      <c r="AB331" s="30">
        <v>0</v>
      </c>
      <c r="AD331" s="31" t="s">
        <v>400</v>
      </c>
      <c r="AE331" s="17">
        <v>324</v>
      </c>
      <c r="AF331" s="32" t="s">
        <v>401</v>
      </c>
      <c r="AG331" s="33" t="s">
        <v>173</v>
      </c>
      <c r="AH331" s="25">
        <v>43281</v>
      </c>
      <c r="AI331" s="25">
        <f t="shared" si="7"/>
        <v>43281</v>
      </c>
      <c r="AJ331" s="27" t="s">
        <v>402</v>
      </c>
    </row>
    <row r="332" spans="1:36" ht="45" customHeight="1">
      <c r="A332" s="24">
        <v>2018</v>
      </c>
      <c r="B332" s="25">
        <v>43191</v>
      </c>
      <c r="C332" s="25">
        <v>43281</v>
      </c>
      <c r="D332" s="17" t="s">
        <v>99</v>
      </c>
      <c r="I332" s="17" t="s">
        <v>697</v>
      </c>
      <c r="J332" s="17" t="s">
        <v>698</v>
      </c>
      <c r="K332" s="17" t="s">
        <v>699</v>
      </c>
      <c r="L332" s="17" t="s">
        <v>101</v>
      </c>
      <c r="M332" s="17" t="s">
        <v>700</v>
      </c>
      <c r="N332" s="27" t="s">
        <v>103</v>
      </c>
      <c r="O332" s="17">
        <v>0</v>
      </c>
      <c r="P332" s="30">
        <v>0</v>
      </c>
      <c r="Q332" s="27" t="s">
        <v>121</v>
      </c>
      <c r="R332" s="27" t="s">
        <v>701</v>
      </c>
      <c r="S332" s="27" t="s">
        <v>701</v>
      </c>
      <c r="T332" s="27" t="s">
        <v>121</v>
      </c>
      <c r="U332" s="27" t="s">
        <v>122</v>
      </c>
      <c r="V332" s="27" t="s">
        <v>122</v>
      </c>
      <c r="W332" s="26" t="s">
        <v>702</v>
      </c>
      <c r="X332" s="19">
        <v>43224</v>
      </c>
      <c r="Y332" s="19">
        <v>43225</v>
      </c>
      <c r="Z332" s="29">
        <v>325</v>
      </c>
      <c r="AA332" s="30">
        <v>1457</v>
      </c>
      <c r="AB332" s="30">
        <v>0</v>
      </c>
      <c r="AD332" s="31" t="s">
        <v>400</v>
      </c>
      <c r="AE332" s="17">
        <v>325</v>
      </c>
      <c r="AF332" s="32" t="s">
        <v>401</v>
      </c>
      <c r="AG332" s="33" t="s">
        <v>173</v>
      </c>
      <c r="AH332" s="25">
        <v>43281</v>
      </c>
      <c r="AI332" s="25">
        <f t="shared" si="7"/>
        <v>43281</v>
      </c>
      <c r="AJ332" s="27" t="s">
        <v>402</v>
      </c>
    </row>
    <row r="333" spans="1:36" ht="45" customHeight="1">
      <c r="A333" s="24">
        <v>2018</v>
      </c>
      <c r="B333" s="25">
        <v>43191</v>
      </c>
      <c r="C333" s="25">
        <v>43281</v>
      </c>
      <c r="D333" s="17" t="s">
        <v>99</v>
      </c>
      <c r="I333" s="17" t="s">
        <v>697</v>
      </c>
      <c r="J333" s="17" t="s">
        <v>698</v>
      </c>
      <c r="K333" s="17" t="s">
        <v>699</v>
      </c>
      <c r="L333" s="17" t="s">
        <v>101</v>
      </c>
      <c r="M333" s="17" t="s">
        <v>700</v>
      </c>
      <c r="N333" s="27" t="s">
        <v>103</v>
      </c>
      <c r="O333" s="17">
        <v>0</v>
      </c>
      <c r="P333" s="30">
        <v>0</v>
      </c>
      <c r="Q333" s="27" t="s">
        <v>121</v>
      </c>
      <c r="R333" s="27" t="s">
        <v>701</v>
      </c>
      <c r="S333" s="27" t="s">
        <v>701</v>
      </c>
      <c r="T333" s="27" t="s">
        <v>121</v>
      </c>
      <c r="U333" s="27" t="s">
        <v>122</v>
      </c>
      <c r="V333" s="27" t="s">
        <v>122</v>
      </c>
      <c r="W333" s="26" t="s">
        <v>702</v>
      </c>
      <c r="X333" s="19">
        <v>43231</v>
      </c>
      <c r="Y333" s="19">
        <v>43232</v>
      </c>
      <c r="Z333" s="29">
        <v>326</v>
      </c>
      <c r="AA333" s="30">
        <v>644</v>
      </c>
      <c r="AB333" s="30">
        <v>0</v>
      </c>
      <c r="AD333" s="31" t="s">
        <v>400</v>
      </c>
      <c r="AE333" s="17">
        <v>326</v>
      </c>
      <c r="AF333" s="32" t="s">
        <v>401</v>
      </c>
      <c r="AG333" s="33" t="s">
        <v>173</v>
      </c>
      <c r="AH333" s="25">
        <v>43281</v>
      </c>
      <c r="AI333" s="25">
        <f t="shared" si="7"/>
        <v>43281</v>
      </c>
      <c r="AJ333" s="27" t="s">
        <v>402</v>
      </c>
    </row>
    <row r="334" spans="1:36" ht="45" customHeight="1">
      <c r="A334" s="24">
        <v>2018</v>
      </c>
      <c r="B334" s="25">
        <v>43191</v>
      </c>
      <c r="C334" s="25">
        <v>43281</v>
      </c>
      <c r="D334" s="17" t="s">
        <v>99</v>
      </c>
      <c r="I334" s="17" t="s">
        <v>697</v>
      </c>
      <c r="J334" s="17" t="s">
        <v>698</v>
      </c>
      <c r="K334" s="17" t="s">
        <v>699</v>
      </c>
      <c r="L334" s="17" t="s">
        <v>101</v>
      </c>
      <c r="M334" s="17" t="s">
        <v>700</v>
      </c>
      <c r="N334" s="27" t="s">
        <v>103</v>
      </c>
      <c r="O334" s="17">
        <v>0</v>
      </c>
      <c r="P334" s="30">
        <v>0</v>
      </c>
      <c r="Q334" s="27" t="s">
        <v>121</v>
      </c>
      <c r="R334" s="27" t="s">
        <v>701</v>
      </c>
      <c r="S334" s="27" t="s">
        <v>701</v>
      </c>
      <c r="T334" s="27" t="s">
        <v>121</v>
      </c>
      <c r="U334" s="27" t="s">
        <v>122</v>
      </c>
      <c r="V334" s="27" t="s">
        <v>122</v>
      </c>
      <c r="W334" s="26" t="s">
        <v>702</v>
      </c>
      <c r="X334" s="19">
        <v>43231</v>
      </c>
      <c r="Y334" s="19">
        <v>43232</v>
      </c>
      <c r="Z334" s="29">
        <v>327</v>
      </c>
      <c r="AA334" s="30">
        <v>1488</v>
      </c>
      <c r="AB334" s="30">
        <v>0</v>
      </c>
      <c r="AD334" s="31" t="s">
        <v>400</v>
      </c>
      <c r="AE334" s="17">
        <v>327</v>
      </c>
      <c r="AF334" s="32" t="s">
        <v>401</v>
      </c>
      <c r="AG334" s="33" t="s">
        <v>173</v>
      </c>
      <c r="AH334" s="25">
        <v>43281</v>
      </c>
      <c r="AI334" s="25">
        <f t="shared" si="7"/>
        <v>43281</v>
      </c>
      <c r="AJ334" s="27" t="s">
        <v>402</v>
      </c>
    </row>
    <row r="335" spans="1:36" ht="45" customHeight="1">
      <c r="A335" s="24">
        <v>2018</v>
      </c>
      <c r="B335" s="25">
        <v>43191</v>
      </c>
      <c r="C335" s="25">
        <v>43281</v>
      </c>
      <c r="D335" s="17" t="s">
        <v>99</v>
      </c>
      <c r="I335" s="17" t="s">
        <v>707</v>
      </c>
      <c r="J335" s="17" t="s">
        <v>708</v>
      </c>
      <c r="K335" s="17" t="s">
        <v>709</v>
      </c>
      <c r="L335" s="17" t="s">
        <v>101</v>
      </c>
      <c r="M335" s="17" t="s">
        <v>700</v>
      </c>
      <c r="N335" s="27" t="s">
        <v>103</v>
      </c>
      <c r="O335" s="17">
        <v>0</v>
      </c>
      <c r="P335" s="30">
        <v>0</v>
      </c>
      <c r="Q335" s="27" t="s">
        <v>121</v>
      </c>
      <c r="R335" s="27" t="s">
        <v>701</v>
      </c>
      <c r="S335" s="27" t="s">
        <v>701</v>
      </c>
      <c r="T335" s="27" t="s">
        <v>121</v>
      </c>
      <c r="U335" s="27" t="s">
        <v>122</v>
      </c>
      <c r="V335" s="27" t="s">
        <v>122</v>
      </c>
      <c r="W335" s="26" t="s">
        <v>702</v>
      </c>
      <c r="X335" s="19">
        <v>43217</v>
      </c>
      <c r="Y335" s="19">
        <v>43218</v>
      </c>
      <c r="Z335" s="29">
        <v>328</v>
      </c>
      <c r="AA335" s="30">
        <v>1355</v>
      </c>
      <c r="AB335" s="30">
        <v>0</v>
      </c>
      <c r="AD335" s="31" t="s">
        <v>400</v>
      </c>
      <c r="AE335" s="17">
        <v>328</v>
      </c>
      <c r="AF335" s="32" t="s">
        <v>401</v>
      </c>
      <c r="AG335" s="33" t="s">
        <v>173</v>
      </c>
      <c r="AH335" s="25">
        <v>43281</v>
      </c>
      <c r="AI335" s="25">
        <f t="shared" ref="AI335" si="9">+AH335</f>
        <v>43281</v>
      </c>
      <c r="AJ335" s="27" t="s">
        <v>402</v>
      </c>
    </row>
    <row r="336" spans="1:36" ht="45" customHeight="1">
      <c r="A336" s="24">
        <v>2018</v>
      </c>
      <c r="B336" s="25">
        <v>43191</v>
      </c>
      <c r="C336" s="25">
        <v>43281</v>
      </c>
      <c r="D336" s="17" t="s">
        <v>99</v>
      </c>
      <c r="I336" s="17" t="s">
        <v>707</v>
      </c>
      <c r="J336" s="17" t="s">
        <v>708</v>
      </c>
      <c r="K336" s="17" t="s">
        <v>709</v>
      </c>
      <c r="L336" s="17" t="s">
        <v>101</v>
      </c>
      <c r="M336" s="17" t="s">
        <v>700</v>
      </c>
      <c r="N336" s="27" t="s">
        <v>103</v>
      </c>
      <c r="O336" s="17">
        <v>0</v>
      </c>
      <c r="P336" s="30">
        <v>0</v>
      </c>
      <c r="Q336" s="27" t="s">
        <v>121</v>
      </c>
      <c r="R336" s="27" t="s">
        <v>701</v>
      </c>
      <c r="S336" s="27" t="s">
        <v>701</v>
      </c>
      <c r="T336" s="27" t="s">
        <v>121</v>
      </c>
      <c r="U336" s="27" t="s">
        <v>122</v>
      </c>
      <c r="V336" s="27" t="s">
        <v>122</v>
      </c>
      <c r="W336" s="26" t="s">
        <v>702</v>
      </c>
      <c r="X336" s="19">
        <v>43217</v>
      </c>
      <c r="Y336" s="19">
        <v>43218</v>
      </c>
      <c r="Z336" s="29">
        <v>329</v>
      </c>
      <c r="AA336" s="30">
        <v>764.09</v>
      </c>
      <c r="AB336" s="30">
        <v>0</v>
      </c>
      <c r="AD336" s="31" t="s">
        <v>400</v>
      </c>
      <c r="AE336" s="17">
        <v>329</v>
      </c>
      <c r="AF336" s="32" t="s">
        <v>401</v>
      </c>
      <c r="AG336" s="33" t="s">
        <v>173</v>
      </c>
      <c r="AH336" s="25">
        <v>43281</v>
      </c>
      <c r="AI336" s="25">
        <f t="shared" ref="AI336:AI399" si="10">+AH336</f>
        <v>43281</v>
      </c>
      <c r="AJ336" s="27" t="s">
        <v>402</v>
      </c>
    </row>
    <row r="337" spans="1:36" ht="45" customHeight="1">
      <c r="A337" s="24">
        <v>2018</v>
      </c>
      <c r="B337" s="25">
        <v>43191</v>
      </c>
      <c r="C337" s="25">
        <v>43281</v>
      </c>
      <c r="D337" s="17" t="s">
        <v>96</v>
      </c>
      <c r="E337" s="17">
        <v>202</v>
      </c>
      <c r="F337" s="17" t="s">
        <v>307</v>
      </c>
      <c r="G337" s="17" t="s">
        <v>307</v>
      </c>
      <c r="H337" s="17" t="s">
        <v>712</v>
      </c>
      <c r="I337" s="17" t="s">
        <v>713</v>
      </c>
      <c r="J337" s="17" t="s">
        <v>714</v>
      </c>
      <c r="K337" s="17" t="s">
        <v>715</v>
      </c>
      <c r="L337" s="17" t="s">
        <v>101</v>
      </c>
      <c r="M337" s="17" t="s">
        <v>716</v>
      </c>
      <c r="N337" s="27" t="s">
        <v>103</v>
      </c>
      <c r="O337" s="17">
        <v>2</v>
      </c>
      <c r="P337" s="30">
        <f>+AA337/2</f>
        <v>3317.5</v>
      </c>
      <c r="Q337" s="17" t="s">
        <v>121</v>
      </c>
      <c r="R337" s="17" t="s">
        <v>122</v>
      </c>
      <c r="S337" s="17" t="s">
        <v>122</v>
      </c>
      <c r="T337" s="27" t="s">
        <v>121</v>
      </c>
      <c r="U337" s="17" t="s">
        <v>136</v>
      </c>
      <c r="V337" s="17" t="s">
        <v>136</v>
      </c>
      <c r="W337" s="17" t="s">
        <v>125</v>
      </c>
      <c r="X337" s="19">
        <v>43209</v>
      </c>
      <c r="Y337" s="19">
        <v>43210</v>
      </c>
      <c r="Z337" s="29">
        <v>330</v>
      </c>
      <c r="AA337" s="30">
        <v>6635</v>
      </c>
      <c r="AB337" s="30">
        <v>0</v>
      </c>
      <c r="AD337" s="31" t="s">
        <v>400</v>
      </c>
      <c r="AE337" s="17">
        <v>330</v>
      </c>
      <c r="AF337" s="32" t="s">
        <v>401</v>
      </c>
      <c r="AG337" s="33" t="s">
        <v>173</v>
      </c>
      <c r="AH337" s="25">
        <v>43281</v>
      </c>
      <c r="AI337" s="25">
        <f t="shared" si="10"/>
        <v>43281</v>
      </c>
      <c r="AJ337" s="27" t="s">
        <v>402</v>
      </c>
    </row>
    <row r="338" spans="1:36" ht="45" customHeight="1">
      <c r="A338" s="24">
        <v>2018</v>
      </c>
      <c r="B338" s="25">
        <v>43191</v>
      </c>
      <c r="C338" s="25">
        <v>43281</v>
      </c>
      <c r="D338" s="17" t="s">
        <v>96</v>
      </c>
      <c r="E338" s="17">
        <v>202</v>
      </c>
      <c r="F338" s="17" t="s">
        <v>307</v>
      </c>
      <c r="G338" s="17" t="s">
        <v>307</v>
      </c>
      <c r="H338" s="17" t="s">
        <v>712</v>
      </c>
      <c r="I338" s="17" t="s">
        <v>713</v>
      </c>
      <c r="J338" s="17" t="s">
        <v>714</v>
      </c>
      <c r="K338" s="17" t="s">
        <v>715</v>
      </c>
      <c r="L338" s="17" t="s">
        <v>101</v>
      </c>
      <c r="M338" s="17" t="s">
        <v>716</v>
      </c>
      <c r="N338" s="27" t="s">
        <v>103</v>
      </c>
      <c r="O338" s="17">
        <v>2</v>
      </c>
      <c r="P338" s="30">
        <f>+AA338/2</f>
        <v>2854.81</v>
      </c>
      <c r="Q338" s="17" t="s">
        <v>121</v>
      </c>
      <c r="R338" s="17" t="s">
        <v>122</v>
      </c>
      <c r="S338" s="17" t="s">
        <v>122</v>
      </c>
      <c r="T338" s="27" t="s">
        <v>121</v>
      </c>
      <c r="U338" s="17" t="s">
        <v>136</v>
      </c>
      <c r="V338" s="17" t="s">
        <v>136</v>
      </c>
      <c r="W338" s="17" t="s">
        <v>125</v>
      </c>
      <c r="X338" s="19">
        <v>43209</v>
      </c>
      <c r="Y338" s="19">
        <v>43210</v>
      </c>
      <c r="Z338" s="29">
        <v>331</v>
      </c>
      <c r="AA338" s="30">
        <v>5709.62</v>
      </c>
      <c r="AB338" s="30">
        <v>0</v>
      </c>
      <c r="AD338" s="31" t="s">
        <v>400</v>
      </c>
      <c r="AE338" s="17">
        <v>331</v>
      </c>
      <c r="AF338" s="32" t="s">
        <v>401</v>
      </c>
      <c r="AG338" s="33" t="s">
        <v>173</v>
      </c>
      <c r="AH338" s="25">
        <v>43281</v>
      </c>
      <c r="AI338" s="25">
        <f t="shared" si="10"/>
        <v>43281</v>
      </c>
      <c r="AJ338" s="27" t="s">
        <v>402</v>
      </c>
    </row>
    <row r="339" spans="1:36" ht="45" customHeight="1">
      <c r="A339" s="24">
        <v>2018</v>
      </c>
      <c r="B339" s="25">
        <v>43191</v>
      </c>
      <c r="C339" s="25">
        <v>43281</v>
      </c>
      <c r="D339" s="17" t="s">
        <v>96</v>
      </c>
      <c r="E339" s="17">
        <v>322</v>
      </c>
      <c r="F339" s="17" t="s">
        <v>144</v>
      </c>
      <c r="G339" s="17" t="s">
        <v>144</v>
      </c>
      <c r="H339" s="17" t="s">
        <v>145</v>
      </c>
      <c r="I339" s="17" t="s">
        <v>331</v>
      </c>
      <c r="J339" s="17" t="s">
        <v>332</v>
      </c>
      <c r="K339" s="17" t="s">
        <v>333</v>
      </c>
      <c r="L339" s="17" t="s">
        <v>101</v>
      </c>
      <c r="M339" s="17" t="s">
        <v>716</v>
      </c>
      <c r="N339" s="27" t="s">
        <v>103</v>
      </c>
      <c r="O339" s="17">
        <v>0</v>
      </c>
      <c r="P339" s="30">
        <v>0</v>
      </c>
      <c r="Q339" s="17" t="s">
        <v>121</v>
      </c>
      <c r="R339" s="17" t="s">
        <v>122</v>
      </c>
      <c r="S339" s="17" t="s">
        <v>122</v>
      </c>
      <c r="T339" s="27" t="s">
        <v>121</v>
      </c>
      <c r="U339" s="17" t="s">
        <v>136</v>
      </c>
      <c r="V339" s="17" t="s">
        <v>136</v>
      </c>
      <c r="W339" s="17" t="s">
        <v>296</v>
      </c>
      <c r="X339" s="19">
        <v>43209</v>
      </c>
      <c r="Y339" s="19">
        <v>43210</v>
      </c>
      <c r="Z339" s="29">
        <v>332</v>
      </c>
      <c r="AA339" s="30">
        <v>900</v>
      </c>
      <c r="AB339" s="30">
        <v>0</v>
      </c>
      <c r="AD339" s="31" t="s">
        <v>400</v>
      </c>
      <c r="AE339" s="17">
        <v>332</v>
      </c>
      <c r="AF339" s="32" t="s">
        <v>401</v>
      </c>
      <c r="AG339" s="33" t="s">
        <v>173</v>
      </c>
      <c r="AH339" s="25">
        <v>43281</v>
      </c>
      <c r="AI339" s="25">
        <f t="shared" si="10"/>
        <v>43281</v>
      </c>
      <c r="AJ339" s="27" t="s">
        <v>402</v>
      </c>
    </row>
    <row r="340" spans="1:36" ht="45" customHeight="1">
      <c r="A340" s="24">
        <v>2018</v>
      </c>
      <c r="B340" s="25">
        <v>43191</v>
      </c>
      <c r="C340" s="25">
        <v>43281</v>
      </c>
      <c r="D340" s="17" t="s">
        <v>99</v>
      </c>
      <c r="I340" s="17" t="s">
        <v>720</v>
      </c>
      <c r="J340" s="17" t="s">
        <v>273</v>
      </c>
      <c r="K340" s="17" t="s">
        <v>175</v>
      </c>
      <c r="L340" s="17" t="s">
        <v>101</v>
      </c>
      <c r="M340" s="17" t="s">
        <v>716</v>
      </c>
      <c r="N340" s="27" t="s">
        <v>103</v>
      </c>
      <c r="O340" s="17">
        <v>0</v>
      </c>
      <c r="P340" s="30">
        <v>0</v>
      </c>
      <c r="Q340" s="27" t="s">
        <v>121</v>
      </c>
      <c r="R340" s="27" t="s">
        <v>701</v>
      </c>
      <c r="S340" s="27" t="s">
        <v>701</v>
      </c>
      <c r="T340" s="27" t="s">
        <v>121</v>
      </c>
      <c r="U340" s="27" t="s">
        <v>122</v>
      </c>
      <c r="V340" s="27" t="s">
        <v>122</v>
      </c>
      <c r="W340" s="26" t="s">
        <v>702</v>
      </c>
      <c r="X340" s="19">
        <v>43238</v>
      </c>
      <c r="Y340" s="19">
        <v>43239</v>
      </c>
      <c r="Z340" s="29">
        <v>333</v>
      </c>
      <c r="AA340" s="30">
        <v>1339.99</v>
      </c>
      <c r="AB340" s="30">
        <v>0</v>
      </c>
      <c r="AD340" s="31" t="s">
        <v>400</v>
      </c>
      <c r="AE340" s="17">
        <v>333</v>
      </c>
      <c r="AF340" s="32" t="s">
        <v>401</v>
      </c>
      <c r="AG340" s="33" t="s">
        <v>173</v>
      </c>
      <c r="AH340" s="25">
        <v>43281</v>
      </c>
      <c r="AI340" s="25">
        <f t="shared" si="10"/>
        <v>43281</v>
      </c>
      <c r="AJ340" s="27" t="s">
        <v>402</v>
      </c>
    </row>
    <row r="341" spans="1:36" ht="45" customHeight="1">
      <c r="A341" s="24">
        <v>2018</v>
      </c>
      <c r="B341" s="25">
        <v>43191</v>
      </c>
      <c r="C341" s="25">
        <v>43281</v>
      </c>
      <c r="D341" s="17" t="s">
        <v>99</v>
      </c>
      <c r="I341" s="17" t="s">
        <v>720</v>
      </c>
      <c r="J341" s="17" t="s">
        <v>273</v>
      </c>
      <c r="K341" s="17" t="s">
        <v>175</v>
      </c>
      <c r="L341" s="17" t="s">
        <v>101</v>
      </c>
      <c r="M341" s="17" t="s">
        <v>716</v>
      </c>
      <c r="N341" s="27" t="s">
        <v>103</v>
      </c>
      <c r="O341" s="17">
        <v>0</v>
      </c>
      <c r="P341" s="30">
        <v>0</v>
      </c>
      <c r="Q341" s="27" t="s">
        <v>121</v>
      </c>
      <c r="R341" s="27" t="s">
        <v>701</v>
      </c>
      <c r="S341" s="27" t="s">
        <v>701</v>
      </c>
      <c r="T341" s="27" t="s">
        <v>121</v>
      </c>
      <c r="U341" s="27" t="s">
        <v>122</v>
      </c>
      <c r="V341" s="27" t="s">
        <v>122</v>
      </c>
      <c r="W341" s="26" t="s">
        <v>702</v>
      </c>
      <c r="X341" s="19">
        <v>43238</v>
      </c>
      <c r="Y341" s="19">
        <v>43239</v>
      </c>
      <c r="Z341" s="29">
        <v>334</v>
      </c>
      <c r="AA341" s="30">
        <v>644</v>
      </c>
      <c r="AB341" s="30">
        <v>0</v>
      </c>
      <c r="AD341" s="31" t="s">
        <v>400</v>
      </c>
      <c r="AE341" s="17">
        <v>334</v>
      </c>
      <c r="AF341" s="32" t="s">
        <v>401</v>
      </c>
      <c r="AG341" s="33" t="s">
        <v>173</v>
      </c>
      <c r="AH341" s="25">
        <v>43281</v>
      </c>
      <c r="AI341" s="25">
        <f t="shared" ref="AI341" si="11">+AH341</f>
        <v>43281</v>
      </c>
      <c r="AJ341" s="27" t="s">
        <v>402</v>
      </c>
    </row>
    <row r="342" spans="1:36" ht="45" customHeight="1">
      <c r="A342" s="24">
        <v>2018</v>
      </c>
      <c r="B342" s="25">
        <v>43191</v>
      </c>
      <c r="C342" s="25">
        <v>43281</v>
      </c>
      <c r="D342" s="17" t="s">
        <v>99</v>
      </c>
      <c r="I342" s="17" t="s">
        <v>720</v>
      </c>
      <c r="J342" s="17" t="s">
        <v>273</v>
      </c>
      <c r="K342" s="17" t="s">
        <v>175</v>
      </c>
      <c r="L342" s="17" t="s">
        <v>101</v>
      </c>
      <c r="M342" s="17" t="s">
        <v>716</v>
      </c>
      <c r="N342" s="27" t="s">
        <v>103</v>
      </c>
      <c r="O342" s="17">
        <v>0</v>
      </c>
      <c r="P342" s="30">
        <v>0</v>
      </c>
      <c r="Q342" s="27" t="s">
        <v>121</v>
      </c>
      <c r="R342" s="27" t="s">
        <v>701</v>
      </c>
      <c r="S342" s="27" t="s">
        <v>701</v>
      </c>
      <c r="T342" s="27" t="s">
        <v>121</v>
      </c>
      <c r="U342" s="27" t="s">
        <v>122</v>
      </c>
      <c r="V342" s="27" t="s">
        <v>122</v>
      </c>
      <c r="W342" s="26" t="s">
        <v>702</v>
      </c>
      <c r="X342" s="19">
        <v>43245</v>
      </c>
      <c r="Y342" s="19">
        <v>43246</v>
      </c>
      <c r="Z342" s="29">
        <v>335</v>
      </c>
      <c r="AA342" s="30">
        <v>1375</v>
      </c>
      <c r="AB342" s="30">
        <v>0</v>
      </c>
      <c r="AD342" s="31" t="s">
        <v>400</v>
      </c>
      <c r="AE342" s="17">
        <v>335</v>
      </c>
      <c r="AF342" s="32" t="s">
        <v>401</v>
      </c>
      <c r="AG342" s="33" t="s">
        <v>173</v>
      </c>
      <c r="AH342" s="25">
        <v>43281</v>
      </c>
      <c r="AI342" s="25">
        <f t="shared" ref="AI342" si="12">+AH342</f>
        <v>43281</v>
      </c>
      <c r="AJ342" s="27" t="s">
        <v>402</v>
      </c>
    </row>
    <row r="343" spans="1:36" ht="45" customHeight="1">
      <c r="A343" s="24">
        <v>2018</v>
      </c>
      <c r="B343" s="25">
        <v>43191</v>
      </c>
      <c r="C343" s="25">
        <v>43281</v>
      </c>
      <c r="D343" s="17" t="s">
        <v>99</v>
      </c>
      <c r="I343" s="17" t="s">
        <v>720</v>
      </c>
      <c r="J343" s="17" t="s">
        <v>273</v>
      </c>
      <c r="K343" s="17" t="s">
        <v>175</v>
      </c>
      <c r="L343" s="17" t="s">
        <v>101</v>
      </c>
      <c r="M343" s="17" t="s">
        <v>716</v>
      </c>
      <c r="N343" s="27" t="s">
        <v>103</v>
      </c>
      <c r="O343" s="17">
        <v>0</v>
      </c>
      <c r="P343" s="30">
        <v>0</v>
      </c>
      <c r="Q343" s="27" t="s">
        <v>121</v>
      </c>
      <c r="R343" s="27" t="s">
        <v>701</v>
      </c>
      <c r="S343" s="27" t="s">
        <v>701</v>
      </c>
      <c r="T343" s="27" t="s">
        <v>121</v>
      </c>
      <c r="U343" s="27" t="s">
        <v>122</v>
      </c>
      <c r="V343" s="27" t="s">
        <v>122</v>
      </c>
      <c r="W343" s="26" t="s">
        <v>702</v>
      </c>
      <c r="X343" s="19">
        <v>43245</v>
      </c>
      <c r="Y343" s="19">
        <v>43246</v>
      </c>
      <c r="Z343" s="29">
        <v>336</v>
      </c>
      <c r="AA343" s="30">
        <v>644</v>
      </c>
      <c r="AB343" s="30">
        <v>0</v>
      </c>
      <c r="AD343" s="31" t="s">
        <v>400</v>
      </c>
      <c r="AE343" s="17">
        <v>336</v>
      </c>
      <c r="AF343" s="32" t="s">
        <v>401</v>
      </c>
      <c r="AG343" s="33" t="s">
        <v>173</v>
      </c>
      <c r="AH343" s="25">
        <v>43281</v>
      </c>
      <c r="AI343" s="25">
        <f t="shared" ref="AI343" si="13">+AH343</f>
        <v>43281</v>
      </c>
      <c r="AJ343" s="27" t="s">
        <v>402</v>
      </c>
    </row>
    <row r="344" spans="1:36" ht="45" customHeight="1">
      <c r="A344" s="24">
        <v>2018</v>
      </c>
      <c r="B344" s="25">
        <v>43191</v>
      </c>
      <c r="C344" s="25">
        <v>43281</v>
      </c>
      <c r="D344" s="17" t="s">
        <v>96</v>
      </c>
      <c r="E344" s="34">
        <v>322</v>
      </c>
      <c r="F344" s="34" t="s">
        <v>144</v>
      </c>
      <c r="G344" s="34" t="s">
        <v>144</v>
      </c>
      <c r="H344" s="34" t="s">
        <v>145</v>
      </c>
      <c r="I344" s="34" t="s">
        <v>146</v>
      </c>
      <c r="J344" s="34" t="s">
        <v>147</v>
      </c>
      <c r="K344" s="34" t="s">
        <v>148</v>
      </c>
      <c r="L344" s="17" t="s">
        <v>101</v>
      </c>
      <c r="M344" s="17" t="s">
        <v>727</v>
      </c>
      <c r="N344" s="27" t="s">
        <v>103</v>
      </c>
      <c r="O344" s="17">
        <v>0</v>
      </c>
      <c r="P344" s="30">
        <v>0</v>
      </c>
      <c r="Q344" s="17" t="s">
        <v>121</v>
      </c>
      <c r="R344" s="17" t="s">
        <v>122</v>
      </c>
      <c r="S344" s="17" t="s">
        <v>122</v>
      </c>
      <c r="T344" s="27" t="s">
        <v>121</v>
      </c>
      <c r="U344" s="17" t="s">
        <v>136</v>
      </c>
      <c r="V344" s="17" t="s">
        <v>136</v>
      </c>
      <c r="X344" s="19">
        <v>43153</v>
      </c>
      <c r="Y344" s="19">
        <v>43153</v>
      </c>
      <c r="Z344" s="29">
        <v>337</v>
      </c>
      <c r="AA344" s="30">
        <v>988</v>
      </c>
      <c r="AB344" s="30">
        <v>0</v>
      </c>
      <c r="AD344" s="31" t="s">
        <v>400</v>
      </c>
      <c r="AE344" s="17">
        <v>337</v>
      </c>
      <c r="AF344" s="32" t="s">
        <v>401</v>
      </c>
      <c r="AG344" s="33" t="s">
        <v>173</v>
      </c>
      <c r="AH344" s="25">
        <v>43281</v>
      </c>
      <c r="AI344" s="25">
        <f t="shared" si="10"/>
        <v>43281</v>
      </c>
      <c r="AJ344" s="27" t="s">
        <v>402</v>
      </c>
    </row>
    <row r="345" spans="1:36" ht="45" customHeight="1">
      <c r="A345" s="24">
        <v>2018</v>
      </c>
      <c r="B345" s="25">
        <v>43191</v>
      </c>
      <c r="C345" s="25">
        <v>43281</v>
      </c>
      <c r="D345" s="17" t="s">
        <v>96</v>
      </c>
      <c r="E345" s="34">
        <v>322</v>
      </c>
      <c r="F345" s="34" t="s">
        <v>144</v>
      </c>
      <c r="G345" s="34" t="s">
        <v>144</v>
      </c>
      <c r="H345" s="34" t="s">
        <v>145</v>
      </c>
      <c r="I345" s="34" t="s">
        <v>146</v>
      </c>
      <c r="J345" s="34" t="s">
        <v>147</v>
      </c>
      <c r="K345" s="34" t="s">
        <v>148</v>
      </c>
      <c r="L345" s="17" t="s">
        <v>101</v>
      </c>
      <c r="M345" s="17" t="s">
        <v>727</v>
      </c>
      <c r="N345" s="27" t="s">
        <v>103</v>
      </c>
      <c r="O345" s="17">
        <v>0</v>
      </c>
      <c r="P345" s="30">
        <v>0</v>
      </c>
      <c r="Q345" s="17" t="s">
        <v>121</v>
      </c>
      <c r="R345" s="17" t="s">
        <v>122</v>
      </c>
      <c r="S345" s="17" t="s">
        <v>122</v>
      </c>
      <c r="T345" s="27" t="s">
        <v>121</v>
      </c>
      <c r="U345" s="17" t="s">
        <v>136</v>
      </c>
      <c r="V345" s="17" t="s">
        <v>136</v>
      </c>
      <c r="X345" s="19">
        <v>43153</v>
      </c>
      <c r="Y345" s="19">
        <v>43153</v>
      </c>
      <c r="Z345" s="29">
        <v>338</v>
      </c>
      <c r="AA345" s="30">
        <v>53</v>
      </c>
      <c r="AB345" s="30">
        <v>0</v>
      </c>
      <c r="AD345" s="31" t="s">
        <v>400</v>
      </c>
      <c r="AE345" s="17">
        <v>338</v>
      </c>
      <c r="AF345" s="32" t="s">
        <v>401</v>
      </c>
      <c r="AG345" s="33" t="s">
        <v>173</v>
      </c>
      <c r="AH345" s="25">
        <v>43281</v>
      </c>
      <c r="AI345" s="25">
        <f t="shared" ref="AI345" si="14">+AH345</f>
        <v>43281</v>
      </c>
      <c r="AJ345" s="27" t="s">
        <v>402</v>
      </c>
    </row>
    <row r="346" spans="1:36" ht="45" customHeight="1">
      <c r="A346" s="24">
        <v>2018</v>
      </c>
      <c r="B346" s="25">
        <v>43191</v>
      </c>
      <c r="C346" s="25">
        <v>43281</v>
      </c>
      <c r="D346" s="17" t="s">
        <v>96</v>
      </c>
      <c r="E346" s="34">
        <v>201</v>
      </c>
      <c r="F346" s="26" t="s">
        <v>114</v>
      </c>
      <c r="G346" s="34" t="s">
        <v>126</v>
      </c>
      <c r="H346" s="34" t="s">
        <v>127</v>
      </c>
      <c r="I346" s="34" t="s">
        <v>128</v>
      </c>
      <c r="J346" s="34" t="s">
        <v>129</v>
      </c>
      <c r="K346" s="34" t="s">
        <v>130</v>
      </c>
      <c r="L346" s="17" t="s">
        <v>101</v>
      </c>
      <c r="M346" s="17" t="s">
        <v>727</v>
      </c>
      <c r="N346" s="27" t="s">
        <v>103</v>
      </c>
      <c r="O346" s="17">
        <v>0</v>
      </c>
      <c r="P346" s="30">
        <v>0</v>
      </c>
      <c r="Q346" s="17" t="s">
        <v>121</v>
      </c>
      <c r="R346" s="17" t="s">
        <v>122</v>
      </c>
      <c r="S346" s="17" t="s">
        <v>122</v>
      </c>
      <c r="T346" s="27" t="s">
        <v>121</v>
      </c>
      <c r="U346" s="17" t="s">
        <v>136</v>
      </c>
      <c r="V346" s="17" t="s">
        <v>136</v>
      </c>
      <c r="X346" s="19">
        <v>43153</v>
      </c>
      <c r="Y346" s="19">
        <v>43153</v>
      </c>
      <c r="Z346" s="29">
        <v>339</v>
      </c>
      <c r="AA346" s="30">
        <v>676</v>
      </c>
      <c r="AB346" s="30">
        <v>0</v>
      </c>
      <c r="AD346" s="31" t="s">
        <v>400</v>
      </c>
      <c r="AE346" s="17">
        <v>339</v>
      </c>
      <c r="AF346" s="32" t="s">
        <v>401</v>
      </c>
      <c r="AG346" s="33" t="s">
        <v>173</v>
      </c>
      <c r="AH346" s="25">
        <v>43281</v>
      </c>
      <c r="AI346" s="25">
        <f t="shared" ref="AI346" si="15">+AH346</f>
        <v>43281</v>
      </c>
      <c r="AJ346" s="27" t="s">
        <v>402</v>
      </c>
    </row>
    <row r="347" spans="1:36" ht="45" customHeight="1">
      <c r="A347" s="24">
        <v>2018</v>
      </c>
      <c r="B347" s="25">
        <v>43191</v>
      </c>
      <c r="C347" s="25">
        <v>43281</v>
      </c>
      <c r="D347" s="17" t="s">
        <v>96</v>
      </c>
      <c r="E347" s="17">
        <v>468</v>
      </c>
      <c r="F347" s="17" t="s">
        <v>729</v>
      </c>
      <c r="G347" s="17" t="s">
        <v>729</v>
      </c>
      <c r="H347" s="17" t="s">
        <v>226</v>
      </c>
      <c r="I347" s="17" t="s">
        <v>730</v>
      </c>
      <c r="J347" s="17" t="s">
        <v>163</v>
      </c>
      <c r="K347" s="17" t="s">
        <v>731</v>
      </c>
      <c r="L347" s="17" t="s">
        <v>101</v>
      </c>
      <c r="M347" s="17" t="s">
        <v>733</v>
      </c>
      <c r="N347" s="27" t="s">
        <v>103</v>
      </c>
      <c r="O347" s="17">
        <v>0</v>
      </c>
      <c r="P347" s="30">
        <v>0</v>
      </c>
      <c r="Q347" s="17" t="s">
        <v>121</v>
      </c>
      <c r="R347" s="17" t="s">
        <v>122</v>
      </c>
      <c r="S347" s="17" t="s">
        <v>210</v>
      </c>
      <c r="T347" s="27" t="s">
        <v>121</v>
      </c>
      <c r="U347" s="17" t="s">
        <v>136</v>
      </c>
      <c r="V347" s="17" t="s">
        <v>210</v>
      </c>
      <c r="W347" s="17" t="s">
        <v>732</v>
      </c>
      <c r="X347" s="19">
        <v>43192</v>
      </c>
      <c r="Y347" s="19">
        <v>43192</v>
      </c>
      <c r="Z347" s="29">
        <v>340</v>
      </c>
      <c r="AA347" s="30">
        <v>200</v>
      </c>
      <c r="AB347" s="30">
        <v>0</v>
      </c>
      <c r="AD347" s="31" t="s">
        <v>400</v>
      </c>
      <c r="AE347" s="17">
        <v>340</v>
      </c>
      <c r="AF347" s="32" t="s">
        <v>401</v>
      </c>
      <c r="AG347" s="33" t="s">
        <v>173</v>
      </c>
      <c r="AH347" s="25">
        <v>43281</v>
      </c>
      <c r="AI347" s="25">
        <f t="shared" si="10"/>
        <v>43281</v>
      </c>
      <c r="AJ347" s="27" t="s">
        <v>402</v>
      </c>
    </row>
    <row r="348" spans="1:36" ht="45" customHeight="1">
      <c r="A348" s="24">
        <v>2018</v>
      </c>
      <c r="B348" s="25">
        <v>43191</v>
      </c>
      <c r="C348" s="25">
        <v>43281</v>
      </c>
      <c r="D348" s="17" t="s">
        <v>96</v>
      </c>
      <c r="E348" s="17">
        <v>311</v>
      </c>
      <c r="F348" s="17" t="s">
        <v>204</v>
      </c>
      <c r="G348" s="17" t="s">
        <v>204</v>
      </c>
      <c r="H348" s="17" t="s">
        <v>205</v>
      </c>
      <c r="I348" s="17" t="s">
        <v>206</v>
      </c>
      <c r="J348" s="17" t="s">
        <v>207</v>
      </c>
      <c r="K348" s="17" t="s">
        <v>208</v>
      </c>
      <c r="L348" s="17" t="s">
        <v>101</v>
      </c>
      <c r="M348" s="17" t="s">
        <v>209</v>
      </c>
      <c r="N348" s="27" t="s">
        <v>103</v>
      </c>
      <c r="O348" s="17">
        <v>0</v>
      </c>
      <c r="P348" s="30">
        <v>0</v>
      </c>
      <c r="Q348" s="27" t="s">
        <v>121</v>
      </c>
      <c r="R348" s="27" t="s">
        <v>122</v>
      </c>
      <c r="S348" s="27" t="s">
        <v>210</v>
      </c>
      <c r="T348" s="27" t="s">
        <v>121</v>
      </c>
      <c r="U348" s="27" t="s">
        <v>122</v>
      </c>
      <c r="V348" s="17" t="s">
        <v>202</v>
      </c>
      <c r="W348" s="17" t="s">
        <v>211</v>
      </c>
      <c r="X348" s="19">
        <v>43186</v>
      </c>
      <c r="Y348" s="19">
        <v>43186</v>
      </c>
      <c r="Z348" s="29">
        <v>341</v>
      </c>
      <c r="AA348" s="30">
        <v>140</v>
      </c>
      <c r="AB348" s="30">
        <v>0</v>
      </c>
      <c r="AD348" s="31" t="s">
        <v>400</v>
      </c>
      <c r="AE348" s="17">
        <v>341</v>
      </c>
      <c r="AF348" s="32" t="s">
        <v>401</v>
      </c>
      <c r="AG348" s="33" t="s">
        <v>173</v>
      </c>
      <c r="AH348" s="25">
        <v>43281</v>
      </c>
      <c r="AI348" s="25">
        <f t="shared" si="10"/>
        <v>43281</v>
      </c>
      <c r="AJ348" s="27" t="s">
        <v>402</v>
      </c>
    </row>
    <row r="349" spans="1:36" ht="45" customHeight="1">
      <c r="A349" s="24">
        <v>2018</v>
      </c>
      <c r="B349" s="25">
        <v>43191</v>
      </c>
      <c r="C349" s="25">
        <v>43281</v>
      </c>
      <c r="D349" s="17" t="s">
        <v>96</v>
      </c>
      <c r="E349" s="17">
        <v>422</v>
      </c>
      <c r="F349" s="17" t="s">
        <v>212</v>
      </c>
      <c r="G349" s="17" t="s">
        <v>212</v>
      </c>
      <c r="H349" s="17" t="s">
        <v>213</v>
      </c>
      <c r="I349" s="17" t="s">
        <v>214</v>
      </c>
      <c r="J349" s="17" t="s">
        <v>215</v>
      </c>
      <c r="K349" s="17" t="s">
        <v>216</v>
      </c>
      <c r="L349" s="17" t="s">
        <v>101</v>
      </c>
      <c r="M349" s="17" t="s">
        <v>209</v>
      </c>
      <c r="N349" s="27" t="s">
        <v>103</v>
      </c>
      <c r="O349" s="17">
        <v>0</v>
      </c>
      <c r="P349" s="30">
        <v>0</v>
      </c>
      <c r="Q349" s="27" t="s">
        <v>121</v>
      </c>
      <c r="R349" s="27" t="s">
        <v>122</v>
      </c>
      <c r="S349" s="27" t="s">
        <v>210</v>
      </c>
      <c r="T349" s="27" t="s">
        <v>121</v>
      </c>
      <c r="U349" s="27" t="s">
        <v>122</v>
      </c>
      <c r="V349" s="17" t="s">
        <v>202</v>
      </c>
      <c r="W349" s="17" t="s">
        <v>211</v>
      </c>
      <c r="X349" s="19">
        <v>43195</v>
      </c>
      <c r="Y349" s="19">
        <f>+X349</f>
        <v>43195</v>
      </c>
      <c r="Z349" s="29">
        <v>342</v>
      </c>
      <c r="AA349" s="30">
        <v>220</v>
      </c>
      <c r="AB349" s="30">
        <v>0</v>
      </c>
      <c r="AD349" s="31" t="s">
        <v>400</v>
      </c>
      <c r="AE349" s="17">
        <v>342</v>
      </c>
      <c r="AF349" s="32" t="s">
        <v>401</v>
      </c>
      <c r="AG349" s="33" t="s">
        <v>173</v>
      </c>
      <c r="AH349" s="25">
        <v>43281</v>
      </c>
      <c r="AI349" s="25">
        <f t="shared" si="10"/>
        <v>43281</v>
      </c>
      <c r="AJ349" s="27" t="s">
        <v>402</v>
      </c>
    </row>
    <row r="350" spans="1:36" ht="45" customHeight="1">
      <c r="A350" s="24">
        <v>2018</v>
      </c>
      <c r="B350" s="25">
        <v>43191</v>
      </c>
      <c r="C350" s="25">
        <v>43281</v>
      </c>
      <c r="D350" s="17" t="s">
        <v>96</v>
      </c>
      <c r="E350" s="17">
        <v>311</v>
      </c>
      <c r="F350" s="17" t="s">
        <v>204</v>
      </c>
      <c r="G350" s="17" t="s">
        <v>204</v>
      </c>
      <c r="H350" s="17" t="s">
        <v>205</v>
      </c>
      <c r="I350" s="17" t="s">
        <v>206</v>
      </c>
      <c r="J350" s="17" t="s">
        <v>207</v>
      </c>
      <c r="K350" s="17" t="s">
        <v>208</v>
      </c>
      <c r="L350" s="17" t="s">
        <v>101</v>
      </c>
      <c r="M350" s="17" t="s">
        <v>209</v>
      </c>
      <c r="N350" s="27" t="s">
        <v>103</v>
      </c>
      <c r="O350" s="17">
        <v>0</v>
      </c>
      <c r="P350" s="30">
        <v>0</v>
      </c>
      <c r="Q350" s="27" t="s">
        <v>121</v>
      </c>
      <c r="R350" s="27" t="s">
        <v>122</v>
      </c>
      <c r="S350" s="27" t="s">
        <v>210</v>
      </c>
      <c r="T350" s="27" t="s">
        <v>121</v>
      </c>
      <c r="U350" s="27" t="s">
        <v>122</v>
      </c>
      <c r="V350" s="17" t="s">
        <v>202</v>
      </c>
      <c r="W350" s="17" t="s">
        <v>211</v>
      </c>
      <c r="X350" s="19">
        <v>43209</v>
      </c>
      <c r="Y350" s="19">
        <v>43209</v>
      </c>
      <c r="Z350" s="29">
        <v>343</v>
      </c>
      <c r="AA350" s="30">
        <v>140</v>
      </c>
      <c r="AB350" s="30">
        <v>0</v>
      </c>
      <c r="AD350" s="31" t="s">
        <v>400</v>
      </c>
      <c r="AE350" s="17">
        <v>343</v>
      </c>
      <c r="AF350" s="32" t="s">
        <v>401</v>
      </c>
      <c r="AG350" s="33" t="s">
        <v>173</v>
      </c>
      <c r="AH350" s="25">
        <v>43281</v>
      </c>
      <c r="AI350" s="25">
        <f t="shared" si="10"/>
        <v>43281</v>
      </c>
      <c r="AJ350" s="27" t="s">
        <v>402</v>
      </c>
    </row>
    <row r="351" spans="1:36" ht="45" customHeight="1">
      <c r="A351" s="24">
        <v>2018</v>
      </c>
      <c r="B351" s="25">
        <v>43191</v>
      </c>
      <c r="C351" s="25">
        <v>43281</v>
      </c>
      <c r="D351" s="17" t="s">
        <v>96</v>
      </c>
      <c r="E351" s="17">
        <v>311</v>
      </c>
      <c r="F351" s="17" t="s">
        <v>204</v>
      </c>
      <c r="G351" s="17" t="s">
        <v>204</v>
      </c>
      <c r="H351" s="17" t="s">
        <v>205</v>
      </c>
      <c r="I351" s="17" t="s">
        <v>217</v>
      </c>
      <c r="J351" s="17" t="s">
        <v>218</v>
      </c>
      <c r="K351" s="17" t="s">
        <v>219</v>
      </c>
      <c r="L351" s="17" t="s">
        <v>101</v>
      </c>
      <c r="M351" s="17" t="s">
        <v>209</v>
      </c>
      <c r="N351" s="27" t="s">
        <v>103</v>
      </c>
      <c r="O351" s="17">
        <v>0</v>
      </c>
      <c r="P351" s="30">
        <v>0</v>
      </c>
      <c r="Q351" s="27" t="s">
        <v>121</v>
      </c>
      <c r="R351" s="27" t="s">
        <v>122</v>
      </c>
      <c r="S351" s="27" t="s">
        <v>210</v>
      </c>
      <c r="T351" s="27" t="s">
        <v>121</v>
      </c>
      <c r="U351" s="27" t="s">
        <v>122</v>
      </c>
      <c r="V351" s="17" t="s">
        <v>202</v>
      </c>
      <c r="W351" s="17" t="s">
        <v>211</v>
      </c>
      <c r="X351" s="19">
        <v>43195</v>
      </c>
      <c r="Y351" s="19">
        <v>43195</v>
      </c>
      <c r="Z351" s="29">
        <v>344</v>
      </c>
      <c r="AA351" s="30">
        <v>145</v>
      </c>
      <c r="AB351" s="30">
        <v>0</v>
      </c>
      <c r="AD351" s="31" t="s">
        <v>400</v>
      </c>
      <c r="AE351" s="17">
        <v>344</v>
      </c>
      <c r="AF351" s="32" t="s">
        <v>401</v>
      </c>
      <c r="AG351" s="33" t="s">
        <v>173</v>
      </c>
      <c r="AH351" s="25">
        <v>43281</v>
      </c>
      <c r="AI351" s="25">
        <f t="shared" si="10"/>
        <v>43281</v>
      </c>
      <c r="AJ351" s="27" t="s">
        <v>402</v>
      </c>
    </row>
    <row r="352" spans="1:36" ht="45" customHeight="1">
      <c r="A352" s="24">
        <v>2018</v>
      </c>
      <c r="B352" s="25">
        <v>43191</v>
      </c>
      <c r="C352" s="25">
        <v>43281</v>
      </c>
      <c r="D352" s="17" t="s">
        <v>96</v>
      </c>
      <c r="E352" s="17">
        <v>311</v>
      </c>
      <c r="F352" s="17" t="s">
        <v>204</v>
      </c>
      <c r="G352" s="17" t="s">
        <v>204</v>
      </c>
      <c r="H352" s="17" t="s">
        <v>205</v>
      </c>
      <c r="I352" s="17" t="s">
        <v>206</v>
      </c>
      <c r="J352" s="17" t="s">
        <v>207</v>
      </c>
      <c r="K352" s="17" t="s">
        <v>208</v>
      </c>
      <c r="L352" s="17" t="s">
        <v>101</v>
      </c>
      <c r="M352" s="17" t="s">
        <v>209</v>
      </c>
      <c r="N352" s="27" t="s">
        <v>103</v>
      </c>
      <c r="O352" s="17">
        <v>0</v>
      </c>
      <c r="P352" s="30">
        <v>0</v>
      </c>
      <c r="Q352" s="27" t="s">
        <v>121</v>
      </c>
      <c r="R352" s="27" t="s">
        <v>122</v>
      </c>
      <c r="S352" s="27" t="s">
        <v>210</v>
      </c>
      <c r="T352" s="27" t="s">
        <v>121</v>
      </c>
      <c r="U352" s="27" t="s">
        <v>122</v>
      </c>
      <c r="V352" s="17" t="s">
        <v>202</v>
      </c>
      <c r="W352" s="17" t="s">
        <v>211</v>
      </c>
      <c r="X352" s="19">
        <v>43200</v>
      </c>
      <c r="Y352" s="19">
        <v>43200</v>
      </c>
      <c r="Z352" s="29">
        <v>345</v>
      </c>
      <c r="AA352" s="30">
        <v>160</v>
      </c>
      <c r="AB352" s="30">
        <v>0</v>
      </c>
      <c r="AD352" s="31" t="s">
        <v>400</v>
      </c>
      <c r="AE352" s="17">
        <v>345</v>
      </c>
      <c r="AF352" s="32" t="s">
        <v>401</v>
      </c>
      <c r="AG352" s="33" t="s">
        <v>173</v>
      </c>
      <c r="AH352" s="25">
        <v>43281</v>
      </c>
      <c r="AI352" s="25">
        <f t="shared" si="10"/>
        <v>43281</v>
      </c>
      <c r="AJ352" s="27" t="s">
        <v>402</v>
      </c>
    </row>
    <row r="353" spans="1:36" ht="45" customHeight="1">
      <c r="A353" s="24">
        <v>2018</v>
      </c>
      <c r="B353" s="25">
        <v>43191</v>
      </c>
      <c r="C353" s="25">
        <v>43281</v>
      </c>
      <c r="D353" s="17" t="s">
        <v>96</v>
      </c>
      <c r="E353" s="17">
        <v>422</v>
      </c>
      <c r="F353" s="17" t="s">
        <v>212</v>
      </c>
      <c r="G353" s="17" t="s">
        <v>212</v>
      </c>
      <c r="H353" s="17" t="s">
        <v>213</v>
      </c>
      <c r="I353" s="17" t="s">
        <v>214</v>
      </c>
      <c r="J353" s="17" t="s">
        <v>215</v>
      </c>
      <c r="K353" s="17" t="s">
        <v>216</v>
      </c>
      <c r="L353" s="17" t="s">
        <v>101</v>
      </c>
      <c r="M353" s="17" t="s">
        <v>209</v>
      </c>
      <c r="N353" s="27" t="s">
        <v>103</v>
      </c>
      <c r="O353" s="17">
        <v>0</v>
      </c>
      <c r="P353" s="30">
        <v>0</v>
      </c>
      <c r="Q353" s="27" t="s">
        <v>121</v>
      </c>
      <c r="R353" s="27" t="s">
        <v>122</v>
      </c>
      <c r="S353" s="27" t="s">
        <v>210</v>
      </c>
      <c r="T353" s="27" t="s">
        <v>121</v>
      </c>
      <c r="U353" s="27" t="s">
        <v>122</v>
      </c>
      <c r="V353" s="17" t="s">
        <v>202</v>
      </c>
      <c r="W353" s="17" t="s">
        <v>211</v>
      </c>
      <c r="X353" s="19">
        <v>43195</v>
      </c>
      <c r="Y353" s="19">
        <v>43195</v>
      </c>
      <c r="Z353" s="29">
        <v>346</v>
      </c>
      <c r="AA353" s="30">
        <v>140</v>
      </c>
      <c r="AB353" s="30">
        <v>0</v>
      </c>
      <c r="AD353" s="31" t="s">
        <v>400</v>
      </c>
      <c r="AE353" s="17">
        <v>346</v>
      </c>
      <c r="AF353" s="32" t="s">
        <v>401</v>
      </c>
      <c r="AG353" s="33" t="s">
        <v>173</v>
      </c>
      <c r="AH353" s="25">
        <v>43281</v>
      </c>
      <c r="AI353" s="25">
        <f t="shared" si="10"/>
        <v>43281</v>
      </c>
      <c r="AJ353" s="27" t="s">
        <v>402</v>
      </c>
    </row>
    <row r="354" spans="1:36" ht="45" customHeight="1">
      <c r="A354" s="24">
        <v>2018</v>
      </c>
      <c r="B354" s="25">
        <v>43191</v>
      </c>
      <c r="C354" s="25">
        <v>43281</v>
      </c>
      <c r="D354" s="17" t="s">
        <v>96</v>
      </c>
      <c r="E354" s="34">
        <v>420</v>
      </c>
      <c r="F354" s="34" t="s">
        <v>179</v>
      </c>
      <c r="G354" s="34" t="s">
        <v>179</v>
      </c>
      <c r="H354" s="26" t="s">
        <v>180</v>
      </c>
      <c r="I354" s="34" t="s">
        <v>181</v>
      </c>
      <c r="J354" s="34" t="s">
        <v>182</v>
      </c>
      <c r="K354" s="34" t="s">
        <v>183</v>
      </c>
      <c r="L354" s="17" t="s">
        <v>101</v>
      </c>
      <c r="M354" s="17" t="s">
        <v>187</v>
      </c>
      <c r="N354" s="27" t="s">
        <v>103</v>
      </c>
      <c r="O354" s="17">
        <v>0</v>
      </c>
      <c r="P354" s="30">
        <v>0</v>
      </c>
      <c r="Q354" s="27" t="s">
        <v>121</v>
      </c>
      <c r="R354" s="27" t="s">
        <v>122</v>
      </c>
      <c r="S354" s="27" t="s">
        <v>122</v>
      </c>
      <c r="T354" s="27" t="s">
        <v>121</v>
      </c>
      <c r="U354" s="27" t="s">
        <v>122</v>
      </c>
      <c r="V354" s="27" t="s">
        <v>122</v>
      </c>
      <c r="W354" s="17" t="s">
        <v>741</v>
      </c>
      <c r="X354" s="19">
        <v>43179</v>
      </c>
      <c r="Y354" s="19">
        <v>43179</v>
      </c>
      <c r="Z354" s="29">
        <v>347</v>
      </c>
      <c r="AA354" s="30">
        <v>50</v>
      </c>
      <c r="AB354" s="30">
        <v>0</v>
      </c>
      <c r="AD354" s="31" t="s">
        <v>400</v>
      </c>
      <c r="AE354" s="17">
        <v>347</v>
      </c>
      <c r="AF354" s="32" t="s">
        <v>401</v>
      </c>
      <c r="AG354" s="33" t="s">
        <v>173</v>
      </c>
      <c r="AH354" s="25">
        <v>43281</v>
      </c>
      <c r="AI354" s="25">
        <f t="shared" si="10"/>
        <v>43281</v>
      </c>
      <c r="AJ354" s="27" t="s">
        <v>402</v>
      </c>
    </row>
    <row r="355" spans="1:36" ht="45" customHeight="1">
      <c r="A355" s="24">
        <v>2018</v>
      </c>
      <c r="B355" s="25">
        <v>43191</v>
      </c>
      <c r="C355" s="25">
        <v>43281</v>
      </c>
      <c r="D355" s="17" t="s">
        <v>96</v>
      </c>
      <c r="E355" s="17">
        <v>539</v>
      </c>
      <c r="F355" s="17" t="s">
        <v>745</v>
      </c>
      <c r="G355" s="17" t="s">
        <v>745</v>
      </c>
      <c r="H355" s="26" t="s">
        <v>180</v>
      </c>
      <c r="I355" s="17" t="s">
        <v>746</v>
      </c>
      <c r="J355" s="17" t="s">
        <v>747</v>
      </c>
      <c r="K355" s="17" t="s">
        <v>748</v>
      </c>
      <c r="L355" s="17" t="s">
        <v>101</v>
      </c>
      <c r="M355" s="17" t="s">
        <v>314</v>
      </c>
      <c r="N355" s="27" t="s">
        <v>103</v>
      </c>
      <c r="O355" s="17">
        <v>0</v>
      </c>
      <c r="P355" s="30">
        <v>0</v>
      </c>
      <c r="Q355" s="27" t="s">
        <v>121</v>
      </c>
      <c r="R355" s="27" t="s">
        <v>122</v>
      </c>
      <c r="S355" s="27" t="s">
        <v>122</v>
      </c>
      <c r="T355" s="27" t="s">
        <v>121</v>
      </c>
      <c r="U355" s="27" t="s">
        <v>122</v>
      </c>
      <c r="V355" s="27" t="s">
        <v>122</v>
      </c>
      <c r="W355" s="17" t="s">
        <v>211</v>
      </c>
      <c r="X355" s="19">
        <v>43181</v>
      </c>
      <c r="Y355" s="19">
        <f>+X355</f>
        <v>43181</v>
      </c>
      <c r="Z355" s="29">
        <v>348</v>
      </c>
      <c r="AA355" s="30">
        <v>60</v>
      </c>
      <c r="AB355" s="30">
        <v>0</v>
      </c>
      <c r="AD355" s="31" t="s">
        <v>400</v>
      </c>
      <c r="AE355" s="17">
        <v>348</v>
      </c>
      <c r="AF355" s="32" t="s">
        <v>401</v>
      </c>
      <c r="AG355" s="33" t="s">
        <v>173</v>
      </c>
      <c r="AH355" s="25">
        <v>43281</v>
      </c>
      <c r="AI355" s="25">
        <f t="shared" si="10"/>
        <v>43281</v>
      </c>
      <c r="AJ355" s="27" t="s">
        <v>402</v>
      </c>
    </row>
    <row r="356" spans="1:36" ht="45" customHeight="1">
      <c r="A356" s="24">
        <v>2018</v>
      </c>
      <c r="B356" s="25">
        <v>43191</v>
      </c>
      <c r="C356" s="25">
        <v>43281</v>
      </c>
      <c r="D356" s="17" t="s">
        <v>96</v>
      </c>
      <c r="E356" s="17">
        <v>539</v>
      </c>
      <c r="F356" s="17" t="s">
        <v>745</v>
      </c>
      <c r="G356" s="17" t="s">
        <v>745</v>
      </c>
      <c r="H356" s="26" t="s">
        <v>180</v>
      </c>
      <c r="I356" s="17" t="s">
        <v>746</v>
      </c>
      <c r="J356" s="17" t="s">
        <v>747</v>
      </c>
      <c r="K356" s="17" t="s">
        <v>748</v>
      </c>
      <c r="L356" s="17" t="s">
        <v>101</v>
      </c>
      <c r="M356" s="17" t="s">
        <v>314</v>
      </c>
      <c r="N356" s="27" t="s">
        <v>103</v>
      </c>
      <c r="O356" s="17">
        <v>0</v>
      </c>
      <c r="P356" s="30">
        <v>0</v>
      </c>
      <c r="Q356" s="27" t="s">
        <v>121</v>
      </c>
      <c r="R356" s="27" t="s">
        <v>122</v>
      </c>
      <c r="S356" s="27" t="s">
        <v>122</v>
      </c>
      <c r="T356" s="27" t="s">
        <v>121</v>
      </c>
      <c r="U356" s="27" t="s">
        <v>122</v>
      </c>
      <c r="V356" s="27" t="s">
        <v>122</v>
      </c>
      <c r="W356" s="17" t="s">
        <v>211</v>
      </c>
      <c r="X356" s="19">
        <v>43179</v>
      </c>
      <c r="Y356" s="19">
        <f>+X356</f>
        <v>43179</v>
      </c>
      <c r="Z356" s="29">
        <v>349</v>
      </c>
      <c r="AA356" s="30">
        <v>70</v>
      </c>
      <c r="AB356" s="30">
        <v>0</v>
      </c>
      <c r="AD356" s="31" t="s">
        <v>400</v>
      </c>
      <c r="AE356" s="17">
        <v>349</v>
      </c>
      <c r="AF356" s="32" t="s">
        <v>401</v>
      </c>
      <c r="AG356" s="33" t="s">
        <v>173</v>
      </c>
      <c r="AH356" s="25">
        <v>43281</v>
      </c>
      <c r="AI356" s="25">
        <f t="shared" ref="AI356" si="16">+AH356</f>
        <v>43281</v>
      </c>
      <c r="AJ356" s="27" t="s">
        <v>402</v>
      </c>
    </row>
    <row r="357" spans="1:36" ht="45" customHeight="1">
      <c r="A357" s="24">
        <v>2018</v>
      </c>
      <c r="B357" s="25">
        <v>43191</v>
      </c>
      <c r="C357" s="25">
        <v>43281</v>
      </c>
      <c r="D357" s="17" t="s">
        <v>96</v>
      </c>
      <c r="E357" s="17">
        <v>377</v>
      </c>
      <c r="F357" s="17" t="s">
        <v>760</v>
      </c>
      <c r="G357" s="17" t="s">
        <v>760</v>
      </c>
      <c r="H357" s="17" t="s">
        <v>761</v>
      </c>
      <c r="I357" s="17" t="s">
        <v>762</v>
      </c>
      <c r="J357" s="17" t="s">
        <v>375</v>
      </c>
      <c r="K357" s="17" t="s">
        <v>289</v>
      </c>
      <c r="L357" s="17" t="s">
        <v>101</v>
      </c>
      <c r="M357" s="17" t="s">
        <v>763</v>
      </c>
      <c r="N357" s="27" t="s">
        <v>103</v>
      </c>
      <c r="O357" s="17">
        <v>0</v>
      </c>
      <c r="P357" s="30">
        <v>0</v>
      </c>
      <c r="Q357" s="27" t="s">
        <v>121</v>
      </c>
      <c r="R357" s="27" t="s">
        <v>122</v>
      </c>
      <c r="S357" s="27" t="s">
        <v>122</v>
      </c>
      <c r="T357" s="27" t="s">
        <v>121</v>
      </c>
      <c r="U357" s="27" t="s">
        <v>122</v>
      </c>
      <c r="V357" s="27" t="s">
        <v>122</v>
      </c>
      <c r="W357" s="17" t="s">
        <v>764</v>
      </c>
      <c r="X357" s="19">
        <v>43227</v>
      </c>
      <c r="Y357" s="19">
        <v>43227</v>
      </c>
      <c r="Z357" s="29">
        <v>350</v>
      </c>
      <c r="AA357" s="30">
        <v>50</v>
      </c>
      <c r="AB357" s="30">
        <v>0</v>
      </c>
      <c r="AD357" s="31" t="s">
        <v>400</v>
      </c>
      <c r="AE357" s="17">
        <v>350</v>
      </c>
      <c r="AF357" s="32" t="s">
        <v>401</v>
      </c>
      <c r="AG357" s="33" t="s">
        <v>173</v>
      </c>
      <c r="AH357" s="25">
        <v>43281</v>
      </c>
      <c r="AI357" s="25">
        <f t="shared" si="10"/>
        <v>43281</v>
      </c>
      <c r="AJ357" s="27" t="s">
        <v>402</v>
      </c>
    </row>
    <row r="358" spans="1:36" ht="45" customHeight="1">
      <c r="A358" s="24">
        <v>2018</v>
      </c>
      <c r="B358" s="25">
        <v>43191</v>
      </c>
      <c r="C358" s="25">
        <v>43281</v>
      </c>
      <c r="D358" s="17" t="s">
        <v>96</v>
      </c>
      <c r="E358" s="17">
        <v>539</v>
      </c>
      <c r="F358" s="17" t="s">
        <v>745</v>
      </c>
      <c r="G358" s="17" t="s">
        <v>745</v>
      </c>
      <c r="H358" s="26" t="s">
        <v>180</v>
      </c>
      <c r="I358" s="17" t="s">
        <v>746</v>
      </c>
      <c r="J358" s="17" t="s">
        <v>747</v>
      </c>
      <c r="K358" s="17" t="s">
        <v>748</v>
      </c>
      <c r="L358" s="17" t="s">
        <v>101</v>
      </c>
      <c r="M358" s="17" t="s">
        <v>765</v>
      </c>
      <c r="N358" s="27" t="s">
        <v>103</v>
      </c>
      <c r="O358" s="17">
        <v>0</v>
      </c>
      <c r="P358" s="30">
        <v>0</v>
      </c>
      <c r="Q358" s="27" t="s">
        <v>121</v>
      </c>
      <c r="R358" s="27" t="s">
        <v>122</v>
      </c>
      <c r="S358" s="27" t="s">
        <v>122</v>
      </c>
      <c r="T358" s="27" t="s">
        <v>121</v>
      </c>
      <c r="U358" s="27" t="s">
        <v>122</v>
      </c>
      <c r="V358" s="27" t="s">
        <v>122</v>
      </c>
      <c r="W358" s="17" t="s">
        <v>745</v>
      </c>
      <c r="X358" s="19">
        <v>43202</v>
      </c>
      <c r="Y358" s="19">
        <f>+X358</f>
        <v>43202</v>
      </c>
      <c r="Z358" s="29">
        <v>351</v>
      </c>
      <c r="AA358" s="30">
        <v>130</v>
      </c>
      <c r="AB358" s="30">
        <v>0</v>
      </c>
      <c r="AD358" s="31" t="s">
        <v>400</v>
      </c>
      <c r="AE358" s="17">
        <v>351</v>
      </c>
      <c r="AF358" s="32" t="s">
        <v>401</v>
      </c>
      <c r="AG358" s="33" t="s">
        <v>173</v>
      </c>
      <c r="AH358" s="25">
        <v>43281</v>
      </c>
      <c r="AI358" s="25">
        <f t="shared" si="10"/>
        <v>43281</v>
      </c>
      <c r="AJ358" s="27" t="s">
        <v>402</v>
      </c>
    </row>
    <row r="359" spans="1:36" ht="45" customHeight="1">
      <c r="A359" s="24">
        <v>2018</v>
      </c>
      <c r="B359" s="25">
        <v>43191</v>
      </c>
      <c r="C359" s="25">
        <v>43281</v>
      </c>
      <c r="D359" s="17" t="s">
        <v>96</v>
      </c>
      <c r="E359" s="17">
        <v>539</v>
      </c>
      <c r="F359" s="17" t="s">
        <v>745</v>
      </c>
      <c r="G359" s="17" t="s">
        <v>745</v>
      </c>
      <c r="H359" s="26" t="s">
        <v>180</v>
      </c>
      <c r="I359" s="17" t="s">
        <v>746</v>
      </c>
      <c r="J359" s="17" t="s">
        <v>747</v>
      </c>
      <c r="K359" s="17" t="s">
        <v>748</v>
      </c>
      <c r="L359" s="17" t="s">
        <v>101</v>
      </c>
      <c r="M359" s="17" t="s">
        <v>765</v>
      </c>
      <c r="N359" s="27" t="s">
        <v>103</v>
      </c>
      <c r="O359" s="17">
        <v>0</v>
      </c>
      <c r="P359" s="30">
        <v>0</v>
      </c>
      <c r="Q359" s="27" t="s">
        <v>121</v>
      </c>
      <c r="R359" s="27" t="s">
        <v>122</v>
      </c>
      <c r="S359" s="27" t="s">
        <v>122</v>
      </c>
      <c r="T359" s="27" t="s">
        <v>121</v>
      </c>
      <c r="U359" s="27" t="s">
        <v>122</v>
      </c>
      <c r="V359" s="27" t="s">
        <v>122</v>
      </c>
      <c r="W359" s="17" t="s">
        <v>745</v>
      </c>
      <c r="X359" s="19">
        <v>43201</v>
      </c>
      <c r="Y359" s="19">
        <f>+X359</f>
        <v>43201</v>
      </c>
      <c r="Z359" s="29">
        <v>352</v>
      </c>
      <c r="AA359" s="30">
        <v>130</v>
      </c>
      <c r="AB359" s="30">
        <v>0</v>
      </c>
      <c r="AD359" s="31" t="s">
        <v>400</v>
      </c>
      <c r="AE359" s="17">
        <v>352</v>
      </c>
      <c r="AF359" s="32" t="s">
        <v>401</v>
      </c>
      <c r="AG359" s="33" t="s">
        <v>173</v>
      </c>
      <c r="AH359" s="25">
        <v>43281</v>
      </c>
      <c r="AI359" s="25">
        <f t="shared" si="10"/>
        <v>43281</v>
      </c>
      <c r="AJ359" s="27" t="s">
        <v>402</v>
      </c>
    </row>
    <row r="360" spans="1:36" ht="45" customHeight="1">
      <c r="A360" s="24">
        <v>2018</v>
      </c>
      <c r="B360" s="25">
        <v>43191</v>
      </c>
      <c r="C360" s="25">
        <v>43281</v>
      </c>
      <c r="D360" s="17" t="s">
        <v>96</v>
      </c>
      <c r="E360" s="17">
        <v>539</v>
      </c>
      <c r="F360" s="17" t="s">
        <v>745</v>
      </c>
      <c r="G360" s="17" t="s">
        <v>745</v>
      </c>
      <c r="H360" s="26" t="s">
        <v>180</v>
      </c>
      <c r="I360" s="17" t="s">
        <v>746</v>
      </c>
      <c r="J360" s="17" t="s">
        <v>747</v>
      </c>
      <c r="K360" s="17" t="s">
        <v>748</v>
      </c>
      <c r="L360" s="17" t="s">
        <v>101</v>
      </c>
      <c r="M360" s="17" t="s">
        <v>765</v>
      </c>
      <c r="N360" s="27" t="s">
        <v>103</v>
      </c>
      <c r="O360" s="17">
        <v>0</v>
      </c>
      <c r="P360" s="30">
        <v>0</v>
      </c>
      <c r="Q360" s="27" t="s">
        <v>121</v>
      </c>
      <c r="R360" s="27" t="s">
        <v>122</v>
      </c>
      <c r="S360" s="27" t="s">
        <v>122</v>
      </c>
      <c r="T360" s="27" t="s">
        <v>121</v>
      </c>
      <c r="U360" s="27" t="s">
        <v>122</v>
      </c>
      <c r="V360" s="27" t="s">
        <v>122</v>
      </c>
      <c r="W360" s="17" t="s">
        <v>745</v>
      </c>
      <c r="X360" s="19">
        <v>43203</v>
      </c>
      <c r="Y360" s="19">
        <v>43203</v>
      </c>
      <c r="Z360" s="29">
        <v>353</v>
      </c>
      <c r="AA360" s="30">
        <v>130</v>
      </c>
      <c r="AB360" s="30">
        <v>0</v>
      </c>
      <c r="AD360" s="31" t="s">
        <v>400</v>
      </c>
      <c r="AE360" s="17">
        <v>353</v>
      </c>
      <c r="AF360" s="32" t="s">
        <v>401</v>
      </c>
      <c r="AG360" s="33" t="s">
        <v>173</v>
      </c>
      <c r="AH360" s="25">
        <v>43281</v>
      </c>
      <c r="AI360" s="25">
        <f t="shared" si="10"/>
        <v>43281</v>
      </c>
      <c r="AJ360" s="27" t="s">
        <v>402</v>
      </c>
    </row>
    <row r="361" spans="1:36" ht="45" customHeight="1">
      <c r="A361" s="24">
        <v>2018</v>
      </c>
      <c r="B361" s="25">
        <v>43191</v>
      </c>
      <c r="C361" s="25">
        <v>43281</v>
      </c>
      <c r="D361" s="17" t="s">
        <v>96</v>
      </c>
      <c r="E361" s="17">
        <v>343</v>
      </c>
      <c r="F361" s="17" t="s">
        <v>326</v>
      </c>
      <c r="G361" s="17" t="s">
        <v>326</v>
      </c>
      <c r="H361" s="17" t="s">
        <v>180</v>
      </c>
      <c r="I361" s="17" t="s">
        <v>327</v>
      </c>
      <c r="J361" s="17" t="s">
        <v>328</v>
      </c>
      <c r="K361" s="17" t="s">
        <v>329</v>
      </c>
      <c r="L361" s="17" t="s">
        <v>101</v>
      </c>
      <c r="M361" s="17" t="s">
        <v>171</v>
      </c>
      <c r="N361" s="27" t="s">
        <v>103</v>
      </c>
      <c r="O361" s="17">
        <v>0</v>
      </c>
      <c r="P361" s="30">
        <v>0</v>
      </c>
      <c r="Q361" s="27" t="s">
        <v>121</v>
      </c>
      <c r="R361" s="27" t="s">
        <v>122</v>
      </c>
      <c r="S361" s="27" t="s">
        <v>122</v>
      </c>
      <c r="T361" s="27" t="s">
        <v>121</v>
      </c>
      <c r="U361" s="27" t="s">
        <v>122</v>
      </c>
      <c r="V361" s="27" t="s">
        <v>122</v>
      </c>
      <c r="W361" s="17" t="s">
        <v>345</v>
      </c>
      <c r="X361" s="19">
        <v>43222</v>
      </c>
      <c r="Y361" s="19">
        <v>43222</v>
      </c>
      <c r="Z361" s="29">
        <v>354</v>
      </c>
      <c r="AA361" s="30">
        <v>60</v>
      </c>
      <c r="AB361" s="30">
        <v>0</v>
      </c>
      <c r="AD361" s="31" t="s">
        <v>400</v>
      </c>
      <c r="AE361" s="17">
        <v>354</v>
      </c>
      <c r="AF361" s="32" t="s">
        <v>401</v>
      </c>
      <c r="AG361" s="33" t="s">
        <v>173</v>
      </c>
      <c r="AH361" s="25">
        <v>43281</v>
      </c>
      <c r="AI361" s="25">
        <f t="shared" si="10"/>
        <v>43281</v>
      </c>
      <c r="AJ361" s="27" t="s">
        <v>402</v>
      </c>
    </row>
    <row r="362" spans="1:36" ht="45" customHeight="1">
      <c r="A362" s="24">
        <v>2018</v>
      </c>
      <c r="B362" s="25">
        <v>43191</v>
      </c>
      <c r="C362" s="25">
        <v>43281</v>
      </c>
      <c r="D362" s="17" t="s">
        <v>96</v>
      </c>
      <c r="E362" s="17">
        <v>539</v>
      </c>
      <c r="F362" s="17" t="s">
        <v>745</v>
      </c>
      <c r="G362" s="17" t="s">
        <v>745</v>
      </c>
      <c r="H362" s="26" t="s">
        <v>180</v>
      </c>
      <c r="I362" s="17" t="s">
        <v>746</v>
      </c>
      <c r="J362" s="17" t="s">
        <v>747</v>
      </c>
      <c r="K362" s="17" t="s">
        <v>748</v>
      </c>
      <c r="L362" s="17" t="s">
        <v>101</v>
      </c>
      <c r="M362" s="17" t="s">
        <v>766</v>
      </c>
      <c r="N362" s="27" t="s">
        <v>103</v>
      </c>
      <c r="O362" s="17">
        <v>0</v>
      </c>
      <c r="P362" s="30">
        <v>0</v>
      </c>
      <c r="Q362" s="27" t="s">
        <v>121</v>
      </c>
      <c r="R362" s="27" t="s">
        <v>122</v>
      </c>
      <c r="S362" s="27" t="s">
        <v>122</v>
      </c>
      <c r="T362" s="27" t="s">
        <v>121</v>
      </c>
      <c r="U362" s="27" t="s">
        <v>122</v>
      </c>
      <c r="V362" s="27" t="s">
        <v>122</v>
      </c>
      <c r="W362" s="17" t="s">
        <v>159</v>
      </c>
      <c r="X362" s="19">
        <v>43215</v>
      </c>
      <c r="Y362" s="19">
        <f t="shared" ref="Y362:Y367" si="17">+X362</f>
        <v>43215</v>
      </c>
      <c r="Z362" s="29">
        <v>355</v>
      </c>
      <c r="AA362" s="30">
        <v>130</v>
      </c>
      <c r="AB362" s="30">
        <v>0</v>
      </c>
      <c r="AD362" s="31" t="s">
        <v>400</v>
      </c>
      <c r="AE362" s="17">
        <v>355</v>
      </c>
      <c r="AF362" s="32" t="s">
        <v>401</v>
      </c>
      <c r="AG362" s="33" t="s">
        <v>173</v>
      </c>
      <c r="AH362" s="25">
        <v>43281</v>
      </c>
      <c r="AI362" s="25">
        <f t="shared" si="10"/>
        <v>43281</v>
      </c>
      <c r="AJ362" s="27" t="s">
        <v>402</v>
      </c>
    </row>
    <row r="363" spans="1:36" ht="45" customHeight="1">
      <c r="A363" s="24">
        <v>2018</v>
      </c>
      <c r="B363" s="25">
        <v>43191</v>
      </c>
      <c r="C363" s="25">
        <v>43281</v>
      </c>
      <c r="D363" s="17" t="s">
        <v>96</v>
      </c>
      <c r="E363" s="17">
        <v>322</v>
      </c>
      <c r="F363" s="17" t="s">
        <v>144</v>
      </c>
      <c r="G363" s="17" t="s">
        <v>144</v>
      </c>
      <c r="H363" s="17" t="s">
        <v>145</v>
      </c>
      <c r="I363" s="17" t="s">
        <v>355</v>
      </c>
      <c r="J363" s="17" t="s">
        <v>239</v>
      </c>
      <c r="K363" s="17" t="s">
        <v>295</v>
      </c>
      <c r="L363" s="17" t="s">
        <v>101</v>
      </c>
      <c r="M363" s="17" t="s">
        <v>767</v>
      </c>
      <c r="N363" s="27" t="s">
        <v>103</v>
      </c>
      <c r="O363" s="17">
        <v>0</v>
      </c>
      <c r="P363" s="30">
        <v>0</v>
      </c>
      <c r="Q363" s="27" t="s">
        <v>121</v>
      </c>
      <c r="R363" s="27" t="s">
        <v>122</v>
      </c>
      <c r="S363" s="27" t="s">
        <v>122</v>
      </c>
      <c r="T363" s="27" t="s">
        <v>121</v>
      </c>
      <c r="U363" s="27" t="s">
        <v>122</v>
      </c>
      <c r="V363" s="17" t="s">
        <v>202</v>
      </c>
      <c r="W363" s="17" t="s">
        <v>159</v>
      </c>
      <c r="X363" s="19">
        <v>43214</v>
      </c>
      <c r="Y363" s="19">
        <f t="shared" si="17"/>
        <v>43214</v>
      </c>
      <c r="Z363" s="29">
        <v>356</v>
      </c>
      <c r="AA363" s="30">
        <v>150</v>
      </c>
      <c r="AB363" s="30">
        <v>0</v>
      </c>
      <c r="AD363" s="31" t="s">
        <v>400</v>
      </c>
      <c r="AE363" s="17">
        <v>356</v>
      </c>
      <c r="AF363" s="32" t="s">
        <v>401</v>
      </c>
      <c r="AG363" s="33" t="s">
        <v>173</v>
      </c>
      <c r="AH363" s="25">
        <v>43281</v>
      </c>
      <c r="AI363" s="25">
        <f t="shared" si="10"/>
        <v>43281</v>
      </c>
      <c r="AJ363" s="27" t="s">
        <v>402</v>
      </c>
    </row>
    <row r="364" spans="1:36" ht="45" customHeight="1">
      <c r="A364" s="24">
        <v>2018</v>
      </c>
      <c r="B364" s="25">
        <v>43191</v>
      </c>
      <c r="C364" s="25">
        <v>43281</v>
      </c>
      <c r="D364" s="17" t="s">
        <v>96</v>
      </c>
      <c r="E364" s="17">
        <v>322</v>
      </c>
      <c r="F364" s="17" t="s">
        <v>144</v>
      </c>
      <c r="G364" s="17" t="s">
        <v>144</v>
      </c>
      <c r="H364" s="17" t="s">
        <v>145</v>
      </c>
      <c r="I364" s="17" t="s">
        <v>355</v>
      </c>
      <c r="J364" s="17" t="s">
        <v>239</v>
      </c>
      <c r="K364" s="17" t="s">
        <v>295</v>
      </c>
      <c r="L364" s="17" t="s">
        <v>101</v>
      </c>
      <c r="M364" s="17" t="s">
        <v>767</v>
      </c>
      <c r="N364" s="27" t="s">
        <v>103</v>
      </c>
      <c r="O364" s="17">
        <v>0</v>
      </c>
      <c r="P364" s="30">
        <v>0</v>
      </c>
      <c r="Q364" s="27" t="s">
        <v>121</v>
      </c>
      <c r="R364" s="27" t="s">
        <v>122</v>
      </c>
      <c r="S364" s="27" t="s">
        <v>122</v>
      </c>
      <c r="T364" s="27" t="s">
        <v>121</v>
      </c>
      <c r="U364" s="27" t="s">
        <v>122</v>
      </c>
      <c r="V364" s="17" t="s">
        <v>202</v>
      </c>
      <c r="W364" s="17" t="s">
        <v>159</v>
      </c>
      <c r="X364" s="19">
        <v>43223</v>
      </c>
      <c r="Y364" s="19">
        <f t="shared" si="17"/>
        <v>43223</v>
      </c>
      <c r="Z364" s="29">
        <v>357</v>
      </c>
      <c r="AA364" s="30">
        <v>170</v>
      </c>
      <c r="AB364" s="30">
        <v>0</v>
      </c>
      <c r="AD364" s="31" t="s">
        <v>400</v>
      </c>
      <c r="AE364" s="17">
        <v>357</v>
      </c>
      <c r="AF364" s="32" t="s">
        <v>401</v>
      </c>
      <c r="AG364" s="33" t="s">
        <v>173</v>
      </c>
      <c r="AH364" s="25">
        <v>43281</v>
      </c>
      <c r="AI364" s="25">
        <f t="shared" si="10"/>
        <v>43281</v>
      </c>
      <c r="AJ364" s="27" t="s">
        <v>402</v>
      </c>
    </row>
    <row r="365" spans="1:36" ht="45" customHeight="1">
      <c r="A365" s="24">
        <v>2018</v>
      </c>
      <c r="B365" s="25">
        <v>43191</v>
      </c>
      <c r="C365" s="25">
        <v>43281</v>
      </c>
      <c r="D365" s="17" t="s">
        <v>96</v>
      </c>
      <c r="E365" s="17">
        <v>322</v>
      </c>
      <c r="F365" s="17" t="s">
        <v>144</v>
      </c>
      <c r="G365" s="17" t="s">
        <v>144</v>
      </c>
      <c r="H365" s="17" t="s">
        <v>145</v>
      </c>
      <c r="I365" s="17" t="s">
        <v>358</v>
      </c>
      <c r="J365" s="17" t="s">
        <v>359</v>
      </c>
      <c r="K365" s="17" t="s">
        <v>289</v>
      </c>
      <c r="L365" s="17" t="s">
        <v>101</v>
      </c>
      <c r="M365" s="17" t="s">
        <v>767</v>
      </c>
      <c r="N365" s="27" t="s">
        <v>103</v>
      </c>
      <c r="O365" s="17">
        <v>0</v>
      </c>
      <c r="P365" s="30">
        <v>0</v>
      </c>
      <c r="Q365" s="27" t="s">
        <v>121</v>
      </c>
      <c r="R365" s="27" t="s">
        <v>122</v>
      </c>
      <c r="S365" s="27" t="s">
        <v>122</v>
      </c>
      <c r="T365" s="27" t="s">
        <v>121</v>
      </c>
      <c r="U365" s="27" t="s">
        <v>122</v>
      </c>
      <c r="V365" s="17" t="s">
        <v>202</v>
      </c>
      <c r="W365" s="17" t="s">
        <v>159</v>
      </c>
      <c r="X365" s="19">
        <v>43202</v>
      </c>
      <c r="Y365" s="19">
        <f t="shared" si="17"/>
        <v>43202</v>
      </c>
      <c r="Z365" s="29">
        <v>358</v>
      </c>
      <c r="AA365" s="30">
        <v>130</v>
      </c>
      <c r="AB365" s="30">
        <v>0</v>
      </c>
      <c r="AD365" s="31" t="s">
        <v>400</v>
      </c>
      <c r="AE365" s="17">
        <v>358</v>
      </c>
      <c r="AF365" s="32" t="s">
        <v>401</v>
      </c>
      <c r="AG365" s="33" t="s">
        <v>173</v>
      </c>
      <c r="AH365" s="25">
        <v>43281</v>
      </c>
      <c r="AI365" s="25">
        <f t="shared" si="10"/>
        <v>43281</v>
      </c>
      <c r="AJ365" s="27" t="s">
        <v>402</v>
      </c>
    </row>
    <row r="366" spans="1:36" ht="45" customHeight="1">
      <c r="A366" s="24">
        <v>2018</v>
      </c>
      <c r="B366" s="25">
        <v>43191</v>
      </c>
      <c r="C366" s="25">
        <v>43281</v>
      </c>
      <c r="D366" s="17" t="s">
        <v>96</v>
      </c>
      <c r="E366" s="17">
        <v>322</v>
      </c>
      <c r="F366" s="17" t="s">
        <v>144</v>
      </c>
      <c r="G366" s="17" t="s">
        <v>144</v>
      </c>
      <c r="H366" s="17" t="s">
        <v>145</v>
      </c>
      <c r="I366" s="17" t="s">
        <v>355</v>
      </c>
      <c r="J366" s="17" t="s">
        <v>239</v>
      </c>
      <c r="K366" s="17" t="s">
        <v>295</v>
      </c>
      <c r="L366" s="17" t="s">
        <v>101</v>
      </c>
      <c r="M366" s="17" t="s">
        <v>767</v>
      </c>
      <c r="N366" s="27" t="s">
        <v>103</v>
      </c>
      <c r="O366" s="17">
        <v>0</v>
      </c>
      <c r="P366" s="30">
        <v>0</v>
      </c>
      <c r="Q366" s="27" t="s">
        <v>121</v>
      </c>
      <c r="R366" s="27" t="s">
        <v>122</v>
      </c>
      <c r="S366" s="27" t="s">
        <v>122</v>
      </c>
      <c r="T366" s="27" t="s">
        <v>121</v>
      </c>
      <c r="U366" s="27" t="s">
        <v>122</v>
      </c>
      <c r="V366" s="17" t="s">
        <v>202</v>
      </c>
      <c r="W366" s="17" t="s">
        <v>159</v>
      </c>
      <c r="X366" s="19">
        <v>43208</v>
      </c>
      <c r="Y366" s="19">
        <f t="shared" si="17"/>
        <v>43208</v>
      </c>
      <c r="Z366" s="29">
        <v>359</v>
      </c>
      <c r="AA366" s="30">
        <v>170</v>
      </c>
      <c r="AB366" s="30">
        <v>0</v>
      </c>
      <c r="AD366" s="31" t="s">
        <v>400</v>
      </c>
      <c r="AE366" s="17">
        <v>359</v>
      </c>
      <c r="AF366" s="32" t="s">
        <v>401</v>
      </c>
      <c r="AG366" s="33" t="s">
        <v>173</v>
      </c>
      <c r="AH366" s="25">
        <v>43281</v>
      </c>
      <c r="AI366" s="25">
        <f t="shared" si="10"/>
        <v>43281</v>
      </c>
      <c r="AJ366" s="27" t="s">
        <v>402</v>
      </c>
    </row>
    <row r="367" spans="1:36" ht="45" customHeight="1">
      <c r="A367" s="24">
        <v>2018</v>
      </c>
      <c r="B367" s="25">
        <v>43191</v>
      </c>
      <c r="C367" s="25">
        <v>43281</v>
      </c>
      <c r="D367" s="17" t="s">
        <v>96</v>
      </c>
      <c r="E367" s="17">
        <v>322</v>
      </c>
      <c r="F367" s="17" t="s">
        <v>144</v>
      </c>
      <c r="G367" s="17" t="s">
        <v>144</v>
      </c>
      <c r="H367" s="17" t="s">
        <v>145</v>
      </c>
      <c r="I367" s="17" t="s">
        <v>355</v>
      </c>
      <c r="J367" s="17" t="s">
        <v>239</v>
      </c>
      <c r="K367" s="17" t="s">
        <v>295</v>
      </c>
      <c r="L367" s="17" t="s">
        <v>101</v>
      </c>
      <c r="M367" s="17" t="s">
        <v>767</v>
      </c>
      <c r="N367" s="27" t="s">
        <v>103</v>
      </c>
      <c r="O367" s="17">
        <v>0</v>
      </c>
      <c r="P367" s="30">
        <v>0</v>
      </c>
      <c r="Q367" s="27" t="s">
        <v>121</v>
      </c>
      <c r="R367" s="27" t="s">
        <v>122</v>
      </c>
      <c r="S367" s="27" t="s">
        <v>122</v>
      </c>
      <c r="T367" s="27" t="s">
        <v>121</v>
      </c>
      <c r="U367" s="27" t="s">
        <v>122</v>
      </c>
      <c r="V367" s="17" t="s">
        <v>202</v>
      </c>
      <c r="W367" s="17" t="s">
        <v>159</v>
      </c>
      <c r="X367" s="19">
        <v>43214</v>
      </c>
      <c r="Y367" s="19">
        <f t="shared" si="17"/>
        <v>43214</v>
      </c>
      <c r="Z367" s="29">
        <v>360</v>
      </c>
      <c r="AA367" s="30">
        <v>190.01</v>
      </c>
      <c r="AB367" s="30">
        <v>0</v>
      </c>
      <c r="AD367" s="31" t="s">
        <v>400</v>
      </c>
      <c r="AE367" s="17">
        <v>360</v>
      </c>
      <c r="AF367" s="32" t="s">
        <v>401</v>
      </c>
      <c r="AG367" s="33" t="s">
        <v>173</v>
      </c>
      <c r="AH367" s="25">
        <v>43281</v>
      </c>
      <c r="AI367" s="25">
        <f t="shared" si="10"/>
        <v>43281</v>
      </c>
      <c r="AJ367" s="27" t="s">
        <v>402</v>
      </c>
    </row>
    <row r="368" spans="1:36" ht="45" customHeight="1">
      <c r="A368" s="24">
        <v>2018</v>
      </c>
      <c r="B368" s="25">
        <v>43191</v>
      </c>
      <c r="C368" s="25">
        <v>43281</v>
      </c>
      <c r="D368" s="17" t="s">
        <v>96</v>
      </c>
      <c r="E368" s="17">
        <v>322</v>
      </c>
      <c r="F368" s="17" t="s">
        <v>144</v>
      </c>
      <c r="G368" s="17" t="s">
        <v>144</v>
      </c>
      <c r="H368" s="17" t="s">
        <v>145</v>
      </c>
      <c r="I368" s="17" t="s">
        <v>331</v>
      </c>
      <c r="J368" s="17" t="s">
        <v>332</v>
      </c>
      <c r="K368" s="17" t="s">
        <v>333</v>
      </c>
      <c r="L368" s="17" t="s">
        <v>101</v>
      </c>
      <c r="M368" s="17" t="s">
        <v>716</v>
      </c>
      <c r="N368" s="27" t="s">
        <v>103</v>
      </c>
      <c r="O368" s="17">
        <v>0</v>
      </c>
      <c r="P368" s="30">
        <v>0</v>
      </c>
      <c r="Q368" s="17" t="s">
        <v>121</v>
      </c>
      <c r="R368" s="17" t="s">
        <v>122</v>
      </c>
      <c r="S368" s="17" t="s">
        <v>122</v>
      </c>
      <c r="T368" s="27" t="s">
        <v>121</v>
      </c>
      <c r="U368" s="17" t="s">
        <v>136</v>
      </c>
      <c r="V368" s="17" t="s">
        <v>136</v>
      </c>
      <c r="W368" s="26" t="s">
        <v>296</v>
      </c>
      <c r="X368" s="19">
        <v>43209</v>
      </c>
      <c r="Y368" s="19">
        <v>43210</v>
      </c>
      <c r="Z368" s="29">
        <v>361</v>
      </c>
      <c r="AA368" s="30">
        <v>903</v>
      </c>
      <c r="AB368" s="30">
        <v>0</v>
      </c>
      <c r="AD368" s="31" t="s">
        <v>400</v>
      </c>
      <c r="AE368" s="17">
        <v>361</v>
      </c>
      <c r="AF368" s="32" t="s">
        <v>401</v>
      </c>
      <c r="AG368" s="33" t="s">
        <v>173</v>
      </c>
      <c r="AH368" s="25">
        <v>43281</v>
      </c>
      <c r="AI368" s="25">
        <f t="shared" si="10"/>
        <v>43281</v>
      </c>
      <c r="AJ368" s="27" t="s">
        <v>402</v>
      </c>
    </row>
    <row r="369" spans="1:36" ht="45" customHeight="1">
      <c r="A369" s="24">
        <v>2018</v>
      </c>
      <c r="B369" s="25">
        <v>43191</v>
      </c>
      <c r="C369" s="25">
        <v>43281</v>
      </c>
      <c r="D369" s="17" t="s">
        <v>96</v>
      </c>
      <c r="E369" s="17">
        <v>322</v>
      </c>
      <c r="F369" s="17" t="s">
        <v>144</v>
      </c>
      <c r="G369" s="17" t="s">
        <v>144</v>
      </c>
      <c r="H369" s="17" t="s">
        <v>145</v>
      </c>
      <c r="I369" s="17" t="s">
        <v>331</v>
      </c>
      <c r="J369" s="17" t="s">
        <v>332</v>
      </c>
      <c r="K369" s="17" t="s">
        <v>333</v>
      </c>
      <c r="L369" s="17" t="s">
        <v>101</v>
      </c>
      <c r="M369" s="17" t="s">
        <v>716</v>
      </c>
      <c r="N369" s="27" t="s">
        <v>103</v>
      </c>
      <c r="O369" s="17">
        <v>0</v>
      </c>
      <c r="P369" s="30">
        <v>0</v>
      </c>
      <c r="Q369" s="17" t="s">
        <v>121</v>
      </c>
      <c r="R369" s="17" t="s">
        <v>122</v>
      </c>
      <c r="S369" s="17" t="s">
        <v>122</v>
      </c>
      <c r="T369" s="27" t="s">
        <v>121</v>
      </c>
      <c r="U369" s="17" t="s">
        <v>136</v>
      </c>
      <c r="V369" s="17" t="s">
        <v>136</v>
      </c>
      <c r="W369" s="26" t="s">
        <v>296</v>
      </c>
      <c r="X369" s="19">
        <v>43209</v>
      </c>
      <c r="Y369" s="19">
        <v>43210</v>
      </c>
      <c r="Z369" s="29">
        <v>362</v>
      </c>
      <c r="AA369" s="30">
        <v>1168.03</v>
      </c>
      <c r="AB369" s="30">
        <v>0</v>
      </c>
      <c r="AD369" s="31" t="s">
        <v>400</v>
      </c>
      <c r="AE369" s="17">
        <v>362</v>
      </c>
      <c r="AF369" s="32" t="s">
        <v>401</v>
      </c>
      <c r="AG369" s="33" t="s">
        <v>173</v>
      </c>
      <c r="AH369" s="25">
        <v>43281</v>
      </c>
      <c r="AI369" s="25">
        <f t="shared" si="10"/>
        <v>43281</v>
      </c>
      <c r="AJ369" s="27" t="s">
        <v>402</v>
      </c>
    </row>
    <row r="370" spans="1:36" ht="45" customHeight="1">
      <c r="A370" s="24">
        <v>2018</v>
      </c>
      <c r="B370" s="25">
        <v>43191</v>
      </c>
      <c r="C370" s="25">
        <v>43281</v>
      </c>
      <c r="D370" s="17" t="s">
        <v>96</v>
      </c>
      <c r="E370" s="17">
        <v>322</v>
      </c>
      <c r="F370" s="17" t="s">
        <v>144</v>
      </c>
      <c r="G370" s="17" t="s">
        <v>144</v>
      </c>
      <c r="H370" s="17" t="s">
        <v>145</v>
      </c>
      <c r="I370" s="17" t="s">
        <v>304</v>
      </c>
      <c r="J370" s="17" t="s">
        <v>305</v>
      </c>
      <c r="K370" s="17" t="s">
        <v>306</v>
      </c>
      <c r="L370" s="17" t="s">
        <v>101</v>
      </c>
      <c r="M370" s="17" t="s">
        <v>297</v>
      </c>
      <c r="N370" s="27" t="s">
        <v>103</v>
      </c>
      <c r="O370" s="17">
        <v>0</v>
      </c>
      <c r="P370" s="30">
        <v>0</v>
      </c>
      <c r="Q370" s="27" t="s">
        <v>121</v>
      </c>
      <c r="R370" s="27" t="s">
        <v>122</v>
      </c>
      <c r="S370" s="27" t="s">
        <v>122</v>
      </c>
      <c r="T370" s="27" t="s">
        <v>121</v>
      </c>
      <c r="U370" s="17" t="s">
        <v>189</v>
      </c>
      <c r="V370" s="17" t="s">
        <v>190</v>
      </c>
      <c r="W370" s="26" t="s">
        <v>296</v>
      </c>
      <c r="X370" s="19">
        <v>43194</v>
      </c>
      <c r="Y370" s="19">
        <v>43196</v>
      </c>
      <c r="Z370" s="29">
        <v>363</v>
      </c>
      <c r="AA370" s="30">
        <v>832</v>
      </c>
      <c r="AB370" s="30">
        <v>0</v>
      </c>
      <c r="AD370" s="31" t="s">
        <v>400</v>
      </c>
      <c r="AE370" s="17">
        <v>363</v>
      </c>
      <c r="AF370" s="32" t="s">
        <v>401</v>
      </c>
      <c r="AG370" s="33" t="s">
        <v>173</v>
      </c>
      <c r="AH370" s="25">
        <v>43281</v>
      </c>
      <c r="AI370" s="25">
        <f t="shared" si="10"/>
        <v>43281</v>
      </c>
      <c r="AJ370" s="27" t="s">
        <v>402</v>
      </c>
    </row>
    <row r="371" spans="1:36" ht="45" customHeight="1">
      <c r="A371" s="24">
        <v>2018</v>
      </c>
      <c r="B371" s="25">
        <v>43191</v>
      </c>
      <c r="C371" s="25">
        <v>43281</v>
      </c>
      <c r="D371" s="17" t="s">
        <v>96</v>
      </c>
      <c r="E371" s="17">
        <v>322</v>
      </c>
      <c r="F371" s="17" t="s">
        <v>144</v>
      </c>
      <c r="G371" s="17" t="s">
        <v>144</v>
      </c>
      <c r="H371" s="17" t="s">
        <v>145</v>
      </c>
      <c r="I371" s="17" t="s">
        <v>304</v>
      </c>
      <c r="J371" s="17" t="s">
        <v>305</v>
      </c>
      <c r="K371" s="17" t="s">
        <v>306</v>
      </c>
      <c r="L371" s="17" t="s">
        <v>101</v>
      </c>
      <c r="M371" s="17" t="s">
        <v>297</v>
      </c>
      <c r="N371" s="27" t="s">
        <v>103</v>
      </c>
      <c r="O371" s="17">
        <v>0</v>
      </c>
      <c r="P371" s="30">
        <v>0</v>
      </c>
      <c r="Q371" s="27" t="s">
        <v>121</v>
      </c>
      <c r="R371" s="27" t="s">
        <v>122</v>
      </c>
      <c r="S371" s="27" t="s">
        <v>122</v>
      </c>
      <c r="T371" s="27" t="s">
        <v>121</v>
      </c>
      <c r="U371" s="17" t="s">
        <v>189</v>
      </c>
      <c r="V371" s="17" t="s">
        <v>190</v>
      </c>
      <c r="W371" s="26" t="s">
        <v>296</v>
      </c>
      <c r="X371" s="19">
        <v>43194</v>
      </c>
      <c r="Y371" s="19">
        <v>43196</v>
      </c>
      <c r="Z371" s="29">
        <v>364</v>
      </c>
      <c r="AA371" s="30">
        <v>2902</v>
      </c>
      <c r="AB371" s="30">
        <v>0</v>
      </c>
      <c r="AD371" s="31" t="s">
        <v>400</v>
      </c>
      <c r="AE371" s="17">
        <v>364</v>
      </c>
      <c r="AF371" s="32" t="s">
        <v>401</v>
      </c>
      <c r="AG371" s="33" t="s">
        <v>173</v>
      </c>
      <c r="AH371" s="25">
        <v>43281</v>
      </c>
      <c r="AI371" s="25">
        <f t="shared" si="10"/>
        <v>43281</v>
      </c>
      <c r="AJ371" s="27" t="s">
        <v>402</v>
      </c>
    </row>
    <row r="372" spans="1:36" ht="45" customHeight="1">
      <c r="A372" s="24">
        <v>2018</v>
      </c>
      <c r="B372" s="25">
        <v>43191</v>
      </c>
      <c r="C372" s="25">
        <v>43281</v>
      </c>
      <c r="D372" s="17" t="s">
        <v>96</v>
      </c>
      <c r="E372" s="17">
        <v>202</v>
      </c>
      <c r="F372" s="17" t="s">
        <v>191</v>
      </c>
      <c r="G372" s="17" t="s">
        <v>191</v>
      </c>
      <c r="H372" s="17" t="s">
        <v>254</v>
      </c>
      <c r="I372" s="17" t="s">
        <v>256</v>
      </c>
      <c r="J372" s="17" t="s">
        <v>257</v>
      </c>
      <c r="K372" s="17" t="s">
        <v>258</v>
      </c>
      <c r="L372" s="17" t="s">
        <v>101</v>
      </c>
      <c r="M372" s="17" t="s">
        <v>240</v>
      </c>
      <c r="N372" s="27" t="s">
        <v>103</v>
      </c>
      <c r="O372" s="17">
        <v>0</v>
      </c>
      <c r="P372" s="30">
        <v>0</v>
      </c>
      <c r="Q372" s="27" t="s">
        <v>121</v>
      </c>
      <c r="R372" s="27" t="s">
        <v>122</v>
      </c>
      <c r="S372" s="27" t="s">
        <v>122</v>
      </c>
      <c r="T372" s="27" t="s">
        <v>121</v>
      </c>
      <c r="U372" s="27" t="s">
        <v>122</v>
      </c>
      <c r="V372" s="27" t="s">
        <v>122</v>
      </c>
      <c r="W372" s="27" t="s">
        <v>240</v>
      </c>
      <c r="X372" s="19">
        <v>43252</v>
      </c>
      <c r="Y372" s="19">
        <v>43281</v>
      </c>
      <c r="Z372" s="29">
        <v>365</v>
      </c>
      <c r="AA372" s="30">
        <v>1315</v>
      </c>
      <c r="AB372" s="30">
        <v>0</v>
      </c>
      <c r="AD372" s="31" t="s">
        <v>400</v>
      </c>
      <c r="AE372" s="17">
        <v>365</v>
      </c>
      <c r="AF372" s="32" t="s">
        <v>401</v>
      </c>
      <c r="AG372" s="33" t="s">
        <v>173</v>
      </c>
      <c r="AH372" s="25">
        <v>43281</v>
      </c>
      <c r="AI372" s="25">
        <f t="shared" si="10"/>
        <v>43281</v>
      </c>
      <c r="AJ372" s="27" t="s">
        <v>402</v>
      </c>
    </row>
    <row r="373" spans="1:36" ht="45" customHeight="1">
      <c r="A373" s="24">
        <v>2018</v>
      </c>
      <c r="B373" s="25">
        <v>43191</v>
      </c>
      <c r="C373" s="25">
        <v>43281</v>
      </c>
      <c r="D373" s="17" t="s">
        <v>96</v>
      </c>
      <c r="E373" s="17">
        <v>482</v>
      </c>
      <c r="F373" s="17" t="s">
        <v>259</v>
      </c>
      <c r="G373" s="17" t="s">
        <v>259</v>
      </c>
      <c r="H373" s="17" t="s">
        <v>166</v>
      </c>
      <c r="I373" s="17" t="s">
        <v>260</v>
      </c>
      <c r="J373" s="17" t="s">
        <v>261</v>
      </c>
      <c r="K373" s="17" t="s">
        <v>262</v>
      </c>
      <c r="L373" s="17" t="s">
        <v>101</v>
      </c>
      <c r="M373" s="17" t="s">
        <v>240</v>
      </c>
      <c r="N373" s="27" t="s">
        <v>103</v>
      </c>
      <c r="O373" s="17">
        <v>0</v>
      </c>
      <c r="P373" s="30">
        <v>0</v>
      </c>
      <c r="Q373" s="27" t="s">
        <v>121</v>
      </c>
      <c r="R373" s="27" t="s">
        <v>122</v>
      </c>
      <c r="S373" s="27" t="s">
        <v>122</v>
      </c>
      <c r="T373" s="27" t="s">
        <v>121</v>
      </c>
      <c r="U373" s="27" t="s">
        <v>122</v>
      </c>
      <c r="V373" s="27" t="s">
        <v>122</v>
      </c>
      <c r="W373" s="27" t="s">
        <v>240</v>
      </c>
      <c r="X373" s="19">
        <v>43252</v>
      </c>
      <c r="Y373" s="19">
        <v>43281</v>
      </c>
      <c r="Z373" s="29">
        <v>366</v>
      </c>
      <c r="AA373" s="30">
        <v>1315</v>
      </c>
      <c r="AB373" s="30">
        <v>0</v>
      </c>
      <c r="AD373" s="31" t="s">
        <v>400</v>
      </c>
      <c r="AE373" s="17">
        <v>366</v>
      </c>
      <c r="AF373" s="32" t="s">
        <v>401</v>
      </c>
      <c r="AG373" s="33" t="s">
        <v>173</v>
      </c>
      <c r="AH373" s="25">
        <v>43281</v>
      </c>
      <c r="AI373" s="25">
        <f t="shared" si="10"/>
        <v>43281</v>
      </c>
      <c r="AJ373" s="27" t="s">
        <v>402</v>
      </c>
    </row>
    <row r="374" spans="1:36" ht="45" customHeight="1">
      <c r="A374" s="24">
        <v>2018</v>
      </c>
      <c r="B374" s="25">
        <v>43191</v>
      </c>
      <c r="C374" s="25">
        <v>43281</v>
      </c>
      <c r="D374" s="17" t="s">
        <v>96</v>
      </c>
      <c r="E374" s="17">
        <v>209</v>
      </c>
      <c r="F374" s="17" t="s">
        <v>263</v>
      </c>
      <c r="G374" s="17" t="s">
        <v>263</v>
      </c>
      <c r="H374" s="17" t="s">
        <v>264</v>
      </c>
      <c r="I374" s="17" t="s">
        <v>265</v>
      </c>
      <c r="J374" s="17" t="s">
        <v>175</v>
      </c>
      <c r="K374" s="17" t="s">
        <v>266</v>
      </c>
      <c r="L374" s="17" t="s">
        <v>101</v>
      </c>
      <c r="M374" s="17" t="s">
        <v>240</v>
      </c>
      <c r="N374" s="27" t="s">
        <v>103</v>
      </c>
      <c r="O374" s="17">
        <v>0</v>
      </c>
      <c r="P374" s="30">
        <v>0</v>
      </c>
      <c r="Q374" s="27" t="s">
        <v>121</v>
      </c>
      <c r="R374" s="27" t="s">
        <v>122</v>
      </c>
      <c r="S374" s="27" t="s">
        <v>122</v>
      </c>
      <c r="T374" s="27" t="s">
        <v>121</v>
      </c>
      <c r="U374" s="27" t="s">
        <v>122</v>
      </c>
      <c r="V374" s="27" t="s">
        <v>122</v>
      </c>
      <c r="W374" s="27" t="s">
        <v>240</v>
      </c>
      <c r="X374" s="19">
        <v>43252</v>
      </c>
      <c r="Y374" s="19">
        <v>43281</v>
      </c>
      <c r="Z374" s="29">
        <v>367</v>
      </c>
      <c r="AA374" s="30">
        <v>1315</v>
      </c>
      <c r="AB374" s="30">
        <v>0</v>
      </c>
      <c r="AD374" s="31" t="s">
        <v>400</v>
      </c>
      <c r="AE374" s="17">
        <v>367</v>
      </c>
      <c r="AF374" s="32" t="s">
        <v>401</v>
      </c>
      <c r="AG374" s="33" t="s">
        <v>173</v>
      </c>
      <c r="AH374" s="25">
        <v>43281</v>
      </c>
      <c r="AI374" s="25">
        <f t="shared" si="10"/>
        <v>43281</v>
      </c>
      <c r="AJ374" s="27" t="s">
        <v>402</v>
      </c>
    </row>
    <row r="375" spans="1:36" ht="45" customHeight="1">
      <c r="A375" s="24">
        <v>2018</v>
      </c>
      <c r="B375" s="25">
        <v>43191</v>
      </c>
      <c r="C375" s="25">
        <v>43281</v>
      </c>
      <c r="D375" s="17" t="s">
        <v>96</v>
      </c>
      <c r="E375" s="17">
        <v>471</v>
      </c>
      <c r="F375" s="17" t="s">
        <v>267</v>
      </c>
      <c r="G375" s="17" t="s">
        <v>267</v>
      </c>
      <c r="H375" s="17" t="s">
        <v>127</v>
      </c>
      <c r="I375" s="17" t="s">
        <v>268</v>
      </c>
      <c r="J375" s="17" t="s">
        <v>269</v>
      </c>
      <c r="K375" s="17" t="s">
        <v>270</v>
      </c>
      <c r="L375" s="17" t="s">
        <v>101</v>
      </c>
      <c r="M375" s="17" t="s">
        <v>240</v>
      </c>
      <c r="N375" s="27" t="s">
        <v>103</v>
      </c>
      <c r="O375" s="17">
        <v>0</v>
      </c>
      <c r="P375" s="30">
        <v>0</v>
      </c>
      <c r="Q375" s="27" t="s">
        <v>121</v>
      </c>
      <c r="R375" s="27" t="s">
        <v>122</v>
      </c>
      <c r="S375" s="27" t="s">
        <v>122</v>
      </c>
      <c r="T375" s="27" t="s">
        <v>121</v>
      </c>
      <c r="U375" s="27" t="s">
        <v>122</v>
      </c>
      <c r="V375" s="27" t="s">
        <v>122</v>
      </c>
      <c r="W375" s="27" t="s">
        <v>240</v>
      </c>
      <c r="X375" s="19">
        <v>43252</v>
      </c>
      <c r="Y375" s="19">
        <v>43281</v>
      </c>
      <c r="Z375" s="29">
        <v>368</v>
      </c>
      <c r="AA375" s="30">
        <v>1315</v>
      </c>
      <c r="AB375" s="30">
        <v>0</v>
      </c>
      <c r="AD375" s="31" t="s">
        <v>400</v>
      </c>
      <c r="AE375" s="17">
        <v>368</v>
      </c>
      <c r="AF375" s="32" t="s">
        <v>401</v>
      </c>
      <c r="AG375" s="33" t="s">
        <v>173</v>
      </c>
      <c r="AH375" s="25">
        <v>43281</v>
      </c>
      <c r="AI375" s="25">
        <f t="shared" si="10"/>
        <v>43281</v>
      </c>
      <c r="AJ375" s="27" t="s">
        <v>402</v>
      </c>
    </row>
    <row r="376" spans="1:36" ht="45" customHeight="1">
      <c r="A376" s="24">
        <v>2018</v>
      </c>
      <c r="B376" s="25">
        <v>43191</v>
      </c>
      <c r="C376" s="25">
        <v>43281</v>
      </c>
      <c r="D376" s="17" t="s">
        <v>96</v>
      </c>
      <c r="E376" s="17">
        <v>203</v>
      </c>
      <c r="F376" s="17" t="s">
        <v>191</v>
      </c>
      <c r="G376" s="17" t="s">
        <v>191</v>
      </c>
      <c r="H376" s="17" t="s">
        <v>271</v>
      </c>
      <c r="I376" s="17" t="s">
        <v>272</v>
      </c>
      <c r="J376" s="17" t="s">
        <v>273</v>
      </c>
      <c r="K376" s="17" t="s">
        <v>228</v>
      </c>
      <c r="L376" s="17" t="s">
        <v>101</v>
      </c>
      <c r="M376" s="17" t="s">
        <v>240</v>
      </c>
      <c r="N376" s="27" t="s">
        <v>103</v>
      </c>
      <c r="O376" s="17">
        <v>0</v>
      </c>
      <c r="P376" s="30">
        <v>0</v>
      </c>
      <c r="Q376" s="27" t="s">
        <v>121</v>
      </c>
      <c r="R376" s="27" t="s">
        <v>122</v>
      </c>
      <c r="S376" s="27" t="s">
        <v>122</v>
      </c>
      <c r="T376" s="27" t="s">
        <v>121</v>
      </c>
      <c r="U376" s="27" t="s">
        <v>122</v>
      </c>
      <c r="V376" s="27" t="s">
        <v>122</v>
      </c>
      <c r="W376" s="27" t="s">
        <v>240</v>
      </c>
      <c r="X376" s="19">
        <v>43252</v>
      </c>
      <c r="Y376" s="19">
        <v>43281</v>
      </c>
      <c r="Z376" s="29">
        <v>369</v>
      </c>
      <c r="AA376" s="30">
        <v>1315</v>
      </c>
      <c r="AB376" s="30">
        <v>0</v>
      </c>
      <c r="AD376" s="31" t="s">
        <v>400</v>
      </c>
      <c r="AE376" s="17">
        <v>369</v>
      </c>
      <c r="AF376" s="32" t="s">
        <v>401</v>
      </c>
      <c r="AG376" s="33" t="s">
        <v>173</v>
      </c>
      <c r="AH376" s="25">
        <v>43281</v>
      </c>
      <c r="AI376" s="25">
        <f t="shared" si="10"/>
        <v>43281</v>
      </c>
      <c r="AJ376" s="27" t="s">
        <v>402</v>
      </c>
    </row>
    <row r="377" spans="1:36" ht="45" customHeight="1">
      <c r="A377" s="24">
        <v>2018</v>
      </c>
      <c r="B377" s="25">
        <v>43191</v>
      </c>
      <c r="C377" s="25">
        <v>43281</v>
      </c>
      <c r="D377" s="17" t="s">
        <v>96</v>
      </c>
      <c r="E377" s="17">
        <v>211</v>
      </c>
      <c r="F377" s="17" t="s">
        <v>274</v>
      </c>
      <c r="G377" s="17" t="s">
        <v>274</v>
      </c>
      <c r="H377" s="17" t="s">
        <v>275</v>
      </c>
      <c r="I377" s="17" t="s">
        <v>276</v>
      </c>
      <c r="J377" s="17" t="s">
        <v>277</v>
      </c>
      <c r="K377" s="17" t="s">
        <v>278</v>
      </c>
      <c r="L377" s="17" t="s">
        <v>101</v>
      </c>
      <c r="M377" s="17" t="s">
        <v>240</v>
      </c>
      <c r="N377" s="27" t="s">
        <v>103</v>
      </c>
      <c r="O377" s="17">
        <v>0</v>
      </c>
      <c r="P377" s="30">
        <v>0</v>
      </c>
      <c r="Q377" s="27" t="s">
        <v>121</v>
      </c>
      <c r="R377" s="27" t="s">
        <v>122</v>
      </c>
      <c r="S377" s="27" t="s">
        <v>122</v>
      </c>
      <c r="T377" s="27" t="s">
        <v>121</v>
      </c>
      <c r="U377" s="27" t="s">
        <v>122</v>
      </c>
      <c r="V377" s="27" t="s">
        <v>122</v>
      </c>
      <c r="W377" s="27" t="s">
        <v>240</v>
      </c>
      <c r="X377" s="19">
        <v>43252</v>
      </c>
      <c r="Y377" s="19">
        <v>43281</v>
      </c>
      <c r="Z377" s="29">
        <v>370</v>
      </c>
      <c r="AA377" s="30">
        <v>1315</v>
      </c>
      <c r="AB377" s="30">
        <v>0</v>
      </c>
      <c r="AD377" s="31" t="s">
        <v>400</v>
      </c>
      <c r="AE377" s="17">
        <v>370</v>
      </c>
      <c r="AF377" s="32" t="s">
        <v>401</v>
      </c>
      <c r="AG377" s="33" t="s">
        <v>173</v>
      </c>
      <c r="AH377" s="25">
        <v>43281</v>
      </c>
      <c r="AI377" s="25">
        <f t="shared" si="10"/>
        <v>43281</v>
      </c>
      <c r="AJ377" s="27" t="s">
        <v>402</v>
      </c>
    </row>
    <row r="378" spans="1:36" ht="45" customHeight="1">
      <c r="A378" s="24">
        <v>2018</v>
      </c>
      <c r="B378" s="25">
        <v>43191</v>
      </c>
      <c r="C378" s="25">
        <v>43281</v>
      </c>
      <c r="D378" s="17" t="s">
        <v>96</v>
      </c>
      <c r="E378" s="17">
        <v>209</v>
      </c>
      <c r="F378" s="17" t="s">
        <v>263</v>
      </c>
      <c r="G378" s="17" t="s">
        <v>263</v>
      </c>
      <c r="H378" s="17" t="s">
        <v>264</v>
      </c>
      <c r="I378" s="17" t="s">
        <v>265</v>
      </c>
      <c r="J378" s="17" t="s">
        <v>175</v>
      </c>
      <c r="K378" s="17" t="s">
        <v>266</v>
      </c>
      <c r="L378" s="17" t="s">
        <v>101</v>
      </c>
      <c r="M378" s="17" t="s">
        <v>240</v>
      </c>
      <c r="N378" s="27" t="s">
        <v>103</v>
      </c>
      <c r="O378" s="17">
        <v>0</v>
      </c>
      <c r="P378" s="30">
        <v>0</v>
      </c>
      <c r="Q378" s="27" t="s">
        <v>121</v>
      </c>
      <c r="R378" s="27" t="s">
        <v>122</v>
      </c>
      <c r="S378" s="27" t="s">
        <v>122</v>
      </c>
      <c r="T378" s="27" t="s">
        <v>121</v>
      </c>
      <c r="U378" s="27" t="s">
        <v>122</v>
      </c>
      <c r="V378" s="27" t="s">
        <v>122</v>
      </c>
      <c r="W378" s="27" t="s">
        <v>240</v>
      </c>
      <c r="X378" s="19">
        <v>43252</v>
      </c>
      <c r="Y378" s="19">
        <v>43281</v>
      </c>
      <c r="Z378" s="29">
        <v>371</v>
      </c>
      <c r="AA378" s="30">
        <v>1033.3333333333333</v>
      </c>
      <c r="AB378" s="30">
        <v>0</v>
      </c>
      <c r="AD378" s="31" t="s">
        <v>400</v>
      </c>
      <c r="AE378" s="17">
        <v>371</v>
      </c>
      <c r="AF378" s="32" t="s">
        <v>401</v>
      </c>
      <c r="AG378" s="33" t="s">
        <v>173</v>
      </c>
      <c r="AH378" s="25">
        <v>43281</v>
      </c>
      <c r="AI378" s="25">
        <f t="shared" si="10"/>
        <v>43281</v>
      </c>
      <c r="AJ378" s="27" t="s">
        <v>402</v>
      </c>
    </row>
    <row r="379" spans="1:36" ht="45" customHeight="1">
      <c r="A379" s="24">
        <v>2018</v>
      </c>
      <c r="B379" s="25">
        <v>43191</v>
      </c>
      <c r="C379" s="25">
        <v>43281</v>
      </c>
      <c r="D379" s="17" t="s">
        <v>96</v>
      </c>
      <c r="E379" s="17">
        <v>545</v>
      </c>
      <c r="F379" s="17" t="s">
        <v>279</v>
      </c>
      <c r="G379" s="17" t="s">
        <v>279</v>
      </c>
      <c r="H379" s="17" t="s">
        <v>280</v>
      </c>
      <c r="I379" s="17" t="s">
        <v>281</v>
      </c>
      <c r="J379" s="17" t="s">
        <v>162</v>
      </c>
      <c r="K379" s="17" t="s">
        <v>282</v>
      </c>
      <c r="L379" s="17" t="s">
        <v>101</v>
      </c>
      <c r="M379" s="17" t="s">
        <v>240</v>
      </c>
      <c r="N379" s="27" t="s">
        <v>103</v>
      </c>
      <c r="O379" s="17">
        <v>0</v>
      </c>
      <c r="P379" s="30">
        <v>0</v>
      </c>
      <c r="Q379" s="27" t="s">
        <v>121</v>
      </c>
      <c r="R379" s="27" t="s">
        <v>122</v>
      </c>
      <c r="S379" s="27" t="s">
        <v>122</v>
      </c>
      <c r="T379" s="27" t="s">
        <v>121</v>
      </c>
      <c r="U379" s="27" t="s">
        <v>122</v>
      </c>
      <c r="V379" s="27" t="s">
        <v>122</v>
      </c>
      <c r="W379" s="27" t="s">
        <v>240</v>
      </c>
      <c r="X379" s="19">
        <v>43252</v>
      </c>
      <c r="Y379" s="19">
        <v>43281</v>
      </c>
      <c r="Z379" s="29">
        <v>372</v>
      </c>
      <c r="AA379" s="30">
        <v>1033.3333333333333</v>
      </c>
      <c r="AB379" s="30">
        <v>0</v>
      </c>
      <c r="AD379" s="31" t="s">
        <v>400</v>
      </c>
      <c r="AE379" s="17">
        <v>372</v>
      </c>
      <c r="AF379" s="32" t="s">
        <v>401</v>
      </c>
      <c r="AG379" s="33" t="s">
        <v>173</v>
      </c>
      <c r="AH379" s="25">
        <v>43281</v>
      </c>
      <c r="AI379" s="25">
        <f t="shared" si="10"/>
        <v>43281</v>
      </c>
      <c r="AJ379" s="27" t="s">
        <v>402</v>
      </c>
    </row>
    <row r="380" spans="1:36" ht="45" customHeight="1">
      <c r="A380" s="24">
        <v>2018</v>
      </c>
      <c r="B380" s="25">
        <v>43191</v>
      </c>
      <c r="C380" s="25">
        <v>43281</v>
      </c>
      <c r="D380" s="17" t="s">
        <v>96</v>
      </c>
      <c r="E380" s="17">
        <v>545</v>
      </c>
      <c r="F380" s="17" t="s">
        <v>283</v>
      </c>
      <c r="G380" s="17" t="s">
        <v>283</v>
      </c>
      <c r="H380" s="17" t="s">
        <v>283</v>
      </c>
      <c r="I380" s="17" t="s">
        <v>284</v>
      </c>
      <c r="J380" s="17" t="s">
        <v>285</v>
      </c>
      <c r="K380" s="17" t="s">
        <v>286</v>
      </c>
      <c r="L380" s="17" t="s">
        <v>101</v>
      </c>
      <c r="M380" s="17" t="s">
        <v>240</v>
      </c>
      <c r="N380" s="27" t="s">
        <v>103</v>
      </c>
      <c r="O380" s="17">
        <v>0</v>
      </c>
      <c r="P380" s="30">
        <v>0</v>
      </c>
      <c r="Q380" s="27" t="s">
        <v>121</v>
      </c>
      <c r="R380" s="27" t="s">
        <v>122</v>
      </c>
      <c r="S380" s="27" t="s">
        <v>122</v>
      </c>
      <c r="T380" s="27" t="s">
        <v>121</v>
      </c>
      <c r="U380" s="27" t="s">
        <v>122</v>
      </c>
      <c r="V380" s="27" t="s">
        <v>122</v>
      </c>
      <c r="W380" s="27" t="s">
        <v>240</v>
      </c>
      <c r="X380" s="19">
        <v>43252</v>
      </c>
      <c r="Y380" s="19">
        <v>43281</v>
      </c>
      <c r="Z380" s="29">
        <v>373</v>
      </c>
      <c r="AA380" s="30">
        <v>1033.3333333333333</v>
      </c>
      <c r="AB380" s="30">
        <v>0</v>
      </c>
      <c r="AD380" s="31" t="s">
        <v>400</v>
      </c>
      <c r="AE380" s="17">
        <v>373</v>
      </c>
      <c r="AF380" s="32" t="s">
        <v>401</v>
      </c>
      <c r="AG380" s="33" t="s">
        <v>173</v>
      </c>
      <c r="AH380" s="25">
        <v>43281</v>
      </c>
      <c r="AI380" s="25">
        <f t="shared" si="10"/>
        <v>43281</v>
      </c>
      <c r="AJ380" s="27" t="s">
        <v>402</v>
      </c>
    </row>
    <row r="381" spans="1:36" ht="45" customHeight="1">
      <c r="A381" s="24">
        <v>2018</v>
      </c>
      <c r="B381" s="25">
        <v>43191</v>
      </c>
      <c r="C381" s="25">
        <v>43281</v>
      </c>
      <c r="D381" s="17" t="s">
        <v>96</v>
      </c>
      <c r="E381" s="17">
        <v>545</v>
      </c>
      <c r="F381" s="17" t="s">
        <v>279</v>
      </c>
      <c r="G381" s="17" t="s">
        <v>279</v>
      </c>
      <c r="H381" s="17" t="s">
        <v>280</v>
      </c>
      <c r="I381" s="17" t="s">
        <v>287</v>
      </c>
      <c r="J381" s="17" t="s">
        <v>288</v>
      </c>
      <c r="K381" s="17" t="s">
        <v>289</v>
      </c>
      <c r="L381" s="17" t="s">
        <v>101</v>
      </c>
      <c r="M381" s="17" t="s">
        <v>240</v>
      </c>
      <c r="N381" s="27" t="s">
        <v>103</v>
      </c>
      <c r="O381" s="17">
        <v>0</v>
      </c>
      <c r="P381" s="30">
        <v>0</v>
      </c>
      <c r="Q381" s="27" t="s">
        <v>121</v>
      </c>
      <c r="R381" s="27" t="s">
        <v>122</v>
      </c>
      <c r="S381" s="27" t="s">
        <v>122</v>
      </c>
      <c r="T381" s="27" t="s">
        <v>121</v>
      </c>
      <c r="U381" s="27" t="s">
        <v>122</v>
      </c>
      <c r="V381" s="27" t="s">
        <v>122</v>
      </c>
      <c r="W381" s="27" t="s">
        <v>240</v>
      </c>
      <c r="X381" s="19">
        <v>43252</v>
      </c>
      <c r="Y381" s="19">
        <v>43281</v>
      </c>
      <c r="Z381" s="29">
        <v>374</v>
      </c>
      <c r="AA381" s="30">
        <v>1033.3333333333333</v>
      </c>
      <c r="AB381" s="30">
        <v>0</v>
      </c>
      <c r="AD381" s="31" t="s">
        <v>400</v>
      </c>
      <c r="AE381" s="17">
        <v>374</v>
      </c>
      <c r="AF381" s="32" t="s">
        <v>401</v>
      </c>
      <c r="AG381" s="33" t="s">
        <v>173</v>
      </c>
      <c r="AH381" s="25">
        <v>43281</v>
      </c>
      <c r="AI381" s="25">
        <f t="shared" si="10"/>
        <v>43281</v>
      </c>
      <c r="AJ381" s="27" t="s">
        <v>402</v>
      </c>
    </row>
    <row r="382" spans="1:36" ht="45" customHeight="1">
      <c r="A382" s="24">
        <v>2018</v>
      </c>
      <c r="B382" s="25">
        <v>43191</v>
      </c>
      <c r="C382" s="25">
        <v>43281</v>
      </c>
      <c r="D382" s="17" t="s">
        <v>96</v>
      </c>
      <c r="E382" s="17">
        <v>545</v>
      </c>
      <c r="F382" s="17" t="s">
        <v>279</v>
      </c>
      <c r="G382" s="17" t="s">
        <v>279</v>
      </c>
      <c r="H382" s="17" t="s">
        <v>280</v>
      </c>
      <c r="I382" s="17" t="s">
        <v>290</v>
      </c>
      <c r="J382" s="17" t="s">
        <v>291</v>
      </c>
      <c r="K382" s="17" t="s">
        <v>292</v>
      </c>
      <c r="L382" s="17" t="s">
        <v>101</v>
      </c>
      <c r="M382" s="17" t="s">
        <v>240</v>
      </c>
      <c r="N382" s="27" t="s">
        <v>103</v>
      </c>
      <c r="O382" s="17">
        <v>0</v>
      </c>
      <c r="P382" s="30">
        <v>0</v>
      </c>
      <c r="Q382" s="27" t="s">
        <v>121</v>
      </c>
      <c r="R382" s="27" t="s">
        <v>122</v>
      </c>
      <c r="S382" s="27" t="s">
        <v>122</v>
      </c>
      <c r="T382" s="27" t="s">
        <v>121</v>
      </c>
      <c r="U382" s="27" t="s">
        <v>122</v>
      </c>
      <c r="V382" s="27" t="s">
        <v>122</v>
      </c>
      <c r="W382" s="27" t="s">
        <v>240</v>
      </c>
      <c r="X382" s="19">
        <v>43252</v>
      </c>
      <c r="Y382" s="19">
        <v>43281</v>
      </c>
      <c r="Z382" s="29">
        <v>375</v>
      </c>
      <c r="AA382" s="30">
        <v>1033.3333333333333</v>
      </c>
      <c r="AB382" s="30">
        <v>0</v>
      </c>
      <c r="AD382" s="31" t="s">
        <v>400</v>
      </c>
      <c r="AE382" s="17">
        <v>375</v>
      </c>
      <c r="AF382" s="32" t="s">
        <v>401</v>
      </c>
      <c r="AG382" s="33" t="s">
        <v>173</v>
      </c>
      <c r="AH382" s="25">
        <v>43281</v>
      </c>
      <c r="AI382" s="25">
        <f t="shared" si="10"/>
        <v>43281</v>
      </c>
      <c r="AJ382" s="27" t="s">
        <v>402</v>
      </c>
    </row>
    <row r="383" spans="1:36" ht="45" customHeight="1">
      <c r="A383" s="24">
        <v>2018</v>
      </c>
      <c r="B383" s="25">
        <v>43191</v>
      </c>
      <c r="C383" s="25">
        <v>43281</v>
      </c>
      <c r="D383" s="17" t="s">
        <v>96</v>
      </c>
      <c r="E383" s="17">
        <v>294</v>
      </c>
      <c r="F383" s="17" t="s">
        <v>251</v>
      </c>
      <c r="G383" s="17" t="s">
        <v>251</v>
      </c>
      <c r="H383" s="17" t="s">
        <v>180</v>
      </c>
      <c r="I383" s="17" t="s">
        <v>252</v>
      </c>
      <c r="J383" s="17" t="s">
        <v>253</v>
      </c>
      <c r="K383" s="17" t="s">
        <v>175</v>
      </c>
      <c r="L383" s="17" t="s">
        <v>101</v>
      </c>
      <c r="M383" s="17" t="s">
        <v>240</v>
      </c>
      <c r="N383" s="27" t="s">
        <v>103</v>
      </c>
      <c r="O383" s="17">
        <v>0</v>
      </c>
      <c r="P383" s="30">
        <v>0</v>
      </c>
      <c r="Q383" s="27" t="s">
        <v>121</v>
      </c>
      <c r="R383" s="27" t="s">
        <v>122</v>
      </c>
      <c r="S383" s="27" t="s">
        <v>122</v>
      </c>
      <c r="T383" s="27" t="s">
        <v>121</v>
      </c>
      <c r="U383" s="27" t="s">
        <v>122</v>
      </c>
      <c r="V383" s="27" t="s">
        <v>122</v>
      </c>
      <c r="W383" s="27" t="s">
        <v>240</v>
      </c>
      <c r="X383" s="19">
        <v>43252</v>
      </c>
      <c r="Y383" s="19">
        <v>43281</v>
      </c>
      <c r="Z383" s="29">
        <v>376</v>
      </c>
      <c r="AA383" s="30">
        <v>1033.3333333333333</v>
      </c>
      <c r="AB383" s="30">
        <v>0</v>
      </c>
      <c r="AD383" s="31" t="s">
        <v>400</v>
      </c>
      <c r="AE383" s="17">
        <v>376</v>
      </c>
      <c r="AF383" s="32" t="s">
        <v>401</v>
      </c>
      <c r="AG383" s="33" t="s">
        <v>173</v>
      </c>
      <c r="AH383" s="25">
        <v>43281</v>
      </c>
      <c r="AI383" s="25">
        <f t="shared" si="10"/>
        <v>43281</v>
      </c>
      <c r="AJ383" s="27" t="s">
        <v>402</v>
      </c>
    </row>
    <row r="384" spans="1:36" ht="45" customHeight="1">
      <c r="A384" s="24">
        <v>2018</v>
      </c>
      <c r="B384" s="25">
        <v>43191</v>
      </c>
      <c r="C384" s="25">
        <v>43281</v>
      </c>
      <c r="D384" s="17" t="s">
        <v>96</v>
      </c>
      <c r="E384" s="17">
        <v>202</v>
      </c>
      <c r="F384" s="17" t="s">
        <v>307</v>
      </c>
      <c r="G384" s="17" t="s">
        <v>307</v>
      </c>
      <c r="H384" s="17" t="s">
        <v>678</v>
      </c>
      <c r="I384" s="17" t="s">
        <v>679</v>
      </c>
      <c r="J384" s="17" t="s">
        <v>680</v>
      </c>
      <c r="K384" s="17" t="s">
        <v>305</v>
      </c>
      <c r="L384" s="17" t="s">
        <v>101</v>
      </c>
      <c r="M384" s="17" t="s">
        <v>240</v>
      </c>
      <c r="N384" s="27" t="s">
        <v>103</v>
      </c>
      <c r="O384" s="17">
        <v>0</v>
      </c>
      <c r="P384" s="30">
        <v>0</v>
      </c>
      <c r="Q384" s="27" t="s">
        <v>121</v>
      </c>
      <c r="R384" s="27" t="s">
        <v>122</v>
      </c>
      <c r="S384" s="27" t="s">
        <v>122</v>
      </c>
      <c r="T384" s="27" t="s">
        <v>121</v>
      </c>
      <c r="U384" s="27" t="s">
        <v>122</v>
      </c>
      <c r="V384" s="27" t="s">
        <v>122</v>
      </c>
      <c r="W384" s="27" t="s">
        <v>240</v>
      </c>
      <c r="X384" s="19">
        <v>43221</v>
      </c>
      <c r="Y384" s="19">
        <v>43251</v>
      </c>
      <c r="Z384" s="29">
        <v>377</v>
      </c>
      <c r="AA384" s="30">
        <v>1614.72</v>
      </c>
      <c r="AB384" s="30">
        <v>0</v>
      </c>
      <c r="AD384" s="31" t="s">
        <v>400</v>
      </c>
      <c r="AE384" s="17">
        <v>377</v>
      </c>
      <c r="AF384" s="32" t="s">
        <v>401</v>
      </c>
      <c r="AG384" s="33" t="s">
        <v>173</v>
      </c>
      <c r="AH384" s="25">
        <v>43281</v>
      </c>
      <c r="AI384" s="25">
        <f t="shared" si="10"/>
        <v>43281</v>
      </c>
      <c r="AJ384" s="27" t="s">
        <v>402</v>
      </c>
    </row>
    <row r="385" spans="1:36" ht="45" customHeight="1">
      <c r="A385" s="24">
        <v>2018</v>
      </c>
      <c r="B385" s="25">
        <v>43191</v>
      </c>
      <c r="C385" s="25">
        <v>43281</v>
      </c>
      <c r="D385" s="17" t="s">
        <v>96</v>
      </c>
      <c r="E385" s="17">
        <v>202</v>
      </c>
      <c r="F385" s="17" t="s">
        <v>307</v>
      </c>
      <c r="G385" s="17" t="s">
        <v>307</v>
      </c>
      <c r="H385" s="17" t="s">
        <v>678</v>
      </c>
      <c r="I385" s="17" t="s">
        <v>679</v>
      </c>
      <c r="J385" s="17" t="s">
        <v>680</v>
      </c>
      <c r="K385" s="17" t="s">
        <v>305</v>
      </c>
      <c r="L385" s="17" t="s">
        <v>101</v>
      </c>
      <c r="M385" s="17" t="s">
        <v>240</v>
      </c>
      <c r="N385" s="27" t="s">
        <v>103</v>
      </c>
      <c r="O385" s="17">
        <v>0</v>
      </c>
      <c r="P385" s="30">
        <v>0</v>
      </c>
      <c r="Q385" s="27" t="s">
        <v>121</v>
      </c>
      <c r="R385" s="27" t="s">
        <v>122</v>
      </c>
      <c r="S385" s="27" t="s">
        <v>122</v>
      </c>
      <c r="T385" s="27" t="s">
        <v>121</v>
      </c>
      <c r="U385" s="27" t="s">
        <v>122</v>
      </c>
      <c r="V385" s="27" t="s">
        <v>122</v>
      </c>
      <c r="W385" s="27" t="s">
        <v>240</v>
      </c>
      <c r="X385" s="19">
        <v>43252</v>
      </c>
      <c r="Y385" s="19">
        <v>43281</v>
      </c>
      <c r="Z385" s="29">
        <v>378</v>
      </c>
      <c r="AA385" s="30">
        <v>1614.72</v>
      </c>
      <c r="AB385" s="30">
        <v>0</v>
      </c>
      <c r="AD385" s="31" t="s">
        <v>400</v>
      </c>
      <c r="AE385" s="17">
        <v>378</v>
      </c>
      <c r="AF385" s="32" t="s">
        <v>401</v>
      </c>
      <c r="AG385" s="33" t="s">
        <v>173</v>
      </c>
      <c r="AH385" s="25">
        <v>43281</v>
      </c>
      <c r="AI385" s="25">
        <f t="shared" si="10"/>
        <v>43281</v>
      </c>
      <c r="AJ385" s="27" t="s">
        <v>402</v>
      </c>
    </row>
    <row r="386" spans="1:36" ht="45" customHeight="1">
      <c r="A386" s="24">
        <v>2018</v>
      </c>
      <c r="B386" s="25">
        <v>43191</v>
      </c>
      <c r="C386" s="25">
        <v>43281</v>
      </c>
      <c r="D386" s="17" t="s">
        <v>96</v>
      </c>
      <c r="E386" s="17">
        <v>290</v>
      </c>
      <c r="F386" s="17" t="s">
        <v>251</v>
      </c>
      <c r="G386" s="17" t="s">
        <v>251</v>
      </c>
      <c r="H386" s="17" t="s">
        <v>293</v>
      </c>
      <c r="I386" s="17" t="s">
        <v>294</v>
      </c>
      <c r="J386" s="17" t="s">
        <v>239</v>
      </c>
      <c r="K386" s="17" t="s">
        <v>295</v>
      </c>
      <c r="L386" s="17" t="s">
        <v>101</v>
      </c>
      <c r="M386" s="17" t="s">
        <v>296</v>
      </c>
      <c r="N386" s="27" t="s">
        <v>103</v>
      </c>
      <c r="O386" s="17">
        <v>0</v>
      </c>
      <c r="P386" s="30">
        <v>0</v>
      </c>
      <c r="Q386" s="27" t="s">
        <v>121</v>
      </c>
      <c r="R386" s="27" t="s">
        <v>122</v>
      </c>
      <c r="S386" s="27" t="s">
        <v>122</v>
      </c>
      <c r="T386" s="27" t="s">
        <v>121</v>
      </c>
      <c r="U386" s="27" t="s">
        <v>122</v>
      </c>
      <c r="V386" s="27" t="s">
        <v>122</v>
      </c>
      <c r="W386" s="27" t="s">
        <v>296</v>
      </c>
      <c r="X386" s="19">
        <v>43244</v>
      </c>
      <c r="Y386" s="19">
        <v>43257</v>
      </c>
      <c r="Z386" s="29">
        <v>379</v>
      </c>
      <c r="AA386" s="30">
        <v>13200.8</v>
      </c>
      <c r="AB386" s="30">
        <v>0</v>
      </c>
      <c r="AD386" s="31" t="s">
        <v>400</v>
      </c>
      <c r="AE386" s="17">
        <v>379</v>
      </c>
      <c r="AF386" s="32" t="s">
        <v>401</v>
      </c>
      <c r="AG386" s="33" t="s">
        <v>173</v>
      </c>
      <c r="AH386" s="25">
        <v>43281</v>
      </c>
      <c r="AI386" s="25">
        <f t="shared" si="10"/>
        <v>43281</v>
      </c>
      <c r="AJ386" s="27" t="s">
        <v>402</v>
      </c>
    </row>
    <row r="387" spans="1:36" ht="45" customHeight="1">
      <c r="A387" s="24">
        <v>2018</v>
      </c>
      <c r="B387" s="25">
        <v>43191</v>
      </c>
      <c r="C387" s="25">
        <v>43281</v>
      </c>
      <c r="D387" s="17" t="s">
        <v>96</v>
      </c>
      <c r="E387" s="17">
        <v>249</v>
      </c>
      <c r="F387" s="17" t="s">
        <v>777</v>
      </c>
      <c r="G387" s="17" t="s">
        <v>777</v>
      </c>
      <c r="H387" s="17" t="s">
        <v>127</v>
      </c>
      <c r="I387" s="17" t="s">
        <v>778</v>
      </c>
      <c r="J387" s="17" t="s">
        <v>779</v>
      </c>
      <c r="K387" s="17" t="s">
        <v>147</v>
      </c>
      <c r="L387" s="17" t="s">
        <v>101</v>
      </c>
      <c r="M387" s="17" t="s">
        <v>177</v>
      </c>
      <c r="N387" s="27" t="s">
        <v>103</v>
      </c>
      <c r="O387" s="17">
        <v>0</v>
      </c>
      <c r="P387" s="30">
        <v>0</v>
      </c>
      <c r="Q387" s="27" t="s">
        <v>121</v>
      </c>
      <c r="R387" s="27" t="s">
        <v>122</v>
      </c>
      <c r="S387" s="27" t="s">
        <v>122</v>
      </c>
      <c r="T387" s="27" t="s">
        <v>121</v>
      </c>
      <c r="U387" s="27" t="s">
        <v>122</v>
      </c>
      <c r="V387" s="27" t="s">
        <v>780</v>
      </c>
      <c r="W387" s="17" t="s">
        <v>159</v>
      </c>
      <c r="X387" s="19">
        <v>43224</v>
      </c>
      <c r="Y387" s="19">
        <v>43224</v>
      </c>
      <c r="Z387" s="29">
        <v>380</v>
      </c>
      <c r="AA387" s="30">
        <v>66</v>
      </c>
      <c r="AB387" s="30">
        <v>0</v>
      </c>
      <c r="AD387" s="31" t="s">
        <v>400</v>
      </c>
      <c r="AE387" s="17">
        <v>380</v>
      </c>
      <c r="AF387" s="32" t="s">
        <v>401</v>
      </c>
      <c r="AG387" s="33" t="s">
        <v>173</v>
      </c>
      <c r="AH387" s="25">
        <v>43281</v>
      </c>
      <c r="AI387" s="25">
        <f t="shared" si="10"/>
        <v>43281</v>
      </c>
      <c r="AJ387" s="27" t="s">
        <v>402</v>
      </c>
    </row>
    <row r="388" spans="1:36" ht="45" customHeight="1">
      <c r="A388" s="24">
        <v>2018</v>
      </c>
      <c r="B388" s="25">
        <v>43191</v>
      </c>
      <c r="C388" s="25">
        <v>43281</v>
      </c>
      <c r="D388" s="17" t="s">
        <v>96</v>
      </c>
      <c r="E388" s="17">
        <v>300</v>
      </c>
      <c r="F388" s="17" t="s">
        <v>311</v>
      </c>
      <c r="G388" s="17" t="s">
        <v>311</v>
      </c>
      <c r="H388" s="17" t="s">
        <v>312</v>
      </c>
      <c r="I388" s="17" t="s">
        <v>652</v>
      </c>
      <c r="J388" s="17" t="s">
        <v>162</v>
      </c>
      <c r="K388" s="17" t="s">
        <v>305</v>
      </c>
      <c r="L388" s="17" t="s">
        <v>101</v>
      </c>
      <c r="M388" s="17" t="s">
        <v>177</v>
      </c>
      <c r="N388" s="27" t="s">
        <v>103</v>
      </c>
      <c r="O388" s="17">
        <v>0</v>
      </c>
      <c r="P388" s="30">
        <v>0</v>
      </c>
      <c r="Q388" s="27" t="s">
        <v>121</v>
      </c>
      <c r="R388" s="27" t="s">
        <v>122</v>
      </c>
      <c r="S388" s="27" t="s">
        <v>122</v>
      </c>
      <c r="T388" s="27" t="s">
        <v>121</v>
      </c>
      <c r="U388" s="27" t="s">
        <v>122</v>
      </c>
      <c r="V388" s="27" t="s">
        <v>780</v>
      </c>
      <c r="W388" s="17" t="s">
        <v>159</v>
      </c>
      <c r="X388" s="19">
        <v>43217</v>
      </c>
      <c r="Y388" s="19">
        <v>43217</v>
      </c>
      <c r="Z388" s="29">
        <v>381</v>
      </c>
      <c r="AA388" s="30">
        <v>150</v>
      </c>
      <c r="AB388" s="30">
        <v>0</v>
      </c>
      <c r="AD388" s="31" t="s">
        <v>400</v>
      </c>
      <c r="AE388" s="17">
        <v>381</v>
      </c>
      <c r="AF388" s="32" t="s">
        <v>401</v>
      </c>
      <c r="AG388" s="33" t="s">
        <v>173</v>
      </c>
      <c r="AH388" s="25">
        <v>43281</v>
      </c>
      <c r="AI388" s="25">
        <f t="shared" si="10"/>
        <v>43281</v>
      </c>
      <c r="AJ388" s="27" t="s">
        <v>402</v>
      </c>
    </row>
    <row r="389" spans="1:36" ht="45" customHeight="1">
      <c r="A389" s="24">
        <v>2018</v>
      </c>
      <c r="B389" s="25">
        <v>43191</v>
      </c>
      <c r="C389" s="25">
        <v>43281</v>
      </c>
      <c r="D389" s="17" t="s">
        <v>96</v>
      </c>
      <c r="E389" s="17">
        <v>300</v>
      </c>
      <c r="F389" s="17" t="s">
        <v>311</v>
      </c>
      <c r="G389" s="17" t="s">
        <v>311</v>
      </c>
      <c r="H389" s="17" t="s">
        <v>312</v>
      </c>
      <c r="I389" s="17" t="s">
        <v>652</v>
      </c>
      <c r="J389" s="17" t="s">
        <v>162</v>
      </c>
      <c r="K389" s="17" t="s">
        <v>305</v>
      </c>
      <c r="L389" s="17" t="s">
        <v>101</v>
      </c>
      <c r="M389" s="17" t="s">
        <v>177</v>
      </c>
      <c r="N389" s="27" t="s">
        <v>103</v>
      </c>
      <c r="O389" s="17">
        <v>0</v>
      </c>
      <c r="P389" s="30">
        <v>0</v>
      </c>
      <c r="Q389" s="27" t="s">
        <v>121</v>
      </c>
      <c r="R389" s="27" t="s">
        <v>122</v>
      </c>
      <c r="S389" s="27" t="s">
        <v>122</v>
      </c>
      <c r="T389" s="27" t="s">
        <v>121</v>
      </c>
      <c r="U389" s="27" t="s">
        <v>122</v>
      </c>
      <c r="V389" s="27" t="s">
        <v>780</v>
      </c>
      <c r="W389" s="17" t="s">
        <v>159</v>
      </c>
      <c r="X389" s="19">
        <v>43213</v>
      </c>
      <c r="Y389" s="19">
        <v>43213</v>
      </c>
      <c r="Z389" s="29">
        <v>382</v>
      </c>
      <c r="AA389" s="30">
        <v>200</v>
      </c>
      <c r="AB389" s="30">
        <v>0</v>
      </c>
      <c r="AD389" s="31" t="s">
        <v>400</v>
      </c>
      <c r="AE389" s="17">
        <v>382</v>
      </c>
      <c r="AF389" s="32" t="s">
        <v>401</v>
      </c>
      <c r="AG389" s="33" t="s">
        <v>173</v>
      </c>
      <c r="AH389" s="25">
        <v>43281</v>
      </c>
      <c r="AI389" s="25">
        <f t="shared" si="10"/>
        <v>43281</v>
      </c>
      <c r="AJ389" s="27" t="s">
        <v>402</v>
      </c>
    </row>
    <row r="390" spans="1:36" ht="45" customHeight="1">
      <c r="A390" s="24">
        <v>2018</v>
      </c>
      <c r="B390" s="25">
        <v>43191</v>
      </c>
      <c r="C390" s="25">
        <v>43281</v>
      </c>
      <c r="D390" s="17" t="s">
        <v>96</v>
      </c>
      <c r="E390" s="17">
        <v>249</v>
      </c>
      <c r="F390" s="17" t="s">
        <v>777</v>
      </c>
      <c r="G390" s="17" t="s">
        <v>777</v>
      </c>
      <c r="H390" s="17" t="s">
        <v>127</v>
      </c>
      <c r="I390" s="17" t="s">
        <v>778</v>
      </c>
      <c r="J390" s="17" t="s">
        <v>779</v>
      </c>
      <c r="K390" s="17" t="s">
        <v>147</v>
      </c>
      <c r="L390" s="17" t="s">
        <v>101</v>
      </c>
      <c r="M390" s="17" t="s">
        <v>171</v>
      </c>
      <c r="N390" s="27" t="s">
        <v>103</v>
      </c>
      <c r="O390" s="17">
        <v>0</v>
      </c>
      <c r="P390" s="30">
        <v>0</v>
      </c>
      <c r="Q390" s="27" t="s">
        <v>121</v>
      </c>
      <c r="R390" s="27" t="s">
        <v>122</v>
      </c>
      <c r="S390" s="27" t="s">
        <v>122</v>
      </c>
      <c r="T390" s="27" t="s">
        <v>121</v>
      </c>
      <c r="U390" s="27" t="s">
        <v>122</v>
      </c>
      <c r="V390" s="27" t="s">
        <v>122</v>
      </c>
      <c r="W390" s="17" t="s">
        <v>159</v>
      </c>
      <c r="X390" s="19">
        <v>43238</v>
      </c>
      <c r="Y390" s="19">
        <f>+X390</f>
        <v>43238</v>
      </c>
      <c r="Z390" s="29">
        <v>383</v>
      </c>
      <c r="AA390" s="30">
        <v>110</v>
      </c>
      <c r="AB390" s="30">
        <v>0</v>
      </c>
      <c r="AD390" s="31" t="s">
        <v>400</v>
      </c>
      <c r="AE390" s="17">
        <v>383</v>
      </c>
      <c r="AF390" s="32" t="s">
        <v>401</v>
      </c>
      <c r="AG390" s="33" t="s">
        <v>173</v>
      </c>
      <c r="AH390" s="25">
        <v>43281</v>
      </c>
      <c r="AI390" s="25">
        <f t="shared" si="10"/>
        <v>43281</v>
      </c>
      <c r="AJ390" s="27" t="s">
        <v>402</v>
      </c>
    </row>
    <row r="391" spans="1:36" ht="45" customHeight="1">
      <c r="A391" s="24">
        <v>2018</v>
      </c>
      <c r="B391" s="25">
        <v>43191</v>
      </c>
      <c r="C391" s="25">
        <v>43281</v>
      </c>
      <c r="D391" s="17" t="s">
        <v>96</v>
      </c>
      <c r="E391" s="17">
        <v>249</v>
      </c>
      <c r="F391" s="17" t="s">
        <v>777</v>
      </c>
      <c r="G391" s="17" t="s">
        <v>777</v>
      </c>
      <c r="H391" s="17" t="s">
        <v>127</v>
      </c>
      <c r="I391" s="17" t="s">
        <v>778</v>
      </c>
      <c r="J391" s="17" t="s">
        <v>779</v>
      </c>
      <c r="K391" s="17" t="s">
        <v>147</v>
      </c>
      <c r="L391" s="17" t="s">
        <v>101</v>
      </c>
      <c r="M391" s="17" t="s">
        <v>314</v>
      </c>
      <c r="N391" s="27" t="s">
        <v>103</v>
      </c>
      <c r="O391" s="17">
        <v>0</v>
      </c>
      <c r="P391" s="30">
        <v>0</v>
      </c>
      <c r="Q391" s="27" t="s">
        <v>121</v>
      </c>
      <c r="R391" s="27" t="s">
        <v>122</v>
      </c>
      <c r="S391" s="27" t="s">
        <v>122</v>
      </c>
      <c r="T391" s="27" t="s">
        <v>121</v>
      </c>
      <c r="U391" s="27" t="s">
        <v>122</v>
      </c>
      <c r="V391" s="27" t="s">
        <v>122</v>
      </c>
      <c r="W391" s="17" t="s">
        <v>159</v>
      </c>
      <c r="X391" s="19">
        <v>43262</v>
      </c>
      <c r="Y391" s="19">
        <f>+X391</f>
        <v>43262</v>
      </c>
      <c r="Z391" s="29">
        <v>384</v>
      </c>
      <c r="AA391" s="30">
        <v>80</v>
      </c>
      <c r="AB391" s="30">
        <v>0</v>
      </c>
      <c r="AD391" s="31" t="s">
        <v>400</v>
      </c>
      <c r="AE391" s="17">
        <v>384</v>
      </c>
      <c r="AF391" s="32" t="s">
        <v>401</v>
      </c>
      <c r="AG391" s="33" t="s">
        <v>173</v>
      </c>
      <c r="AH391" s="25">
        <v>43281</v>
      </c>
      <c r="AI391" s="25">
        <f t="shared" si="10"/>
        <v>43281</v>
      </c>
      <c r="AJ391" s="27" t="s">
        <v>402</v>
      </c>
    </row>
    <row r="392" spans="1:36" ht="45" customHeight="1">
      <c r="A392" s="24">
        <v>2018</v>
      </c>
      <c r="B392" s="25">
        <v>43191</v>
      </c>
      <c r="C392" s="25">
        <v>43281</v>
      </c>
      <c r="D392" s="17" t="s">
        <v>96</v>
      </c>
      <c r="E392" s="17">
        <v>344</v>
      </c>
      <c r="F392" s="17" t="s">
        <v>165</v>
      </c>
      <c r="G392" s="17" t="s">
        <v>165</v>
      </c>
      <c r="H392" s="17" t="s">
        <v>205</v>
      </c>
      <c r="I392" s="17" t="s">
        <v>791</v>
      </c>
      <c r="J392" s="17" t="s">
        <v>239</v>
      </c>
      <c r="K392" s="17" t="s">
        <v>792</v>
      </c>
      <c r="L392" s="17" t="s">
        <v>101</v>
      </c>
      <c r="M392" s="17" t="s">
        <v>224</v>
      </c>
      <c r="N392" s="27" t="s">
        <v>103</v>
      </c>
      <c r="O392" s="17">
        <v>0</v>
      </c>
      <c r="P392" s="30">
        <v>0</v>
      </c>
      <c r="Q392" s="27" t="s">
        <v>121</v>
      </c>
      <c r="R392" s="27" t="s">
        <v>122</v>
      </c>
      <c r="S392" s="27" t="s">
        <v>793</v>
      </c>
      <c r="T392" s="27" t="s">
        <v>121</v>
      </c>
      <c r="U392" s="27" t="s">
        <v>122</v>
      </c>
      <c r="V392" s="27" t="s">
        <v>793</v>
      </c>
      <c r="W392" s="17" t="s">
        <v>159</v>
      </c>
      <c r="X392" s="19">
        <v>43255</v>
      </c>
      <c r="Y392" s="19">
        <v>43255</v>
      </c>
      <c r="Z392" s="29">
        <v>385</v>
      </c>
      <c r="AA392" s="30">
        <v>30</v>
      </c>
      <c r="AB392" s="30">
        <v>0</v>
      </c>
      <c r="AD392" s="31" t="s">
        <v>400</v>
      </c>
      <c r="AE392" s="17">
        <v>385</v>
      </c>
      <c r="AF392" s="32" t="s">
        <v>401</v>
      </c>
      <c r="AG392" s="33" t="s">
        <v>173</v>
      </c>
      <c r="AH392" s="25">
        <v>43281</v>
      </c>
      <c r="AI392" s="25">
        <f t="shared" si="10"/>
        <v>43281</v>
      </c>
      <c r="AJ392" s="27" t="s">
        <v>402</v>
      </c>
    </row>
    <row r="393" spans="1:36" ht="45" customHeight="1">
      <c r="A393" s="24">
        <v>2018</v>
      </c>
      <c r="B393" s="25">
        <v>43191</v>
      </c>
      <c r="C393" s="25">
        <v>43281</v>
      </c>
      <c r="D393" s="17" t="s">
        <v>96</v>
      </c>
      <c r="E393" s="17">
        <v>311</v>
      </c>
      <c r="F393" s="17" t="s">
        <v>204</v>
      </c>
      <c r="G393" s="17" t="s">
        <v>204</v>
      </c>
      <c r="H393" s="17" t="s">
        <v>205</v>
      </c>
      <c r="I393" s="17" t="s">
        <v>217</v>
      </c>
      <c r="J393" s="17" t="s">
        <v>218</v>
      </c>
      <c r="K393" s="17" t="s">
        <v>219</v>
      </c>
      <c r="L393" s="17" t="s">
        <v>101</v>
      </c>
      <c r="M393" s="17" t="s">
        <v>733</v>
      </c>
      <c r="N393" s="27" t="s">
        <v>103</v>
      </c>
      <c r="O393" s="17">
        <v>0</v>
      </c>
      <c r="P393" s="30">
        <v>0</v>
      </c>
      <c r="Q393" s="27" t="s">
        <v>121</v>
      </c>
      <c r="R393" s="27" t="s">
        <v>122</v>
      </c>
      <c r="S393" s="27" t="s">
        <v>793</v>
      </c>
      <c r="T393" s="27" t="s">
        <v>121</v>
      </c>
      <c r="U393" s="27" t="s">
        <v>122</v>
      </c>
      <c r="V393" s="27" t="s">
        <v>793</v>
      </c>
      <c r="W393" s="17" t="s">
        <v>159</v>
      </c>
      <c r="X393" s="19">
        <v>43248</v>
      </c>
      <c r="Y393" s="19">
        <f t="shared" ref="Y393:Y412" si="18">+X393</f>
        <v>43248</v>
      </c>
      <c r="Z393" s="29">
        <v>386</v>
      </c>
      <c r="AA393" s="30">
        <v>150</v>
      </c>
      <c r="AB393" s="30">
        <v>0</v>
      </c>
      <c r="AD393" s="31" t="s">
        <v>400</v>
      </c>
      <c r="AE393" s="17">
        <v>386</v>
      </c>
      <c r="AF393" s="32" t="s">
        <v>401</v>
      </c>
      <c r="AG393" s="33" t="s">
        <v>173</v>
      </c>
      <c r="AH393" s="25">
        <v>43281</v>
      </c>
      <c r="AI393" s="25">
        <f t="shared" si="10"/>
        <v>43281</v>
      </c>
      <c r="AJ393" s="27" t="s">
        <v>402</v>
      </c>
    </row>
    <row r="394" spans="1:36" ht="45" customHeight="1">
      <c r="A394" s="24">
        <v>2018</v>
      </c>
      <c r="B394" s="25">
        <v>43191</v>
      </c>
      <c r="C394" s="25">
        <v>43281</v>
      </c>
      <c r="D394" s="17" t="s">
        <v>96</v>
      </c>
      <c r="E394" s="17">
        <v>311</v>
      </c>
      <c r="F394" s="17" t="s">
        <v>204</v>
      </c>
      <c r="G394" s="17" t="s">
        <v>204</v>
      </c>
      <c r="H394" s="17" t="s">
        <v>205</v>
      </c>
      <c r="I394" s="17" t="s">
        <v>217</v>
      </c>
      <c r="J394" s="17" t="s">
        <v>218</v>
      </c>
      <c r="K394" s="17" t="s">
        <v>219</v>
      </c>
      <c r="L394" s="17" t="s">
        <v>101</v>
      </c>
      <c r="M394" s="17" t="s">
        <v>733</v>
      </c>
      <c r="N394" s="27" t="s">
        <v>103</v>
      </c>
      <c r="O394" s="17">
        <v>0</v>
      </c>
      <c r="P394" s="30">
        <v>0</v>
      </c>
      <c r="Q394" s="27" t="s">
        <v>121</v>
      </c>
      <c r="R394" s="27" t="s">
        <v>122</v>
      </c>
      <c r="S394" s="27" t="s">
        <v>793</v>
      </c>
      <c r="T394" s="27" t="s">
        <v>121</v>
      </c>
      <c r="U394" s="27" t="s">
        <v>122</v>
      </c>
      <c r="V394" s="27" t="s">
        <v>793</v>
      </c>
      <c r="W394" s="17" t="s">
        <v>159</v>
      </c>
      <c r="X394" s="19">
        <v>43249</v>
      </c>
      <c r="Y394" s="19">
        <f t="shared" si="18"/>
        <v>43249</v>
      </c>
      <c r="Z394" s="29">
        <v>387</v>
      </c>
      <c r="AA394" s="30">
        <v>150</v>
      </c>
      <c r="AB394" s="30">
        <v>0</v>
      </c>
      <c r="AD394" s="31" t="s">
        <v>400</v>
      </c>
      <c r="AE394" s="17">
        <v>387</v>
      </c>
      <c r="AF394" s="32" t="s">
        <v>401</v>
      </c>
      <c r="AG394" s="33" t="s">
        <v>173</v>
      </c>
      <c r="AH394" s="25">
        <v>43281</v>
      </c>
      <c r="AI394" s="25">
        <f t="shared" si="10"/>
        <v>43281</v>
      </c>
      <c r="AJ394" s="27" t="s">
        <v>402</v>
      </c>
    </row>
    <row r="395" spans="1:36" ht="45" customHeight="1">
      <c r="A395" s="24">
        <v>2018</v>
      </c>
      <c r="B395" s="25">
        <v>43191</v>
      </c>
      <c r="C395" s="25">
        <v>43281</v>
      </c>
      <c r="D395" s="17" t="s">
        <v>96</v>
      </c>
      <c r="E395" s="17">
        <v>311</v>
      </c>
      <c r="F395" s="17" t="s">
        <v>204</v>
      </c>
      <c r="G395" s="17" t="s">
        <v>204</v>
      </c>
      <c r="H395" s="17" t="s">
        <v>205</v>
      </c>
      <c r="I395" s="17" t="s">
        <v>206</v>
      </c>
      <c r="J395" s="17" t="s">
        <v>207</v>
      </c>
      <c r="K395" s="17" t="s">
        <v>208</v>
      </c>
      <c r="L395" s="17" t="s">
        <v>101</v>
      </c>
      <c r="M395" s="17" t="s">
        <v>224</v>
      </c>
      <c r="N395" s="27" t="s">
        <v>103</v>
      </c>
      <c r="O395" s="17">
        <v>0</v>
      </c>
      <c r="P395" s="30">
        <v>0</v>
      </c>
      <c r="Q395" s="27" t="s">
        <v>121</v>
      </c>
      <c r="R395" s="27" t="s">
        <v>122</v>
      </c>
      <c r="S395" s="27" t="s">
        <v>793</v>
      </c>
      <c r="T395" s="27" t="s">
        <v>121</v>
      </c>
      <c r="U395" s="27" t="s">
        <v>122</v>
      </c>
      <c r="V395" s="27" t="s">
        <v>793</v>
      </c>
      <c r="W395" s="17" t="s">
        <v>159</v>
      </c>
      <c r="X395" s="19">
        <v>43251</v>
      </c>
      <c r="Y395" s="19">
        <f t="shared" si="18"/>
        <v>43251</v>
      </c>
      <c r="Z395" s="29">
        <v>388</v>
      </c>
      <c r="AA395" s="30">
        <v>60</v>
      </c>
      <c r="AB395" s="30">
        <v>0</v>
      </c>
      <c r="AD395" s="31" t="s">
        <v>400</v>
      </c>
      <c r="AE395" s="17">
        <v>388</v>
      </c>
      <c r="AF395" s="32" t="s">
        <v>401</v>
      </c>
      <c r="AG395" s="33" t="s">
        <v>173</v>
      </c>
      <c r="AH395" s="25">
        <v>43281</v>
      </c>
      <c r="AI395" s="25">
        <f t="shared" si="10"/>
        <v>43281</v>
      </c>
      <c r="AJ395" s="27" t="s">
        <v>402</v>
      </c>
    </row>
    <row r="396" spans="1:36" ht="45" customHeight="1">
      <c r="A396" s="24">
        <v>2018</v>
      </c>
      <c r="B396" s="25">
        <v>43191</v>
      </c>
      <c r="C396" s="25">
        <v>43281</v>
      </c>
      <c r="D396" s="17" t="s">
        <v>96</v>
      </c>
      <c r="E396" s="17">
        <v>311</v>
      </c>
      <c r="F396" s="17" t="s">
        <v>204</v>
      </c>
      <c r="G396" s="17" t="s">
        <v>204</v>
      </c>
      <c r="H396" s="17" t="s">
        <v>205</v>
      </c>
      <c r="I396" s="17" t="s">
        <v>206</v>
      </c>
      <c r="J396" s="17" t="s">
        <v>207</v>
      </c>
      <c r="K396" s="17" t="s">
        <v>208</v>
      </c>
      <c r="L396" s="17" t="s">
        <v>101</v>
      </c>
      <c r="M396" s="17" t="s">
        <v>233</v>
      </c>
      <c r="N396" s="27" t="s">
        <v>103</v>
      </c>
      <c r="O396" s="17">
        <v>0</v>
      </c>
      <c r="P396" s="30">
        <v>0</v>
      </c>
      <c r="Q396" s="27" t="s">
        <v>121</v>
      </c>
      <c r="R396" s="27" t="s">
        <v>122</v>
      </c>
      <c r="S396" s="27" t="s">
        <v>793</v>
      </c>
      <c r="T396" s="27" t="s">
        <v>121</v>
      </c>
      <c r="U396" s="27" t="s">
        <v>122</v>
      </c>
      <c r="V396" s="27" t="s">
        <v>202</v>
      </c>
      <c r="W396" s="17" t="s">
        <v>159</v>
      </c>
      <c r="X396" s="19">
        <v>43251</v>
      </c>
      <c r="Y396" s="19">
        <f t="shared" si="18"/>
        <v>43251</v>
      </c>
      <c r="Z396" s="29">
        <v>389</v>
      </c>
      <c r="AA396" s="30">
        <v>140</v>
      </c>
      <c r="AB396" s="30">
        <v>0</v>
      </c>
      <c r="AD396" s="31" t="s">
        <v>400</v>
      </c>
      <c r="AE396" s="17">
        <v>389</v>
      </c>
      <c r="AF396" s="32" t="s">
        <v>401</v>
      </c>
      <c r="AG396" s="33" t="s">
        <v>173</v>
      </c>
      <c r="AH396" s="25">
        <v>43281</v>
      </c>
      <c r="AI396" s="25">
        <f t="shared" si="10"/>
        <v>43281</v>
      </c>
      <c r="AJ396" s="27" t="s">
        <v>402</v>
      </c>
    </row>
    <row r="397" spans="1:36" ht="45" customHeight="1">
      <c r="A397" s="24">
        <v>2018</v>
      </c>
      <c r="B397" s="25">
        <v>43191</v>
      </c>
      <c r="C397" s="25">
        <v>43281</v>
      </c>
      <c r="D397" s="17" t="s">
        <v>96</v>
      </c>
      <c r="E397" s="17">
        <v>526</v>
      </c>
      <c r="F397" s="17" t="s">
        <v>808</v>
      </c>
      <c r="G397" s="17" t="s">
        <v>808</v>
      </c>
      <c r="H397" s="17" t="s">
        <v>809</v>
      </c>
      <c r="I397" s="17" t="s">
        <v>810</v>
      </c>
      <c r="J397" s="17" t="s">
        <v>273</v>
      </c>
      <c r="K397" s="17" t="s">
        <v>811</v>
      </c>
      <c r="L397" s="17" t="s">
        <v>101</v>
      </c>
      <c r="M397" s="17" t="s">
        <v>812</v>
      </c>
      <c r="N397" s="27" t="s">
        <v>103</v>
      </c>
      <c r="O397" s="17">
        <v>0</v>
      </c>
      <c r="P397" s="30">
        <v>0</v>
      </c>
      <c r="Q397" s="27" t="s">
        <v>121</v>
      </c>
      <c r="R397" s="27" t="s">
        <v>122</v>
      </c>
      <c r="S397" s="27" t="s">
        <v>793</v>
      </c>
      <c r="T397" s="27" t="s">
        <v>121</v>
      </c>
      <c r="U397" s="27" t="s">
        <v>122</v>
      </c>
      <c r="V397" s="27" t="s">
        <v>793</v>
      </c>
      <c r="W397" s="17" t="s">
        <v>159</v>
      </c>
      <c r="X397" s="19">
        <v>43215</v>
      </c>
      <c r="Y397" s="19">
        <f t="shared" si="18"/>
        <v>43215</v>
      </c>
      <c r="Z397" s="29">
        <v>390</v>
      </c>
      <c r="AA397" s="30">
        <v>200</v>
      </c>
      <c r="AB397" s="30">
        <v>0</v>
      </c>
      <c r="AD397" s="31" t="s">
        <v>400</v>
      </c>
      <c r="AE397" s="17">
        <v>390</v>
      </c>
      <c r="AF397" s="32" t="s">
        <v>401</v>
      </c>
      <c r="AG397" s="33" t="s">
        <v>173</v>
      </c>
      <c r="AH397" s="25">
        <v>43281</v>
      </c>
      <c r="AI397" s="25">
        <f t="shared" si="10"/>
        <v>43281</v>
      </c>
      <c r="AJ397" s="27" t="s">
        <v>402</v>
      </c>
    </row>
    <row r="398" spans="1:36" ht="45" customHeight="1">
      <c r="A398" s="24">
        <v>2018</v>
      </c>
      <c r="B398" s="25">
        <v>43191</v>
      </c>
      <c r="C398" s="25">
        <v>43281</v>
      </c>
      <c r="D398" s="17" t="s">
        <v>96</v>
      </c>
      <c r="E398" s="17">
        <v>311</v>
      </c>
      <c r="F398" s="17" t="s">
        <v>204</v>
      </c>
      <c r="G398" s="17" t="s">
        <v>204</v>
      </c>
      <c r="H398" s="17" t="s">
        <v>205</v>
      </c>
      <c r="I398" s="17" t="s">
        <v>217</v>
      </c>
      <c r="J398" s="17" t="s">
        <v>218</v>
      </c>
      <c r="K398" s="17" t="s">
        <v>219</v>
      </c>
      <c r="L398" s="17" t="s">
        <v>101</v>
      </c>
      <c r="M398" s="17" t="s">
        <v>209</v>
      </c>
      <c r="N398" s="27" t="s">
        <v>103</v>
      </c>
      <c r="O398" s="17">
        <v>0</v>
      </c>
      <c r="P398" s="30">
        <v>0</v>
      </c>
      <c r="Q398" s="27" t="s">
        <v>121</v>
      </c>
      <c r="R398" s="27" t="s">
        <v>122</v>
      </c>
      <c r="S398" s="27" t="s">
        <v>793</v>
      </c>
      <c r="T398" s="27" t="s">
        <v>121</v>
      </c>
      <c r="U398" s="27" t="s">
        <v>122</v>
      </c>
      <c r="V398" s="27" t="s">
        <v>202</v>
      </c>
      <c r="W398" s="17" t="s">
        <v>345</v>
      </c>
      <c r="X398" s="19">
        <v>43202</v>
      </c>
      <c r="Y398" s="19">
        <f t="shared" si="18"/>
        <v>43202</v>
      </c>
      <c r="Z398" s="29">
        <v>391</v>
      </c>
      <c r="AA398" s="30">
        <v>200</v>
      </c>
      <c r="AB398" s="30">
        <v>0</v>
      </c>
      <c r="AD398" s="31" t="s">
        <v>400</v>
      </c>
      <c r="AE398" s="17">
        <v>391</v>
      </c>
      <c r="AF398" s="32" t="s">
        <v>401</v>
      </c>
      <c r="AG398" s="33" t="s">
        <v>173</v>
      </c>
      <c r="AH398" s="25">
        <v>43281</v>
      </c>
      <c r="AI398" s="25">
        <f t="shared" si="10"/>
        <v>43281</v>
      </c>
      <c r="AJ398" s="27" t="s">
        <v>402</v>
      </c>
    </row>
    <row r="399" spans="1:36" ht="45" customHeight="1">
      <c r="A399" s="24">
        <v>2018</v>
      </c>
      <c r="B399" s="25">
        <v>43191</v>
      </c>
      <c r="C399" s="25">
        <v>43281</v>
      </c>
      <c r="D399" s="17" t="s">
        <v>96</v>
      </c>
      <c r="E399" s="17">
        <v>422</v>
      </c>
      <c r="F399" s="17" t="s">
        <v>212</v>
      </c>
      <c r="G399" s="17" t="s">
        <v>212</v>
      </c>
      <c r="H399" s="17" t="s">
        <v>213</v>
      </c>
      <c r="I399" s="17" t="s">
        <v>214</v>
      </c>
      <c r="J399" s="17" t="s">
        <v>215</v>
      </c>
      <c r="K399" s="17" t="s">
        <v>216</v>
      </c>
      <c r="L399" s="17" t="s">
        <v>101</v>
      </c>
      <c r="M399" s="17" t="s">
        <v>209</v>
      </c>
      <c r="N399" s="27" t="s">
        <v>103</v>
      </c>
      <c r="O399" s="17">
        <v>0</v>
      </c>
      <c r="P399" s="30">
        <v>0</v>
      </c>
      <c r="Q399" s="27" t="s">
        <v>121</v>
      </c>
      <c r="R399" s="27" t="s">
        <v>122</v>
      </c>
      <c r="S399" s="27" t="s">
        <v>793</v>
      </c>
      <c r="T399" s="27" t="s">
        <v>121</v>
      </c>
      <c r="U399" s="27" t="s">
        <v>122</v>
      </c>
      <c r="V399" s="27" t="s">
        <v>202</v>
      </c>
      <c r="W399" s="17" t="s">
        <v>345</v>
      </c>
      <c r="X399" s="19">
        <v>43216</v>
      </c>
      <c r="Y399" s="19">
        <f t="shared" si="18"/>
        <v>43216</v>
      </c>
      <c r="Z399" s="29">
        <v>392</v>
      </c>
      <c r="AA399" s="30">
        <v>200</v>
      </c>
      <c r="AB399" s="30">
        <v>0</v>
      </c>
      <c r="AD399" s="31" t="s">
        <v>400</v>
      </c>
      <c r="AE399" s="17">
        <v>392</v>
      </c>
      <c r="AF399" s="32" t="s">
        <v>401</v>
      </c>
      <c r="AG399" s="33" t="s">
        <v>173</v>
      </c>
      <c r="AH399" s="25">
        <v>43281</v>
      </c>
      <c r="AI399" s="25">
        <f t="shared" si="10"/>
        <v>43281</v>
      </c>
      <c r="AJ399" s="27" t="s">
        <v>402</v>
      </c>
    </row>
    <row r="400" spans="1:36" ht="45" customHeight="1">
      <c r="A400" s="24">
        <v>2018</v>
      </c>
      <c r="B400" s="25">
        <v>43191</v>
      </c>
      <c r="C400" s="25">
        <v>43281</v>
      </c>
      <c r="D400" s="17" t="s">
        <v>96</v>
      </c>
      <c r="E400" s="17">
        <v>311</v>
      </c>
      <c r="F400" s="17" t="s">
        <v>204</v>
      </c>
      <c r="G400" s="17" t="s">
        <v>204</v>
      </c>
      <c r="H400" s="17" t="s">
        <v>205</v>
      </c>
      <c r="I400" s="17" t="s">
        <v>206</v>
      </c>
      <c r="J400" s="17" t="s">
        <v>207</v>
      </c>
      <c r="K400" s="17" t="s">
        <v>208</v>
      </c>
      <c r="L400" s="17" t="s">
        <v>101</v>
      </c>
      <c r="M400" s="17" t="s">
        <v>812</v>
      </c>
      <c r="N400" s="27" t="s">
        <v>103</v>
      </c>
      <c r="O400" s="17">
        <v>0</v>
      </c>
      <c r="P400" s="30">
        <v>0</v>
      </c>
      <c r="Q400" s="27" t="s">
        <v>121</v>
      </c>
      <c r="R400" s="27" t="s">
        <v>122</v>
      </c>
      <c r="S400" s="27" t="s">
        <v>793</v>
      </c>
      <c r="T400" s="27" t="s">
        <v>121</v>
      </c>
      <c r="U400" s="27" t="s">
        <v>122</v>
      </c>
      <c r="V400" s="27" t="s">
        <v>793</v>
      </c>
      <c r="W400" s="17" t="s">
        <v>813</v>
      </c>
      <c r="X400" s="19">
        <v>43235</v>
      </c>
      <c r="Y400" s="19">
        <f t="shared" si="18"/>
        <v>43235</v>
      </c>
      <c r="Z400" s="29">
        <v>393</v>
      </c>
      <c r="AA400" s="30">
        <v>90</v>
      </c>
      <c r="AB400" s="30">
        <v>0</v>
      </c>
      <c r="AD400" s="31" t="s">
        <v>400</v>
      </c>
      <c r="AE400" s="17">
        <v>393</v>
      </c>
      <c r="AF400" s="32" t="s">
        <v>401</v>
      </c>
      <c r="AG400" s="33" t="s">
        <v>173</v>
      </c>
      <c r="AH400" s="25">
        <v>43281</v>
      </c>
      <c r="AI400" s="25">
        <f t="shared" ref="AI400:AI463" si="19">+AH400</f>
        <v>43281</v>
      </c>
      <c r="AJ400" s="27" t="s">
        <v>402</v>
      </c>
    </row>
    <row r="401" spans="1:36" ht="45" customHeight="1">
      <c r="A401" s="24">
        <v>2018</v>
      </c>
      <c r="B401" s="25">
        <v>43191</v>
      </c>
      <c r="C401" s="25">
        <v>43281</v>
      </c>
      <c r="D401" s="17" t="s">
        <v>96</v>
      </c>
      <c r="E401" s="17">
        <v>311</v>
      </c>
      <c r="F401" s="17" t="s">
        <v>204</v>
      </c>
      <c r="G401" s="17" t="s">
        <v>204</v>
      </c>
      <c r="H401" s="17" t="s">
        <v>205</v>
      </c>
      <c r="I401" s="17" t="s">
        <v>217</v>
      </c>
      <c r="J401" s="17" t="s">
        <v>218</v>
      </c>
      <c r="K401" s="17" t="s">
        <v>219</v>
      </c>
      <c r="L401" s="17" t="s">
        <v>101</v>
      </c>
      <c r="M401" s="17" t="s">
        <v>209</v>
      </c>
      <c r="N401" s="27" t="s">
        <v>103</v>
      </c>
      <c r="O401" s="17">
        <v>0</v>
      </c>
      <c r="P401" s="30">
        <v>0</v>
      </c>
      <c r="Q401" s="27" t="s">
        <v>121</v>
      </c>
      <c r="R401" s="27" t="s">
        <v>122</v>
      </c>
      <c r="S401" s="27" t="s">
        <v>793</v>
      </c>
      <c r="T401" s="27" t="s">
        <v>121</v>
      </c>
      <c r="U401" s="27" t="s">
        <v>122</v>
      </c>
      <c r="V401" s="27" t="s">
        <v>202</v>
      </c>
      <c r="W401" s="17" t="s">
        <v>813</v>
      </c>
      <c r="X401" s="19">
        <v>43223</v>
      </c>
      <c r="Y401" s="19">
        <f t="shared" si="18"/>
        <v>43223</v>
      </c>
      <c r="Z401" s="29">
        <v>394</v>
      </c>
      <c r="AA401" s="30">
        <v>200</v>
      </c>
      <c r="AB401" s="30">
        <v>0</v>
      </c>
      <c r="AD401" s="31" t="s">
        <v>400</v>
      </c>
      <c r="AE401" s="17">
        <v>394</v>
      </c>
      <c r="AF401" s="32" t="s">
        <v>401</v>
      </c>
      <c r="AG401" s="33" t="s">
        <v>173</v>
      </c>
      <c r="AH401" s="25">
        <v>43281</v>
      </c>
      <c r="AI401" s="25">
        <f t="shared" si="19"/>
        <v>43281</v>
      </c>
      <c r="AJ401" s="27" t="s">
        <v>402</v>
      </c>
    </row>
    <row r="402" spans="1:36" ht="45" customHeight="1">
      <c r="A402" s="24">
        <v>2018</v>
      </c>
      <c r="B402" s="25">
        <v>43191</v>
      </c>
      <c r="C402" s="25">
        <v>43281</v>
      </c>
      <c r="D402" s="17" t="s">
        <v>96</v>
      </c>
      <c r="E402" s="17">
        <v>306</v>
      </c>
      <c r="F402" s="17" t="s">
        <v>814</v>
      </c>
      <c r="G402" s="17" t="s">
        <v>814</v>
      </c>
      <c r="H402" s="17" t="s">
        <v>205</v>
      </c>
      <c r="I402" s="17" t="s">
        <v>815</v>
      </c>
      <c r="J402" s="17" t="s">
        <v>250</v>
      </c>
      <c r="K402" s="17" t="s">
        <v>175</v>
      </c>
      <c r="L402" s="17" t="s">
        <v>101</v>
      </c>
      <c r="M402" s="17" t="s">
        <v>812</v>
      </c>
      <c r="N402" s="27" t="s">
        <v>103</v>
      </c>
      <c r="O402" s="17">
        <v>0</v>
      </c>
      <c r="P402" s="30">
        <v>0</v>
      </c>
      <c r="Q402" s="27" t="s">
        <v>121</v>
      </c>
      <c r="R402" s="27" t="s">
        <v>122</v>
      </c>
      <c r="S402" s="27" t="s">
        <v>793</v>
      </c>
      <c r="T402" s="27" t="s">
        <v>121</v>
      </c>
      <c r="U402" s="27" t="s">
        <v>122</v>
      </c>
      <c r="V402" s="27" t="s">
        <v>793</v>
      </c>
      <c r="W402" s="17" t="s">
        <v>813</v>
      </c>
      <c r="X402" s="19">
        <v>43235</v>
      </c>
      <c r="Y402" s="19">
        <f t="shared" si="18"/>
        <v>43235</v>
      </c>
      <c r="Z402" s="29">
        <v>395</v>
      </c>
      <c r="AA402" s="30">
        <v>60</v>
      </c>
      <c r="AB402" s="30">
        <v>0</v>
      </c>
      <c r="AD402" s="31" t="s">
        <v>400</v>
      </c>
      <c r="AE402" s="17">
        <v>395</v>
      </c>
      <c r="AF402" s="32" t="s">
        <v>401</v>
      </c>
      <c r="AG402" s="33" t="s">
        <v>173</v>
      </c>
      <c r="AH402" s="25">
        <v>43281</v>
      </c>
      <c r="AI402" s="25">
        <f t="shared" si="19"/>
        <v>43281</v>
      </c>
      <c r="AJ402" s="27" t="s">
        <v>402</v>
      </c>
    </row>
    <row r="403" spans="1:36" ht="45" customHeight="1">
      <c r="A403" s="24">
        <v>2018</v>
      </c>
      <c r="B403" s="25">
        <v>43191</v>
      </c>
      <c r="C403" s="25">
        <v>43281</v>
      </c>
      <c r="D403" s="17" t="s">
        <v>96</v>
      </c>
      <c r="E403" s="17">
        <v>311</v>
      </c>
      <c r="F403" s="17" t="s">
        <v>204</v>
      </c>
      <c r="G403" s="17" t="s">
        <v>204</v>
      </c>
      <c r="H403" s="17" t="s">
        <v>205</v>
      </c>
      <c r="I403" s="17" t="s">
        <v>217</v>
      </c>
      <c r="J403" s="17" t="s">
        <v>218</v>
      </c>
      <c r="K403" s="17" t="s">
        <v>219</v>
      </c>
      <c r="L403" s="17" t="s">
        <v>101</v>
      </c>
      <c r="M403" s="17" t="s">
        <v>209</v>
      </c>
      <c r="N403" s="27" t="s">
        <v>103</v>
      </c>
      <c r="O403" s="17">
        <v>0</v>
      </c>
      <c r="P403" s="30">
        <v>0</v>
      </c>
      <c r="Q403" s="27" t="s">
        <v>121</v>
      </c>
      <c r="R403" s="27" t="s">
        <v>122</v>
      </c>
      <c r="S403" s="27" t="s">
        <v>793</v>
      </c>
      <c r="T403" s="27" t="s">
        <v>121</v>
      </c>
      <c r="U403" s="27" t="s">
        <v>122</v>
      </c>
      <c r="V403" s="27" t="s">
        <v>202</v>
      </c>
      <c r="W403" s="17" t="s">
        <v>813</v>
      </c>
      <c r="X403" s="19">
        <v>43216</v>
      </c>
      <c r="Y403" s="19">
        <f t="shared" si="18"/>
        <v>43216</v>
      </c>
      <c r="Z403" s="29">
        <v>396</v>
      </c>
      <c r="AA403" s="30">
        <v>120</v>
      </c>
      <c r="AB403" s="30">
        <v>0</v>
      </c>
      <c r="AD403" s="31" t="s">
        <v>400</v>
      </c>
      <c r="AE403" s="17">
        <v>396</v>
      </c>
      <c r="AF403" s="32" t="s">
        <v>401</v>
      </c>
      <c r="AG403" s="33" t="s">
        <v>173</v>
      </c>
      <c r="AH403" s="25">
        <v>43281</v>
      </c>
      <c r="AI403" s="25">
        <f t="shared" si="19"/>
        <v>43281</v>
      </c>
      <c r="AJ403" s="27" t="s">
        <v>402</v>
      </c>
    </row>
    <row r="404" spans="1:36" ht="45" customHeight="1">
      <c r="A404" s="24">
        <v>2018</v>
      </c>
      <c r="B404" s="25">
        <v>43191</v>
      </c>
      <c r="C404" s="25">
        <v>43281</v>
      </c>
      <c r="D404" s="17" t="s">
        <v>96</v>
      </c>
      <c r="E404" s="17">
        <v>422</v>
      </c>
      <c r="F404" s="17" t="s">
        <v>212</v>
      </c>
      <c r="G404" s="17" t="s">
        <v>212</v>
      </c>
      <c r="H404" s="17" t="s">
        <v>213</v>
      </c>
      <c r="I404" s="17" t="s">
        <v>214</v>
      </c>
      <c r="J404" s="17" t="s">
        <v>215</v>
      </c>
      <c r="K404" s="17" t="s">
        <v>216</v>
      </c>
      <c r="L404" s="17" t="s">
        <v>101</v>
      </c>
      <c r="M404" s="17" t="s">
        <v>209</v>
      </c>
      <c r="N404" s="27" t="s">
        <v>103</v>
      </c>
      <c r="O404" s="17">
        <v>0</v>
      </c>
      <c r="P404" s="30">
        <v>0</v>
      </c>
      <c r="Q404" s="27" t="s">
        <v>121</v>
      </c>
      <c r="R404" s="27" t="s">
        <v>122</v>
      </c>
      <c r="S404" s="27" t="s">
        <v>793</v>
      </c>
      <c r="T404" s="27" t="s">
        <v>121</v>
      </c>
      <c r="U404" s="27" t="s">
        <v>122</v>
      </c>
      <c r="V404" s="27" t="s">
        <v>202</v>
      </c>
      <c r="W404" s="17" t="s">
        <v>345</v>
      </c>
      <c r="X404" s="19">
        <v>43216</v>
      </c>
      <c r="Y404" s="19">
        <f t="shared" si="18"/>
        <v>43216</v>
      </c>
      <c r="Z404" s="29">
        <v>397</v>
      </c>
      <c r="AA404" s="30">
        <v>130</v>
      </c>
      <c r="AB404" s="30">
        <v>0</v>
      </c>
      <c r="AD404" s="31" t="s">
        <v>400</v>
      </c>
      <c r="AE404" s="17">
        <v>397</v>
      </c>
      <c r="AF404" s="32" t="s">
        <v>401</v>
      </c>
      <c r="AG404" s="33" t="s">
        <v>173</v>
      </c>
      <c r="AH404" s="25">
        <v>43281</v>
      </c>
      <c r="AI404" s="25">
        <f t="shared" si="19"/>
        <v>43281</v>
      </c>
      <c r="AJ404" s="27" t="s">
        <v>402</v>
      </c>
    </row>
    <row r="405" spans="1:36" ht="45" customHeight="1">
      <c r="A405" s="24">
        <v>2018</v>
      </c>
      <c r="B405" s="25">
        <v>43191</v>
      </c>
      <c r="C405" s="25">
        <v>43281</v>
      </c>
      <c r="D405" s="17" t="s">
        <v>96</v>
      </c>
      <c r="E405" s="17">
        <v>311</v>
      </c>
      <c r="F405" s="17" t="s">
        <v>204</v>
      </c>
      <c r="G405" s="17" t="s">
        <v>204</v>
      </c>
      <c r="H405" s="17" t="s">
        <v>205</v>
      </c>
      <c r="I405" s="17" t="s">
        <v>217</v>
      </c>
      <c r="J405" s="17" t="s">
        <v>218</v>
      </c>
      <c r="K405" s="17" t="s">
        <v>219</v>
      </c>
      <c r="L405" s="17" t="s">
        <v>101</v>
      </c>
      <c r="M405" s="17" t="s">
        <v>209</v>
      </c>
      <c r="N405" s="27" t="s">
        <v>103</v>
      </c>
      <c r="O405" s="17">
        <v>0</v>
      </c>
      <c r="P405" s="30">
        <v>0</v>
      </c>
      <c r="Q405" s="27" t="s">
        <v>121</v>
      </c>
      <c r="R405" s="27" t="s">
        <v>122</v>
      </c>
      <c r="S405" s="27" t="s">
        <v>793</v>
      </c>
      <c r="T405" s="27" t="s">
        <v>121</v>
      </c>
      <c r="U405" s="27" t="s">
        <v>122</v>
      </c>
      <c r="V405" s="27" t="s">
        <v>202</v>
      </c>
      <c r="W405" s="17" t="s">
        <v>813</v>
      </c>
      <c r="X405" s="19">
        <v>43223</v>
      </c>
      <c r="Y405" s="19">
        <f t="shared" si="18"/>
        <v>43223</v>
      </c>
      <c r="Z405" s="29">
        <v>398</v>
      </c>
      <c r="AA405" s="30">
        <v>120</v>
      </c>
      <c r="AB405" s="30">
        <v>0</v>
      </c>
      <c r="AD405" s="31" t="s">
        <v>400</v>
      </c>
      <c r="AE405" s="17">
        <v>398</v>
      </c>
      <c r="AF405" s="32" t="s">
        <v>401</v>
      </c>
      <c r="AG405" s="33" t="s">
        <v>173</v>
      </c>
      <c r="AH405" s="25">
        <v>43281</v>
      </c>
      <c r="AI405" s="25">
        <f t="shared" si="19"/>
        <v>43281</v>
      </c>
      <c r="AJ405" s="27" t="s">
        <v>402</v>
      </c>
    </row>
    <row r="406" spans="1:36" ht="45" customHeight="1">
      <c r="A406" s="24">
        <v>2018</v>
      </c>
      <c r="B406" s="25">
        <v>43191</v>
      </c>
      <c r="C406" s="25">
        <v>43281</v>
      </c>
      <c r="D406" s="17" t="s">
        <v>96</v>
      </c>
      <c r="E406" s="17">
        <v>311</v>
      </c>
      <c r="F406" s="17" t="s">
        <v>204</v>
      </c>
      <c r="G406" s="17" t="s">
        <v>204</v>
      </c>
      <c r="H406" s="17" t="s">
        <v>205</v>
      </c>
      <c r="I406" s="17" t="s">
        <v>206</v>
      </c>
      <c r="J406" s="17" t="s">
        <v>207</v>
      </c>
      <c r="K406" s="17" t="s">
        <v>208</v>
      </c>
      <c r="L406" s="17" t="s">
        <v>101</v>
      </c>
      <c r="M406" s="17" t="s">
        <v>209</v>
      </c>
      <c r="N406" s="27" t="s">
        <v>103</v>
      </c>
      <c r="O406" s="17">
        <v>0</v>
      </c>
      <c r="P406" s="30">
        <v>0</v>
      </c>
      <c r="Q406" s="27" t="s">
        <v>121</v>
      </c>
      <c r="R406" s="27" t="s">
        <v>122</v>
      </c>
      <c r="S406" s="27" t="s">
        <v>793</v>
      </c>
      <c r="T406" s="27" t="s">
        <v>121</v>
      </c>
      <c r="U406" s="27" t="s">
        <v>122</v>
      </c>
      <c r="V406" s="27" t="s">
        <v>202</v>
      </c>
      <c r="W406" s="17" t="s">
        <v>813</v>
      </c>
      <c r="X406" s="19">
        <v>43237</v>
      </c>
      <c r="Y406" s="19">
        <f t="shared" si="18"/>
        <v>43237</v>
      </c>
      <c r="Z406" s="29">
        <v>399</v>
      </c>
      <c r="AA406" s="30">
        <v>140</v>
      </c>
      <c r="AB406" s="30">
        <v>0</v>
      </c>
      <c r="AD406" s="31" t="s">
        <v>400</v>
      </c>
      <c r="AE406" s="17">
        <v>399</v>
      </c>
      <c r="AF406" s="32" t="s">
        <v>401</v>
      </c>
      <c r="AG406" s="33" t="s">
        <v>173</v>
      </c>
      <c r="AH406" s="25">
        <v>43281</v>
      </c>
      <c r="AI406" s="25">
        <f t="shared" si="19"/>
        <v>43281</v>
      </c>
      <c r="AJ406" s="27" t="s">
        <v>402</v>
      </c>
    </row>
    <row r="407" spans="1:36" ht="45" customHeight="1">
      <c r="A407" s="24">
        <v>2018</v>
      </c>
      <c r="B407" s="25">
        <v>43191</v>
      </c>
      <c r="C407" s="25">
        <v>43281</v>
      </c>
      <c r="D407" s="17" t="s">
        <v>96</v>
      </c>
      <c r="E407" s="17">
        <v>422</v>
      </c>
      <c r="F407" s="17" t="s">
        <v>212</v>
      </c>
      <c r="G407" s="17" t="s">
        <v>212</v>
      </c>
      <c r="H407" s="17" t="s">
        <v>213</v>
      </c>
      <c r="I407" s="17" t="s">
        <v>214</v>
      </c>
      <c r="J407" s="17" t="s">
        <v>215</v>
      </c>
      <c r="K407" s="17" t="s">
        <v>216</v>
      </c>
      <c r="L407" s="17" t="s">
        <v>101</v>
      </c>
      <c r="M407" s="17" t="s">
        <v>812</v>
      </c>
      <c r="N407" s="27" t="s">
        <v>103</v>
      </c>
      <c r="O407" s="17">
        <v>0</v>
      </c>
      <c r="P407" s="30">
        <v>0</v>
      </c>
      <c r="Q407" s="27" t="s">
        <v>121</v>
      </c>
      <c r="R407" s="27" t="s">
        <v>122</v>
      </c>
      <c r="S407" s="27" t="s">
        <v>793</v>
      </c>
      <c r="T407" s="27" t="s">
        <v>121</v>
      </c>
      <c r="U407" s="27" t="s">
        <v>122</v>
      </c>
      <c r="V407" s="27" t="s">
        <v>793</v>
      </c>
      <c r="W407" s="17" t="s">
        <v>813</v>
      </c>
      <c r="X407" s="19">
        <v>43237</v>
      </c>
      <c r="Y407" s="19">
        <f t="shared" si="18"/>
        <v>43237</v>
      </c>
      <c r="Z407" s="29">
        <v>400</v>
      </c>
      <c r="AA407" s="30">
        <v>210</v>
      </c>
      <c r="AB407" s="30">
        <v>0</v>
      </c>
      <c r="AD407" s="31" t="s">
        <v>400</v>
      </c>
      <c r="AE407" s="17">
        <v>400</v>
      </c>
      <c r="AF407" s="32" t="s">
        <v>401</v>
      </c>
      <c r="AG407" s="33" t="s">
        <v>173</v>
      </c>
      <c r="AH407" s="25">
        <v>43281</v>
      </c>
      <c r="AI407" s="25">
        <f t="shared" si="19"/>
        <v>43281</v>
      </c>
      <c r="AJ407" s="27" t="s">
        <v>402</v>
      </c>
    </row>
    <row r="408" spans="1:36" ht="45" customHeight="1">
      <c r="A408" s="24">
        <v>2018</v>
      </c>
      <c r="B408" s="25">
        <v>43191</v>
      </c>
      <c r="C408" s="25">
        <v>43281</v>
      </c>
      <c r="D408" s="17" t="s">
        <v>96</v>
      </c>
      <c r="E408" s="17">
        <v>311</v>
      </c>
      <c r="F408" s="17" t="s">
        <v>204</v>
      </c>
      <c r="G408" s="17" t="s">
        <v>204</v>
      </c>
      <c r="H408" s="17" t="s">
        <v>205</v>
      </c>
      <c r="I408" s="17" t="s">
        <v>217</v>
      </c>
      <c r="J408" s="17" t="s">
        <v>218</v>
      </c>
      <c r="K408" s="17" t="s">
        <v>219</v>
      </c>
      <c r="L408" s="17" t="s">
        <v>101</v>
      </c>
      <c r="M408" s="17" t="s">
        <v>209</v>
      </c>
      <c r="N408" s="27" t="s">
        <v>103</v>
      </c>
      <c r="O408" s="17">
        <v>0</v>
      </c>
      <c r="P408" s="30">
        <v>0</v>
      </c>
      <c r="Q408" s="27" t="s">
        <v>121</v>
      </c>
      <c r="R408" s="27" t="s">
        <v>122</v>
      </c>
      <c r="S408" s="27" t="s">
        <v>793</v>
      </c>
      <c r="T408" s="27" t="s">
        <v>121</v>
      </c>
      <c r="U408" s="27" t="s">
        <v>122</v>
      </c>
      <c r="V408" s="27" t="s">
        <v>202</v>
      </c>
      <c r="W408" s="17" t="s">
        <v>345</v>
      </c>
      <c r="X408" s="19">
        <v>43244</v>
      </c>
      <c r="Y408" s="19">
        <f t="shared" si="18"/>
        <v>43244</v>
      </c>
      <c r="Z408" s="29">
        <v>401</v>
      </c>
      <c r="AA408" s="30">
        <v>200</v>
      </c>
      <c r="AB408" s="30">
        <v>0</v>
      </c>
      <c r="AD408" s="31" t="s">
        <v>400</v>
      </c>
      <c r="AE408" s="17">
        <v>401</v>
      </c>
      <c r="AF408" s="32" t="s">
        <v>401</v>
      </c>
      <c r="AG408" s="33" t="s">
        <v>173</v>
      </c>
      <c r="AH408" s="25">
        <v>43281</v>
      </c>
      <c r="AI408" s="25">
        <f t="shared" si="19"/>
        <v>43281</v>
      </c>
      <c r="AJ408" s="27" t="s">
        <v>402</v>
      </c>
    </row>
    <row r="409" spans="1:36" ht="45" customHeight="1">
      <c r="A409" s="24">
        <v>2018</v>
      </c>
      <c r="B409" s="25">
        <v>43191</v>
      </c>
      <c r="C409" s="25">
        <v>43281</v>
      </c>
      <c r="D409" s="17" t="s">
        <v>96</v>
      </c>
      <c r="E409" s="17">
        <v>422</v>
      </c>
      <c r="F409" s="17" t="s">
        <v>212</v>
      </c>
      <c r="G409" s="17" t="s">
        <v>212</v>
      </c>
      <c r="H409" s="17" t="s">
        <v>213</v>
      </c>
      <c r="I409" s="17" t="s">
        <v>214</v>
      </c>
      <c r="J409" s="17" t="s">
        <v>215</v>
      </c>
      <c r="K409" s="17" t="s">
        <v>216</v>
      </c>
      <c r="L409" s="17" t="s">
        <v>101</v>
      </c>
      <c r="M409" s="17" t="s">
        <v>209</v>
      </c>
      <c r="N409" s="27" t="s">
        <v>103</v>
      </c>
      <c r="O409" s="17">
        <v>0</v>
      </c>
      <c r="P409" s="30">
        <v>0</v>
      </c>
      <c r="Q409" s="27" t="s">
        <v>121</v>
      </c>
      <c r="R409" s="27" t="s">
        <v>122</v>
      </c>
      <c r="S409" s="27" t="s">
        <v>793</v>
      </c>
      <c r="T409" s="27" t="s">
        <v>121</v>
      </c>
      <c r="U409" s="27" t="s">
        <v>122</v>
      </c>
      <c r="V409" s="27" t="s">
        <v>202</v>
      </c>
      <c r="W409" s="17" t="s">
        <v>813</v>
      </c>
      <c r="X409" s="19">
        <v>43237</v>
      </c>
      <c r="Y409" s="19">
        <f t="shared" si="18"/>
        <v>43237</v>
      </c>
      <c r="Z409" s="29">
        <v>402</v>
      </c>
      <c r="AA409" s="30">
        <v>140</v>
      </c>
      <c r="AB409" s="30">
        <v>0</v>
      </c>
      <c r="AD409" s="31" t="s">
        <v>400</v>
      </c>
      <c r="AE409" s="17">
        <v>402</v>
      </c>
      <c r="AF409" s="32" t="s">
        <v>401</v>
      </c>
      <c r="AG409" s="33" t="s">
        <v>173</v>
      </c>
      <c r="AH409" s="25">
        <v>43281</v>
      </c>
      <c r="AI409" s="25">
        <f t="shared" si="19"/>
        <v>43281</v>
      </c>
      <c r="AJ409" s="27" t="s">
        <v>402</v>
      </c>
    </row>
    <row r="410" spans="1:36" ht="45" customHeight="1">
      <c r="A410" s="24">
        <v>2018</v>
      </c>
      <c r="B410" s="25">
        <v>43191</v>
      </c>
      <c r="C410" s="25">
        <v>43281</v>
      </c>
      <c r="D410" s="17" t="s">
        <v>96</v>
      </c>
      <c r="E410" s="17">
        <v>311</v>
      </c>
      <c r="F410" s="17" t="s">
        <v>204</v>
      </c>
      <c r="G410" s="17" t="s">
        <v>204</v>
      </c>
      <c r="H410" s="17" t="s">
        <v>205</v>
      </c>
      <c r="I410" s="17" t="s">
        <v>217</v>
      </c>
      <c r="J410" s="17" t="s">
        <v>218</v>
      </c>
      <c r="K410" s="17" t="s">
        <v>219</v>
      </c>
      <c r="L410" s="17" t="s">
        <v>101</v>
      </c>
      <c r="M410" s="17" t="s">
        <v>209</v>
      </c>
      <c r="N410" s="27" t="s">
        <v>103</v>
      </c>
      <c r="O410" s="17">
        <v>0</v>
      </c>
      <c r="P410" s="30">
        <v>0</v>
      </c>
      <c r="Q410" s="27" t="s">
        <v>121</v>
      </c>
      <c r="R410" s="27" t="s">
        <v>122</v>
      </c>
      <c r="S410" s="27" t="s">
        <v>793</v>
      </c>
      <c r="T410" s="27" t="s">
        <v>121</v>
      </c>
      <c r="U410" s="27" t="s">
        <v>122</v>
      </c>
      <c r="V410" s="27" t="s">
        <v>202</v>
      </c>
      <c r="W410" s="17" t="s">
        <v>345</v>
      </c>
      <c r="X410" s="19">
        <v>43244</v>
      </c>
      <c r="Y410" s="19">
        <f t="shared" si="18"/>
        <v>43244</v>
      </c>
      <c r="Z410" s="29">
        <v>403</v>
      </c>
      <c r="AA410" s="30">
        <v>120</v>
      </c>
      <c r="AB410" s="30">
        <v>0</v>
      </c>
      <c r="AD410" s="31" t="s">
        <v>400</v>
      </c>
      <c r="AE410" s="17">
        <v>403</v>
      </c>
      <c r="AF410" s="32" t="s">
        <v>401</v>
      </c>
      <c r="AG410" s="33" t="s">
        <v>173</v>
      </c>
      <c r="AH410" s="25">
        <v>43281</v>
      </c>
      <c r="AI410" s="25">
        <f t="shared" si="19"/>
        <v>43281</v>
      </c>
      <c r="AJ410" s="27" t="s">
        <v>402</v>
      </c>
    </row>
    <row r="411" spans="1:36" ht="45" customHeight="1">
      <c r="A411" s="24">
        <v>2018</v>
      </c>
      <c r="B411" s="25">
        <v>43191</v>
      </c>
      <c r="C411" s="25">
        <v>43281</v>
      </c>
      <c r="D411" s="17" t="s">
        <v>96</v>
      </c>
      <c r="E411" s="17">
        <v>281</v>
      </c>
      <c r="F411" s="17" t="s">
        <v>818</v>
      </c>
      <c r="G411" s="17" t="s">
        <v>818</v>
      </c>
      <c r="H411" s="17" t="s">
        <v>819</v>
      </c>
      <c r="I411" s="17" t="s">
        <v>820</v>
      </c>
      <c r="J411" s="17" t="s">
        <v>821</v>
      </c>
      <c r="K411" s="17" t="s">
        <v>257</v>
      </c>
      <c r="L411" s="17" t="s">
        <v>101</v>
      </c>
      <c r="M411" s="17" t="s">
        <v>822</v>
      </c>
      <c r="N411" s="27" t="s">
        <v>103</v>
      </c>
      <c r="O411" s="17">
        <v>0</v>
      </c>
      <c r="P411" s="30">
        <v>0</v>
      </c>
      <c r="Q411" s="27" t="s">
        <v>121</v>
      </c>
      <c r="R411" s="27" t="s">
        <v>122</v>
      </c>
      <c r="S411" s="27" t="s">
        <v>122</v>
      </c>
      <c r="T411" s="27" t="s">
        <v>121</v>
      </c>
      <c r="U411" s="27" t="s">
        <v>122</v>
      </c>
      <c r="V411" s="27" t="s">
        <v>122</v>
      </c>
      <c r="W411" s="17" t="s">
        <v>823</v>
      </c>
      <c r="X411" s="19">
        <v>43192</v>
      </c>
      <c r="Y411" s="19">
        <f t="shared" si="18"/>
        <v>43192</v>
      </c>
      <c r="Z411" s="29">
        <v>404</v>
      </c>
      <c r="AA411" s="30">
        <v>130</v>
      </c>
      <c r="AB411" s="30">
        <v>0</v>
      </c>
      <c r="AD411" s="31" t="s">
        <v>400</v>
      </c>
      <c r="AE411" s="17">
        <v>404</v>
      </c>
      <c r="AF411" s="32" t="s">
        <v>401</v>
      </c>
      <c r="AG411" s="33" t="s">
        <v>173</v>
      </c>
      <c r="AH411" s="25">
        <v>43281</v>
      </c>
      <c r="AI411" s="25">
        <f t="shared" si="19"/>
        <v>43281</v>
      </c>
      <c r="AJ411" s="27" t="s">
        <v>402</v>
      </c>
    </row>
    <row r="412" spans="1:36" ht="45" customHeight="1">
      <c r="A412" s="24">
        <v>2018</v>
      </c>
      <c r="B412" s="25">
        <v>43191</v>
      </c>
      <c r="C412" s="25">
        <v>43281</v>
      </c>
      <c r="D412" s="17" t="s">
        <v>96</v>
      </c>
      <c r="E412" s="17">
        <v>480</v>
      </c>
      <c r="F412" s="17" t="s">
        <v>388</v>
      </c>
      <c r="G412" s="17" t="s">
        <v>388</v>
      </c>
      <c r="H412" s="17" t="s">
        <v>824</v>
      </c>
      <c r="I412" s="17" t="s">
        <v>390</v>
      </c>
      <c r="J412" s="17" t="s">
        <v>391</v>
      </c>
      <c r="K412" s="17" t="s">
        <v>392</v>
      </c>
      <c r="L412" s="17" t="s">
        <v>101</v>
      </c>
      <c r="M412" s="17" t="s">
        <v>177</v>
      </c>
      <c r="N412" s="27" t="s">
        <v>103</v>
      </c>
      <c r="O412" s="17">
        <v>0</v>
      </c>
      <c r="P412" s="30">
        <v>0</v>
      </c>
      <c r="Q412" s="27" t="s">
        <v>121</v>
      </c>
      <c r="R412" s="27" t="s">
        <v>122</v>
      </c>
      <c r="S412" s="27" t="s">
        <v>122</v>
      </c>
      <c r="T412" s="27" t="s">
        <v>121</v>
      </c>
      <c r="U412" s="27" t="s">
        <v>122</v>
      </c>
      <c r="V412" s="27" t="s">
        <v>780</v>
      </c>
      <c r="W412" s="17" t="s">
        <v>825</v>
      </c>
      <c r="X412" s="19">
        <v>43192</v>
      </c>
      <c r="Y412" s="19">
        <f t="shared" si="18"/>
        <v>43192</v>
      </c>
      <c r="Z412" s="29">
        <v>405</v>
      </c>
      <c r="AA412" s="30">
        <v>130</v>
      </c>
      <c r="AB412" s="30">
        <v>0</v>
      </c>
      <c r="AD412" s="31" t="s">
        <v>400</v>
      </c>
      <c r="AE412" s="17">
        <v>405</v>
      </c>
      <c r="AF412" s="32" t="s">
        <v>401</v>
      </c>
      <c r="AG412" s="33" t="s">
        <v>173</v>
      </c>
      <c r="AH412" s="25">
        <v>43281</v>
      </c>
      <c r="AI412" s="25">
        <f t="shared" si="19"/>
        <v>43281</v>
      </c>
      <c r="AJ412" s="27" t="s">
        <v>402</v>
      </c>
    </row>
    <row r="413" spans="1:36" ht="45" customHeight="1">
      <c r="A413" s="24">
        <v>2018</v>
      </c>
      <c r="B413" s="25">
        <v>43191</v>
      </c>
      <c r="C413" s="25">
        <v>43281</v>
      </c>
      <c r="D413" s="17" t="s">
        <v>96</v>
      </c>
      <c r="E413" s="17">
        <v>488</v>
      </c>
      <c r="F413" s="17" t="s">
        <v>362</v>
      </c>
      <c r="G413" s="17" t="s">
        <v>362</v>
      </c>
      <c r="H413" s="17" t="s">
        <v>145</v>
      </c>
      <c r="I413" s="17" t="s">
        <v>363</v>
      </c>
      <c r="J413" s="17" t="s">
        <v>295</v>
      </c>
      <c r="K413" s="17" t="s">
        <v>162</v>
      </c>
      <c r="L413" s="17" t="s">
        <v>101</v>
      </c>
      <c r="M413" s="17" t="s">
        <v>164</v>
      </c>
      <c r="N413" s="27" t="s">
        <v>103</v>
      </c>
      <c r="O413" s="17">
        <v>0</v>
      </c>
      <c r="P413" s="30">
        <v>0</v>
      </c>
      <c r="Q413" s="27" t="s">
        <v>121</v>
      </c>
      <c r="R413" s="27" t="s">
        <v>122</v>
      </c>
      <c r="S413" s="27" t="s">
        <v>122</v>
      </c>
      <c r="T413" s="27" t="s">
        <v>121</v>
      </c>
      <c r="U413" s="27" t="s">
        <v>122</v>
      </c>
      <c r="V413" s="27" t="s">
        <v>122</v>
      </c>
      <c r="W413" s="17" t="s">
        <v>825</v>
      </c>
      <c r="X413" s="19">
        <v>43222</v>
      </c>
      <c r="Y413" s="19">
        <f>+X413</f>
        <v>43222</v>
      </c>
      <c r="Z413" s="29">
        <v>406</v>
      </c>
      <c r="AA413" s="30">
        <v>60</v>
      </c>
      <c r="AB413" s="30">
        <v>0</v>
      </c>
      <c r="AD413" s="31" t="s">
        <v>400</v>
      </c>
      <c r="AE413" s="17">
        <v>406</v>
      </c>
      <c r="AF413" s="32" t="s">
        <v>401</v>
      </c>
      <c r="AG413" s="33" t="s">
        <v>173</v>
      </c>
      <c r="AH413" s="25">
        <v>43281</v>
      </c>
      <c r="AI413" s="25">
        <f t="shared" si="19"/>
        <v>43281</v>
      </c>
      <c r="AJ413" s="27" t="s">
        <v>402</v>
      </c>
    </row>
    <row r="414" spans="1:36" ht="45" customHeight="1">
      <c r="A414" s="24">
        <v>2018</v>
      </c>
      <c r="B414" s="25">
        <v>43191</v>
      </c>
      <c r="C414" s="25">
        <v>43281</v>
      </c>
      <c r="D414" s="17" t="s">
        <v>96</v>
      </c>
      <c r="E414" s="17">
        <v>322</v>
      </c>
      <c r="F414" s="17" t="s">
        <v>144</v>
      </c>
      <c r="G414" s="17" t="s">
        <v>144</v>
      </c>
      <c r="H414" s="17" t="s">
        <v>145</v>
      </c>
      <c r="I414" s="17" t="s">
        <v>331</v>
      </c>
      <c r="J414" s="17" t="s">
        <v>332</v>
      </c>
      <c r="K414" s="17" t="s">
        <v>333</v>
      </c>
      <c r="L414" s="17" t="s">
        <v>101</v>
      </c>
      <c r="M414" s="17" t="s">
        <v>845</v>
      </c>
      <c r="N414" s="27" t="s">
        <v>103</v>
      </c>
      <c r="O414" s="17">
        <v>0</v>
      </c>
      <c r="P414" s="30">
        <v>0</v>
      </c>
      <c r="Q414" s="27" t="s">
        <v>121</v>
      </c>
      <c r="R414" s="27" t="s">
        <v>122</v>
      </c>
      <c r="S414" s="27" t="s">
        <v>122</v>
      </c>
      <c r="T414" s="27" t="s">
        <v>121</v>
      </c>
      <c r="U414" s="27" t="s">
        <v>122</v>
      </c>
      <c r="V414" s="27" t="s">
        <v>122</v>
      </c>
      <c r="W414" s="17" t="s">
        <v>296</v>
      </c>
      <c r="X414" s="19">
        <v>43228</v>
      </c>
      <c r="Y414" s="19">
        <f t="shared" ref="Y414:Y477" si="20">+X414</f>
        <v>43228</v>
      </c>
      <c r="Z414" s="29">
        <v>407</v>
      </c>
      <c r="AA414" s="30">
        <v>140</v>
      </c>
      <c r="AB414" s="30">
        <v>0</v>
      </c>
      <c r="AD414" s="31" t="s">
        <v>400</v>
      </c>
      <c r="AE414" s="17">
        <v>407</v>
      </c>
      <c r="AF414" s="32" t="s">
        <v>401</v>
      </c>
      <c r="AG414" s="33" t="s">
        <v>173</v>
      </c>
      <c r="AH414" s="25">
        <v>43281</v>
      </c>
      <c r="AI414" s="25">
        <f t="shared" si="19"/>
        <v>43281</v>
      </c>
      <c r="AJ414" s="27" t="s">
        <v>402</v>
      </c>
    </row>
    <row r="415" spans="1:36" ht="45" customHeight="1">
      <c r="A415" s="24">
        <v>2018</v>
      </c>
      <c r="B415" s="25">
        <v>43191</v>
      </c>
      <c r="C415" s="25">
        <v>43281</v>
      </c>
      <c r="D415" s="17" t="s">
        <v>96</v>
      </c>
      <c r="E415" s="17">
        <v>322</v>
      </c>
      <c r="F415" s="17" t="s">
        <v>144</v>
      </c>
      <c r="G415" s="17" t="s">
        <v>144</v>
      </c>
      <c r="H415" s="17" t="s">
        <v>145</v>
      </c>
      <c r="I415" s="17" t="s">
        <v>358</v>
      </c>
      <c r="J415" s="17" t="s">
        <v>359</v>
      </c>
      <c r="K415" s="17" t="s">
        <v>289</v>
      </c>
      <c r="L415" s="17" t="s">
        <v>101</v>
      </c>
      <c r="M415" s="17" t="s">
        <v>846</v>
      </c>
      <c r="N415" s="27" t="s">
        <v>103</v>
      </c>
      <c r="O415" s="17">
        <v>0</v>
      </c>
      <c r="P415" s="30">
        <v>0</v>
      </c>
      <c r="Q415" s="27" t="s">
        <v>121</v>
      </c>
      <c r="R415" s="27" t="s">
        <v>122</v>
      </c>
      <c r="S415" s="27" t="s">
        <v>122</v>
      </c>
      <c r="T415" s="27" t="s">
        <v>121</v>
      </c>
      <c r="U415" s="27" t="s">
        <v>122</v>
      </c>
      <c r="V415" s="27" t="s">
        <v>122</v>
      </c>
      <c r="W415" s="17" t="s">
        <v>296</v>
      </c>
      <c r="X415" s="19">
        <v>43245</v>
      </c>
      <c r="Y415" s="19">
        <f t="shared" si="20"/>
        <v>43245</v>
      </c>
      <c r="Z415" s="29">
        <v>408</v>
      </c>
      <c r="AA415" s="30">
        <v>100</v>
      </c>
      <c r="AB415" s="30">
        <v>0</v>
      </c>
      <c r="AD415" s="31" t="s">
        <v>400</v>
      </c>
      <c r="AE415" s="17">
        <v>408</v>
      </c>
      <c r="AF415" s="32" t="s">
        <v>401</v>
      </c>
      <c r="AG415" s="33" t="s">
        <v>173</v>
      </c>
      <c r="AH415" s="25">
        <v>43281</v>
      </c>
      <c r="AI415" s="25">
        <f t="shared" si="19"/>
        <v>43281</v>
      </c>
      <c r="AJ415" s="27" t="s">
        <v>402</v>
      </c>
    </row>
    <row r="416" spans="1:36" ht="45" customHeight="1">
      <c r="A416" s="24">
        <v>2018</v>
      </c>
      <c r="B416" s="25">
        <v>43191</v>
      </c>
      <c r="C416" s="25">
        <v>43281</v>
      </c>
      <c r="D416" s="17" t="s">
        <v>96</v>
      </c>
      <c r="E416" s="17">
        <v>322</v>
      </c>
      <c r="F416" s="17" t="s">
        <v>144</v>
      </c>
      <c r="G416" s="17" t="s">
        <v>144</v>
      </c>
      <c r="H416" s="17" t="s">
        <v>145</v>
      </c>
      <c r="I416" s="17" t="s">
        <v>358</v>
      </c>
      <c r="J416" s="17" t="s">
        <v>359</v>
      </c>
      <c r="K416" s="17" t="s">
        <v>289</v>
      </c>
      <c r="L416" s="17" t="s">
        <v>101</v>
      </c>
      <c r="M416" s="17" t="s">
        <v>846</v>
      </c>
      <c r="N416" s="27" t="s">
        <v>103</v>
      </c>
      <c r="O416" s="17">
        <v>0</v>
      </c>
      <c r="P416" s="30">
        <v>0</v>
      </c>
      <c r="Q416" s="27" t="s">
        <v>121</v>
      </c>
      <c r="R416" s="27" t="s">
        <v>122</v>
      </c>
      <c r="S416" s="27" t="s">
        <v>122</v>
      </c>
      <c r="T416" s="27" t="s">
        <v>121</v>
      </c>
      <c r="U416" s="27" t="s">
        <v>122</v>
      </c>
      <c r="V416" s="27" t="s">
        <v>122</v>
      </c>
      <c r="W416" s="17" t="s">
        <v>296</v>
      </c>
      <c r="X416" s="19">
        <v>43224</v>
      </c>
      <c r="Y416" s="19">
        <f t="shared" si="20"/>
        <v>43224</v>
      </c>
      <c r="Z416" s="29">
        <v>409</v>
      </c>
      <c r="AA416" s="30">
        <v>100</v>
      </c>
      <c r="AB416" s="30">
        <v>0</v>
      </c>
      <c r="AD416" s="31" t="s">
        <v>400</v>
      </c>
      <c r="AE416" s="17">
        <v>409</v>
      </c>
      <c r="AF416" s="32" t="s">
        <v>401</v>
      </c>
      <c r="AG416" s="33" t="s">
        <v>173</v>
      </c>
      <c r="AH416" s="25">
        <v>43281</v>
      </c>
      <c r="AI416" s="25">
        <f t="shared" si="19"/>
        <v>43281</v>
      </c>
      <c r="AJ416" s="27" t="s">
        <v>402</v>
      </c>
    </row>
    <row r="417" spans="1:36" ht="45" customHeight="1">
      <c r="A417" s="24">
        <v>2018</v>
      </c>
      <c r="B417" s="25">
        <v>43191</v>
      </c>
      <c r="C417" s="25">
        <v>43281</v>
      </c>
      <c r="D417" s="17" t="s">
        <v>96</v>
      </c>
      <c r="E417" s="17">
        <v>322</v>
      </c>
      <c r="F417" s="17" t="s">
        <v>144</v>
      </c>
      <c r="G417" s="17" t="s">
        <v>144</v>
      </c>
      <c r="H417" s="17" t="s">
        <v>145</v>
      </c>
      <c r="I417" s="17" t="s">
        <v>358</v>
      </c>
      <c r="J417" s="17" t="s">
        <v>359</v>
      </c>
      <c r="K417" s="17" t="s">
        <v>289</v>
      </c>
      <c r="L417" s="17" t="s">
        <v>101</v>
      </c>
      <c r="M417" s="17" t="s">
        <v>846</v>
      </c>
      <c r="N417" s="27" t="s">
        <v>103</v>
      </c>
      <c r="O417" s="17">
        <v>0</v>
      </c>
      <c r="P417" s="30">
        <v>0</v>
      </c>
      <c r="Q417" s="27" t="s">
        <v>121</v>
      </c>
      <c r="R417" s="27" t="s">
        <v>122</v>
      </c>
      <c r="S417" s="27" t="s">
        <v>122</v>
      </c>
      <c r="T417" s="27" t="s">
        <v>121</v>
      </c>
      <c r="U417" s="27" t="s">
        <v>122</v>
      </c>
      <c r="V417" s="27" t="s">
        <v>122</v>
      </c>
      <c r="W417" s="17" t="s">
        <v>296</v>
      </c>
      <c r="X417" s="19">
        <v>43231</v>
      </c>
      <c r="Y417" s="19">
        <f t="shared" si="20"/>
        <v>43231</v>
      </c>
      <c r="Z417" s="29">
        <v>410</v>
      </c>
      <c r="AA417" s="30">
        <v>100</v>
      </c>
      <c r="AB417" s="30">
        <v>0</v>
      </c>
      <c r="AD417" s="31" t="s">
        <v>400</v>
      </c>
      <c r="AE417" s="17">
        <v>410</v>
      </c>
      <c r="AF417" s="32" t="s">
        <v>401</v>
      </c>
      <c r="AG417" s="33" t="s">
        <v>173</v>
      </c>
      <c r="AH417" s="25">
        <v>43281</v>
      </c>
      <c r="AI417" s="25">
        <f t="shared" si="19"/>
        <v>43281</v>
      </c>
      <c r="AJ417" s="27" t="s">
        <v>402</v>
      </c>
    </row>
    <row r="418" spans="1:36" ht="45" customHeight="1">
      <c r="A418" s="24">
        <v>2018</v>
      </c>
      <c r="B418" s="25">
        <v>43191</v>
      </c>
      <c r="C418" s="25">
        <v>43281</v>
      </c>
      <c r="D418" s="17" t="s">
        <v>96</v>
      </c>
      <c r="E418" s="17">
        <v>322</v>
      </c>
      <c r="F418" s="17" t="s">
        <v>144</v>
      </c>
      <c r="G418" s="17" t="s">
        <v>144</v>
      </c>
      <c r="H418" s="17" t="s">
        <v>145</v>
      </c>
      <c r="I418" s="17" t="s">
        <v>358</v>
      </c>
      <c r="J418" s="17" t="s">
        <v>359</v>
      </c>
      <c r="K418" s="17" t="s">
        <v>289</v>
      </c>
      <c r="L418" s="17" t="s">
        <v>101</v>
      </c>
      <c r="M418" s="17" t="s">
        <v>846</v>
      </c>
      <c r="N418" s="27" t="s">
        <v>103</v>
      </c>
      <c r="O418" s="17">
        <v>0</v>
      </c>
      <c r="P418" s="30">
        <v>0</v>
      </c>
      <c r="Q418" s="27" t="s">
        <v>121</v>
      </c>
      <c r="R418" s="27" t="s">
        <v>122</v>
      </c>
      <c r="S418" s="27" t="s">
        <v>122</v>
      </c>
      <c r="T418" s="27" t="s">
        <v>121</v>
      </c>
      <c r="U418" s="27" t="s">
        <v>122</v>
      </c>
      <c r="V418" s="27" t="s">
        <v>122</v>
      </c>
      <c r="W418" s="17" t="s">
        <v>296</v>
      </c>
      <c r="X418" s="19">
        <v>43238</v>
      </c>
      <c r="Y418" s="19">
        <f t="shared" si="20"/>
        <v>43238</v>
      </c>
      <c r="Z418" s="29">
        <v>411</v>
      </c>
      <c r="AA418" s="30">
        <v>100</v>
      </c>
      <c r="AB418" s="30">
        <v>0</v>
      </c>
      <c r="AD418" s="31" t="s">
        <v>400</v>
      </c>
      <c r="AE418" s="17">
        <v>411</v>
      </c>
      <c r="AF418" s="32" t="s">
        <v>401</v>
      </c>
      <c r="AG418" s="33" t="s">
        <v>173</v>
      </c>
      <c r="AH418" s="25">
        <v>43281</v>
      </c>
      <c r="AI418" s="25">
        <f t="shared" si="19"/>
        <v>43281</v>
      </c>
      <c r="AJ418" s="27" t="s">
        <v>402</v>
      </c>
    </row>
    <row r="419" spans="1:36" ht="45" customHeight="1">
      <c r="A419" s="24">
        <v>2018</v>
      </c>
      <c r="B419" s="25">
        <v>43191</v>
      </c>
      <c r="C419" s="25">
        <v>43281</v>
      </c>
      <c r="D419" s="17" t="s">
        <v>96</v>
      </c>
      <c r="E419" s="17">
        <v>311</v>
      </c>
      <c r="F419" s="17" t="s">
        <v>204</v>
      </c>
      <c r="G419" s="17" t="s">
        <v>204</v>
      </c>
      <c r="H419" s="17" t="s">
        <v>145</v>
      </c>
      <c r="I419" s="17" t="s">
        <v>346</v>
      </c>
      <c r="J419" s="17" t="s">
        <v>253</v>
      </c>
      <c r="K419" s="17" t="s">
        <v>163</v>
      </c>
      <c r="L419" s="17" t="s">
        <v>101</v>
      </c>
      <c r="M419" s="17" t="s">
        <v>202</v>
      </c>
      <c r="N419" s="27" t="s">
        <v>103</v>
      </c>
      <c r="O419" s="17">
        <v>1</v>
      </c>
      <c r="P419" s="30">
        <v>220</v>
      </c>
      <c r="Q419" s="27" t="s">
        <v>121</v>
      </c>
      <c r="R419" s="27" t="s">
        <v>122</v>
      </c>
      <c r="S419" s="27" t="s">
        <v>122</v>
      </c>
      <c r="T419" s="27" t="s">
        <v>121</v>
      </c>
      <c r="U419" s="27" t="s">
        <v>122</v>
      </c>
      <c r="V419" s="27" t="s">
        <v>202</v>
      </c>
      <c r="W419" s="26" t="s">
        <v>345</v>
      </c>
      <c r="X419" s="19">
        <v>43216</v>
      </c>
      <c r="Y419" s="19">
        <f t="shared" si="20"/>
        <v>43216</v>
      </c>
      <c r="Z419" s="29">
        <v>412</v>
      </c>
      <c r="AA419" s="30">
        <v>440</v>
      </c>
      <c r="AB419" s="30">
        <v>0</v>
      </c>
      <c r="AD419" s="31" t="s">
        <v>400</v>
      </c>
      <c r="AE419" s="17">
        <v>412</v>
      </c>
      <c r="AF419" s="32" t="s">
        <v>401</v>
      </c>
      <c r="AG419" s="33" t="s">
        <v>173</v>
      </c>
      <c r="AH419" s="25">
        <v>43281</v>
      </c>
      <c r="AI419" s="25">
        <f t="shared" si="19"/>
        <v>43281</v>
      </c>
      <c r="AJ419" s="27" t="s">
        <v>402</v>
      </c>
    </row>
    <row r="420" spans="1:36" ht="45" customHeight="1">
      <c r="A420" s="24">
        <v>2018</v>
      </c>
      <c r="B420" s="25">
        <v>43191</v>
      </c>
      <c r="C420" s="25">
        <v>43281</v>
      </c>
      <c r="D420" s="17" t="s">
        <v>96</v>
      </c>
      <c r="E420" s="17">
        <v>322</v>
      </c>
      <c r="F420" s="17" t="s">
        <v>144</v>
      </c>
      <c r="G420" s="17" t="s">
        <v>144</v>
      </c>
      <c r="H420" s="17" t="s">
        <v>145</v>
      </c>
      <c r="I420" s="17" t="s">
        <v>355</v>
      </c>
      <c r="J420" s="17" t="s">
        <v>239</v>
      </c>
      <c r="K420" s="17" t="s">
        <v>295</v>
      </c>
      <c r="L420" s="17" t="s">
        <v>101</v>
      </c>
      <c r="M420" s="17" t="s">
        <v>847</v>
      </c>
      <c r="N420" s="27" t="s">
        <v>103</v>
      </c>
      <c r="O420" s="17">
        <v>0</v>
      </c>
      <c r="P420" s="30">
        <v>0</v>
      </c>
      <c r="Q420" s="27" t="s">
        <v>121</v>
      </c>
      <c r="R420" s="27" t="s">
        <v>122</v>
      </c>
      <c r="S420" s="27" t="s">
        <v>122</v>
      </c>
      <c r="T420" s="27" t="s">
        <v>121</v>
      </c>
      <c r="U420" s="27" t="s">
        <v>122</v>
      </c>
      <c r="V420" s="27" t="s">
        <v>202</v>
      </c>
      <c r="W420" s="17" t="s">
        <v>296</v>
      </c>
      <c r="X420" s="19">
        <v>43218</v>
      </c>
      <c r="Y420" s="19">
        <f t="shared" si="20"/>
        <v>43218</v>
      </c>
      <c r="Z420" s="29">
        <v>413</v>
      </c>
      <c r="AA420" s="30">
        <v>192</v>
      </c>
      <c r="AB420" s="30">
        <v>0</v>
      </c>
      <c r="AD420" s="31" t="s">
        <v>400</v>
      </c>
      <c r="AE420" s="17">
        <v>413</v>
      </c>
      <c r="AF420" s="32" t="s">
        <v>401</v>
      </c>
      <c r="AG420" s="33" t="s">
        <v>173</v>
      </c>
      <c r="AH420" s="25">
        <v>43281</v>
      </c>
      <c r="AI420" s="25">
        <f t="shared" si="19"/>
        <v>43281</v>
      </c>
      <c r="AJ420" s="27" t="s">
        <v>402</v>
      </c>
    </row>
    <row r="421" spans="1:36" ht="45" customHeight="1">
      <c r="A421" s="24">
        <v>2018</v>
      </c>
      <c r="B421" s="25">
        <v>43191</v>
      </c>
      <c r="C421" s="25">
        <v>43281</v>
      </c>
      <c r="D421" s="17" t="s">
        <v>96</v>
      </c>
      <c r="E421" s="17">
        <v>311</v>
      </c>
      <c r="F421" s="17" t="s">
        <v>204</v>
      </c>
      <c r="G421" s="17" t="s">
        <v>204</v>
      </c>
      <c r="H421" s="17" t="s">
        <v>145</v>
      </c>
      <c r="I421" s="17" t="s">
        <v>346</v>
      </c>
      <c r="J421" s="17" t="s">
        <v>253</v>
      </c>
      <c r="K421" s="17" t="s">
        <v>163</v>
      </c>
      <c r="L421" s="17" t="s">
        <v>101</v>
      </c>
      <c r="M421" s="17" t="s">
        <v>202</v>
      </c>
      <c r="N421" s="27" t="s">
        <v>103</v>
      </c>
      <c r="O421" s="17">
        <v>0</v>
      </c>
      <c r="P421" s="30">
        <v>0</v>
      </c>
      <c r="Q421" s="27" t="s">
        <v>121</v>
      </c>
      <c r="R421" s="27" t="s">
        <v>122</v>
      </c>
      <c r="S421" s="27" t="s">
        <v>122</v>
      </c>
      <c r="T421" s="27" t="s">
        <v>121</v>
      </c>
      <c r="U421" s="27" t="s">
        <v>122</v>
      </c>
      <c r="V421" s="27" t="s">
        <v>202</v>
      </c>
      <c r="W421" s="17" t="s">
        <v>848</v>
      </c>
      <c r="X421" s="19">
        <v>43236</v>
      </c>
      <c r="Y421" s="19">
        <f t="shared" si="20"/>
        <v>43236</v>
      </c>
      <c r="Z421" s="29">
        <v>414</v>
      </c>
      <c r="AA421" s="30">
        <v>145</v>
      </c>
      <c r="AB421" s="30">
        <v>0</v>
      </c>
      <c r="AD421" s="31" t="s">
        <v>400</v>
      </c>
      <c r="AE421" s="17">
        <v>414</v>
      </c>
      <c r="AF421" s="32" t="s">
        <v>401</v>
      </c>
      <c r="AG421" s="33" t="s">
        <v>173</v>
      </c>
      <c r="AH421" s="25">
        <v>43281</v>
      </c>
      <c r="AI421" s="25">
        <f t="shared" si="19"/>
        <v>43281</v>
      </c>
      <c r="AJ421" s="27" t="s">
        <v>402</v>
      </c>
    </row>
    <row r="422" spans="1:36" ht="45" customHeight="1">
      <c r="A422" s="24">
        <v>2018</v>
      </c>
      <c r="B422" s="25">
        <v>43191</v>
      </c>
      <c r="C422" s="25">
        <v>43281</v>
      </c>
      <c r="D422" s="17" t="s">
        <v>96</v>
      </c>
      <c r="E422" s="17">
        <v>322</v>
      </c>
      <c r="F422" s="17" t="s">
        <v>144</v>
      </c>
      <c r="G422" s="17" t="s">
        <v>144</v>
      </c>
      <c r="H422" s="17" t="s">
        <v>145</v>
      </c>
      <c r="I422" s="17" t="s">
        <v>355</v>
      </c>
      <c r="J422" s="17" t="s">
        <v>239</v>
      </c>
      <c r="K422" s="17" t="s">
        <v>295</v>
      </c>
      <c r="L422" s="17" t="s">
        <v>101</v>
      </c>
      <c r="M422" s="17" t="s">
        <v>136</v>
      </c>
      <c r="N422" s="27" t="s">
        <v>103</v>
      </c>
      <c r="O422" s="17">
        <v>0</v>
      </c>
      <c r="P422" s="30">
        <v>0</v>
      </c>
      <c r="Q422" s="27" t="s">
        <v>121</v>
      </c>
      <c r="R422" s="27" t="s">
        <v>122</v>
      </c>
      <c r="S422" s="27" t="s">
        <v>122</v>
      </c>
      <c r="T422" s="27" t="s">
        <v>121</v>
      </c>
      <c r="U422" s="17" t="s">
        <v>136</v>
      </c>
      <c r="V422" s="17" t="s">
        <v>136</v>
      </c>
      <c r="W422" s="17" t="s">
        <v>296</v>
      </c>
      <c r="X422" s="19">
        <v>43235</v>
      </c>
      <c r="Y422" s="19">
        <f t="shared" si="20"/>
        <v>43235</v>
      </c>
      <c r="Z422" s="29">
        <v>415</v>
      </c>
      <c r="AA422" s="30">
        <v>328</v>
      </c>
      <c r="AB422" s="30">
        <v>0</v>
      </c>
      <c r="AD422" s="31" t="s">
        <v>400</v>
      </c>
      <c r="AE422" s="17">
        <v>415</v>
      </c>
      <c r="AF422" s="32" t="s">
        <v>401</v>
      </c>
      <c r="AG422" s="33" t="s">
        <v>173</v>
      </c>
      <c r="AH422" s="25">
        <v>43281</v>
      </c>
      <c r="AI422" s="25">
        <f t="shared" si="19"/>
        <v>43281</v>
      </c>
      <c r="AJ422" s="27" t="s">
        <v>402</v>
      </c>
    </row>
    <row r="423" spans="1:36" ht="45" customHeight="1">
      <c r="A423" s="24">
        <v>2018</v>
      </c>
      <c r="B423" s="25">
        <v>43191</v>
      </c>
      <c r="C423" s="25">
        <v>43281</v>
      </c>
      <c r="D423" s="17" t="s">
        <v>96</v>
      </c>
      <c r="E423" s="17">
        <v>322</v>
      </c>
      <c r="F423" s="17" t="s">
        <v>144</v>
      </c>
      <c r="G423" s="17" t="s">
        <v>144</v>
      </c>
      <c r="H423" s="17" t="s">
        <v>145</v>
      </c>
      <c r="I423" s="17" t="s">
        <v>355</v>
      </c>
      <c r="J423" s="17" t="s">
        <v>239</v>
      </c>
      <c r="K423" s="17" t="s">
        <v>295</v>
      </c>
      <c r="L423" s="17" t="s">
        <v>101</v>
      </c>
      <c r="M423" s="17" t="s">
        <v>136</v>
      </c>
      <c r="N423" s="27" t="s">
        <v>103</v>
      </c>
      <c r="O423" s="17">
        <v>0</v>
      </c>
      <c r="P423" s="30">
        <v>0</v>
      </c>
      <c r="Q423" s="27" t="s">
        <v>121</v>
      </c>
      <c r="R423" s="27" t="s">
        <v>122</v>
      </c>
      <c r="S423" s="27" t="s">
        <v>122</v>
      </c>
      <c r="T423" s="27" t="s">
        <v>121</v>
      </c>
      <c r="U423" s="17" t="s">
        <v>136</v>
      </c>
      <c r="V423" s="17" t="s">
        <v>136</v>
      </c>
      <c r="W423" s="17" t="s">
        <v>296</v>
      </c>
      <c r="X423" s="19">
        <v>43235</v>
      </c>
      <c r="Y423" s="19">
        <f t="shared" si="20"/>
        <v>43235</v>
      </c>
      <c r="Z423" s="29">
        <v>416</v>
      </c>
      <c r="AA423" s="30">
        <v>118</v>
      </c>
      <c r="AB423" s="30">
        <v>0</v>
      </c>
      <c r="AD423" s="31" t="s">
        <v>400</v>
      </c>
      <c r="AE423" s="17">
        <v>416</v>
      </c>
      <c r="AF423" s="32" t="s">
        <v>401</v>
      </c>
      <c r="AG423" s="33" t="s">
        <v>173</v>
      </c>
      <c r="AH423" s="25">
        <v>43281</v>
      </c>
      <c r="AI423" s="25">
        <f t="shared" si="19"/>
        <v>43281</v>
      </c>
      <c r="AJ423" s="27" t="s">
        <v>402</v>
      </c>
    </row>
    <row r="424" spans="1:36" ht="45" customHeight="1">
      <c r="A424" s="24">
        <v>2018</v>
      </c>
      <c r="B424" s="25">
        <v>43191</v>
      </c>
      <c r="C424" s="25">
        <v>43281</v>
      </c>
      <c r="D424" s="17" t="s">
        <v>96</v>
      </c>
      <c r="E424" s="17">
        <v>322</v>
      </c>
      <c r="F424" s="17" t="s">
        <v>144</v>
      </c>
      <c r="G424" s="17" t="s">
        <v>144</v>
      </c>
      <c r="H424" s="17" t="s">
        <v>145</v>
      </c>
      <c r="I424" s="17" t="s">
        <v>355</v>
      </c>
      <c r="J424" s="17" t="s">
        <v>239</v>
      </c>
      <c r="K424" s="17" t="s">
        <v>295</v>
      </c>
      <c r="L424" s="17" t="s">
        <v>101</v>
      </c>
      <c r="M424" s="17" t="s">
        <v>136</v>
      </c>
      <c r="N424" s="27" t="s">
        <v>103</v>
      </c>
      <c r="O424" s="17">
        <v>0</v>
      </c>
      <c r="P424" s="30">
        <v>0</v>
      </c>
      <c r="Q424" s="27" t="s">
        <v>121</v>
      </c>
      <c r="R424" s="27" t="s">
        <v>122</v>
      </c>
      <c r="S424" s="27" t="s">
        <v>122</v>
      </c>
      <c r="T424" s="27" t="s">
        <v>121</v>
      </c>
      <c r="U424" s="17" t="s">
        <v>136</v>
      </c>
      <c r="V424" s="17" t="s">
        <v>136</v>
      </c>
      <c r="W424" s="17" t="s">
        <v>296</v>
      </c>
      <c r="X424" s="19">
        <v>43235</v>
      </c>
      <c r="Y424" s="19">
        <f t="shared" si="20"/>
        <v>43235</v>
      </c>
      <c r="Z424" s="29">
        <v>417</v>
      </c>
      <c r="AA424" s="30">
        <v>78</v>
      </c>
      <c r="AB424" s="30">
        <v>0</v>
      </c>
      <c r="AD424" s="31" t="s">
        <v>400</v>
      </c>
      <c r="AE424" s="17">
        <v>417</v>
      </c>
      <c r="AF424" s="32" t="s">
        <v>401</v>
      </c>
      <c r="AG424" s="33" t="s">
        <v>173</v>
      </c>
      <c r="AH424" s="25">
        <v>43281</v>
      </c>
      <c r="AI424" s="25">
        <f t="shared" si="19"/>
        <v>43281</v>
      </c>
      <c r="AJ424" s="27" t="s">
        <v>402</v>
      </c>
    </row>
    <row r="425" spans="1:36" ht="45" customHeight="1">
      <c r="A425" s="24">
        <v>2018</v>
      </c>
      <c r="B425" s="25">
        <v>43191</v>
      </c>
      <c r="C425" s="25">
        <v>43281</v>
      </c>
      <c r="D425" s="17" t="s">
        <v>96</v>
      </c>
      <c r="E425" s="17">
        <v>322</v>
      </c>
      <c r="F425" s="17" t="s">
        <v>144</v>
      </c>
      <c r="G425" s="17" t="s">
        <v>144</v>
      </c>
      <c r="H425" s="17" t="s">
        <v>145</v>
      </c>
      <c r="I425" s="17" t="s">
        <v>355</v>
      </c>
      <c r="J425" s="17" t="s">
        <v>239</v>
      </c>
      <c r="K425" s="17" t="s">
        <v>295</v>
      </c>
      <c r="L425" s="17" t="s">
        <v>101</v>
      </c>
      <c r="M425" s="17" t="s">
        <v>136</v>
      </c>
      <c r="N425" s="27" t="s">
        <v>103</v>
      </c>
      <c r="O425" s="17">
        <v>0</v>
      </c>
      <c r="P425" s="30">
        <v>0</v>
      </c>
      <c r="Q425" s="27" t="s">
        <v>121</v>
      </c>
      <c r="R425" s="27" t="s">
        <v>122</v>
      </c>
      <c r="S425" s="27" t="s">
        <v>122</v>
      </c>
      <c r="T425" s="27" t="s">
        <v>121</v>
      </c>
      <c r="U425" s="17" t="s">
        <v>136</v>
      </c>
      <c r="V425" s="17" t="s">
        <v>136</v>
      </c>
      <c r="W425" s="17" t="s">
        <v>296</v>
      </c>
      <c r="X425" s="19">
        <v>43232</v>
      </c>
      <c r="Y425" s="19">
        <f t="shared" si="20"/>
        <v>43232</v>
      </c>
      <c r="Z425" s="29">
        <v>418</v>
      </c>
      <c r="AA425" s="30">
        <v>120</v>
      </c>
      <c r="AB425" s="30">
        <v>0</v>
      </c>
      <c r="AD425" s="31" t="s">
        <v>400</v>
      </c>
      <c r="AE425" s="17">
        <v>418</v>
      </c>
      <c r="AF425" s="32" t="s">
        <v>401</v>
      </c>
      <c r="AG425" s="33" t="s">
        <v>173</v>
      </c>
      <c r="AH425" s="25">
        <v>43281</v>
      </c>
      <c r="AI425" s="25">
        <f t="shared" si="19"/>
        <v>43281</v>
      </c>
      <c r="AJ425" s="27" t="s">
        <v>402</v>
      </c>
    </row>
    <row r="426" spans="1:36" ht="45" customHeight="1">
      <c r="A426" s="24">
        <v>2018</v>
      </c>
      <c r="B426" s="25">
        <v>43191</v>
      </c>
      <c r="C426" s="25">
        <v>43281</v>
      </c>
      <c r="D426" s="17" t="s">
        <v>96</v>
      </c>
      <c r="E426" s="17">
        <v>322</v>
      </c>
      <c r="F426" s="17" t="s">
        <v>144</v>
      </c>
      <c r="G426" s="17" t="s">
        <v>144</v>
      </c>
      <c r="H426" s="17" t="s">
        <v>145</v>
      </c>
      <c r="I426" s="17" t="s">
        <v>355</v>
      </c>
      <c r="J426" s="17" t="s">
        <v>239</v>
      </c>
      <c r="K426" s="17" t="s">
        <v>295</v>
      </c>
      <c r="L426" s="17" t="s">
        <v>101</v>
      </c>
      <c r="M426" s="17" t="s">
        <v>136</v>
      </c>
      <c r="N426" s="27" t="s">
        <v>103</v>
      </c>
      <c r="O426" s="17">
        <v>0</v>
      </c>
      <c r="P426" s="30">
        <v>0</v>
      </c>
      <c r="Q426" s="27" t="s">
        <v>121</v>
      </c>
      <c r="R426" s="27" t="s">
        <v>122</v>
      </c>
      <c r="S426" s="27" t="s">
        <v>122</v>
      </c>
      <c r="T426" s="27" t="s">
        <v>121</v>
      </c>
      <c r="U426" s="17" t="s">
        <v>136</v>
      </c>
      <c r="V426" s="17" t="s">
        <v>136</v>
      </c>
      <c r="W426" s="17" t="s">
        <v>296</v>
      </c>
      <c r="X426" s="19">
        <v>43232</v>
      </c>
      <c r="Y426" s="19">
        <f t="shared" si="20"/>
        <v>43232</v>
      </c>
      <c r="Z426" s="29">
        <v>419</v>
      </c>
      <c r="AA426" s="30">
        <v>221</v>
      </c>
      <c r="AB426" s="30">
        <v>0</v>
      </c>
      <c r="AD426" s="31" t="s">
        <v>400</v>
      </c>
      <c r="AE426" s="17">
        <v>419</v>
      </c>
      <c r="AF426" s="32" t="s">
        <v>401</v>
      </c>
      <c r="AG426" s="33" t="s">
        <v>173</v>
      </c>
      <c r="AH426" s="25">
        <v>43281</v>
      </c>
      <c r="AI426" s="25">
        <f t="shared" si="19"/>
        <v>43281</v>
      </c>
      <c r="AJ426" s="27" t="s">
        <v>402</v>
      </c>
    </row>
    <row r="427" spans="1:36" ht="45" customHeight="1">
      <c r="A427" s="24">
        <v>2018</v>
      </c>
      <c r="B427" s="25">
        <v>43191</v>
      </c>
      <c r="C427" s="25">
        <v>43281</v>
      </c>
      <c r="D427" s="17" t="s">
        <v>96</v>
      </c>
      <c r="E427" s="17">
        <v>322</v>
      </c>
      <c r="F427" s="17" t="s">
        <v>144</v>
      </c>
      <c r="G427" s="17" t="s">
        <v>144</v>
      </c>
      <c r="H427" s="17" t="s">
        <v>145</v>
      </c>
      <c r="I427" s="17" t="s">
        <v>331</v>
      </c>
      <c r="J427" s="17" t="s">
        <v>332</v>
      </c>
      <c r="K427" s="17" t="s">
        <v>333</v>
      </c>
      <c r="L427" s="17" t="s">
        <v>101</v>
      </c>
      <c r="M427" s="17" t="s">
        <v>136</v>
      </c>
      <c r="N427" s="27" t="s">
        <v>103</v>
      </c>
      <c r="O427" s="17">
        <v>0</v>
      </c>
      <c r="P427" s="30">
        <v>0</v>
      </c>
      <c r="Q427" s="27" t="s">
        <v>121</v>
      </c>
      <c r="R427" s="27" t="s">
        <v>122</v>
      </c>
      <c r="S427" s="27" t="s">
        <v>122</v>
      </c>
      <c r="T427" s="27" t="s">
        <v>121</v>
      </c>
      <c r="U427" s="17" t="s">
        <v>136</v>
      </c>
      <c r="V427" s="17" t="s">
        <v>136</v>
      </c>
      <c r="W427" s="17" t="s">
        <v>296</v>
      </c>
      <c r="X427" s="19">
        <v>43252</v>
      </c>
      <c r="Y427" s="19">
        <f t="shared" si="20"/>
        <v>43252</v>
      </c>
      <c r="Z427" s="29">
        <v>420</v>
      </c>
      <c r="AA427" s="30">
        <v>328</v>
      </c>
      <c r="AB427" s="30">
        <v>0</v>
      </c>
      <c r="AD427" s="31" t="s">
        <v>400</v>
      </c>
      <c r="AE427" s="17">
        <v>420</v>
      </c>
      <c r="AF427" s="32" t="s">
        <v>401</v>
      </c>
      <c r="AG427" s="33" t="s">
        <v>173</v>
      </c>
      <c r="AH427" s="25">
        <v>43281</v>
      </c>
      <c r="AI427" s="25">
        <f t="shared" si="19"/>
        <v>43281</v>
      </c>
      <c r="AJ427" s="27" t="s">
        <v>402</v>
      </c>
    </row>
    <row r="428" spans="1:36" ht="45" customHeight="1">
      <c r="A428" s="24">
        <v>2018</v>
      </c>
      <c r="B428" s="25">
        <v>43191</v>
      </c>
      <c r="C428" s="25">
        <v>43281</v>
      </c>
      <c r="D428" s="17" t="s">
        <v>96</v>
      </c>
      <c r="E428" s="17">
        <v>322</v>
      </c>
      <c r="F428" s="17" t="s">
        <v>144</v>
      </c>
      <c r="G428" s="17" t="s">
        <v>144</v>
      </c>
      <c r="H428" s="17" t="s">
        <v>145</v>
      </c>
      <c r="I428" s="17" t="s">
        <v>331</v>
      </c>
      <c r="J428" s="17" t="s">
        <v>332</v>
      </c>
      <c r="K428" s="17" t="s">
        <v>333</v>
      </c>
      <c r="L428" s="17" t="s">
        <v>101</v>
      </c>
      <c r="M428" s="17" t="s">
        <v>136</v>
      </c>
      <c r="N428" s="27" t="s">
        <v>103</v>
      </c>
      <c r="O428" s="17">
        <v>0</v>
      </c>
      <c r="P428" s="30">
        <v>0</v>
      </c>
      <c r="Q428" s="27" t="s">
        <v>121</v>
      </c>
      <c r="R428" s="27" t="s">
        <v>122</v>
      </c>
      <c r="S428" s="27" t="s">
        <v>122</v>
      </c>
      <c r="T428" s="27" t="s">
        <v>121</v>
      </c>
      <c r="U428" s="17" t="s">
        <v>136</v>
      </c>
      <c r="V428" s="17" t="s">
        <v>136</v>
      </c>
      <c r="W428" s="17" t="s">
        <v>296</v>
      </c>
      <c r="X428" s="19">
        <v>43249</v>
      </c>
      <c r="Y428" s="19">
        <f t="shared" si="20"/>
        <v>43249</v>
      </c>
      <c r="Z428" s="29">
        <v>421</v>
      </c>
      <c r="AA428" s="30">
        <v>280</v>
      </c>
      <c r="AB428" s="30">
        <v>0</v>
      </c>
      <c r="AD428" s="31" t="s">
        <v>400</v>
      </c>
      <c r="AE428" s="17">
        <v>421</v>
      </c>
      <c r="AF428" s="32" t="s">
        <v>401</v>
      </c>
      <c r="AG428" s="33" t="s">
        <v>173</v>
      </c>
      <c r="AH428" s="25">
        <v>43281</v>
      </c>
      <c r="AI428" s="25">
        <f t="shared" si="19"/>
        <v>43281</v>
      </c>
      <c r="AJ428" s="27" t="s">
        <v>402</v>
      </c>
    </row>
    <row r="429" spans="1:36" ht="45" customHeight="1">
      <c r="A429" s="24">
        <v>2018</v>
      </c>
      <c r="B429" s="25">
        <v>43191</v>
      </c>
      <c r="C429" s="25">
        <v>43281</v>
      </c>
      <c r="D429" s="17" t="s">
        <v>96</v>
      </c>
      <c r="E429" s="17">
        <v>322</v>
      </c>
      <c r="F429" s="17" t="s">
        <v>144</v>
      </c>
      <c r="G429" s="17" t="s">
        <v>144</v>
      </c>
      <c r="H429" s="17" t="s">
        <v>145</v>
      </c>
      <c r="I429" s="17" t="s">
        <v>331</v>
      </c>
      <c r="J429" s="17" t="s">
        <v>332</v>
      </c>
      <c r="K429" s="17" t="s">
        <v>333</v>
      </c>
      <c r="L429" s="17" t="s">
        <v>101</v>
      </c>
      <c r="M429" s="17" t="s">
        <v>136</v>
      </c>
      <c r="N429" s="27" t="s">
        <v>103</v>
      </c>
      <c r="O429" s="17">
        <v>0</v>
      </c>
      <c r="P429" s="30">
        <v>0</v>
      </c>
      <c r="Q429" s="27" t="s">
        <v>121</v>
      </c>
      <c r="R429" s="27" t="s">
        <v>122</v>
      </c>
      <c r="S429" s="27" t="s">
        <v>122</v>
      </c>
      <c r="T429" s="27" t="s">
        <v>121</v>
      </c>
      <c r="U429" s="17" t="s">
        <v>136</v>
      </c>
      <c r="V429" s="17" t="s">
        <v>136</v>
      </c>
      <c r="W429" s="17" t="s">
        <v>296</v>
      </c>
      <c r="X429" s="19">
        <v>43251</v>
      </c>
      <c r="Y429" s="19">
        <f t="shared" si="20"/>
        <v>43251</v>
      </c>
      <c r="Z429" s="29">
        <v>422</v>
      </c>
      <c r="AA429" s="30">
        <v>142</v>
      </c>
      <c r="AB429" s="30">
        <v>0</v>
      </c>
      <c r="AD429" s="31" t="s">
        <v>400</v>
      </c>
      <c r="AE429" s="17">
        <v>422</v>
      </c>
      <c r="AF429" s="32" t="s">
        <v>401</v>
      </c>
      <c r="AG429" s="33" t="s">
        <v>173</v>
      </c>
      <c r="AH429" s="25">
        <v>43281</v>
      </c>
      <c r="AI429" s="25">
        <f t="shared" si="19"/>
        <v>43281</v>
      </c>
      <c r="AJ429" s="27" t="s">
        <v>402</v>
      </c>
    </row>
    <row r="430" spans="1:36" ht="45" customHeight="1">
      <c r="A430" s="24">
        <v>2018</v>
      </c>
      <c r="B430" s="25">
        <v>43191</v>
      </c>
      <c r="C430" s="25">
        <v>43281</v>
      </c>
      <c r="D430" s="17" t="s">
        <v>96</v>
      </c>
      <c r="E430" s="17">
        <v>322</v>
      </c>
      <c r="F430" s="17" t="s">
        <v>144</v>
      </c>
      <c r="G430" s="17" t="s">
        <v>144</v>
      </c>
      <c r="H430" s="17" t="s">
        <v>145</v>
      </c>
      <c r="I430" s="17" t="s">
        <v>331</v>
      </c>
      <c r="J430" s="17" t="s">
        <v>332</v>
      </c>
      <c r="K430" s="17" t="s">
        <v>333</v>
      </c>
      <c r="L430" s="17" t="s">
        <v>101</v>
      </c>
      <c r="M430" s="17" t="s">
        <v>136</v>
      </c>
      <c r="N430" s="27" t="s">
        <v>103</v>
      </c>
      <c r="O430" s="17">
        <v>0</v>
      </c>
      <c r="P430" s="30">
        <v>0</v>
      </c>
      <c r="Q430" s="27" t="s">
        <v>121</v>
      </c>
      <c r="R430" s="27" t="s">
        <v>122</v>
      </c>
      <c r="S430" s="27" t="s">
        <v>122</v>
      </c>
      <c r="T430" s="27" t="s">
        <v>121</v>
      </c>
      <c r="U430" s="17" t="s">
        <v>136</v>
      </c>
      <c r="V430" s="17" t="s">
        <v>136</v>
      </c>
      <c r="W430" s="17" t="s">
        <v>296</v>
      </c>
      <c r="X430" s="19">
        <v>43250</v>
      </c>
      <c r="Y430" s="19">
        <f t="shared" si="20"/>
        <v>43250</v>
      </c>
      <c r="Z430" s="29">
        <v>423</v>
      </c>
      <c r="AA430" s="30">
        <v>225</v>
      </c>
      <c r="AB430" s="30">
        <v>0</v>
      </c>
      <c r="AD430" s="31" t="s">
        <v>400</v>
      </c>
      <c r="AE430" s="17">
        <v>423</v>
      </c>
      <c r="AF430" s="32" t="s">
        <v>401</v>
      </c>
      <c r="AG430" s="33" t="s">
        <v>173</v>
      </c>
      <c r="AH430" s="25">
        <v>43281</v>
      </c>
      <c r="AI430" s="25">
        <f t="shared" si="19"/>
        <v>43281</v>
      </c>
      <c r="AJ430" s="27" t="s">
        <v>402</v>
      </c>
    </row>
    <row r="431" spans="1:36" ht="45" customHeight="1">
      <c r="A431" s="24">
        <v>2018</v>
      </c>
      <c r="B431" s="25">
        <v>43191</v>
      </c>
      <c r="C431" s="25">
        <v>43281</v>
      </c>
      <c r="D431" s="17" t="s">
        <v>96</v>
      </c>
      <c r="E431" s="17">
        <v>322</v>
      </c>
      <c r="F431" s="17" t="s">
        <v>144</v>
      </c>
      <c r="G431" s="17" t="s">
        <v>144</v>
      </c>
      <c r="H431" s="17" t="s">
        <v>145</v>
      </c>
      <c r="I431" s="17" t="s">
        <v>331</v>
      </c>
      <c r="J431" s="17" t="s">
        <v>332</v>
      </c>
      <c r="K431" s="17" t="s">
        <v>333</v>
      </c>
      <c r="L431" s="17" t="s">
        <v>101</v>
      </c>
      <c r="M431" s="17" t="s">
        <v>136</v>
      </c>
      <c r="N431" s="27" t="s">
        <v>103</v>
      </c>
      <c r="O431" s="17">
        <v>0</v>
      </c>
      <c r="P431" s="30">
        <v>0</v>
      </c>
      <c r="Q431" s="27" t="s">
        <v>121</v>
      </c>
      <c r="R431" s="27" t="s">
        <v>122</v>
      </c>
      <c r="S431" s="27" t="s">
        <v>122</v>
      </c>
      <c r="T431" s="27" t="s">
        <v>121</v>
      </c>
      <c r="U431" s="17" t="s">
        <v>136</v>
      </c>
      <c r="V431" s="17" t="s">
        <v>136</v>
      </c>
      <c r="W431" s="17" t="s">
        <v>296</v>
      </c>
      <c r="X431" s="19">
        <v>43251</v>
      </c>
      <c r="Y431" s="19">
        <f t="shared" si="20"/>
        <v>43251</v>
      </c>
      <c r="Z431" s="29">
        <v>424</v>
      </c>
      <c r="AA431" s="30">
        <v>200</v>
      </c>
      <c r="AB431" s="30">
        <v>0</v>
      </c>
      <c r="AD431" s="31" t="s">
        <v>400</v>
      </c>
      <c r="AE431" s="17">
        <v>424</v>
      </c>
      <c r="AF431" s="32" t="s">
        <v>401</v>
      </c>
      <c r="AG431" s="33" t="s">
        <v>173</v>
      </c>
      <c r="AH431" s="25">
        <v>43281</v>
      </c>
      <c r="AI431" s="25">
        <f t="shared" si="19"/>
        <v>43281</v>
      </c>
      <c r="AJ431" s="27" t="s">
        <v>402</v>
      </c>
    </row>
    <row r="432" spans="1:36" ht="45" customHeight="1">
      <c r="A432" s="24">
        <v>2018</v>
      </c>
      <c r="B432" s="25">
        <v>43191</v>
      </c>
      <c r="C432" s="25">
        <v>43281</v>
      </c>
      <c r="D432" s="17" t="s">
        <v>96</v>
      </c>
      <c r="E432" s="17">
        <v>322</v>
      </c>
      <c r="F432" s="17" t="s">
        <v>144</v>
      </c>
      <c r="G432" s="17" t="s">
        <v>144</v>
      </c>
      <c r="H432" s="17" t="s">
        <v>145</v>
      </c>
      <c r="I432" s="17" t="s">
        <v>355</v>
      </c>
      <c r="J432" s="17" t="s">
        <v>239</v>
      </c>
      <c r="K432" s="17" t="s">
        <v>295</v>
      </c>
      <c r="L432" s="17" t="s">
        <v>101</v>
      </c>
      <c r="M432" s="17" t="s">
        <v>136</v>
      </c>
      <c r="N432" s="27" t="s">
        <v>103</v>
      </c>
      <c r="O432" s="17">
        <v>0</v>
      </c>
      <c r="P432" s="30">
        <v>0</v>
      </c>
      <c r="Q432" s="27" t="s">
        <v>121</v>
      </c>
      <c r="R432" s="27" t="s">
        <v>122</v>
      </c>
      <c r="S432" s="27" t="s">
        <v>122</v>
      </c>
      <c r="T432" s="27" t="s">
        <v>121</v>
      </c>
      <c r="U432" s="17" t="s">
        <v>136</v>
      </c>
      <c r="V432" s="17" t="s">
        <v>136</v>
      </c>
      <c r="W432" s="17" t="s">
        <v>296</v>
      </c>
      <c r="X432" s="19">
        <v>43152</v>
      </c>
      <c r="Y432" s="19">
        <f t="shared" si="20"/>
        <v>43152</v>
      </c>
      <c r="Z432" s="29">
        <v>425</v>
      </c>
      <c r="AA432" s="30">
        <v>120</v>
      </c>
      <c r="AB432" s="30">
        <v>0</v>
      </c>
      <c r="AD432" s="31" t="s">
        <v>400</v>
      </c>
      <c r="AE432" s="17">
        <v>425</v>
      </c>
      <c r="AF432" s="32" t="s">
        <v>401</v>
      </c>
      <c r="AG432" s="33" t="s">
        <v>173</v>
      </c>
      <c r="AH432" s="25">
        <v>43281</v>
      </c>
      <c r="AI432" s="25">
        <f t="shared" si="19"/>
        <v>43281</v>
      </c>
      <c r="AJ432" s="27" t="s">
        <v>402</v>
      </c>
    </row>
    <row r="433" spans="1:36" ht="45" customHeight="1">
      <c r="A433" s="24">
        <v>2018</v>
      </c>
      <c r="B433" s="25">
        <v>43191</v>
      </c>
      <c r="C433" s="25">
        <v>43281</v>
      </c>
      <c r="D433" s="17" t="s">
        <v>96</v>
      </c>
      <c r="E433" s="17">
        <v>488</v>
      </c>
      <c r="F433" s="17" t="s">
        <v>362</v>
      </c>
      <c r="G433" s="17" t="s">
        <v>362</v>
      </c>
      <c r="H433" s="17" t="s">
        <v>145</v>
      </c>
      <c r="I433" s="17" t="s">
        <v>363</v>
      </c>
      <c r="J433" s="17" t="s">
        <v>295</v>
      </c>
      <c r="K433" s="17" t="s">
        <v>162</v>
      </c>
      <c r="L433" s="17" t="s">
        <v>101</v>
      </c>
      <c r="M433" s="17" t="s">
        <v>164</v>
      </c>
      <c r="N433" s="27" t="s">
        <v>103</v>
      </c>
      <c r="O433" s="17">
        <v>0</v>
      </c>
      <c r="P433" s="30">
        <v>0</v>
      </c>
      <c r="Q433" s="27" t="s">
        <v>121</v>
      </c>
      <c r="R433" s="27" t="s">
        <v>122</v>
      </c>
      <c r="S433" s="27" t="s">
        <v>122</v>
      </c>
      <c r="T433" s="27" t="s">
        <v>121</v>
      </c>
      <c r="U433" s="27" t="s">
        <v>122</v>
      </c>
      <c r="V433" s="27" t="s">
        <v>122</v>
      </c>
      <c r="W433" s="17" t="s">
        <v>849</v>
      </c>
      <c r="X433" s="19">
        <v>43151</v>
      </c>
      <c r="Y433" s="19">
        <f t="shared" si="20"/>
        <v>43151</v>
      </c>
      <c r="Z433" s="29">
        <v>426</v>
      </c>
      <c r="AA433" s="30">
        <v>60</v>
      </c>
      <c r="AB433" s="30">
        <v>0</v>
      </c>
      <c r="AD433" s="31" t="s">
        <v>400</v>
      </c>
      <c r="AE433" s="17">
        <v>426</v>
      </c>
      <c r="AF433" s="32" t="s">
        <v>401</v>
      </c>
      <c r="AG433" s="33" t="s">
        <v>173</v>
      </c>
      <c r="AH433" s="25">
        <v>43281</v>
      </c>
      <c r="AI433" s="25">
        <f t="shared" si="19"/>
        <v>43281</v>
      </c>
      <c r="AJ433" s="27" t="s">
        <v>402</v>
      </c>
    </row>
    <row r="434" spans="1:36" ht="45" customHeight="1">
      <c r="A434" s="24">
        <v>2018</v>
      </c>
      <c r="B434" s="25">
        <v>43191</v>
      </c>
      <c r="C434" s="25">
        <v>43281</v>
      </c>
      <c r="D434" s="17" t="s">
        <v>96</v>
      </c>
      <c r="E434" s="17">
        <v>322</v>
      </c>
      <c r="F434" s="17" t="s">
        <v>144</v>
      </c>
      <c r="G434" s="17" t="s">
        <v>144</v>
      </c>
      <c r="H434" s="17" t="s">
        <v>145</v>
      </c>
      <c r="I434" s="17" t="s">
        <v>358</v>
      </c>
      <c r="J434" s="17" t="s">
        <v>359</v>
      </c>
      <c r="K434" s="17" t="s">
        <v>289</v>
      </c>
      <c r="L434" s="17" t="s">
        <v>101</v>
      </c>
      <c r="M434" s="17" t="s">
        <v>314</v>
      </c>
      <c r="N434" s="27" t="s">
        <v>103</v>
      </c>
      <c r="O434" s="17">
        <v>0</v>
      </c>
      <c r="P434" s="30">
        <v>0</v>
      </c>
      <c r="Q434" s="27" t="s">
        <v>121</v>
      </c>
      <c r="R434" s="27" t="s">
        <v>122</v>
      </c>
      <c r="S434" s="27" t="s">
        <v>122</v>
      </c>
      <c r="T434" s="27" t="s">
        <v>121</v>
      </c>
      <c r="U434" s="27" t="s">
        <v>122</v>
      </c>
      <c r="V434" s="27" t="s">
        <v>122</v>
      </c>
      <c r="W434" s="17" t="s">
        <v>296</v>
      </c>
      <c r="X434" s="19">
        <v>43172</v>
      </c>
      <c r="Y434" s="19">
        <f t="shared" si="20"/>
        <v>43172</v>
      </c>
      <c r="Z434" s="29">
        <v>427</v>
      </c>
      <c r="AA434" s="30">
        <v>100</v>
      </c>
      <c r="AB434" s="30">
        <v>0</v>
      </c>
      <c r="AD434" s="31" t="s">
        <v>400</v>
      </c>
      <c r="AE434" s="17">
        <v>427</v>
      </c>
      <c r="AF434" s="32" t="s">
        <v>401</v>
      </c>
      <c r="AG434" s="33" t="s">
        <v>173</v>
      </c>
      <c r="AH434" s="25">
        <v>43281</v>
      </c>
      <c r="AI434" s="25">
        <f t="shared" si="19"/>
        <v>43281</v>
      </c>
      <c r="AJ434" s="27" t="s">
        <v>402</v>
      </c>
    </row>
    <row r="435" spans="1:36" ht="45" customHeight="1">
      <c r="A435" s="24">
        <v>2018</v>
      </c>
      <c r="B435" s="25">
        <v>43191</v>
      </c>
      <c r="C435" s="25">
        <v>43281</v>
      </c>
      <c r="D435" s="17" t="s">
        <v>96</v>
      </c>
      <c r="E435" s="17">
        <v>519</v>
      </c>
      <c r="F435" s="17" t="s">
        <v>335</v>
      </c>
      <c r="G435" s="17" t="s">
        <v>335</v>
      </c>
      <c r="H435" s="17" t="s">
        <v>145</v>
      </c>
      <c r="I435" s="17" t="s">
        <v>336</v>
      </c>
      <c r="J435" s="17" t="s">
        <v>337</v>
      </c>
      <c r="K435" s="17" t="s">
        <v>338</v>
      </c>
      <c r="L435" s="17" t="s">
        <v>101</v>
      </c>
      <c r="M435" s="17" t="s">
        <v>164</v>
      </c>
      <c r="N435" s="27" t="s">
        <v>103</v>
      </c>
      <c r="O435" s="17">
        <v>0</v>
      </c>
      <c r="P435" s="30">
        <v>0</v>
      </c>
      <c r="Q435" s="27" t="s">
        <v>121</v>
      </c>
      <c r="R435" s="27" t="s">
        <v>122</v>
      </c>
      <c r="S435" s="27" t="s">
        <v>122</v>
      </c>
      <c r="T435" s="27" t="s">
        <v>121</v>
      </c>
      <c r="U435" s="27" t="s">
        <v>122</v>
      </c>
      <c r="V435" s="27" t="s">
        <v>122</v>
      </c>
      <c r="W435" s="17" t="s">
        <v>849</v>
      </c>
      <c r="X435" s="19">
        <v>43175</v>
      </c>
      <c r="Y435" s="19">
        <f t="shared" si="20"/>
        <v>43175</v>
      </c>
      <c r="Z435" s="29">
        <v>428</v>
      </c>
      <c r="AA435" s="30">
        <v>165</v>
      </c>
      <c r="AB435" s="30">
        <v>0</v>
      </c>
      <c r="AD435" s="31" t="s">
        <v>400</v>
      </c>
      <c r="AE435" s="17">
        <v>428</v>
      </c>
      <c r="AF435" s="32" t="s">
        <v>401</v>
      </c>
      <c r="AG435" s="33" t="s">
        <v>173</v>
      </c>
      <c r="AH435" s="25">
        <v>43281</v>
      </c>
      <c r="AI435" s="25">
        <f t="shared" si="19"/>
        <v>43281</v>
      </c>
      <c r="AJ435" s="27" t="s">
        <v>402</v>
      </c>
    </row>
    <row r="436" spans="1:36" ht="45" customHeight="1">
      <c r="A436" s="24">
        <v>2018</v>
      </c>
      <c r="B436" s="25">
        <v>43191</v>
      </c>
      <c r="C436" s="25">
        <v>43281</v>
      </c>
      <c r="D436" s="17" t="s">
        <v>96</v>
      </c>
      <c r="E436" s="17">
        <v>488</v>
      </c>
      <c r="F436" s="17" t="s">
        <v>362</v>
      </c>
      <c r="G436" s="17" t="s">
        <v>362</v>
      </c>
      <c r="H436" s="17" t="s">
        <v>145</v>
      </c>
      <c r="I436" s="17" t="s">
        <v>363</v>
      </c>
      <c r="J436" s="17" t="s">
        <v>295</v>
      </c>
      <c r="K436" s="17" t="s">
        <v>162</v>
      </c>
      <c r="L436" s="17" t="s">
        <v>101</v>
      </c>
      <c r="M436" s="17" t="s">
        <v>164</v>
      </c>
      <c r="N436" s="27" t="s">
        <v>103</v>
      </c>
      <c r="O436" s="17">
        <v>0</v>
      </c>
      <c r="P436" s="30">
        <v>0</v>
      </c>
      <c r="Q436" s="27" t="s">
        <v>121</v>
      </c>
      <c r="R436" s="27" t="s">
        <v>122</v>
      </c>
      <c r="S436" s="27" t="s">
        <v>122</v>
      </c>
      <c r="T436" s="27" t="s">
        <v>121</v>
      </c>
      <c r="U436" s="27" t="s">
        <v>122</v>
      </c>
      <c r="V436" s="27" t="s">
        <v>122</v>
      </c>
      <c r="W436" s="17" t="s">
        <v>849</v>
      </c>
      <c r="X436" s="19">
        <v>43208</v>
      </c>
      <c r="Y436" s="19">
        <f t="shared" si="20"/>
        <v>43208</v>
      </c>
      <c r="Z436" s="29">
        <v>429</v>
      </c>
      <c r="AA436" s="30">
        <v>50</v>
      </c>
      <c r="AB436" s="30">
        <v>0</v>
      </c>
      <c r="AD436" s="31" t="s">
        <v>400</v>
      </c>
      <c r="AE436" s="17">
        <v>429</v>
      </c>
      <c r="AF436" s="32" t="s">
        <v>401</v>
      </c>
      <c r="AG436" s="33" t="s">
        <v>173</v>
      </c>
      <c r="AH436" s="25">
        <v>43281</v>
      </c>
      <c r="AI436" s="25">
        <f t="shared" si="19"/>
        <v>43281</v>
      </c>
      <c r="AJ436" s="27" t="s">
        <v>402</v>
      </c>
    </row>
    <row r="437" spans="1:36" ht="45" customHeight="1">
      <c r="A437" s="24">
        <v>2018</v>
      </c>
      <c r="B437" s="25">
        <v>43191</v>
      </c>
      <c r="C437" s="25">
        <v>43281</v>
      </c>
      <c r="D437" s="17" t="s">
        <v>96</v>
      </c>
      <c r="E437" s="17">
        <v>322</v>
      </c>
      <c r="F437" s="17" t="s">
        <v>144</v>
      </c>
      <c r="G437" s="17" t="s">
        <v>144</v>
      </c>
      <c r="H437" s="17" t="s">
        <v>145</v>
      </c>
      <c r="I437" s="17" t="s">
        <v>358</v>
      </c>
      <c r="J437" s="17" t="s">
        <v>359</v>
      </c>
      <c r="K437" s="17" t="s">
        <v>289</v>
      </c>
      <c r="L437" s="17" t="s">
        <v>101</v>
      </c>
      <c r="M437" s="17" t="s">
        <v>314</v>
      </c>
      <c r="N437" s="27" t="s">
        <v>103</v>
      </c>
      <c r="O437" s="17">
        <v>0</v>
      </c>
      <c r="P437" s="30">
        <v>0</v>
      </c>
      <c r="Q437" s="27" t="s">
        <v>121</v>
      </c>
      <c r="R437" s="27" t="s">
        <v>122</v>
      </c>
      <c r="S437" s="27" t="s">
        <v>122</v>
      </c>
      <c r="T437" s="27" t="s">
        <v>121</v>
      </c>
      <c r="U437" s="27" t="s">
        <v>122</v>
      </c>
      <c r="V437" s="27" t="s">
        <v>122</v>
      </c>
      <c r="W437" s="17" t="s">
        <v>849</v>
      </c>
      <c r="X437" s="19">
        <v>43196</v>
      </c>
      <c r="Y437" s="19">
        <f t="shared" si="20"/>
        <v>43196</v>
      </c>
      <c r="Z437" s="29">
        <v>430</v>
      </c>
      <c r="AA437" s="30">
        <v>100</v>
      </c>
      <c r="AB437" s="30">
        <v>0</v>
      </c>
      <c r="AD437" s="31" t="s">
        <v>400</v>
      </c>
      <c r="AE437" s="17">
        <v>430</v>
      </c>
      <c r="AF437" s="32" t="s">
        <v>401</v>
      </c>
      <c r="AG437" s="33" t="s">
        <v>173</v>
      </c>
      <c r="AH437" s="25">
        <v>43281</v>
      </c>
      <c r="AI437" s="25">
        <f t="shared" si="19"/>
        <v>43281</v>
      </c>
      <c r="AJ437" s="27" t="s">
        <v>402</v>
      </c>
    </row>
    <row r="438" spans="1:36" ht="45" customHeight="1">
      <c r="A438" s="24">
        <v>2018</v>
      </c>
      <c r="B438" s="25">
        <v>43191</v>
      </c>
      <c r="C438" s="25">
        <v>43281</v>
      </c>
      <c r="D438" s="17" t="s">
        <v>96</v>
      </c>
      <c r="E438" s="17">
        <v>215</v>
      </c>
      <c r="F438" s="17" t="s">
        <v>850</v>
      </c>
      <c r="G438" s="17" t="s">
        <v>850</v>
      </c>
      <c r="H438" s="17" t="s">
        <v>851</v>
      </c>
      <c r="I438" s="17" t="s">
        <v>852</v>
      </c>
      <c r="J438" s="17" t="s">
        <v>118</v>
      </c>
      <c r="K438" s="17" t="s">
        <v>853</v>
      </c>
      <c r="L438" s="17" t="s">
        <v>101</v>
      </c>
      <c r="M438" s="17" t="s">
        <v>314</v>
      </c>
      <c r="N438" s="27" t="s">
        <v>103</v>
      </c>
      <c r="O438" s="17">
        <v>0</v>
      </c>
      <c r="P438" s="30">
        <v>0</v>
      </c>
      <c r="Q438" s="27" t="s">
        <v>121</v>
      </c>
      <c r="R438" s="27" t="s">
        <v>122</v>
      </c>
      <c r="S438" s="27" t="s">
        <v>122</v>
      </c>
      <c r="T438" s="27" t="s">
        <v>121</v>
      </c>
      <c r="U438" s="27" t="s">
        <v>122</v>
      </c>
      <c r="V438" s="27" t="s">
        <v>122</v>
      </c>
      <c r="W438" s="17" t="s">
        <v>296</v>
      </c>
      <c r="X438" s="19">
        <v>43197</v>
      </c>
      <c r="Y438" s="19">
        <f t="shared" si="20"/>
        <v>43197</v>
      </c>
      <c r="Z438" s="29">
        <v>431</v>
      </c>
      <c r="AA438" s="30">
        <v>220.01</v>
      </c>
      <c r="AB438" s="30">
        <v>0</v>
      </c>
      <c r="AD438" s="31" t="s">
        <v>400</v>
      </c>
      <c r="AE438" s="17">
        <v>431</v>
      </c>
      <c r="AF438" s="32" t="s">
        <v>401</v>
      </c>
      <c r="AG438" s="33" t="s">
        <v>173</v>
      </c>
      <c r="AH438" s="25">
        <v>43281</v>
      </c>
      <c r="AI438" s="25">
        <f t="shared" si="19"/>
        <v>43281</v>
      </c>
      <c r="AJ438" s="27" t="s">
        <v>402</v>
      </c>
    </row>
    <row r="439" spans="1:36" ht="45" customHeight="1">
      <c r="A439" s="24">
        <v>2018</v>
      </c>
      <c r="B439" s="25">
        <v>43191</v>
      </c>
      <c r="C439" s="25">
        <v>43281</v>
      </c>
      <c r="D439" s="17" t="s">
        <v>96</v>
      </c>
      <c r="E439" s="17">
        <v>322</v>
      </c>
      <c r="F439" s="17" t="s">
        <v>144</v>
      </c>
      <c r="G439" s="17" t="s">
        <v>144</v>
      </c>
      <c r="H439" s="17" t="s">
        <v>145</v>
      </c>
      <c r="I439" s="17" t="s">
        <v>331</v>
      </c>
      <c r="J439" s="17" t="s">
        <v>332</v>
      </c>
      <c r="K439" s="17" t="s">
        <v>333</v>
      </c>
      <c r="L439" s="17" t="s">
        <v>101</v>
      </c>
      <c r="M439" s="17" t="s">
        <v>136</v>
      </c>
      <c r="N439" s="27" t="s">
        <v>103</v>
      </c>
      <c r="O439" s="17">
        <v>0</v>
      </c>
      <c r="P439" s="30">
        <v>0</v>
      </c>
      <c r="Q439" s="27" t="s">
        <v>121</v>
      </c>
      <c r="R439" s="27" t="s">
        <v>122</v>
      </c>
      <c r="S439" s="27" t="s">
        <v>122</v>
      </c>
      <c r="T439" s="27" t="s">
        <v>121</v>
      </c>
      <c r="U439" s="17" t="s">
        <v>136</v>
      </c>
      <c r="V439" s="17" t="s">
        <v>136</v>
      </c>
      <c r="W439" s="17" t="s">
        <v>296</v>
      </c>
      <c r="X439" s="19">
        <v>43199</v>
      </c>
      <c r="Y439" s="19">
        <f t="shared" si="20"/>
        <v>43199</v>
      </c>
      <c r="Z439" s="29">
        <v>432</v>
      </c>
      <c r="AA439" s="30">
        <v>164</v>
      </c>
      <c r="AB439" s="30">
        <v>0</v>
      </c>
      <c r="AD439" s="31" t="s">
        <v>400</v>
      </c>
      <c r="AE439" s="17">
        <v>432</v>
      </c>
      <c r="AF439" s="32" t="s">
        <v>401</v>
      </c>
      <c r="AG439" s="33" t="s">
        <v>173</v>
      </c>
      <c r="AH439" s="25">
        <v>43281</v>
      </c>
      <c r="AI439" s="25">
        <f t="shared" si="19"/>
        <v>43281</v>
      </c>
      <c r="AJ439" s="27" t="s">
        <v>402</v>
      </c>
    </row>
    <row r="440" spans="1:36" ht="45" customHeight="1">
      <c r="A440" s="24">
        <v>2018</v>
      </c>
      <c r="B440" s="25">
        <v>43191</v>
      </c>
      <c r="C440" s="25">
        <v>43281</v>
      </c>
      <c r="D440" s="17" t="s">
        <v>96</v>
      </c>
      <c r="E440" s="17">
        <v>322</v>
      </c>
      <c r="F440" s="17" t="s">
        <v>144</v>
      </c>
      <c r="G440" s="17" t="s">
        <v>144</v>
      </c>
      <c r="H440" s="17" t="s">
        <v>145</v>
      </c>
      <c r="I440" s="17" t="s">
        <v>331</v>
      </c>
      <c r="J440" s="17" t="s">
        <v>332</v>
      </c>
      <c r="K440" s="17" t="s">
        <v>333</v>
      </c>
      <c r="L440" s="17" t="s">
        <v>101</v>
      </c>
      <c r="M440" s="17" t="s">
        <v>136</v>
      </c>
      <c r="N440" s="27" t="s">
        <v>103</v>
      </c>
      <c r="O440" s="17">
        <v>0</v>
      </c>
      <c r="P440" s="30">
        <v>0</v>
      </c>
      <c r="Q440" s="27" t="s">
        <v>121</v>
      </c>
      <c r="R440" s="27" t="s">
        <v>122</v>
      </c>
      <c r="S440" s="27" t="s">
        <v>122</v>
      </c>
      <c r="T440" s="27" t="s">
        <v>121</v>
      </c>
      <c r="U440" s="17" t="s">
        <v>136</v>
      </c>
      <c r="V440" s="17" t="s">
        <v>136</v>
      </c>
      <c r="W440" s="17" t="s">
        <v>296</v>
      </c>
      <c r="X440" s="19">
        <v>43199</v>
      </c>
      <c r="Y440" s="19">
        <f t="shared" si="20"/>
        <v>43199</v>
      </c>
      <c r="Z440" s="29">
        <v>433</v>
      </c>
      <c r="AA440" s="30">
        <v>472.01</v>
      </c>
      <c r="AB440" s="30">
        <v>0</v>
      </c>
      <c r="AD440" s="31" t="s">
        <v>400</v>
      </c>
      <c r="AE440" s="17">
        <v>433</v>
      </c>
      <c r="AF440" s="32" t="s">
        <v>401</v>
      </c>
      <c r="AG440" s="33" t="s">
        <v>173</v>
      </c>
      <c r="AH440" s="25">
        <v>43281</v>
      </c>
      <c r="AI440" s="25">
        <f t="shared" si="19"/>
        <v>43281</v>
      </c>
      <c r="AJ440" s="27" t="s">
        <v>402</v>
      </c>
    </row>
    <row r="441" spans="1:36" ht="45" customHeight="1">
      <c r="A441" s="24">
        <v>2018</v>
      </c>
      <c r="B441" s="25">
        <v>43191</v>
      </c>
      <c r="C441" s="25">
        <v>43281</v>
      </c>
      <c r="D441" s="17" t="s">
        <v>96</v>
      </c>
      <c r="E441" s="17">
        <v>322</v>
      </c>
      <c r="F441" s="17" t="s">
        <v>144</v>
      </c>
      <c r="G441" s="17" t="s">
        <v>144</v>
      </c>
      <c r="H441" s="17" t="s">
        <v>145</v>
      </c>
      <c r="I441" s="17" t="s">
        <v>355</v>
      </c>
      <c r="J441" s="17" t="s">
        <v>239</v>
      </c>
      <c r="K441" s="17" t="s">
        <v>295</v>
      </c>
      <c r="L441" s="17" t="s">
        <v>101</v>
      </c>
      <c r="M441" s="17" t="s">
        <v>357</v>
      </c>
      <c r="N441" s="27" t="s">
        <v>103</v>
      </c>
      <c r="O441" s="17">
        <v>0</v>
      </c>
      <c r="P441" s="30">
        <v>0</v>
      </c>
      <c r="Q441" s="27" t="s">
        <v>121</v>
      </c>
      <c r="R441" s="27" t="s">
        <v>122</v>
      </c>
      <c r="S441" s="27" t="s">
        <v>122</v>
      </c>
      <c r="T441" s="27" t="s">
        <v>121</v>
      </c>
      <c r="U441" s="17" t="s">
        <v>357</v>
      </c>
      <c r="V441" s="17" t="s">
        <v>357</v>
      </c>
      <c r="W441" s="17" t="s">
        <v>296</v>
      </c>
      <c r="X441" s="19">
        <v>43182</v>
      </c>
      <c r="Y441" s="19">
        <f t="shared" si="20"/>
        <v>43182</v>
      </c>
      <c r="Z441" s="29">
        <v>434</v>
      </c>
      <c r="AA441" s="30">
        <v>120</v>
      </c>
      <c r="AB441" s="30">
        <v>0</v>
      </c>
      <c r="AD441" s="31" t="s">
        <v>400</v>
      </c>
      <c r="AE441" s="17">
        <v>434</v>
      </c>
      <c r="AF441" s="32" t="s">
        <v>401</v>
      </c>
      <c r="AG441" s="33" t="s">
        <v>173</v>
      </c>
      <c r="AH441" s="25">
        <v>43281</v>
      </c>
      <c r="AI441" s="25">
        <f t="shared" si="19"/>
        <v>43281</v>
      </c>
      <c r="AJ441" s="27" t="s">
        <v>402</v>
      </c>
    </row>
    <row r="442" spans="1:36" ht="45" customHeight="1">
      <c r="A442" s="24">
        <v>2018</v>
      </c>
      <c r="B442" s="25">
        <v>43191</v>
      </c>
      <c r="C442" s="25">
        <v>43281</v>
      </c>
      <c r="D442" s="17" t="s">
        <v>96</v>
      </c>
      <c r="E442" s="17">
        <v>322</v>
      </c>
      <c r="F442" s="17" t="s">
        <v>144</v>
      </c>
      <c r="G442" s="17" t="s">
        <v>144</v>
      </c>
      <c r="H442" s="17" t="s">
        <v>145</v>
      </c>
      <c r="I442" s="17" t="s">
        <v>355</v>
      </c>
      <c r="J442" s="17" t="s">
        <v>239</v>
      </c>
      <c r="K442" s="17" t="s">
        <v>295</v>
      </c>
      <c r="L442" s="17" t="s">
        <v>101</v>
      </c>
      <c r="M442" s="17" t="s">
        <v>357</v>
      </c>
      <c r="N442" s="27" t="s">
        <v>103</v>
      </c>
      <c r="O442" s="17">
        <v>0</v>
      </c>
      <c r="P442" s="30">
        <v>0</v>
      </c>
      <c r="Q442" s="27" t="s">
        <v>121</v>
      </c>
      <c r="R442" s="27" t="s">
        <v>122</v>
      </c>
      <c r="S442" s="27" t="s">
        <v>122</v>
      </c>
      <c r="T442" s="27" t="s">
        <v>121</v>
      </c>
      <c r="U442" s="17" t="s">
        <v>357</v>
      </c>
      <c r="V442" s="17" t="s">
        <v>357</v>
      </c>
      <c r="W442" s="17" t="s">
        <v>296</v>
      </c>
      <c r="X442" s="19">
        <v>43182</v>
      </c>
      <c r="Y442" s="19">
        <f t="shared" si="20"/>
        <v>43182</v>
      </c>
      <c r="Z442" s="29">
        <v>435</v>
      </c>
      <c r="AA442" s="30">
        <v>200</v>
      </c>
      <c r="AB442" s="30">
        <v>0</v>
      </c>
      <c r="AD442" s="31" t="s">
        <v>400</v>
      </c>
      <c r="AE442" s="17">
        <v>435</v>
      </c>
      <c r="AF442" s="32" t="s">
        <v>401</v>
      </c>
      <c r="AG442" s="33" t="s">
        <v>173</v>
      </c>
      <c r="AH442" s="25">
        <v>43281</v>
      </c>
      <c r="AI442" s="25">
        <f t="shared" si="19"/>
        <v>43281</v>
      </c>
      <c r="AJ442" s="27" t="s">
        <v>402</v>
      </c>
    </row>
    <row r="443" spans="1:36" ht="45" customHeight="1">
      <c r="A443" s="24">
        <v>2018</v>
      </c>
      <c r="B443" s="25">
        <v>43191</v>
      </c>
      <c r="C443" s="25">
        <v>43281</v>
      </c>
      <c r="D443" s="17" t="s">
        <v>96</v>
      </c>
      <c r="E443" s="17">
        <v>322</v>
      </c>
      <c r="F443" s="17" t="s">
        <v>144</v>
      </c>
      <c r="G443" s="17" t="s">
        <v>144</v>
      </c>
      <c r="H443" s="17" t="s">
        <v>145</v>
      </c>
      <c r="I443" s="17" t="s">
        <v>355</v>
      </c>
      <c r="J443" s="17" t="s">
        <v>239</v>
      </c>
      <c r="K443" s="17" t="s">
        <v>295</v>
      </c>
      <c r="L443" s="17" t="s">
        <v>101</v>
      </c>
      <c r="M443" s="17" t="s">
        <v>357</v>
      </c>
      <c r="N443" s="27" t="s">
        <v>103</v>
      </c>
      <c r="O443" s="17">
        <v>0</v>
      </c>
      <c r="P443" s="30">
        <v>0</v>
      </c>
      <c r="Q443" s="27" t="s">
        <v>121</v>
      </c>
      <c r="R443" s="27" t="s">
        <v>122</v>
      </c>
      <c r="S443" s="27" t="s">
        <v>122</v>
      </c>
      <c r="T443" s="27" t="s">
        <v>121</v>
      </c>
      <c r="U443" s="17" t="s">
        <v>357</v>
      </c>
      <c r="V443" s="17" t="s">
        <v>357</v>
      </c>
      <c r="W443" s="17" t="s">
        <v>296</v>
      </c>
      <c r="X443" s="19">
        <v>43186</v>
      </c>
      <c r="Y443" s="19">
        <f t="shared" si="20"/>
        <v>43186</v>
      </c>
      <c r="Z443" s="29">
        <v>436</v>
      </c>
      <c r="AA443" s="30">
        <v>190</v>
      </c>
      <c r="AB443" s="30">
        <v>0</v>
      </c>
      <c r="AD443" s="31" t="s">
        <v>400</v>
      </c>
      <c r="AE443" s="17">
        <v>436</v>
      </c>
      <c r="AF443" s="32" t="s">
        <v>401</v>
      </c>
      <c r="AG443" s="33" t="s">
        <v>173</v>
      </c>
      <c r="AH443" s="25">
        <v>43281</v>
      </c>
      <c r="AI443" s="25">
        <f t="shared" si="19"/>
        <v>43281</v>
      </c>
      <c r="AJ443" s="27" t="s">
        <v>402</v>
      </c>
    </row>
    <row r="444" spans="1:36" ht="45" customHeight="1">
      <c r="A444" s="24">
        <v>2018</v>
      </c>
      <c r="B444" s="25">
        <v>43191</v>
      </c>
      <c r="C444" s="25">
        <v>43281</v>
      </c>
      <c r="D444" s="17" t="s">
        <v>96</v>
      </c>
      <c r="E444" s="17">
        <v>322</v>
      </c>
      <c r="F444" s="17" t="s">
        <v>144</v>
      </c>
      <c r="G444" s="17" t="s">
        <v>144</v>
      </c>
      <c r="H444" s="17" t="s">
        <v>145</v>
      </c>
      <c r="I444" s="17" t="s">
        <v>355</v>
      </c>
      <c r="J444" s="17" t="s">
        <v>239</v>
      </c>
      <c r="K444" s="17" t="s">
        <v>295</v>
      </c>
      <c r="L444" s="17" t="s">
        <v>101</v>
      </c>
      <c r="M444" s="17" t="s">
        <v>357</v>
      </c>
      <c r="N444" s="27" t="s">
        <v>103</v>
      </c>
      <c r="O444" s="17">
        <v>0</v>
      </c>
      <c r="P444" s="30">
        <v>0</v>
      </c>
      <c r="Q444" s="27" t="s">
        <v>121</v>
      </c>
      <c r="R444" s="27" t="s">
        <v>122</v>
      </c>
      <c r="S444" s="27" t="s">
        <v>122</v>
      </c>
      <c r="T444" s="27" t="s">
        <v>121</v>
      </c>
      <c r="U444" s="17" t="s">
        <v>357</v>
      </c>
      <c r="V444" s="17" t="s">
        <v>357</v>
      </c>
      <c r="W444" s="17" t="s">
        <v>296</v>
      </c>
      <c r="X444" s="19">
        <v>43186</v>
      </c>
      <c r="Y444" s="19">
        <f t="shared" si="20"/>
        <v>43186</v>
      </c>
      <c r="Z444" s="29">
        <v>437</v>
      </c>
      <c r="AA444" s="30">
        <v>164</v>
      </c>
      <c r="AB444" s="30">
        <v>0</v>
      </c>
      <c r="AD444" s="31" t="s">
        <v>400</v>
      </c>
      <c r="AE444" s="17">
        <v>437</v>
      </c>
      <c r="AF444" s="32" t="s">
        <v>401</v>
      </c>
      <c r="AG444" s="33" t="s">
        <v>173</v>
      </c>
      <c r="AH444" s="25">
        <v>43281</v>
      </c>
      <c r="AI444" s="25">
        <f t="shared" si="19"/>
        <v>43281</v>
      </c>
      <c r="AJ444" s="27" t="s">
        <v>402</v>
      </c>
    </row>
    <row r="445" spans="1:36" ht="45" customHeight="1">
      <c r="A445" s="24">
        <v>2018</v>
      </c>
      <c r="B445" s="25">
        <v>43191</v>
      </c>
      <c r="C445" s="25">
        <v>43281</v>
      </c>
      <c r="D445" s="17" t="s">
        <v>96</v>
      </c>
      <c r="E445" s="17">
        <v>322</v>
      </c>
      <c r="F445" s="17" t="s">
        <v>144</v>
      </c>
      <c r="G445" s="17" t="s">
        <v>144</v>
      </c>
      <c r="H445" s="17" t="s">
        <v>145</v>
      </c>
      <c r="I445" s="17" t="s">
        <v>355</v>
      </c>
      <c r="J445" s="17" t="s">
        <v>239</v>
      </c>
      <c r="K445" s="17" t="s">
        <v>295</v>
      </c>
      <c r="L445" s="17" t="s">
        <v>101</v>
      </c>
      <c r="M445" s="17" t="s">
        <v>357</v>
      </c>
      <c r="N445" s="27" t="s">
        <v>103</v>
      </c>
      <c r="O445" s="17">
        <v>0</v>
      </c>
      <c r="P445" s="30">
        <v>0</v>
      </c>
      <c r="Q445" s="27" t="s">
        <v>121</v>
      </c>
      <c r="R445" s="27" t="s">
        <v>122</v>
      </c>
      <c r="S445" s="27" t="s">
        <v>122</v>
      </c>
      <c r="T445" s="27" t="s">
        <v>121</v>
      </c>
      <c r="U445" s="17" t="s">
        <v>357</v>
      </c>
      <c r="V445" s="17" t="s">
        <v>357</v>
      </c>
      <c r="W445" s="17" t="s">
        <v>296</v>
      </c>
      <c r="X445" s="19">
        <v>43186</v>
      </c>
      <c r="Y445" s="19">
        <f t="shared" si="20"/>
        <v>43186</v>
      </c>
      <c r="Z445" s="29">
        <v>438</v>
      </c>
      <c r="AA445" s="30">
        <v>164</v>
      </c>
      <c r="AB445" s="30">
        <v>0</v>
      </c>
      <c r="AD445" s="31" t="s">
        <v>400</v>
      </c>
      <c r="AE445" s="17">
        <v>438</v>
      </c>
      <c r="AF445" s="32" t="s">
        <v>401</v>
      </c>
      <c r="AG445" s="33" t="s">
        <v>173</v>
      </c>
      <c r="AH445" s="25">
        <v>43281</v>
      </c>
      <c r="AI445" s="25">
        <f t="shared" si="19"/>
        <v>43281</v>
      </c>
      <c r="AJ445" s="27" t="s">
        <v>402</v>
      </c>
    </row>
    <row r="446" spans="1:36" ht="45" customHeight="1">
      <c r="A446" s="24">
        <v>2018</v>
      </c>
      <c r="B446" s="25">
        <v>43191</v>
      </c>
      <c r="C446" s="25">
        <v>43281</v>
      </c>
      <c r="D446" s="17" t="s">
        <v>96</v>
      </c>
      <c r="E446" s="17">
        <v>488</v>
      </c>
      <c r="F446" s="17" t="s">
        <v>362</v>
      </c>
      <c r="G446" s="17" t="s">
        <v>362</v>
      </c>
      <c r="H446" s="17" t="s">
        <v>145</v>
      </c>
      <c r="I446" s="17" t="s">
        <v>363</v>
      </c>
      <c r="J446" s="17" t="s">
        <v>295</v>
      </c>
      <c r="K446" s="17" t="s">
        <v>162</v>
      </c>
      <c r="L446" s="17" t="s">
        <v>101</v>
      </c>
      <c r="M446" s="17" t="s">
        <v>164</v>
      </c>
      <c r="N446" s="27" t="s">
        <v>103</v>
      </c>
      <c r="O446" s="17">
        <v>0</v>
      </c>
      <c r="P446" s="30">
        <v>0</v>
      </c>
      <c r="Q446" s="27" t="s">
        <v>121</v>
      </c>
      <c r="R446" s="27" t="s">
        <v>122</v>
      </c>
      <c r="S446" s="27" t="s">
        <v>122</v>
      </c>
      <c r="T446" s="27" t="s">
        <v>121</v>
      </c>
      <c r="U446" s="27" t="s">
        <v>122</v>
      </c>
      <c r="V446" s="27" t="s">
        <v>122</v>
      </c>
      <c r="W446" s="17" t="s">
        <v>848</v>
      </c>
      <c r="X446" s="19">
        <v>43210</v>
      </c>
      <c r="Y446" s="19">
        <f t="shared" si="20"/>
        <v>43210</v>
      </c>
      <c r="Z446" s="29">
        <v>439</v>
      </c>
      <c r="AA446" s="30">
        <v>50</v>
      </c>
      <c r="AB446" s="30">
        <v>0</v>
      </c>
      <c r="AD446" s="31" t="s">
        <v>400</v>
      </c>
      <c r="AE446" s="17">
        <v>439</v>
      </c>
      <c r="AF446" s="32" t="s">
        <v>401</v>
      </c>
      <c r="AG446" s="33" t="s">
        <v>173</v>
      </c>
      <c r="AH446" s="25">
        <v>43281</v>
      </c>
      <c r="AI446" s="25">
        <f t="shared" si="19"/>
        <v>43281</v>
      </c>
      <c r="AJ446" s="27" t="s">
        <v>402</v>
      </c>
    </row>
    <row r="447" spans="1:36" ht="45" customHeight="1">
      <c r="A447" s="24">
        <v>2018</v>
      </c>
      <c r="B447" s="25">
        <v>43191</v>
      </c>
      <c r="C447" s="25">
        <v>43281</v>
      </c>
      <c r="D447" s="17" t="s">
        <v>96</v>
      </c>
      <c r="E447" s="17">
        <v>322</v>
      </c>
      <c r="F447" s="17" t="s">
        <v>144</v>
      </c>
      <c r="G447" s="17" t="s">
        <v>144</v>
      </c>
      <c r="H447" s="17" t="s">
        <v>145</v>
      </c>
      <c r="I447" s="17" t="s">
        <v>331</v>
      </c>
      <c r="J447" s="17" t="s">
        <v>332</v>
      </c>
      <c r="K447" s="17" t="s">
        <v>333</v>
      </c>
      <c r="L447" s="17" t="s">
        <v>101</v>
      </c>
      <c r="M447" s="17" t="s">
        <v>136</v>
      </c>
      <c r="N447" s="27" t="s">
        <v>103</v>
      </c>
      <c r="O447" s="17">
        <v>0</v>
      </c>
      <c r="P447" s="30">
        <v>0</v>
      </c>
      <c r="Q447" s="27" t="s">
        <v>121</v>
      </c>
      <c r="R447" s="27" t="s">
        <v>122</v>
      </c>
      <c r="S447" s="27" t="s">
        <v>122</v>
      </c>
      <c r="T447" s="27" t="s">
        <v>121</v>
      </c>
      <c r="U447" s="17" t="s">
        <v>136</v>
      </c>
      <c r="V447" s="17" t="s">
        <v>136</v>
      </c>
      <c r="W447" s="17" t="s">
        <v>296</v>
      </c>
      <c r="X447" s="19">
        <v>43202</v>
      </c>
      <c r="Y447" s="19">
        <f t="shared" si="20"/>
        <v>43202</v>
      </c>
      <c r="Z447" s="29">
        <v>440</v>
      </c>
      <c r="AA447" s="30">
        <v>140</v>
      </c>
      <c r="AB447" s="30">
        <v>0</v>
      </c>
      <c r="AD447" s="31" t="s">
        <v>400</v>
      </c>
      <c r="AE447" s="17">
        <v>440</v>
      </c>
      <c r="AF447" s="32" t="s">
        <v>401</v>
      </c>
      <c r="AG447" s="33" t="s">
        <v>173</v>
      </c>
      <c r="AH447" s="25">
        <v>43281</v>
      </c>
      <c r="AI447" s="25">
        <f t="shared" si="19"/>
        <v>43281</v>
      </c>
      <c r="AJ447" s="27" t="s">
        <v>402</v>
      </c>
    </row>
    <row r="448" spans="1:36" ht="45" customHeight="1">
      <c r="A448" s="24">
        <v>2018</v>
      </c>
      <c r="B448" s="25">
        <v>43191</v>
      </c>
      <c r="C448" s="25">
        <v>43281</v>
      </c>
      <c r="D448" s="17" t="s">
        <v>96</v>
      </c>
      <c r="E448" s="17">
        <v>322</v>
      </c>
      <c r="F448" s="17" t="s">
        <v>144</v>
      </c>
      <c r="G448" s="17" t="s">
        <v>144</v>
      </c>
      <c r="H448" s="17" t="s">
        <v>145</v>
      </c>
      <c r="I448" s="17" t="s">
        <v>331</v>
      </c>
      <c r="J448" s="17" t="s">
        <v>332</v>
      </c>
      <c r="K448" s="17" t="s">
        <v>333</v>
      </c>
      <c r="L448" s="17" t="s">
        <v>101</v>
      </c>
      <c r="M448" s="17" t="s">
        <v>136</v>
      </c>
      <c r="N448" s="27" t="s">
        <v>103</v>
      </c>
      <c r="O448" s="17">
        <v>0</v>
      </c>
      <c r="P448" s="30">
        <v>0</v>
      </c>
      <c r="Q448" s="27" t="s">
        <v>121</v>
      </c>
      <c r="R448" s="27" t="s">
        <v>122</v>
      </c>
      <c r="S448" s="27" t="s">
        <v>122</v>
      </c>
      <c r="T448" s="27" t="s">
        <v>121</v>
      </c>
      <c r="U448" s="17" t="s">
        <v>136</v>
      </c>
      <c r="V448" s="17" t="s">
        <v>136</v>
      </c>
      <c r="W448" s="17" t="s">
        <v>296</v>
      </c>
      <c r="X448" s="19">
        <v>43207</v>
      </c>
      <c r="Y448" s="19">
        <f t="shared" si="20"/>
        <v>43207</v>
      </c>
      <c r="Z448" s="29">
        <v>441</v>
      </c>
      <c r="AA448" s="30">
        <v>472.01</v>
      </c>
      <c r="AB448" s="30">
        <v>0</v>
      </c>
      <c r="AD448" s="31" t="s">
        <v>400</v>
      </c>
      <c r="AE448" s="17">
        <v>441</v>
      </c>
      <c r="AF448" s="32" t="s">
        <v>401</v>
      </c>
      <c r="AG448" s="33" t="s">
        <v>173</v>
      </c>
      <c r="AH448" s="25">
        <v>43281</v>
      </c>
      <c r="AI448" s="25">
        <f t="shared" si="19"/>
        <v>43281</v>
      </c>
      <c r="AJ448" s="27" t="s">
        <v>402</v>
      </c>
    </row>
    <row r="449" spans="1:36" ht="45" customHeight="1">
      <c r="A449" s="24">
        <v>2018</v>
      </c>
      <c r="B449" s="25">
        <v>43191</v>
      </c>
      <c r="C449" s="25">
        <v>43281</v>
      </c>
      <c r="D449" s="17" t="s">
        <v>96</v>
      </c>
      <c r="E449" s="17">
        <v>322</v>
      </c>
      <c r="F449" s="17" t="s">
        <v>144</v>
      </c>
      <c r="G449" s="17" t="s">
        <v>144</v>
      </c>
      <c r="H449" s="17" t="s">
        <v>145</v>
      </c>
      <c r="I449" s="17" t="s">
        <v>331</v>
      </c>
      <c r="J449" s="17" t="s">
        <v>332</v>
      </c>
      <c r="K449" s="17" t="s">
        <v>333</v>
      </c>
      <c r="L449" s="17" t="s">
        <v>101</v>
      </c>
      <c r="M449" s="17" t="s">
        <v>136</v>
      </c>
      <c r="N449" s="27" t="s">
        <v>103</v>
      </c>
      <c r="O449" s="17">
        <v>0</v>
      </c>
      <c r="P449" s="30">
        <v>0</v>
      </c>
      <c r="Q449" s="27" t="s">
        <v>121</v>
      </c>
      <c r="R449" s="27" t="s">
        <v>122</v>
      </c>
      <c r="S449" s="27" t="s">
        <v>122</v>
      </c>
      <c r="T449" s="27" t="s">
        <v>121</v>
      </c>
      <c r="U449" s="17" t="s">
        <v>136</v>
      </c>
      <c r="V449" s="17" t="s">
        <v>136</v>
      </c>
      <c r="W449" s="17" t="s">
        <v>296</v>
      </c>
      <c r="X449" s="19">
        <v>43207</v>
      </c>
      <c r="Y449" s="19">
        <f t="shared" si="20"/>
        <v>43207</v>
      </c>
      <c r="Z449" s="29">
        <v>442</v>
      </c>
      <c r="AA449" s="30">
        <v>164</v>
      </c>
      <c r="AB449" s="30">
        <v>0</v>
      </c>
      <c r="AD449" s="31" t="s">
        <v>400</v>
      </c>
      <c r="AE449" s="17">
        <v>442</v>
      </c>
      <c r="AF449" s="32" t="s">
        <v>401</v>
      </c>
      <c r="AG449" s="33" t="s">
        <v>173</v>
      </c>
      <c r="AH449" s="25">
        <v>43281</v>
      </c>
      <c r="AI449" s="25">
        <f t="shared" si="19"/>
        <v>43281</v>
      </c>
      <c r="AJ449" s="27" t="s">
        <v>402</v>
      </c>
    </row>
    <row r="450" spans="1:36" ht="45" customHeight="1">
      <c r="A450" s="24">
        <v>2018</v>
      </c>
      <c r="B450" s="25">
        <v>43191</v>
      </c>
      <c r="C450" s="25">
        <v>43281</v>
      </c>
      <c r="D450" s="17" t="s">
        <v>96</v>
      </c>
      <c r="E450" s="17">
        <v>322</v>
      </c>
      <c r="F450" s="17" t="s">
        <v>144</v>
      </c>
      <c r="G450" s="17" t="s">
        <v>144</v>
      </c>
      <c r="H450" s="17" t="s">
        <v>145</v>
      </c>
      <c r="I450" s="17" t="s">
        <v>331</v>
      </c>
      <c r="J450" s="17" t="s">
        <v>332</v>
      </c>
      <c r="K450" s="17" t="s">
        <v>333</v>
      </c>
      <c r="L450" s="17" t="s">
        <v>101</v>
      </c>
      <c r="M450" s="17" t="s">
        <v>136</v>
      </c>
      <c r="N450" s="27" t="s">
        <v>103</v>
      </c>
      <c r="O450" s="17">
        <v>0</v>
      </c>
      <c r="P450" s="30">
        <v>0</v>
      </c>
      <c r="Q450" s="27" t="s">
        <v>121</v>
      </c>
      <c r="R450" s="27" t="s">
        <v>122</v>
      </c>
      <c r="S450" s="27" t="s">
        <v>122</v>
      </c>
      <c r="T450" s="27" t="s">
        <v>121</v>
      </c>
      <c r="U450" s="17" t="s">
        <v>136</v>
      </c>
      <c r="V450" s="17" t="s">
        <v>136</v>
      </c>
      <c r="W450" s="17" t="s">
        <v>296</v>
      </c>
      <c r="X450" s="19">
        <v>42839</v>
      </c>
      <c r="Y450" s="19">
        <f t="shared" si="20"/>
        <v>42839</v>
      </c>
      <c r="Z450" s="29">
        <v>443</v>
      </c>
      <c r="AA450" s="30">
        <v>290</v>
      </c>
      <c r="AB450" s="30">
        <v>0</v>
      </c>
      <c r="AD450" s="31" t="s">
        <v>400</v>
      </c>
      <c r="AE450" s="17">
        <v>443</v>
      </c>
      <c r="AF450" s="32" t="s">
        <v>401</v>
      </c>
      <c r="AG450" s="33" t="s">
        <v>173</v>
      </c>
      <c r="AH450" s="25">
        <v>43281</v>
      </c>
      <c r="AI450" s="25">
        <f t="shared" si="19"/>
        <v>43281</v>
      </c>
      <c r="AJ450" s="27" t="s">
        <v>402</v>
      </c>
    </row>
    <row r="451" spans="1:36" ht="45" customHeight="1">
      <c r="A451" s="24">
        <v>2018</v>
      </c>
      <c r="B451" s="25">
        <v>43191</v>
      </c>
      <c r="C451" s="25">
        <v>43281</v>
      </c>
      <c r="D451" s="17" t="s">
        <v>96</v>
      </c>
      <c r="E451" s="17">
        <v>322</v>
      </c>
      <c r="F451" s="17" t="s">
        <v>144</v>
      </c>
      <c r="G451" s="17" t="s">
        <v>144</v>
      </c>
      <c r="H451" s="17" t="s">
        <v>145</v>
      </c>
      <c r="I451" s="17" t="s">
        <v>331</v>
      </c>
      <c r="J451" s="17" t="s">
        <v>332</v>
      </c>
      <c r="K451" s="17" t="s">
        <v>333</v>
      </c>
      <c r="L451" s="17" t="s">
        <v>101</v>
      </c>
      <c r="M451" s="17" t="s">
        <v>136</v>
      </c>
      <c r="N451" s="27" t="s">
        <v>103</v>
      </c>
      <c r="O451" s="17">
        <v>0</v>
      </c>
      <c r="P451" s="30">
        <v>0</v>
      </c>
      <c r="Q451" s="27" t="s">
        <v>121</v>
      </c>
      <c r="R451" s="27" t="s">
        <v>122</v>
      </c>
      <c r="S451" s="27" t="s">
        <v>122</v>
      </c>
      <c r="T451" s="27" t="s">
        <v>121</v>
      </c>
      <c r="U451" s="17" t="s">
        <v>136</v>
      </c>
      <c r="V451" s="17" t="s">
        <v>136</v>
      </c>
      <c r="W451" s="17" t="s">
        <v>296</v>
      </c>
      <c r="X451" s="19">
        <v>43204</v>
      </c>
      <c r="Y451" s="19">
        <f t="shared" si="20"/>
        <v>43204</v>
      </c>
      <c r="Z451" s="29">
        <v>444</v>
      </c>
      <c r="AA451" s="30">
        <v>280</v>
      </c>
      <c r="AB451" s="30">
        <v>0</v>
      </c>
      <c r="AD451" s="31" t="s">
        <v>400</v>
      </c>
      <c r="AE451" s="17">
        <v>444</v>
      </c>
      <c r="AF451" s="32" t="s">
        <v>401</v>
      </c>
      <c r="AG451" s="33" t="s">
        <v>173</v>
      </c>
      <c r="AH451" s="25">
        <v>43281</v>
      </c>
      <c r="AI451" s="25">
        <f t="shared" si="19"/>
        <v>43281</v>
      </c>
      <c r="AJ451" s="27" t="s">
        <v>402</v>
      </c>
    </row>
    <row r="452" spans="1:36" ht="45" customHeight="1">
      <c r="A452" s="24">
        <v>2018</v>
      </c>
      <c r="B452" s="25">
        <v>43191</v>
      </c>
      <c r="C452" s="25">
        <v>43281</v>
      </c>
      <c r="D452" s="17" t="s">
        <v>96</v>
      </c>
      <c r="E452" s="17">
        <v>322</v>
      </c>
      <c r="F452" s="17" t="s">
        <v>144</v>
      </c>
      <c r="G452" s="17" t="s">
        <v>144</v>
      </c>
      <c r="H452" s="17" t="s">
        <v>145</v>
      </c>
      <c r="I452" s="17" t="s">
        <v>331</v>
      </c>
      <c r="J452" s="17" t="s">
        <v>332</v>
      </c>
      <c r="K452" s="17" t="s">
        <v>333</v>
      </c>
      <c r="L452" s="17" t="s">
        <v>101</v>
      </c>
      <c r="M452" s="17" t="s">
        <v>136</v>
      </c>
      <c r="N452" s="27" t="s">
        <v>103</v>
      </c>
      <c r="O452" s="17">
        <v>0</v>
      </c>
      <c r="P452" s="30">
        <v>0</v>
      </c>
      <c r="Q452" s="27" t="s">
        <v>121</v>
      </c>
      <c r="R452" s="27" t="s">
        <v>122</v>
      </c>
      <c r="S452" s="27" t="s">
        <v>122</v>
      </c>
      <c r="T452" s="27" t="s">
        <v>121</v>
      </c>
      <c r="U452" s="17" t="s">
        <v>136</v>
      </c>
      <c r="V452" s="17" t="s">
        <v>136</v>
      </c>
      <c r="W452" s="17" t="s">
        <v>296</v>
      </c>
      <c r="X452" s="19">
        <v>43208</v>
      </c>
      <c r="Y452" s="19">
        <f t="shared" si="20"/>
        <v>43208</v>
      </c>
      <c r="Z452" s="29">
        <v>445</v>
      </c>
      <c r="AA452" s="30">
        <v>66</v>
      </c>
      <c r="AB452" s="30">
        <v>0</v>
      </c>
      <c r="AD452" s="31" t="s">
        <v>400</v>
      </c>
      <c r="AE452" s="17">
        <v>445</v>
      </c>
      <c r="AF452" s="32" t="s">
        <v>401</v>
      </c>
      <c r="AG452" s="33" t="s">
        <v>173</v>
      </c>
      <c r="AH452" s="25">
        <v>43281</v>
      </c>
      <c r="AI452" s="25">
        <f t="shared" si="19"/>
        <v>43281</v>
      </c>
      <c r="AJ452" s="27" t="s">
        <v>402</v>
      </c>
    </row>
    <row r="453" spans="1:36" ht="45" customHeight="1">
      <c r="A453" s="24">
        <v>2018</v>
      </c>
      <c r="B453" s="25">
        <v>43191</v>
      </c>
      <c r="C453" s="25">
        <v>43281</v>
      </c>
      <c r="D453" s="17" t="s">
        <v>96</v>
      </c>
      <c r="E453" s="17">
        <v>322</v>
      </c>
      <c r="F453" s="17" t="s">
        <v>144</v>
      </c>
      <c r="G453" s="17" t="s">
        <v>144</v>
      </c>
      <c r="H453" s="17" t="s">
        <v>145</v>
      </c>
      <c r="I453" s="17" t="s">
        <v>331</v>
      </c>
      <c r="J453" s="17" t="s">
        <v>332</v>
      </c>
      <c r="K453" s="17" t="s">
        <v>333</v>
      </c>
      <c r="L453" s="17" t="s">
        <v>101</v>
      </c>
      <c r="M453" s="17" t="s">
        <v>136</v>
      </c>
      <c r="N453" s="27" t="s">
        <v>103</v>
      </c>
      <c r="O453" s="17">
        <v>0</v>
      </c>
      <c r="P453" s="30">
        <v>0</v>
      </c>
      <c r="Q453" s="27" t="s">
        <v>121</v>
      </c>
      <c r="R453" s="27" t="s">
        <v>122</v>
      </c>
      <c r="S453" s="27" t="s">
        <v>122</v>
      </c>
      <c r="T453" s="27" t="s">
        <v>121</v>
      </c>
      <c r="U453" s="17" t="s">
        <v>136</v>
      </c>
      <c r="V453" s="17" t="s">
        <v>136</v>
      </c>
      <c r="W453" s="17" t="s">
        <v>296</v>
      </c>
      <c r="X453" s="19">
        <v>43208</v>
      </c>
      <c r="Y453" s="19">
        <f t="shared" si="20"/>
        <v>43208</v>
      </c>
      <c r="Z453" s="29">
        <v>446</v>
      </c>
      <c r="AA453" s="30">
        <v>472.01</v>
      </c>
      <c r="AB453" s="30">
        <v>0</v>
      </c>
      <c r="AD453" s="31" t="s">
        <v>400</v>
      </c>
      <c r="AE453" s="17">
        <v>446</v>
      </c>
      <c r="AF453" s="32" t="s">
        <v>401</v>
      </c>
      <c r="AG453" s="33" t="s">
        <v>173</v>
      </c>
      <c r="AH453" s="25">
        <v>43281</v>
      </c>
      <c r="AI453" s="25">
        <f t="shared" si="19"/>
        <v>43281</v>
      </c>
      <c r="AJ453" s="27" t="s">
        <v>402</v>
      </c>
    </row>
    <row r="454" spans="1:36" ht="45" customHeight="1">
      <c r="A454" s="24">
        <v>2018</v>
      </c>
      <c r="B454" s="25">
        <v>43191</v>
      </c>
      <c r="C454" s="25">
        <v>43281</v>
      </c>
      <c r="D454" s="17" t="s">
        <v>96</v>
      </c>
      <c r="E454" s="17">
        <v>322</v>
      </c>
      <c r="F454" s="17" t="s">
        <v>144</v>
      </c>
      <c r="G454" s="17" t="s">
        <v>144</v>
      </c>
      <c r="H454" s="17" t="s">
        <v>145</v>
      </c>
      <c r="I454" s="17" t="s">
        <v>331</v>
      </c>
      <c r="J454" s="17" t="s">
        <v>332</v>
      </c>
      <c r="K454" s="17" t="s">
        <v>333</v>
      </c>
      <c r="L454" s="17" t="s">
        <v>101</v>
      </c>
      <c r="M454" s="17" t="s">
        <v>136</v>
      </c>
      <c r="N454" s="27" t="s">
        <v>103</v>
      </c>
      <c r="O454" s="17">
        <v>0</v>
      </c>
      <c r="P454" s="30">
        <v>0</v>
      </c>
      <c r="Q454" s="27" t="s">
        <v>121</v>
      </c>
      <c r="R454" s="27" t="s">
        <v>122</v>
      </c>
      <c r="S454" s="27" t="s">
        <v>122</v>
      </c>
      <c r="T454" s="27" t="s">
        <v>121</v>
      </c>
      <c r="U454" s="17" t="s">
        <v>136</v>
      </c>
      <c r="V454" s="17" t="s">
        <v>136</v>
      </c>
      <c r="W454" s="17" t="s">
        <v>296</v>
      </c>
      <c r="X454" s="19">
        <v>43208</v>
      </c>
      <c r="Y454" s="19">
        <f t="shared" si="20"/>
        <v>43208</v>
      </c>
      <c r="Z454" s="29">
        <v>447</v>
      </c>
      <c r="AA454" s="30">
        <v>164</v>
      </c>
      <c r="AB454" s="30">
        <v>0</v>
      </c>
      <c r="AD454" s="31" t="s">
        <v>400</v>
      </c>
      <c r="AE454" s="17">
        <v>447</v>
      </c>
      <c r="AF454" s="32" t="s">
        <v>401</v>
      </c>
      <c r="AG454" s="33" t="s">
        <v>173</v>
      </c>
      <c r="AH454" s="25">
        <v>43281</v>
      </c>
      <c r="AI454" s="25">
        <f t="shared" si="19"/>
        <v>43281</v>
      </c>
      <c r="AJ454" s="27" t="s">
        <v>402</v>
      </c>
    </row>
    <row r="455" spans="1:36" ht="45" customHeight="1">
      <c r="A455" s="24">
        <v>2018</v>
      </c>
      <c r="B455" s="25">
        <v>43191</v>
      </c>
      <c r="C455" s="25">
        <v>43281</v>
      </c>
      <c r="D455" s="17" t="s">
        <v>96</v>
      </c>
      <c r="E455" s="17">
        <v>322</v>
      </c>
      <c r="F455" s="17" t="s">
        <v>144</v>
      </c>
      <c r="G455" s="17" t="s">
        <v>144</v>
      </c>
      <c r="H455" s="17" t="s">
        <v>145</v>
      </c>
      <c r="I455" s="17" t="s">
        <v>331</v>
      </c>
      <c r="J455" s="17" t="s">
        <v>332</v>
      </c>
      <c r="K455" s="17" t="s">
        <v>333</v>
      </c>
      <c r="L455" s="17" t="s">
        <v>101</v>
      </c>
      <c r="M455" s="17" t="s">
        <v>136</v>
      </c>
      <c r="N455" s="27" t="s">
        <v>103</v>
      </c>
      <c r="O455" s="17">
        <v>0</v>
      </c>
      <c r="P455" s="30">
        <v>0</v>
      </c>
      <c r="Q455" s="27" t="s">
        <v>121</v>
      </c>
      <c r="R455" s="27" t="s">
        <v>122</v>
      </c>
      <c r="S455" s="27" t="s">
        <v>122</v>
      </c>
      <c r="T455" s="27" t="s">
        <v>121</v>
      </c>
      <c r="U455" s="17" t="s">
        <v>136</v>
      </c>
      <c r="V455" s="17" t="s">
        <v>136</v>
      </c>
      <c r="W455" s="17" t="s">
        <v>296</v>
      </c>
      <c r="X455" s="19">
        <v>43204</v>
      </c>
      <c r="Y455" s="19">
        <f t="shared" si="20"/>
        <v>43204</v>
      </c>
      <c r="Z455" s="29">
        <v>448</v>
      </c>
      <c r="AA455" s="30">
        <v>189</v>
      </c>
      <c r="AB455" s="30">
        <v>0</v>
      </c>
      <c r="AD455" s="31" t="s">
        <v>400</v>
      </c>
      <c r="AE455" s="17">
        <v>448</v>
      </c>
      <c r="AF455" s="32" t="s">
        <v>401</v>
      </c>
      <c r="AG455" s="33" t="s">
        <v>173</v>
      </c>
      <c r="AH455" s="25">
        <v>43281</v>
      </c>
      <c r="AI455" s="25">
        <f t="shared" si="19"/>
        <v>43281</v>
      </c>
      <c r="AJ455" s="27" t="s">
        <v>402</v>
      </c>
    </row>
    <row r="456" spans="1:36" ht="45" customHeight="1">
      <c r="A456" s="24">
        <v>2018</v>
      </c>
      <c r="B456" s="25">
        <v>43191</v>
      </c>
      <c r="C456" s="25">
        <v>43281</v>
      </c>
      <c r="D456" s="17" t="s">
        <v>96</v>
      </c>
      <c r="E456" s="17">
        <v>322</v>
      </c>
      <c r="F456" s="17" t="s">
        <v>144</v>
      </c>
      <c r="G456" s="17" t="s">
        <v>144</v>
      </c>
      <c r="H456" s="17" t="s">
        <v>145</v>
      </c>
      <c r="I456" s="17" t="s">
        <v>331</v>
      </c>
      <c r="J456" s="17" t="s">
        <v>332</v>
      </c>
      <c r="K456" s="17" t="s">
        <v>333</v>
      </c>
      <c r="L456" s="17" t="s">
        <v>101</v>
      </c>
      <c r="M456" s="17" t="s">
        <v>136</v>
      </c>
      <c r="N456" s="27" t="s">
        <v>103</v>
      </c>
      <c r="O456" s="17">
        <v>0</v>
      </c>
      <c r="P456" s="30">
        <v>0</v>
      </c>
      <c r="Q456" s="27" t="s">
        <v>121</v>
      </c>
      <c r="R456" s="27" t="s">
        <v>122</v>
      </c>
      <c r="S456" s="27" t="s">
        <v>122</v>
      </c>
      <c r="T456" s="27" t="s">
        <v>121</v>
      </c>
      <c r="U456" s="17" t="s">
        <v>136</v>
      </c>
      <c r="V456" s="17" t="s">
        <v>136</v>
      </c>
      <c r="W456" s="17" t="s">
        <v>296</v>
      </c>
      <c r="X456" s="19">
        <v>43207</v>
      </c>
      <c r="Y456" s="19">
        <f t="shared" si="20"/>
        <v>43207</v>
      </c>
      <c r="Z456" s="29">
        <v>449</v>
      </c>
      <c r="AA456" s="30">
        <v>280</v>
      </c>
      <c r="AB456" s="30">
        <v>0</v>
      </c>
      <c r="AD456" s="31" t="s">
        <v>400</v>
      </c>
      <c r="AE456" s="17">
        <v>449</v>
      </c>
      <c r="AF456" s="32" t="s">
        <v>401</v>
      </c>
      <c r="AG456" s="33" t="s">
        <v>173</v>
      </c>
      <c r="AH456" s="25">
        <v>43281</v>
      </c>
      <c r="AI456" s="25">
        <f t="shared" si="19"/>
        <v>43281</v>
      </c>
      <c r="AJ456" s="27" t="s">
        <v>402</v>
      </c>
    </row>
    <row r="457" spans="1:36" ht="45" customHeight="1">
      <c r="A457" s="24">
        <v>2018</v>
      </c>
      <c r="B457" s="25">
        <v>43191</v>
      </c>
      <c r="C457" s="25">
        <v>43281</v>
      </c>
      <c r="D457" s="17" t="s">
        <v>96</v>
      </c>
      <c r="E457" s="17">
        <v>322</v>
      </c>
      <c r="F457" s="17" t="s">
        <v>144</v>
      </c>
      <c r="G457" s="17" t="s">
        <v>144</v>
      </c>
      <c r="H457" s="17" t="s">
        <v>145</v>
      </c>
      <c r="I457" s="17" t="s">
        <v>304</v>
      </c>
      <c r="J457" s="17" t="s">
        <v>305</v>
      </c>
      <c r="K457" s="17" t="s">
        <v>306</v>
      </c>
      <c r="L457" s="17" t="s">
        <v>101</v>
      </c>
      <c r="M457" s="17" t="s">
        <v>202</v>
      </c>
      <c r="N457" s="27" t="s">
        <v>103</v>
      </c>
      <c r="O457" s="17">
        <v>0</v>
      </c>
      <c r="P457" s="30">
        <v>0</v>
      </c>
      <c r="Q457" s="27" t="s">
        <v>121</v>
      </c>
      <c r="R457" s="27" t="s">
        <v>122</v>
      </c>
      <c r="S457" s="27" t="s">
        <v>122</v>
      </c>
      <c r="T457" s="27" t="s">
        <v>121</v>
      </c>
      <c r="U457" s="27" t="s">
        <v>122</v>
      </c>
      <c r="V457" s="17" t="s">
        <v>202</v>
      </c>
      <c r="W457" s="17" t="s">
        <v>296</v>
      </c>
      <c r="X457" s="19">
        <v>43192</v>
      </c>
      <c r="Y457" s="19">
        <f t="shared" si="20"/>
        <v>43192</v>
      </c>
      <c r="Z457" s="29">
        <v>450</v>
      </c>
      <c r="AA457" s="30">
        <v>85</v>
      </c>
      <c r="AB457" s="30">
        <v>0</v>
      </c>
      <c r="AD457" s="31" t="s">
        <v>400</v>
      </c>
      <c r="AE457" s="17">
        <v>450</v>
      </c>
      <c r="AF457" s="32" t="s">
        <v>401</v>
      </c>
      <c r="AG457" s="33" t="s">
        <v>173</v>
      </c>
      <c r="AH457" s="25">
        <v>43281</v>
      </c>
      <c r="AI457" s="25">
        <f t="shared" si="19"/>
        <v>43281</v>
      </c>
      <c r="AJ457" s="27" t="s">
        <v>402</v>
      </c>
    </row>
    <row r="458" spans="1:36" ht="45" customHeight="1">
      <c r="A458" s="24">
        <v>2018</v>
      </c>
      <c r="B458" s="25">
        <v>43191</v>
      </c>
      <c r="C458" s="25">
        <v>43281</v>
      </c>
      <c r="D458" s="17" t="s">
        <v>96</v>
      </c>
      <c r="E458" s="17">
        <v>322</v>
      </c>
      <c r="F458" s="17" t="s">
        <v>144</v>
      </c>
      <c r="G458" s="17" t="s">
        <v>144</v>
      </c>
      <c r="H458" s="17" t="s">
        <v>145</v>
      </c>
      <c r="I458" s="17" t="s">
        <v>304</v>
      </c>
      <c r="J458" s="17" t="s">
        <v>305</v>
      </c>
      <c r="K458" s="17" t="s">
        <v>306</v>
      </c>
      <c r="L458" s="17" t="s">
        <v>101</v>
      </c>
      <c r="M458" s="17" t="s">
        <v>202</v>
      </c>
      <c r="N458" s="27" t="s">
        <v>103</v>
      </c>
      <c r="O458" s="17">
        <v>0</v>
      </c>
      <c r="P458" s="30">
        <v>0</v>
      </c>
      <c r="Q458" s="27" t="s">
        <v>121</v>
      </c>
      <c r="R458" s="27" t="s">
        <v>122</v>
      </c>
      <c r="S458" s="27" t="s">
        <v>122</v>
      </c>
      <c r="T458" s="27" t="s">
        <v>121</v>
      </c>
      <c r="U458" s="27" t="s">
        <v>122</v>
      </c>
      <c r="V458" s="17" t="s">
        <v>202</v>
      </c>
      <c r="W458" s="17" t="s">
        <v>296</v>
      </c>
      <c r="X458" s="19">
        <v>43200</v>
      </c>
      <c r="Y458" s="19">
        <f t="shared" si="20"/>
        <v>43200</v>
      </c>
      <c r="Z458" s="29">
        <v>451</v>
      </c>
      <c r="AA458" s="30">
        <v>186.01</v>
      </c>
      <c r="AB458" s="30">
        <v>0</v>
      </c>
      <c r="AD458" s="31" t="s">
        <v>400</v>
      </c>
      <c r="AE458" s="17">
        <v>451</v>
      </c>
      <c r="AF458" s="32" t="s">
        <v>401</v>
      </c>
      <c r="AG458" s="33" t="s">
        <v>173</v>
      </c>
      <c r="AH458" s="25">
        <v>43281</v>
      </c>
      <c r="AI458" s="25">
        <f t="shared" si="19"/>
        <v>43281</v>
      </c>
      <c r="AJ458" s="27" t="s">
        <v>402</v>
      </c>
    </row>
    <row r="459" spans="1:36" ht="45" customHeight="1">
      <c r="A459" s="24">
        <v>2018</v>
      </c>
      <c r="B459" s="25">
        <v>43191</v>
      </c>
      <c r="C459" s="25">
        <v>43281</v>
      </c>
      <c r="D459" s="17" t="s">
        <v>96</v>
      </c>
      <c r="E459" s="17">
        <v>322</v>
      </c>
      <c r="F459" s="17" t="s">
        <v>144</v>
      </c>
      <c r="G459" s="17" t="s">
        <v>144</v>
      </c>
      <c r="H459" s="17" t="s">
        <v>145</v>
      </c>
      <c r="I459" s="17" t="s">
        <v>304</v>
      </c>
      <c r="J459" s="17" t="s">
        <v>305</v>
      </c>
      <c r="K459" s="17" t="s">
        <v>306</v>
      </c>
      <c r="L459" s="17" t="s">
        <v>101</v>
      </c>
      <c r="M459" s="17" t="s">
        <v>202</v>
      </c>
      <c r="N459" s="27" t="s">
        <v>103</v>
      </c>
      <c r="O459" s="17">
        <v>0</v>
      </c>
      <c r="P459" s="30">
        <v>0</v>
      </c>
      <c r="Q459" s="27" t="s">
        <v>121</v>
      </c>
      <c r="R459" s="27" t="s">
        <v>122</v>
      </c>
      <c r="S459" s="27" t="s">
        <v>122</v>
      </c>
      <c r="T459" s="27" t="s">
        <v>121</v>
      </c>
      <c r="U459" s="27" t="s">
        <v>122</v>
      </c>
      <c r="V459" s="17" t="s">
        <v>202</v>
      </c>
      <c r="W459" s="17" t="s">
        <v>296</v>
      </c>
      <c r="X459" s="19">
        <v>43214</v>
      </c>
      <c r="Y459" s="19">
        <f t="shared" si="20"/>
        <v>43214</v>
      </c>
      <c r="Z459" s="29">
        <v>452</v>
      </c>
      <c r="AA459" s="30">
        <v>140</v>
      </c>
      <c r="AB459" s="30">
        <v>0</v>
      </c>
      <c r="AD459" s="31" t="s">
        <v>400</v>
      </c>
      <c r="AE459" s="17">
        <v>452</v>
      </c>
      <c r="AF459" s="32" t="s">
        <v>401</v>
      </c>
      <c r="AG459" s="33" t="s">
        <v>173</v>
      </c>
      <c r="AH459" s="25">
        <v>43281</v>
      </c>
      <c r="AI459" s="25">
        <f t="shared" si="19"/>
        <v>43281</v>
      </c>
      <c r="AJ459" s="27" t="s">
        <v>402</v>
      </c>
    </row>
    <row r="460" spans="1:36" ht="45" customHeight="1">
      <c r="A460" s="24">
        <v>2018</v>
      </c>
      <c r="B460" s="25">
        <v>43191</v>
      </c>
      <c r="C460" s="25">
        <v>43281</v>
      </c>
      <c r="D460" s="17" t="s">
        <v>96</v>
      </c>
      <c r="E460" s="17">
        <v>322</v>
      </c>
      <c r="F460" s="17" t="s">
        <v>144</v>
      </c>
      <c r="G460" s="17" t="s">
        <v>144</v>
      </c>
      <c r="H460" s="17" t="s">
        <v>145</v>
      </c>
      <c r="I460" s="17" t="s">
        <v>304</v>
      </c>
      <c r="J460" s="17" t="s">
        <v>305</v>
      </c>
      <c r="K460" s="17" t="s">
        <v>306</v>
      </c>
      <c r="L460" s="17" t="s">
        <v>101</v>
      </c>
      <c r="M460" s="17" t="s">
        <v>202</v>
      </c>
      <c r="N460" s="27" t="s">
        <v>103</v>
      </c>
      <c r="O460" s="17">
        <v>0</v>
      </c>
      <c r="P460" s="30">
        <v>0</v>
      </c>
      <c r="Q460" s="27" t="s">
        <v>121</v>
      </c>
      <c r="R460" s="27" t="s">
        <v>122</v>
      </c>
      <c r="S460" s="27" t="s">
        <v>122</v>
      </c>
      <c r="T460" s="27" t="s">
        <v>121</v>
      </c>
      <c r="U460" s="27" t="s">
        <v>122</v>
      </c>
      <c r="V460" s="17" t="s">
        <v>202</v>
      </c>
      <c r="W460" s="17" t="s">
        <v>296</v>
      </c>
      <c r="X460" s="19">
        <v>43215</v>
      </c>
      <c r="Y460" s="19">
        <f t="shared" si="20"/>
        <v>43215</v>
      </c>
      <c r="Z460" s="29">
        <v>453</v>
      </c>
      <c r="AA460" s="30">
        <v>295</v>
      </c>
      <c r="AB460" s="30">
        <v>0</v>
      </c>
      <c r="AD460" s="31" t="s">
        <v>400</v>
      </c>
      <c r="AE460" s="17">
        <v>453</v>
      </c>
      <c r="AF460" s="32" t="s">
        <v>401</v>
      </c>
      <c r="AG460" s="33" t="s">
        <v>173</v>
      </c>
      <c r="AH460" s="25">
        <v>43281</v>
      </c>
      <c r="AI460" s="25">
        <f t="shared" si="19"/>
        <v>43281</v>
      </c>
      <c r="AJ460" s="27" t="s">
        <v>402</v>
      </c>
    </row>
    <row r="461" spans="1:36" ht="45" customHeight="1">
      <c r="A461" s="24">
        <v>2018</v>
      </c>
      <c r="B461" s="25">
        <v>43191</v>
      </c>
      <c r="C461" s="25">
        <v>43281</v>
      </c>
      <c r="D461" s="17" t="s">
        <v>96</v>
      </c>
      <c r="E461" s="17">
        <v>322</v>
      </c>
      <c r="F461" s="17" t="s">
        <v>144</v>
      </c>
      <c r="G461" s="17" t="s">
        <v>144</v>
      </c>
      <c r="H461" s="17" t="s">
        <v>145</v>
      </c>
      <c r="I461" s="17" t="s">
        <v>304</v>
      </c>
      <c r="J461" s="17" t="s">
        <v>305</v>
      </c>
      <c r="K461" s="17" t="s">
        <v>306</v>
      </c>
      <c r="L461" s="17" t="s">
        <v>101</v>
      </c>
      <c r="M461" s="17" t="s">
        <v>202</v>
      </c>
      <c r="N461" s="27" t="s">
        <v>103</v>
      </c>
      <c r="O461" s="17">
        <v>0</v>
      </c>
      <c r="P461" s="30">
        <v>0</v>
      </c>
      <c r="Q461" s="27" t="s">
        <v>121</v>
      </c>
      <c r="R461" s="27" t="s">
        <v>122</v>
      </c>
      <c r="S461" s="27" t="s">
        <v>122</v>
      </c>
      <c r="T461" s="27" t="s">
        <v>121</v>
      </c>
      <c r="U461" s="27" t="s">
        <v>122</v>
      </c>
      <c r="V461" s="17" t="s">
        <v>202</v>
      </c>
      <c r="W461" s="17" t="s">
        <v>296</v>
      </c>
      <c r="X461" s="19">
        <v>43215</v>
      </c>
      <c r="Y461" s="19">
        <f t="shared" si="20"/>
        <v>43215</v>
      </c>
      <c r="Z461" s="29">
        <v>454</v>
      </c>
      <c r="AA461" s="30">
        <v>185</v>
      </c>
      <c r="AB461" s="30">
        <v>0</v>
      </c>
      <c r="AD461" s="31" t="s">
        <v>400</v>
      </c>
      <c r="AE461" s="17">
        <v>454</v>
      </c>
      <c r="AF461" s="32" t="s">
        <v>401</v>
      </c>
      <c r="AG461" s="33" t="s">
        <v>173</v>
      </c>
      <c r="AH461" s="25">
        <v>43281</v>
      </c>
      <c r="AI461" s="25">
        <f t="shared" si="19"/>
        <v>43281</v>
      </c>
      <c r="AJ461" s="27" t="s">
        <v>402</v>
      </c>
    </row>
    <row r="462" spans="1:36" ht="45" customHeight="1">
      <c r="A462" s="24">
        <v>2018</v>
      </c>
      <c r="B462" s="25">
        <v>43191</v>
      </c>
      <c r="C462" s="25">
        <v>43281</v>
      </c>
      <c r="D462" s="17" t="s">
        <v>96</v>
      </c>
      <c r="E462" s="17">
        <v>322</v>
      </c>
      <c r="F462" s="17" t="s">
        <v>144</v>
      </c>
      <c r="G462" s="17" t="s">
        <v>144</v>
      </c>
      <c r="H462" s="17" t="s">
        <v>145</v>
      </c>
      <c r="I462" s="17" t="s">
        <v>331</v>
      </c>
      <c r="J462" s="17" t="s">
        <v>332</v>
      </c>
      <c r="K462" s="17" t="s">
        <v>333</v>
      </c>
      <c r="L462" s="17" t="s">
        <v>101</v>
      </c>
      <c r="M462" s="17" t="s">
        <v>136</v>
      </c>
      <c r="N462" s="27" t="s">
        <v>103</v>
      </c>
      <c r="O462" s="17">
        <v>0</v>
      </c>
      <c r="P462" s="30">
        <v>0</v>
      </c>
      <c r="Q462" s="27" t="s">
        <v>121</v>
      </c>
      <c r="R462" s="27" t="s">
        <v>122</v>
      </c>
      <c r="S462" s="27" t="s">
        <v>122</v>
      </c>
      <c r="T462" s="27" t="s">
        <v>121</v>
      </c>
      <c r="U462" s="17" t="s">
        <v>136</v>
      </c>
      <c r="V462" s="17" t="s">
        <v>136</v>
      </c>
      <c r="W462" s="17" t="s">
        <v>296</v>
      </c>
      <c r="X462" s="19">
        <v>43206</v>
      </c>
      <c r="Y462" s="19">
        <f t="shared" si="20"/>
        <v>43206</v>
      </c>
      <c r="Z462" s="29">
        <v>455</v>
      </c>
      <c r="AA462" s="30">
        <v>157</v>
      </c>
      <c r="AB462" s="30">
        <v>0</v>
      </c>
      <c r="AD462" s="31" t="s">
        <v>400</v>
      </c>
      <c r="AE462" s="17">
        <v>455</v>
      </c>
      <c r="AF462" s="32" t="s">
        <v>401</v>
      </c>
      <c r="AG462" s="33" t="s">
        <v>173</v>
      </c>
      <c r="AH462" s="25">
        <v>43281</v>
      </c>
      <c r="AI462" s="25">
        <f t="shared" si="19"/>
        <v>43281</v>
      </c>
      <c r="AJ462" s="27" t="s">
        <v>402</v>
      </c>
    </row>
    <row r="463" spans="1:36" ht="45" customHeight="1">
      <c r="A463" s="24">
        <v>2018</v>
      </c>
      <c r="B463" s="25">
        <v>43191</v>
      </c>
      <c r="C463" s="25">
        <v>43281</v>
      </c>
      <c r="D463" s="17" t="s">
        <v>96</v>
      </c>
      <c r="E463" s="17">
        <v>322</v>
      </c>
      <c r="F463" s="17" t="s">
        <v>144</v>
      </c>
      <c r="G463" s="17" t="s">
        <v>144</v>
      </c>
      <c r="H463" s="17" t="s">
        <v>145</v>
      </c>
      <c r="I463" s="17" t="s">
        <v>331</v>
      </c>
      <c r="J463" s="17" t="s">
        <v>332</v>
      </c>
      <c r="K463" s="17" t="s">
        <v>333</v>
      </c>
      <c r="L463" s="17" t="s">
        <v>101</v>
      </c>
      <c r="M463" s="17" t="s">
        <v>136</v>
      </c>
      <c r="N463" s="27" t="s">
        <v>103</v>
      </c>
      <c r="O463" s="17">
        <v>0</v>
      </c>
      <c r="P463" s="30">
        <v>0</v>
      </c>
      <c r="Q463" s="27" t="s">
        <v>121</v>
      </c>
      <c r="R463" s="27" t="s">
        <v>122</v>
      </c>
      <c r="S463" s="27" t="s">
        <v>122</v>
      </c>
      <c r="T463" s="27" t="s">
        <v>121</v>
      </c>
      <c r="U463" s="17" t="s">
        <v>136</v>
      </c>
      <c r="V463" s="17" t="s">
        <v>136</v>
      </c>
      <c r="W463" s="17" t="s">
        <v>296</v>
      </c>
      <c r="X463" s="19">
        <v>43206</v>
      </c>
      <c r="Y463" s="19">
        <f t="shared" si="20"/>
        <v>43206</v>
      </c>
      <c r="Z463" s="29">
        <v>456</v>
      </c>
      <c r="AA463" s="30">
        <v>280</v>
      </c>
      <c r="AB463" s="30">
        <v>0</v>
      </c>
      <c r="AD463" s="31" t="s">
        <v>400</v>
      </c>
      <c r="AE463" s="17">
        <v>456</v>
      </c>
      <c r="AF463" s="32" t="s">
        <v>401</v>
      </c>
      <c r="AG463" s="33" t="s">
        <v>173</v>
      </c>
      <c r="AH463" s="25">
        <v>43281</v>
      </c>
      <c r="AI463" s="25">
        <f t="shared" si="19"/>
        <v>43281</v>
      </c>
      <c r="AJ463" s="27" t="s">
        <v>402</v>
      </c>
    </row>
    <row r="464" spans="1:36" ht="45" customHeight="1">
      <c r="A464" s="24">
        <v>2018</v>
      </c>
      <c r="B464" s="25">
        <v>43191</v>
      </c>
      <c r="C464" s="25">
        <v>43281</v>
      </c>
      <c r="D464" s="17" t="s">
        <v>96</v>
      </c>
      <c r="E464" s="17">
        <v>322</v>
      </c>
      <c r="F464" s="17" t="s">
        <v>144</v>
      </c>
      <c r="G464" s="17" t="s">
        <v>144</v>
      </c>
      <c r="H464" s="17" t="s">
        <v>145</v>
      </c>
      <c r="I464" s="17" t="s">
        <v>331</v>
      </c>
      <c r="J464" s="17" t="s">
        <v>332</v>
      </c>
      <c r="K464" s="17" t="s">
        <v>333</v>
      </c>
      <c r="L464" s="17" t="s">
        <v>101</v>
      </c>
      <c r="M464" s="17" t="s">
        <v>136</v>
      </c>
      <c r="N464" s="27" t="s">
        <v>103</v>
      </c>
      <c r="O464" s="17">
        <v>0</v>
      </c>
      <c r="P464" s="30">
        <v>0</v>
      </c>
      <c r="Q464" s="27" t="s">
        <v>121</v>
      </c>
      <c r="R464" s="27" t="s">
        <v>122</v>
      </c>
      <c r="S464" s="27" t="s">
        <v>122</v>
      </c>
      <c r="T464" s="27" t="s">
        <v>121</v>
      </c>
      <c r="U464" s="17" t="s">
        <v>136</v>
      </c>
      <c r="V464" s="17" t="s">
        <v>136</v>
      </c>
      <c r="W464" s="17" t="s">
        <v>296</v>
      </c>
      <c r="X464" s="19">
        <v>43208</v>
      </c>
      <c r="Y464" s="19">
        <f t="shared" si="20"/>
        <v>43208</v>
      </c>
      <c r="Z464" s="29">
        <v>457</v>
      </c>
      <c r="AA464" s="30">
        <v>180</v>
      </c>
      <c r="AB464" s="30">
        <v>0</v>
      </c>
      <c r="AD464" s="31" t="s">
        <v>400</v>
      </c>
      <c r="AE464" s="17">
        <v>457</v>
      </c>
      <c r="AF464" s="32" t="s">
        <v>401</v>
      </c>
      <c r="AG464" s="33" t="s">
        <v>173</v>
      </c>
      <c r="AH464" s="25">
        <v>43281</v>
      </c>
      <c r="AI464" s="25">
        <f t="shared" ref="AI464:AI527" si="21">+AH464</f>
        <v>43281</v>
      </c>
      <c r="AJ464" s="27" t="s">
        <v>402</v>
      </c>
    </row>
    <row r="465" spans="1:36" ht="45" customHeight="1">
      <c r="A465" s="24">
        <v>2018</v>
      </c>
      <c r="B465" s="25">
        <v>43191</v>
      </c>
      <c r="C465" s="25">
        <v>43281</v>
      </c>
      <c r="D465" s="17" t="s">
        <v>96</v>
      </c>
      <c r="E465" s="17">
        <v>322</v>
      </c>
      <c r="F465" s="17" t="s">
        <v>144</v>
      </c>
      <c r="G465" s="17" t="s">
        <v>144</v>
      </c>
      <c r="H465" s="17" t="s">
        <v>145</v>
      </c>
      <c r="I465" s="17" t="s">
        <v>331</v>
      </c>
      <c r="J465" s="17" t="s">
        <v>332</v>
      </c>
      <c r="K465" s="17" t="s">
        <v>333</v>
      </c>
      <c r="L465" s="17" t="s">
        <v>101</v>
      </c>
      <c r="M465" s="17" t="s">
        <v>136</v>
      </c>
      <c r="N465" s="27" t="s">
        <v>103</v>
      </c>
      <c r="O465" s="17">
        <v>0</v>
      </c>
      <c r="P465" s="30">
        <v>0</v>
      </c>
      <c r="Q465" s="27" t="s">
        <v>121</v>
      </c>
      <c r="R465" s="27" t="s">
        <v>122</v>
      </c>
      <c r="S465" s="27" t="s">
        <v>122</v>
      </c>
      <c r="T465" s="27" t="s">
        <v>121</v>
      </c>
      <c r="U465" s="17" t="s">
        <v>136</v>
      </c>
      <c r="V465" s="17" t="s">
        <v>136</v>
      </c>
      <c r="W465" s="17" t="s">
        <v>296</v>
      </c>
      <c r="X465" s="19">
        <v>43208</v>
      </c>
      <c r="Y465" s="19">
        <f t="shared" si="20"/>
        <v>43208</v>
      </c>
      <c r="Z465" s="29">
        <v>458</v>
      </c>
      <c r="AA465" s="30">
        <v>328</v>
      </c>
      <c r="AB465" s="30">
        <v>0</v>
      </c>
      <c r="AD465" s="31" t="s">
        <v>400</v>
      </c>
      <c r="AE465" s="17">
        <v>458</v>
      </c>
      <c r="AF465" s="32" t="s">
        <v>401</v>
      </c>
      <c r="AG465" s="33" t="s">
        <v>173</v>
      </c>
      <c r="AH465" s="25">
        <v>43281</v>
      </c>
      <c r="AI465" s="25">
        <f t="shared" si="21"/>
        <v>43281</v>
      </c>
      <c r="AJ465" s="27" t="s">
        <v>402</v>
      </c>
    </row>
    <row r="466" spans="1:36" ht="45" customHeight="1">
      <c r="A466" s="24">
        <v>2018</v>
      </c>
      <c r="B466" s="25">
        <v>43191</v>
      </c>
      <c r="C466" s="25">
        <v>43281</v>
      </c>
      <c r="D466" s="17" t="s">
        <v>96</v>
      </c>
      <c r="E466" s="17">
        <v>322</v>
      </c>
      <c r="F466" s="17" t="s">
        <v>144</v>
      </c>
      <c r="G466" s="17" t="s">
        <v>144</v>
      </c>
      <c r="H466" s="17" t="s">
        <v>145</v>
      </c>
      <c r="I466" s="17" t="s">
        <v>331</v>
      </c>
      <c r="J466" s="17" t="s">
        <v>332</v>
      </c>
      <c r="K466" s="17" t="s">
        <v>333</v>
      </c>
      <c r="L466" s="17" t="s">
        <v>101</v>
      </c>
      <c r="M466" s="17" t="s">
        <v>136</v>
      </c>
      <c r="N466" s="27" t="s">
        <v>103</v>
      </c>
      <c r="O466" s="17">
        <v>0</v>
      </c>
      <c r="P466" s="30">
        <v>0</v>
      </c>
      <c r="Q466" s="27" t="s">
        <v>121</v>
      </c>
      <c r="R466" s="27" t="s">
        <v>122</v>
      </c>
      <c r="S466" s="27" t="s">
        <v>122</v>
      </c>
      <c r="T466" s="27" t="s">
        <v>121</v>
      </c>
      <c r="U466" s="17" t="s">
        <v>136</v>
      </c>
      <c r="V466" s="17" t="s">
        <v>136</v>
      </c>
      <c r="W466" s="17" t="s">
        <v>296</v>
      </c>
      <c r="X466" s="19">
        <v>43206</v>
      </c>
      <c r="Y466" s="19">
        <f t="shared" si="20"/>
        <v>43206</v>
      </c>
      <c r="Z466" s="29">
        <v>459</v>
      </c>
      <c r="AA466" s="30">
        <v>259</v>
      </c>
      <c r="AB466" s="30">
        <v>0</v>
      </c>
      <c r="AD466" s="31" t="s">
        <v>400</v>
      </c>
      <c r="AE466" s="17">
        <v>459</v>
      </c>
      <c r="AF466" s="32" t="s">
        <v>401</v>
      </c>
      <c r="AG466" s="33" t="s">
        <v>173</v>
      </c>
      <c r="AH466" s="25">
        <v>43281</v>
      </c>
      <c r="AI466" s="25">
        <f t="shared" si="21"/>
        <v>43281</v>
      </c>
      <c r="AJ466" s="27" t="s">
        <v>402</v>
      </c>
    </row>
    <row r="467" spans="1:36" ht="45" customHeight="1">
      <c r="A467" s="24">
        <v>2018</v>
      </c>
      <c r="B467" s="25">
        <v>43191</v>
      </c>
      <c r="C467" s="25">
        <v>43281</v>
      </c>
      <c r="D467" s="17" t="s">
        <v>96</v>
      </c>
      <c r="E467" s="17">
        <v>322</v>
      </c>
      <c r="F467" s="17" t="s">
        <v>144</v>
      </c>
      <c r="G467" s="17" t="s">
        <v>144</v>
      </c>
      <c r="H467" s="17" t="s">
        <v>145</v>
      </c>
      <c r="I467" s="17" t="s">
        <v>331</v>
      </c>
      <c r="J467" s="17" t="s">
        <v>332</v>
      </c>
      <c r="K467" s="17" t="s">
        <v>333</v>
      </c>
      <c r="L467" s="17" t="s">
        <v>101</v>
      </c>
      <c r="M467" s="17" t="s">
        <v>136</v>
      </c>
      <c r="N467" s="27" t="s">
        <v>103</v>
      </c>
      <c r="O467" s="17">
        <v>0</v>
      </c>
      <c r="P467" s="30">
        <v>0</v>
      </c>
      <c r="Q467" s="27" t="s">
        <v>121</v>
      </c>
      <c r="R467" s="27" t="s">
        <v>122</v>
      </c>
      <c r="S467" s="27" t="s">
        <v>122</v>
      </c>
      <c r="T467" s="27" t="s">
        <v>121</v>
      </c>
      <c r="U467" s="17" t="s">
        <v>136</v>
      </c>
      <c r="V467" s="17" t="s">
        <v>136</v>
      </c>
      <c r="W467" s="17" t="s">
        <v>296</v>
      </c>
      <c r="X467" s="19">
        <v>43208</v>
      </c>
      <c r="Y467" s="19">
        <f t="shared" si="20"/>
        <v>43208</v>
      </c>
      <c r="Z467" s="29">
        <v>460</v>
      </c>
      <c r="AA467" s="30">
        <v>186</v>
      </c>
      <c r="AB467" s="30">
        <v>0</v>
      </c>
      <c r="AD467" s="31" t="s">
        <v>400</v>
      </c>
      <c r="AE467" s="17">
        <v>460</v>
      </c>
      <c r="AF467" s="32" t="s">
        <v>401</v>
      </c>
      <c r="AG467" s="33" t="s">
        <v>173</v>
      </c>
      <c r="AH467" s="25">
        <v>43281</v>
      </c>
      <c r="AI467" s="25">
        <f t="shared" si="21"/>
        <v>43281</v>
      </c>
      <c r="AJ467" s="27" t="s">
        <v>402</v>
      </c>
    </row>
    <row r="468" spans="1:36" ht="45" customHeight="1">
      <c r="A468" s="24">
        <v>2018</v>
      </c>
      <c r="B468" s="25">
        <v>43191</v>
      </c>
      <c r="C468" s="25">
        <v>43281</v>
      </c>
      <c r="D468" s="17" t="s">
        <v>96</v>
      </c>
      <c r="E468" s="17">
        <v>516</v>
      </c>
      <c r="F468" s="17" t="s">
        <v>890</v>
      </c>
      <c r="G468" s="17" t="s">
        <v>890</v>
      </c>
      <c r="H468" s="17" t="s">
        <v>891</v>
      </c>
      <c r="I468" s="17" t="s">
        <v>892</v>
      </c>
      <c r="J468" s="17" t="s">
        <v>893</v>
      </c>
      <c r="K468" s="17" t="s">
        <v>894</v>
      </c>
      <c r="L468" s="17" t="s">
        <v>101</v>
      </c>
      <c r="M468" s="17" t="s">
        <v>895</v>
      </c>
      <c r="N468" s="27" t="s">
        <v>103</v>
      </c>
      <c r="O468" s="17">
        <v>0</v>
      </c>
      <c r="P468" s="30">
        <v>0</v>
      </c>
      <c r="Q468" s="27" t="s">
        <v>121</v>
      </c>
      <c r="R468" s="27" t="s">
        <v>122</v>
      </c>
      <c r="S468" s="27" t="s">
        <v>122</v>
      </c>
      <c r="T468" s="27" t="s">
        <v>121</v>
      </c>
      <c r="U468" s="27" t="s">
        <v>122</v>
      </c>
      <c r="V468" s="27" t="s">
        <v>122</v>
      </c>
      <c r="W468" s="17" t="s">
        <v>896</v>
      </c>
      <c r="X468" s="19">
        <v>43223</v>
      </c>
      <c r="Y468" s="19">
        <f t="shared" si="20"/>
        <v>43223</v>
      </c>
      <c r="Z468" s="29">
        <v>461</v>
      </c>
      <c r="AA468" s="30">
        <v>180</v>
      </c>
      <c r="AB468" s="30">
        <v>0</v>
      </c>
      <c r="AD468" s="31" t="s">
        <v>400</v>
      </c>
      <c r="AE468" s="17">
        <v>461</v>
      </c>
      <c r="AF468" s="32" t="s">
        <v>401</v>
      </c>
      <c r="AG468" s="33" t="s">
        <v>173</v>
      </c>
      <c r="AH468" s="25">
        <v>43281</v>
      </c>
      <c r="AI468" s="25">
        <f t="shared" si="21"/>
        <v>43281</v>
      </c>
      <c r="AJ468" s="27" t="s">
        <v>402</v>
      </c>
    </row>
    <row r="469" spans="1:36" ht="45" customHeight="1">
      <c r="A469" s="24">
        <v>2018</v>
      </c>
      <c r="B469" s="25">
        <v>43191</v>
      </c>
      <c r="C469" s="25">
        <v>43281</v>
      </c>
      <c r="D469" s="17" t="s">
        <v>96</v>
      </c>
      <c r="E469" s="17">
        <v>485</v>
      </c>
      <c r="F469" s="17" t="s">
        <v>381</v>
      </c>
      <c r="G469" s="17" t="s">
        <v>381</v>
      </c>
      <c r="H469" s="17" t="s">
        <v>318</v>
      </c>
      <c r="I469" s="17" t="s">
        <v>382</v>
      </c>
      <c r="J469" s="17" t="s">
        <v>383</v>
      </c>
      <c r="K469" s="17" t="s">
        <v>182</v>
      </c>
      <c r="L469" s="17" t="s">
        <v>101</v>
      </c>
      <c r="M469" s="17" t="s">
        <v>158</v>
      </c>
      <c r="N469" s="27" t="s">
        <v>103</v>
      </c>
      <c r="O469" s="17">
        <v>0</v>
      </c>
      <c r="P469" s="30">
        <v>0</v>
      </c>
      <c r="Q469" s="27" t="s">
        <v>121</v>
      </c>
      <c r="R469" s="27" t="s">
        <v>122</v>
      </c>
      <c r="S469" s="27" t="s">
        <v>122</v>
      </c>
      <c r="T469" s="27" t="s">
        <v>121</v>
      </c>
      <c r="U469" s="27" t="s">
        <v>122</v>
      </c>
      <c r="V469" s="27" t="s">
        <v>122</v>
      </c>
      <c r="W469" s="17" t="s">
        <v>384</v>
      </c>
      <c r="X469" s="19">
        <v>43193</v>
      </c>
      <c r="Y469" s="19">
        <f t="shared" si="20"/>
        <v>43193</v>
      </c>
      <c r="Z469" s="29">
        <v>462</v>
      </c>
      <c r="AA469" s="30">
        <v>22</v>
      </c>
      <c r="AB469" s="30">
        <v>0</v>
      </c>
      <c r="AD469" s="31" t="s">
        <v>400</v>
      </c>
      <c r="AE469" s="17">
        <v>462</v>
      </c>
      <c r="AF469" s="32" t="s">
        <v>401</v>
      </c>
      <c r="AG469" s="33" t="s">
        <v>173</v>
      </c>
      <c r="AH469" s="25">
        <v>43281</v>
      </c>
      <c r="AI469" s="25">
        <f t="shared" si="21"/>
        <v>43281</v>
      </c>
      <c r="AJ469" s="27" t="s">
        <v>402</v>
      </c>
    </row>
    <row r="470" spans="1:36" ht="45" customHeight="1">
      <c r="A470" s="24">
        <v>2018</v>
      </c>
      <c r="B470" s="25">
        <v>43191</v>
      </c>
      <c r="C470" s="25">
        <v>43281</v>
      </c>
      <c r="D470" s="17" t="s">
        <v>96</v>
      </c>
      <c r="E470" s="17">
        <v>545</v>
      </c>
      <c r="F470" s="17" t="s">
        <v>283</v>
      </c>
      <c r="G470" s="17" t="s">
        <v>283</v>
      </c>
      <c r="H470" s="17" t="s">
        <v>283</v>
      </c>
      <c r="I470" s="17" t="s">
        <v>284</v>
      </c>
      <c r="J470" s="17" t="s">
        <v>285</v>
      </c>
      <c r="K470" s="17" t="s">
        <v>286</v>
      </c>
      <c r="L470" s="17" t="s">
        <v>101</v>
      </c>
      <c r="M470" s="17" t="s">
        <v>297</v>
      </c>
      <c r="N470" s="27" t="s">
        <v>103</v>
      </c>
      <c r="O470" s="17">
        <v>0</v>
      </c>
      <c r="P470" s="30">
        <v>0</v>
      </c>
      <c r="Q470" s="27" t="s">
        <v>121</v>
      </c>
      <c r="R470" s="27" t="s">
        <v>122</v>
      </c>
      <c r="S470" s="27" t="s">
        <v>122</v>
      </c>
      <c r="T470" s="27" t="s">
        <v>121</v>
      </c>
      <c r="U470" s="17" t="s">
        <v>189</v>
      </c>
      <c r="V470" s="17" t="s">
        <v>190</v>
      </c>
      <c r="W470" s="17" t="s">
        <v>125</v>
      </c>
      <c r="X470" s="19">
        <v>43194</v>
      </c>
      <c r="Y470" s="19">
        <f t="shared" si="20"/>
        <v>43194</v>
      </c>
      <c r="Z470" s="29">
        <v>463</v>
      </c>
      <c r="AA470" s="30">
        <v>975</v>
      </c>
      <c r="AB470" s="30">
        <v>0</v>
      </c>
      <c r="AD470" s="31" t="s">
        <v>400</v>
      </c>
      <c r="AE470" s="17">
        <v>463</v>
      </c>
      <c r="AF470" s="32" t="s">
        <v>401</v>
      </c>
      <c r="AG470" s="33" t="s">
        <v>173</v>
      </c>
      <c r="AH470" s="25">
        <v>43281</v>
      </c>
      <c r="AI470" s="25">
        <f t="shared" si="21"/>
        <v>43281</v>
      </c>
      <c r="AJ470" s="27" t="s">
        <v>402</v>
      </c>
    </row>
    <row r="471" spans="1:36" ht="45" customHeight="1">
      <c r="A471" s="24">
        <v>2018</v>
      </c>
      <c r="B471" s="25">
        <v>43191</v>
      </c>
      <c r="C471" s="25">
        <v>43281</v>
      </c>
      <c r="D471" s="17" t="s">
        <v>96</v>
      </c>
      <c r="E471" s="36">
        <v>201</v>
      </c>
      <c r="F471" s="37" t="s">
        <v>114</v>
      </c>
      <c r="G471" s="36" t="s">
        <v>126</v>
      </c>
      <c r="H471" s="36" t="s">
        <v>127</v>
      </c>
      <c r="I471" s="36" t="s">
        <v>128</v>
      </c>
      <c r="J471" s="36" t="s">
        <v>129</v>
      </c>
      <c r="K471" s="36" t="s">
        <v>130</v>
      </c>
      <c r="L471" s="17" t="s">
        <v>102</v>
      </c>
      <c r="M471" s="17" t="s">
        <v>655</v>
      </c>
      <c r="N471" s="17" t="s">
        <v>103</v>
      </c>
      <c r="O471" s="17">
        <v>2</v>
      </c>
      <c r="P471" s="30">
        <v>155</v>
      </c>
      <c r="Q471" s="27" t="s">
        <v>121</v>
      </c>
      <c r="R471" s="27" t="s">
        <v>122</v>
      </c>
      <c r="S471" s="27" t="s">
        <v>122</v>
      </c>
      <c r="T471" s="27" t="s">
        <v>121</v>
      </c>
      <c r="U471" s="27" t="s">
        <v>122</v>
      </c>
      <c r="V471" s="27" t="s">
        <v>122</v>
      </c>
      <c r="W471" s="17" t="s">
        <v>655</v>
      </c>
      <c r="X471" s="19">
        <v>43168</v>
      </c>
      <c r="Y471" s="19">
        <f t="shared" si="20"/>
        <v>43168</v>
      </c>
      <c r="Z471" s="29">
        <v>464</v>
      </c>
      <c r="AA471" s="30">
        <v>310</v>
      </c>
      <c r="AB471" s="30">
        <v>0</v>
      </c>
      <c r="AD471" s="31" t="s">
        <v>400</v>
      </c>
      <c r="AE471" s="17">
        <v>464</v>
      </c>
      <c r="AF471" s="32" t="s">
        <v>401</v>
      </c>
      <c r="AG471" s="33" t="s">
        <v>173</v>
      </c>
      <c r="AH471" s="25">
        <v>43281</v>
      </c>
      <c r="AI471" s="25">
        <f t="shared" si="21"/>
        <v>43281</v>
      </c>
      <c r="AJ471" s="27" t="s">
        <v>402</v>
      </c>
    </row>
    <row r="472" spans="1:36" ht="45" customHeight="1">
      <c r="A472" s="24">
        <v>2018</v>
      </c>
      <c r="B472" s="25">
        <v>43191</v>
      </c>
      <c r="C472" s="25">
        <v>43281</v>
      </c>
      <c r="D472" s="17" t="s">
        <v>96</v>
      </c>
      <c r="E472" s="36">
        <v>201</v>
      </c>
      <c r="F472" s="37" t="s">
        <v>114</v>
      </c>
      <c r="G472" s="36" t="s">
        <v>126</v>
      </c>
      <c r="H472" s="36" t="s">
        <v>127</v>
      </c>
      <c r="I472" s="36" t="s">
        <v>128</v>
      </c>
      <c r="J472" s="36" t="s">
        <v>129</v>
      </c>
      <c r="K472" s="36" t="s">
        <v>130</v>
      </c>
      <c r="L472" s="17" t="s">
        <v>102</v>
      </c>
      <c r="M472" s="17" t="s">
        <v>655</v>
      </c>
      <c r="N472" s="17" t="s">
        <v>103</v>
      </c>
      <c r="O472" s="17">
        <v>13</v>
      </c>
      <c r="P472" s="30">
        <f>(1025/13)*12</f>
        <v>946.15384615384608</v>
      </c>
      <c r="Q472" s="27" t="s">
        <v>121</v>
      </c>
      <c r="R472" s="27" t="s">
        <v>122</v>
      </c>
      <c r="S472" s="27" t="s">
        <v>122</v>
      </c>
      <c r="T472" s="27" t="s">
        <v>121</v>
      </c>
      <c r="U472" s="27" t="s">
        <v>122</v>
      </c>
      <c r="V472" s="27" t="s">
        <v>122</v>
      </c>
      <c r="W472" s="17" t="s">
        <v>655</v>
      </c>
      <c r="X472" s="19">
        <v>43168</v>
      </c>
      <c r="Y472" s="19">
        <f t="shared" si="20"/>
        <v>43168</v>
      </c>
      <c r="Z472" s="29">
        <v>465</v>
      </c>
      <c r="AA472" s="30">
        <v>1025</v>
      </c>
      <c r="AB472" s="30">
        <v>0</v>
      </c>
      <c r="AD472" s="31" t="s">
        <v>400</v>
      </c>
      <c r="AE472" s="17">
        <v>465</v>
      </c>
      <c r="AF472" s="32" t="s">
        <v>401</v>
      </c>
      <c r="AG472" s="33" t="s">
        <v>173</v>
      </c>
      <c r="AH472" s="25">
        <v>43281</v>
      </c>
      <c r="AI472" s="25">
        <f t="shared" si="21"/>
        <v>43281</v>
      </c>
      <c r="AJ472" s="27" t="s">
        <v>402</v>
      </c>
    </row>
    <row r="473" spans="1:36" ht="45" customHeight="1">
      <c r="A473" s="24">
        <v>2018</v>
      </c>
      <c r="B473" s="25">
        <v>43191</v>
      </c>
      <c r="C473" s="25">
        <v>43281</v>
      </c>
      <c r="D473" s="17" t="s">
        <v>96</v>
      </c>
      <c r="E473" s="34">
        <v>204</v>
      </c>
      <c r="F473" s="34" t="s">
        <v>191</v>
      </c>
      <c r="G473" s="34" t="s">
        <v>191</v>
      </c>
      <c r="H473" s="34" t="s">
        <v>192</v>
      </c>
      <c r="I473" s="34" t="s">
        <v>193</v>
      </c>
      <c r="J473" s="34" t="s">
        <v>194</v>
      </c>
      <c r="K473" s="34" t="s">
        <v>195</v>
      </c>
      <c r="L473" s="17" t="s">
        <v>101</v>
      </c>
      <c r="M473" s="17" t="s">
        <v>190</v>
      </c>
      <c r="N473" s="27" t="s">
        <v>103</v>
      </c>
      <c r="O473" s="17">
        <v>0</v>
      </c>
      <c r="P473" s="30">
        <v>0</v>
      </c>
      <c r="Q473" s="27" t="s">
        <v>121</v>
      </c>
      <c r="R473" s="27" t="s">
        <v>122</v>
      </c>
      <c r="S473" s="27" t="s">
        <v>122</v>
      </c>
      <c r="T473" s="27" t="s">
        <v>121</v>
      </c>
      <c r="U473" s="27" t="s">
        <v>189</v>
      </c>
      <c r="V473" s="27" t="s">
        <v>190</v>
      </c>
      <c r="W473" s="27" t="s">
        <v>125</v>
      </c>
      <c r="X473" s="19">
        <v>43200</v>
      </c>
      <c r="Y473" s="19">
        <f t="shared" si="20"/>
        <v>43200</v>
      </c>
      <c r="Z473" s="29">
        <v>466</v>
      </c>
      <c r="AA473" s="30">
        <v>1237</v>
      </c>
      <c r="AB473" s="30">
        <v>0</v>
      </c>
      <c r="AD473" s="31" t="s">
        <v>400</v>
      </c>
      <c r="AE473" s="17">
        <v>466</v>
      </c>
      <c r="AF473" s="32" t="s">
        <v>401</v>
      </c>
      <c r="AG473" s="33" t="s">
        <v>173</v>
      </c>
      <c r="AH473" s="25">
        <v>43281</v>
      </c>
      <c r="AI473" s="25">
        <f t="shared" si="21"/>
        <v>43281</v>
      </c>
      <c r="AJ473" s="27" t="s">
        <v>402</v>
      </c>
    </row>
    <row r="474" spans="1:36" ht="45" customHeight="1">
      <c r="A474" s="24">
        <v>2018</v>
      </c>
      <c r="B474" s="25">
        <v>43191</v>
      </c>
      <c r="C474" s="25">
        <v>43281</v>
      </c>
      <c r="D474" s="17" t="s">
        <v>96</v>
      </c>
      <c r="E474" s="17">
        <v>375</v>
      </c>
      <c r="F474" s="17" t="s">
        <v>902</v>
      </c>
      <c r="G474" s="17" t="s">
        <v>902</v>
      </c>
      <c r="H474" s="17" t="s">
        <v>187</v>
      </c>
      <c r="I474" s="17" t="s">
        <v>903</v>
      </c>
      <c r="J474" s="17" t="s">
        <v>175</v>
      </c>
      <c r="K474" s="17" t="s">
        <v>266</v>
      </c>
      <c r="L474" s="17" t="s">
        <v>101</v>
      </c>
      <c r="M474" s="17" t="s">
        <v>904</v>
      </c>
      <c r="N474" s="27" t="s">
        <v>103</v>
      </c>
      <c r="O474" s="17">
        <v>0</v>
      </c>
      <c r="P474" s="30">
        <v>0</v>
      </c>
      <c r="Q474" s="27" t="s">
        <v>121</v>
      </c>
      <c r="R474" s="27" t="s">
        <v>122</v>
      </c>
      <c r="S474" s="27" t="s">
        <v>122</v>
      </c>
      <c r="T474" s="27" t="s">
        <v>121</v>
      </c>
      <c r="U474" s="27" t="s">
        <v>122</v>
      </c>
      <c r="V474" s="27" t="s">
        <v>122</v>
      </c>
      <c r="W474" s="17" t="s">
        <v>159</v>
      </c>
      <c r="X474" s="19">
        <v>43174</v>
      </c>
      <c r="Y474" s="19">
        <f t="shared" si="20"/>
        <v>43174</v>
      </c>
      <c r="Z474" s="29">
        <v>467</v>
      </c>
      <c r="AA474" s="30">
        <v>205</v>
      </c>
      <c r="AB474" s="30">
        <v>0</v>
      </c>
      <c r="AD474" s="31" t="s">
        <v>400</v>
      </c>
      <c r="AE474" s="17">
        <v>467</v>
      </c>
      <c r="AF474" s="32" t="s">
        <v>401</v>
      </c>
      <c r="AG474" s="33" t="s">
        <v>173</v>
      </c>
      <c r="AH474" s="25">
        <v>43281</v>
      </c>
      <c r="AI474" s="25">
        <f t="shared" si="21"/>
        <v>43281</v>
      </c>
      <c r="AJ474" s="27" t="s">
        <v>402</v>
      </c>
    </row>
    <row r="475" spans="1:36" ht="45" customHeight="1">
      <c r="A475" s="24">
        <v>2018</v>
      </c>
      <c r="B475" s="25">
        <v>43191</v>
      </c>
      <c r="C475" s="25">
        <v>43281</v>
      </c>
      <c r="D475" s="17" t="s">
        <v>96</v>
      </c>
      <c r="E475" s="17">
        <v>375</v>
      </c>
      <c r="F475" s="17" t="s">
        <v>902</v>
      </c>
      <c r="G475" s="17" t="s">
        <v>902</v>
      </c>
      <c r="H475" s="17" t="s">
        <v>187</v>
      </c>
      <c r="I475" s="17" t="s">
        <v>903</v>
      </c>
      <c r="J475" s="17" t="s">
        <v>175</v>
      </c>
      <c r="K475" s="17" t="s">
        <v>266</v>
      </c>
      <c r="L475" s="17" t="s">
        <v>101</v>
      </c>
      <c r="M475" s="17" t="s">
        <v>904</v>
      </c>
      <c r="N475" s="27" t="s">
        <v>103</v>
      </c>
      <c r="O475" s="17">
        <v>0</v>
      </c>
      <c r="P475" s="30">
        <v>0</v>
      </c>
      <c r="Q475" s="27" t="s">
        <v>121</v>
      </c>
      <c r="R475" s="27" t="s">
        <v>122</v>
      </c>
      <c r="S475" s="27" t="s">
        <v>122</v>
      </c>
      <c r="T475" s="27" t="s">
        <v>121</v>
      </c>
      <c r="U475" s="27" t="s">
        <v>122</v>
      </c>
      <c r="V475" s="27" t="s">
        <v>122</v>
      </c>
      <c r="W475" s="17" t="s">
        <v>159</v>
      </c>
      <c r="X475" s="19">
        <v>43180</v>
      </c>
      <c r="Y475" s="19">
        <f t="shared" si="20"/>
        <v>43180</v>
      </c>
      <c r="Z475" s="29">
        <v>468</v>
      </c>
      <c r="AA475" s="30">
        <v>120</v>
      </c>
      <c r="AB475" s="30">
        <v>0</v>
      </c>
      <c r="AD475" s="31" t="s">
        <v>400</v>
      </c>
      <c r="AE475" s="17">
        <v>468</v>
      </c>
      <c r="AF475" s="32" t="s">
        <v>401</v>
      </c>
      <c r="AG475" s="33" t="s">
        <v>173</v>
      </c>
      <c r="AH475" s="25">
        <v>43281</v>
      </c>
      <c r="AI475" s="25">
        <f t="shared" si="21"/>
        <v>43281</v>
      </c>
      <c r="AJ475" s="27" t="s">
        <v>402</v>
      </c>
    </row>
    <row r="476" spans="1:36" ht="45" customHeight="1">
      <c r="A476" s="24">
        <v>2018</v>
      </c>
      <c r="B476" s="25">
        <v>43191</v>
      </c>
      <c r="C476" s="25">
        <v>43281</v>
      </c>
      <c r="D476" s="17" t="s">
        <v>96</v>
      </c>
      <c r="E476" s="17">
        <v>375</v>
      </c>
      <c r="F476" s="17" t="s">
        <v>902</v>
      </c>
      <c r="G476" s="17" t="s">
        <v>902</v>
      </c>
      <c r="H476" s="17" t="s">
        <v>187</v>
      </c>
      <c r="I476" s="17" t="s">
        <v>903</v>
      </c>
      <c r="J476" s="17" t="s">
        <v>175</v>
      </c>
      <c r="K476" s="17" t="s">
        <v>266</v>
      </c>
      <c r="L476" s="17" t="s">
        <v>101</v>
      </c>
      <c r="M476" s="17" t="s">
        <v>904</v>
      </c>
      <c r="N476" s="27" t="s">
        <v>103</v>
      </c>
      <c r="O476" s="17">
        <v>0</v>
      </c>
      <c r="P476" s="30">
        <v>0</v>
      </c>
      <c r="Q476" s="27" t="s">
        <v>121</v>
      </c>
      <c r="R476" s="27" t="s">
        <v>122</v>
      </c>
      <c r="S476" s="27" t="s">
        <v>122</v>
      </c>
      <c r="T476" s="27" t="s">
        <v>121</v>
      </c>
      <c r="U476" s="27" t="s">
        <v>122</v>
      </c>
      <c r="V476" s="27" t="s">
        <v>122</v>
      </c>
      <c r="W476" s="17" t="s">
        <v>159</v>
      </c>
      <c r="X476" s="19">
        <v>43166</v>
      </c>
      <c r="Y476" s="19">
        <f t="shared" si="20"/>
        <v>43166</v>
      </c>
      <c r="Z476" s="29">
        <v>469</v>
      </c>
      <c r="AA476" s="30">
        <v>120</v>
      </c>
      <c r="AB476" s="30">
        <v>0</v>
      </c>
      <c r="AD476" s="31" t="s">
        <v>400</v>
      </c>
      <c r="AE476" s="17">
        <v>469</v>
      </c>
      <c r="AF476" s="32" t="s">
        <v>401</v>
      </c>
      <c r="AG476" s="33" t="s">
        <v>173</v>
      </c>
      <c r="AH476" s="25">
        <v>43281</v>
      </c>
      <c r="AI476" s="25">
        <f t="shared" si="21"/>
        <v>43281</v>
      </c>
      <c r="AJ476" s="27" t="s">
        <v>402</v>
      </c>
    </row>
    <row r="477" spans="1:36" ht="45" customHeight="1">
      <c r="A477" s="24">
        <v>2018</v>
      </c>
      <c r="B477" s="25">
        <v>43191</v>
      </c>
      <c r="C477" s="25">
        <v>43281</v>
      </c>
      <c r="D477" s="17" t="s">
        <v>96</v>
      </c>
      <c r="E477" s="17">
        <v>322</v>
      </c>
      <c r="F477" s="17" t="s">
        <v>144</v>
      </c>
      <c r="G477" s="17" t="s">
        <v>144</v>
      </c>
      <c r="H477" s="17" t="s">
        <v>145</v>
      </c>
      <c r="I477" s="17" t="s">
        <v>358</v>
      </c>
      <c r="J477" s="17" t="s">
        <v>359</v>
      </c>
      <c r="K477" s="17" t="s">
        <v>289</v>
      </c>
      <c r="L477" s="17" t="s">
        <v>101</v>
      </c>
      <c r="M477" s="17" t="s">
        <v>911</v>
      </c>
      <c r="N477" s="27" t="s">
        <v>103</v>
      </c>
      <c r="O477" s="17">
        <v>0</v>
      </c>
      <c r="P477" s="30">
        <v>0</v>
      </c>
      <c r="Q477" s="27" t="s">
        <v>121</v>
      </c>
      <c r="R477" s="27" t="s">
        <v>122</v>
      </c>
      <c r="S477" s="27" t="s">
        <v>122</v>
      </c>
      <c r="T477" s="27" t="s">
        <v>121</v>
      </c>
      <c r="U477" s="27" t="s">
        <v>122</v>
      </c>
      <c r="V477" s="17" t="s">
        <v>911</v>
      </c>
      <c r="W477" s="17" t="s">
        <v>296</v>
      </c>
      <c r="X477" s="19">
        <v>43264</v>
      </c>
      <c r="Y477" s="19">
        <f t="shared" si="20"/>
        <v>43264</v>
      </c>
      <c r="Z477" s="29">
        <v>470</v>
      </c>
      <c r="AA477" s="30">
        <v>100</v>
      </c>
      <c r="AB477" s="30">
        <v>0</v>
      </c>
      <c r="AD477" s="31" t="s">
        <v>400</v>
      </c>
      <c r="AE477" s="17">
        <v>470</v>
      </c>
      <c r="AF477" s="32" t="s">
        <v>401</v>
      </c>
      <c r="AG477" s="33" t="s">
        <v>173</v>
      </c>
      <c r="AH477" s="25">
        <v>43281</v>
      </c>
      <c r="AI477" s="25">
        <f t="shared" si="21"/>
        <v>43281</v>
      </c>
      <c r="AJ477" s="27" t="s">
        <v>402</v>
      </c>
    </row>
    <row r="478" spans="1:36" ht="45" customHeight="1">
      <c r="A478" s="24">
        <v>2018</v>
      </c>
      <c r="B478" s="25">
        <v>43191</v>
      </c>
      <c r="C478" s="25">
        <v>43281</v>
      </c>
      <c r="D478" s="17" t="s">
        <v>96</v>
      </c>
      <c r="E478" s="17">
        <v>322</v>
      </c>
      <c r="F478" s="17" t="s">
        <v>144</v>
      </c>
      <c r="G478" s="17" t="s">
        <v>144</v>
      </c>
      <c r="H478" s="17" t="s">
        <v>145</v>
      </c>
      <c r="I478" s="17" t="s">
        <v>355</v>
      </c>
      <c r="J478" s="17" t="s">
        <v>239</v>
      </c>
      <c r="K478" s="17" t="s">
        <v>295</v>
      </c>
      <c r="L478" s="17" t="s">
        <v>101</v>
      </c>
      <c r="M478" s="17" t="s">
        <v>233</v>
      </c>
      <c r="N478" s="27" t="s">
        <v>103</v>
      </c>
      <c r="O478" s="17">
        <v>0</v>
      </c>
      <c r="P478" s="30">
        <v>0</v>
      </c>
      <c r="Q478" s="27" t="s">
        <v>121</v>
      </c>
      <c r="R478" s="27" t="s">
        <v>122</v>
      </c>
      <c r="S478" s="27" t="s">
        <v>122</v>
      </c>
      <c r="T478" s="27" t="s">
        <v>121</v>
      </c>
      <c r="U478" s="27" t="s">
        <v>122</v>
      </c>
      <c r="V478" s="17" t="s">
        <v>202</v>
      </c>
      <c r="W478" s="17" t="s">
        <v>296</v>
      </c>
      <c r="X478" s="19">
        <v>43264</v>
      </c>
      <c r="Y478" s="19">
        <f t="shared" ref="Y478:Y501" si="22">+X478</f>
        <v>43264</v>
      </c>
      <c r="Z478" s="29">
        <v>471</v>
      </c>
      <c r="AA478" s="30">
        <v>120</v>
      </c>
      <c r="AB478" s="30">
        <v>0</v>
      </c>
      <c r="AD478" s="31" t="s">
        <v>400</v>
      </c>
      <c r="AE478" s="17">
        <v>471</v>
      </c>
      <c r="AF478" s="32" t="s">
        <v>401</v>
      </c>
      <c r="AG478" s="33" t="s">
        <v>173</v>
      </c>
      <c r="AH478" s="25">
        <v>43281</v>
      </c>
      <c r="AI478" s="25">
        <f t="shared" si="21"/>
        <v>43281</v>
      </c>
      <c r="AJ478" s="27" t="s">
        <v>402</v>
      </c>
    </row>
    <row r="479" spans="1:36" ht="45" customHeight="1">
      <c r="A479" s="24">
        <v>2018</v>
      </c>
      <c r="B479" s="25">
        <v>43191</v>
      </c>
      <c r="C479" s="25">
        <v>43281</v>
      </c>
      <c r="D479" s="17" t="s">
        <v>96</v>
      </c>
      <c r="E479" s="17">
        <v>322</v>
      </c>
      <c r="F479" s="17" t="s">
        <v>144</v>
      </c>
      <c r="G479" s="17" t="s">
        <v>144</v>
      </c>
      <c r="H479" s="17" t="s">
        <v>145</v>
      </c>
      <c r="I479" s="17" t="s">
        <v>339</v>
      </c>
      <c r="J479" s="17" t="s">
        <v>340</v>
      </c>
      <c r="K479" s="17" t="s">
        <v>341</v>
      </c>
      <c r="L479" s="17" t="s">
        <v>101</v>
      </c>
      <c r="M479" s="17" t="s">
        <v>314</v>
      </c>
      <c r="N479" s="27" t="s">
        <v>103</v>
      </c>
      <c r="O479" s="17">
        <v>0</v>
      </c>
      <c r="P479" s="30">
        <v>0</v>
      </c>
      <c r="Q479" s="27" t="s">
        <v>121</v>
      </c>
      <c r="R479" s="27" t="s">
        <v>122</v>
      </c>
      <c r="S479" s="27" t="s">
        <v>122</v>
      </c>
      <c r="T479" s="27" t="s">
        <v>121</v>
      </c>
      <c r="U479" s="27" t="s">
        <v>122</v>
      </c>
      <c r="V479" s="27" t="s">
        <v>122</v>
      </c>
      <c r="W479" s="17" t="s">
        <v>296</v>
      </c>
      <c r="X479" s="19">
        <v>43264</v>
      </c>
      <c r="Y479" s="19">
        <f t="shared" si="22"/>
        <v>43264</v>
      </c>
      <c r="Z479" s="29">
        <v>472</v>
      </c>
      <c r="AA479" s="30">
        <v>100</v>
      </c>
      <c r="AB479" s="30">
        <v>0</v>
      </c>
      <c r="AD479" s="31" t="s">
        <v>400</v>
      </c>
      <c r="AE479" s="17">
        <v>472</v>
      </c>
      <c r="AF479" s="32" t="s">
        <v>401</v>
      </c>
      <c r="AG479" s="33" t="s">
        <v>173</v>
      </c>
      <c r="AH479" s="25">
        <v>43281</v>
      </c>
      <c r="AI479" s="25">
        <f t="shared" si="21"/>
        <v>43281</v>
      </c>
      <c r="AJ479" s="27" t="s">
        <v>402</v>
      </c>
    </row>
    <row r="480" spans="1:36" ht="45" customHeight="1">
      <c r="A480" s="24">
        <v>2018</v>
      </c>
      <c r="B480" s="25">
        <v>43191</v>
      </c>
      <c r="C480" s="25">
        <v>43281</v>
      </c>
      <c r="D480" s="17" t="s">
        <v>96</v>
      </c>
      <c r="E480" s="17">
        <v>322</v>
      </c>
      <c r="F480" s="17" t="s">
        <v>144</v>
      </c>
      <c r="G480" s="17" t="s">
        <v>144</v>
      </c>
      <c r="H480" s="17" t="s">
        <v>145</v>
      </c>
      <c r="I480" s="17" t="s">
        <v>358</v>
      </c>
      <c r="J480" s="17" t="s">
        <v>359</v>
      </c>
      <c r="K480" s="17" t="s">
        <v>289</v>
      </c>
      <c r="L480" s="17" t="s">
        <v>101</v>
      </c>
      <c r="M480" s="17" t="s">
        <v>911</v>
      </c>
      <c r="N480" s="27" t="s">
        <v>103</v>
      </c>
      <c r="O480" s="17">
        <v>0</v>
      </c>
      <c r="P480" s="30">
        <v>0</v>
      </c>
      <c r="Q480" s="27" t="s">
        <v>121</v>
      </c>
      <c r="R480" s="27" t="s">
        <v>122</v>
      </c>
      <c r="S480" s="27" t="s">
        <v>122</v>
      </c>
      <c r="T480" s="27" t="s">
        <v>121</v>
      </c>
      <c r="U480" s="27" t="s">
        <v>122</v>
      </c>
      <c r="V480" s="17" t="s">
        <v>911</v>
      </c>
      <c r="W480" s="17" t="s">
        <v>296</v>
      </c>
      <c r="X480" s="19">
        <v>43264</v>
      </c>
      <c r="Y480" s="19">
        <f t="shared" si="22"/>
        <v>43264</v>
      </c>
      <c r="Z480" s="29">
        <v>473</v>
      </c>
      <c r="AA480" s="30">
        <v>199</v>
      </c>
      <c r="AB480" s="30">
        <v>0</v>
      </c>
      <c r="AD480" s="31" t="s">
        <v>400</v>
      </c>
      <c r="AE480" s="17">
        <v>473</v>
      </c>
      <c r="AF480" s="32" t="s">
        <v>401</v>
      </c>
      <c r="AG480" s="33" t="s">
        <v>173</v>
      </c>
      <c r="AH480" s="25">
        <v>43281</v>
      </c>
      <c r="AI480" s="25">
        <f t="shared" si="21"/>
        <v>43281</v>
      </c>
      <c r="AJ480" s="27" t="s">
        <v>402</v>
      </c>
    </row>
    <row r="481" spans="1:36" ht="45" customHeight="1">
      <c r="A481" s="24">
        <v>2018</v>
      </c>
      <c r="B481" s="25">
        <v>43191</v>
      </c>
      <c r="C481" s="25">
        <v>43281</v>
      </c>
      <c r="D481" s="17" t="s">
        <v>96</v>
      </c>
      <c r="E481" s="17">
        <v>322</v>
      </c>
      <c r="F481" s="17" t="s">
        <v>144</v>
      </c>
      <c r="G481" s="17" t="s">
        <v>144</v>
      </c>
      <c r="H481" s="17" t="s">
        <v>145</v>
      </c>
      <c r="I481" s="17" t="s">
        <v>339</v>
      </c>
      <c r="J481" s="17" t="s">
        <v>340</v>
      </c>
      <c r="K481" s="17" t="s">
        <v>341</v>
      </c>
      <c r="L481" s="17" t="s">
        <v>101</v>
      </c>
      <c r="M481" s="17" t="s">
        <v>314</v>
      </c>
      <c r="N481" s="27" t="s">
        <v>103</v>
      </c>
      <c r="O481" s="17">
        <v>0</v>
      </c>
      <c r="P481" s="30">
        <v>0</v>
      </c>
      <c r="Q481" s="27" t="s">
        <v>121</v>
      </c>
      <c r="R481" s="27" t="s">
        <v>122</v>
      </c>
      <c r="S481" s="27" t="s">
        <v>122</v>
      </c>
      <c r="T481" s="27" t="s">
        <v>121</v>
      </c>
      <c r="U481" s="27" t="s">
        <v>122</v>
      </c>
      <c r="V481" s="27" t="s">
        <v>122</v>
      </c>
      <c r="W481" s="17" t="s">
        <v>296</v>
      </c>
      <c r="X481" s="19">
        <v>43264</v>
      </c>
      <c r="Y481" s="19">
        <f t="shared" ref="Y481:Y482" si="23">+X481</f>
        <v>43264</v>
      </c>
      <c r="Z481" s="29">
        <v>474</v>
      </c>
      <c r="AA481" s="30">
        <v>170</v>
      </c>
      <c r="AB481" s="30">
        <v>0</v>
      </c>
      <c r="AD481" s="31" t="s">
        <v>400</v>
      </c>
      <c r="AE481" s="17">
        <v>474</v>
      </c>
      <c r="AF481" s="32" t="s">
        <v>401</v>
      </c>
      <c r="AG481" s="33" t="s">
        <v>173</v>
      </c>
      <c r="AH481" s="25">
        <v>43281</v>
      </c>
      <c r="AI481" s="25">
        <f t="shared" si="21"/>
        <v>43281</v>
      </c>
      <c r="AJ481" s="27" t="s">
        <v>402</v>
      </c>
    </row>
    <row r="482" spans="1:36" ht="45" customHeight="1">
      <c r="A482" s="24">
        <v>2018</v>
      </c>
      <c r="B482" s="25">
        <v>43191</v>
      </c>
      <c r="C482" s="25">
        <v>43281</v>
      </c>
      <c r="D482" s="17" t="s">
        <v>96</v>
      </c>
      <c r="E482" s="17">
        <v>322</v>
      </c>
      <c r="F482" s="17" t="s">
        <v>144</v>
      </c>
      <c r="G482" s="17" t="s">
        <v>144</v>
      </c>
      <c r="H482" s="17" t="s">
        <v>145</v>
      </c>
      <c r="I482" s="17" t="s">
        <v>355</v>
      </c>
      <c r="J482" s="17" t="s">
        <v>239</v>
      </c>
      <c r="K482" s="17" t="s">
        <v>295</v>
      </c>
      <c r="L482" s="17" t="s">
        <v>101</v>
      </c>
      <c r="M482" s="17" t="s">
        <v>233</v>
      </c>
      <c r="N482" s="27" t="s">
        <v>103</v>
      </c>
      <c r="O482" s="17">
        <v>0</v>
      </c>
      <c r="P482" s="30">
        <v>0</v>
      </c>
      <c r="Q482" s="27" t="s">
        <v>121</v>
      </c>
      <c r="R482" s="27" t="s">
        <v>122</v>
      </c>
      <c r="S482" s="27" t="s">
        <v>122</v>
      </c>
      <c r="T482" s="27" t="s">
        <v>121</v>
      </c>
      <c r="U482" s="27" t="s">
        <v>122</v>
      </c>
      <c r="V482" s="17" t="s">
        <v>202</v>
      </c>
      <c r="W482" s="17" t="s">
        <v>296</v>
      </c>
      <c r="X482" s="19">
        <v>43264</v>
      </c>
      <c r="Y482" s="19">
        <f t="shared" si="23"/>
        <v>43264</v>
      </c>
      <c r="Z482" s="29">
        <v>475</v>
      </c>
      <c r="AA482" s="30">
        <v>186.99</v>
      </c>
      <c r="AB482" s="30">
        <v>0</v>
      </c>
      <c r="AD482" s="31" t="s">
        <v>400</v>
      </c>
      <c r="AE482" s="17">
        <v>475</v>
      </c>
      <c r="AF482" s="32" t="s">
        <v>401</v>
      </c>
      <c r="AG482" s="33" t="s">
        <v>173</v>
      </c>
      <c r="AH482" s="25">
        <v>43281</v>
      </c>
      <c r="AI482" s="25">
        <f t="shared" si="21"/>
        <v>43281</v>
      </c>
      <c r="AJ482" s="27" t="s">
        <v>402</v>
      </c>
    </row>
    <row r="483" spans="1:36" ht="45" customHeight="1">
      <c r="A483" s="24">
        <v>2018</v>
      </c>
      <c r="B483" s="25">
        <v>43191</v>
      </c>
      <c r="C483" s="25">
        <v>43281</v>
      </c>
      <c r="D483" s="17" t="s">
        <v>96</v>
      </c>
      <c r="E483" s="17">
        <v>375</v>
      </c>
      <c r="F483" s="17" t="s">
        <v>902</v>
      </c>
      <c r="G483" s="17" t="s">
        <v>902</v>
      </c>
      <c r="H483" s="17" t="s">
        <v>187</v>
      </c>
      <c r="I483" s="17" t="s">
        <v>903</v>
      </c>
      <c r="J483" s="17" t="s">
        <v>175</v>
      </c>
      <c r="K483" s="17" t="s">
        <v>266</v>
      </c>
      <c r="L483" s="17" t="s">
        <v>101</v>
      </c>
      <c r="M483" s="17" t="s">
        <v>904</v>
      </c>
      <c r="N483" s="27" t="s">
        <v>103</v>
      </c>
      <c r="O483" s="17">
        <v>0</v>
      </c>
      <c r="P483" s="30">
        <v>0</v>
      </c>
      <c r="Q483" s="27" t="s">
        <v>121</v>
      </c>
      <c r="R483" s="27" t="s">
        <v>122</v>
      </c>
      <c r="S483" s="27" t="s">
        <v>122</v>
      </c>
      <c r="T483" s="27" t="s">
        <v>121</v>
      </c>
      <c r="U483" s="27" t="s">
        <v>122</v>
      </c>
      <c r="V483" s="27" t="s">
        <v>122</v>
      </c>
      <c r="W483" s="17" t="s">
        <v>159</v>
      </c>
      <c r="X483" s="19">
        <v>43245</v>
      </c>
      <c r="Y483" s="19">
        <f t="shared" si="22"/>
        <v>43245</v>
      </c>
      <c r="Z483" s="29">
        <v>476</v>
      </c>
      <c r="AA483" s="30">
        <v>220</v>
      </c>
      <c r="AB483" s="30">
        <v>0</v>
      </c>
      <c r="AD483" s="31" t="s">
        <v>400</v>
      </c>
      <c r="AE483" s="17">
        <v>476</v>
      </c>
      <c r="AF483" s="32" t="s">
        <v>401</v>
      </c>
      <c r="AG483" s="33" t="s">
        <v>173</v>
      </c>
      <c r="AH483" s="25">
        <v>43281</v>
      </c>
      <c r="AI483" s="25">
        <f t="shared" si="21"/>
        <v>43281</v>
      </c>
      <c r="AJ483" s="27" t="s">
        <v>402</v>
      </c>
    </row>
    <row r="484" spans="1:36" ht="45" customHeight="1">
      <c r="A484" s="24">
        <v>2018</v>
      </c>
      <c r="B484" s="25">
        <v>43191</v>
      </c>
      <c r="C484" s="25">
        <v>43281</v>
      </c>
      <c r="D484" s="17" t="s">
        <v>96</v>
      </c>
      <c r="E484" s="17">
        <v>375</v>
      </c>
      <c r="F484" s="17" t="s">
        <v>902</v>
      </c>
      <c r="G484" s="17" t="s">
        <v>902</v>
      </c>
      <c r="H484" s="17" t="s">
        <v>187</v>
      </c>
      <c r="I484" s="17" t="s">
        <v>903</v>
      </c>
      <c r="J484" s="17" t="s">
        <v>175</v>
      </c>
      <c r="K484" s="17" t="s">
        <v>266</v>
      </c>
      <c r="L484" s="17" t="s">
        <v>101</v>
      </c>
      <c r="M484" s="17" t="s">
        <v>904</v>
      </c>
      <c r="N484" s="27" t="s">
        <v>103</v>
      </c>
      <c r="O484" s="17">
        <v>0</v>
      </c>
      <c r="P484" s="30">
        <v>0</v>
      </c>
      <c r="Q484" s="27" t="s">
        <v>121</v>
      </c>
      <c r="R484" s="27" t="s">
        <v>122</v>
      </c>
      <c r="S484" s="27" t="s">
        <v>122</v>
      </c>
      <c r="T484" s="27" t="s">
        <v>121</v>
      </c>
      <c r="U484" s="27" t="s">
        <v>122</v>
      </c>
      <c r="V484" s="27" t="s">
        <v>122</v>
      </c>
      <c r="W484" s="17" t="s">
        <v>159</v>
      </c>
      <c r="X484" s="19">
        <v>43241</v>
      </c>
      <c r="Y484" s="19">
        <f t="shared" si="22"/>
        <v>43241</v>
      </c>
      <c r="Z484" s="29">
        <v>477</v>
      </c>
      <c r="AA484" s="30">
        <v>120</v>
      </c>
      <c r="AB484" s="30">
        <v>0</v>
      </c>
      <c r="AD484" s="31" t="s">
        <v>400</v>
      </c>
      <c r="AE484" s="17">
        <v>477</v>
      </c>
      <c r="AF484" s="32" t="s">
        <v>401</v>
      </c>
      <c r="AG484" s="33" t="s">
        <v>173</v>
      </c>
      <c r="AH484" s="25">
        <v>43281</v>
      </c>
      <c r="AI484" s="25">
        <f t="shared" si="21"/>
        <v>43281</v>
      </c>
      <c r="AJ484" s="27" t="s">
        <v>402</v>
      </c>
    </row>
    <row r="485" spans="1:36" ht="45" customHeight="1">
      <c r="A485" s="24">
        <v>2018</v>
      </c>
      <c r="B485" s="25">
        <v>43191</v>
      </c>
      <c r="C485" s="25">
        <v>43281</v>
      </c>
      <c r="D485" s="17" t="s">
        <v>96</v>
      </c>
      <c r="E485" s="17">
        <v>249</v>
      </c>
      <c r="F485" s="17" t="s">
        <v>777</v>
      </c>
      <c r="G485" s="17" t="s">
        <v>777</v>
      </c>
      <c r="H485" s="17" t="s">
        <v>127</v>
      </c>
      <c r="I485" s="17" t="s">
        <v>778</v>
      </c>
      <c r="J485" s="17" t="s">
        <v>779</v>
      </c>
      <c r="K485" s="17" t="s">
        <v>147</v>
      </c>
      <c r="L485" s="17" t="s">
        <v>101</v>
      </c>
      <c r="M485" s="17" t="s">
        <v>653</v>
      </c>
      <c r="N485" s="27" t="s">
        <v>103</v>
      </c>
      <c r="O485" s="17">
        <v>0</v>
      </c>
      <c r="P485" s="30">
        <v>0</v>
      </c>
      <c r="Q485" s="27" t="s">
        <v>121</v>
      </c>
      <c r="R485" s="27" t="s">
        <v>122</v>
      </c>
      <c r="S485" s="27" t="s">
        <v>122</v>
      </c>
      <c r="T485" s="27" t="s">
        <v>121</v>
      </c>
      <c r="U485" s="27" t="s">
        <v>122</v>
      </c>
      <c r="V485" s="27" t="s">
        <v>122</v>
      </c>
      <c r="W485" s="17" t="s">
        <v>159</v>
      </c>
      <c r="X485" s="19">
        <v>43252</v>
      </c>
      <c r="Y485" s="19">
        <f t="shared" si="22"/>
        <v>43252</v>
      </c>
      <c r="Z485" s="29">
        <v>478</v>
      </c>
      <c r="AA485" s="30">
        <v>200</v>
      </c>
      <c r="AB485" s="30">
        <v>0</v>
      </c>
      <c r="AD485" s="31" t="s">
        <v>400</v>
      </c>
      <c r="AE485" s="17">
        <v>478</v>
      </c>
      <c r="AF485" s="32" t="s">
        <v>401</v>
      </c>
      <c r="AG485" s="33" t="s">
        <v>173</v>
      </c>
      <c r="AH485" s="25">
        <v>43281</v>
      </c>
      <c r="AI485" s="25">
        <f t="shared" si="21"/>
        <v>43281</v>
      </c>
      <c r="AJ485" s="27" t="s">
        <v>402</v>
      </c>
    </row>
    <row r="486" spans="1:36" ht="45" customHeight="1">
      <c r="A486" s="24">
        <v>2018</v>
      </c>
      <c r="B486" s="25">
        <v>43191</v>
      </c>
      <c r="C486" s="25">
        <v>43281</v>
      </c>
      <c r="D486" s="17" t="s">
        <v>96</v>
      </c>
      <c r="E486" s="17">
        <v>249</v>
      </c>
      <c r="F486" s="17" t="s">
        <v>777</v>
      </c>
      <c r="G486" s="17" t="s">
        <v>777</v>
      </c>
      <c r="H486" s="17" t="s">
        <v>127</v>
      </c>
      <c r="I486" s="17" t="s">
        <v>778</v>
      </c>
      <c r="J486" s="17" t="s">
        <v>779</v>
      </c>
      <c r="K486" s="17" t="s">
        <v>147</v>
      </c>
      <c r="L486" s="17" t="s">
        <v>101</v>
      </c>
      <c r="M486" s="17" t="s">
        <v>912</v>
      </c>
      <c r="N486" s="27" t="s">
        <v>103</v>
      </c>
      <c r="O486" s="17">
        <v>0</v>
      </c>
      <c r="P486" s="30">
        <v>0</v>
      </c>
      <c r="Q486" s="27" t="s">
        <v>121</v>
      </c>
      <c r="R486" s="27" t="s">
        <v>122</v>
      </c>
      <c r="S486" s="27" t="s">
        <v>122</v>
      </c>
      <c r="T486" s="27" t="s">
        <v>121</v>
      </c>
      <c r="U486" s="27" t="s">
        <v>122</v>
      </c>
      <c r="V486" s="27" t="s">
        <v>122</v>
      </c>
      <c r="W486" s="17" t="s">
        <v>159</v>
      </c>
      <c r="X486" s="19">
        <v>43251</v>
      </c>
      <c r="Y486" s="19">
        <f t="shared" si="22"/>
        <v>43251</v>
      </c>
      <c r="Z486" s="29">
        <v>479</v>
      </c>
      <c r="AA486" s="30">
        <v>220</v>
      </c>
      <c r="AB486" s="30">
        <v>0</v>
      </c>
      <c r="AD486" s="31" t="s">
        <v>400</v>
      </c>
      <c r="AE486" s="17">
        <v>479</v>
      </c>
      <c r="AF486" s="32" t="s">
        <v>401</v>
      </c>
      <c r="AG486" s="33" t="s">
        <v>173</v>
      </c>
      <c r="AH486" s="25">
        <v>43281</v>
      </c>
      <c r="AI486" s="25">
        <f t="shared" si="21"/>
        <v>43281</v>
      </c>
      <c r="AJ486" s="27" t="s">
        <v>402</v>
      </c>
    </row>
    <row r="487" spans="1:36" ht="45" customHeight="1">
      <c r="A487" s="24">
        <v>2018</v>
      </c>
      <c r="B487" s="25">
        <v>43191</v>
      </c>
      <c r="C487" s="25">
        <v>43281</v>
      </c>
      <c r="D487" s="17" t="s">
        <v>96</v>
      </c>
      <c r="E487" s="17">
        <v>249</v>
      </c>
      <c r="F487" s="17" t="s">
        <v>777</v>
      </c>
      <c r="G487" s="17" t="s">
        <v>777</v>
      </c>
      <c r="H487" s="17" t="s">
        <v>127</v>
      </c>
      <c r="I487" s="17" t="s">
        <v>778</v>
      </c>
      <c r="J487" s="17" t="s">
        <v>779</v>
      </c>
      <c r="K487" s="17" t="s">
        <v>147</v>
      </c>
      <c r="L487" s="17" t="s">
        <v>101</v>
      </c>
      <c r="M487" s="17" t="s">
        <v>913</v>
      </c>
      <c r="N487" s="27" t="s">
        <v>103</v>
      </c>
      <c r="O487" s="17">
        <v>0</v>
      </c>
      <c r="P487" s="30">
        <v>0</v>
      </c>
      <c r="Q487" s="27" t="s">
        <v>121</v>
      </c>
      <c r="R487" s="27" t="s">
        <v>122</v>
      </c>
      <c r="S487" s="27" t="s">
        <v>122</v>
      </c>
      <c r="T487" s="27" t="s">
        <v>121</v>
      </c>
      <c r="U487" s="27" t="s">
        <v>122</v>
      </c>
      <c r="V487" s="27" t="s">
        <v>122</v>
      </c>
      <c r="W487" s="17" t="s">
        <v>159</v>
      </c>
      <c r="X487" s="19">
        <v>43251</v>
      </c>
      <c r="Y487" s="19">
        <f t="shared" si="22"/>
        <v>43251</v>
      </c>
      <c r="Z487" s="29">
        <v>480</v>
      </c>
      <c r="AA487" s="30">
        <v>180</v>
      </c>
      <c r="AB487" s="30">
        <v>0</v>
      </c>
      <c r="AD487" s="31" t="s">
        <v>400</v>
      </c>
      <c r="AE487" s="17">
        <v>480</v>
      </c>
      <c r="AF487" s="32" t="s">
        <v>401</v>
      </c>
      <c r="AG487" s="33" t="s">
        <v>173</v>
      </c>
      <c r="AH487" s="25">
        <v>43281</v>
      </c>
      <c r="AI487" s="25">
        <f t="shared" si="21"/>
        <v>43281</v>
      </c>
      <c r="AJ487" s="27" t="s">
        <v>402</v>
      </c>
    </row>
    <row r="488" spans="1:36" ht="45" customHeight="1">
      <c r="A488" s="24">
        <v>2018</v>
      </c>
      <c r="B488" s="25">
        <v>43191</v>
      </c>
      <c r="C488" s="25">
        <v>43281</v>
      </c>
      <c r="D488" s="17" t="s">
        <v>96</v>
      </c>
      <c r="E488" s="17">
        <v>249</v>
      </c>
      <c r="F488" s="17" t="s">
        <v>777</v>
      </c>
      <c r="G488" s="17" t="s">
        <v>777</v>
      </c>
      <c r="H488" s="17" t="s">
        <v>127</v>
      </c>
      <c r="I488" s="17" t="s">
        <v>778</v>
      </c>
      <c r="J488" s="17" t="s">
        <v>779</v>
      </c>
      <c r="K488" s="17" t="s">
        <v>147</v>
      </c>
      <c r="L488" s="17" t="s">
        <v>101</v>
      </c>
      <c r="M488" s="17" t="s">
        <v>653</v>
      </c>
      <c r="N488" s="27" t="s">
        <v>103</v>
      </c>
      <c r="O488" s="17">
        <v>0</v>
      </c>
      <c r="P488" s="30">
        <v>0</v>
      </c>
      <c r="Q488" s="27" t="s">
        <v>121</v>
      </c>
      <c r="R488" s="27" t="s">
        <v>122</v>
      </c>
      <c r="S488" s="27" t="s">
        <v>122</v>
      </c>
      <c r="T488" s="27" t="s">
        <v>121</v>
      </c>
      <c r="U488" s="27" t="s">
        <v>122</v>
      </c>
      <c r="V488" s="27" t="s">
        <v>122</v>
      </c>
      <c r="W488" s="17" t="s">
        <v>159</v>
      </c>
      <c r="X488" s="19">
        <v>43250</v>
      </c>
      <c r="Y488" s="19">
        <f t="shared" ref="Y488:Y489" si="24">+X488</f>
        <v>43250</v>
      </c>
      <c r="Z488" s="29">
        <v>481</v>
      </c>
      <c r="AA488" s="30">
        <v>150</v>
      </c>
      <c r="AB488" s="30">
        <v>0</v>
      </c>
      <c r="AD488" s="31" t="s">
        <v>400</v>
      </c>
      <c r="AE488" s="17">
        <v>481</v>
      </c>
      <c r="AF488" s="32" t="s">
        <v>401</v>
      </c>
      <c r="AG488" s="33" t="s">
        <v>173</v>
      </c>
      <c r="AH488" s="25">
        <v>43281</v>
      </c>
      <c r="AI488" s="25">
        <f t="shared" si="21"/>
        <v>43281</v>
      </c>
      <c r="AJ488" s="27" t="s">
        <v>402</v>
      </c>
    </row>
    <row r="489" spans="1:36" ht="45" customHeight="1">
      <c r="A489" s="24">
        <v>2018</v>
      </c>
      <c r="B489" s="25">
        <v>43191</v>
      </c>
      <c r="C489" s="25">
        <v>43281</v>
      </c>
      <c r="D489" s="17" t="s">
        <v>96</v>
      </c>
      <c r="E489" s="36">
        <v>201</v>
      </c>
      <c r="F489" s="37" t="s">
        <v>114</v>
      </c>
      <c r="G489" s="36" t="s">
        <v>126</v>
      </c>
      <c r="H489" s="36" t="s">
        <v>127</v>
      </c>
      <c r="I489" s="36" t="s">
        <v>128</v>
      </c>
      <c r="J489" s="36" t="s">
        <v>129</v>
      </c>
      <c r="K489" s="36" t="s">
        <v>130</v>
      </c>
      <c r="L489" s="17" t="s">
        <v>102</v>
      </c>
      <c r="M489" s="17" t="s">
        <v>655</v>
      </c>
      <c r="N489" s="17" t="s">
        <v>103</v>
      </c>
      <c r="O489" s="17">
        <v>13</v>
      </c>
      <c r="P489" s="30">
        <f>(1477.81/13)*12</f>
        <v>1364.1323076923077</v>
      </c>
      <c r="Q489" s="27" t="s">
        <v>121</v>
      </c>
      <c r="R489" s="27" t="s">
        <v>122</v>
      </c>
      <c r="S489" s="27" t="s">
        <v>122</v>
      </c>
      <c r="T489" s="27" t="s">
        <v>121</v>
      </c>
      <c r="U489" s="27" t="s">
        <v>122</v>
      </c>
      <c r="V489" s="27" t="s">
        <v>122</v>
      </c>
      <c r="W489" s="17" t="s">
        <v>655</v>
      </c>
      <c r="X489" s="19">
        <v>43243</v>
      </c>
      <c r="Y489" s="19">
        <f t="shared" si="24"/>
        <v>43243</v>
      </c>
      <c r="Z489" s="29">
        <v>482</v>
      </c>
      <c r="AA489" s="30">
        <v>1477.81</v>
      </c>
      <c r="AB489" s="30">
        <v>0</v>
      </c>
      <c r="AD489" s="31" t="s">
        <v>400</v>
      </c>
      <c r="AE489" s="17">
        <v>482</v>
      </c>
      <c r="AF489" s="32" t="s">
        <v>401</v>
      </c>
      <c r="AG489" s="33" t="s">
        <v>173</v>
      </c>
      <c r="AH489" s="25">
        <v>43281</v>
      </c>
      <c r="AI489" s="25">
        <f t="shared" si="21"/>
        <v>43281</v>
      </c>
      <c r="AJ489" s="27" t="s">
        <v>402</v>
      </c>
    </row>
    <row r="490" spans="1:36" ht="45" customHeight="1">
      <c r="A490" s="24">
        <v>2018</v>
      </c>
      <c r="B490" s="25">
        <v>43191</v>
      </c>
      <c r="C490" s="25">
        <v>43281</v>
      </c>
      <c r="D490" s="17" t="s">
        <v>96</v>
      </c>
      <c r="E490" s="17">
        <v>322</v>
      </c>
      <c r="F490" s="17" t="s">
        <v>144</v>
      </c>
      <c r="G490" s="17" t="s">
        <v>144</v>
      </c>
      <c r="H490" s="17" t="s">
        <v>145</v>
      </c>
      <c r="I490" s="17" t="s">
        <v>331</v>
      </c>
      <c r="J490" s="17" t="s">
        <v>332</v>
      </c>
      <c r="K490" s="17" t="s">
        <v>333</v>
      </c>
      <c r="L490" s="17" t="s">
        <v>101</v>
      </c>
      <c r="M490" s="17" t="s">
        <v>927</v>
      </c>
      <c r="N490" s="27" t="s">
        <v>103</v>
      </c>
      <c r="O490" s="17">
        <v>0</v>
      </c>
      <c r="P490" s="30">
        <v>0</v>
      </c>
      <c r="Q490" s="27" t="s">
        <v>121</v>
      </c>
      <c r="R490" s="27" t="s">
        <v>122</v>
      </c>
      <c r="S490" s="27" t="s">
        <v>122</v>
      </c>
      <c r="T490" s="27" t="s">
        <v>121</v>
      </c>
      <c r="U490" s="27" t="s">
        <v>122</v>
      </c>
      <c r="V490" s="27" t="s">
        <v>122</v>
      </c>
      <c r="W490" s="17" t="s">
        <v>296</v>
      </c>
      <c r="X490" s="19">
        <v>43265</v>
      </c>
      <c r="Y490" s="19">
        <f t="shared" si="22"/>
        <v>43265</v>
      </c>
      <c r="Z490" s="29">
        <v>483</v>
      </c>
      <c r="AA490" s="30">
        <v>140</v>
      </c>
      <c r="AB490" s="30">
        <v>0</v>
      </c>
      <c r="AD490" s="31" t="s">
        <v>400</v>
      </c>
      <c r="AE490" s="17">
        <v>483</v>
      </c>
      <c r="AF490" s="32" t="s">
        <v>401</v>
      </c>
      <c r="AG490" s="33" t="s">
        <v>173</v>
      </c>
      <c r="AH490" s="25">
        <v>43281</v>
      </c>
      <c r="AI490" s="25">
        <f t="shared" si="21"/>
        <v>43281</v>
      </c>
      <c r="AJ490" s="27" t="s">
        <v>402</v>
      </c>
    </row>
    <row r="491" spans="1:36" ht="45" customHeight="1">
      <c r="A491" s="24">
        <v>2018</v>
      </c>
      <c r="B491" s="25">
        <v>43191</v>
      </c>
      <c r="C491" s="25">
        <v>43281</v>
      </c>
      <c r="D491" s="17" t="s">
        <v>96</v>
      </c>
      <c r="E491" s="17">
        <v>322</v>
      </c>
      <c r="F491" s="17" t="s">
        <v>144</v>
      </c>
      <c r="G491" s="17" t="s">
        <v>144</v>
      </c>
      <c r="H491" s="17" t="s">
        <v>145</v>
      </c>
      <c r="I491" s="17" t="s">
        <v>331</v>
      </c>
      <c r="J491" s="17" t="s">
        <v>332</v>
      </c>
      <c r="K491" s="17" t="s">
        <v>333</v>
      </c>
      <c r="L491" s="17" t="s">
        <v>101</v>
      </c>
      <c r="M491" s="17" t="s">
        <v>927</v>
      </c>
      <c r="N491" s="27" t="s">
        <v>103</v>
      </c>
      <c r="O491" s="17">
        <v>0</v>
      </c>
      <c r="P491" s="30">
        <v>0</v>
      </c>
      <c r="Q491" s="27" t="s">
        <v>121</v>
      </c>
      <c r="R491" s="27" t="s">
        <v>122</v>
      </c>
      <c r="S491" s="27" t="s">
        <v>122</v>
      </c>
      <c r="T491" s="27" t="s">
        <v>121</v>
      </c>
      <c r="U491" s="27" t="s">
        <v>122</v>
      </c>
      <c r="V491" s="27" t="s">
        <v>122</v>
      </c>
      <c r="W491" s="17" t="s">
        <v>296</v>
      </c>
      <c r="X491" s="19">
        <v>43265</v>
      </c>
      <c r="Y491" s="19">
        <f t="shared" ref="Y491" si="25">+X491</f>
        <v>43265</v>
      </c>
      <c r="Z491" s="29">
        <v>484</v>
      </c>
      <c r="AA491" s="30">
        <v>60</v>
      </c>
      <c r="AB491" s="30">
        <v>0</v>
      </c>
      <c r="AD491" s="31" t="s">
        <v>400</v>
      </c>
      <c r="AE491" s="17">
        <v>484</v>
      </c>
      <c r="AF491" s="32" t="s">
        <v>401</v>
      </c>
      <c r="AG491" s="33" t="s">
        <v>173</v>
      </c>
      <c r="AH491" s="25">
        <v>43281</v>
      </c>
      <c r="AI491" s="25">
        <f t="shared" si="21"/>
        <v>43281</v>
      </c>
      <c r="AJ491" s="27" t="s">
        <v>402</v>
      </c>
    </row>
    <row r="492" spans="1:36" ht="45" customHeight="1">
      <c r="A492" s="24">
        <v>2018</v>
      </c>
      <c r="B492" s="25">
        <v>43191</v>
      </c>
      <c r="C492" s="25">
        <v>43281</v>
      </c>
      <c r="D492" s="17" t="s">
        <v>96</v>
      </c>
      <c r="E492" s="17">
        <v>322</v>
      </c>
      <c r="F492" s="17" t="s">
        <v>144</v>
      </c>
      <c r="G492" s="17" t="s">
        <v>144</v>
      </c>
      <c r="H492" s="17" t="s">
        <v>145</v>
      </c>
      <c r="I492" s="17" t="s">
        <v>331</v>
      </c>
      <c r="J492" s="17" t="s">
        <v>332</v>
      </c>
      <c r="K492" s="17" t="s">
        <v>333</v>
      </c>
      <c r="L492" s="17" t="s">
        <v>101</v>
      </c>
      <c r="M492" s="17" t="s">
        <v>927</v>
      </c>
      <c r="N492" s="27" t="s">
        <v>103</v>
      </c>
      <c r="O492" s="17">
        <v>0</v>
      </c>
      <c r="P492" s="30">
        <v>0</v>
      </c>
      <c r="Q492" s="27" t="s">
        <v>121</v>
      </c>
      <c r="R492" s="27" t="s">
        <v>122</v>
      </c>
      <c r="S492" s="27" t="s">
        <v>122</v>
      </c>
      <c r="T492" s="27" t="s">
        <v>121</v>
      </c>
      <c r="U492" s="27" t="s">
        <v>122</v>
      </c>
      <c r="V492" s="27" t="s">
        <v>122</v>
      </c>
      <c r="W492" s="17" t="s">
        <v>296</v>
      </c>
      <c r="X492" s="19">
        <v>43266</v>
      </c>
      <c r="Y492" s="19">
        <f t="shared" ref="Y492" si="26">+X492</f>
        <v>43266</v>
      </c>
      <c r="Z492" s="29">
        <v>485</v>
      </c>
      <c r="AA492" s="30">
        <v>140</v>
      </c>
      <c r="AB492" s="30">
        <v>0</v>
      </c>
      <c r="AD492" s="31" t="s">
        <v>400</v>
      </c>
      <c r="AE492" s="17">
        <v>485</v>
      </c>
      <c r="AF492" s="32" t="s">
        <v>401</v>
      </c>
      <c r="AG492" s="33" t="s">
        <v>173</v>
      </c>
      <c r="AH492" s="25">
        <v>43281</v>
      </c>
      <c r="AI492" s="25">
        <f t="shared" si="21"/>
        <v>43281</v>
      </c>
      <c r="AJ492" s="27" t="s">
        <v>402</v>
      </c>
    </row>
    <row r="493" spans="1:36" ht="45" customHeight="1">
      <c r="A493" s="24">
        <v>2018</v>
      </c>
      <c r="B493" s="25">
        <v>43191</v>
      </c>
      <c r="C493" s="25">
        <v>43281</v>
      </c>
      <c r="D493" s="17" t="s">
        <v>96</v>
      </c>
      <c r="E493" s="17">
        <v>322</v>
      </c>
      <c r="F493" s="17" t="s">
        <v>144</v>
      </c>
      <c r="G493" s="17" t="s">
        <v>144</v>
      </c>
      <c r="H493" s="17" t="s">
        <v>145</v>
      </c>
      <c r="I493" s="17" t="s">
        <v>331</v>
      </c>
      <c r="J493" s="17" t="s">
        <v>332</v>
      </c>
      <c r="K493" s="17" t="s">
        <v>333</v>
      </c>
      <c r="L493" s="17" t="s">
        <v>101</v>
      </c>
      <c r="M493" s="17" t="s">
        <v>927</v>
      </c>
      <c r="N493" s="27" t="s">
        <v>103</v>
      </c>
      <c r="O493" s="17">
        <v>0</v>
      </c>
      <c r="P493" s="30">
        <v>0</v>
      </c>
      <c r="Q493" s="27" t="s">
        <v>121</v>
      </c>
      <c r="R493" s="27" t="s">
        <v>122</v>
      </c>
      <c r="S493" s="27" t="s">
        <v>122</v>
      </c>
      <c r="T493" s="27" t="s">
        <v>121</v>
      </c>
      <c r="U493" s="27" t="s">
        <v>122</v>
      </c>
      <c r="V493" s="27" t="s">
        <v>122</v>
      </c>
      <c r="W493" s="17" t="s">
        <v>296</v>
      </c>
      <c r="X493" s="19">
        <v>43266</v>
      </c>
      <c r="Y493" s="19">
        <f t="shared" ref="Y493" si="27">+X493</f>
        <v>43266</v>
      </c>
      <c r="Z493" s="29">
        <v>486</v>
      </c>
      <c r="AA493" s="30">
        <v>60</v>
      </c>
      <c r="AB493" s="30">
        <v>0</v>
      </c>
      <c r="AD493" s="31" t="s">
        <v>400</v>
      </c>
      <c r="AE493" s="17">
        <v>486</v>
      </c>
      <c r="AF493" s="32" t="s">
        <v>401</v>
      </c>
      <c r="AG493" s="33" t="s">
        <v>173</v>
      </c>
      <c r="AH493" s="25">
        <v>43281</v>
      </c>
      <c r="AI493" s="25">
        <f t="shared" si="21"/>
        <v>43281</v>
      </c>
      <c r="AJ493" s="27" t="s">
        <v>402</v>
      </c>
    </row>
    <row r="494" spans="1:36" ht="45" customHeight="1">
      <c r="A494" s="24">
        <v>2018</v>
      </c>
      <c r="B494" s="25">
        <v>43191</v>
      </c>
      <c r="C494" s="25">
        <v>43281</v>
      </c>
      <c r="D494" s="17" t="s">
        <v>96</v>
      </c>
      <c r="E494" s="17">
        <v>322</v>
      </c>
      <c r="F494" s="17" t="s">
        <v>144</v>
      </c>
      <c r="G494" s="17" t="s">
        <v>144</v>
      </c>
      <c r="H494" s="17" t="s">
        <v>145</v>
      </c>
      <c r="I494" s="17" t="s">
        <v>331</v>
      </c>
      <c r="J494" s="17" t="s">
        <v>332</v>
      </c>
      <c r="K494" s="17" t="s">
        <v>333</v>
      </c>
      <c r="L494" s="17" t="s">
        <v>101</v>
      </c>
      <c r="M494" s="17" t="s">
        <v>927</v>
      </c>
      <c r="N494" s="27" t="s">
        <v>103</v>
      </c>
      <c r="O494" s="17">
        <v>0</v>
      </c>
      <c r="P494" s="30">
        <v>0</v>
      </c>
      <c r="Q494" s="27" t="s">
        <v>121</v>
      </c>
      <c r="R494" s="27" t="s">
        <v>122</v>
      </c>
      <c r="S494" s="27" t="s">
        <v>122</v>
      </c>
      <c r="T494" s="27" t="s">
        <v>121</v>
      </c>
      <c r="U494" s="27" t="s">
        <v>122</v>
      </c>
      <c r="V494" s="27" t="s">
        <v>122</v>
      </c>
      <c r="W494" s="17" t="s">
        <v>296</v>
      </c>
      <c r="X494" s="19">
        <v>43266</v>
      </c>
      <c r="Y494" s="19">
        <f t="shared" ref="Y494:Y495" si="28">+X494</f>
        <v>43266</v>
      </c>
      <c r="Z494" s="29">
        <v>487</v>
      </c>
      <c r="AA494" s="30">
        <v>290</v>
      </c>
      <c r="AB494" s="30">
        <v>0</v>
      </c>
      <c r="AD494" s="31" t="s">
        <v>400</v>
      </c>
      <c r="AE494" s="17">
        <v>487</v>
      </c>
      <c r="AF494" s="32" t="s">
        <v>401</v>
      </c>
      <c r="AG494" s="33" t="s">
        <v>173</v>
      </c>
      <c r="AH494" s="25">
        <v>43281</v>
      </c>
      <c r="AI494" s="25">
        <f t="shared" si="21"/>
        <v>43281</v>
      </c>
      <c r="AJ494" s="27" t="s">
        <v>402</v>
      </c>
    </row>
    <row r="495" spans="1:36" ht="45" customHeight="1">
      <c r="A495" s="24">
        <v>2018</v>
      </c>
      <c r="B495" s="25">
        <v>43191</v>
      </c>
      <c r="C495" s="25">
        <v>43281</v>
      </c>
      <c r="D495" s="17" t="s">
        <v>96</v>
      </c>
      <c r="E495" s="36">
        <v>201</v>
      </c>
      <c r="F495" s="37" t="s">
        <v>114</v>
      </c>
      <c r="G495" s="36" t="s">
        <v>126</v>
      </c>
      <c r="H495" s="36" t="s">
        <v>127</v>
      </c>
      <c r="I495" s="36" t="s">
        <v>128</v>
      </c>
      <c r="J495" s="36" t="s">
        <v>129</v>
      </c>
      <c r="K495" s="36" t="s">
        <v>130</v>
      </c>
      <c r="L495" s="17" t="s">
        <v>102</v>
      </c>
      <c r="M495" s="17" t="s">
        <v>655</v>
      </c>
      <c r="N495" s="17" t="s">
        <v>103</v>
      </c>
      <c r="O495" s="17">
        <v>15</v>
      </c>
      <c r="P495" s="30">
        <f>(3311/15)*12</f>
        <v>2648.7999999999997</v>
      </c>
      <c r="Q495" s="27" t="s">
        <v>121</v>
      </c>
      <c r="R495" s="27" t="s">
        <v>122</v>
      </c>
      <c r="S495" s="27" t="s">
        <v>122</v>
      </c>
      <c r="T495" s="27" t="s">
        <v>121</v>
      </c>
      <c r="U495" s="27" t="s">
        <v>122</v>
      </c>
      <c r="V495" s="27" t="s">
        <v>122</v>
      </c>
      <c r="W495" s="17" t="s">
        <v>655</v>
      </c>
      <c r="X495" s="19">
        <v>43243</v>
      </c>
      <c r="Y495" s="19">
        <f t="shared" si="28"/>
        <v>43243</v>
      </c>
      <c r="Z495" s="29">
        <v>488</v>
      </c>
      <c r="AA495" s="30">
        <v>3311</v>
      </c>
      <c r="AB495" s="30">
        <v>0</v>
      </c>
      <c r="AD495" s="31" t="s">
        <v>400</v>
      </c>
      <c r="AE495" s="17">
        <v>488</v>
      </c>
      <c r="AF495" s="32" t="s">
        <v>401</v>
      </c>
      <c r="AG495" s="33" t="s">
        <v>173</v>
      </c>
      <c r="AH495" s="25">
        <v>43281</v>
      </c>
      <c r="AI495" s="25">
        <f t="shared" si="21"/>
        <v>43281</v>
      </c>
      <c r="AJ495" s="27" t="s">
        <v>402</v>
      </c>
    </row>
    <row r="496" spans="1:36" ht="45" customHeight="1">
      <c r="A496" s="24">
        <v>2018</v>
      </c>
      <c r="B496" s="25">
        <v>43191</v>
      </c>
      <c r="C496" s="25">
        <v>43281</v>
      </c>
      <c r="D496" s="17" t="s">
        <v>96</v>
      </c>
      <c r="E496" s="17">
        <v>468</v>
      </c>
      <c r="F496" s="17" t="s">
        <v>729</v>
      </c>
      <c r="G496" s="17" t="s">
        <v>729</v>
      </c>
      <c r="H496" s="17" t="s">
        <v>226</v>
      </c>
      <c r="I496" s="17" t="s">
        <v>730</v>
      </c>
      <c r="J496" s="17" t="s">
        <v>163</v>
      </c>
      <c r="K496" s="17" t="s">
        <v>731</v>
      </c>
      <c r="L496" s="17" t="s">
        <v>101</v>
      </c>
      <c r="M496" s="17" t="s">
        <v>733</v>
      </c>
      <c r="N496" s="27" t="s">
        <v>103</v>
      </c>
      <c r="O496" s="17">
        <v>0</v>
      </c>
      <c r="P496" s="30">
        <v>0</v>
      </c>
      <c r="Q496" s="27" t="s">
        <v>121</v>
      </c>
      <c r="R496" s="27" t="s">
        <v>122</v>
      </c>
      <c r="S496" s="27" t="s">
        <v>210</v>
      </c>
      <c r="T496" s="27" t="s">
        <v>121</v>
      </c>
      <c r="U496" s="27" t="s">
        <v>122</v>
      </c>
      <c r="V496" s="27" t="s">
        <v>210</v>
      </c>
      <c r="W496" s="17" t="s">
        <v>345</v>
      </c>
      <c r="X496" s="19">
        <v>43257</v>
      </c>
      <c r="Y496" s="19">
        <f t="shared" si="22"/>
        <v>43257</v>
      </c>
      <c r="Z496" s="29">
        <v>489</v>
      </c>
      <c r="AA496" s="30">
        <v>150</v>
      </c>
      <c r="AB496" s="30">
        <v>0</v>
      </c>
      <c r="AD496" s="31" t="s">
        <v>400</v>
      </c>
      <c r="AE496" s="17">
        <v>489</v>
      </c>
      <c r="AF496" s="32" t="s">
        <v>401</v>
      </c>
      <c r="AG496" s="33" t="s">
        <v>173</v>
      </c>
      <c r="AH496" s="25">
        <v>43281</v>
      </c>
      <c r="AI496" s="25">
        <f t="shared" si="21"/>
        <v>43281</v>
      </c>
      <c r="AJ496" s="27" t="s">
        <v>402</v>
      </c>
    </row>
    <row r="497" spans="1:36" ht="45" customHeight="1">
      <c r="A497" s="24">
        <v>2018</v>
      </c>
      <c r="B497" s="25">
        <v>43191</v>
      </c>
      <c r="C497" s="25">
        <v>43281</v>
      </c>
      <c r="D497" s="17" t="s">
        <v>96</v>
      </c>
      <c r="E497" s="17">
        <v>311</v>
      </c>
      <c r="F497" s="17" t="s">
        <v>204</v>
      </c>
      <c r="G497" s="17" t="s">
        <v>204</v>
      </c>
      <c r="H497" s="17" t="s">
        <v>205</v>
      </c>
      <c r="I497" s="17" t="s">
        <v>217</v>
      </c>
      <c r="J497" s="17" t="s">
        <v>218</v>
      </c>
      <c r="K497" s="17" t="s">
        <v>219</v>
      </c>
      <c r="L497" s="17" t="s">
        <v>101</v>
      </c>
      <c r="M497" s="17" t="s">
        <v>209</v>
      </c>
      <c r="N497" s="27" t="s">
        <v>103</v>
      </c>
      <c r="O497" s="17">
        <v>0</v>
      </c>
      <c r="P497" s="30">
        <v>0</v>
      </c>
      <c r="Q497" s="27" t="s">
        <v>121</v>
      </c>
      <c r="R497" s="27" t="s">
        <v>122</v>
      </c>
      <c r="S497" s="27" t="s">
        <v>210</v>
      </c>
      <c r="T497" s="27" t="s">
        <v>121</v>
      </c>
      <c r="U497" s="27" t="s">
        <v>122</v>
      </c>
      <c r="V497" s="27" t="s">
        <v>202</v>
      </c>
      <c r="W497" s="17" t="s">
        <v>848</v>
      </c>
      <c r="X497" s="19">
        <v>43265</v>
      </c>
      <c r="Y497" s="19">
        <f t="shared" si="22"/>
        <v>43265</v>
      </c>
      <c r="Z497" s="29">
        <v>490</v>
      </c>
      <c r="AA497" s="30">
        <v>220</v>
      </c>
      <c r="AB497" s="30">
        <v>0</v>
      </c>
      <c r="AD497" s="31" t="s">
        <v>400</v>
      </c>
      <c r="AE497" s="17">
        <v>490</v>
      </c>
      <c r="AF497" s="32" t="s">
        <v>401</v>
      </c>
      <c r="AG497" s="33" t="s">
        <v>173</v>
      </c>
      <c r="AH497" s="25">
        <v>43281</v>
      </c>
      <c r="AI497" s="25">
        <f t="shared" si="21"/>
        <v>43281</v>
      </c>
      <c r="AJ497" s="27" t="s">
        <v>402</v>
      </c>
    </row>
    <row r="498" spans="1:36" ht="45" customHeight="1">
      <c r="A498" s="24">
        <v>2018</v>
      </c>
      <c r="B498" s="25">
        <v>43191</v>
      </c>
      <c r="C498" s="25">
        <v>43281</v>
      </c>
      <c r="D498" s="17" t="s">
        <v>96</v>
      </c>
      <c r="E498" s="17">
        <v>422</v>
      </c>
      <c r="F498" s="17" t="s">
        <v>212</v>
      </c>
      <c r="G498" s="17" t="s">
        <v>212</v>
      </c>
      <c r="H498" s="17" t="s">
        <v>213</v>
      </c>
      <c r="I498" s="17" t="s">
        <v>214</v>
      </c>
      <c r="J498" s="17" t="s">
        <v>215</v>
      </c>
      <c r="K498" s="17" t="s">
        <v>216</v>
      </c>
      <c r="L498" s="17" t="s">
        <v>101</v>
      </c>
      <c r="M498" s="17" t="s">
        <v>224</v>
      </c>
      <c r="N498" s="27" t="s">
        <v>103</v>
      </c>
      <c r="O498" s="17">
        <v>0</v>
      </c>
      <c r="P498" s="30">
        <v>0</v>
      </c>
      <c r="Q498" s="27" t="s">
        <v>121</v>
      </c>
      <c r="R498" s="27" t="s">
        <v>122</v>
      </c>
      <c r="S498" s="27" t="s">
        <v>210</v>
      </c>
      <c r="T498" s="27" t="s">
        <v>121</v>
      </c>
      <c r="U498" s="27" t="s">
        <v>122</v>
      </c>
      <c r="V498" s="27" t="s">
        <v>210</v>
      </c>
      <c r="W498" s="17" t="s">
        <v>848</v>
      </c>
      <c r="X498" s="19">
        <v>43266</v>
      </c>
      <c r="Y498" s="19">
        <f t="shared" ref="Y498" si="29">+X498</f>
        <v>43266</v>
      </c>
      <c r="Z498" s="29">
        <v>491</v>
      </c>
      <c r="AA498" s="30">
        <v>70</v>
      </c>
      <c r="AB498" s="30">
        <v>0</v>
      </c>
      <c r="AD498" s="31" t="s">
        <v>400</v>
      </c>
      <c r="AE498" s="17">
        <v>491</v>
      </c>
      <c r="AF498" s="32" t="s">
        <v>401</v>
      </c>
      <c r="AG498" s="33" t="s">
        <v>173</v>
      </c>
      <c r="AH498" s="25">
        <v>43281</v>
      </c>
      <c r="AI498" s="25">
        <f t="shared" si="21"/>
        <v>43281</v>
      </c>
      <c r="AJ498" s="27" t="s">
        <v>402</v>
      </c>
    </row>
    <row r="499" spans="1:36" ht="45" customHeight="1">
      <c r="A499" s="24">
        <v>2018</v>
      </c>
      <c r="B499" s="25">
        <v>43191</v>
      </c>
      <c r="C499" s="25">
        <v>43281</v>
      </c>
      <c r="D499" s="17" t="s">
        <v>96</v>
      </c>
      <c r="E499" s="17">
        <v>422</v>
      </c>
      <c r="F499" s="17" t="s">
        <v>212</v>
      </c>
      <c r="G499" s="17" t="s">
        <v>212</v>
      </c>
      <c r="H499" s="17" t="s">
        <v>213</v>
      </c>
      <c r="I499" s="17" t="s">
        <v>214</v>
      </c>
      <c r="J499" s="17" t="s">
        <v>215</v>
      </c>
      <c r="K499" s="17" t="s">
        <v>216</v>
      </c>
      <c r="L499" s="17" t="s">
        <v>101</v>
      </c>
      <c r="M499" s="17" t="s">
        <v>733</v>
      </c>
      <c r="N499" s="27" t="s">
        <v>103</v>
      </c>
      <c r="O499" s="17">
        <v>0</v>
      </c>
      <c r="P499" s="30">
        <v>0</v>
      </c>
      <c r="Q499" s="27" t="s">
        <v>121</v>
      </c>
      <c r="R499" s="27" t="s">
        <v>122</v>
      </c>
      <c r="S499" s="27" t="s">
        <v>210</v>
      </c>
      <c r="T499" s="27" t="s">
        <v>121</v>
      </c>
      <c r="U499" s="27" t="s">
        <v>122</v>
      </c>
      <c r="V499" s="27" t="s">
        <v>210</v>
      </c>
      <c r="W499" s="17" t="s">
        <v>848</v>
      </c>
      <c r="X499" s="19">
        <v>43264</v>
      </c>
      <c r="Y499" s="19">
        <f t="shared" ref="Y499" si="30">+X499</f>
        <v>43264</v>
      </c>
      <c r="Z499" s="29">
        <v>492</v>
      </c>
      <c r="AA499" s="30">
        <v>150</v>
      </c>
      <c r="AB499" s="30">
        <v>0</v>
      </c>
      <c r="AD499" s="31" t="s">
        <v>400</v>
      </c>
      <c r="AE499" s="17">
        <v>492</v>
      </c>
      <c r="AF499" s="32" t="s">
        <v>401</v>
      </c>
      <c r="AG499" s="33" t="s">
        <v>173</v>
      </c>
      <c r="AH499" s="25">
        <v>43281</v>
      </c>
      <c r="AI499" s="25">
        <f t="shared" si="21"/>
        <v>43281</v>
      </c>
      <c r="AJ499" s="27" t="s">
        <v>402</v>
      </c>
    </row>
    <row r="500" spans="1:36" ht="45" customHeight="1">
      <c r="A500" s="24">
        <v>2018</v>
      </c>
      <c r="B500" s="25">
        <v>43191</v>
      </c>
      <c r="C500" s="25">
        <v>43281</v>
      </c>
      <c r="D500" s="17" t="s">
        <v>96</v>
      </c>
      <c r="E500" s="17">
        <v>311</v>
      </c>
      <c r="F500" s="17" t="s">
        <v>204</v>
      </c>
      <c r="G500" s="17" t="s">
        <v>204</v>
      </c>
      <c r="H500" s="17" t="s">
        <v>205</v>
      </c>
      <c r="I500" s="17" t="s">
        <v>206</v>
      </c>
      <c r="J500" s="17" t="s">
        <v>207</v>
      </c>
      <c r="K500" s="17" t="s">
        <v>208</v>
      </c>
      <c r="L500" s="17" t="s">
        <v>101</v>
      </c>
      <c r="M500" s="17" t="s">
        <v>220</v>
      </c>
      <c r="N500" s="27" t="s">
        <v>103</v>
      </c>
      <c r="O500" s="17">
        <v>0</v>
      </c>
      <c r="P500" s="30">
        <v>0</v>
      </c>
      <c r="Q500" s="27" t="s">
        <v>121</v>
      </c>
      <c r="R500" s="27" t="s">
        <v>122</v>
      </c>
      <c r="S500" s="27" t="s">
        <v>210</v>
      </c>
      <c r="T500" s="27" t="s">
        <v>121</v>
      </c>
      <c r="U500" s="27" t="s">
        <v>122</v>
      </c>
      <c r="V500" s="27" t="s">
        <v>210</v>
      </c>
      <c r="W500" s="17" t="s">
        <v>848</v>
      </c>
      <c r="X500" s="19">
        <v>43258</v>
      </c>
      <c r="Y500" s="19">
        <f t="shared" si="22"/>
        <v>43258</v>
      </c>
      <c r="Z500" s="29">
        <v>493</v>
      </c>
      <c r="AA500" s="30">
        <v>160</v>
      </c>
      <c r="AB500" s="30">
        <v>0</v>
      </c>
      <c r="AD500" s="31" t="s">
        <v>400</v>
      </c>
      <c r="AE500" s="17">
        <v>493</v>
      </c>
      <c r="AF500" s="32" t="s">
        <v>401</v>
      </c>
      <c r="AG500" s="33" t="s">
        <v>173</v>
      </c>
      <c r="AH500" s="25">
        <v>43281</v>
      </c>
      <c r="AI500" s="25">
        <f t="shared" si="21"/>
        <v>43281</v>
      </c>
      <c r="AJ500" s="27" t="s">
        <v>402</v>
      </c>
    </row>
    <row r="501" spans="1:36" ht="45" customHeight="1">
      <c r="A501" s="24">
        <v>2018</v>
      </c>
      <c r="B501" s="25">
        <v>43191</v>
      </c>
      <c r="C501" s="25">
        <v>43281</v>
      </c>
      <c r="D501" s="17" t="s">
        <v>96</v>
      </c>
      <c r="E501" s="17">
        <v>422</v>
      </c>
      <c r="F501" s="17" t="s">
        <v>212</v>
      </c>
      <c r="G501" s="17" t="s">
        <v>212</v>
      </c>
      <c r="H501" s="17" t="s">
        <v>213</v>
      </c>
      <c r="I501" s="17" t="s">
        <v>214</v>
      </c>
      <c r="J501" s="17" t="s">
        <v>215</v>
      </c>
      <c r="K501" s="17" t="s">
        <v>216</v>
      </c>
      <c r="L501" s="17" t="s">
        <v>101</v>
      </c>
      <c r="M501" s="17" t="s">
        <v>733</v>
      </c>
      <c r="N501" s="27" t="s">
        <v>103</v>
      </c>
      <c r="O501" s="17">
        <v>0</v>
      </c>
      <c r="P501" s="30">
        <v>0</v>
      </c>
      <c r="Q501" s="27" t="s">
        <v>121</v>
      </c>
      <c r="R501" s="27" t="s">
        <v>122</v>
      </c>
      <c r="S501" s="27" t="s">
        <v>210</v>
      </c>
      <c r="T501" s="27" t="s">
        <v>121</v>
      </c>
      <c r="U501" s="27" t="s">
        <v>122</v>
      </c>
      <c r="V501" s="27" t="s">
        <v>210</v>
      </c>
      <c r="W501" s="17" t="s">
        <v>848</v>
      </c>
      <c r="X501" s="19">
        <v>43263</v>
      </c>
      <c r="Y501" s="19">
        <f t="shared" si="22"/>
        <v>43263</v>
      </c>
      <c r="Z501" s="29">
        <v>494</v>
      </c>
      <c r="AA501" s="30">
        <v>100</v>
      </c>
      <c r="AB501" s="30">
        <v>0</v>
      </c>
      <c r="AD501" s="31" t="s">
        <v>400</v>
      </c>
      <c r="AE501" s="17">
        <v>494</v>
      </c>
      <c r="AF501" s="32" t="s">
        <v>401</v>
      </c>
      <c r="AG501" s="33" t="s">
        <v>173</v>
      </c>
      <c r="AH501" s="25">
        <v>43281</v>
      </c>
      <c r="AI501" s="25">
        <f t="shared" si="21"/>
        <v>43281</v>
      </c>
      <c r="AJ501" s="27" t="s">
        <v>402</v>
      </c>
    </row>
    <row r="502" spans="1:36" ht="45" customHeight="1">
      <c r="A502" s="24">
        <v>2018</v>
      </c>
      <c r="B502" s="25">
        <v>43191</v>
      </c>
      <c r="C502" s="25">
        <v>43281</v>
      </c>
      <c r="D502" s="17" t="s">
        <v>96</v>
      </c>
      <c r="E502" s="17">
        <v>422</v>
      </c>
      <c r="F502" s="17" t="s">
        <v>212</v>
      </c>
      <c r="G502" s="17" t="s">
        <v>212</v>
      </c>
      <c r="H502" s="17" t="s">
        <v>213</v>
      </c>
      <c r="I502" s="17" t="s">
        <v>214</v>
      </c>
      <c r="J502" s="17" t="s">
        <v>215</v>
      </c>
      <c r="K502" s="17" t="s">
        <v>216</v>
      </c>
      <c r="L502" s="17" t="s">
        <v>101</v>
      </c>
      <c r="M502" s="17" t="s">
        <v>733</v>
      </c>
      <c r="N502" s="27" t="s">
        <v>103</v>
      </c>
      <c r="O502" s="17">
        <v>0</v>
      </c>
      <c r="P502" s="30">
        <v>0</v>
      </c>
      <c r="Q502" s="27" t="s">
        <v>121</v>
      </c>
      <c r="R502" s="27" t="s">
        <v>122</v>
      </c>
      <c r="S502" s="27" t="s">
        <v>210</v>
      </c>
      <c r="T502" s="27" t="s">
        <v>121</v>
      </c>
      <c r="U502" s="27" t="s">
        <v>122</v>
      </c>
      <c r="V502" s="27" t="s">
        <v>210</v>
      </c>
      <c r="W502" s="17" t="s">
        <v>848</v>
      </c>
      <c r="X502" s="19">
        <v>43262</v>
      </c>
      <c r="Y502" s="19">
        <f t="shared" ref="Y502" si="31">+X502</f>
        <v>43262</v>
      </c>
      <c r="Z502" s="29">
        <v>495</v>
      </c>
      <c r="AA502" s="30">
        <v>150</v>
      </c>
      <c r="AB502" s="30">
        <v>0</v>
      </c>
      <c r="AD502" s="31" t="s">
        <v>400</v>
      </c>
      <c r="AE502" s="17">
        <v>495</v>
      </c>
      <c r="AF502" s="32" t="s">
        <v>401</v>
      </c>
      <c r="AG502" s="33" t="s">
        <v>173</v>
      </c>
      <c r="AH502" s="25">
        <v>43281</v>
      </c>
      <c r="AI502" s="25">
        <f t="shared" si="21"/>
        <v>43281</v>
      </c>
      <c r="AJ502" s="27" t="s">
        <v>402</v>
      </c>
    </row>
    <row r="503" spans="1:36" ht="45" customHeight="1">
      <c r="A503" s="24">
        <v>2018</v>
      </c>
      <c r="B503" s="25">
        <v>43191</v>
      </c>
      <c r="C503" s="25">
        <v>43281</v>
      </c>
      <c r="D503" s="17" t="s">
        <v>96</v>
      </c>
      <c r="E503" s="17">
        <v>344</v>
      </c>
      <c r="F503" s="17" t="s">
        <v>165</v>
      </c>
      <c r="G503" s="17" t="s">
        <v>165</v>
      </c>
      <c r="H503" s="17" t="s">
        <v>205</v>
      </c>
      <c r="I503" s="17" t="s">
        <v>791</v>
      </c>
      <c r="J503" s="17" t="s">
        <v>239</v>
      </c>
      <c r="K503" s="17" t="s">
        <v>792</v>
      </c>
      <c r="L503" s="17" t="s">
        <v>101</v>
      </c>
      <c r="M503" s="17" t="s">
        <v>224</v>
      </c>
      <c r="N503" s="27" t="s">
        <v>103</v>
      </c>
      <c r="O503" s="17">
        <v>0</v>
      </c>
      <c r="P503" s="30">
        <v>0</v>
      </c>
      <c r="Q503" s="27" t="s">
        <v>121</v>
      </c>
      <c r="R503" s="27" t="s">
        <v>122</v>
      </c>
      <c r="S503" s="27" t="s">
        <v>210</v>
      </c>
      <c r="T503" s="27" t="s">
        <v>121</v>
      </c>
      <c r="U503" s="27" t="s">
        <v>122</v>
      </c>
      <c r="V503" s="27" t="s">
        <v>210</v>
      </c>
      <c r="W503" s="17" t="s">
        <v>848</v>
      </c>
      <c r="X503" s="19">
        <v>43258</v>
      </c>
      <c r="Y503" s="19">
        <f t="shared" ref="Y503" si="32">+X503</f>
        <v>43258</v>
      </c>
      <c r="Z503" s="29">
        <v>496</v>
      </c>
      <c r="AA503" s="30">
        <v>170</v>
      </c>
      <c r="AB503" s="30">
        <v>0</v>
      </c>
      <c r="AD503" s="31" t="s">
        <v>400</v>
      </c>
      <c r="AE503" s="17">
        <v>496</v>
      </c>
      <c r="AF503" s="32" t="s">
        <v>401</v>
      </c>
      <c r="AG503" s="33" t="s">
        <v>173</v>
      </c>
      <c r="AH503" s="25">
        <v>43281</v>
      </c>
      <c r="AI503" s="25">
        <f t="shared" si="21"/>
        <v>43281</v>
      </c>
      <c r="AJ503" s="27" t="s">
        <v>402</v>
      </c>
    </row>
    <row r="504" spans="1:36" ht="45" customHeight="1">
      <c r="A504" s="24">
        <v>2018</v>
      </c>
      <c r="B504" s="25">
        <v>43191</v>
      </c>
      <c r="C504" s="25">
        <v>43281</v>
      </c>
      <c r="D504" s="17" t="s">
        <v>96</v>
      </c>
      <c r="E504" s="17">
        <v>311</v>
      </c>
      <c r="F504" s="17" t="s">
        <v>204</v>
      </c>
      <c r="G504" s="17" t="s">
        <v>204</v>
      </c>
      <c r="H504" s="17" t="s">
        <v>205</v>
      </c>
      <c r="I504" s="17" t="s">
        <v>217</v>
      </c>
      <c r="J504" s="17" t="s">
        <v>218</v>
      </c>
      <c r="K504" s="17" t="s">
        <v>219</v>
      </c>
      <c r="L504" s="17" t="s">
        <v>101</v>
      </c>
      <c r="M504" s="17" t="s">
        <v>233</v>
      </c>
      <c r="N504" s="27" t="s">
        <v>103</v>
      </c>
      <c r="O504" s="17">
        <v>0</v>
      </c>
      <c r="P504" s="30">
        <v>0</v>
      </c>
      <c r="Q504" s="27" t="s">
        <v>121</v>
      </c>
      <c r="R504" s="27" t="s">
        <v>122</v>
      </c>
      <c r="S504" s="27" t="s">
        <v>210</v>
      </c>
      <c r="T504" s="27" t="s">
        <v>121</v>
      </c>
      <c r="U504" s="27" t="s">
        <v>122</v>
      </c>
      <c r="V504" s="27" t="s">
        <v>210</v>
      </c>
      <c r="W504" s="17" t="s">
        <v>848</v>
      </c>
      <c r="X504" s="19">
        <v>43265</v>
      </c>
      <c r="Y504" s="19">
        <f t="shared" ref="Y504" si="33">+X504</f>
        <v>43265</v>
      </c>
      <c r="Z504" s="29">
        <v>497</v>
      </c>
      <c r="AA504" s="30">
        <v>120</v>
      </c>
      <c r="AB504" s="30">
        <v>0</v>
      </c>
      <c r="AD504" s="31" t="s">
        <v>400</v>
      </c>
      <c r="AE504" s="17">
        <v>497</v>
      </c>
      <c r="AF504" s="32" t="s">
        <v>401</v>
      </c>
      <c r="AG504" s="33" t="s">
        <v>173</v>
      </c>
      <c r="AH504" s="25">
        <v>43281</v>
      </c>
      <c r="AI504" s="25">
        <f t="shared" si="21"/>
        <v>43281</v>
      </c>
      <c r="AJ504" s="27" t="s">
        <v>402</v>
      </c>
    </row>
    <row r="505" spans="1:36" ht="45" customHeight="1">
      <c r="A505" s="24">
        <v>2018</v>
      </c>
      <c r="B505" s="25">
        <v>43191</v>
      </c>
      <c r="C505" s="25">
        <v>43281</v>
      </c>
      <c r="D505" s="17" t="s">
        <v>96</v>
      </c>
      <c r="E505" s="17">
        <v>488</v>
      </c>
      <c r="F505" s="17" t="s">
        <v>362</v>
      </c>
      <c r="G505" s="17" t="s">
        <v>362</v>
      </c>
      <c r="H505" s="17" t="s">
        <v>145</v>
      </c>
      <c r="I505" s="17" t="s">
        <v>363</v>
      </c>
      <c r="J505" s="17" t="s">
        <v>295</v>
      </c>
      <c r="K505" s="17" t="s">
        <v>162</v>
      </c>
      <c r="L505" s="17" t="s">
        <v>101</v>
      </c>
      <c r="M505" s="17" t="s">
        <v>164</v>
      </c>
      <c r="N505" s="27" t="s">
        <v>103</v>
      </c>
      <c r="O505" s="17">
        <v>0</v>
      </c>
      <c r="P505" s="30">
        <v>0</v>
      </c>
      <c r="Q505" s="27" t="s">
        <v>121</v>
      </c>
      <c r="R505" s="27" t="s">
        <v>122</v>
      </c>
      <c r="S505" s="27" t="s">
        <v>122</v>
      </c>
      <c r="T505" s="27" t="s">
        <v>121</v>
      </c>
      <c r="U505" s="27" t="s">
        <v>122</v>
      </c>
      <c r="V505" s="27" t="s">
        <v>122</v>
      </c>
      <c r="W505" s="17" t="s">
        <v>159</v>
      </c>
      <c r="X505" s="19">
        <v>43257</v>
      </c>
      <c r="Y505" s="19">
        <f>+X505</f>
        <v>43257</v>
      </c>
      <c r="Z505" s="29">
        <v>498</v>
      </c>
      <c r="AA505" s="30">
        <v>50</v>
      </c>
      <c r="AB505" s="30">
        <v>0</v>
      </c>
      <c r="AD505" s="31" t="s">
        <v>400</v>
      </c>
      <c r="AE505" s="17">
        <v>498</v>
      </c>
      <c r="AF505" s="32" t="s">
        <v>401</v>
      </c>
      <c r="AG505" s="33" t="s">
        <v>173</v>
      </c>
      <c r="AH505" s="25">
        <v>43281</v>
      </c>
      <c r="AI505" s="25">
        <f t="shared" si="21"/>
        <v>43281</v>
      </c>
      <c r="AJ505" s="27" t="s">
        <v>402</v>
      </c>
    </row>
    <row r="506" spans="1:36" ht="45" customHeight="1">
      <c r="A506" s="24">
        <v>2018</v>
      </c>
      <c r="B506" s="25">
        <v>43191</v>
      </c>
      <c r="C506" s="25">
        <v>43281</v>
      </c>
      <c r="D506" s="17" t="s">
        <v>96</v>
      </c>
      <c r="E506" s="17">
        <v>488</v>
      </c>
      <c r="F506" s="17" t="s">
        <v>362</v>
      </c>
      <c r="G506" s="17" t="s">
        <v>362</v>
      </c>
      <c r="H506" s="17" t="s">
        <v>145</v>
      </c>
      <c r="I506" s="17" t="s">
        <v>363</v>
      </c>
      <c r="J506" s="17" t="s">
        <v>295</v>
      </c>
      <c r="K506" s="17" t="s">
        <v>162</v>
      </c>
      <c r="L506" s="17" t="s">
        <v>101</v>
      </c>
      <c r="M506" s="17" t="s">
        <v>164</v>
      </c>
      <c r="N506" s="27" t="s">
        <v>103</v>
      </c>
      <c r="O506" s="17">
        <v>0</v>
      </c>
      <c r="P506" s="30">
        <v>0</v>
      </c>
      <c r="Q506" s="27" t="s">
        <v>121</v>
      </c>
      <c r="R506" s="27" t="s">
        <v>122</v>
      </c>
      <c r="S506" s="27" t="s">
        <v>122</v>
      </c>
      <c r="T506" s="27" t="s">
        <v>121</v>
      </c>
      <c r="U506" s="27" t="s">
        <v>122</v>
      </c>
      <c r="V506" s="27" t="s">
        <v>122</v>
      </c>
      <c r="W506" s="17" t="s">
        <v>159</v>
      </c>
      <c r="X506" s="19">
        <v>43270</v>
      </c>
      <c r="Y506" s="19">
        <f>+X506</f>
        <v>43270</v>
      </c>
      <c r="Z506" s="29">
        <v>499</v>
      </c>
      <c r="AA506" s="30">
        <v>140</v>
      </c>
      <c r="AB506" s="30">
        <v>0</v>
      </c>
      <c r="AD506" s="31" t="s">
        <v>400</v>
      </c>
      <c r="AE506" s="17">
        <v>499</v>
      </c>
      <c r="AF506" s="32" t="s">
        <v>401</v>
      </c>
      <c r="AG506" s="33" t="s">
        <v>173</v>
      </c>
      <c r="AH506" s="25">
        <v>43281</v>
      </c>
      <c r="AI506" s="25">
        <f t="shared" si="21"/>
        <v>43281</v>
      </c>
      <c r="AJ506" s="27" t="s">
        <v>402</v>
      </c>
    </row>
    <row r="507" spans="1:36" ht="45" customHeight="1">
      <c r="A507" s="24">
        <v>2018</v>
      </c>
      <c r="B507" s="25">
        <v>43191</v>
      </c>
      <c r="C507" s="25">
        <v>43281</v>
      </c>
      <c r="D507" s="17" t="s">
        <v>96</v>
      </c>
      <c r="E507" s="17">
        <v>280</v>
      </c>
      <c r="F507" s="17" t="s">
        <v>348</v>
      </c>
      <c r="G507" s="17" t="s">
        <v>348</v>
      </c>
      <c r="H507" s="17" t="s">
        <v>145</v>
      </c>
      <c r="I507" s="17" t="s">
        <v>349</v>
      </c>
      <c r="J507" s="17" t="s">
        <v>350</v>
      </c>
      <c r="K507" s="17" t="s">
        <v>351</v>
      </c>
      <c r="L507" s="17" t="s">
        <v>101</v>
      </c>
      <c r="M507" s="17" t="s">
        <v>177</v>
      </c>
      <c r="N507" s="27" t="s">
        <v>103</v>
      </c>
      <c r="O507" s="17">
        <v>0</v>
      </c>
      <c r="P507" s="30">
        <v>0</v>
      </c>
      <c r="Q507" s="27" t="s">
        <v>121</v>
      </c>
      <c r="R507" s="27" t="s">
        <v>122</v>
      </c>
      <c r="S507" s="27" t="s">
        <v>122</v>
      </c>
      <c r="T507" s="27" t="s">
        <v>121</v>
      </c>
      <c r="U507" s="27" t="s">
        <v>122</v>
      </c>
      <c r="V507" s="27" t="s">
        <v>950</v>
      </c>
      <c r="W507" s="17" t="s">
        <v>951</v>
      </c>
      <c r="X507" s="19">
        <v>43269</v>
      </c>
      <c r="Y507" s="19">
        <f>+X507</f>
        <v>43269</v>
      </c>
      <c r="Z507" s="29">
        <v>500</v>
      </c>
      <c r="AA507" s="30">
        <v>240</v>
      </c>
      <c r="AB507" s="30">
        <v>0</v>
      </c>
      <c r="AD507" s="31" t="s">
        <v>400</v>
      </c>
      <c r="AE507" s="17">
        <v>500</v>
      </c>
      <c r="AF507" s="32" t="s">
        <v>401</v>
      </c>
      <c r="AG507" s="33" t="s">
        <v>173</v>
      </c>
      <c r="AH507" s="25">
        <v>43281</v>
      </c>
      <c r="AI507" s="25">
        <f t="shared" si="21"/>
        <v>43281</v>
      </c>
      <c r="AJ507" s="27" t="s">
        <v>402</v>
      </c>
    </row>
    <row r="508" spans="1:36" ht="45" customHeight="1">
      <c r="A508" s="24">
        <v>2018</v>
      </c>
      <c r="B508" s="25">
        <v>43191</v>
      </c>
      <c r="C508" s="25">
        <v>43281</v>
      </c>
      <c r="D508" s="17" t="s">
        <v>96</v>
      </c>
      <c r="E508" s="17">
        <v>322</v>
      </c>
      <c r="F508" s="17" t="s">
        <v>144</v>
      </c>
      <c r="G508" s="17" t="s">
        <v>144</v>
      </c>
      <c r="H508" s="17" t="s">
        <v>145</v>
      </c>
      <c r="I508" s="17" t="s">
        <v>304</v>
      </c>
      <c r="J508" s="17" t="s">
        <v>305</v>
      </c>
      <c r="K508" s="17" t="s">
        <v>306</v>
      </c>
      <c r="L508" s="17" t="s">
        <v>101</v>
      </c>
      <c r="M508" s="17" t="s">
        <v>233</v>
      </c>
      <c r="N508" s="27" t="s">
        <v>103</v>
      </c>
      <c r="O508" s="17">
        <v>0</v>
      </c>
      <c r="P508" s="30">
        <v>0</v>
      </c>
      <c r="Q508" s="27" t="s">
        <v>121</v>
      </c>
      <c r="R508" s="27" t="s">
        <v>122</v>
      </c>
      <c r="S508" s="27" t="s">
        <v>122</v>
      </c>
      <c r="T508" s="27" t="s">
        <v>121</v>
      </c>
      <c r="U508" s="27" t="s">
        <v>122</v>
      </c>
      <c r="V508" s="27" t="s">
        <v>202</v>
      </c>
      <c r="W508" s="17" t="s">
        <v>296</v>
      </c>
      <c r="X508" s="19">
        <v>43269</v>
      </c>
      <c r="Y508" s="19">
        <f>+X508</f>
        <v>43269</v>
      </c>
      <c r="Z508" s="29">
        <v>501</v>
      </c>
      <c r="AA508" s="30">
        <v>90</v>
      </c>
      <c r="AB508" s="30">
        <v>0</v>
      </c>
      <c r="AD508" s="31" t="s">
        <v>400</v>
      </c>
      <c r="AE508" s="17">
        <v>501</v>
      </c>
      <c r="AF508" s="32" t="s">
        <v>401</v>
      </c>
      <c r="AG508" s="33" t="s">
        <v>173</v>
      </c>
      <c r="AH508" s="25">
        <v>43281</v>
      </c>
      <c r="AI508" s="25">
        <f t="shared" si="21"/>
        <v>43281</v>
      </c>
      <c r="AJ508" s="27" t="s">
        <v>402</v>
      </c>
    </row>
    <row r="509" spans="1:36" ht="45" customHeight="1">
      <c r="A509" s="24">
        <v>2018</v>
      </c>
      <c r="B509" s="25">
        <v>43191</v>
      </c>
      <c r="C509" s="25">
        <v>43281</v>
      </c>
      <c r="D509" s="17" t="s">
        <v>96</v>
      </c>
      <c r="E509" s="17">
        <v>322</v>
      </c>
      <c r="F509" s="17" t="s">
        <v>144</v>
      </c>
      <c r="G509" s="17" t="s">
        <v>144</v>
      </c>
      <c r="H509" s="17" t="s">
        <v>145</v>
      </c>
      <c r="I509" s="17" t="s">
        <v>304</v>
      </c>
      <c r="J509" s="17" t="s">
        <v>305</v>
      </c>
      <c r="K509" s="17" t="s">
        <v>306</v>
      </c>
      <c r="L509" s="17" t="s">
        <v>101</v>
      </c>
      <c r="M509" s="17" t="s">
        <v>233</v>
      </c>
      <c r="N509" s="27" t="s">
        <v>103</v>
      </c>
      <c r="O509" s="17">
        <v>0</v>
      </c>
      <c r="P509" s="30">
        <v>0</v>
      </c>
      <c r="Q509" s="27" t="s">
        <v>121</v>
      </c>
      <c r="R509" s="27" t="s">
        <v>122</v>
      </c>
      <c r="S509" s="27" t="s">
        <v>122</v>
      </c>
      <c r="T509" s="27" t="s">
        <v>121</v>
      </c>
      <c r="U509" s="27" t="s">
        <v>122</v>
      </c>
      <c r="V509" s="27" t="s">
        <v>202</v>
      </c>
      <c r="W509" s="17" t="s">
        <v>296</v>
      </c>
      <c r="X509" s="19">
        <v>43269</v>
      </c>
      <c r="Y509" s="19">
        <f>+X509</f>
        <v>43269</v>
      </c>
      <c r="Z509" s="29">
        <v>502</v>
      </c>
      <c r="AA509" s="30">
        <v>200</v>
      </c>
      <c r="AB509" s="30">
        <v>0</v>
      </c>
      <c r="AD509" s="31" t="s">
        <v>400</v>
      </c>
      <c r="AE509" s="17">
        <v>502</v>
      </c>
      <c r="AF509" s="32" t="s">
        <v>401</v>
      </c>
      <c r="AG509" s="33" t="s">
        <v>173</v>
      </c>
      <c r="AH509" s="25">
        <v>43281</v>
      </c>
      <c r="AI509" s="25">
        <f t="shared" si="21"/>
        <v>43281</v>
      </c>
      <c r="AJ509" s="27" t="s">
        <v>402</v>
      </c>
    </row>
    <row r="510" spans="1:36" ht="45" customHeight="1">
      <c r="A510" s="24">
        <v>2018</v>
      </c>
      <c r="B510" s="25">
        <v>43191</v>
      </c>
      <c r="C510" s="25">
        <v>43281</v>
      </c>
      <c r="D510" s="17" t="s">
        <v>96</v>
      </c>
      <c r="E510" s="17">
        <v>322</v>
      </c>
      <c r="F510" s="17" t="s">
        <v>144</v>
      </c>
      <c r="G510" s="17" t="s">
        <v>144</v>
      </c>
      <c r="H510" s="17" t="s">
        <v>145</v>
      </c>
      <c r="I510" s="17" t="s">
        <v>331</v>
      </c>
      <c r="J510" s="17" t="s">
        <v>332</v>
      </c>
      <c r="K510" s="17" t="s">
        <v>333</v>
      </c>
      <c r="L510" s="17" t="s">
        <v>101</v>
      </c>
      <c r="M510" s="17" t="s">
        <v>136</v>
      </c>
      <c r="N510" s="27" t="s">
        <v>103</v>
      </c>
      <c r="O510" s="17">
        <v>0</v>
      </c>
      <c r="P510" s="30">
        <v>0</v>
      </c>
      <c r="Q510" s="27" t="s">
        <v>121</v>
      </c>
      <c r="R510" s="27" t="s">
        <v>122</v>
      </c>
      <c r="S510" s="27" t="s">
        <v>122</v>
      </c>
      <c r="T510" s="27" t="s">
        <v>121</v>
      </c>
      <c r="U510" s="17" t="s">
        <v>136</v>
      </c>
      <c r="V510" s="17" t="s">
        <v>136</v>
      </c>
      <c r="W510" s="17" t="s">
        <v>296</v>
      </c>
      <c r="X510" s="19">
        <v>43252</v>
      </c>
      <c r="Y510" s="19">
        <f t="shared" ref="Y510:Y539" si="34">+X510</f>
        <v>43252</v>
      </c>
      <c r="Z510" s="29">
        <v>503</v>
      </c>
      <c r="AA510" s="30">
        <v>328</v>
      </c>
      <c r="AB510" s="30">
        <v>0</v>
      </c>
      <c r="AD510" s="31" t="s">
        <v>400</v>
      </c>
      <c r="AE510" s="17">
        <v>503</v>
      </c>
      <c r="AF510" s="32" t="s">
        <v>401</v>
      </c>
      <c r="AG510" s="33" t="s">
        <v>173</v>
      </c>
      <c r="AH510" s="25">
        <v>43281</v>
      </c>
      <c r="AI510" s="25">
        <f t="shared" si="21"/>
        <v>43281</v>
      </c>
      <c r="AJ510" s="27" t="s">
        <v>402</v>
      </c>
    </row>
    <row r="511" spans="1:36" ht="45" customHeight="1">
      <c r="A511" s="24">
        <v>2018</v>
      </c>
      <c r="B511" s="25">
        <v>43191</v>
      </c>
      <c r="C511" s="25">
        <v>43281</v>
      </c>
      <c r="D511" s="17" t="s">
        <v>96</v>
      </c>
      <c r="E511" s="17">
        <v>322</v>
      </c>
      <c r="F511" s="17" t="s">
        <v>144</v>
      </c>
      <c r="G511" s="17" t="s">
        <v>144</v>
      </c>
      <c r="H511" s="17" t="s">
        <v>145</v>
      </c>
      <c r="I511" s="17" t="s">
        <v>331</v>
      </c>
      <c r="J511" s="17" t="s">
        <v>332</v>
      </c>
      <c r="K511" s="17" t="s">
        <v>333</v>
      </c>
      <c r="L511" s="17" t="s">
        <v>101</v>
      </c>
      <c r="M511" s="17" t="s">
        <v>136</v>
      </c>
      <c r="N511" s="27" t="s">
        <v>103</v>
      </c>
      <c r="O511" s="17">
        <v>0</v>
      </c>
      <c r="P511" s="30">
        <v>0</v>
      </c>
      <c r="Q511" s="27" t="s">
        <v>121</v>
      </c>
      <c r="R511" s="27" t="s">
        <v>122</v>
      </c>
      <c r="S511" s="27" t="s">
        <v>122</v>
      </c>
      <c r="T511" s="27" t="s">
        <v>121</v>
      </c>
      <c r="U511" s="17" t="s">
        <v>136</v>
      </c>
      <c r="V511" s="17" t="s">
        <v>136</v>
      </c>
      <c r="W511" s="17" t="s">
        <v>296</v>
      </c>
      <c r="X511" s="19">
        <v>43252</v>
      </c>
      <c r="Y511" s="19">
        <f t="shared" si="34"/>
        <v>43252</v>
      </c>
      <c r="Z511" s="29">
        <v>504</v>
      </c>
      <c r="AA511" s="30">
        <v>164</v>
      </c>
      <c r="AB511" s="30">
        <v>0</v>
      </c>
      <c r="AD511" s="31" t="s">
        <v>400</v>
      </c>
      <c r="AE511" s="17">
        <v>504</v>
      </c>
      <c r="AF511" s="32" t="s">
        <v>401</v>
      </c>
      <c r="AG511" s="33" t="s">
        <v>173</v>
      </c>
      <c r="AH511" s="25">
        <v>43281</v>
      </c>
      <c r="AI511" s="25">
        <f t="shared" si="21"/>
        <v>43281</v>
      </c>
      <c r="AJ511" s="27" t="s">
        <v>402</v>
      </c>
    </row>
    <row r="512" spans="1:36" ht="45" customHeight="1">
      <c r="A512" s="24">
        <v>2018</v>
      </c>
      <c r="B512" s="25">
        <v>43191</v>
      </c>
      <c r="C512" s="25">
        <v>43281</v>
      </c>
      <c r="D512" s="17" t="s">
        <v>96</v>
      </c>
      <c r="E512" s="17">
        <v>322</v>
      </c>
      <c r="F512" s="17" t="s">
        <v>144</v>
      </c>
      <c r="G512" s="17" t="s">
        <v>144</v>
      </c>
      <c r="H512" s="17" t="s">
        <v>145</v>
      </c>
      <c r="I512" s="17" t="s">
        <v>358</v>
      </c>
      <c r="J512" s="17" t="s">
        <v>359</v>
      </c>
      <c r="K512" s="17" t="s">
        <v>289</v>
      </c>
      <c r="L512" s="17" t="s">
        <v>101</v>
      </c>
      <c r="M512" s="17" t="s">
        <v>911</v>
      </c>
      <c r="N512" s="27" t="s">
        <v>103</v>
      </c>
      <c r="O512" s="17">
        <v>0</v>
      </c>
      <c r="P512" s="30">
        <v>0</v>
      </c>
      <c r="Q512" s="27" t="s">
        <v>121</v>
      </c>
      <c r="R512" s="27" t="s">
        <v>122</v>
      </c>
      <c r="S512" s="27" t="s">
        <v>122</v>
      </c>
      <c r="T512" s="27" t="s">
        <v>121</v>
      </c>
      <c r="U512" s="27" t="s">
        <v>122</v>
      </c>
      <c r="V512" s="17" t="s">
        <v>911</v>
      </c>
      <c r="W512" s="17" t="s">
        <v>296</v>
      </c>
      <c r="X512" s="19">
        <v>43269</v>
      </c>
      <c r="Y512" s="19">
        <f t="shared" si="34"/>
        <v>43269</v>
      </c>
      <c r="Z512" s="29">
        <v>505</v>
      </c>
      <c r="AA512" s="30">
        <v>508</v>
      </c>
      <c r="AB512" s="30">
        <v>0</v>
      </c>
      <c r="AD512" s="31" t="s">
        <v>400</v>
      </c>
      <c r="AE512" s="17">
        <v>505</v>
      </c>
      <c r="AF512" s="32" t="s">
        <v>401</v>
      </c>
      <c r="AG512" s="33" t="s">
        <v>173</v>
      </c>
      <c r="AH512" s="25">
        <v>43281</v>
      </c>
      <c r="AI512" s="25">
        <f t="shared" si="21"/>
        <v>43281</v>
      </c>
      <c r="AJ512" s="27" t="s">
        <v>402</v>
      </c>
    </row>
    <row r="513" spans="1:36" ht="45" customHeight="1">
      <c r="A513" s="24">
        <v>2018</v>
      </c>
      <c r="B513" s="25">
        <v>43191</v>
      </c>
      <c r="C513" s="25">
        <v>43281</v>
      </c>
      <c r="D513" s="17" t="s">
        <v>96</v>
      </c>
      <c r="E513" s="17">
        <v>322</v>
      </c>
      <c r="F513" s="17" t="s">
        <v>144</v>
      </c>
      <c r="G513" s="17" t="s">
        <v>144</v>
      </c>
      <c r="H513" s="17" t="s">
        <v>145</v>
      </c>
      <c r="I513" s="17" t="s">
        <v>358</v>
      </c>
      <c r="J513" s="17" t="s">
        <v>359</v>
      </c>
      <c r="K513" s="17" t="s">
        <v>289</v>
      </c>
      <c r="L513" s="17" t="s">
        <v>101</v>
      </c>
      <c r="M513" s="17" t="s">
        <v>911</v>
      </c>
      <c r="N513" s="27" t="s">
        <v>103</v>
      </c>
      <c r="O513" s="17">
        <v>0</v>
      </c>
      <c r="P513" s="30">
        <v>0</v>
      </c>
      <c r="Q513" s="27" t="s">
        <v>121</v>
      </c>
      <c r="R513" s="27" t="s">
        <v>122</v>
      </c>
      <c r="S513" s="27" t="s">
        <v>122</v>
      </c>
      <c r="T513" s="27" t="s">
        <v>121</v>
      </c>
      <c r="U513" s="27" t="s">
        <v>122</v>
      </c>
      <c r="V513" s="17" t="s">
        <v>911</v>
      </c>
      <c r="W513" s="17" t="s">
        <v>296</v>
      </c>
      <c r="X513" s="19">
        <v>43269</v>
      </c>
      <c r="Y513" s="19">
        <f t="shared" si="34"/>
        <v>43269</v>
      </c>
      <c r="Z513" s="29">
        <v>506</v>
      </c>
      <c r="AA513" s="30">
        <v>292.32</v>
      </c>
      <c r="AB513" s="30">
        <v>0</v>
      </c>
      <c r="AD513" s="31" t="s">
        <v>400</v>
      </c>
      <c r="AE513" s="17">
        <v>506</v>
      </c>
      <c r="AF513" s="32" t="s">
        <v>401</v>
      </c>
      <c r="AG513" s="33" t="s">
        <v>173</v>
      </c>
      <c r="AH513" s="25">
        <v>43281</v>
      </c>
      <c r="AI513" s="25">
        <f t="shared" si="21"/>
        <v>43281</v>
      </c>
      <c r="AJ513" s="27" t="s">
        <v>402</v>
      </c>
    </row>
    <row r="514" spans="1:36" ht="45" customHeight="1">
      <c r="A514" s="24">
        <v>2018</v>
      </c>
      <c r="B514" s="25">
        <v>43191</v>
      </c>
      <c r="C514" s="25">
        <v>43281</v>
      </c>
      <c r="D514" s="17" t="s">
        <v>96</v>
      </c>
      <c r="E514" s="17">
        <v>322</v>
      </c>
      <c r="F514" s="17" t="s">
        <v>144</v>
      </c>
      <c r="G514" s="17" t="s">
        <v>144</v>
      </c>
      <c r="H514" s="17" t="s">
        <v>145</v>
      </c>
      <c r="I514" s="17" t="s">
        <v>339</v>
      </c>
      <c r="J514" s="17" t="s">
        <v>340</v>
      </c>
      <c r="K514" s="17" t="s">
        <v>341</v>
      </c>
      <c r="L514" s="17" t="s">
        <v>101</v>
      </c>
      <c r="M514" s="17" t="s">
        <v>202</v>
      </c>
      <c r="N514" s="27" t="s">
        <v>103</v>
      </c>
      <c r="O514" s="17">
        <v>0</v>
      </c>
      <c r="P514" s="30">
        <v>0</v>
      </c>
      <c r="Q514" s="27" t="s">
        <v>121</v>
      </c>
      <c r="R514" s="27" t="s">
        <v>122</v>
      </c>
      <c r="S514" s="27" t="s">
        <v>122</v>
      </c>
      <c r="T514" s="27" t="s">
        <v>121</v>
      </c>
      <c r="U514" s="27" t="s">
        <v>122</v>
      </c>
      <c r="V514" s="17" t="s">
        <v>202</v>
      </c>
      <c r="W514" s="17" t="s">
        <v>296</v>
      </c>
      <c r="X514" s="19">
        <v>43272</v>
      </c>
      <c r="Y514" s="19">
        <f t="shared" si="34"/>
        <v>43272</v>
      </c>
      <c r="Z514" s="29">
        <v>507</v>
      </c>
      <c r="AA514" s="30">
        <v>100</v>
      </c>
      <c r="AB514" s="30">
        <v>0</v>
      </c>
      <c r="AD514" s="31" t="s">
        <v>400</v>
      </c>
      <c r="AE514" s="17">
        <v>507</v>
      </c>
      <c r="AF514" s="32" t="s">
        <v>401</v>
      </c>
      <c r="AG514" s="33" t="s">
        <v>173</v>
      </c>
      <c r="AH514" s="25">
        <v>43281</v>
      </c>
      <c r="AI514" s="25">
        <f t="shared" si="21"/>
        <v>43281</v>
      </c>
      <c r="AJ514" s="27" t="s">
        <v>402</v>
      </c>
    </row>
    <row r="515" spans="1:36" ht="45" customHeight="1">
      <c r="A515" s="24">
        <v>2018</v>
      </c>
      <c r="B515" s="25">
        <v>43191</v>
      </c>
      <c r="C515" s="25">
        <v>43281</v>
      </c>
      <c r="D515" s="17" t="s">
        <v>96</v>
      </c>
      <c r="E515" s="17">
        <v>322</v>
      </c>
      <c r="F515" s="17" t="s">
        <v>144</v>
      </c>
      <c r="G515" s="17" t="s">
        <v>144</v>
      </c>
      <c r="H515" s="17" t="s">
        <v>145</v>
      </c>
      <c r="I515" s="17" t="s">
        <v>339</v>
      </c>
      <c r="J515" s="17" t="s">
        <v>340</v>
      </c>
      <c r="K515" s="17" t="s">
        <v>341</v>
      </c>
      <c r="L515" s="17" t="s">
        <v>101</v>
      </c>
      <c r="M515" s="17" t="s">
        <v>202</v>
      </c>
      <c r="N515" s="27" t="s">
        <v>103</v>
      </c>
      <c r="O515" s="17">
        <v>0</v>
      </c>
      <c r="P515" s="30">
        <v>0</v>
      </c>
      <c r="Q515" s="27" t="s">
        <v>121</v>
      </c>
      <c r="R515" s="27" t="s">
        <v>122</v>
      </c>
      <c r="S515" s="27" t="s">
        <v>122</v>
      </c>
      <c r="T515" s="27" t="s">
        <v>121</v>
      </c>
      <c r="U515" s="27" t="s">
        <v>122</v>
      </c>
      <c r="V515" s="17" t="s">
        <v>202</v>
      </c>
      <c r="W515" s="17" t="s">
        <v>296</v>
      </c>
      <c r="X515" s="19">
        <v>43272</v>
      </c>
      <c r="Y515" s="19">
        <f t="shared" si="34"/>
        <v>43272</v>
      </c>
      <c r="Z515" s="29">
        <v>508</v>
      </c>
      <c r="AA515" s="30">
        <v>200.01</v>
      </c>
      <c r="AB515" s="30">
        <v>0</v>
      </c>
      <c r="AD515" s="31" t="s">
        <v>400</v>
      </c>
      <c r="AE515" s="17">
        <v>508</v>
      </c>
      <c r="AF515" s="32" t="s">
        <v>401</v>
      </c>
      <c r="AG515" s="33" t="s">
        <v>173</v>
      </c>
      <c r="AH515" s="25">
        <v>43281</v>
      </c>
      <c r="AI515" s="25">
        <f t="shared" si="21"/>
        <v>43281</v>
      </c>
      <c r="AJ515" s="27" t="s">
        <v>402</v>
      </c>
    </row>
    <row r="516" spans="1:36" ht="45" customHeight="1">
      <c r="A516" s="24">
        <v>2018</v>
      </c>
      <c r="B516" s="25">
        <v>43191</v>
      </c>
      <c r="C516" s="25">
        <v>43281</v>
      </c>
      <c r="D516" s="17" t="s">
        <v>96</v>
      </c>
      <c r="E516" s="17">
        <v>322</v>
      </c>
      <c r="F516" s="17" t="s">
        <v>144</v>
      </c>
      <c r="G516" s="17" t="s">
        <v>144</v>
      </c>
      <c r="H516" s="17" t="s">
        <v>145</v>
      </c>
      <c r="I516" s="17" t="s">
        <v>355</v>
      </c>
      <c r="J516" s="17" t="s">
        <v>239</v>
      </c>
      <c r="K516" s="17" t="s">
        <v>295</v>
      </c>
      <c r="L516" s="17" t="s">
        <v>101</v>
      </c>
      <c r="M516" s="17" t="s">
        <v>952</v>
      </c>
      <c r="N516" s="27" t="s">
        <v>103</v>
      </c>
      <c r="O516" s="17">
        <v>0</v>
      </c>
      <c r="P516" s="30">
        <v>0</v>
      </c>
      <c r="Q516" s="27" t="s">
        <v>121</v>
      </c>
      <c r="R516" s="27" t="s">
        <v>122</v>
      </c>
      <c r="S516" s="27" t="s">
        <v>122</v>
      </c>
      <c r="T516" s="27" t="s">
        <v>121</v>
      </c>
      <c r="U516" s="27" t="s">
        <v>122</v>
      </c>
      <c r="V516" s="17" t="s">
        <v>952</v>
      </c>
      <c r="W516" s="17" t="s">
        <v>296</v>
      </c>
      <c r="X516" s="19">
        <v>43272</v>
      </c>
      <c r="Y516" s="19">
        <f t="shared" si="34"/>
        <v>43272</v>
      </c>
      <c r="Z516" s="29">
        <v>509</v>
      </c>
      <c r="AA516" s="30">
        <v>120</v>
      </c>
      <c r="AB516" s="30">
        <v>0</v>
      </c>
      <c r="AD516" s="31" t="s">
        <v>400</v>
      </c>
      <c r="AE516" s="17">
        <v>509</v>
      </c>
      <c r="AF516" s="32" t="s">
        <v>401</v>
      </c>
      <c r="AG516" s="33" t="s">
        <v>173</v>
      </c>
      <c r="AH516" s="25">
        <v>43281</v>
      </c>
      <c r="AI516" s="25">
        <f t="shared" si="21"/>
        <v>43281</v>
      </c>
      <c r="AJ516" s="27" t="s">
        <v>402</v>
      </c>
    </row>
    <row r="517" spans="1:36" ht="45" customHeight="1">
      <c r="A517" s="24">
        <v>2018</v>
      </c>
      <c r="B517" s="25">
        <v>43191</v>
      </c>
      <c r="C517" s="25">
        <v>43281</v>
      </c>
      <c r="D517" s="17" t="s">
        <v>96</v>
      </c>
      <c r="E517" s="17">
        <v>322</v>
      </c>
      <c r="F517" s="17" t="s">
        <v>144</v>
      </c>
      <c r="G517" s="17" t="s">
        <v>144</v>
      </c>
      <c r="H517" s="17" t="s">
        <v>145</v>
      </c>
      <c r="I517" s="17" t="s">
        <v>355</v>
      </c>
      <c r="J517" s="17" t="s">
        <v>239</v>
      </c>
      <c r="K517" s="17" t="s">
        <v>295</v>
      </c>
      <c r="L517" s="17" t="s">
        <v>101</v>
      </c>
      <c r="M517" s="17" t="s">
        <v>952</v>
      </c>
      <c r="N517" s="27" t="s">
        <v>103</v>
      </c>
      <c r="O517" s="17">
        <v>0</v>
      </c>
      <c r="P517" s="30">
        <v>0</v>
      </c>
      <c r="Q517" s="27" t="s">
        <v>121</v>
      </c>
      <c r="R517" s="27" t="s">
        <v>122</v>
      </c>
      <c r="S517" s="27" t="s">
        <v>122</v>
      </c>
      <c r="T517" s="27" t="s">
        <v>121</v>
      </c>
      <c r="U517" s="27" t="s">
        <v>122</v>
      </c>
      <c r="V517" s="17" t="s">
        <v>952</v>
      </c>
      <c r="W517" s="17" t="s">
        <v>296</v>
      </c>
      <c r="X517" s="19">
        <v>43272</v>
      </c>
      <c r="Y517" s="19">
        <f t="shared" si="34"/>
        <v>43272</v>
      </c>
      <c r="Z517" s="29">
        <v>510</v>
      </c>
      <c r="AA517" s="30">
        <v>149</v>
      </c>
      <c r="AB517" s="30">
        <v>0</v>
      </c>
      <c r="AD517" s="31" t="s">
        <v>400</v>
      </c>
      <c r="AE517" s="17">
        <v>510</v>
      </c>
      <c r="AF517" s="32" t="s">
        <v>401</v>
      </c>
      <c r="AG517" s="33" t="s">
        <v>173</v>
      </c>
      <c r="AH517" s="25">
        <v>43281</v>
      </c>
      <c r="AI517" s="25">
        <f t="shared" si="21"/>
        <v>43281</v>
      </c>
      <c r="AJ517" s="27" t="s">
        <v>402</v>
      </c>
    </row>
    <row r="518" spans="1:36" ht="45" customHeight="1">
      <c r="A518" s="38">
        <v>2018</v>
      </c>
      <c r="B518" s="19">
        <v>43282</v>
      </c>
      <c r="C518" s="19">
        <v>43373</v>
      </c>
      <c r="D518" s="17" t="s">
        <v>96</v>
      </c>
      <c r="E518" s="17">
        <v>485</v>
      </c>
      <c r="F518" s="17" t="s">
        <v>381</v>
      </c>
      <c r="G518" s="17" t="s">
        <v>381</v>
      </c>
      <c r="H518" s="17" t="s">
        <v>318</v>
      </c>
      <c r="I518" s="17" t="s">
        <v>382</v>
      </c>
      <c r="J518" s="17" t="s">
        <v>383</v>
      </c>
      <c r="K518" s="17" t="s">
        <v>182</v>
      </c>
      <c r="L518" s="17" t="s">
        <v>101</v>
      </c>
      <c r="M518" s="17" t="s">
        <v>158</v>
      </c>
      <c r="N518" s="17" t="s">
        <v>103</v>
      </c>
      <c r="O518" s="17">
        <v>0</v>
      </c>
      <c r="P518" s="30">
        <v>0</v>
      </c>
      <c r="Q518" s="17" t="s">
        <v>121</v>
      </c>
      <c r="R518" s="17" t="s">
        <v>122</v>
      </c>
      <c r="S518" s="17" t="s">
        <v>122</v>
      </c>
      <c r="T518" s="17" t="s">
        <v>121</v>
      </c>
      <c r="U518" s="17" t="s">
        <v>122</v>
      </c>
      <c r="V518" s="17" t="s">
        <v>122</v>
      </c>
      <c r="W518" s="17" t="s">
        <v>953</v>
      </c>
      <c r="X518" s="19">
        <v>43251</v>
      </c>
      <c r="Y518" s="19">
        <f t="shared" si="34"/>
        <v>43251</v>
      </c>
      <c r="Z518" s="29">
        <v>511</v>
      </c>
      <c r="AA518" s="30">
        <v>35</v>
      </c>
      <c r="AB518" s="30">
        <v>0</v>
      </c>
      <c r="AD518" s="31" t="s">
        <v>400</v>
      </c>
      <c r="AE518" s="17">
        <v>511</v>
      </c>
      <c r="AF518" s="32" t="s">
        <v>401</v>
      </c>
      <c r="AG518" s="33" t="s">
        <v>173</v>
      </c>
      <c r="AH518" s="19">
        <f>+C518</f>
        <v>43373</v>
      </c>
      <c r="AI518" s="19">
        <f t="shared" si="21"/>
        <v>43373</v>
      </c>
      <c r="AJ518" s="17" t="s">
        <v>402</v>
      </c>
    </row>
    <row r="519" spans="1:36" ht="45" customHeight="1">
      <c r="A519" s="38">
        <v>2018</v>
      </c>
      <c r="B519" s="19">
        <v>43282</v>
      </c>
      <c r="C519" s="19">
        <v>43373</v>
      </c>
      <c r="D519" s="17" t="s">
        <v>96</v>
      </c>
      <c r="E519" s="17">
        <v>539</v>
      </c>
      <c r="F519" s="17" t="s">
        <v>745</v>
      </c>
      <c r="G519" s="17" t="s">
        <v>745</v>
      </c>
      <c r="H519" s="37" t="s">
        <v>180</v>
      </c>
      <c r="I519" s="17" t="s">
        <v>746</v>
      </c>
      <c r="J519" s="17" t="s">
        <v>747</v>
      </c>
      <c r="K519" s="17" t="s">
        <v>748</v>
      </c>
      <c r="L519" s="17" t="s">
        <v>101</v>
      </c>
      <c r="M519" s="17" t="s">
        <v>164</v>
      </c>
      <c r="N519" s="17" t="s">
        <v>103</v>
      </c>
      <c r="O519" s="17">
        <v>0</v>
      </c>
      <c r="P519" s="30">
        <v>0</v>
      </c>
      <c r="Q519" s="17" t="s">
        <v>121</v>
      </c>
      <c r="R519" s="17" t="s">
        <v>122</v>
      </c>
      <c r="S519" s="17" t="s">
        <v>122</v>
      </c>
      <c r="T519" s="17" t="s">
        <v>121</v>
      </c>
      <c r="U519" s="17" t="s">
        <v>122</v>
      </c>
      <c r="V519" s="17" t="s">
        <v>122</v>
      </c>
      <c r="W519" s="17" t="s">
        <v>211</v>
      </c>
      <c r="X519" s="19">
        <v>43329</v>
      </c>
      <c r="Y519" s="19">
        <f t="shared" si="34"/>
        <v>43329</v>
      </c>
      <c r="Z519" s="29">
        <v>512</v>
      </c>
      <c r="AA519" s="30">
        <v>70</v>
      </c>
      <c r="AB519" s="30">
        <v>0</v>
      </c>
      <c r="AD519" s="31" t="s">
        <v>400</v>
      </c>
      <c r="AE519" s="17">
        <v>512</v>
      </c>
      <c r="AF519" s="32" t="s">
        <v>401</v>
      </c>
      <c r="AG519" s="33" t="s">
        <v>173</v>
      </c>
      <c r="AH519" s="19">
        <f>+C519</f>
        <v>43373</v>
      </c>
      <c r="AI519" s="19">
        <f t="shared" si="21"/>
        <v>43373</v>
      </c>
      <c r="AJ519" s="17" t="s">
        <v>402</v>
      </c>
    </row>
    <row r="520" spans="1:36" ht="45" customHeight="1">
      <c r="A520" s="38">
        <v>2018</v>
      </c>
      <c r="B520" s="19">
        <v>43282</v>
      </c>
      <c r="C520" s="19">
        <v>43373</v>
      </c>
      <c r="D520" s="17" t="s">
        <v>96</v>
      </c>
      <c r="E520" s="17">
        <v>539</v>
      </c>
      <c r="F520" s="17" t="s">
        <v>745</v>
      </c>
      <c r="G520" s="17" t="s">
        <v>745</v>
      </c>
      <c r="H520" s="37" t="s">
        <v>180</v>
      </c>
      <c r="I520" s="17" t="s">
        <v>746</v>
      </c>
      <c r="J520" s="17" t="s">
        <v>747</v>
      </c>
      <c r="K520" s="17" t="s">
        <v>748</v>
      </c>
      <c r="L520" s="17" t="s">
        <v>101</v>
      </c>
      <c r="M520" s="17" t="s">
        <v>164</v>
      </c>
      <c r="N520" s="17" t="s">
        <v>103</v>
      </c>
      <c r="O520" s="17">
        <v>0</v>
      </c>
      <c r="P520" s="30">
        <v>0</v>
      </c>
      <c r="Q520" s="17" t="s">
        <v>121</v>
      </c>
      <c r="R520" s="17" t="s">
        <v>122</v>
      </c>
      <c r="S520" s="17" t="s">
        <v>122</v>
      </c>
      <c r="T520" s="17" t="s">
        <v>121</v>
      </c>
      <c r="U520" s="17" t="s">
        <v>122</v>
      </c>
      <c r="V520" s="17" t="s">
        <v>122</v>
      </c>
      <c r="W520" s="17" t="s">
        <v>211</v>
      </c>
      <c r="X520" s="19">
        <v>43238</v>
      </c>
      <c r="Y520" s="19">
        <f t="shared" si="34"/>
        <v>43238</v>
      </c>
      <c r="Z520" s="29">
        <v>513</v>
      </c>
      <c r="AA520" s="30">
        <v>60</v>
      </c>
      <c r="AB520" s="30">
        <v>0</v>
      </c>
      <c r="AD520" s="31" t="s">
        <v>400</v>
      </c>
      <c r="AE520" s="17">
        <v>513</v>
      </c>
      <c r="AF520" s="32" t="s">
        <v>401</v>
      </c>
      <c r="AG520" s="33" t="s">
        <v>173</v>
      </c>
      <c r="AH520" s="19">
        <f>+C520</f>
        <v>43373</v>
      </c>
      <c r="AI520" s="19">
        <f t="shared" si="21"/>
        <v>43373</v>
      </c>
      <c r="AJ520" s="17" t="s">
        <v>402</v>
      </c>
    </row>
    <row r="521" spans="1:36" ht="45" customHeight="1">
      <c r="A521" s="38">
        <v>2018</v>
      </c>
      <c r="B521" s="19">
        <v>43282</v>
      </c>
      <c r="C521" s="19">
        <v>43373</v>
      </c>
      <c r="D521" s="17" t="s">
        <v>96</v>
      </c>
      <c r="E521" s="17">
        <v>539</v>
      </c>
      <c r="F521" s="17" t="s">
        <v>745</v>
      </c>
      <c r="G521" s="17" t="s">
        <v>745</v>
      </c>
      <c r="H521" s="37" t="s">
        <v>180</v>
      </c>
      <c r="I521" s="17" t="s">
        <v>746</v>
      </c>
      <c r="J521" s="17" t="s">
        <v>747</v>
      </c>
      <c r="K521" s="17" t="s">
        <v>748</v>
      </c>
      <c r="L521" s="17" t="s">
        <v>101</v>
      </c>
      <c r="M521" s="17" t="s">
        <v>164</v>
      </c>
      <c r="N521" s="17" t="s">
        <v>103</v>
      </c>
      <c r="O521" s="17">
        <v>0</v>
      </c>
      <c r="P521" s="30">
        <v>0</v>
      </c>
      <c r="Q521" s="17" t="s">
        <v>121</v>
      </c>
      <c r="R521" s="17" t="s">
        <v>122</v>
      </c>
      <c r="S521" s="17" t="s">
        <v>122</v>
      </c>
      <c r="T521" s="17" t="s">
        <v>121</v>
      </c>
      <c r="U521" s="17" t="s">
        <v>122</v>
      </c>
      <c r="V521" s="17" t="s">
        <v>122</v>
      </c>
      <c r="W521" s="17" t="s">
        <v>211</v>
      </c>
      <c r="X521" s="19">
        <v>43241</v>
      </c>
      <c r="Y521" s="19">
        <f t="shared" si="34"/>
        <v>43241</v>
      </c>
      <c r="Z521" s="29">
        <v>514</v>
      </c>
      <c r="AA521" s="30">
        <v>60</v>
      </c>
      <c r="AB521" s="30">
        <v>0</v>
      </c>
      <c r="AD521" s="31" t="s">
        <v>400</v>
      </c>
      <c r="AE521" s="17">
        <v>514</v>
      </c>
      <c r="AF521" s="32" t="s">
        <v>401</v>
      </c>
      <c r="AG521" s="33" t="s">
        <v>173</v>
      </c>
      <c r="AH521" s="19">
        <f>+C521</f>
        <v>43373</v>
      </c>
      <c r="AI521" s="19">
        <f t="shared" si="21"/>
        <v>43373</v>
      </c>
      <c r="AJ521" s="17" t="s">
        <v>402</v>
      </c>
    </row>
    <row r="522" spans="1:36" ht="45" customHeight="1">
      <c r="A522" s="38">
        <v>2018</v>
      </c>
      <c r="B522" s="19">
        <v>43282</v>
      </c>
      <c r="C522" s="19">
        <v>43373</v>
      </c>
      <c r="D522" s="17" t="s">
        <v>96</v>
      </c>
      <c r="E522" s="17">
        <v>329</v>
      </c>
      <c r="F522" s="17" t="s">
        <v>369</v>
      </c>
      <c r="G522" s="17" t="s">
        <v>369</v>
      </c>
      <c r="H522" s="17" t="s">
        <v>370</v>
      </c>
      <c r="I522" s="17" t="s">
        <v>371</v>
      </c>
      <c r="J522" s="17" t="s">
        <v>305</v>
      </c>
      <c r="K522" s="17" t="s">
        <v>372</v>
      </c>
      <c r="L522" s="17" t="s">
        <v>101</v>
      </c>
      <c r="M522" s="17" t="s">
        <v>314</v>
      </c>
      <c r="N522" s="17" t="s">
        <v>103</v>
      </c>
      <c r="O522" s="17">
        <v>0</v>
      </c>
      <c r="P522" s="30">
        <v>0</v>
      </c>
      <c r="Q522" s="17" t="s">
        <v>121</v>
      </c>
      <c r="R522" s="17" t="s">
        <v>122</v>
      </c>
      <c r="S522" s="17" t="s">
        <v>122</v>
      </c>
      <c r="T522" s="17" t="s">
        <v>121</v>
      </c>
      <c r="U522" s="17" t="s">
        <v>122</v>
      </c>
      <c r="V522" s="17" t="s">
        <v>122</v>
      </c>
      <c r="W522" s="17" t="s">
        <v>954</v>
      </c>
      <c r="X522" s="19">
        <v>43234</v>
      </c>
      <c r="Y522" s="19">
        <f t="shared" si="34"/>
        <v>43234</v>
      </c>
      <c r="Z522" s="29">
        <v>515</v>
      </c>
      <c r="AA522" s="30">
        <v>60</v>
      </c>
      <c r="AB522" s="30">
        <v>0</v>
      </c>
      <c r="AD522" s="31" t="s">
        <v>400</v>
      </c>
      <c r="AE522" s="17">
        <v>515</v>
      </c>
      <c r="AF522" s="32" t="s">
        <v>401</v>
      </c>
      <c r="AG522" s="33" t="s">
        <v>173</v>
      </c>
      <c r="AH522" s="19">
        <f t="shared" ref="AH522:AH585" si="35">+C522</f>
        <v>43373</v>
      </c>
      <c r="AI522" s="19">
        <f t="shared" si="21"/>
        <v>43373</v>
      </c>
      <c r="AJ522" s="17" t="s">
        <v>402</v>
      </c>
    </row>
    <row r="523" spans="1:36" ht="45" customHeight="1">
      <c r="A523" s="38">
        <v>2018</v>
      </c>
      <c r="B523" s="19">
        <v>43282</v>
      </c>
      <c r="C523" s="19">
        <v>43373</v>
      </c>
      <c r="D523" s="17" t="s">
        <v>96</v>
      </c>
      <c r="E523" s="36">
        <v>420</v>
      </c>
      <c r="F523" s="36" t="s">
        <v>179</v>
      </c>
      <c r="G523" s="36" t="s">
        <v>179</v>
      </c>
      <c r="H523" s="37" t="s">
        <v>180</v>
      </c>
      <c r="I523" s="36" t="s">
        <v>181</v>
      </c>
      <c r="J523" s="36" t="s">
        <v>182</v>
      </c>
      <c r="K523" s="36" t="s">
        <v>183</v>
      </c>
      <c r="L523" s="17" t="s">
        <v>101</v>
      </c>
      <c r="M523" s="17" t="s">
        <v>955</v>
      </c>
      <c r="N523" s="17" t="s">
        <v>103</v>
      </c>
      <c r="O523" s="17">
        <v>0</v>
      </c>
      <c r="P523" s="30">
        <v>0</v>
      </c>
      <c r="Q523" s="17" t="s">
        <v>121</v>
      </c>
      <c r="R523" s="17" t="s">
        <v>122</v>
      </c>
      <c r="S523" s="17" t="s">
        <v>122</v>
      </c>
      <c r="T523" s="17" t="s">
        <v>121</v>
      </c>
      <c r="U523" s="17" t="s">
        <v>122</v>
      </c>
      <c r="V523" s="17" t="s">
        <v>122</v>
      </c>
      <c r="W523" s="17" t="s">
        <v>186</v>
      </c>
      <c r="X523" s="19">
        <v>43245</v>
      </c>
      <c r="Y523" s="19">
        <f t="shared" si="34"/>
        <v>43245</v>
      </c>
      <c r="Z523" s="29">
        <v>516</v>
      </c>
      <c r="AA523" s="30">
        <v>100</v>
      </c>
      <c r="AB523" s="30">
        <v>0</v>
      </c>
      <c r="AD523" s="31" t="s">
        <v>400</v>
      </c>
      <c r="AE523" s="17">
        <v>516</v>
      </c>
      <c r="AF523" s="32" t="s">
        <v>401</v>
      </c>
      <c r="AG523" s="33" t="s">
        <v>173</v>
      </c>
      <c r="AH523" s="19">
        <f t="shared" si="35"/>
        <v>43373</v>
      </c>
      <c r="AI523" s="19">
        <f t="shared" si="21"/>
        <v>43373</v>
      </c>
      <c r="AJ523" s="17" t="s">
        <v>402</v>
      </c>
    </row>
    <row r="524" spans="1:36" ht="45" customHeight="1">
      <c r="A524" s="38">
        <v>2018</v>
      </c>
      <c r="B524" s="19">
        <v>43282</v>
      </c>
      <c r="C524" s="19">
        <v>43373</v>
      </c>
      <c r="D524" s="17" t="s">
        <v>96</v>
      </c>
      <c r="E524" s="17">
        <v>485</v>
      </c>
      <c r="F524" s="17" t="s">
        <v>381</v>
      </c>
      <c r="G524" s="17" t="s">
        <v>381</v>
      </c>
      <c r="H524" s="17" t="s">
        <v>318</v>
      </c>
      <c r="I524" s="17" t="s">
        <v>382</v>
      </c>
      <c r="J524" s="17" t="s">
        <v>383</v>
      </c>
      <c r="K524" s="17" t="s">
        <v>182</v>
      </c>
      <c r="L524" s="17" t="s">
        <v>101</v>
      </c>
      <c r="M524" s="17" t="s">
        <v>766</v>
      </c>
      <c r="N524" s="17" t="s">
        <v>103</v>
      </c>
      <c r="O524" s="17">
        <v>0</v>
      </c>
      <c r="P524" s="30">
        <v>0</v>
      </c>
      <c r="Q524" s="17" t="s">
        <v>121</v>
      </c>
      <c r="R524" s="17" t="s">
        <v>122</v>
      </c>
      <c r="S524" s="17" t="s">
        <v>122</v>
      </c>
      <c r="T524" s="17" t="s">
        <v>121</v>
      </c>
      <c r="U524" s="17" t="s">
        <v>122</v>
      </c>
      <c r="V524" s="17" t="s">
        <v>122</v>
      </c>
      <c r="W524" s="17" t="s">
        <v>953</v>
      </c>
      <c r="X524" s="19">
        <v>43243</v>
      </c>
      <c r="Y524" s="19">
        <f t="shared" si="34"/>
        <v>43243</v>
      </c>
      <c r="Z524" s="29">
        <v>517</v>
      </c>
      <c r="AA524" s="30">
        <v>120</v>
      </c>
      <c r="AB524" s="30">
        <v>0</v>
      </c>
      <c r="AD524" s="31" t="s">
        <v>400</v>
      </c>
      <c r="AE524" s="17">
        <v>517</v>
      </c>
      <c r="AF524" s="32" t="s">
        <v>401</v>
      </c>
      <c r="AG524" s="33" t="s">
        <v>173</v>
      </c>
      <c r="AH524" s="19">
        <f t="shared" si="35"/>
        <v>43373</v>
      </c>
      <c r="AI524" s="19">
        <f t="shared" si="21"/>
        <v>43373</v>
      </c>
      <c r="AJ524" s="17" t="s">
        <v>402</v>
      </c>
    </row>
    <row r="525" spans="1:36" ht="45" customHeight="1">
      <c r="A525" s="38">
        <v>2018</v>
      </c>
      <c r="B525" s="19">
        <v>43282</v>
      </c>
      <c r="C525" s="19">
        <v>43373</v>
      </c>
      <c r="D525" s="17" t="s">
        <v>96</v>
      </c>
      <c r="E525" s="17">
        <v>329</v>
      </c>
      <c r="F525" s="17" t="s">
        <v>369</v>
      </c>
      <c r="G525" s="17" t="s">
        <v>369</v>
      </c>
      <c r="H525" s="17" t="s">
        <v>370</v>
      </c>
      <c r="I525" s="17" t="s">
        <v>371</v>
      </c>
      <c r="J525" s="17" t="s">
        <v>305</v>
      </c>
      <c r="K525" s="17" t="s">
        <v>372</v>
      </c>
      <c r="L525" s="17" t="s">
        <v>101</v>
      </c>
      <c r="M525" s="17" t="s">
        <v>202</v>
      </c>
      <c r="N525" s="17" t="s">
        <v>103</v>
      </c>
      <c r="O525" s="17">
        <v>0</v>
      </c>
      <c r="P525" s="30">
        <v>0</v>
      </c>
      <c r="Q525" s="17" t="s">
        <v>121</v>
      </c>
      <c r="R525" s="17" t="s">
        <v>122</v>
      </c>
      <c r="S525" s="17" t="s">
        <v>122</v>
      </c>
      <c r="T525" s="17" t="s">
        <v>121</v>
      </c>
      <c r="U525" s="17" t="s">
        <v>122</v>
      </c>
      <c r="V525" s="17" t="s">
        <v>202</v>
      </c>
      <c r="W525" s="17" t="s">
        <v>849</v>
      </c>
      <c r="X525" s="19">
        <v>43249</v>
      </c>
      <c r="Y525" s="19">
        <f t="shared" si="34"/>
        <v>43249</v>
      </c>
      <c r="Z525" s="29">
        <v>518</v>
      </c>
      <c r="AA525" s="30">
        <v>140</v>
      </c>
      <c r="AB525" s="30">
        <v>0</v>
      </c>
      <c r="AD525" s="31" t="s">
        <v>400</v>
      </c>
      <c r="AE525" s="17">
        <v>518</v>
      </c>
      <c r="AF525" s="32" t="s">
        <v>401</v>
      </c>
      <c r="AG525" s="33" t="s">
        <v>173</v>
      </c>
      <c r="AH525" s="19">
        <f t="shared" si="35"/>
        <v>43373</v>
      </c>
      <c r="AI525" s="19">
        <f t="shared" si="21"/>
        <v>43373</v>
      </c>
      <c r="AJ525" s="17" t="s">
        <v>402</v>
      </c>
    </row>
    <row r="526" spans="1:36" ht="45" customHeight="1">
      <c r="A526" s="38">
        <v>2018</v>
      </c>
      <c r="B526" s="19">
        <v>43282</v>
      </c>
      <c r="C526" s="19">
        <v>43373</v>
      </c>
      <c r="D526" s="17" t="s">
        <v>96</v>
      </c>
      <c r="E526" s="17">
        <v>322</v>
      </c>
      <c r="F526" s="17" t="s">
        <v>144</v>
      </c>
      <c r="G526" s="17" t="s">
        <v>144</v>
      </c>
      <c r="H526" s="17" t="s">
        <v>145</v>
      </c>
      <c r="I526" s="17" t="s">
        <v>355</v>
      </c>
      <c r="J526" s="17" t="s">
        <v>239</v>
      </c>
      <c r="K526" s="17" t="s">
        <v>295</v>
      </c>
      <c r="L526" s="17" t="s">
        <v>101</v>
      </c>
      <c r="M526" s="17" t="s">
        <v>767</v>
      </c>
      <c r="N526" s="17" t="s">
        <v>103</v>
      </c>
      <c r="O526" s="17">
        <v>0</v>
      </c>
      <c r="P526" s="30">
        <v>0</v>
      </c>
      <c r="Q526" s="17" t="s">
        <v>121</v>
      </c>
      <c r="R526" s="17" t="s">
        <v>122</v>
      </c>
      <c r="S526" s="17" t="s">
        <v>122</v>
      </c>
      <c r="T526" s="17" t="s">
        <v>121</v>
      </c>
      <c r="U526" s="17" t="s">
        <v>122</v>
      </c>
      <c r="V526" s="17" t="s">
        <v>202</v>
      </c>
      <c r="W526" s="17" t="s">
        <v>849</v>
      </c>
      <c r="X526" s="19">
        <v>43252</v>
      </c>
      <c r="Y526" s="19">
        <f t="shared" si="34"/>
        <v>43252</v>
      </c>
      <c r="Z526" s="29">
        <v>519</v>
      </c>
      <c r="AA526" s="30">
        <v>164</v>
      </c>
      <c r="AB526" s="30">
        <v>0</v>
      </c>
      <c r="AD526" s="31" t="s">
        <v>400</v>
      </c>
      <c r="AE526" s="17">
        <v>519</v>
      </c>
      <c r="AF526" s="32" t="s">
        <v>401</v>
      </c>
      <c r="AG526" s="33" t="s">
        <v>173</v>
      </c>
      <c r="AH526" s="19">
        <f t="shared" si="35"/>
        <v>43373</v>
      </c>
      <c r="AI526" s="19">
        <f t="shared" si="21"/>
        <v>43373</v>
      </c>
      <c r="AJ526" s="17" t="s">
        <v>402</v>
      </c>
    </row>
    <row r="527" spans="1:36" ht="45" customHeight="1">
      <c r="A527" s="38">
        <v>2018</v>
      </c>
      <c r="B527" s="19">
        <v>43282</v>
      </c>
      <c r="C527" s="19">
        <v>43373</v>
      </c>
      <c r="D527" s="17" t="s">
        <v>96</v>
      </c>
      <c r="E527" s="17">
        <v>322</v>
      </c>
      <c r="F527" s="17" t="s">
        <v>144</v>
      </c>
      <c r="G527" s="17" t="s">
        <v>144</v>
      </c>
      <c r="H527" s="17" t="s">
        <v>145</v>
      </c>
      <c r="I527" s="17" t="s">
        <v>339</v>
      </c>
      <c r="J527" s="17" t="s">
        <v>340</v>
      </c>
      <c r="K527" s="17" t="s">
        <v>341</v>
      </c>
      <c r="L527" s="17" t="s">
        <v>101</v>
      </c>
      <c r="M527" s="17" t="s">
        <v>202</v>
      </c>
      <c r="N527" s="17" t="s">
        <v>103</v>
      </c>
      <c r="O527" s="17">
        <v>0</v>
      </c>
      <c r="P527" s="30">
        <v>0</v>
      </c>
      <c r="Q527" s="17" t="s">
        <v>121</v>
      </c>
      <c r="R527" s="17" t="s">
        <v>122</v>
      </c>
      <c r="S527" s="17" t="s">
        <v>122</v>
      </c>
      <c r="T527" s="17" t="s">
        <v>121</v>
      </c>
      <c r="U527" s="17" t="s">
        <v>122</v>
      </c>
      <c r="V527" s="17" t="s">
        <v>202</v>
      </c>
      <c r="W527" s="17" t="s">
        <v>849</v>
      </c>
      <c r="X527" s="19">
        <v>43255</v>
      </c>
      <c r="Y527" s="19">
        <f t="shared" si="34"/>
        <v>43255</v>
      </c>
      <c r="Z527" s="29">
        <v>520</v>
      </c>
      <c r="AA527" s="30">
        <v>210.01</v>
      </c>
      <c r="AB527" s="30">
        <v>0</v>
      </c>
      <c r="AD527" s="31" t="s">
        <v>400</v>
      </c>
      <c r="AE527" s="17">
        <v>520</v>
      </c>
      <c r="AF527" s="32" t="s">
        <v>401</v>
      </c>
      <c r="AG527" s="33" t="s">
        <v>173</v>
      </c>
      <c r="AH527" s="19">
        <f t="shared" si="35"/>
        <v>43373</v>
      </c>
      <c r="AI527" s="19">
        <f t="shared" si="21"/>
        <v>43373</v>
      </c>
      <c r="AJ527" s="17" t="s">
        <v>402</v>
      </c>
    </row>
    <row r="528" spans="1:36" ht="45" customHeight="1">
      <c r="A528" s="38">
        <v>2018</v>
      </c>
      <c r="B528" s="19">
        <v>43282</v>
      </c>
      <c r="C528" s="19">
        <v>43373</v>
      </c>
      <c r="D528" s="17" t="s">
        <v>96</v>
      </c>
      <c r="E528" s="17">
        <v>322</v>
      </c>
      <c r="F528" s="17" t="s">
        <v>144</v>
      </c>
      <c r="G528" s="17" t="s">
        <v>144</v>
      </c>
      <c r="H528" s="17" t="s">
        <v>145</v>
      </c>
      <c r="I528" s="17" t="s">
        <v>355</v>
      </c>
      <c r="J528" s="17" t="s">
        <v>239</v>
      </c>
      <c r="K528" s="17" t="s">
        <v>295</v>
      </c>
      <c r="L528" s="17" t="s">
        <v>101</v>
      </c>
      <c r="M528" s="17" t="s">
        <v>314</v>
      </c>
      <c r="N528" s="17" t="s">
        <v>103</v>
      </c>
      <c r="O528" s="17">
        <v>0</v>
      </c>
      <c r="P528" s="30">
        <v>0</v>
      </c>
      <c r="Q528" s="17" t="s">
        <v>121</v>
      </c>
      <c r="R528" s="17" t="s">
        <v>122</v>
      </c>
      <c r="S528" s="17" t="s">
        <v>122</v>
      </c>
      <c r="T528" s="17" t="s">
        <v>121</v>
      </c>
      <c r="U528" s="17" t="s">
        <v>122</v>
      </c>
      <c r="V528" s="17" t="s">
        <v>122</v>
      </c>
      <c r="W528" s="17" t="s">
        <v>849</v>
      </c>
      <c r="X528" s="19">
        <v>43231</v>
      </c>
      <c r="Y528" s="19">
        <f t="shared" si="34"/>
        <v>43231</v>
      </c>
      <c r="Z528" s="29">
        <v>521</v>
      </c>
      <c r="AA528" s="30">
        <v>125</v>
      </c>
      <c r="AB528" s="30">
        <v>0</v>
      </c>
      <c r="AD528" s="31" t="s">
        <v>400</v>
      </c>
      <c r="AE528" s="17">
        <v>521</v>
      </c>
      <c r="AF528" s="32" t="s">
        <v>401</v>
      </c>
      <c r="AG528" s="33" t="s">
        <v>173</v>
      </c>
      <c r="AH528" s="19">
        <f t="shared" si="35"/>
        <v>43373</v>
      </c>
      <c r="AI528" s="19">
        <f t="shared" ref="AI528:AI591" si="36">+AH528</f>
        <v>43373</v>
      </c>
      <c r="AJ528" s="17" t="s">
        <v>402</v>
      </c>
    </row>
    <row r="529" spans="1:36" ht="45" customHeight="1">
      <c r="A529" s="38">
        <v>2018</v>
      </c>
      <c r="B529" s="19">
        <v>43282</v>
      </c>
      <c r="C529" s="19">
        <v>43373</v>
      </c>
      <c r="D529" s="17" t="s">
        <v>96</v>
      </c>
      <c r="E529" s="17">
        <v>322</v>
      </c>
      <c r="F529" s="17" t="s">
        <v>144</v>
      </c>
      <c r="G529" s="17" t="s">
        <v>144</v>
      </c>
      <c r="H529" s="17" t="s">
        <v>145</v>
      </c>
      <c r="I529" s="17" t="s">
        <v>304</v>
      </c>
      <c r="J529" s="17" t="s">
        <v>305</v>
      </c>
      <c r="K529" s="17" t="s">
        <v>306</v>
      </c>
      <c r="L529" s="17" t="s">
        <v>101</v>
      </c>
      <c r="M529" s="17" t="s">
        <v>202</v>
      </c>
      <c r="N529" s="17" t="s">
        <v>103</v>
      </c>
      <c r="O529" s="17">
        <v>0</v>
      </c>
      <c r="P529" s="30">
        <v>0</v>
      </c>
      <c r="Q529" s="17" t="s">
        <v>121</v>
      </c>
      <c r="R529" s="17" t="s">
        <v>122</v>
      </c>
      <c r="S529" s="17" t="s">
        <v>122</v>
      </c>
      <c r="T529" s="17" t="s">
        <v>121</v>
      </c>
      <c r="U529" s="17" t="s">
        <v>122</v>
      </c>
      <c r="V529" s="17" t="s">
        <v>202</v>
      </c>
      <c r="W529" s="17" t="s">
        <v>849</v>
      </c>
      <c r="X529" s="19">
        <v>43231</v>
      </c>
      <c r="Y529" s="19">
        <f t="shared" si="34"/>
        <v>43231</v>
      </c>
      <c r="Z529" s="29">
        <v>522</v>
      </c>
      <c r="AA529" s="30">
        <v>240</v>
      </c>
      <c r="AB529" s="30">
        <v>0</v>
      </c>
      <c r="AD529" s="31" t="s">
        <v>400</v>
      </c>
      <c r="AE529" s="17">
        <v>522</v>
      </c>
      <c r="AF529" s="32" t="s">
        <v>401</v>
      </c>
      <c r="AG529" s="33" t="s">
        <v>173</v>
      </c>
      <c r="AH529" s="19">
        <f t="shared" si="35"/>
        <v>43373</v>
      </c>
      <c r="AI529" s="19">
        <f t="shared" si="36"/>
        <v>43373</v>
      </c>
      <c r="AJ529" s="17" t="s">
        <v>402</v>
      </c>
    </row>
    <row r="530" spans="1:36" ht="45" customHeight="1">
      <c r="A530" s="38">
        <v>2018</v>
      </c>
      <c r="B530" s="19">
        <v>43282</v>
      </c>
      <c r="C530" s="19">
        <v>43373</v>
      </c>
      <c r="D530" s="17" t="s">
        <v>96</v>
      </c>
      <c r="E530" s="17">
        <v>329</v>
      </c>
      <c r="F530" s="17" t="s">
        <v>369</v>
      </c>
      <c r="G530" s="17" t="s">
        <v>369</v>
      </c>
      <c r="H530" s="17" t="s">
        <v>370</v>
      </c>
      <c r="I530" s="17" t="s">
        <v>371</v>
      </c>
      <c r="J530" s="17" t="s">
        <v>305</v>
      </c>
      <c r="K530" s="17" t="s">
        <v>372</v>
      </c>
      <c r="L530" s="17" t="s">
        <v>101</v>
      </c>
      <c r="M530" s="17" t="s">
        <v>202</v>
      </c>
      <c r="N530" s="17" t="s">
        <v>103</v>
      </c>
      <c r="O530" s="17">
        <v>0</v>
      </c>
      <c r="P530" s="30">
        <v>0</v>
      </c>
      <c r="Q530" s="17" t="s">
        <v>121</v>
      </c>
      <c r="R530" s="17" t="s">
        <v>122</v>
      </c>
      <c r="S530" s="17" t="s">
        <v>122</v>
      </c>
      <c r="T530" s="17" t="s">
        <v>121</v>
      </c>
      <c r="U530" s="17" t="s">
        <v>122</v>
      </c>
      <c r="V530" s="17" t="s">
        <v>202</v>
      </c>
      <c r="W530" s="17" t="s">
        <v>849</v>
      </c>
      <c r="X530" s="19">
        <v>43266</v>
      </c>
      <c r="Y530" s="19">
        <f t="shared" si="34"/>
        <v>43266</v>
      </c>
      <c r="Z530" s="29">
        <v>523</v>
      </c>
      <c r="AA530" s="30">
        <v>200</v>
      </c>
      <c r="AB530" s="30">
        <v>0</v>
      </c>
      <c r="AD530" s="31" t="s">
        <v>400</v>
      </c>
      <c r="AE530" s="17">
        <v>523</v>
      </c>
      <c r="AF530" s="32" t="s">
        <v>401</v>
      </c>
      <c r="AG530" s="33" t="s">
        <v>173</v>
      </c>
      <c r="AH530" s="19">
        <f t="shared" si="35"/>
        <v>43373</v>
      </c>
      <c r="AI530" s="19">
        <f t="shared" si="36"/>
        <v>43373</v>
      </c>
      <c r="AJ530" s="17" t="s">
        <v>402</v>
      </c>
    </row>
    <row r="531" spans="1:36" ht="45" customHeight="1">
      <c r="A531" s="38">
        <v>2018</v>
      </c>
      <c r="B531" s="19">
        <v>43282</v>
      </c>
      <c r="C531" s="19">
        <v>43373</v>
      </c>
      <c r="D531" s="17" t="s">
        <v>96</v>
      </c>
      <c r="E531" s="17">
        <v>329</v>
      </c>
      <c r="F531" s="17" t="s">
        <v>369</v>
      </c>
      <c r="G531" s="17" t="s">
        <v>369</v>
      </c>
      <c r="H531" s="17" t="s">
        <v>370</v>
      </c>
      <c r="I531" s="17" t="s">
        <v>371</v>
      </c>
      <c r="J531" s="17" t="s">
        <v>305</v>
      </c>
      <c r="K531" s="17" t="s">
        <v>372</v>
      </c>
      <c r="L531" s="17" t="s">
        <v>101</v>
      </c>
      <c r="M531" s="17" t="s">
        <v>202</v>
      </c>
      <c r="N531" s="17" t="s">
        <v>103</v>
      </c>
      <c r="O531" s="17">
        <v>0</v>
      </c>
      <c r="P531" s="30">
        <v>0</v>
      </c>
      <c r="Q531" s="17" t="s">
        <v>121</v>
      </c>
      <c r="R531" s="17" t="s">
        <v>122</v>
      </c>
      <c r="S531" s="17" t="s">
        <v>122</v>
      </c>
      <c r="T531" s="17" t="s">
        <v>121</v>
      </c>
      <c r="U531" s="17" t="s">
        <v>122</v>
      </c>
      <c r="V531" s="17" t="s">
        <v>202</v>
      </c>
      <c r="W531" s="17" t="s">
        <v>849</v>
      </c>
      <c r="X531" s="19">
        <v>43248</v>
      </c>
      <c r="Y531" s="19">
        <f t="shared" si="34"/>
        <v>43248</v>
      </c>
      <c r="Z531" s="29">
        <v>524</v>
      </c>
      <c r="AA531" s="30">
        <v>170</v>
      </c>
      <c r="AB531" s="30">
        <v>0</v>
      </c>
      <c r="AD531" s="31" t="s">
        <v>400</v>
      </c>
      <c r="AE531" s="17">
        <v>524</v>
      </c>
      <c r="AF531" s="32" t="s">
        <v>401</v>
      </c>
      <c r="AG531" s="33" t="s">
        <v>173</v>
      </c>
      <c r="AH531" s="19">
        <f t="shared" si="35"/>
        <v>43373</v>
      </c>
      <c r="AI531" s="19">
        <f t="shared" si="36"/>
        <v>43373</v>
      </c>
      <c r="AJ531" s="17" t="s">
        <v>402</v>
      </c>
    </row>
    <row r="532" spans="1:36" ht="45" customHeight="1">
      <c r="A532" s="38">
        <v>2018</v>
      </c>
      <c r="B532" s="19">
        <v>43282</v>
      </c>
      <c r="C532" s="19">
        <v>43373</v>
      </c>
      <c r="D532" s="17" t="s">
        <v>96</v>
      </c>
      <c r="E532" s="17">
        <v>322</v>
      </c>
      <c r="F532" s="17" t="s">
        <v>144</v>
      </c>
      <c r="G532" s="17" t="s">
        <v>144</v>
      </c>
      <c r="H532" s="17" t="s">
        <v>145</v>
      </c>
      <c r="I532" s="17" t="s">
        <v>355</v>
      </c>
      <c r="J532" s="17" t="s">
        <v>239</v>
      </c>
      <c r="K532" s="17" t="s">
        <v>295</v>
      </c>
      <c r="L532" s="17" t="s">
        <v>101</v>
      </c>
      <c r="M532" s="17" t="s">
        <v>202</v>
      </c>
      <c r="N532" s="17" t="s">
        <v>103</v>
      </c>
      <c r="O532" s="17">
        <v>0</v>
      </c>
      <c r="P532" s="30">
        <v>0</v>
      </c>
      <c r="Q532" s="17" t="s">
        <v>121</v>
      </c>
      <c r="R532" s="17" t="s">
        <v>122</v>
      </c>
      <c r="S532" s="17" t="s">
        <v>122</v>
      </c>
      <c r="T532" s="17" t="s">
        <v>121</v>
      </c>
      <c r="U532" s="17" t="s">
        <v>122</v>
      </c>
      <c r="V532" s="17" t="s">
        <v>202</v>
      </c>
      <c r="W532" s="17" t="s">
        <v>849</v>
      </c>
      <c r="X532" s="19">
        <v>43238</v>
      </c>
      <c r="Y532" s="19">
        <f t="shared" si="34"/>
        <v>43238</v>
      </c>
      <c r="Z532" s="29">
        <v>525</v>
      </c>
      <c r="AA532" s="30">
        <v>176</v>
      </c>
      <c r="AB532" s="30">
        <v>0</v>
      </c>
      <c r="AD532" s="31" t="s">
        <v>400</v>
      </c>
      <c r="AE532" s="17">
        <v>525</v>
      </c>
      <c r="AF532" s="32" t="s">
        <v>401</v>
      </c>
      <c r="AG532" s="33" t="s">
        <v>173</v>
      </c>
      <c r="AH532" s="19">
        <f t="shared" si="35"/>
        <v>43373</v>
      </c>
      <c r="AI532" s="19">
        <f t="shared" si="36"/>
        <v>43373</v>
      </c>
      <c r="AJ532" s="17" t="s">
        <v>402</v>
      </c>
    </row>
    <row r="533" spans="1:36" ht="45" customHeight="1">
      <c r="A533" s="38">
        <v>2018</v>
      </c>
      <c r="B533" s="19">
        <v>43282</v>
      </c>
      <c r="C533" s="19">
        <v>43373</v>
      </c>
      <c r="D533" s="17" t="s">
        <v>96</v>
      </c>
      <c r="E533" s="17">
        <v>322</v>
      </c>
      <c r="F533" s="17" t="s">
        <v>144</v>
      </c>
      <c r="G533" s="17" t="s">
        <v>144</v>
      </c>
      <c r="H533" s="17" t="s">
        <v>145</v>
      </c>
      <c r="I533" s="17" t="s">
        <v>358</v>
      </c>
      <c r="J533" s="17" t="s">
        <v>359</v>
      </c>
      <c r="K533" s="17" t="s">
        <v>289</v>
      </c>
      <c r="L533" s="17" t="s">
        <v>101</v>
      </c>
      <c r="M533" s="17" t="s">
        <v>956</v>
      </c>
      <c r="N533" s="17" t="s">
        <v>103</v>
      </c>
      <c r="O533" s="17">
        <v>0</v>
      </c>
      <c r="P533" s="30">
        <v>0</v>
      </c>
      <c r="Q533" s="17" t="s">
        <v>121</v>
      </c>
      <c r="R533" s="17" t="s">
        <v>122</v>
      </c>
      <c r="S533" s="17" t="s">
        <v>122</v>
      </c>
      <c r="T533" s="17" t="s">
        <v>121</v>
      </c>
      <c r="U533" s="17" t="s">
        <v>122</v>
      </c>
      <c r="V533" s="17" t="s">
        <v>957</v>
      </c>
      <c r="W533" s="17" t="s">
        <v>849</v>
      </c>
      <c r="X533" s="19">
        <v>43258</v>
      </c>
      <c r="Y533" s="19">
        <f t="shared" si="34"/>
        <v>43258</v>
      </c>
      <c r="Z533" s="29">
        <v>526</v>
      </c>
      <c r="AA533" s="30">
        <v>100</v>
      </c>
      <c r="AB533" s="30">
        <v>0</v>
      </c>
      <c r="AD533" s="31" t="s">
        <v>400</v>
      </c>
      <c r="AE533" s="17">
        <v>526</v>
      </c>
      <c r="AF533" s="32" t="s">
        <v>401</v>
      </c>
      <c r="AG533" s="33" t="s">
        <v>173</v>
      </c>
      <c r="AH533" s="19">
        <f t="shared" si="35"/>
        <v>43373</v>
      </c>
      <c r="AI533" s="19">
        <f t="shared" si="36"/>
        <v>43373</v>
      </c>
      <c r="AJ533" s="17" t="s">
        <v>402</v>
      </c>
    </row>
    <row r="534" spans="1:36" ht="45" customHeight="1">
      <c r="A534" s="38">
        <v>2018</v>
      </c>
      <c r="B534" s="19">
        <v>43282</v>
      </c>
      <c r="C534" s="19">
        <v>43373</v>
      </c>
      <c r="D534" s="17" t="s">
        <v>96</v>
      </c>
      <c r="E534" s="17">
        <v>322</v>
      </c>
      <c r="F534" s="17" t="s">
        <v>144</v>
      </c>
      <c r="G534" s="17" t="s">
        <v>144</v>
      </c>
      <c r="H534" s="17" t="s">
        <v>145</v>
      </c>
      <c r="I534" s="17" t="s">
        <v>331</v>
      </c>
      <c r="J534" s="17" t="s">
        <v>332</v>
      </c>
      <c r="K534" s="17" t="s">
        <v>333</v>
      </c>
      <c r="L534" s="17" t="s">
        <v>101</v>
      </c>
      <c r="M534" s="17" t="s">
        <v>164</v>
      </c>
      <c r="N534" s="17" t="s">
        <v>103</v>
      </c>
      <c r="O534" s="17">
        <v>0</v>
      </c>
      <c r="P534" s="30">
        <v>0</v>
      </c>
      <c r="Q534" s="17" t="s">
        <v>121</v>
      </c>
      <c r="R534" s="17" t="s">
        <v>122</v>
      </c>
      <c r="S534" s="17" t="s">
        <v>122</v>
      </c>
      <c r="T534" s="17" t="s">
        <v>121</v>
      </c>
      <c r="U534" s="17" t="s">
        <v>122</v>
      </c>
      <c r="V534" s="17" t="s">
        <v>122</v>
      </c>
      <c r="W534" s="17" t="s">
        <v>849</v>
      </c>
      <c r="X534" s="19">
        <v>43258</v>
      </c>
      <c r="Y534" s="19">
        <f t="shared" si="34"/>
        <v>43258</v>
      </c>
      <c r="Z534" s="29">
        <v>527</v>
      </c>
      <c r="AA534" s="30">
        <v>140</v>
      </c>
      <c r="AB534" s="30">
        <v>0</v>
      </c>
      <c r="AD534" s="31" t="s">
        <v>400</v>
      </c>
      <c r="AE534" s="17">
        <v>527</v>
      </c>
      <c r="AF534" s="32" t="s">
        <v>401</v>
      </c>
      <c r="AG534" s="33" t="s">
        <v>173</v>
      </c>
      <c r="AH534" s="19">
        <f t="shared" si="35"/>
        <v>43373</v>
      </c>
      <c r="AI534" s="19">
        <f t="shared" si="36"/>
        <v>43373</v>
      </c>
      <c r="AJ534" s="17" t="s">
        <v>402</v>
      </c>
    </row>
    <row r="535" spans="1:36" ht="45" customHeight="1">
      <c r="A535" s="38">
        <v>2018</v>
      </c>
      <c r="B535" s="19">
        <v>43282</v>
      </c>
      <c r="C535" s="19">
        <v>43373</v>
      </c>
      <c r="D535" s="17" t="s">
        <v>96</v>
      </c>
      <c r="E535" s="17">
        <v>322</v>
      </c>
      <c r="F535" s="17" t="s">
        <v>144</v>
      </c>
      <c r="G535" s="17" t="s">
        <v>144</v>
      </c>
      <c r="H535" s="17" t="s">
        <v>145</v>
      </c>
      <c r="I535" s="17" t="s">
        <v>355</v>
      </c>
      <c r="J535" s="17" t="s">
        <v>239</v>
      </c>
      <c r="K535" s="17" t="s">
        <v>295</v>
      </c>
      <c r="L535" s="17" t="s">
        <v>101</v>
      </c>
      <c r="M535" s="17" t="s">
        <v>958</v>
      </c>
      <c r="N535" s="17" t="s">
        <v>103</v>
      </c>
      <c r="O535" s="17">
        <v>0</v>
      </c>
      <c r="P535" s="30">
        <v>0</v>
      </c>
      <c r="Q535" s="17" t="s">
        <v>121</v>
      </c>
      <c r="R535" s="17" t="s">
        <v>122</v>
      </c>
      <c r="S535" s="17" t="s">
        <v>122</v>
      </c>
      <c r="T535" s="17" t="s">
        <v>121</v>
      </c>
      <c r="U535" s="17" t="s">
        <v>122</v>
      </c>
      <c r="V535" s="17" t="s">
        <v>959</v>
      </c>
      <c r="W535" s="17" t="s">
        <v>849</v>
      </c>
      <c r="X535" s="19">
        <v>43257</v>
      </c>
      <c r="Y535" s="19">
        <f t="shared" si="34"/>
        <v>43257</v>
      </c>
      <c r="Z535" s="29">
        <v>528</v>
      </c>
      <c r="AA535" s="30">
        <v>120</v>
      </c>
      <c r="AB535" s="30">
        <v>0</v>
      </c>
      <c r="AD535" s="31" t="s">
        <v>400</v>
      </c>
      <c r="AE535" s="17">
        <v>528</v>
      </c>
      <c r="AF535" s="32" t="s">
        <v>401</v>
      </c>
      <c r="AG535" s="33" t="s">
        <v>173</v>
      </c>
      <c r="AH535" s="19">
        <f t="shared" si="35"/>
        <v>43373</v>
      </c>
      <c r="AI535" s="19">
        <f t="shared" si="36"/>
        <v>43373</v>
      </c>
      <c r="AJ535" s="17" t="s">
        <v>402</v>
      </c>
    </row>
    <row r="536" spans="1:36" ht="45" customHeight="1">
      <c r="A536" s="38">
        <v>2018</v>
      </c>
      <c r="B536" s="19">
        <v>43282</v>
      </c>
      <c r="C536" s="19">
        <v>43373</v>
      </c>
      <c r="D536" s="17" t="s">
        <v>96</v>
      </c>
      <c r="E536" s="17">
        <v>322</v>
      </c>
      <c r="F536" s="17" t="s">
        <v>144</v>
      </c>
      <c r="G536" s="17" t="s">
        <v>144</v>
      </c>
      <c r="H536" s="17" t="s">
        <v>145</v>
      </c>
      <c r="I536" s="17" t="s">
        <v>355</v>
      </c>
      <c r="J536" s="17" t="s">
        <v>239</v>
      </c>
      <c r="K536" s="17" t="s">
        <v>295</v>
      </c>
      <c r="L536" s="17" t="s">
        <v>101</v>
      </c>
      <c r="M536" s="17" t="s">
        <v>958</v>
      </c>
      <c r="N536" s="17" t="s">
        <v>103</v>
      </c>
      <c r="O536" s="17">
        <v>0</v>
      </c>
      <c r="P536" s="30">
        <v>0</v>
      </c>
      <c r="Q536" s="17" t="s">
        <v>121</v>
      </c>
      <c r="R536" s="17" t="s">
        <v>122</v>
      </c>
      <c r="S536" s="17" t="s">
        <v>122</v>
      </c>
      <c r="T536" s="17" t="s">
        <v>121</v>
      </c>
      <c r="U536" s="17" t="s">
        <v>122</v>
      </c>
      <c r="V536" s="17" t="s">
        <v>959</v>
      </c>
      <c r="W536" s="17" t="s">
        <v>849</v>
      </c>
      <c r="X536" s="19">
        <v>43258</v>
      </c>
      <c r="Y536" s="19">
        <f t="shared" si="34"/>
        <v>43258</v>
      </c>
      <c r="Z536" s="29">
        <v>529</v>
      </c>
      <c r="AA536" s="30">
        <v>187.99</v>
      </c>
      <c r="AB536" s="30">
        <v>0</v>
      </c>
      <c r="AD536" s="31" t="s">
        <v>400</v>
      </c>
      <c r="AE536" s="17">
        <v>529</v>
      </c>
      <c r="AF536" s="32" t="s">
        <v>401</v>
      </c>
      <c r="AG536" s="33" t="s">
        <v>173</v>
      </c>
      <c r="AH536" s="19">
        <f t="shared" si="35"/>
        <v>43373</v>
      </c>
      <c r="AI536" s="19">
        <f t="shared" si="36"/>
        <v>43373</v>
      </c>
      <c r="AJ536" s="17" t="s">
        <v>402</v>
      </c>
    </row>
    <row r="537" spans="1:36" ht="45" customHeight="1">
      <c r="A537" s="38">
        <v>2018</v>
      </c>
      <c r="B537" s="19">
        <v>43282</v>
      </c>
      <c r="C537" s="19">
        <v>43373</v>
      </c>
      <c r="D537" s="17" t="s">
        <v>96</v>
      </c>
      <c r="E537" s="17">
        <v>322</v>
      </c>
      <c r="F537" s="17" t="s">
        <v>144</v>
      </c>
      <c r="G537" s="17" t="s">
        <v>144</v>
      </c>
      <c r="H537" s="17" t="s">
        <v>145</v>
      </c>
      <c r="I537" s="17" t="s">
        <v>331</v>
      </c>
      <c r="J537" s="17" t="s">
        <v>332</v>
      </c>
      <c r="K537" s="17" t="s">
        <v>333</v>
      </c>
      <c r="L537" s="17" t="s">
        <v>101</v>
      </c>
      <c r="M537" s="17" t="s">
        <v>164</v>
      </c>
      <c r="N537" s="17" t="s">
        <v>103</v>
      </c>
      <c r="O537" s="17">
        <v>0</v>
      </c>
      <c r="P537" s="30">
        <v>0</v>
      </c>
      <c r="Q537" s="17" t="s">
        <v>121</v>
      </c>
      <c r="R537" s="17" t="s">
        <v>122</v>
      </c>
      <c r="S537" s="17" t="s">
        <v>122</v>
      </c>
      <c r="T537" s="17" t="s">
        <v>121</v>
      </c>
      <c r="U537" s="17" t="s">
        <v>122</v>
      </c>
      <c r="V537" s="17" t="s">
        <v>122</v>
      </c>
      <c r="W537" s="17" t="s">
        <v>849</v>
      </c>
      <c r="X537" s="19">
        <v>43258</v>
      </c>
      <c r="Y537" s="19">
        <f t="shared" si="34"/>
        <v>43258</v>
      </c>
      <c r="Z537" s="29">
        <v>530</v>
      </c>
      <c r="AA537" s="30">
        <v>186</v>
      </c>
      <c r="AB537" s="30">
        <v>0</v>
      </c>
      <c r="AD537" s="31" t="s">
        <v>400</v>
      </c>
      <c r="AE537" s="17">
        <v>530</v>
      </c>
      <c r="AF537" s="32" t="s">
        <v>401</v>
      </c>
      <c r="AG537" s="33" t="s">
        <v>173</v>
      </c>
      <c r="AH537" s="19">
        <f t="shared" si="35"/>
        <v>43373</v>
      </c>
      <c r="AI537" s="19">
        <f t="shared" si="36"/>
        <v>43373</v>
      </c>
      <c r="AJ537" s="17" t="s">
        <v>402</v>
      </c>
    </row>
    <row r="538" spans="1:36" ht="45" customHeight="1">
      <c r="A538" s="38">
        <v>2018</v>
      </c>
      <c r="B538" s="19">
        <v>43282</v>
      </c>
      <c r="C538" s="19">
        <v>43373</v>
      </c>
      <c r="D538" s="17" t="s">
        <v>96</v>
      </c>
      <c r="E538" s="17">
        <v>322</v>
      </c>
      <c r="F538" s="17" t="s">
        <v>144</v>
      </c>
      <c r="G538" s="17" t="s">
        <v>144</v>
      </c>
      <c r="H538" s="17" t="s">
        <v>145</v>
      </c>
      <c r="I538" s="17" t="s">
        <v>339</v>
      </c>
      <c r="J538" s="17" t="s">
        <v>340</v>
      </c>
      <c r="K538" s="17" t="s">
        <v>341</v>
      </c>
      <c r="L538" s="17" t="s">
        <v>101</v>
      </c>
      <c r="M538" s="17" t="s">
        <v>202</v>
      </c>
      <c r="N538" s="17" t="s">
        <v>103</v>
      </c>
      <c r="O538" s="17">
        <v>0</v>
      </c>
      <c r="P538" s="30">
        <v>0</v>
      </c>
      <c r="Q538" s="17" t="s">
        <v>121</v>
      </c>
      <c r="R538" s="17" t="s">
        <v>122</v>
      </c>
      <c r="S538" s="17" t="s">
        <v>122</v>
      </c>
      <c r="T538" s="17" t="s">
        <v>121</v>
      </c>
      <c r="U538" s="17" t="s">
        <v>122</v>
      </c>
      <c r="V538" s="17" t="s">
        <v>202</v>
      </c>
      <c r="W538" s="17" t="s">
        <v>849</v>
      </c>
      <c r="X538" s="19">
        <v>43259</v>
      </c>
      <c r="Y538" s="19">
        <f t="shared" si="34"/>
        <v>43259</v>
      </c>
      <c r="Z538" s="29">
        <v>531</v>
      </c>
      <c r="AA538" s="30">
        <v>270</v>
      </c>
      <c r="AB538" s="30">
        <v>0</v>
      </c>
      <c r="AD538" s="31" t="s">
        <v>400</v>
      </c>
      <c r="AE538" s="17">
        <v>531</v>
      </c>
      <c r="AF538" s="32" t="s">
        <v>401</v>
      </c>
      <c r="AG538" s="33" t="s">
        <v>173</v>
      </c>
      <c r="AH538" s="19">
        <f t="shared" si="35"/>
        <v>43373</v>
      </c>
      <c r="AI538" s="19">
        <f t="shared" si="36"/>
        <v>43373</v>
      </c>
      <c r="AJ538" s="17" t="s">
        <v>402</v>
      </c>
    </row>
    <row r="539" spans="1:36" ht="45" customHeight="1">
      <c r="A539" s="38">
        <v>2018</v>
      </c>
      <c r="B539" s="19">
        <v>43282</v>
      </c>
      <c r="C539" s="19">
        <v>43373</v>
      </c>
      <c r="D539" s="17" t="s">
        <v>96</v>
      </c>
      <c r="E539" s="17">
        <v>322</v>
      </c>
      <c r="F539" s="17" t="s">
        <v>144</v>
      </c>
      <c r="G539" s="17" t="s">
        <v>144</v>
      </c>
      <c r="H539" s="17" t="s">
        <v>145</v>
      </c>
      <c r="I539" s="17" t="s">
        <v>339</v>
      </c>
      <c r="J539" s="17" t="s">
        <v>340</v>
      </c>
      <c r="K539" s="17" t="s">
        <v>341</v>
      </c>
      <c r="L539" s="17" t="s">
        <v>101</v>
      </c>
      <c r="M539" s="17" t="s">
        <v>202</v>
      </c>
      <c r="N539" s="17" t="s">
        <v>103</v>
      </c>
      <c r="O539" s="17">
        <v>0</v>
      </c>
      <c r="P539" s="30">
        <v>0</v>
      </c>
      <c r="Q539" s="17" t="s">
        <v>121</v>
      </c>
      <c r="R539" s="17" t="s">
        <v>122</v>
      </c>
      <c r="S539" s="17" t="s">
        <v>122</v>
      </c>
      <c r="T539" s="17" t="s">
        <v>121</v>
      </c>
      <c r="U539" s="17" t="s">
        <v>122</v>
      </c>
      <c r="V539" s="17" t="s">
        <v>202</v>
      </c>
      <c r="W539" s="17" t="s">
        <v>849</v>
      </c>
      <c r="X539" s="19">
        <v>43236</v>
      </c>
      <c r="Y539" s="19">
        <f t="shared" si="34"/>
        <v>43236</v>
      </c>
      <c r="Z539" s="29">
        <v>532</v>
      </c>
      <c r="AA539" s="30">
        <v>200</v>
      </c>
      <c r="AB539" s="30">
        <v>0</v>
      </c>
      <c r="AD539" s="31" t="s">
        <v>400</v>
      </c>
      <c r="AE539" s="17">
        <v>532</v>
      </c>
      <c r="AF539" s="32" t="s">
        <v>401</v>
      </c>
      <c r="AG539" s="33" t="s">
        <v>173</v>
      </c>
      <c r="AH539" s="19">
        <f t="shared" si="35"/>
        <v>43373</v>
      </c>
      <c r="AI539" s="19">
        <f t="shared" si="36"/>
        <v>43373</v>
      </c>
      <c r="AJ539" s="17" t="s">
        <v>402</v>
      </c>
    </row>
    <row r="540" spans="1:36" ht="45" customHeight="1">
      <c r="A540" s="38">
        <v>2018</v>
      </c>
      <c r="B540" s="19">
        <v>43282</v>
      </c>
      <c r="C540" s="19">
        <v>43373</v>
      </c>
      <c r="D540" s="17" t="s">
        <v>96</v>
      </c>
      <c r="E540" s="17">
        <v>208</v>
      </c>
      <c r="F540" s="17" t="s">
        <v>662</v>
      </c>
      <c r="G540" s="17" t="s">
        <v>662</v>
      </c>
      <c r="H540" s="17" t="s">
        <v>663</v>
      </c>
      <c r="I540" s="17" t="s">
        <v>664</v>
      </c>
      <c r="J540" s="17" t="s">
        <v>665</v>
      </c>
      <c r="K540" s="17" t="s">
        <v>243</v>
      </c>
      <c r="L540" s="17" t="s">
        <v>101</v>
      </c>
      <c r="M540" s="17" t="s">
        <v>666</v>
      </c>
      <c r="N540" s="17" t="s">
        <v>103</v>
      </c>
      <c r="O540" s="17">
        <v>0</v>
      </c>
      <c r="P540" s="30">
        <v>0</v>
      </c>
      <c r="Q540" s="17" t="s">
        <v>121</v>
      </c>
      <c r="R540" s="17" t="s">
        <v>122</v>
      </c>
      <c r="S540" s="17" t="s">
        <v>122</v>
      </c>
      <c r="T540" s="17" t="s">
        <v>121</v>
      </c>
      <c r="U540" s="17" t="s">
        <v>667</v>
      </c>
      <c r="V540" s="17" t="s">
        <v>667</v>
      </c>
      <c r="W540" s="17" t="s">
        <v>125</v>
      </c>
      <c r="X540" s="19">
        <v>43272</v>
      </c>
      <c r="Y540" s="19">
        <v>43273</v>
      </c>
      <c r="Z540" s="29">
        <v>533</v>
      </c>
      <c r="AA540" s="30">
        <v>161</v>
      </c>
      <c r="AB540" s="30">
        <v>0</v>
      </c>
      <c r="AD540" s="31" t="s">
        <v>400</v>
      </c>
      <c r="AE540" s="17">
        <v>533</v>
      </c>
      <c r="AF540" s="32" t="s">
        <v>401</v>
      </c>
      <c r="AG540" s="33" t="s">
        <v>173</v>
      </c>
      <c r="AH540" s="19">
        <f t="shared" si="35"/>
        <v>43373</v>
      </c>
      <c r="AI540" s="19">
        <f t="shared" si="36"/>
        <v>43373</v>
      </c>
      <c r="AJ540" s="17" t="s">
        <v>402</v>
      </c>
    </row>
    <row r="541" spans="1:36" ht="45" customHeight="1">
      <c r="A541" s="38">
        <v>2018</v>
      </c>
      <c r="B541" s="19">
        <v>43282</v>
      </c>
      <c r="C541" s="19">
        <v>43373</v>
      </c>
      <c r="D541" s="17" t="s">
        <v>96</v>
      </c>
      <c r="E541" s="17">
        <v>208</v>
      </c>
      <c r="F541" s="17" t="s">
        <v>662</v>
      </c>
      <c r="G541" s="17" t="s">
        <v>662</v>
      </c>
      <c r="H541" s="17" t="s">
        <v>663</v>
      </c>
      <c r="I541" s="17" t="s">
        <v>664</v>
      </c>
      <c r="J541" s="17" t="s">
        <v>665</v>
      </c>
      <c r="K541" s="17" t="s">
        <v>243</v>
      </c>
      <c r="L541" s="17" t="s">
        <v>101</v>
      </c>
      <c r="M541" s="17" t="s">
        <v>666</v>
      </c>
      <c r="N541" s="17" t="s">
        <v>103</v>
      </c>
      <c r="O541" s="17">
        <v>0</v>
      </c>
      <c r="P541" s="30">
        <v>0</v>
      </c>
      <c r="Q541" s="17" t="s">
        <v>121</v>
      </c>
      <c r="R541" s="17" t="s">
        <v>122</v>
      </c>
      <c r="S541" s="17" t="s">
        <v>122</v>
      </c>
      <c r="T541" s="17" t="s">
        <v>121</v>
      </c>
      <c r="U541" s="17" t="s">
        <v>667</v>
      </c>
      <c r="V541" s="17" t="s">
        <v>667</v>
      </c>
      <c r="W541" s="17" t="s">
        <v>125</v>
      </c>
      <c r="X541" s="19">
        <v>43272</v>
      </c>
      <c r="Y541" s="19">
        <v>43273</v>
      </c>
      <c r="Z541" s="29">
        <v>534</v>
      </c>
      <c r="AA541" s="30">
        <v>196</v>
      </c>
      <c r="AB541" s="30">
        <v>0</v>
      </c>
      <c r="AD541" s="31" t="s">
        <v>400</v>
      </c>
      <c r="AE541" s="17">
        <v>534</v>
      </c>
      <c r="AF541" s="32" t="s">
        <v>401</v>
      </c>
      <c r="AG541" s="33" t="s">
        <v>173</v>
      </c>
      <c r="AH541" s="19">
        <f t="shared" si="35"/>
        <v>43373</v>
      </c>
      <c r="AI541" s="19">
        <f t="shared" si="36"/>
        <v>43373</v>
      </c>
      <c r="AJ541" s="17" t="s">
        <v>402</v>
      </c>
    </row>
    <row r="542" spans="1:36" ht="45" customHeight="1">
      <c r="A542" s="38">
        <v>2018</v>
      </c>
      <c r="B542" s="19">
        <v>43282</v>
      </c>
      <c r="C542" s="19">
        <v>43373</v>
      </c>
      <c r="D542" s="17" t="s">
        <v>96</v>
      </c>
      <c r="E542" s="17">
        <v>208</v>
      </c>
      <c r="F542" s="17" t="s">
        <v>662</v>
      </c>
      <c r="G542" s="17" t="s">
        <v>662</v>
      </c>
      <c r="H542" s="17" t="s">
        <v>663</v>
      </c>
      <c r="I542" s="17" t="s">
        <v>664</v>
      </c>
      <c r="J542" s="17" t="s">
        <v>665</v>
      </c>
      <c r="K542" s="17" t="s">
        <v>243</v>
      </c>
      <c r="L542" s="17" t="s">
        <v>101</v>
      </c>
      <c r="M542" s="17" t="s">
        <v>666</v>
      </c>
      <c r="N542" s="17" t="s">
        <v>103</v>
      </c>
      <c r="O542" s="17">
        <v>0</v>
      </c>
      <c r="P542" s="30">
        <v>0</v>
      </c>
      <c r="Q542" s="17" t="s">
        <v>121</v>
      </c>
      <c r="R542" s="17" t="s">
        <v>122</v>
      </c>
      <c r="S542" s="17" t="s">
        <v>122</v>
      </c>
      <c r="T542" s="17" t="s">
        <v>121</v>
      </c>
      <c r="U542" s="17" t="s">
        <v>667</v>
      </c>
      <c r="V542" s="17" t="s">
        <v>667</v>
      </c>
      <c r="W542" s="17" t="s">
        <v>125</v>
      </c>
      <c r="X542" s="19">
        <v>43272</v>
      </c>
      <c r="Y542" s="19">
        <v>43273</v>
      </c>
      <c r="Z542" s="29">
        <v>535</v>
      </c>
      <c r="AA542" s="30">
        <v>655</v>
      </c>
      <c r="AB542" s="30">
        <v>0</v>
      </c>
      <c r="AD542" s="31" t="s">
        <v>400</v>
      </c>
      <c r="AE542" s="17">
        <v>535</v>
      </c>
      <c r="AF542" s="32" t="s">
        <v>401</v>
      </c>
      <c r="AG542" s="33" t="s">
        <v>173</v>
      </c>
      <c r="AH542" s="19">
        <f t="shared" si="35"/>
        <v>43373</v>
      </c>
      <c r="AI542" s="19">
        <f t="shared" si="36"/>
        <v>43373</v>
      </c>
      <c r="AJ542" s="17" t="s">
        <v>402</v>
      </c>
    </row>
    <row r="543" spans="1:36" ht="45" customHeight="1">
      <c r="A543" s="38">
        <v>2018</v>
      </c>
      <c r="B543" s="19">
        <v>43282</v>
      </c>
      <c r="C543" s="19">
        <v>43373</v>
      </c>
      <c r="D543" s="17" t="s">
        <v>96</v>
      </c>
      <c r="E543" s="17">
        <v>208</v>
      </c>
      <c r="F543" s="17" t="s">
        <v>662</v>
      </c>
      <c r="G543" s="17" t="s">
        <v>662</v>
      </c>
      <c r="H543" s="17" t="s">
        <v>663</v>
      </c>
      <c r="I543" s="17" t="s">
        <v>664</v>
      </c>
      <c r="J543" s="17" t="s">
        <v>665</v>
      </c>
      <c r="K543" s="17" t="s">
        <v>243</v>
      </c>
      <c r="L543" s="17" t="s">
        <v>101</v>
      </c>
      <c r="M543" s="17" t="s">
        <v>666</v>
      </c>
      <c r="N543" s="17" t="s">
        <v>103</v>
      </c>
      <c r="O543" s="17">
        <v>0</v>
      </c>
      <c r="P543" s="30">
        <v>0</v>
      </c>
      <c r="Q543" s="17" t="s">
        <v>121</v>
      </c>
      <c r="R543" s="17" t="s">
        <v>122</v>
      </c>
      <c r="S543" s="17" t="s">
        <v>122</v>
      </c>
      <c r="T543" s="17" t="s">
        <v>121</v>
      </c>
      <c r="U543" s="17" t="s">
        <v>667</v>
      </c>
      <c r="V543" s="17" t="s">
        <v>667</v>
      </c>
      <c r="W543" s="17" t="s">
        <v>125</v>
      </c>
      <c r="X543" s="19">
        <v>43272</v>
      </c>
      <c r="Y543" s="19">
        <v>43273</v>
      </c>
      <c r="Z543" s="29">
        <v>536</v>
      </c>
      <c r="AA543" s="30">
        <v>785</v>
      </c>
      <c r="AB543" s="30">
        <v>0</v>
      </c>
      <c r="AD543" s="31" t="s">
        <v>400</v>
      </c>
      <c r="AE543" s="17">
        <v>536</v>
      </c>
      <c r="AF543" s="32" t="s">
        <v>401</v>
      </c>
      <c r="AG543" s="33" t="s">
        <v>173</v>
      </c>
      <c r="AH543" s="19">
        <f t="shared" si="35"/>
        <v>43373</v>
      </c>
      <c r="AI543" s="19">
        <f t="shared" si="36"/>
        <v>43373</v>
      </c>
      <c r="AJ543" s="17" t="s">
        <v>402</v>
      </c>
    </row>
    <row r="544" spans="1:36" ht="45" customHeight="1">
      <c r="A544" s="38">
        <v>2018</v>
      </c>
      <c r="B544" s="19">
        <v>43282</v>
      </c>
      <c r="C544" s="19">
        <v>43373</v>
      </c>
      <c r="D544" s="17" t="s">
        <v>97</v>
      </c>
      <c r="I544" s="17" t="s">
        <v>960</v>
      </c>
      <c r="J544" s="17" t="s">
        <v>961</v>
      </c>
      <c r="K544" s="17" t="s">
        <v>962</v>
      </c>
      <c r="L544" s="17" t="s">
        <v>101</v>
      </c>
      <c r="M544" s="17" t="s">
        <v>700</v>
      </c>
      <c r="N544" s="17" t="s">
        <v>103</v>
      </c>
      <c r="O544" s="17">
        <v>0</v>
      </c>
      <c r="P544" s="30">
        <v>0</v>
      </c>
      <c r="Q544" s="17" t="s">
        <v>121</v>
      </c>
      <c r="R544" s="17" t="s">
        <v>963</v>
      </c>
      <c r="S544" s="17" t="s">
        <v>964</v>
      </c>
      <c r="T544" s="17" t="s">
        <v>121</v>
      </c>
      <c r="U544" s="17" t="s">
        <v>122</v>
      </c>
      <c r="V544" s="17" t="s">
        <v>122</v>
      </c>
      <c r="W544" s="17" t="s">
        <v>702</v>
      </c>
      <c r="X544" s="19">
        <v>43271</v>
      </c>
      <c r="Y544" s="19">
        <v>43273</v>
      </c>
      <c r="Z544" s="29">
        <v>537</v>
      </c>
      <c r="AA544" s="30">
        <v>4771</v>
      </c>
      <c r="AB544" s="30">
        <v>0</v>
      </c>
      <c r="AD544" s="31" t="s">
        <v>400</v>
      </c>
      <c r="AE544" s="17">
        <v>537</v>
      </c>
      <c r="AF544" s="32" t="s">
        <v>401</v>
      </c>
      <c r="AG544" s="33" t="s">
        <v>173</v>
      </c>
      <c r="AH544" s="19">
        <f t="shared" si="35"/>
        <v>43373</v>
      </c>
      <c r="AI544" s="19">
        <f t="shared" si="36"/>
        <v>43373</v>
      </c>
      <c r="AJ544" s="17" t="s">
        <v>402</v>
      </c>
    </row>
    <row r="545" spans="1:36" ht="45" customHeight="1">
      <c r="A545" s="38">
        <v>2018</v>
      </c>
      <c r="B545" s="19">
        <v>43282</v>
      </c>
      <c r="C545" s="19">
        <v>43373</v>
      </c>
      <c r="D545" s="17" t="s">
        <v>96</v>
      </c>
      <c r="E545" s="36">
        <v>201</v>
      </c>
      <c r="F545" s="37" t="s">
        <v>114</v>
      </c>
      <c r="G545" s="36" t="s">
        <v>126</v>
      </c>
      <c r="H545" s="36" t="s">
        <v>127</v>
      </c>
      <c r="I545" s="36" t="s">
        <v>128</v>
      </c>
      <c r="J545" s="36" t="s">
        <v>129</v>
      </c>
      <c r="K545" s="36" t="s">
        <v>130</v>
      </c>
      <c r="L545" s="17" t="s">
        <v>102</v>
      </c>
      <c r="M545" s="17" t="s">
        <v>134</v>
      </c>
      <c r="N545" s="17" t="s">
        <v>103</v>
      </c>
      <c r="O545" s="17">
        <v>13</v>
      </c>
      <c r="P545" s="30">
        <f>(2683.92/13)*12</f>
        <v>2477.4646153846152</v>
      </c>
      <c r="Q545" s="17" t="s">
        <v>121</v>
      </c>
      <c r="R545" s="17" t="s">
        <v>122</v>
      </c>
      <c r="S545" s="17" t="s">
        <v>122</v>
      </c>
      <c r="T545" s="17" t="s">
        <v>121</v>
      </c>
      <c r="U545" s="17" t="s">
        <v>122</v>
      </c>
      <c r="V545" s="17" t="s">
        <v>122</v>
      </c>
      <c r="W545" s="17" t="s">
        <v>134</v>
      </c>
      <c r="X545" s="19">
        <v>43285</v>
      </c>
      <c r="Y545" s="19">
        <f>+X545</f>
        <v>43285</v>
      </c>
      <c r="Z545" s="29">
        <v>538</v>
      </c>
      <c r="AA545" s="30">
        <v>2683.92</v>
      </c>
      <c r="AB545" s="30">
        <v>0</v>
      </c>
      <c r="AD545" s="31" t="s">
        <v>400</v>
      </c>
      <c r="AE545" s="17">
        <v>538</v>
      </c>
      <c r="AF545" s="32" t="s">
        <v>401</v>
      </c>
      <c r="AG545" s="33" t="s">
        <v>173</v>
      </c>
      <c r="AH545" s="19">
        <f t="shared" si="35"/>
        <v>43373</v>
      </c>
      <c r="AI545" s="19">
        <f t="shared" si="36"/>
        <v>43373</v>
      </c>
      <c r="AJ545" s="17" t="s">
        <v>402</v>
      </c>
    </row>
    <row r="546" spans="1:36" ht="45" customHeight="1">
      <c r="A546" s="38">
        <v>2018</v>
      </c>
      <c r="B546" s="19">
        <v>43282</v>
      </c>
      <c r="C546" s="19">
        <v>43373</v>
      </c>
      <c r="D546" s="17" t="s">
        <v>96</v>
      </c>
      <c r="E546" s="36">
        <v>201</v>
      </c>
      <c r="F546" s="37" t="s">
        <v>114</v>
      </c>
      <c r="G546" s="36" t="s">
        <v>126</v>
      </c>
      <c r="H546" s="36" t="s">
        <v>127</v>
      </c>
      <c r="I546" s="36" t="s">
        <v>128</v>
      </c>
      <c r="J546" s="36" t="s">
        <v>129</v>
      </c>
      <c r="K546" s="36" t="s">
        <v>130</v>
      </c>
      <c r="L546" s="17" t="s">
        <v>102</v>
      </c>
      <c r="M546" s="17" t="s">
        <v>134</v>
      </c>
      <c r="N546" s="17" t="s">
        <v>103</v>
      </c>
      <c r="O546" s="17">
        <v>3</v>
      </c>
      <c r="P546" s="30">
        <f>(516/3)*2</f>
        <v>344</v>
      </c>
      <c r="Q546" s="17" t="s">
        <v>121</v>
      </c>
      <c r="R546" s="17" t="s">
        <v>122</v>
      </c>
      <c r="S546" s="17" t="s">
        <v>122</v>
      </c>
      <c r="T546" s="17" t="s">
        <v>121</v>
      </c>
      <c r="U546" s="17" t="s">
        <v>122</v>
      </c>
      <c r="V546" s="17" t="s">
        <v>122</v>
      </c>
      <c r="W546" s="17" t="s">
        <v>134</v>
      </c>
      <c r="X546" s="19">
        <v>43292</v>
      </c>
      <c r="Y546" s="19">
        <f t="shared" ref="Y546:Y549" si="37">+X546</f>
        <v>43292</v>
      </c>
      <c r="Z546" s="29">
        <v>539</v>
      </c>
      <c r="AA546" s="30">
        <v>516</v>
      </c>
      <c r="AB546" s="30">
        <v>0</v>
      </c>
      <c r="AD546" s="31" t="s">
        <v>400</v>
      </c>
      <c r="AE546" s="17">
        <v>539</v>
      </c>
      <c r="AF546" s="32" t="s">
        <v>401</v>
      </c>
      <c r="AG546" s="33" t="s">
        <v>173</v>
      </c>
      <c r="AH546" s="19">
        <f t="shared" si="35"/>
        <v>43373</v>
      </c>
      <c r="AI546" s="19">
        <f t="shared" si="36"/>
        <v>43373</v>
      </c>
      <c r="AJ546" s="17" t="s">
        <v>402</v>
      </c>
    </row>
    <row r="547" spans="1:36" ht="45" customHeight="1">
      <c r="A547" s="38">
        <v>2018</v>
      </c>
      <c r="B547" s="19">
        <v>43282</v>
      </c>
      <c r="C547" s="19">
        <v>43373</v>
      </c>
      <c r="D547" s="17" t="s">
        <v>96</v>
      </c>
      <c r="E547" s="17">
        <v>249</v>
      </c>
      <c r="F547" s="17" t="s">
        <v>777</v>
      </c>
      <c r="G547" s="17" t="s">
        <v>777</v>
      </c>
      <c r="H547" s="17" t="s">
        <v>127</v>
      </c>
      <c r="I547" s="17" t="s">
        <v>778</v>
      </c>
      <c r="J547" s="17" t="s">
        <v>779</v>
      </c>
      <c r="K547" s="17" t="s">
        <v>147</v>
      </c>
      <c r="L547" s="17" t="s">
        <v>101</v>
      </c>
      <c r="M547" s="17" t="s">
        <v>965</v>
      </c>
      <c r="N547" s="17" t="s">
        <v>103</v>
      </c>
      <c r="O547" s="17">
        <v>0</v>
      </c>
      <c r="P547" s="30">
        <v>0</v>
      </c>
      <c r="Q547" s="17" t="s">
        <v>121</v>
      </c>
      <c r="R547" s="17" t="s">
        <v>122</v>
      </c>
      <c r="S547" s="17" t="s">
        <v>122</v>
      </c>
      <c r="T547" s="17" t="s">
        <v>121</v>
      </c>
      <c r="U547" s="17" t="s">
        <v>122</v>
      </c>
      <c r="V547" s="17" t="s">
        <v>122</v>
      </c>
      <c r="W547" s="17" t="s">
        <v>159</v>
      </c>
      <c r="X547" s="19">
        <v>43255</v>
      </c>
      <c r="Y547" s="19">
        <f t="shared" si="37"/>
        <v>43255</v>
      </c>
      <c r="Z547" s="29">
        <v>540</v>
      </c>
      <c r="AA547" s="30">
        <v>85</v>
      </c>
      <c r="AB547" s="30">
        <v>0</v>
      </c>
      <c r="AD547" s="31" t="s">
        <v>400</v>
      </c>
      <c r="AE547" s="17">
        <v>540</v>
      </c>
      <c r="AF547" s="32" t="s">
        <v>401</v>
      </c>
      <c r="AG547" s="33" t="s">
        <v>173</v>
      </c>
      <c r="AH547" s="19">
        <f t="shared" si="35"/>
        <v>43373</v>
      </c>
      <c r="AI547" s="19">
        <f t="shared" si="36"/>
        <v>43373</v>
      </c>
      <c r="AJ547" s="17" t="s">
        <v>402</v>
      </c>
    </row>
    <row r="548" spans="1:36" ht="45" customHeight="1">
      <c r="A548" s="38">
        <v>2018</v>
      </c>
      <c r="B548" s="19">
        <v>43282</v>
      </c>
      <c r="C548" s="19">
        <v>43373</v>
      </c>
      <c r="D548" s="17" t="s">
        <v>96</v>
      </c>
      <c r="E548" s="17">
        <v>249</v>
      </c>
      <c r="F548" s="17" t="s">
        <v>777</v>
      </c>
      <c r="G548" s="17" t="s">
        <v>777</v>
      </c>
      <c r="H548" s="17" t="s">
        <v>127</v>
      </c>
      <c r="I548" s="17" t="s">
        <v>778</v>
      </c>
      <c r="J548" s="17" t="s">
        <v>779</v>
      </c>
      <c r="K548" s="17" t="s">
        <v>147</v>
      </c>
      <c r="L548" s="17" t="s">
        <v>101</v>
      </c>
      <c r="M548" s="17" t="s">
        <v>913</v>
      </c>
      <c r="N548" s="17" t="s">
        <v>103</v>
      </c>
      <c r="O548" s="17">
        <v>0</v>
      </c>
      <c r="P548" s="30">
        <v>0</v>
      </c>
      <c r="Q548" s="17" t="s">
        <v>121</v>
      </c>
      <c r="R548" s="17" t="s">
        <v>122</v>
      </c>
      <c r="S548" s="17" t="s">
        <v>122</v>
      </c>
      <c r="T548" s="17" t="s">
        <v>121</v>
      </c>
      <c r="U548" s="17" t="s">
        <v>122</v>
      </c>
      <c r="V548" s="17" t="s">
        <v>178</v>
      </c>
      <c r="W548" s="17" t="s">
        <v>159</v>
      </c>
      <c r="X548" s="19">
        <v>43262</v>
      </c>
      <c r="Y548" s="19">
        <f t="shared" si="37"/>
        <v>43262</v>
      </c>
      <c r="Z548" s="29">
        <v>541</v>
      </c>
      <c r="AA548" s="30">
        <v>100</v>
      </c>
      <c r="AB548" s="30">
        <v>0</v>
      </c>
      <c r="AD548" s="31" t="s">
        <v>400</v>
      </c>
      <c r="AE548" s="17">
        <v>541</v>
      </c>
      <c r="AF548" s="32" t="s">
        <v>401</v>
      </c>
      <c r="AG548" s="33" t="s">
        <v>173</v>
      </c>
      <c r="AH548" s="19">
        <f t="shared" si="35"/>
        <v>43373</v>
      </c>
      <c r="AI548" s="19">
        <f t="shared" si="36"/>
        <v>43373</v>
      </c>
      <c r="AJ548" s="17" t="s">
        <v>402</v>
      </c>
    </row>
    <row r="549" spans="1:36" ht="45" customHeight="1">
      <c r="A549" s="38">
        <v>2018</v>
      </c>
      <c r="B549" s="19">
        <v>43282</v>
      </c>
      <c r="C549" s="19">
        <v>43373</v>
      </c>
      <c r="D549" s="17" t="s">
        <v>96</v>
      </c>
      <c r="E549" s="36">
        <v>201</v>
      </c>
      <c r="F549" s="37" t="s">
        <v>114</v>
      </c>
      <c r="G549" s="36" t="s">
        <v>126</v>
      </c>
      <c r="H549" s="36" t="s">
        <v>127</v>
      </c>
      <c r="I549" s="36" t="s">
        <v>128</v>
      </c>
      <c r="J549" s="36" t="s">
        <v>129</v>
      </c>
      <c r="K549" s="36" t="s">
        <v>130</v>
      </c>
      <c r="L549" s="17" t="s">
        <v>102</v>
      </c>
      <c r="M549" s="17" t="s">
        <v>134</v>
      </c>
      <c r="N549" s="17" t="s">
        <v>103</v>
      </c>
      <c r="O549" s="17">
        <v>2</v>
      </c>
      <c r="P549" s="30">
        <f>(139.2/2)*1</f>
        <v>69.599999999999994</v>
      </c>
      <c r="Q549" s="17" t="s">
        <v>121</v>
      </c>
      <c r="R549" s="17" t="s">
        <v>122</v>
      </c>
      <c r="S549" s="17" t="s">
        <v>122</v>
      </c>
      <c r="T549" s="17" t="s">
        <v>121</v>
      </c>
      <c r="U549" s="17" t="s">
        <v>122</v>
      </c>
      <c r="V549" s="17" t="s">
        <v>122</v>
      </c>
      <c r="W549" s="17" t="s">
        <v>134</v>
      </c>
      <c r="X549" s="19">
        <v>43259</v>
      </c>
      <c r="Y549" s="19">
        <f t="shared" si="37"/>
        <v>43259</v>
      </c>
      <c r="Z549" s="29">
        <v>542</v>
      </c>
      <c r="AA549" s="30">
        <v>139.19999999999999</v>
      </c>
      <c r="AB549" s="30">
        <v>0</v>
      </c>
      <c r="AD549" s="31" t="s">
        <v>400</v>
      </c>
      <c r="AE549" s="17">
        <v>542</v>
      </c>
      <c r="AF549" s="32" t="s">
        <v>401</v>
      </c>
      <c r="AG549" s="33" t="s">
        <v>173</v>
      </c>
      <c r="AH549" s="19">
        <f t="shared" si="35"/>
        <v>43373</v>
      </c>
      <c r="AI549" s="19">
        <f t="shared" si="36"/>
        <v>43373</v>
      </c>
      <c r="AJ549" s="17" t="s">
        <v>402</v>
      </c>
    </row>
    <row r="550" spans="1:36" ht="45" customHeight="1">
      <c r="A550" s="38">
        <v>2018</v>
      </c>
      <c r="B550" s="19">
        <v>43282</v>
      </c>
      <c r="C550" s="19">
        <v>43373</v>
      </c>
      <c r="D550" s="17" t="s">
        <v>96</v>
      </c>
      <c r="E550" s="17">
        <v>264</v>
      </c>
      <c r="F550" s="17" t="s">
        <v>966</v>
      </c>
      <c r="G550" s="17" t="s">
        <v>966</v>
      </c>
      <c r="H550" s="17" t="s">
        <v>312</v>
      </c>
      <c r="I550" s="17" t="s">
        <v>967</v>
      </c>
      <c r="J550" s="17" t="s">
        <v>367</v>
      </c>
      <c r="K550" s="17" t="s">
        <v>253</v>
      </c>
      <c r="L550" s="17" t="s">
        <v>101</v>
      </c>
      <c r="M550" s="17" t="s">
        <v>766</v>
      </c>
      <c r="N550" s="17" t="s">
        <v>103</v>
      </c>
      <c r="O550" s="17">
        <v>0</v>
      </c>
      <c r="P550" s="30">
        <v>0</v>
      </c>
      <c r="Q550" s="17" t="s">
        <v>121</v>
      </c>
      <c r="R550" s="17" t="s">
        <v>122</v>
      </c>
      <c r="S550" s="17" t="s">
        <v>122</v>
      </c>
      <c r="T550" s="17" t="s">
        <v>121</v>
      </c>
      <c r="U550" s="17" t="s">
        <v>122</v>
      </c>
      <c r="V550" s="17" t="s">
        <v>122</v>
      </c>
      <c r="W550" s="17" t="s">
        <v>159</v>
      </c>
      <c r="X550" s="19">
        <v>43276</v>
      </c>
      <c r="Y550" s="19">
        <v>43273</v>
      </c>
      <c r="Z550" s="29">
        <v>543</v>
      </c>
      <c r="AA550" s="30">
        <v>200</v>
      </c>
      <c r="AB550" s="30">
        <v>0</v>
      </c>
      <c r="AD550" s="31" t="s">
        <v>400</v>
      </c>
      <c r="AE550" s="17">
        <v>543</v>
      </c>
      <c r="AF550" s="32" t="s">
        <v>401</v>
      </c>
      <c r="AG550" s="33" t="s">
        <v>173</v>
      </c>
      <c r="AH550" s="19">
        <f t="shared" si="35"/>
        <v>43373</v>
      </c>
      <c r="AI550" s="19">
        <f t="shared" si="36"/>
        <v>43373</v>
      </c>
      <c r="AJ550" s="17" t="s">
        <v>402</v>
      </c>
    </row>
    <row r="551" spans="1:36" ht="45" customHeight="1">
      <c r="A551" s="38">
        <v>2018</v>
      </c>
      <c r="B551" s="19">
        <v>43282</v>
      </c>
      <c r="C551" s="19">
        <v>43373</v>
      </c>
      <c r="D551" s="17" t="s">
        <v>96</v>
      </c>
      <c r="E551" s="17">
        <v>311</v>
      </c>
      <c r="F551" s="17" t="s">
        <v>204</v>
      </c>
      <c r="G551" s="17" t="s">
        <v>204</v>
      </c>
      <c r="H551" s="17" t="s">
        <v>205</v>
      </c>
      <c r="I551" s="17" t="s">
        <v>217</v>
      </c>
      <c r="J551" s="17" t="s">
        <v>218</v>
      </c>
      <c r="K551" s="17" t="s">
        <v>219</v>
      </c>
      <c r="L551" s="17" t="s">
        <v>101</v>
      </c>
      <c r="M551" s="17" t="s">
        <v>968</v>
      </c>
      <c r="N551" s="17" t="s">
        <v>103</v>
      </c>
      <c r="O551" s="17">
        <v>0</v>
      </c>
      <c r="P551" s="30">
        <v>0</v>
      </c>
      <c r="Q551" s="17" t="s">
        <v>121</v>
      </c>
      <c r="R551" s="17" t="s">
        <v>122</v>
      </c>
      <c r="S551" s="17" t="s">
        <v>793</v>
      </c>
      <c r="T551" s="17" t="s">
        <v>121</v>
      </c>
      <c r="U551" s="17" t="s">
        <v>122</v>
      </c>
      <c r="V551" s="17" t="s">
        <v>202</v>
      </c>
      <c r="W551" s="17" t="s">
        <v>345</v>
      </c>
      <c r="X551" s="19">
        <v>43271</v>
      </c>
      <c r="Y551" s="19">
        <v>43273</v>
      </c>
      <c r="Z551" s="29">
        <v>544</v>
      </c>
      <c r="AA551" s="30">
        <v>110</v>
      </c>
      <c r="AB551" s="30">
        <v>0</v>
      </c>
      <c r="AD551" s="31" t="s">
        <v>400</v>
      </c>
      <c r="AE551" s="17">
        <v>544</v>
      </c>
      <c r="AF551" s="32" t="s">
        <v>401</v>
      </c>
      <c r="AG551" s="33" t="s">
        <v>173</v>
      </c>
      <c r="AH551" s="19">
        <f t="shared" si="35"/>
        <v>43373</v>
      </c>
      <c r="AI551" s="19">
        <f t="shared" si="36"/>
        <v>43373</v>
      </c>
      <c r="AJ551" s="17" t="s">
        <v>402</v>
      </c>
    </row>
    <row r="552" spans="1:36" ht="45" customHeight="1">
      <c r="A552" s="38">
        <v>2018</v>
      </c>
      <c r="B552" s="19">
        <v>43282</v>
      </c>
      <c r="C552" s="19">
        <v>43373</v>
      </c>
      <c r="D552" s="17" t="s">
        <v>96</v>
      </c>
      <c r="E552" s="17">
        <v>311</v>
      </c>
      <c r="F552" s="17" t="s">
        <v>204</v>
      </c>
      <c r="G552" s="17" t="s">
        <v>204</v>
      </c>
      <c r="H552" s="17" t="s">
        <v>205</v>
      </c>
      <c r="I552" s="17" t="s">
        <v>206</v>
      </c>
      <c r="J552" s="17" t="s">
        <v>207</v>
      </c>
      <c r="K552" s="17" t="s">
        <v>208</v>
      </c>
      <c r="L552" s="17" t="s">
        <v>101</v>
      </c>
      <c r="M552" s="17" t="s">
        <v>230</v>
      </c>
      <c r="N552" s="17" t="s">
        <v>103</v>
      </c>
      <c r="O552" s="17">
        <v>0</v>
      </c>
      <c r="P552" s="30">
        <v>0</v>
      </c>
      <c r="Q552" s="17" t="s">
        <v>121</v>
      </c>
      <c r="R552" s="17" t="s">
        <v>122</v>
      </c>
      <c r="S552" s="17" t="s">
        <v>793</v>
      </c>
      <c r="T552" s="17" t="s">
        <v>121</v>
      </c>
      <c r="U552" s="17" t="s">
        <v>122</v>
      </c>
      <c r="V552" s="17" t="s">
        <v>793</v>
      </c>
      <c r="W552" s="17" t="s">
        <v>159</v>
      </c>
      <c r="X552" s="19">
        <v>43273</v>
      </c>
      <c r="Y552" s="19">
        <v>43273</v>
      </c>
      <c r="Z552" s="29">
        <v>545</v>
      </c>
      <c r="AA552" s="30">
        <v>150</v>
      </c>
      <c r="AB552" s="30">
        <v>0</v>
      </c>
      <c r="AD552" s="31" t="s">
        <v>400</v>
      </c>
      <c r="AE552" s="17">
        <v>545</v>
      </c>
      <c r="AF552" s="32" t="s">
        <v>401</v>
      </c>
      <c r="AG552" s="33" t="s">
        <v>173</v>
      </c>
      <c r="AH552" s="19">
        <f t="shared" si="35"/>
        <v>43373</v>
      </c>
      <c r="AI552" s="19">
        <f t="shared" si="36"/>
        <v>43373</v>
      </c>
      <c r="AJ552" s="17" t="s">
        <v>402</v>
      </c>
    </row>
    <row r="553" spans="1:36" ht="45" customHeight="1">
      <c r="A553" s="38">
        <v>2018</v>
      </c>
      <c r="B553" s="19">
        <v>43282</v>
      </c>
      <c r="C553" s="19">
        <v>43373</v>
      </c>
      <c r="D553" s="17" t="s">
        <v>96</v>
      </c>
      <c r="E553" s="17">
        <v>422</v>
      </c>
      <c r="F553" s="17" t="s">
        <v>212</v>
      </c>
      <c r="G553" s="17" t="s">
        <v>212</v>
      </c>
      <c r="H553" s="17" t="s">
        <v>213</v>
      </c>
      <c r="I553" s="17" t="s">
        <v>214</v>
      </c>
      <c r="J553" s="17" t="s">
        <v>215</v>
      </c>
      <c r="K553" s="17" t="s">
        <v>216</v>
      </c>
      <c r="L553" s="17" t="s">
        <v>101</v>
      </c>
      <c r="M553" s="17" t="s">
        <v>209</v>
      </c>
      <c r="N553" s="17" t="s">
        <v>103</v>
      </c>
      <c r="O553" s="17">
        <v>0</v>
      </c>
      <c r="P553" s="30">
        <v>0</v>
      </c>
      <c r="Q553" s="17" t="s">
        <v>121</v>
      </c>
      <c r="R553" s="17" t="s">
        <v>122</v>
      </c>
      <c r="S553" s="17" t="s">
        <v>793</v>
      </c>
      <c r="T553" s="17" t="s">
        <v>121</v>
      </c>
      <c r="U553" s="17" t="s">
        <v>122</v>
      </c>
      <c r="V553" s="17" t="s">
        <v>202</v>
      </c>
      <c r="W553" s="17" t="s">
        <v>159</v>
      </c>
      <c r="X553" s="19">
        <v>43279</v>
      </c>
      <c r="Y553" s="19">
        <f t="shared" ref="Y553" si="38">+X553</f>
        <v>43279</v>
      </c>
      <c r="Z553" s="29">
        <v>546</v>
      </c>
      <c r="AA553" s="30">
        <v>210</v>
      </c>
      <c r="AB553" s="30">
        <v>0</v>
      </c>
      <c r="AD553" s="31" t="s">
        <v>400</v>
      </c>
      <c r="AE553" s="17">
        <v>546</v>
      </c>
      <c r="AF553" s="32" t="s">
        <v>401</v>
      </c>
      <c r="AG553" s="33" t="s">
        <v>173</v>
      </c>
      <c r="AH553" s="19">
        <f t="shared" si="35"/>
        <v>43373</v>
      </c>
      <c r="AI553" s="19">
        <f t="shared" si="36"/>
        <v>43373</v>
      </c>
      <c r="AJ553" s="17" t="s">
        <v>402</v>
      </c>
    </row>
    <row r="554" spans="1:36" ht="45" customHeight="1">
      <c r="A554" s="38">
        <v>2018</v>
      </c>
      <c r="B554" s="19">
        <v>43282</v>
      </c>
      <c r="C554" s="19">
        <v>43373</v>
      </c>
      <c r="D554" s="17" t="s">
        <v>96</v>
      </c>
      <c r="E554" s="17">
        <v>422</v>
      </c>
      <c r="F554" s="17" t="s">
        <v>212</v>
      </c>
      <c r="G554" s="17" t="s">
        <v>212</v>
      </c>
      <c r="H554" s="17" t="s">
        <v>213</v>
      </c>
      <c r="I554" s="17" t="s">
        <v>214</v>
      </c>
      <c r="J554" s="17" t="s">
        <v>215</v>
      </c>
      <c r="K554" s="17" t="s">
        <v>216</v>
      </c>
      <c r="L554" s="17" t="s">
        <v>101</v>
      </c>
      <c r="M554" s="17" t="s">
        <v>209</v>
      </c>
      <c r="N554" s="17" t="s">
        <v>103</v>
      </c>
      <c r="O554" s="17">
        <v>0</v>
      </c>
      <c r="P554" s="30">
        <v>0</v>
      </c>
      <c r="Q554" s="17" t="s">
        <v>121</v>
      </c>
      <c r="R554" s="17" t="s">
        <v>122</v>
      </c>
      <c r="S554" s="17" t="s">
        <v>793</v>
      </c>
      <c r="T554" s="17" t="s">
        <v>121</v>
      </c>
      <c r="U554" s="17" t="s">
        <v>122</v>
      </c>
      <c r="V554" s="17" t="s">
        <v>202</v>
      </c>
      <c r="W554" s="17" t="s">
        <v>159</v>
      </c>
      <c r="X554" s="19">
        <v>43279</v>
      </c>
      <c r="Y554" s="19">
        <v>43273</v>
      </c>
      <c r="Z554" s="29">
        <v>547</v>
      </c>
      <c r="AA554" s="30">
        <v>140</v>
      </c>
      <c r="AB554" s="30">
        <v>0</v>
      </c>
      <c r="AD554" s="31" t="s">
        <v>400</v>
      </c>
      <c r="AE554" s="17">
        <v>547</v>
      </c>
      <c r="AF554" s="32" t="s">
        <v>401</v>
      </c>
      <c r="AG554" s="33" t="s">
        <v>173</v>
      </c>
      <c r="AH554" s="19">
        <f t="shared" si="35"/>
        <v>43373</v>
      </c>
      <c r="AI554" s="19">
        <f t="shared" si="36"/>
        <v>43373</v>
      </c>
      <c r="AJ554" s="17" t="s">
        <v>402</v>
      </c>
    </row>
    <row r="555" spans="1:36" ht="45" customHeight="1">
      <c r="A555" s="38">
        <v>2018</v>
      </c>
      <c r="B555" s="19">
        <v>43282</v>
      </c>
      <c r="C555" s="19">
        <v>43373</v>
      </c>
      <c r="D555" s="17" t="s">
        <v>96</v>
      </c>
      <c r="E555" s="17">
        <v>311</v>
      </c>
      <c r="F555" s="17" t="s">
        <v>204</v>
      </c>
      <c r="G555" s="17" t="s">
        <v>204</v>
      </c>
      <c r="H555" s="17" t="s">
        <v>205</v>
      </c>
      <c r="I555" s="17" t="s">
        <v>206</v>
      </c>
      <c r="J555" s="17" t="s">
        <v>207</v>
      </c>
      <c r="K555" s="17" t="s">
        <v>208</v>
      </c>
      <c r="L555" s="17" t="s">
        <v>101</v>
      </c>
      <c r="M555" s="17" t="s">
        <v>209</v>
      </c>
      <c r="N555" s="17" t="s">
        <v>103</v>
      </c>
      <c r="O555" s="17">
        <v>0</v>
      </c>
      <c r="P555" s="30">
        <v>0</v>
      </c>
      <c r="Q555" s="17" t="s">
        <v>121</v>
      </c>
      <c r="R555" s="17" t="s">
        <v>122</v>
      </c>
      <c r="S555" s="17" t="s">
        <v>793</v>
      </c>
      <c r="T555" s="17" t="s">
        <v>121</v>
      </c>
      <c r="U555" s="17" t="s">
        <v>122</v>
      </c>
      <c r="V555" s="17" t="s">
        <v>202</v>
      </c>
      <c r="W555" s="17" t="s">
        <v>159</v>
      </c>
      <c r="X555" s="19">
        <v>43272</v>
      </c>
      <c r="Y555" s="19">
        <v>43273</v>
      </c>
      <c r="Z555" s="29">
        <v>548</v>
      </c>
      <c r="AA555" s="30">
        <v>140</v>
      </c>
      <c r="AB555" s="30">
        <v>0</v>
      </c>
      <c r="AD555" s="31" t="s">
        <v>400</v>
      </c>
      <c r="AE555" s="17">
        <v>548</v>
      </c>
      <c r="AF555" s="32" t="s">
        <v>401</v>
      </c>
      <c r="AG555" s="33" t="s">
        <v>173</v>
      </c>
      <c r="AH555" s="19">
        <f t="shared" si="35"/>
        <v>43373</v>
      </c>
      <c r="AI555" s="19">
        <f t="shared" si="36"/>
        <v>43373</v>
      </c>
      <c r="AJ555" s="17" t="s">
        <v>402</v>
      </c>
    </row>
    <row r="556" spans="1:36" ht="45" customHeight="1">
      <c r="A556" s="38">
        <v>2018</v>
      </c>
      <c r="B556" s="19">
        <v>43282</v>
      </c>
      <c r="C556" s="19">
        <v>43373</v>
      </c>
      <c r="D556" s="17" t="s">
        <v>96</v>
      </c>
      <c r="E556" s="17">
        <v>311</v>
      </c>
      <c r="F556" s="17" t="s">
        <v>204</v>
      </c>
      <c r="G556" s="17" t="s">
        <v>204</v>
      </c>
      <c r="H556" s="17" t="s">
        <v>205</v>
      </c>
      <c r="I556" s="17" t="s">
        <v>217</v>
      </c>
      <c r="J556" s="17" t="s">
        <v>218</v>
      </c>
      <c r="K556" s="17" t="s">
        <v>219</v>
      </c>
      <c r="L556" s="17" t="s">
        <v>101</v>
      </c>
      <c r="M556" s="17" t="s">
        <v>968</v>
      </c>
      <c r="N556" s="17" t="s">
        <v>103</v>
      </c>
      <c r="O556" s="17">
        <v>0</v>
      </c>
      <c r="P556" s="30">
        <v>0</v>
      </c>
      <c r="Q556" s="17" t="s">
        <v>121</v>
      </c>
      <c r="R556" s="17" t="s">
        <v>122</v>
      </c>
      <c r="S556" s="17" t="s">
        <v>793</v>
      </c>
      <c r="T556" s="17" t="s">
        <v>121</v>
      </c>
      <c r="U556" s="17" t="s">
        <v>122</v>
      </c>
      <c r="V556" s="17" t="s">
        <v>202</v>
      </c>
      <c r="W556" s="17" t="s">
        <v>159</v>
      </c>
      <c r="X556" s="19">
        <v>43271</v>
      </c>
      <c r="Y556" s="19">
        <v>43273</v>
      </c>
      <c r="Z556" s="29">
        <v>549</v>
      </c>
      <c r="AA556" s="30">
        <v>120</v>
      </c>
      <c r="AB556" s="30">
        <v>0</v>
      </c>
      <c r="AD556" s="31" t="s">
        <v>400</v>
      </c>
      <c r="AE556" s="17">
        <v>549</v>
      </c>
      <c r="AF556" s="32" t="s">
        <v>401</v>
      </c>
      <c r="AG556" s="33" t="s">
        <v>173</v>
      </c>
      <c r="AH556" s="19">
        <f t="shared" si="35"/>
        <v>43373</v>
      </c>
      <c r="AI556" s="19">
        <f t="shared" si="36"/>
        <v>43373</v>
      </c>
      <c r="AJ556" s="17" t="s">
        <v>402</v>
      </c>
    </row>
    <row r="557" spans="1:36" ht="45" customHeight="1">
      <c r="A557" s="38">
        <v>2018</v>
      </c>
      <c r="B557" s="19">
        <v>43282</v>
      </c>
      <c r="C557" s="19">
        <v>43373</v>
      </c>
      <c r="D557" s="17" t="s">
        <v>96</v>
      </c>
      <c r="E557" s="17">
        <v>482</v>
      </c>
      <c r="F557" s="17" t="s">
        <v>259</v>
      </c>
      <c r="G557" s="17" t="s">
        <v>259</v>
      </c>
      <c r="H557" s="17" t="s">
        <v>166</v>
      </c>
      <c r="I557" s="17" t="s">
        <v>260</v>
      </c>
      <c r="J557" s="17" t="s">
        <v>261</v>
      </c>
      <c r="K557" s="17" t="s">
        <v>262</v>
      </c>
      <c r="L557" s="17" t="s">
        <v>101</v>
      </c>
      <c r="M557" s="17" t="s">
        <v>240</v>
      </c>
      <c r="N557" s="17" t="s">
        <v>103</v>
      </c>
      <c r="O557" s="17">
        <v>0</v>
      </c>
      <c r="P557" s="30">
        <v>0</v>
      </c>
      <c r="Q557" s="17" t="s">
        <v>121</v>
      </c>
      <c r="R557" s="17" t="s">
        <v>122</v>
      </c>
      <c r="S557" s="17" t="s">
        <v>122</v>
      </c>
      <c r="T557" s="17" t="s">
        <v>121</v>
      </c>
      <c r="U557" s="17" t="s">
        <v>122</v>
      </c>
      <c r="V557" s="17" t="s">
        <v>122</v>
      </c>
      <c r="W557" s="17" t="s">
        <v>240</v>
      </c>
      <c r="X557" s="19">
        <v>43282</v>
      </c>
      <c r="Y557" s="19">
        <v>43312</v>
      </c>
      <c r="Z557" s="29">
        <v>550</v>
      </c>
      <c r="AA557" s="30">
        <v>1315</v>
      </c>
      <c r="AB557" s="30">
        <v>0</v>
      </c>
      <c r="AD557" s="31" t="s">
        <v>400</v>
      </c>
      <c r="AE557" s="17">
        <v>550</v>
      </c>
      <c r="AF557" s="32" t="s">
        <v>401</v>
      </c>
      <c r="AG557" s="33" t="s">
        <v>173</v>
      </c>
      <c r="AH557" s="19">
        <f t="shared" si="35"/>
        <v>43373</v>
      </c>
      <c r="AI557" s="19">
        <f t="shared" si="36"/>
        <v>43373</v>
      </c>
      <c r="AJ557" s="17" t="s">
        <v>402</v>
      </c>
    </row>
    <row r="558" spans="1:36" ht="45" customHeight="1">
      <c r="A558" s="38">
        <v>2018</v>
      </c>
      <c r="B558" s="19">
        <v>43282</v>
      </c>
      <c r="C558" s="19">
        <v>43373</v>
      </c>
      <c r="D558" s="17" t="s">
        <v>96</v>
      </c>
      <c r="E558" s="17">
        <v>471</v>
      </c>
      <c r="F558" s="17" t="s">
        <v>969</v>
      </c>
      <c r="G558" s="17" t="s">
        <v>969</v>
      </c>
      <c r="H558" s="17" t="s">
        <v>127</v>
      </c>
      <c r="I558" s="17" t="s">
        <v>970</v>
      </c>
      <c r="J558" s="17" t="s">
        <v>971</v>
      </c>
      <c r="K558" s="17" t="s">
        <v>286</v>
      </c>
      <c r="L558" s="17" t="s">
        <v>101</v>
      </c>
      <c r="M558" s="17" t="s">
        <v>240</v>
      </c>
      <c r="N558" s="17" t="s">
        <v>103</v>
      </c>
      <c r="O558" s="17">
        <v>0</v>
      </c>
      <c r="P558" s="30">
        <v>0</v>
      </c>
      <c r="Q558" s="17" t="s">
        <v>121</v>
      </c>
      <c r="R558" s="17" t="s">
        <v>122</v>
      </c>
      <c r="S558" s="17" t="s">
        <v>122</v>
      </c>
      <c r="T558" s="17" t="s">
        <v>121</v>
      </c>
      <c r="U558" s="17" t="s">
        <v>122</v>
      </c>
      <c r="V558" s="17" t="s">
        <v>122</v>
      </c>
      <c r="W558" s="17" t="s">
        <v>240</v>
      </c>
      <c r="X558" s="19">
        <v>43282</v>
      </c>
      <c r="Y558" s="19">
        <v>43312</v>
      </c>
      <c r="Z558" s="29">
        <v>551</v>
      </c>
      <c r="AA558" s="30">
        <v>1315</v>
      </c>
      <c r="AB558" s="30">
        <v>0</v>
      </c>
      <c r="AD558" s="31" t="s">
        <v>400</v>
      </c>
      <c r="AE558" s="17">
        <v>551</v>
      </c>
      <c r="AF558" s="32" t="s">
        <v>401</v>
      </c>
      <c r="AG558" s="33" t="s">
        <v>173</v>
      </c>
      <c r="AH558" s="19">
        <f t="shared" si="35"/>
        <v>43373</v>
      </c>
      <c r="AI558" s="19">
        <f t="shared" si="36"/>
        <v>43373</v>
      </c>
      <c r="AJ558" s="17" t="s">
        <v>402</v>
      </c>
    </row>
    <row r="559" spans="1:36" ht="45" customHeight="1">
      <c r="A559" s="38">
        <v>2018</v>
      </c>
      <c r="B559" s="19">
        <v>43282</v>
      </c>
      <c r="C559" s="19">
        <v>43373</v>
      </c>
      <c r="D559" s="17" t="s">
        <v>96</v>
      </c>
      <c r="E559" s="17">
        <v>202</v>
      </c>
      <c r="F559" s="17" t="s">
        <v>307</v>
      </c>
      <c r="G559" s="17" t="s">
        <v>972</v>
      </c>
      <c r="H559" s="17" t="s">
        <v>973</v>
      </c>
      <c r="I559" s="17" t="s">
        <v>256</v>
      </c>
      <c r="J559" s="17" t="s">
        <v>257</v>
      </c>
      <c r="K559" s="17" t="s">
        <v>258</v>
      </c>
      <c r="L559" s="17" t="s">
        <v>101</v>
      </c>
      <c r="M559" s="17" t="s">
        <v>240</v>
      </c>
      <c r="N559" s="17" t="s">
        <v>103</v>
      </c>
      <c r="O559" s="17">
        <v>0</v>
      </c>
      <c r="P559" s="30">
        <v>0</v>
      </c>
      <c r="Q559" s="17" t="s">
        <v>121</v>
      </c>
      <c r="R559" s="17" t="s">
        <v>122</v>
      </c>
      <c r="S559" s="17" t="s">
        <v>122</v>
      </c>
      <c r="T559" s="17" t="s">
        <v>121</v>
      </c>
      <c r="U559" s="17" t="s">
        <v>122</v>
      </c>
      <c r="V559" s="17" t="s">
        <v>122</v>
      </c>
      <c r="W559" s="17" t="s">
        <v>240</v>
      </c>
      <c r="X559" s="19">
        <v>43282</v>
      </c>
      <c r="Y559" s="19">
        <v>43312</v>
      </c>
      <c r="Z559" s="29">
        <v>552</v>
      </c>
      <c r="AA559" s="30">
        <v>1315</v>
      </c>
      <c r="AB559" s="30">
        <v>0</v>
      </c>
      <c r="AD559" s="31" t="s">
        <v>400</v>
      </c>
      <c r="AE559" s="17">
        <v>552</v>
      </c>
      <c r="AF559" s="32" t="s">
        <v>401</v>
      </c>
      <c r="AG559" s="33" t="s">
        <v>173</v>
      </c>
      <c r="AH559" s="19">
        <f t="shared" si="35"/>
        <v>43373</v>
      </c>
      <c r="AI559" s="19">
        <f t="shared" si="36"/>
        <v>43373</v>
      </c>
      <c r="AJ559" s="17" t="s">
        <v>402</v>
      </c>
    </row>
    <row r="560" spans="1:36" ht="45" customHeight="1">
      <c r="A560" s="38">
        <v>2018</v>
      </c>
      <c r="B560" s="19">
        <v>43282</v>
      </c>
      <c r="C560" s="19">
        <v>43373</v>
      </c>
      <c r="D560" s="17" t="s">
        <v>96</v>
      </c>
      <c r="E560" s="17">
        <v>203</v>
      </c>
      <c r="F560" s="17" t="s">
        <v>191</v>
      </c>
      <c r="G560" s="17" t="s">
        <v>191</v>
      </c>
      <c r="H560" s="17" t="s">
        <v>271</v>
      </c>
      <c r="I560" s="17" t="s">
        <v>272</v>
      </c>
      <c r="J560" s="17" t="s">
        <v>273</v>
      </c>
      <c r="K560" s="17" t="s">
        <v>228</v>
      </c>
      <c r="L560" s="17" t="s">
        <v>101</v>
      </c>
      <c r="M560" s="17" t="s">
        <v>240</v>
      </c>
      <c r="N560" s="17" t="s">
        <v>103</v>
      </c>
      <c r="O560" s="17">
        <v>0</v>
      </c>
      <c r="P560" s="30">
        <v>0</v>
      </c>
      <c r="Q560" s="17" t="s">
        <v>121</v>
      </c>
      <c r="R560" s="17" t="s">
        <v>122</v>
      </c>
      <c r="S560" s="17" t="s">
        <v>122</v>
      </c>
      <c r="T560" s="17" t="s">
        <v>121</v>
      </c>
      <c r="U560" s="17" t="s">
        <v>122</v>
      </c>
      <c r="V560" s="17" t="s">
        <v>122</v>
      </c>
      <c r="W560" s="17" t="s">
        <v>240</v>
      </c>
      <c r="X560" s="19">
        <v>43282</v>
      </c>
      <c r="Y560" s="19">
        <v>43312</v>
      </c>
      <c r="Z560" s="29">
        <v>553</v>
      </c>
      <c r="AA560" s="30">
        <v>1315</v>
      </c>
      <c r="AB560" s="30">
        <v>0</v>
      </c>
      <c r="AD560" s="31" t="s">
        <v>400</v>
      </c>
      <c r="AE560" s="17">
        <v>553</v>
      </c>
      <c r="AF560" s="32" t="s">
        <v>401</v>
      </c>
      <c r="AG560" s="33" t="s">
        <v>173</v>
      </c>
      <c r="AH560" s="19">
        <f t="shared" si="35"/>
        <v>43373</v>
      </c>
      <c r="AI560" s="19">
        <f t="shared" si="36"/>
        <v>43373</v>
      </c>
      <c r="AJ560" s="17" t="s">
        <v>402</v>
      </c>
    </row>
    <row r="561" spans="1:36" ht="45" customHeight="1">
      <c r="A561" s="38">
        <v>2018</v>
      </c>
      <c r="B561" s="19">
        <v>43282</v>
      </c>
      <c r="C561" s="19">
        <v>43373</v>
      </c>
      <c r="D561" s="17" t="s">
        <v>96</v>
      </c>
      <c r="E561" s="17">
        <v>211</v>
      </c>
      <c r="F561" s="17" t="s">
        <v>274</v>
      </c>
      <c r="G561" s="17" t="s">
        <v>274</v>
      </c>
      <c r="H561" s="17" t="s">
        <v>275</v>
      </c>
      <c r="I561" s="17" t="s">
        <v>276</v>
      </c>
      <c r="J561" s="17" t="s">
        <v>277</v>
      </c>
      <c r="K561" s="17" t="s">
        <v>278</v>
      </c>
      <c r="L561" s="17" t="s">
        <v>101</v>
      </c>
      <c r="M561" s="17" t="s">
        <v>240</v>
      </c>
      <c r="N561" s="17" t="s">
        <v>103</v>
      </c>
      <c r="O561" s="17">
        <v>0</v>
      </c>
      <c r="P561" s="30">
        <v>0</v>
      </c>
      <c r="Q561" s="17" t="s">
        <v>121</v>
      </c>
      <c r="R561" s="17" t="s">
        <v>122</v>
      </c>
      <c r="S561" s="17" t="s">
        <v>122</v>
      </c>
      <c r="T561" s="17" t="s">
        <v>121</v>
      </c>
      <c r="U561" s="17" t="s">
        <v>122</v>
      </c>
      <c r="V561" s="17" t="s">
        <v>122</v>
      </c>
      <c r="W561" s="17" t="s">
        <v>240</v>
      </c>
      <c r="X561" s="19">
        <v>43282</v>
      </c>
      <c r="Y561" s="19">
        <v>43312</v>
      </c>
      <c r="Z561" s="29">
        <v>554</v>
      </c>
      <c r="AA561" s="30">
        <v>1315</v>
      </c>
      <c r="AB561" s="30">
        <v>0</v>
      </c>
      <c r="AD561" s="31" t="s">
        <v>400</v>
      </c>
      <c r="AE561" s="17">
        <v>554</v>
      </c>
      <c r="AF561" s="32" t="s">
        <v>401</v>
      </c>
      <c r="AG561" s="33" t="s">
        <v>173</v>
      </c>
      <c r="AH561" s="19">
        <f t="shared" si="35"/>
        <v>43373</v>
      </c>
      <c r="AI561" s="19">
        <f t="shared" si="36"/>
        <v>43373</v>
      </c>
      <c r="AJ561" s="17" t="s">
        <v>402</v>
      </c>
    </row>
    <row r="562" spans="1:36" ht="45" customHeight="1">
      <c r="A562" s="38">
        <v>2018</v>
      </c>
      <c r="B562" s="19">
        <v>43282</v>
      </c>
      <c r="C562" s="19">
        <v>43373</v>
      </c>
      <c r="D562" s="17" t="s">
        <v>96</v>
      </c>
      <c r="E562" s="17">
        <v>202</v>
      </c>
      <c r="F562" s="17" t="s">
        <v>307</v>
      </c>
      <c r="G562" s="17" t="s">
        <v>972</v>
      </c>
      <c r="H562" s="17" t="s">
        <v>973</v>
      </c>
      <c r="I562" s="17" t="s">
        <v>974</v>
      </c>
      <c r="J562" s="17" t="s">
        <v>975</v>
      </c>
      <c r="L562" s="17" t="s">
        <v>101</v>
      </c>
      <c r="M562" s="17" t="s">
        <v>240</v>
      </c>
      <c r="N562" s="17" t="s">
        <v>103</v>
      </c>
      <c r="O562" s="17">
        <v>0</v>
      </c>
      <c r="P562" s="30">
        <v>0</v>
      </c>
      <c r="Q562" s="17" t="s">
        <v>121</v>
      </c>
      <c r="R562" s="17" t="s">
        <v>122</v>
      </c>
      <c r="S562" s="17" t="s">
        <v>122</v>
      </c>
      <c r="T562" s="17" t="s">
        <v>121</v>
      </c>
      <c r="U562" s="17" t="s">
        <v>122</v>
      </c>
      <c r="V562" s="17" t="s">
        <v>122</v>
      </c>
      <c r="W562" s="17" t="s">
        <v>240</v>
      </c>
      <c r="X562" s="19">
        <v>43282</v>
      </c>
      <c r="Y562" s="19">
        <v>43312</v>
      </c>
      <c r="Z562" s="29">
        <v>555</v>
      </c>
      <c r="AA562" s="30">
        <v>1315</v>
      </c>
      <c r="AB562" s="30">
        <v>0</v>
      </c>
      <c r="AD562" s="31" t="s">
        <v>400</v>
      </c>
      <c r="AE562" s="17">
        <v>555</v>
      </c>
      <c r="AF562" s="32" t="s">
        <v>401</v>
      </c>
      <c r="AG562" s="33" t="s">
        <v>173</v>
      </c>
      <c r="AH562" s="19">
        <f t="shared" si="35"/>
        <v>43373</v>
      </c>
      <c r="AI562" s="19">
        <f t="shared" si="36"/>
        <v>43373</v>
      </c>
      <c r="AJ562" s="17" t="s">
        <v>402</v>
      </c>
    </row>
    <row r="563" spans="1:36" ht="45" customHeight="1">
      <c r="A563" s="38">
        <v>2018</v>
      </c>
      <c r="B563" s="19">
        <v>43282</v>
      </c>
      <c r="C563" s="19">
        <v>43373</v>
      </c>
      <c r="D563" s="17" t="s">
        <v>96</v>
      </c>
      <c r="E563" s="17">
        <v>482</v>
      </c>
      <c r="F563" s="17" t="s">
        <v>259</v>
      </c>
      <c r="G563" s="17" t="s">
        <v>259</v>
      </c>
      <c r="H563" s="17" t="s">
        <v>166</v>
      </c>
      <c r="I563" s="17" t="s">
        <v>260</v>
      </c>
      <c r="J563" s="17" t="s">
        <v>261</v>
      </c>
      <c r="K563" s="17" t="s">
        <v>262</v>
      </c>
      <c r="L563" s="17" t="s">
        <v>101</v>
      </c>
      <c r="M563" s="17" t="s">
        <v>240</v>
      </c>
      <c r="N563" s="17" t="s">
        <v>103</v>
      </c>
      <c r="O563" s="17">
        <v>0</v>
      </c>
      <c r="P563" s="30">
        <v>0</v>
      </c>
      <c r="Q563" s="17" t="s">
        <v>121</v>
      </c>
      <c r="R563" s="17" t="s">
        <v>122</v>
      </c>
      <c r="S563" s="17" t="s">
        <v>122</v>
      </c>
      <c r="T563" s="17" t="s">
        <v>121</v>
      </c>
      <c r="U563" s="17" t="s">
        <v>122</v>
      </c>
      <c r="V563" s="17" t="s">
        <v>122</v>
      </c>
      <c r="W563" s="17" t="s">
        <v>240</v>
      </c>
      <c r="X563" s="19">
        <v>43313</v>
      </c>
      <c r="Y563" s="19">
        <v>43343</v>
      </c>
      <c r="Z563" s="29">
        <v>556</v>
      </c>
      <c r="AA563" s="30">
        <v>1315</v>
      </c>
      <c r="AB563" s="30">
        <v>0</v>
      </c>
      <c r="AD563" s="31" t="s">
        <v>400</v>
      </c>
      <c r="AE563" s="17">
        <v>556</v>
      </c>
      <c r="AF563" s="32" t="s">
        <v>401</v>
      </c>
      <c r="AG563" s="33" t="s">
        <v>173</v>
      </c>
      <c r="AH563" s="19">
        <f t="shared" si="35"/>
        <v>43373</v>
      </c>
      <c r="AI563" s="19">
        <f t="shared" si="36"/>
        <v>43373</v>
      </c>
      <c r="AJ563" s="17" t="s">
        <v>402</v>
      </c>
    </row>
    <row r="564" spans="1:36" ht="45" customHeight="1">
      <c r="A564" s="38">
        <v>2018</v>
      </c>
      <c r="B564" s="19">
        <v>43282</v>
      </c>
      <c r="C564" s="19">
        <v>43373</v>
      </c>
      <c r="D564" s="17" t="s">
        <v>96</v>
      </c>
      <c r="E564" s="17">
        <v>471</v>
      </c>
      <c r="F564" s="17" t="s">
        <v>969</v>
      </c>
      <c r="G564" s="17" t="s">
        <v>969</v>
      </c>
      <c r="H564" s="17" t="s">
        <v>127</v>
      </c>
      <c r="I564" s="17" t="s">
        <v>970</v>
      </c>
      <c r="J564" s="17" t="s">
        <v>971</v>
      </c>
      <c r="K564" s="17" t="s">
        <v>286</v>
      </c>
      <c r="L564" s="17" t="s">
        <v>101</v>
      </c>
      <c r="M564" s="17" t="s">
        <v>240</v>
      </c>
      <c r="N564" s="17" t="s">
        <v>103</v>
      </c>
      <c r="O564" s="17">
        <v>0</v>
      </c>
      <c r="P564" s="30">
        <v>0</v>
      </c>
      <c r="Q564" s="17" t="s">
        <v>121</v>
      </c>
      <c r="R564" s="17" t="s">
        <v>122</v>
      </c>
      <c r="S564" s="17" t="s">
        <v>122</v>
      </c>
      <c r="T564" s="17" t="s">
        <v>121</v>
      </c>
      <c r="U564" s="17" t="s">
        <v>122</v>
      </c>
      <c r="V564" s="17" t="s">
        <v>122</v>
      </c>
      <c r="W564" s="17" t="s">
        <v>240</v>
      </c>
      <c r="X564" s="19">
        <v>43313</v>
      </c>
      <c r="Y564" s="19">
        <v>43343</v>
      </c>
      <c r="Z564" s="29">
        <v>557</v>
      </c>
      <c r="AA564" s="30">
        <v>1315</v>
      </c>
      <c r="AB564" s="30">
        <v>0</v>
      </c>
      <c r="AD564" s="31" t="s">
        <v>400</v>
      </c>
      <c r="AE564" s="17">
        <v>557</v>
      </c>
      <c r="AF564" s="32" t="s">
        <v>401</v>
      </c>
      <c r="AG564" s="33" t="s">
        <v>173</v>
      </c>
      <c r="AH564" s="19">
        <f t="shared" si="35"/>
        <v>43373</v>
      </c>
      <c r="AI564" s="19">
        <f t="shared" si="36"/>
        <v>43373</v>
      </c>
      <c r="AJ564" s="17" t="s">
        <v>402</v>
      </c>
    </row>
    <row r="565" spans="1:36" ht="45" customHeight="1">
      <c r="A565" s="38">
        <v>2018</v>
      </c>
      <c r="B565" s="19">
        <v>43282</v>
      </c>
      <c r="C565" s="19">
        <v>43373</v>
      </c>
      <c r="D565" s="17" t="s">
        <v>96</v>
      </c>
      <c r="E565" s="17">
        <v>202</v>
      </c>
      <c r="F565" s="17" t="s">
        <v>307</v>
      </c>
      <c r="G565" s="17" t="s">
        <v>972</v>
      </c>
      <c r="H565" s="17" t="s">
        <v>973</v>
      </c>
      <c r="I565" s="17" t="s">
        <v>256</v>
      </c>
      <c r="J565" s="17" t="s">
        <v>257</v>
      </c>
      <c r="K565" s="17" t="s">
        <v>258</v>
      </c>
      <c r="L565" s="17" t="s">
        <v>101</v>
      </c>
      <c r="M565" s="17" t="s">
        <v>240</v>
      </c>
      <c r="N565" s="17" t="s">
        <v>103</v>
      </c>
      <c r="O565" s="17">
        <v>0</v>
      </c>
      <c r="P565" s="30">
        <v>0</v>
      </c>
      <c r="Q565" s="17" t="s">
        <v>121</v>
      </c>
      <c r="R565" s="17" t="s">
        <v>122</v>
      </c>
      <c r="S565" s="17" t="s">
        <v>122</v>
      </c>
      <c r="T565" s="17" t="s">
        <v>121</v>
      </c>
      <c r="U565" s="17" t="s">
        <v>122</v>
      </c>
      <c r="V565" s="17" t="s">
        <v>122</v>
      </c>
      <c r="W565" s="17" t="s">
        <v>240</v>
      </c>
      <c r="X565" s="19">
        <v>43313</v>
      </c>
      <c r="Y565" s="19">
        <v>43343</v>
      </c>
      <c r="Z565" s="29">
        <v>558</v>
      </c>
      <c r="AA565" s="30">
        <v>1315</v>
      </c>
      <c r="AB565" s="30">
        <v>0</v>
      </c>
      <c r="AD565" s="31" t="s">
        <v>400</v>
      </c>
      <c r="AE565" s="17">
        <v>558</v>
      </c>
      <c r="AF565" s="32" t="s">
        <v>401</v>
      </c>
      <c r="AG565" s="33" t="s">
        <v>173</v>
      </c>
      <c r="AH565" s="19">
        <f t="shared" si="35"/>
        <v>43373</v>
      </c>
      <c r="AI565" s="19">
        <f t="shared" si="36"/>
        <v>43373</v>
      </c>
      <c r="AJ565" s="17" t="s">
        <v>402</v>
      </c>
    </row>
    <row r="566" spans="1:36" ht="45" customHeight="1">
      <c r="A566" s="38">
        <v>2018</v>
      </c>
      <c r="B566" s="19">
        <v>43282</v>
      </c>
      <c r="C566" s="19">
        <v>43373</v>
      </c>
      <c r="D566" s="17" t="s">
        <v>96</v>
      </c>
      <c r="E566" s="17">
        <v>203</v>
      </c>
      <c r="F566" s="17" t="s">
        <v>191</v>
      </c>
      <c r="G566" s="17" t="s">
        <v>191</v>
      </c>
      <c r="H566" s="17" t="s">
        <v>271</v>
      </c>
      <c r="I566" s="17" t="s">
        <v>272</v>
      </c>
      <c r="J566" s="17" t="s">
        <v>273</v>
      </c>
      <c r="K566" s="17" t="s">
        <v>228</v>
      </c>
      <c r="L566" s="17" t="s">
        <v>101</v>
      </c>
      <c r="M566" s="17" t="s">
        <v>240</v>
      </c>
      <c r="N566" s="17" t="s">
        <v>103</v>
      </c>
      <c r="O566" s="17">
        <v>0</v>
      </c>
      <c r="P566" s="30">
        <v>0</v>
      </c>
      <c r="Q566" s="17" t="s">
        <v>121</v>
      </c>
      <c r="R566" s="17" t="s">
        <v>122</v>
      </c>
      <c r="S566" s="17" t="s">
        <v>122</v>
      </c>
      <c r="T566" s="17" t="s">
        <v>121</v>
      </c>
      <c r="U566" s="17" t="s">
        <v>122</v>
      </c>
      <c r="V566" s="17" t="s">
        <v>122</v>
      </c>
      <c r="W566" s="17" t="s">
        <v>240</v>
      </c>
      <c r="X566" s="19">
        <v>43313</v>
      </c>
      <c r="Y566" s="19">
        <v>43343</v>
      </c>
      <c r="Z566" s="29">
        <v>559</v>
      </c>
      <c r="AA566" s="30">
        <v>1315</v>
      </c>
      <c r="AB566" s="30">
        <v>0</v>
      </c>
      <c r="AD566" s="31" t="s">
        <v>400</v>
      </c>
      <c r="AE566" s="17">
        <v>559</v>
      </c>
      <c r="AF566" s="32" t="s">
        <v>401</v>
      </c>
      <c r="AG566" s="33" t="s">
        <v>173</v>
      </c>
      <c r="AH566" s="19">
        <f t="shared" si="35"/>
        <v>43373</v>
      </c>
      <c r="AI566" s="19">
        <f t="shared" si="36"/>
        <v>43373</v>
      </c>
      <c r="AJ566" s="17" t="s">
        <v>402</v>
      </c>
    </row>
    <row r="567" spans="1:36" ht="45" customHeight="1">
      <c r="A567" s="38">
        <v>2018</v>
      </c>
      <c r="B567" s="19">
        <v>43282</v>
      </c>
      <c r="C567" s="19">
        <v>43373</v>
      </c>
      <c r="D567" s="17" t="s">
        <v>96</v>
      </c>
      <c r="E567" s="17">
        <v>211</v>
      </c>
      <c r="F567" s="17" t="s">
        <v>274</v>
      </c>
      <c r="G567" s="17" t="s">
        <v>274</v>
      </c>
      <c r="H567" s="17" t="s">
        <v>275</v>
      </c>
      <c r="I567" s="17" t="s">
        <v>276</v>
      </c>
      <c r="J567" s="17" t="s">
        <v>277</v>
      </c>
      <c r="K567" s="17" t="s">
        <v>278</v>
      </c>
      <c r="L567" s="17" t="s">
        <v>101</v>
      </c>
      <c r="M567" s="17" t="s">
        <v>240</v>
      </c>
      <c r="N567" s="17" t="s">
        <v>103</v>
      </c>
      <c r="O567" s="17">
        <v>0</v>
      </c>
      <c r="P567" s="30">
        <v>0</v>
      </c>
      <c r="Q567" s="17" t="s">
        <v>121</v>
      </c>
      <c r="R567" s="17" t="s">
        <v>122</v>
      </c>
      <c r="S567" s="17" t="s">
        <v>122</v>
      </c>
      <c r="T567" s="17" t="s">
        <v>121</v>
      </c>
      <c r="U567" s="17" t="s">
        <v>122</v>
      </c>
      <c r="V567" s="17" t="s">
        <v>122</v>
      </c>
      <c r="W567" s="17" t="s">
        <v>240</v>
      </c>
      <c r="X567" s="19">
        <v>43313</v>
      </c>
      <c r="Y567" s="19">
        <v>43343</v>
      </c>
      <c r="Z567" s="29">
        <v>560</v>
      </c>
      <c r="AA567" s="30">
        <v>1315</v>
      </c>
      <c r="AB567" s="30">
        <v>0</v>
      </c>
      <c r="AD567" s="31" t="s">
        <v>400</v>
      </c>
      <c r="AE567" s="17">
        <v>560</v>
      </c>
      <c r="AF567" s="32" t="s">
        <v>401</v>
      </c>
      <c r="AG567" s="33" t="s">
        <v>173</v>
      </c>
      <c r="AH567" s="19">
        <f t="shared" si="35"/>
        <v>43373</v>
      </c>
      <c r="AI567" s="19">
        <f t="shared" si="36"/>
        <v>43373</v>
      </c>
      <c r="AJ567" s="17" t="s">
        <v>402</v>
      </c>
    </row>
    <row r="568" spans="1:36" ht="45" customHeight="1">
      <c r="A568" s="38">
        <v>2018</v>
      </c>
      <c r="B568" s="19">
        <v>43282</v>
      </c>
      <c r="C568" s="19">
        <v>43373</v>
      </c>
      <c r="D568" s="17" t="s">
        <v>96</v>
      </c>
      <c r="E568" s="17">
        <v>202</v>
      </c>
      <c r="F568" s="17" t="s">
        <v>307</v>
      </c>
      <c r="G568" s="17" t="s">
        <v>972</v>
      </c>
      <c r="H568" s="17" t="s">
        <v>973</v>
      </c>
      <c r="I568" s="17" t="s">
        <v>974</v>
      </c>
      <c r="J568" s="17" t="s">
        <v>975</v>
      </c>
      <c r="L568" s="17" t="s">
        <v>101</v>
      </c>
      <c r="M568" s="17" t="s">
        <v>240</v>
      </c>
      <c r="N568" s="17" t="s">
        <v>103</v>
      </c>
      <c r="O568" s="17">
        <v>0</v>
      </c>
      <c r="P568" s="30">
        <v>0</v>
      </c>
      <c r="Q568" s="17" t="s">
        <v>121</v>
      </c>
      <c r="R568" s="17" t="s">
        <v>122</v>
      </c>
      <c r="S568" s="17" t="s">
        <v>122</v>
      </c>
      <c r="T568" s="17" t="s">
        <v>121</v>
      </c>
      <c r="U568" s="17" t="s">
        <v>122</v>
      </c>
      <c r="V568" s="17" t="s">
        <v>122</v>
      </c>
      <c r="W568" s="17" t="s">
        <v>240</v>
      </c>
      <c r="X568" s="19">
        <v>43313</v>
      </c>
      <c r="Y568" s="19">
        <v>43343</v>
      </c>
      <c r="Z568" s="29">
        <v>561</v>
      </c>
      <c r="AA568" s="30">
        <v>1315</v>
      </c>
      <c r="AB568" s="30">
        <v>0</v>
      </c>
      <c r="AD568" s="31" t="s">
        <v>400</v>
      </c>
      <c r="AE568" s="17">
        <v>561</v>
      </c>
      <c r="AF568" s="32" t="s">
        <v>401</v>
      </c>
      <c r="AG568" s="33" t="s">
        <v>173</v>
      </c>
      <c r="AH568" s="19">
        <f t="shared" si="35"/>
        <v>43373</v>
      </c>
      <c r="AI568" s="19">
        <f t="shared" si="36"/>
        <v>43373</v>
      </c>
      <c r="AJ568" s="17" t="s">
        <v>402</v>
      </c>
    </row>
    <row r="569" spans="1:36" ht="45" customHeight="1">
      <c r="A569" s="38">
        <v>2018</v>
      </c>
      <c r="B569" s="19">
        <v>43282</v>
      </c>
      <c r="C569" s="19">
        <v>43373</v>
      </c>
      <c r="D569" s="17" t="s">
        <v>96</v>
      </c>
      <c r="E569" s="17">
        <v>482</v>
      </c>
      <c r="F569" s="17" t="s">
        <v>259</v>
      </c>
      <c r="G569" s="17" t="s">
        <v>259</v>
      </c>
      <c r="H569" s="17" t="s">
        <v>166</v>
      </c>
      <c r="I569" s="17" t="s">
        <v>260</v>
      </c>
      <c r="J569" s="17" t="s">
        <v>261</v>
      </c>
      <c r="K569" s="17" t="s">
        <v>262</v>
      </c>
      <c r="L569" s="17" t="s">
        <v>101</v>
      </c>
      <c r="M569" s="17" t="s">
        <v>240</v>
      </c>
      <c r="N569" s="17" t="s">
        <v>103</v>
      </c>
      <c r="O569" s="17">
        <v>0</v>
      </c>
      <c r="P569" s="30">
        <v>0</v>
      </c>
      <c r="Q569" s="17" t="s">
        <v>121</v>
      </c>
      <c r="R569" s="17" t="s">
        <v>122</v>
      </c>
      <c r="S569" s="17" t="s">
        <v>122</v>
      </c>
      <c r="T569" s="17" t="s">
        <v>121</v>
      </c>
      <c r="U569" s="17" t="s">
        <v>122</v>
      </c>
      <c r="V569" s="17" t="s">
        <v>122</v>
      </c>
      <c r="W569" s="17" t="s">
        <v>240</v>
      </c>
      <c r="X569" s="19">
        <v>43344</v>
      </c>
      <c r="Y569" s="19">
        <v>43373</v>
      </c>
      <c r="Z569" s="29">
        <v>562</v>
      </c>
      <c r="AA569" s="30">
        <v>1315</v>
      </c>
      <c r="AB569" s="30">
        <v>0</v>
      </c>
      <c r="AD569" s="31" t="s">
        <v>400</v>
      </c>
      <c r="AE569" s="17">
        <v>562</v>
      </c>
      <c r="AF569" s="32" t="s">
        <v>401</v>
      </c>
      <c r="AG569" s="33" t="s">
        <v>173</v>
      </c>
      <c r="AH569" s="19">
        <f t="shared" si="35"/>
        <v>43373</v>
      </c>
      <c r="AI569" s="19">
        <f t="shared" si="36"/>
        <v>43373</v>
      </c>
      <c r="AJ569" s="17" t="s">
        <v>402</v>
      </c>
    </row>
    <row r="570" spans="1:36" ht="45" customHeight="1">
      <c r="A570" s="38">
        <v>2018</v>
      </c>
      <c r="B570" s="19">
        <v>43282</v>
      </c>
      <c r="C570" s="19">
        <v>43373</v>
      </c>
      <c r="D570" s="17" t="s">
        <v>96</v>
      </c>
      <c r="E570" s="17">
        <v>471</v>
      </c>
      <c r="F570" s="17" t="s">
        <v>969</v>
      </c>
      <c r="G570" s="17" t="s">
        <v>969</v>
      </c>
      <c r="H570" s="17" t="s">
        <v>127</v>
      </c>
      <c r="I570" s="17" t="s">
        <v>970</v>
      </c>
      <c r="J570" s="17" t="s">
        <v>971</v>
      </c>
      <c r="K570" s="17" t="s">
        <v>286</v>
      </c>
      <c r="L570" s="17" t="s">
        <v>101</v>
      </c>
      <c r="M570" s="17" t="s">
        <v>240</v>
      </c>
      <c r="N570" s="17" t="s">
        <v>103</v>
      </c>
      <c r="O570" s="17">
        <v>0</v>
      </c>
      <c r="P570" s="30">
        <v>0</v>
      </c>
      <c r="Q570" s="17" t="s">
        <v>121</v>
      </c>
      <c r="R570" s="17" t="s">
        <v>122</v>
      </c>
      <c r="S570" s="17" t="s">
        <v>122</v>
      </c>
      <c r="T570" s="17" t="s">
        <v>121</v>
      </c>
      <c r="U570" s="17" t="s">
        <v>122</v>
      </c>
      <c r="V570" s="17" t="s">
        <v>122</v>
      </c>
      <c r="W570" s="17" t="s">
        <v>240</v>
      </c>
      <c r="X570" s="19">
        <v>43344</v>
      </c>
      <c r="Y570" s="19">
        <v>43373</v>
      </c>
      <c r="Z570" s="29">
        <v>563</v>
      </c>
      <c r="AA570" s="30">
        <v>1315</v>
      </c>
      <c r="AB570" s="30">
        <v>0</v>
      </c>
      <c r="AD570" s="31" t="s">
        <v>400</v>
      </c>
      <c r="AE570" s="17">
        <v>563</v>
      </c>
      <c r="AF570" s="32" t="s">
        <v>401</v>
      </c>
      <c r="AG570" s="33" t="s">
        <v>173</v>
      </c>
      <c r="AH570" s="19">
        <f t="shared" si="35"/>
        <v>43373</v>
      </c>
      <c r="AI570" s="19">
        <f t="shared" si="36"/>
        <v>43373</v>
      </c>
      <c r="AJ570" s="17" t="s">
        <v>402</v>
      </c>
    </row>
    <row r="571" spans="1:36" ht="45" customHeight="1">
      <c r="A571" s="38">
        <v>2018</v>
      </c>
      <c r="B571" s="19">
        <v>43282</v>
      </c>
      <c r="C571" s="19">
        <v>43373</v>
      </c>
      <c r="D571" s="17" t="s">
        <v>96</v>
      </c>
      <c r="E571" s="17">
        <v>202</v>
      </c>
      <c r="F571" s="17" t="s">
        <v>307</v>
      </c>
      <c r="G571" s="17" t="s">
        <v>972</v>
      </c>
      <c r="H571" s="17" t="s">
        <v>973</v>
      </c>
      <c r="I571" s="17" t="s">
        <v>256</v>
      </c>
      <c r="J571" s="17" t="s">
        <v>257</v>
      </c>
      <c r="K571" s="17" t="s">
        <v>258</v>
      </c>
      <c r="L571" s="17" t="s">
        <v>101</v>
      </c>
      <c r="M571" s="17" t="s">
        <v>240</v>
      </c>
      <c r="N571" s="17" t="s">
        <v>103</v>
      </c>
      <c r="O571" s="17">
        <v>0</v>
      </c>
      <c r="P571" s="30">
        <v>0</v>
      </c>
      <c r="Q571" s="17" t="s">
        <v>121</v>
      </c>
      <c r="R571" s="17" t="s">
        <v>122</v>
      </c>
      <c r="S571" s="17" t="s">
        <v>122</v>
      </c>
      <c r="T571" s="17" t="s">
        <v>121</v>
      </c>
      <c r="U571" s="17" t="s">
        <v>122</v>
      </c>
      <c r="V571" s="17" t="s">
        <v>122</v>
      </c>
      <c r="W571" s="17" t="s">
        <v>240</v>
      </c>
      <c r="X571" s="19">
        <v>43344</v>
      </c>
      <c r="Y571" s="19">
        <v>43373</v>
      </c>
      <c r="Z571" s="29">
        <v>564</v>
      </c>
      <c r="AA571" s="30">
        <v>1315</v>
      </c>
      <c r="AB571" s="30">
        <v>0</v>
      </c>
      <c r="AD571" s="31" t="s">
        <v>400</v>
      </c>
      <c r="AE571" s="17">
        <v>564</v>
      </c>
      <c r="AF571" s="32" t="s">
        <v>401</v>
      </c>
      <c r="AG571" s="33" t="s">
        <v>173</v>
      </c>
      <c r="AH571" s="19">
        <f t="shared" si="35"/>
        <v>43373</v>
      </c>
      <c r="AI571" s="19">
        <f t="shared" si="36"/>
        <v>43373</v>
      </c>
      <c r="AJ571" s="17" t="s">
        <v>402</v>
      </c>
    </row>
    <row r="572" spans="1:36" ht="45" customHeight="1">
      <c r="A572" s="38">
        <v>2018</v>
      </c>
      <c r="B572" s="19">
        <v>43282</v>
      </c>
      <c r="C572" s="19">
        <v>43373</v>
      </c>
      <c r="D572" s="17" t="s">
        <v>96</v>
      </c>
      <c r="E572" s="17">
        <v>203</v>
      </c>
      <c r="F572" s="17" t="s">
        <v>191</v>
      </c>
      <c r="G572" s="17" t="s">
        <v>191</v>
      </c>
      <c r="H572" s="17" t="s">
        <v>271</v>
      </c>
      <c r="I572" s="17" t="s">
        <v>272</v>
      </c>
      <c r="J572" s="17" t="s">
        <v>273</v>
      </c>
      <c r="K572" s="17" t="s">
        <v>228</v>
      </c>
      <c r="L572" s="17" t="s">
        <v>101</v>
      </c>
      <c r="M572" s="17" t="s">
        <v>240</v>
      </c>
      <c r="N572" s="17" t="s">
        <v>103</v>
      </c>
      <c r="O572" s="17">
        <v>0</v>
      </c>
      <c r="P572" s="30">
        <v>0</v>
      </c>
      <c r="Q572" s="17" t="s">
        <v>121</v>
      </c>
      <c r="R572" s="17" t="s">
        <v>122</v>
      </c>
      <c r="S572" s="17" t="s">
        <v>122</v>
      </c>
      <c r="T572" s="17" t="s">
        <v>121</v>
      </c>
      <c r="U572" s="17" t="s">
        <v>122</v>
      </c>
      <c r="V572" s="17" t="s">
        <v>122</v>
      </c>
      <c r="W572" s="17" t="s">
        <v>240</v>
      </c>
      <c r="X572" s="19">
        <v>43344</v>
      </c>
      <c r="Y572" s="19">
        <v>43373</v>
      </c>
      <c r="Z572" s="29">
        <v>565</v>
      </c>
      <c r="AA572" s="30">
        <v>1315</v>
      </c>
      <c r="AB572" s="30">
        <v>0</v>
      </c>
      <c r="AD572" s="31" t="s">
        <v>400</v>
      </c>
      <c r="AE572" s="17">
        <v>565</v>
      </c>
      <c r="AF572" s="32" t="s">
        <v>401</v>
      </c>
      <c r="AG572" s="33" t="s">
        <v>173</v>
      </c>
      <c r="AH572" s="19">
        <f t="shared" si="35"/>
        <v>43373</v>
      </c>
      <c r="AI572" s="19">
        <f t="shared" si="36"/>
        <v>43373</v>
      </c>
      <c r="AJ572" s="17" t="s">
        <v>402</v>
      </c>
    </row>
    <row r="573" spans="1:36" ht="45" customHeight="1">
      <c r="A573" s="38">
        <v>2018</v>
      </c>
      <c r="B573" s="19">
        <v>43282</v>
      </c>
      <c r="C573" s="19">
        <v>43373</v>
      </c>
      <c r="D573" s="17" t="s">
        <v>96</v>
      </c>
      <c r="E573" s="17">
        <v>211</v>
      </c>
      <c r="F573" s="17" t="s">
        <v>274</v>
      </c>
      <c r="G573" s="17" t="s">
        <v>274</v>
      </c>
      <c r="H573" s="17" t="s">
        <v>275</v>
      </c>
      <c r="I573" s="17" t="s">
        <v>276</v>
      </c>
      <c r="J573" s="17" t="s">
        <v>277</v>
      </c>
      <c r="K573" s="17" t="s">
        <v>278</v>
      </c>
      <c r="L573" s="17" t="s">
        <v>101</v>
      </c>
      <c r="M573" s="17" t="s">
        <v>240</v>
      </c>
      <c r="N573" s="17" t="s">
        <v>103</v>
      </c>
      <c r="O573" s="17">
        <v>0</v>
      </c>
      <c r="P573" s="30">
        <v>0</v>
      </c>
      <c r="Q573" s="17" t="s">
        <v>121</v>
      </c>
      <c r="R573" s="17" t="s">
        <v>122</v>
      </c>
      <c r="S573" s="17" t="s">
        <v>122</v>
      </c>
      <c r="T573" s="17" t="s">
        <v>121</v>
      </c>
      <c r="U573" s="17" t="s">
        <v>122</v>
      </c>
      <c r="V573" s="17" t="s">
        <v>122</v>
      </c>
      <c r="W573" s="17" t="s">
        <v>240</v>
      </c>
      <c r="X573" s="19">
        <v>43344</v>
      </c>
      <c r="Y573" s="19">
        <v>43373</v>
      </c>
      <c r="Z573" s="29">
        <v>566</v>
      </c>
      <c r="AA573" s="30">
        <v>1315</v>
      </c>
      <c r="AB573" s="30">
        <v>0</v>
      </c>
      <c r="AD573" s="31" t="s">
        <v>400</v>
      </c>
      <c r="AE573" s="17">
        <v>566</v>
      </c>
      <c r="AF573" s="32" t="s">
        <v>401</v>
      </c>
      <c r="AG573" s="33" t="s">
        <v>173</v>
      </c>
      <c r="AH573" s="19">
        <f t="shared" si="35"/>
        <v>43373</v>
      </c>
      <c r="AI573" s="19">
        <f t="shared" si="36"/>
        <v>43373</v>
      </c>
      <c r="AJ573" s="17" t="s">
        <v>402</v>
      </c>
    </row>
    <row r="574" spans="1:36" ht="45" customHeight="1">
      <c r="A574" s="38">
        <v>2018</v>
      </c>
      <c r="B574" s="19">
        <v>43282</v>
      </c>
      <c r="C574" s="19">
        <v>43373</v>
      </c>
      <c r="D574" s="17" t="s">
        <v>96</v>
      </c>
      <c r="E574" s="17">
        <v>202</v>
      </c>
      <c r="F574" s="17" t="s">
        <v>307</v>
      </c>
      <c r="G574" s="17" t="s">
        <v>972</v>
      </c>
      <c r="H574" s="17" t="s">
        <v>973</v>
      </c>
      <c r="I574" s="17" t="s">
        <v>974</v>
      </c>
      <c r="J574" s="17" t="s">
        <v>976</v>
      </c>
      <c r="K574" s="17" t="s">
        <v>779</v>
      </c>
      <c r="L574" s="17" t="s">
        <v>101</v>
      </c>
      <c r="M574" s="17" t="s">
        <v>240</v>
      </c>
      <c r="N574" s="17" t="s">
        <v>103</v>
      </c>
      <c r="O574" s="17">
        <v>0</v>
      </c>
      <c r="P574" s="30">
        <v>0</v>
      </c>
      <c r="Q574" s="17" t="s">
        <v>121</v>
      </c>
      <c r="R574" s="17" t="s">
        <v>122</v>
      </c>
      <c r="S574" s="17" t="s">
        <v>122</v>
      </c>
      <c r="T574" s="17" t="s">
        <v>121</v>
      </c>
      <c r="U574" s="17" t="s">
        <v>122</v>
      </c>
      <c r="V574" s="17" t="s">
        <v>122</v>
      </c>
      <c r="W574" s="17" t="s">
        <v>240</v>
      </c>
      <c r="X574" s="19">
        <v>43344</v>
      </c>
      <c r="Y574" s="19">
        <v>43373</v>
      </c>
      <c r="Z574" s="29">
        <v>567</v>
      </c>
      <c r="AA574" s="30">
        <v>1315</v>
      </c>
      <c r="AB574" s="30">
        <v>0</v>
      </c>
      <c r="AD574" s="31" t="s">
        <v>400</v>
      </c>
      <c r="AE574" s="17">
        <v>567</v>
      </c>
      <c r="AF574" s="32" t="s">
        <v>401</v>
      </c>
      <c r="AG574" s="33" t="s">
        <v>173</v>
      </c>
      <c r="AH574" s="19">
        <f t="shared" si="35"/>
        <v>43373</v>
      </c>
      <c r="AI574" s="19">
        <f t="shared" si="36"/>
        <v>43373</v>
      </c>
      <c r="AJ574" s="17" t="s">
        <v>402</v>
      </c>
    </row>
    <row r="575" spans="1:36" ht="45" customHeight="1">
      <c r="A575" s="38">
        <v>2018</v>
      </c>
      <c r="B575" s="19">
        <v>43282</v>
      </c>
      <c r="C575" s="19">
        <v>43373</v>
      </c>
      <c r="D575" s="17" t="s">
        <v>96</v>
      </c>
      <c r="E575" s="17">
        <v>202</v>
      </c>
      <c r="F575" s="17" t="s">
        <v>114</v>
      </c>
      <c r="G575" s="17" t="s">
        <v>114</v>
      </c>
      <c r="H575" s="17" t="s">
        <v>254</v>
      </c>
      <c r="I575" s="17" t="s">
        <v>255</v>
      </c>
      <c r="J575" s="17" t="s">
        <v>248</v>
      </c>
      <c r="K575" s="17" t="s">
        <v>239</v>
      </c>
      <c r="L575" s="17" t="s">
        <v>101</v>
      </c>
      <c r="M575" s="17" t="s">
        <v>240</v>
      </c>
      <c r="N575" s="17" t="s">
        <v>103</v>
      </c>
      <c r="O575" s="17">
        <v>0</v>
      </c>
      <c r="P575" s="30">
        <v>0</v>
      </c>
      <c r="Q575" s="17" t="s">
        <v>121</v>
      </c>
      <c r="R575" s="17" t="s">
        <v>122</v>
      </c>
      <c r="S575" s="17" t="s">
        <v>122</v>
      </c>
      <c r="T575" s="17" t="s">
        <v>121</v>
      </c>
      <c r="U575" s="17" t="s">
        <v>122</v>
      </c>
      <c r="V575" s="17" t="s">
        <v>122</v>
      </c>
      <c r="W575" s="17" t="s">
        <v>240</v>
      </c>
      <c r="X575" s="19">
        <v>43282</v>
      </c>
      <c r="Y575" s="19">
        <v>43312</v>
      </c>
      <c r="Z575" s="29">
        <v>568</v>
      </c>
      <c r="AA575" s="30">
        <v>1614.72</v>
      </c>
      <c r="AB575" s="30">
        <v>0</v>
      </c>
      <c r="AD575" s="31" t="s">
        <v>400</v>
      </c>
      <c r="AE575" s="17">
        <v>568</v>
      </c>
      <c r="AF575" s="32" t="s">
        <v>401</v>
      </c>
      <c r="AG575" s="33" t="s">
        <v>173</v>
      </c>
      <c r="AH575" s="19">
        <f t="shared" si="35"/>
        <v>43373</v>
      </c>
      <c r="AI575" s="19">
        <f t="shared" si="36"/>
        <v>43373</v>
      </c>
      <c r="AJ575" s="17" t="s">
        <v>402</v>
      </c>
    </row>
    <row r="576" spans="1:36" ht="45" customHeight="1">
      <c r="A576" s="38">
        <v>2018</v>
      </c>
      <c r="B576" s="19">
        <v>43282</v>
      </c>
      <c r="C576" s="19">
        <v>43373</v>
      </c>
      <c r="D576" s="17" t="s">
        <v>96</v>
      </c>
      <c r="E576" s="17">
        <v>202</v>
      </c>
      <c r="F576" s="17" t="s">
        <v>114</v>
      </c>
      <c r="G576" s="17" t="s">
        <v>114</v>
      </c>
      <c r="H576" s="17" t="s">
        <v>254</v>
      </c>
      <c r="I576" s="17" t="s">
        <v>255</v>
      </c>
      <c r="J576" s="17" t="s">
        <v>248</v>
      </c>
      <c r="K576" s="17" t="s">
        <v>239</v>
      </c>
      <c r="L576" s="17" t="s">
        <v>101</v>
      </c>
      <c r="M576" s="17" t="s">
        <v>240</v>
      </c>
      <c r="N576" s="17" t="s">
        <v>103</v>
      </c>
      <c r="O576" s="17">
        <v>0</v>
      </c>
      <c r="P576" s="30">
        <v>0</v>
      </c>
      <c r="Q576" s="17" t="s">
        <v>121</v>
      </c>
      <c r="R576" s="17" t="s">
        <v>122</v>
      </c>
      <c r="S576" s="17" t="s">
        <v>122</v>
      </c>
      <c r="T576" s="17" t="s">
        <v>121</v>
      </c>
      <c r="U576" s="17" t="s">
        <v>122</v>
      </c>
      <c r="V576" s="17" t="s">
        <v>122</v>
      </c>
      <c r="W576" s="17" t="s">
        <v>240</v>
      </c>
      <c r="X576" s="19">
        <v>43282</v>
      </c>
      <c r="Y576" s="19">
        <v>43312</v>
      </c>
      <c r="Z576" s="29">
        <v>569</v>
      </c>
      <c r="AA576" s="30">
        <v>1614.72</v>
      </c>
      <c r="AB576" s="30">
        <v>0</v>
      </c>
      <c r="AD576" s="31" t="s">
        <v>400</v>
      </c>
      <c r="AE576" s="17">
        <v>569</v>
      </c>
      <c r="AF576" s="32" t="s">
        <v>401</v>
      </c>
      <c r="AG576" s="33" t="s">
        <v>173</v>
      </c>
      <c r="AH576" s="19">
        <f t="shared" si="35"/>
        <v>43373</v>
      </c>
      <c r="AI576" s="19">
        <f t="shared" si="36"/>
        <v>43373</v>
      </c>
      <c r="AJ576" s="17" t="s">
        <v>402</v>
      </c>
    </row>
    <row r="577" spans="1:36" ht="45" customHeight="1">
      <c r="A577" s="38">
        <v>2018</v>
      </c>
      <c r="B577" s="19">
        <v>43282</v>
      </c>
      <c r="C577" s="19">
        <v>43373</v>
      </c>
      <c r="D577" s="17" t="s">
        <v>96</v>
      </c>
      <c r="E577" s="17">
        <v>294</v>
      </c>
      <c r="F577" s="17" t="s">
        <v>379</v>
      </c>
      <c r="G577" s="17" t="s">
        <v>379</v>
      </c>
      <c r="H577" s="17" t="s">
        <v>180</v>
      </c>
      <c r="I577" s="17" t="s">
        <v>977</v>
      </c>
      <c r="J577" s="17" t="s">
        <v>978</v>
      </c>
      <c r="K577" s="17" t="s">
        <v>257</v>
      </c>
      <c r="L577" s="17" t="s">
        <v>101</v>
      </c>
      <c r="M577" s="17" t="s">
        <v>240</v>
      </c>
      <c r="N577" s="17" t="s">
        <v>103</v>
      </c>
      <c r="O577" s="17">
        <v>0</v>
      </c>
      <c r="P577" s="30">
        <v>0</v>
      </c>
      <c r="Q577" s="17" t="s">
        <v>121</v>
      </c>
      <c r="R577" s="17" t="s">
        <v>122</v>
      </c>
      <c r="S577" s="17" t="s">
        <v>122</v>
      </c>
      <c r="T577" s="17" t="s">
        <v>121</v>
      </c>
      <c r="U577" s="17" t="s">
        <v>122</v>
      </c>
      <c r="V577" s="17" t="s">
        <v>122</v>
      </c>
      <c r="W577" s="17" t="s">
        <v>240</v>
      </c>
      <c r="X577" s="19">
        <v>43282</v>
      </c>
      <c r="Y577" s="19">
        <v>43312</v>
      </c>
      <c r="Z577" s="29">
        <v>570</v>
      </c>
      <c r="AA577" s="30">
        <v>1624</v>
      </c>
      <c r="AB577" s="30">
        <v>0</v>
      </c>
      <c r="AD577" s="31" t="s">
        <v>400</v>
      </c>
      <c r="AE577" s="17">
        <v>570</v>
      </c>
      <c r="AF577" s="32" t="s">
        <v>401</v>
      </c>
      <c r="AG577" s="33" t="s">
        <v>173</v>
      </c>
      <c r="AH577" s="19">
        <f t="shared" si="35"/>
        <v>43373</v>
      </c>
      <c r="AI577" s="19">
        <f t="shared" si="36"/>
        <v>43373</v>
      </c>
      <c r="AJ577" s="17" t="s">
        <v>402</v>
      </c>
    </row>
    <row r="578" spans="1:36" ht="45" customHeight="1">
      <c r="A578" s="38">
        <v>2018</v>
      </c>
      <c r="B578" s="19">
        <v>43282</v>
      </c>
      <c r="C578" s="19">
        <v>43373</v>
      </c>
      <c r="D578" s="17" t="s">
        <v>96</v>
      </c>
      <c r="E578" s="17">
        <v>294</v>
      </c>
      <c r="F578" s="17" t="s">
        <v>379</v>
      </c>
      <c r="G578" s="17" t="s">
        <v>379</v>
      </c>
      <c r="H578" s="17" t="s">
        <v>180</v>
      </c>
      <c r="I578" s="17" t="s">
        <v>977</v>
      </c>
      <c r="J578" s="17" t="s">
        <v>978</v>
      </c>
      <c r="K578" s="17" t="s">
        <v>257</v>
      </c>
      <c r="L578" s="17" t="s">
        <v>101</v>
      </c>
      <c r="M578" s="17" t="s">
        <v>240</v>
      </c>
      <c r="N578" s="17" t="s">
        <v>103</v>
      </c>
      <c r="O578" s="17">
        <v>0</v>
      </c>
      <c r="P578" s="30">
        <v>0</v>
      </c>
      <c r="Q578" s="17" t="s">
        <v>121</v>
      </c>
      <c r="R578" s="17" t="s">
        <v>122</v>
      </c>
      <c r="S578" s="17" t="s">
        <v>122</v>
      </c>
      <c r="T578" s="17" t="s">
        <v>121</v>
      </c>
      <c r="U578" s="17" t="s">
        <v>122</v>
      </c>
      <c r="V578" s="17" t="s">
        <v>122</v>
      </c>
      <c r="W578" s="17" t="s">
        <v>240</v>
      </c>
      <c r="X578" s="19">
        <v>43313</v>
      </c>
      <c r="Y578" s="19">
        <v>43343</v>
      </c>
      <c r="Z578" s="29">
        <v>571</v>
      </c>
      <c r="AA578" s="30">
        <v>1624</v>
      </c>
      <c r="AB578" s="30">
        <v>0</v>
      </c>
      <c r="AD578" s="31" t="s">
        <v>400</v>
      </c>
      <c r="AE578" s="17">
        <v>571</v>
      </c>
      <c r="AF578" s="32" t="s">
        <v>401</v>
      </c>
      <c r="AG578" s="33" t="s">
        <v>173</v>
      </c>
      <c r="AH578" s="19">
        <f t="shared" si="35"/>
        <v>43373</v>
      </c>
      <c r="AI578" s="19">
        <f t="shared" si="36"/>
        <v>43373</v>
      </c>
      <c r="AJ578" s="17" t="s">
        <v>402</v>
      </c>
    </row>
    <row r="579" spans="1:36" ht="45" customHeight="1">
      <c r="A579" s="38">
        <v>2018</v>
      </c>
      <c r="B579" s="19">
        <v>43282</v>
      </c>
      <c r="C579" s="19">
        <v>43373</v>
      </c>
      <c r="D579" s="17" t="s">
        <v>96</v>
      </c>
      <c r="E579" s="17">
        <v>381</v>
      </c>
      <c r="F579" s="17" t="s">
        <v>236</v>
      </c>
      <c r="G579" s="17" t="s">
        <v>236</v>
      </c>
      <c r="H579" s="17" t="s">
        <v>166</v>
      </c>
      <c r="I579" s="17" t="s">
        <v>237</v>
      </c>
      <c r="J579" s="17" t="s">
        <v>238</v>
      </c>
      <c r="K579" s="17" t="s">
        <v>239</v>
      </c>
      <c r="L579" s="17" t="s">
        <v>101</v>
      </c>
      <c r="M579" s="17" t="s">
        <v>240</v>
      </c>
      <c r="N579" s="17" t="s">
        <v>103</v>
      </c>
      <c r="O579" s="17">
        <v>0</v>
      </c>
      <c r="P579" s="30">
        <v>0</v>
      </c>
      <c r="Q579" s="17" t="s">
        <v>121</v>
      </c>
      <c r="R579" s="17" t="s">
        <v>122</v>
      </c>
      <c r="S579" s="17" t="s">
        <v>122</v>
      </c>
      <c r="T579" s="17" t="s">
        <v>121</v>
      </c>
      <c r="U579" s="17" t="s">
        <v>122</v>
      </c>
      <c r="V579" s="17" t="s">
        <v>122</v>
      </c>
      <c r="W579" s="17" t="s">
        <v>240</v>
      </c>
      <c r="X579" s="19">
        <v>43132</v>
      </c>
      <c r="Y579" s="19">
        <v>43251</v>
      </c>
      <c r="Z579" s="29">
        <v>572</v>
      </c>
      <c r="AA579" s="30">
        <v>3248</v>
      </c>
      <c r="AB579" s="30">
        <v>0</v>
      </c>
      <c r="AD579" s="31" t="s">
        <v>400</v>
      </c>
      <c r="AE579" s="17">
        <v>572</v>
      </c>
      <c r="AF579" s="32" t="s">
        <v>401</v>
      </c>
      <c r="AG579" s="33" t="s">
        <v>173</v>
      </c>
      <c r="AH579" s="19">
        <f t="shared" si="35"/>
        <v>43373</v>
      </c>
      <c r="AI579" s="19">
        <f t="shared" si="36"/>
        <v>43373</v>
      </c>
      <c r="AJ579" s="17" t="s">
        <v>402</v>
      </c>
    </row>
    <row r="580" spans="1:36" ht="45" customHeight="1">
      <c r="A580" s="38">
        <v>2018</v>
      </c>
      <c r="B580" s="19">
        <v>43282</v>
      </c>
      <c r="C580" s="19">
        <v>43373</v>
      </c>
      <c r="D580" s="17" t="s">
        <v>96</v>
      </c>
      <c r="E580" s="17">
        <v>381</v>
      </c>
      <c r="F580" s="17" t="s">
        <v>236</v>
      </c>
      <c r="G580" s="17" t="s">
        <v>236</v>
      </c>
      <c r="H580" s="17" t="s">
        <v>166</v>
      </c>
      <c r="I580" s="17" t="s">
        <v>241</v>
      </c>
      <c r="J580" s="17" t="s">
        <v>242</v>
      </c>
      <c r="K580" s="17" t="s">
        <v>243</v>
      </c>
      <c r="L580" s="17" t="s">
        <v>101</v>
      </c>
      <c r="M580" s="17" t="s">
        <v>240</v>
      </c>
      <c r="N580" s="17" t="s">
        <v>103</v>
      </c>
      <c r="O580" s="17">
        <v>0</v>
      </c>
      <c r="P580" s="30">
        <v>0</v>
      </c>
      <c r="Q580" s="17" t="s">
        <v>121</v>
      </c>
      <c r="R580" s="17" t="s">
        <v>122</v>
      </c>
      <c r="S580" s="17" t="s">
        <v>122</v>
      </c>
      <c r="T580" s="17" t="s">
        <v>121</v>
      </c>
      <c r="U580" s="17" t="s">
        <v>122</v>
      </c>
      <c r="V580" s="17" t="s">
        <v>122</v>
      </c>
      <c r="W580" s="17" t="s">
        <v>240</v>
      </c>
      <c r="X580" s="19">
        <v>43132</v>
      </c>
      <c r="Y580" s="19">
        <v>43251</v>
      </c>
      <c r="Z580" s="29">
        <v>573</v>
      </c>
      <c r="AA580" s="30">
        <v>3248</v>
      </c>
      <c r="AB580" s="30">
        <v>0</v>
      </c>
      <c r="AD580" s="31" t="s">
        <v>400</v>
      </c>
      <c r="AE580" s="17">
        <v>573</v>
      </c>
      <c r="AF580" s="32" t="s">
        <v>401</v>
      </c>
      <c r="AG580" s="33" t="s">
        <v>173</v>
      </c>
      <c r="AH580" s="19">
        <f t="shared" si="35"/>
        <v>43373</v>
      </c>
      <c r="AI580" s="19">
        <f t="shared" si="36"/>
        <v>43373</v>
      </c>
      <c r="AJ580" s="17" t="s">
        <v>402</v>
      </c>
    </row>
    <row r="581" spans="1:36" ht="45" customHeight="1">
      <c r="A581" s="38">
        <v>2018</v>
      </c>
      <c r="B581" s="19">
        <v>43282</v>
      </c>
      <c r="C581" s="19">
        <v>43373</v>
      </c>
      <c r="D581" s="17" t="s">
        <v>96</v>
      </c>
      <c r="E581" s="17">
        <v>381</v>
      </c>
      <c r="F581" s="17" t="s">
        <v>236</v>
      </c>
      <c r="G581" s="17" t="s">
        <v>236</v>
      </c>
      <c r="H581" s="17" t="s">
        <v>166</v>
      </c>
      <c r="I581" s="17" t="s">
        <v>244</v>
      </c>
      <c r="J581" s="17" t="s">
        <v>169</v>
      </c>
      <c r="K581" s="17" t="s">
        <v>245</v>
      </c>
      <c r="L581" s="17" t="s">
        <v>101</v>
      </c>
      <c r="M581" s="17" t="s">
        <v>240</v>
      </c>
      <c r="N581" s="17" t="s">
        <v>103</v>
      </c>
      <c r="O581" s="17">
        <v>0</v>
      </c>
      <c r="P581" s="30">
        <v>0</v>
      </c>
      <c r="Q581" s="17" t="s">
        <v>121</v>
      </c>
      <c r="R581" s="17" t="s">
        <v>122</v>
      </c>
      <c r="S581" s="17" t="s">
        <v>122</v>
      </c>
      <c r="T581" s="17" t="s">
        <v>121</v>
      </c>
      <c r="U581" s="17" t="s">
        <v>122</v>
      </c>
      <c r="V581" s="17" t="s">
        <v>122</v>
      </c>
      <c r="W581" s="17" t="s">
        <v>240</v>
      </c>
      <c r="X581" s="19">
        <v>43132</v>
      </c>
      <c r="Y581" s="19">
        <v>43251</v>
      </c>
      <c r="Z581" s="29">
        <v>574</v>
      </c>
      <c r="AA581" s="30">
        <v>3248</v>
      </c>
      <c r="AB581" s="30">
        <v>0</v>
      </c>
      <c r="AD581" s="31" t="s">
        <v>400</v>
      </c>
      <c r="AE581" s="17">
        <v>574</v>
      </c>
      <c r="AF581" s="32" t="s">
        <v>401</v>
      </c>
      <c r="AG581" s="33" t="s">
        <v>173</v>
      </c>
      <c r="AH581" s="19">
        <f t="shared" si="35"/>
        <v>43373</v>
      </c>
      <c r="AI581" s="19">
        <f t="shared" si="36"/>
        <v>43373</v>
      </c>
      <c r="AJ581" s="17" t="s">
        <v>402</v>
      </c>
    </row>
    <row r="582" spans="1:36" ht="45" customHeight="1">
      <c r="A582" s="38">
        <v>2018</v>
      </c>
      <c r="B582" s="19">
        <v>43282</v>
      </c>
      <c r="C582" s="19">
        <v>43373</v>
      </c>
      <c r="D582" s="17" t="s">
        <v>96</v>
      </c>
      <c r="E582" s="17">
        <v>381</v>
      </c>
      <c r="F582" s="17" t="s">
        <v>236</v>
      </c>
      <c r="G582" s="17" t="s">
        <v>236</v>
      </c>
      <c r="H582" s="17" t="s">
        <v>166</v>
      </c>
      <c r="I582" s="17" t="s">
        <v>246</v>
      </c>
      <c r="J582" s="17" t="s">
        <v>247</v>
      </c>
      <c r="K582" s="17" t="s">
        <v>248</v>
      </c>
      <c r="L582" s="17" t="s">
        <v>101</v>
      </c>
      <c r="M582" s="17" t="s">
        <v>240</v>
      </c>
      <c r="N582" s="17" t="s">
        <v>103</v>
      </c>
      <c r="O582" s="17">
        <v>0</v>
      </c>
      <c r="P582" s="30">
        <v>0</v>
      </c>
      <c r="Q582" s="17" t="s">
        <v>121</v>
      </c>
      <c r="R582" s="17" t="s">
        <v>122</v>
      </c>
      <c r="S582" s="17" t="s">
        <v>122</v>
      </c>
      <c r="T582" s="17" t="s">
        <v>121</v>
      </c>
      <c r="U582" s="17" t="s">
        <v>122</v>
      </c>
      <c r="V582" s="17" t="s">
        <v>122</v>
      </c>
      <c r="W582" s="17" t="s">
        <v>240</v>
      </c>
      <c r="X582" s="19">
        <v>43132</v>
      </c>
      <c r="Y582" s="19">
        <v>43251</v>
      </c>
      <c r="Z582" s="29">
        <v>575</v>
      </c>
      <c r="AA582" s="30">
        <v>3248</v>
      </c>
      <c r="AB582" s="30">
        <v>0</v>
      </c>
      <c r="AD582" s="31" t="s">
        <v>400</v>
      </c>
      <c r="AE582" s="17">
        <v>575</v>
      </c>
      <c r="AF582" s="32" t="s">
        <v>401</v>
      </c>
      <c r="AG582" s="33" t="s">
        <v>173</v>
      </c>
      <c r="AH582" s="19">
        <f t="shared" si="35"/>
        <v>43373</v>
      </c>
      <c r="AI582" s="19">
        <f t="shared" si="36"/>
        <v>43373</v>
      </c>
      <c r="AJ582" s="17" t="s">
        <v>402</v>
      </c>
    </row>
    <row r="583" spans="1:36" ht="45" customHeight="1">
      <c r="A583" s="38">
        <v>2018</v>
      </c>
      <c r="B583" s="19">
        <v>43282</v>
      </c>
      <c r="C583" s="19">
        <v>43373</v>
      </c>
      <c r="D583" s="17" t="s">
        <v>96</v>
      </c>
      <c r="E583" s="17">
        <v>381</v>
      </c>
      <c r="F583" s="17" t="s">
        <v>236</v>
      </c>
      <c r="G583" s="17" t="s">
        <v>236</v>
      </c>
      <c r="H583" s="17" t="s">
        <v>166</v>
      </c>
      <c r="I583" s="17" t="s">
        <v>249</v>
      </c>
      <c r="J583" s="17" t="s">
        <v>250</v>
      </c>
      <c r="K583" s="17" t="s">
        <v>163</v>
      </c>
      <c r="L583" s="17" t="s">
        <v>101</v>
      </c>
      <c r="M583" s="17" t="s">
        <v>240</v>
      </c>
      <c r="N583" s="17" t="s">
        <v>103</v>
      </c>
      <c r="O583" s="17">
        <v>0</v>
      </c>
      <c r="P583" s="30">
        <v>0</v>
      </c>
      <c r="Q583" s="17" t="s">
        <v>121</v>
      </c>
      <c r="R583" s="17" t="s">
        <v>122</v>
      </c>
      <c r="S583" s="17" t="s">
        <v>122</v>
      </c>
      <c r="T583" s="17" t="s">
        <v>121</v>
      </c>
      <c r="U583" s="17" t="s">
        <v>122</v>
      </c>
      <c r="V583" s="17" t="s">
        <v>122</v>
      </c>
      <c r="W583" s="17" t="s">
        <v>240</v>
      </c>
      <c r="X583" s="19">
        <v>43132</v>
      </c>
      <c r="Y583" s="19">
        <v>43251</v>
      </c>
      <c r="Z583" s="29">
        <v>576</v>
      </c>
      <c r="AA583" s="30">
        <v>3248</v>
      </c>
      <c r="AB583" s="30">
        <v>0</v>
      </c>
      <c r="AD583" s="31" t="s">
        <v>400</v>
      </c>
      <c r="AE583" s="17">
        <v>576</v>
      </c>
      <c r="AF583" s="32" t="s">
        <v>401</v>
      </c>
      <c r="AG583" s="33" t="s">
        <v>173</v>
      </c>
      <c r="AH583" s="19">
        <f t="shared" si="35"/>
        <v>43373</v>
      </c>
      <c r="AI583" s="19">
        <f t="shared" si="36"/>
        <v>43373</v>
      </c>
      <c r="AJ583" s="17" t="s">
        <v>402</v>
      </c>
    </row>
    <row r="584" spans="1:36" ht="45" customHeight="1">
      <c r="A584" s="38">
        <v>2018</v>
      </c>
      <c r="B584" s="19">
        <v>43282</v>
      </c>
      <c r="C584" s="19">
        <v>43373</v>
      </c>
      <c r="D584" s="17" t="s">
        <v>96</v>
      </c>
      <c r="E584" s="17">
        <v>294</v>
      </c>
      <c r="F584" s="17" t="s">
        <v>251</v>
      </c>
      <c r="G584" s="17" t="s">
        <v>251</v>
      </c>
      <c r="H584" s="17" t="s">
        <v>180</v>
      </c>
      <c r="I584" s="17" t="s">
        <v>977</v>
      </c>
      <c r="J584" s="17" t="s">
        <v>978</v>
      </c>
      <c r="K584" s="17" t="s">
        <v>257</v>
      </c>
      <c r="L584" s="17" t="s">
        <v>101</v>
      </c>
      <c r="M584" s="17" t="s">
        <v>240</v>
      </c>
      <c r="N584" s="17" t="s">
        <v>103</v>
      </c>
      <c r="O584" s="17">
        <v>0</v>
      </c>
      <c r="P584" s="30">
        <v>0</v>
      </c>
      <c r="Q584" s="17" t="s">
        <v>121</v>
      </c>
      <c r="R584" s="17" t="s">
        <v>122</v>
      </c>
      <c r="S584" s="17" t="s">
        <v>122</v>
      </c>
      <c r="T584" s="17" t="s">
        <v>121</v>
      </c>
      <c r="U584" s="17" t="s">
        <v>122</v>
      </c>
      <c r="V584" s="17" t="s">
        <v>122</v>
      </c>
      <c r="W584" s="17" t="s">
        <v>240</v>
      </c>
      <c r="X584" s="19">
        <v>43132</v>
      </c>
      <c r="Y584" s="19">
        <v>43251</v>
      </c>
      <c r="Z584" s="29">
        <v>577</v>
      </c>
      <c r="AA584" s="30">
        <v>3248</v>
      </c>
      <c r="AB584" s="30">
        <v>0</v>
      </c>
      <c r="AD584" s="31" t="s">
        <v>400</v>
      </c>
      <c r="AE584" s="17">
        <v>577</v>
      </c>
      <c r="AF584" s="32" t="s">
        <v>401</v>
      </c>
      <c r="AG584" s="33" t="s">
        <v>173</v>
      </c>
      <c r="AH584" s="19">
        <f t="shared" si="35"/>
        <v>43373</v>
      </c>
      <c r="AI584" s="19">
        <f t="shared" si="36"/>
        <v>43373</v>
      </c>
      <c r="AJ584" s="17" t="s">
        <v>402</v>
      </c>
    </row>
    <row r="585" spans="1:36" ht="45" customHeight="1">
      <c r="A585" s="38">
        <v>2018</v>
      </c>
      <c r="B585" s="19">
        <v>43282</v>
      </c>
      <c r="C585" s="19">
        <v>43373</v>
      </c>
      <c r="D585" s="17" t="s">
        <v>96</v>
      </c>
      <c r="E585" s="17">
        <v>381</v>
      </c>
      <c r="F585" s="17" t="s">
        <v>236</v>
      </c>
      <c r="G585" s="17" t="s">
        <v>236</v>
      </c>
      <c r="H585" s="17" t="s">
        <v>166</v>
      </c>
      <c r="I585" s="17" t="s">
        <v>237</v>
      </c>
      <c r="J585" s="17" t="s">
        <v>238</v>
      </c>
      <c r="K585" s="17" t="s">
        <v>239</v>
      </c>
      <c r="L585" s="17" t="s">
        <v>101</v>
      </c>
      <c r="M585" s="17" t="s">
        <v>240</v>
      </c>
      <c r="N585" s="17" t="s">
        <v>103</v>
      </c>
      <c r="O585" s="17">
        <v>0</v>
      </c>
      <c r="P585" s="30">
        <v>0</v>
      </c>
      <c r="Q585" s="17" t="s">
        <v>121</v>
      </c>
      <c r="R585" s="17" t="s">
        <v>122</v>
      </c>
      <c r="S585" s="17" t="s">
        <v>122</v>
      </c>
      <c r="T585" s="17" t="s">
        <v>121</v>
      </c>
      <c r="U585" s="17" t="s">
        <v>122</v>
      </c>
      <c r="V585" s="17" t="s">
        <v>122</v>
      </c>
      <c r="W585" s="17" t="s">
        <v>240</v>
      </c>
      <c r="X585" s="19">
        <v>43252</v>
      </c>
      <c r="Y585" s="19">
        <v>43343</v>
      </c>
      <c r="Z585" s="29">
        <v>578</v>
      </c>
      <c r="AA585" s="30">
        <v>2436</v>
      </c>
      <c r="AB585" s="30">
        <v>0</v>
      </c>
      <c r="AD585" s="31" t="s">
        <v>400</v>
      </c>
      <c r="AE585" s="17">
        <v>578</v>
      </c>
      <c r="AF585" s="32" t="s">
        <v>401</v>
      </c>
      <c r="AG585" s="33" t="s">
        <v>173</v>
      </c>
      <c r="AH585" s="19">
        <f t="shared" si="35"/>
        <v>43373</v>
      </c>
      <c r="AI585" s="19">
        <f t="shared" si="36"/>
        <v>43373</v>
      </c>
      <c r="AJ585" s="17" t="s">
        <v>402</v>
      </c>
    </row>
    <row r="586" spans="1:36" ht="45" customHeight="1">
      <c r="A586" s="38">
        <v>2018</v>
      </c>
      <c r="B586" s="19">
        <v>43282</v>
      </c>
      <c r="C586" s="19">
        <v>43373</v>
      </c>
      <c r="D586" s="17" t="s">
        <v>96</v>
      </c>
      <c r="E586" s="17">
        <v>381</v>
      </c>
      <c r="F586" s="17" t="s">
        <v>236</v>
      </c>
      <c r="G586" s="17" t="s">
        <v>236</v>
      </c>
      <c r="H586" s="17" t="s">
        <v>166</v>
      </c>
      <c r="I586" s="17" t="s">
        <v>241</v>
      </c>
      <c r="J586" s="17" t="s">
        <v>242</v>
      </c>
      <c r="K586" s="17" t="s">
        <v>243</v>
      </c>
      <c r="L586" s="17" t="s">
        <v>101</v>
      </c>
      <c r="M586" s="17" t="s">
        <v>240</v>
      </c>
      <c r="N586" s="17" t="s">
        <v>103</v>
      </c>
      <c r="O586" s="17">
        <v>0</v>
      </c>
      <c r="P586" s="30">
        <v>0</v>
      </c>
      <c r="Q586" s="17" t="s">
        <v>121</v>
      </c>
      <c r="R586" s="17" t="s">
        <v>122</v>
      </c>
      <c r="S586" s="17" t="s">
        <v>122</v>
      </c>
      <c r="T586" s="17" t="s">
        <v>121</v>
      </c>
      <c r="U586" s="17" t="s">
        <v>122</v>
      </c>
      <c r="V586" s="17" t="s">
        <v>122</v>
      </c>
      <c r="W586" s="17" t="s">
        <v>240</v>
      </c>
      <c r="X586" s="19">
        <v>43252</v>
      </c>
      <c r="Y586" s="19">
        <v>43343</v>
      </c>
      <c r="Z586" s="29">
        <v>579</v>
      </c>
      <c r="AA586" s="30">
        <v>2436</v>
      </c>
      <c r="AB586" s="30">
        <v>0</v>
      </c>
      <c r="AD586" s="31" t="s">
        <v>400</v>
      </c>
      <c r="AE586" s="17">
        <v>579</v>
      </c>
      <c r="AF586" s="32" t="s">
        <v>401</v>
      </c>
      <c r="AG586" s="33" t="s">
        <v>173</v>
      </c>
      <c r="AH586" s="19">
        <f t="shared" ref="AH586:AH649" si="39">+C586</f>
        <v>43373</v>
      </c>
      <c r="AI586" s="19">
        <f t="shared" si="36"/>
        <v>43373</v>
      </c>
      <c r="AJ586" s="17" t="s">
        <v>402</v>
      </c>
    </row>
    <row r="587" spans="1:36" ht="45" customHeight="1">
      <c r="A587" s="38">
        <v>2018</v>
      </c>
      <c r="B587" s="19">
        <v>43282</v>
      </c>
      <c r="C587" s="19">
        <v>43373</v>
      </c>
      <c r="D587" s="17" t="s">
        <v>96</v>
      </c>
      <c r="E587" s="17">
        <v>381</v>
      </c>
      <c r="F587" s="17" t="s">
        <v>236</v>
      </c>
      <c r="G587" s="17" t="s">
        <v>236</v>
      </c>
      <c r="H587" s="17" t="s">
        <v>166</v>
      </c>
      <c r="I587" s="17" t="s">
        <v>244</v>
      </c>
      <c r="J587" s="17" t="s">
        <v>169</v>
      </c>
      <c r="K587" s="17" t="s">
        <v>245</v>
      </c>
      <c r="L587" s="17" t="s">
        <v>101</v>
      </c>
      <c r="M587" s="17" t="s">
        <v>240</v>
      </c>
      <c r="N587" s="17" t="s">
        <v>103</v>
      </c>
      <c r="O587" s="17">
        <v>0</v>
      </c>
      <c r="P587" s="30">
        <v>0</v>
      </c>
      <c r="Q587" s="17" t="s">
        <v>121</v>
      </c>
      <c r="R587" s="17" t="s">
        <v>122</v>
      </c>
      <c r="S587" s="17" t="s">
        <v>122</v>
      </c>
      <c r="T587" s="17" t="s">
        <v>121</v>
      </c>
      <c r="U587" s="17" t="s">
        <v>122</v>
      </c>
      <c r="V587" s="17" t="s">
        <v>122</v>
      </c>
      <c r="W587" s="17" t="s">
        <v>240</v>
      </c>
      <c r="X587" s="19">
        <v>43252</v>
      </c>
      <c r="Y587" s="19">
        <v>43343</v>
      </c>
      <c r="Z587" s="29">
        <v>580</v>
      </c>
      <c r="AA587" s="30">
        <v>2436</v>
      </c>
      <c r="AB587" s="30">
        <v>0</v>
      </c>
      <c r="AD587" s="31" t="s">
        <v>400</v>
      </c>
      <c r="AE587" s="17">
        <v>580</v>
      </c>
      <c r="AF587" s="32" t="s">
        <v>401</v>
      </c>
      <c r="AG587" s="33" t="s">
        <v>173</v>
      </c>
      <c r="AH587" s="19">
        <f t="shared" si="39"/>
        <v>43373</v>
      </c>
      <c r="AI587" s="19">
        <f t="shared" si="36"/>
        <v>43373</v>
      </c>
      <c r="AJ587" s="17" t="s">
        <v>402</v>
      </c>
    </row>
    <row r="588" spans="1:36" ht="45" customHeight="1">
      <c r="A588" s="38">
        <v>2018</v>
      </c>
      <c r="B588" s="19">
        <v>43282</v>
      </c>
      <c r="C588" s="19">
        <v>43373</v>
      </c>
      <c r="D588" s="17" t="s">
        <v>96</v>
      </c>
      <c r="E588" s="17">
        <v>381</v>
      </c>
      <c r="F588" s="17" t="s">
        <v>236</v>
      </c>
      <c r="G588" s="17" t="s">
        <v>236</v>
      </c>
      <c r="H588" s="17" t="s">
        <v>166</v>
      </c>
      <c r="I588" s="17" t="s">
        <v>246</v>
      </c>
      <c r="J588" s="17" t="s">
        <v>247</v>
      </c>
      <c r="K588" s="17" t="s">
        <v>248</v>
      </c>
      <c r="L588" s="17" t="s">
        <v>101</v>
      </c>
      <c r="M588" s="17" t="s">
        <v>240</v>
      </c>
      <c r="N588" s="17" t="s">
        <v>103</v>
      </c>
      <c r="O588" s="17">
        <v>0</v>
      </c>
      <c r="P588" s="30">
        <v>0</v>
      </c>
      <c r="Q588" s="17" t="s">
        <v>121</v>
      </c>
      <c r="R588" s="17" t="s">
        <v>122</v>
      </c>
      <c r="S588" s="17" t="s">
        <v>122</v>
      </c>
      <c r="T588" s="17" t="s">
        <v>121</v>
      </c>
      <c r="U588" s="17" t="s">
        <v>122</v>
      </c>
      <c r="V588" s="17" t="s">
        <v>122</v>
      </c>
      <c r="W588" s="17" t="s">
        <v>240</v>
      </c>
      <c r="X588" s="19">
        <v>43252</v>
      </c>
      <c r="Y588" s="19">
        <v>43343</v>
      </c>
      <c r="Z588" s="29">
        <v>581</v>
      </c>
      <c r="AA588" s="30">
        <v>2436</v>
      </c>
      <c r="AB588" s="30">
        <v>0</v>
      </c>
      <c r="AD588" s="31" t="s">
        <v>400</v>
      </c>
      <c r="AE588" s="17">
        <v>581</v>
      </c>
      <c r="AF588" s="32" t="s">
        <v>401</v>
      </c>
      <c r="AG588" s="33" t="s">
        <v>173</v>
      </c>
      <c r="AH588" s="19">
        <f t="shared" si="39"/>
        <v>43373</v>
      </c>
      <c r="AI588" s="19">
        <f t="shared" si="36"/>
        <v>43373</v>
      </c>
      <c r="AJ588" s="17" t="s">
        <v>402</v>
      </c>
    </row>
    <row r="589" spans="1:36" ht="45" customHeight="1">
      <c r="A589" s="38">
        <v>2018</v>
      </c>
      <c r="B589" s="19">
        <v>43282</v>
      </c>
      <c r="C589" s="19">
        <v>43373</v>
      </c>
      <c r="D589" s="17" t="s">
        <v>96</v>
      </c>
      <c r="E589" s="17">
        <v>381</v>
      </c>
      <c r="F589" s="17" t="s">
        <v>236</v>
      </c>
      <c r="G589" s="17" t="s">
        <v>236</v>
      </c>
      <c r="H589" s="17" t="s">
        <v>166</v>
      </c>
      <c r="I589" s="17" t="s">
        <v>249</v>
      </c>
      <c r="J589" s="17" t="s">
        <v>250</v>
      </c>
      <c r="K589" s="17" t="s">
        <v>163</v>
      </c>
      <c r="L589" s="17" t="s">
        <v>101</v>
      </c>
      <c r="M589" s="17" t="s">
        <v>240</v>
      </c>
      <c r="N589" s="17" t="s">
        <v>103</v>
      </c>
      <c r="O589" s="17">
        <v>0</v>
      </c>
      <c r="P589" s="30">
        <v>0</v>
      </c>
      <c r="Q589" s="17" t="s">
        <v>121</v>
      </c>
      <c r="R589" s="17" t="s">
        <v>122</v>
      </c>
      <c r="S589" s="17" t="s">
        <v>122</v>
      </c>
      <c r="T589" s="17" t="s">
        <v>121</v>
      </c>
      <c r="U589" s="17" t="s">
        <v>122</v>
      </c>
      <c r="V589" s="17" t="s">
        <v>122</v>
      </c>
      <c r="W589" s="17" t="s">
        <v>240</v>
      </c>
      <c r="X589" s="19">
        <v>43252</v>
      </c>
      <c r="Y589" s="19">
        <v>43343</v>
      </c>
      <c r="Z589" s="29">
        <v>582</v>
      </c>
      <c r="AA589" s="30">
        <v>2436</v>
      </c>
      <c r="AB589" s="30">
        <v>0</v>
      </c>
      <c r="AD589" s="31" t="s">
        <v>400</v>
      </c>
      <c r="AE589" s="17">
        <v>582</v>
      </c>
      <c r="AF589" s="32" t="s">
        <v>401</v>
      </c>
      <c r="AG589" s="33" t="s">
        <v>173</v>
      </c>
      <c r="AH589" s="19">
        <f t="shared" si="39"/>
        <v>43373</v>
      </c>
      <c r="AI589" s="19">
        <f t="shared" si="36"/>
        <v>43373</v>
      </c>
      <c r="AJ589" s="17" t="s">
        <v>402</v>
      </c>
    </row>
    <row r="590" spans="1:36" ht="45" customHeight="1">
      <c r="A590" s="38">
        <v>2018</v>
      </c>
      <c r="B590" s="19">
        <v>43282</v>
      </c>
      <c r="C590" s="19">
        <v>43373</v>
      </c>
      <c r="D590" s="17" t="s">
        <v>96</v>
      </c>
      <c r="E590" s="17">
        <v>294</v>
      </c>
      <c r="F590" s="17" t="s">
        <v>251</v>
      </c>
      <c r="G590" s="17" t="s">
        <v>251</v>
      </c>
      <c r="H590" s="17" t="s">
        <v>180</v>
      </c>
      <c r="I590" s="17" t="s">
        <v>977</v>
      </c>
      <c r="J590" s="17" t="s">
        <v>978</v>
      </c>
      <c r="K590" s="17" t="s">
        <v>257</v>
      </c>
      <c r="L590" s="17" t="s">
        <v>101</v>
      </c>
      <c r="M590" s="17" t="s">
        <v>240</v>
      </c>
      <c r="N590" s="17" t="s">
        <v>103</v>
      </c>
      <c r="O590" s="17">
        <v>0</v>
      </c>
      <c r="P590" s="30">
        <v>0</v>
      </c>
      <c r="Q590" s="17" t="s">
        <v>121</v>
      </c>
      <c r="R590" s="17" t="s">
        <v>122</v>
      </c>
      <c r="S590" s="17" t="s">
        <v>122</v>
      </c>
      <c r="T590" s="17" t="s">
        <v>121</v>
      </c>
      <c r="U590" s="17" t="s">
        <v>122</v>
      </c>
      <c r="V590" s="17" t="s">
        <v>122</v>
      </c>
      <c r="W590" s="17" t="s">
        <v>240</v>
      </c>
      <c r="X590" s="19">
        <v>43252</v>
      </c>
      <c r="Y590" s="19">
        <v>43343</v>
      </c>
      <c r="Z590" s="29">
        <v>583</v>
      </c>
      <c r="AA590" s="30">
        <v>2436</v>
      </c>
      <c r="AB590" s="30">
        <v>0</v>
      </c>
      <c r="AC590" s="18"/>
      <c r="AD590" s="31" t="s">
        <v>400</v>
      </c>
      <c r="AE590" s="17">
        <v>583</v>
      </c>
      <c r="AF590" s="32" t="s">
        <v>401</v>
      </c>
      <c r="AG590" s="33" t="s">
        <v>173</v>
      </c>
      <c r="AH590" s="19">
        <f t="shared" si="39"/>
        <v>43373</v>
      </c>
      <c r="AI590" s="19">
        <f t="shared" si="36"/>
        <v>43373</v>
      </c>
      <c r="AJ590" s="17" t="s">
        <v>402</v>
      </c>
    </row>
    <row r="591" spans="1:36" ht="45" customHeight="1">
      <c r="A591" s="38">
        <v>2018</v>
      </c>
      <c r="B591" s="19">
        <v>43282</v>
      </c>
      <c r="C591" s="19">
        <v>43373</v>
      </c>
      <c r="D591" s="17" t="s">
        <v>96</v>
      </c>
      <c r="E591" s="36">
        <v>204</v>
      </c>
      <c r="F591" s="36" t="s">
        <v>191</v>
      </c>
      <c r="G591" s="36" t="s">
        <v>191</v>
      </c>
      <c r="H591" s="36" t="s">
        <v>192</v>
      </c>
      <c r="I591" s="36" t="s">
        <v>193</v>
      </c>
      <c r="J591" s="36" t="s">
        <v>194</v>
      </c>
      <c r="K591" s="36" t="s">
        <v>195</v>
      </c>
      <c r="L591" s="17" t="s">
        <v>101</v>
      </c>
      <c r="M591" s="17" t="s">
        <v>240</v>
      </c>
      <c r="N591" s="17" t="s">
        <v>103</v>
      </c>
      <c r="O591" s="17">
        <v>0</v>
      </c>
      <c r="P591" s="30">
        <v>0</v>
      </c>
      <c r="Q591" s="17" t="s">
        <v>121</v>
      </c>
      <c r="R591" s="17" t="s">
        <v>122</v>
      </c>
      <c r="S591" s="17" t="s">
        <v>122</v>
      </c>
      <c r="T591" s="17" t="s">
        <v>121</v>
      </c>
      <c r="U591" s="17" t="s">
        <v>122</v>
      </c>
      <c r="V591" s="17" t="s">
        <v>122</v>
      </c>
      <c r="W591" s="17" t="s">
        <v>240</v>
      </c>
      <c r="X591" s="19">
        <v>43282</v>
      </c>
      <c r="Y591" s="19">
        <v>43312</v>
      </c>
      <c r="Z591" s="29">
        <v>584</v>
      </c>
      <c r="AA591" s="30">
        <v>1033.3333333333333</v>
      </c>
      <c r="AB591" s="30">
        <v>0</v>
      </c>
      <c r="AC591" s="18"/>
      <c r="AD591" s="31" t="s">
        <v>400</v>
      </c>
      <c r="AE591" s="17">
        <v>584</v>
      </c>
      <c r="AF591" s="32" t="s">
        <v>401</v>
      </c>
      <c r="AG591" s="33" t="s">
        <v>173</v>
      </c>
      <c r="AH591" s="19">
        <f t="shared" si="39"/>
        <v>43373</v>
      </c>
      <c r="AI591" s="19">
        <f t="shared" si="36"/>
        <v>43373</v>
      </c>
      <c r="AJ591" s="17" t="s">
        <v>402</v>
      </c>
    </row>
    <row r="592" spans="1:36" ht="45" customHeight="1">
      <c r="A592" s="38">
        <v>2018</v>
      </c>
      <c r="B592" s="19">
        <v>43282</v>
      </c>
      <c r="C592" s="19">
        <v>43373</v>
      </c>
      <c r="D592" s="17" t="s">
        <v>96</v>
      </c>
      <c r="E592" s="17">
        <v>545</v>
      </c>
      <c r="F592" s="17" t="s">
        <v>279</v>
      </c>
      <c r="G592" s="17" t="s">
        <v>279</v>
      </c>
      <c r="H592" s="17" t="s">
        <v>280</v>
      </c>
      <c r="I592" s="17" t="s">
        <v>281</v>
      </c>
      <c r="J592" s="17" t="s">
        <v>162</v>
      </c>
      <c r="K592" s="17" t="s">
        <v>282</v>
      </c>
      <c r="L592" s="17" t="s">
        <v>101</v>
      </c>
      <c r="M592" s="17" t="s">
        <v>240</v>
      </c>
      <c r="N592" s="17" t="s">
        <v>103</v>
      </c>
      <c r="O592" s="17">
        <v>0</v>
      </c>
      <c r="P592" s="30">
        <v>0</v>
      </c>
      <c r="Q592" s="17" t="s">
        <v>121</v>
      </c>
      <c r="R592" s="17" t="s">
        <v>122</v>
      </c>
      <c r="S592" s="17" t="s">
        <v>122</v>
      </c>
      <c r="T592" s="17" t="s">
        <v>121</v>
      </c>
      <c r="U592" s="17" t="s">
        <v>122</v>
      </c>
      <c r="V592" s="17" t="s">
        <v>122</v>
      </c>
      <c r="W592" s="17" t="s">
        <v>240</v>
      </c>
      <c r="X592" s="19">
        <v>43282</v>
      </c>
      <c r="Y592" s="19">
        <v>43312</v>
      </c>
      <c r="Z592" s="29">
        <v>585</v>
      </c>
      <c r="AA592" s="30">
        <v>1033.3333333333333</v>
      </c>
      <c r="AB592" s="30">
        <v>0</v>
      </c>
      <c r="AC592" s="18"/>
      <c r="AD592" s="31" t="s">
        <v>400</v>
      </c>
      <c r="AE592" s="17">
        <v>585</v>
      </c>
      <c r="AF592" s="32" t="s">
        <v>401</v>
      </c>
      <c r="AG592" s="33" t="s">
        <v>173</v>
      </c>
      <c r="AH592" s="19">
        <f t="shared" si="39"/>
        <v>43373</v>
      </c>
      <c r="AI592" s="19">
        <f t="shared" ref="AI592:AI655" si="40">+AH592</f>
        <v>43373</v>
      </c>
      <c r="AJ592" s="17" t="s">
        <v>402</v>
      </c>
    </row>
    <row r="593" spans="1:36" ht="45" customHeight="1">
      <c r="A593" s="38">
        <v>2018</v>
      </c>
      <c r="B593" s="19">
        <v>43282</v>
      </c>
      <c r="C593" s="19">
        <v>43373</v>
      </c>
      <c r="D593" s="17" t="s">
        <v>96</v>
      </c>
      <c r="E593" s="17">
        <v>545</v>
      </c>
      <c r="F593" s="17" t="s">
        <v>283</v>
      </c>
      <c r="G593" s="17" t="s">
        <v>283</v>
      </c>
      <c r="H593" s="17" t="s">
        <v>283</v>
      </c>
      <c r="I593" s="17" t="s">
        <v>284</v>
      </c>
      <c r="J593" s="17" t="s">
        <v>285</v>
      </c>
      <c r="K593" s="17" t="s">
        <v>286</v>
      </c>
      <c r="L593" s="17" t="s">
        <v>101</v>
      </c>
      <c r="M593" s="17" t="s">
        <v>240</v>
      </c>
      <c r="N593" s="17" t="s">
        <v>103</v>
      </c>
      <c r="O593" s="17">
        <v>0</v>
      </c>
      <c r="P593" s="30">
        <v>0</v>
      </c>
      <c r="Q593" s="17" t="s">
        <v>121</v>
      </c>
      <c r="R593" s="17" t="s">
        <v>122</v>
      </c>
      <c r="S593" s="17" t="s">
        <v>122</v>
      </c>
      <c r="T593" s="17" t="s">
        <v>121</v>
      </c>
      <c r="U593" s="17" t="s">
        <v>122</v>
      </c>
      <c r="V593" s="17" t="s">
        <v>122</v>
      </c>
      <c r="W593" s="17" t="s">
        <v>240</v>
      </c>
      <c r="X593" s="19">
        <v>43282</v>
      </c>
      <c r="Y593" s="19">
        <v>43312</v>
      </c>
      <c r="Z593" s="29">
        <v>586</v>
      </c>
      <c r="AA593" s="30">
        <v>1033.3333333333333</v>
      </c>
      <c r="AB593" s="30">
        <v>0</v>
      </c>
      <c r="AC593" s="18"/>
      <c r="AD593" s="31" t="s">
        <v>400</v>
      </c>
      <c r="AE593" s="17">
        <v>586</v>
      </c>
      <c r="AF593" s="32" t="s">
        <v>401</v>
      </c>
      <c r="AG593" s="33" t="s">
        <v>173</v>
      </c>
      <c r="AH593" s="19">
        <f t="shared" si="39"/>
        <v>43373</v>
      </c>
      <c r="AI593" s="19">
        <f t="shared" si="40"/>
        <v>43373</v>
      </c>
      <c r="AJ593" s="17" t="s">
        <v>402</v>
      </c>
    </row>
    <row r="594" spans="1:36" ht="45" customHeight="1">
      <c r="A594" s="38">
        <v>2018</v>
      </c>
      <c r="B594" s="19">
        <v>43282</v>
      </c>
      <c r="C594" s="19">
        <v>43373</v>
      </c>
      <c r="D594" s="17" t="s">
        <v>96</v>
      </c>
      <c r="E594" s="17">
        <v>545</v>
      </c>
      <c r="F594" s="17" t="s">
        <v>279</v>
      </c>
      <c r="G594" s="17" t="s">
        <v>279</v>
      </c>
      <c r="H594" s="17" t="s">
        <v>280</v>
      </c>
      <c r="I594" s="17" t="s">
        <v>287</v>
      </c>
      <c r="J594" s="17" t="s">
        <v>288</v>
      </c>
      <c r="K594" s="17" t="s">
        <v>289</v>
      </c>
      <c r="L594" s="17" t="s">
        <v>101</v>
      </c>
      <c r="M594" s="17" t="s">
        <v>240</v>
      </c>
      <c r="N594" s="17" t="s">
        <v>103</v>
      </c>
      <c r="O594" s="17">
        <v>0</v>
      </c>
      <c r="P594" s="30">
        <v>0</v>
      </c>
      <c r="Q594" s="17" t="s">
        <v>121</v>
      </c>
      <c r="R594" s="17" t="s">
        <v>122</v>
      </c>
      <c r="S594" s="17" t="s">
        <v>122</v>
      </c>
      <c r="T594" s="17" t="s">
        <v>121</v>
      </c>
      <c r="U594" s="17" t="s">
        <v>122</v>
      </c>
      <c r="V594" s="17" t="s">
        <v>122</v>
      </c>
      <c r="W594" s="17" t="s">
        <v>240</v>
      </c>
      <c r="X594" s="19">
        <v>43282</v>
      </c>
      <c r="Y594" s="19">
        <v>43312</v>
      </c>
      <c r="Z594" s="29">
        <v>587</v>
      </c>
      <c r="AA594" s="30">
        <v>1033.3333333333333</v>
      </c>
      <c r="AB594" s="30">
        <v>0</v>
      </c>
      <c r="AC594" s="18"/>
      <c r="AD594" s="31" t="s">
        <v>400</v>
      </c>
      <c r="AE594" s="17">
        <v>587</v>
      </c>
      <c r="AF594" s="32" t="s">
        <v>401</v>
      </c>
      <c r="AG594" s="33" t="s">
        <v>173</v>
      </c>
      <c r="AH594" s="19">
        <f t="shared" si="39"/>
        <v>43373</v>
      </c>
      <c r="AI594" s="19">
        <f t="shared" si="40"/>
        <v>43373</v>
      </c>
      <c r="AJ594" s="17" t="s">
        <v>402</v>
      </c>
    </row>
    <row r="595" spans="1:36" ht="45" customHeight="1">
      <c r="A595" s="38">
        <v>2018</v>
      </c>
      <c r="B595" s="19">
        <v>43282</v>
      </c>
      <c r="C595" s="19">
        <v>43373</v>
      </c>
      <c r="D595" s="17" t="s">
        <v>96</v>
      </c>
      <c r="E595" s="17">
        <v>545</v>
      </c>
      <c r="F595" s="17" t="s">
        <v>279</v>
      </c>
      <c r="G595" s="17" t="s">
        <v>279</v>
      </c>
      <c r="H595" s="17" t="s">
        <v>280</v>
      </c>
      <c r="I595" s="17" t="s">
        <v>290</v>
      </c>
      <c r="J595" s="17" t="s">
        <v>291</v>
      </c>
      <c r="K595" s="17" t="s">
        <v>292</v>
      </c>
      <c r="L595" s="17" t="s">
        <v>101</v>
      </c>
      <c r="M595" s="17" t="s">
        <v>240</v>
      </c>
      <c r="N595" s="17" t="s">
        <v>103</v>
      </c>
      <c r="O595" s="17">
        <v>0</v>
      </c>
      <c r="P595" s="30">
        <v>0</v>
      </c>
      <c r="Q595" s="17" t="s">
        <v>121</v>
      </c>
      <c r="R595" s="17" t="s">
        <v>122</v>
      </c>
      <c r="S595" s="17" t="s">
        <v>122</v>
      </c>
      <c r="T595" s="17" t="s">
        <v>121</v>
      </c>
      <c r="U595" s="17" t="s">
        <v>122</v>
      </c>
      <c r="V595" s="17" t="s">
        <v>122</v>
      </c>
      <c r="W595" s="17" t="s">
        <v>240</v>
      </c>
      <c r="X595" s="19">
        <v>43282</v>
      </c>
      <c r="Y595" s="19">
        <v>43312</v>
      </c>
      <c r="Z595" s="29">
        <v>588</v>
      </c>
      <c r="AA595" s="30">
        <v>1033.3333333333333</v>
      </c>
      <c r="AB595" s="30">
        <v>0</v>
      </c>
      <c r="AC595" s="18"/>
      <c r="AD595" s="31" t="s">
        <v>400</v>
      </c>
      <c r="AE595" s="17">
        <v>588</v>
      </c>
      <c r="AF595" s="32" t="s">
        <v>401</v>
      </c>
      <c r="AG595" s="33" t="s">
        <v>173</v>
      </c>
      <c r="AH595" s="19">
        <f t="shared" si="39"/>
        <v>43373</v>
      </c>
      <c r="AI595" s="19">
        <f t="shared" si="40"/>
        <v>43373</v>
      </c>
      <c r="AJ595" s="17" t="s">
        <v>402</v>
      </c>
    </row>
    <row r="596" spans="1:36" ht="45" customHeight="1">
      <c r="A596" s="38">
        <v>2018</v>
      </c>
      <c r="B596" s="19">
        <v>43282</v>
      </c>
      <c r="C596" s="19">
        <v>43373</v>
      </c>
      <c r="D596" s="17" t="s">
        <v>96</v>
      </c>
      <c r="E596" s="17">
        <v>202</v>
      </c>
      <c r="F596" s="17" t="s">
        <v>307</v>
      </c>
      <c r="G596" s="17" t="s">
        <v>979</v>
      </c>
      <c r="H596" s="17" t="s">
        <v>973</v>
      </c>
      <c r="I596" s="17" t="s">
        <v>778</v>
      </c>
      <c r="J596" s="17" t="s">
        <v>980</v>
      </c>
      <c r="K596" s="17" t="s">
        <v>200</v>
      </c>
      <c r="L596" s="17" t="s">
        <v>101</v>
      </c>
      <c r="M596" s="17" t="s">
        <v>240</v>
      </c>
      <c r="N596" s="17" t="s">
        <v>103</v>
      </c>
      <c r="O596" s="17">
        <v>0</v>
      </c>
      <c r="P596" s="30">
        <v>0</v>
      </c>
      <c r="Q596" s="17" t="s">
        <v>121</v>
      </c>
      <c r="R596" s="17" t="s">
        <v>122</v>
      </c>
      <c r="S596" s="17" t="s">
        <v>122</v>
      </c>
      <c r="T596" s="17" t="s">
        <v>121</v>
      </c>
      <c r="U596" s="17" t="s">
        <v>122</v>
      </c>
      <c r="V596" s="17" t="s">
        <v>122</v>
      </c>
      <c r="W596" s="17" t="s">
        <v>240</v>
      </c>
      <c r="X596" s="19">
        <v>43282</v>
      </c>
      <c r="Y596" s="19">
        <v>43312</v>
      </c>
      <c r="Z596" s="29">
        <v>589</v>
      </c>
      <c r="AA596" s="30">
        <v>1033.3333333333333</v>
      </c>
      <c r="AB596" s="30">
        <v>0</v>
      </c>
      <c r="AC596" s="18"/>
      <c r="AD596" s="31" t="s">
        <v>400</v>
      </c>
      <c r="AE596" s="17">
        <v>589</v>
      </c>
      <c r="AF596" s="32" t="s">
        <v>401</v>
      </c>
      <c r="AG596" s="33" t="s">
        <v>173</v>
      </c>
      <c r="AH596" s="19">
        <f t="shared" si="39"/>
        <v>43373</v>
      </c>
      <c r="AI596" s="19">
        <f t="shared" si="40"/>
        <v>43373</v>
      </c>
      <c r="AJ596" s="17" t="s">
        <v>402</v>
      </c>
    </row>
    <row r="597" spans="1:36" ht="45" customHeight="1">
      <c r="A597" s="38">
        <v>2018</v>
      </c>
      <c r="B597" s="19">
        <v>43282</v>
      </c>
      <c r="C597" s="19">
        <v>43373</v>
      </c>
      <c r="D597" s="17" t="s">
        <v>96</v>
      </c>
      <c r="E597" s="36">
        <v>204</v>
      </c>
      <c r="F597" s="36" t="s">
        <v>191</v>
      </c>
      <c r="G597" s="36" t="s">
        <v>191</v>
      </c>
      <c r="H597" s="36" t="s">
        <v>192</v>
      </c>
      <c r="I597" s="36" t="s">
        <v>193</v>
      </c>
      <c r="J597" s="36" t="s">
        <v>194</v>
      </c>
      <c r="K597" s="36" t="s">
        <v>195</v>
      </c>
      <c r="L597" s="17" t="s">
        <v>101</v>
      </c>
      <c r="M597" s="17" t="s">
        <v>240</v>
      </c>
      <c r="N597" s="17" t="s">
        <v>103</v>
      </c>
      <c r="O597" s="17">
        <v>0</v>
      </c>
      <c r="P597" s="30">
        <v>0</v>
      </c>
      <c r="Q597" s="17" t="s">
        <v>121</v>
      </c>
      <c r="R597" s="17" t="s">
        <v>122</v>
      </c>
      <c r="S597" s="17" t="s">
        <v>122</v>
      </c>
      <c r="T597" s="17" t="s">
        <v>121</v>
      </c>
      <c r="U597" s="17" t="s">
        <v>122</v>
      </c>
      <c r="V597" s="17" t="s">
        <v>122</v>
      </c>
      <c r="W597" s="17" t="s">
        <v>240</v>
      </c>
      <c r="X597" s="19">
        <v>43313</v>
      </c>
      <c r="Y597" s="19">
        <v>43343</v>
      </c>
      <c r="Z597" s="29">
        <v>590</v>
      </c>
      <c r="AA597" s="30">
        <v>1033.3333333333333</v>
      </c>
      <c r="AB597" s="30">
        <v>0</v>
      </c>
      <c r="AC597" s="18"/>
      <c r="AD597" s="31" t="s">
        <v>400</v>
      </c>
      <c r="AE597" s="17">
        <v>590</v>
      </c>
      <c r="AF597" s="32" t="s">
        <v>401</v>
      </c>
      <c r="AG597" s="33" t="s">
        <v>173</v>
      </c>
      <c r="AH597" s="19">
        <f t="shared" si="39"/>
        <v>43373</v>
      </c>
      <c r="AI597" s="19">
        <f t="shared" si="40"/>
        <v>43373</v>
      </c>
      <c r="AJ597" s="17" t="s">
        <v>402</v>
      </c>
    </row>
    <row r="598" spans="1:36" ht="45" customHeight="1">
      <c r="A598" s="38">
        <v>2018</v>
      </c>
      <c r="B598" s="19">
        <v>43282</v>
      </c>
      <c r="C598" s="19">
        <v>43373</v>
      </c>
      <c r="D598" s="17" t="s">
        <v>96</v>
      </c>
      <c r="E598" s="17">
        <v>545</v>
      </c>
      <c r="F598" s="17" t="s">
        <v>279</v>
      </c>
      <c r="G598" s="17" t="s">
        <v>279</v>
      </c>
      <c r="H598" s="17" t="s">
        <v>280</v>
      </c>
      <c r="I598" s="17" t="s">
        <v>281</v>
      </c>
      <c r="J598" s="17" t="s">
        <v>162</v>
      </c>
      <c r="K598" s="17" t="s">
        <v>282</v>
      </c>
      <c r="L598" s="17" t="s">
        <v>101</v>
      </c>
      <c r="M598" s="17" t="s">
        <v>240</v>
      </c>
      <c r="N598" s="17" t="s">
        <v>103</v>
      </c>
      <c r="O598" s="17">
        <v>0</v>
      </c>
      <c r="P598" s="30">
        <v>0</v>
      </c>
      <c r="Q598" s="17" t="s">
        <v>121</v>
      </c>
      <c r="R598" s="17" t="s">
        <v>122</v>
      </c>
      <c r="S598" s="17" t="s">
        <v>122</v>
      </c>
      <c r="T598" s="17" t="s">
        <v>121</v>
      </c>
      <c r="U598" s="17" t="s">
        <v>122</v>
      </c>
      <c r="V598" s="17" t="s">
        <v>122</v>
      </c>
      <c r="W598" s="17" t="s">
        <v>240</v>
      </c>
      <c r="X598" s="19">
        <v>43313</v>
      </c>
      <c r="Y598" s="19">
        <v>43343</v>
      </c>
      <c r="Z598" s="29">
        <v>591</v>
      </c>
      <c r="AA598" s="30">
        <v>1033.3333333333333</v>
      </c>
      <c r="AB598" s="30">
        <v>0</v>
      </c>
      <c r="AC598" s="18"/>
      <c r="AD598" s="31" t="s">
        <v>400</v>
      </c>
      <c r="AE598" s="17">
        <v>591</v>
      </c>
      <c r="AF598" s="32" t="s">
        <v>401</v>
      </c>
      <c r="AG598" s="33" t="s">
        <v>173</v>
      </c>
      <c r="AH598" s="19">
        <f t="shared" si="39"/>
        <v>43373</v>
      </c>
      <c r="AI598" s="19">
        <f t="shared" si="40"/>
        <v>43373</v>
      </c>
      <c r="AJ598" s="17" t="s">
        <v>402</v>
      </c>
    </row>
    <row r="599" spans="1:36" ht="45" customHeight="1">
      <c r="A599" s="38">
        <v>2018</v>
      </c>
      <c r="B599" s="19">
        <v>43282</v>
      </c>
      <c r="C599" s="19">
        <v>43373</v>
      </c>
      <c r="D599" s="17" t="s">
        <v>96</v>
      </c>
      <c r="E599" s="17">
        <v>545</v>
      </c>
      <c r="F599" s="17" t="s">
        <v>283</v>
      </c>
      <c r="G599" s="17" t="s">
        <v>283</v>
      </c>
      <c r="H599" s="17" t="s">
        <v>283</v>
      </c>
      <c r="I599" s="17" t="s">
        <v>284</v>
      </c>
      <c r="J599" s="17" t="s">
        <v>285</v>
      </c>
      <c r="K599" s="17" t="s">
        <v>286</v>
      </c>
      <c r="L599" s="17" t="s">
        <v>101</v>
      </c>
      <c r="M599" s="17" t="s">
        <v>240</v>
      </c>
      <c r="N599" s="17" t="s">
        <v>103</v>
      </c>
      <c r="O599" s="17">
        <v>0</v>
      </c>
      <c r="P599" s="30">
        <v>0</v>
      </c>
      <c r="Q599" s="17" t="s">
        <v>121</v>
      </c>
      <c r="R599" s="17" t="s">
        <v>122</v>
      </c>
      <c r="S599" s="17" t="s">
        <v>122</v>
      </c>
      <c r="T599" s="17" t="s">
        <v>121</v>
      </c>
      <c r="U599" s="17" t="s">
        <v>122</v>
      </c>
      <c r="V599" s="17" t="s">
        <v>122</v>
      </c>
      <c r="W599" s="17" t="s">
        <v>240</v>
      </c>
      <c r="X599" s="19">
        <v>43313</v>
      </c>
      <c r="Y599" s="19">
        <v>43343</v>
      </c>
      <c r="Z599" s="29">
        <v>592</v>
      </c>
      <c r="AA599" s="30">
        <v>1033.3333333333333</v>
      </c>
      <c r="AB599" s="30">
        <v>0</v>
      </c>
      <c r="AD599" s="31" t="s">
        <v>400</v>
      </c>
      <c r="AE599" s="17">
        <v>592</v>
      </c>
      <c r="AF599" s="32" t="s">
        <v>401</v>
      </c>
      <c r="AG599" s="33" t="s">
        <v>173</v>
      </c>
      <c r="AH599" s="19">
        <f t="shared" si="39"/>
        <v>43373</v>
      </c>
      <c r="AI599" s="19">
        <f t="shared" si="40"/>
        <v>43373</v>
      </c>
      <c r="AJ599" s="17" t="s">
        <v>402</v>
      </c>
    </row>
    <row r="600" spans="1:36" ht="45" customHeight="1">
      <c r="A600" s="38">
        <v>2018</v>
      </c>
      <c r="B600" s="19">
        <v>43282</v>
      </c>
      <c r="C600" s="19">
        <v>43373</v>
      </c>
      <c r="D600" s="17" t="s">
        <v>96</v>
      </c>
      <c r="E600" s="17">
        <v>545</v>
      </c>
      <c r="F600" s="17" t="s">
        <v>279</v>
      </c>
      <c r="G600" s="17" t="s">
        <v>279</v>
      </c>
      <c r="H600" s="17" t="s">
        <v>280</v>
      </c>
      <c r="I600" s="17" t="s">
        <v>287</v>
      </c>
      <c r="J600" s="17" t="s">
        <v>288</v>
      </c>
      <c r="K600" s="17" t="s">
        <v>289</v>
      </c>
      <c r="L600" s="17" t="s">
        <v>101</v>
      </c>
      <c r="M600" s="17" t="s">
        <v>240</v>
      </c>
      <c r="N600" s="17" t="s">
        <v>103</v>
      </c>
      <c r="O600" s="17">
        <v>0</v>
      </c>
      <c r="P600" s="30">
        <v>0</v>
      </c>
      <c r="Q600" s="17" t="s">
        <v>121</v>
      </c>
      <c r="R600" s="17" t="s">
        <v>122</v>
      </c>
      <c r="S600" s="17" t="s">
        <v>122</v>
      </c>
      <c r="T600" s="17" t="s">
        <v>121</v>
      </c>
      <c r="U600" s="17" t="s">
        <v>122</v>
      </c>
      <c r="V600" s="17" t="s">
        <v>122</v>
      </c>
      <c r="W600" s="17" t="s">
        <v>240</v>
      </c>
      <c r="X600" s="19">
        <v>43313</v>
      </c>
      <c r="Y600" s="19">
        <v>43343</v>
      </c>
      <c r="Z600" s="29">
        <v>593</v>
      </c>
      <c r="AA600" s="30">
        <v>1033.3333333333333</v>
      </c>
      <c r="AB600" s="30">
        <v>0</v>
      </c>
      <c r="AD600" s="31" t="s">
        <v>400</v>
      </c>
      <c r="AE600" s="17">
        <v>593</v>
      </c>
      <c r="AF600" s="32" t="s">
        <v>401</v>
      </c>
      <c r="AG600" s="33" t="s">
        <v>173</v>
      </c>
      <c r="AH600" s="19">
        <f t="shared" si="39"/>
        <v>43373</v>
      </c>
      <c r="AI600" s="19">
        <f t="shared" si="40"/>
        <v>43373</v>
      </c>
      <c r="AJ600" s="17" t="s">
        <v>402</v>
      </c>
    </row>
    <row r="601" spans="1:36" ht="45" customHeight="1">
      <c r="A601" s="38">
        <v>2018</v>
      </c>
      <c r="B601" s="19">
        <v>43282</v>
      </c>
      <c r="C601" s="19">
        <v>43373</v>
      </c>
      <c r="D601" s="17" t="s">
        <v>96</v>
      </c>
      <c r="E601" s="17">
        <v>545</v>
      </c>
      <c r="F601" s="17" t="s">
        <v>279</v>
      </c>
      <c r="G601" s="17" t="s">
        <v>279</v>
      </c>
      <c r="H601" s="17" t="s">
        <v>280</v>
      </c>
      <c r="I601" s="17" t="s">
        <v>290</v>
      </c>
      <c r="J601" s="17" t="s">
        <v>291</v>
      </c>
      <c r="K601" s="17" t="s">
        <v>292</v>
      </c>
      <c r="L601" s="17" t="s">
        <v>101</v>
      </c>
      <c r="M601" s="17" t="s">
        <v>240</v>
      </c>
      <c r="N601" s="17" t="s">
        <v>103</v>
      </c>
      <c r="O601" s="17">
        <v>0</v>
      </c>
      <c r="P601" s="30">
        <v>0</v>
      </c>
      <c r="Q601" s="17" t="s">
        <v>121</v>
      </c>
      <c r="R601" s="17" t="s">
        <v>122</v>
      </c>
      <c r="S601" s="17" t="s">
        <v>122</v>
      </c>
      <c r="T601" s="17" t="s">
        <v>121</v>
      </c>
      <c r="U601" s="17" t="s">
        <v>122</v>
      </c>
      <c r="V601" s="17" t="s">
        <v>122</v>
      </c>
      <c r="W601" s="17" t="s">
        <v>240</v>
      </c>
      <c r="X601" s="19">
        <v>43313</v>
      </c>
      <c r="Y601" s="19">
        <v>43343</v>
      </c>
      <c r="Z601" s="29">
        <v>594</v>
      </c>
      <c r="AA601" s="30">
        <v>1033.3333333333333</v>
      </c>
      <c r="AB601" s="30">
        <v>0</v>
      </c>
      <c r="AD601" s="31" t="s">
        <v>400</v>
      </c>
      <c r="AE601" s="17">
        <v>594</v>
      </c>
      <c r="AF601" s="32" t="s">
        <v>401</v>
      </c>
      <c r="AG601" s="33" t="s">
        <v>173</v>
      </c>
      <c r="AH601" s="19">
        <f t="shared" si="39"/>
        <v>43373</v>
      </c>
      <c r="AI601" s="19">
        <f t="shared" si="40"/>
        <v>43373</v>
      </c>
      <c r="AJ601" s="17" t="s">
        <v>402</v>
      </c>
    </row>
    <row r="602" spans="1:36" ht="45" customHeight="1">
      <c r="A602" s="38">
        <v>2018</v>
      </c>
      <c r="B602" s="19">
        <v>43282</v>
      </c>
      <c r="C602" s="19">
        <v>43373</v>
      </c>
      <c r="D602" s="17" t="s">
        <v>96</v>
      </c>
      <c r="E602" s="17">
        <v>202</v>
      </c>
      <c r="F602" s="17" t="s">
        <v>307</v>
      </c>
      <c r="G602" s="17" t="s">
        <v>979</v>
      </c>
      <c r="H602" s="17" t="s">
        <v>973</v>
      </c>
      <c r="I602" s="17" t="s">
        <v>778</v>
      </c>
      <c r="J602" s="17" t="s">
        <v>980</v>
      </c>
      <c r="K602" s="17" t="s">
        <v>200</v>
      </c>
      <c r="L602" s="17" t="s">
        <v>101</v>
      </c>
      <c r="M602" s="17" t="s">
        <v>240</v>
      </c>
      <c r="N602" s="17" t="s">
        <v>103</v>
      </c>
      <c r="O602" s="17">
        <v>0</v>
      </c>
      <c r="P602" s="30">
        <v>0</v>
      </c>
      <c r="Q602" s="17" t="s">
        <v>121</v>
      </c>
      <c r="R602" s="17" t="s">
        <v>122</v>
      </c>
      <c r="S602" s="17" t="s">
        <v>122</v>
      </c>
      <c r="T602" s="17" t="s">
        <v>121</v>
      </c>
      <c r="U602" s="17" t="s">
        <v>122</v>
      </c>
      <c r="V602" s="17" t="s">
        <v>122</v>
      </c>
      <c r="W602" s="17" t="s">
        <v>240</v>
      </c>
      <c r="X602" s="19">
        <v>43313</v>
      </c>
      <c r="Y602" s="19">
        <v>43343</v>
      </c>
      <c r="Z602" s="29">
        <v>595</v>
      </c>
      <c r="AA602" s="30">
        <v>1033.3333333333333</v>
      </c>
      <c r="AB602" s="30">
        <v>0</v>
      </c>
      <c r="AD602" s="31" t="s">
        <v>400</v>
      </c>
      <c r="AE602" s="17">
        <v>595</v>
      </c>
      <c r="AF602" s="32" t="s">
        <v>401</v>
      </c>
      <c r="AG602" s="33" t="s">
        <v>173</v>
      </c>
      <c r="AH602" s="19">
        <f t="shared" si="39"/>
        <v>43373</v>
      </c>
      <c r="AI602" s="19">
        <f t="shared" si="40"/>
        <v>43373</v>
      </c>
      <c r="AJ602" s="17" t="s">
        <v>402</v>
      </c>
    </row>
    <row r="603" spans="1:36" ht="45" customHeight="1">
      <c r="A603" s="38">
        <v>2018</v>
      </c>
      <c r="B603" s="19">
        <v>43282</v>
      </c>
      <c r="C603" s="19">
        <v>43373</v>
      </c>
      <c r="D603" s="17" t="s">
        <v>96</v>
      </c>
      <c r="E603" s="17">
        <v>290</v>
      </c>
      <c r="F603" s="17" t="s">
        <v>251</v>
      </c>
      <c r="G603" s="17" t="s">
        <v>251</v>
      </c>
      <c r="H603" s="17" t="s">
        <v>293</v>
      </c>
      <c r="I603" s="17" t="s">
        <v>294</v>
      </c>
      <c r="J603" s="17" t="s">
        <v>239</v>
      </c>
      <c r="K603" s="17" t="s">
        <v>295</v>
      </c>
      <c r="L603" s="17" t="s">
        <v>101</v>
      </c>
      <c r="M603" s="17" t="s">
        <v>296</v>
      </c>
      <c r="N603" s="17" t="s">
        <v>103</v>
      </c>
      <c r="O603" s="17">
        <v>0</v>
      </c>
      <c r="P603" s="30">
        <v>0</v>
      </c>
      <c r="Q603" s="17" t="s">
        <v>121</v>
      </c>
      <c r="R603" s="17" t="s">
        <v>122</v>
      </c>
      <c r="S603" s="17" t="s">
        <v>122</v>
      </c>
      <c r="T603" s="17" t="s">
        <v>121</v>
      </c>
      <c r="U603" s="17" t="s">
        <v>122</v>
      </c>
      <c r="V603" s="17" t="s">
        <v>122</v>
      </c>
      <c r="W603" s="17" t="s">
        <v>296</v>
      </c>
      <c r="X603" s="19">
        <v>43272</v>
      </c>
      <c r="Y603" s="19">
        <v>43285</v>
      </c>
      <c r="Z603" s="29">
        <v>596</v>
      </c>
      <c r="AA603" s="30">
        <v>13200.8</v>
      </c>
      <c r="AB603" s="30">
        <v>0</v>
      </c>
      <c r="AD603" s="31" t="s">
        <v>400</v>
      </c>
      <c r="AE603" s="17">
        <v>596</v>
      </c>
      <c r="AF603" s="32" t="s">
        <v>401</v>
      </c>
      <c r="AG603" s="33" t="s">
        <v>173</v>
      </c>
      <c r="AH603" s="19">
        <f t="shared" si="39"/>
        <v>43373</v>
      </c>
      <c r="AI603" s="19">
        <f t="shared" si="40"/>
        <v>43373</v>
      </c>
      <c r="AJ603" s="17" t="s">
        <v>402</v>
      </c>
    </row>
    <row r="604" spans="1:36" ht="45" customHeight="1">
      <c r="A604" s="38">
        <v>2018</v>
      </c>
      <c r="B604" s="19">
        <v>43282</v>
      </c>
      <c r="C604" s="19">
        <v>43373</v>
      </c>
      <c r="D604" s="17" t="s">
        <v>96</v>
      </c>
      <c r="E604" s="17">
        <v>290</v>
      </c>
      <c r="F604" s="17" t="s">
        <v>251</v>
      </c>
      <c r="G604" s="17" t="s">
        <v>251</v>
      </c>
      <c r="H604" s="17" t="s">
        <v>293</v>
      </c>
      <c r="I604" s="17" t="s">
        <v>284</v>
      </c>
      <c r="J604" s="17" t="s">
        <v>981</v>
      </c>
      <c r="K604" s="17" t="s">
        <v>982</v>
      </c>
      <c r="L604" s="17" t="s">
        <v>101</v>
      </c>
      <c r="M604" s="17" t="s">
        <v>296</v>
      </c>
      <c r="N604" s="17" t="s">
        <v>103</v>
      </c>
      <c r="O604" s="17">
        <v>0</v>
      </c>
      <c r="P604" s="30">
        <v>0</v>
      </c>
      <c r="Q604" s="17" t="s">
        <v>121</v>
      </c>
      <c r="R604" s="17" t="s">
        <v>122</v>
      </c>
      <c r="S604" s="17" t="s">
        <v>122</v>
      </c>
      <c r="T604" s="17" t="s">
        <v>121</v>
      </c>
      <c r="U604" s="17" t="s">
        <v>122</v>
      </c>
      <c r="V604" s="17" t="s">
        <v>122</v>
      </c>
      <c r="W604" s="17" t="s">
        <v>296</v>
      </c>
      <c r="X604" s="19">
        <v>43286</v>
      </c>
      <c r="Y604" s="19">
        <v>43313</v>
      </c>
      <c r="Z604" s="29">
        <v>597</v>
      </c>
      <c r="AA604" s="30">
        <v>66004</v>
      </c>
      <c r="AB604" s="30">
        <v>0</v>
      </c>
      <c r="AD604" s="31" t="s">
        <v>400</v>
      </c>
      <c r="AE604" s="17">
        <v>597</v>
      </c>
      <c r="AF604" s="32" t="s">
        <v>401</v>
      </c>
      <c r="AG604" s="33" t="s">
        <v>173</v>
      </c>
      <c r="AH604" s="19">
        <f t="shared" si="39"/>
        <v>43373</v>
      </c>
      <c r="AI604" s="19">
        <f t="shared" si="40"/>
        <v>43373</v>
      </c>
      <c r="AJ604" s="17" t="s">
        <v>402</v>
      </c>
    </row>
    <row r="605" spans="1:36" ht="45" customHeight="1">
      <c r="A605" s="38">
        <v>2018</v>
      </c>
      <c r="B605" s="19">
        <v>43282</v>
      </c>
      <c r="C605" s="19">
        <v>43373</v>
      </c>
      <c r="D605" s="17" t="s">
        <v>96</v>
      </c>
      <c r="E605" s="37">
        <v>451</v>
      </c>
      <c r="F605" s="37" t="s">
        <v>153</v>
      </c>
      <c r="G605" s="37" t="s">
        <v>153</v>
      </c>
      <c r="H605" s="37" t="s">
        <v>154</v>
      </c>
      <c r="I605" s="37" t="s">
        <v>155</v>
      </c>
      <c r="J605" s="37" t="s">
        <v>156</v>
      </c>
      <c r="K605" s="37" t="s">
        <v>157</v>
      </c>
      <c r="L605" s="17" t="s">
        <v>101</v>
      </c>
      <c r="M605" s="17" t="s">
        <v>158</v>
      </c>
      <c r="N605" s="17" t="s">
        <v>103</v>
      </c>
      <c r="O605" s="17">
        <v>0</v>
      </c>
      <c r="P605" s="30">
        <v>0</v>
      </c>
      <c r="Q605" s="17" t="s">
        <v>121</v>
      </c>
      <c r="R605" s="17" t="s">
        <v>122</v>
      </c>
      <c r="S605" s="17" t="s">
        <v>122</v>
      </c>
      <c r="T605" s="17" t="s">
        <v>121</v>
      </c>
      <c r="U605" s="17" t="s">
        <v>122</v>
      </c>
      <c r="V605" s="17" t="s">
        <v>122</v>
      </c>
      <c r="W605" s="37" t="s">
        <v>159</v>
      </c>
      <c r="X605" s="19">
        <v>43255</v>
      </c>
      <c r="Y605" s="19">
        <f>+X605</f>
        <v>43255</v>
      </c>
      <c r="Z605" s="29">
        <v>598</v>
      </c>
      <c r="AA605" s="30">
        <v>120</v>
      </c>
      <c r="AB605" s="30">
        <v>0</v>
      </c>
      <c r="AD605" s="31" t="s">
        <v>400</v>
      </c>
      <c r="AE605" s="17">
        <v>598</v>
      </c>
      <c r="AF605" s="32" t="s">
        <v>401</v>
      </c>
      <c r="AG605" s="33" t="s">
        <v>173</v>
      </c>
      <c r="AH605" s="19">
        <f t="shared" si="39"/>
        <v>43373</v>
      </c>
      <c r="AI605" s="19">
        <f t="shared" si="40"/>
        <v>43373</v>
      </c>
      <c r="AJ605" s="17" t="s">
        <v>402</v>
      </c>
    </row>
    <row r="606" spans="1:36" ht="45" customHeight="1">
      <c r="A606" s="38">
        <v>2018</v>
      </c>
      <c r="B606" s="19">
        <v>43282</v>
      </c>
      <c r="C606" s="19">
        <v>43373</v>
      </c>
      <c r="D606" s="17" t="s">
        <v>96</v>
      </c>
      <c r="E606" s="37">
        <v>451</v>
      </c>
      <c r="F606" s="37" t="s">
        <v>153</v>
      </c>
      <c r="G606" s="37" t="s">
        <v>153</v>
      </c>
      <c r="H606" s="37" t="s">
        <v>154</v>
      </c>
      <c r="I606" s="37" t="s">
        <v>155</v>
      </c>
      <c r="J606" s="37" t="s">
        <v>156</v>
      </c>
      <c r="K606" s="37" t="s">
        <v>157</v>
      </c>
      <c r="L606" s="17" t="s">
        <v>101</v>
      </c>
      <c r="M606" s="17" t="s">
        <v>158</v>
      </c>
      <c r="N606" s="17" t="s">
        <v>103</v>
      </c>
      <c r="O606" s="17">
        <v>0</v>
      </c>
      <c r="P606" s="30">
        <v>0</v>
      </c>
      <c r="Q606" s="17" t="s">
        <v>121</v>
      </c>
      <c r="R606" s="17" t="s">
        <v>122</v>
      </c>
      <c r="S606" s="17" t="s">
        <v>122</v>
      </c>
      <c r="T606" s="17" t="s">
        <v>121</v>
      </c>
      <c r="U606" s="17" t="s">
        <v>122</v>
      </c>
      <c r="V606" s="17" t="s">
        <v>122</v>
      </c>
      <c r="W606" s="37" t="s">
        <v>159</v>
      </c>
      <c r="X606" s="19">
        <v>43256</v>
      </c>
      <c r="Y606" s="19">
        <f t="shared" ref="Y606:Y628" si="41">+X606</f>
        <v>43256</v>
      </c>
      <c r="Z606" s="29">
        <v>599</v>
      </c>
      <c r="AA606" s="30">
        <v>120</v>
      </c>
      <c r="AB606" s="30">
        <v>0</v>
      </c>
      <c r="AD606" s="31" t="s">
        <v>400</v>
      </c>
      <c r="AE606" s="17">
        <v>599</v>
      </c>
      <c r="AF606" s="32" t="s">
        <v>401</v>
      </c>
      <c r="AG606" s="33" t="s">
        <v>173</v>
      </c>
      <c r="AH606" s="19">
        <f t="shared" si="39"/>
        <v>43373</v>
      </c>
      <c r="AI606" s="19">
        <f t="shared" si="40"/>
        <v>43373</v>
      </c>
      <c r="AJ606" s="17" t="s">
        <v>402</v>
      </c>
    </row>
    <row r="607" spans="1:36" ht="45" customHeight="1">
      <c r="A607" s="38">
        <v>2018</v>
      </c>
      <c r="B607" s="19">
        <v>43282</v>
      </c>
      <c r="C607" s="19">
        <v>43373</v>
      </c>
      <c r="D607" s="17" t="s">
        <v>96</v>
      </c>
      <c r="E607" s="37">
        <v>451</v>
      </c>
      <c r="F607" s="37" t="s">
        <v>153</v>
      </c>
      <c r="G607" s="37" t="s">
        <v>153</v>
      </c>
      <c r="H607" s="37" t="s">
        <v>154</v>
      </c>
      <c r="I607" s="37" t="s">
        <v>155</v>
      </c>
      <c r="J607" s="37" t="s">
        <v>156</v>
      </c>
      <c r="K607" s="37" t="s">
        <v>157</v>
      </c>
      <c r="L607" s="17" t="s">
        <v>101</v>
      </c>
      <c r="M607" s="17" t="s">
        <v>158</v>
      </c>
      <c r="N607" s="17" t="s">
        <v>103</v>
      </c>
      <c r="O607" s="17">
        <v>0</v>
      </c>
      <c r="P607" s="30">
        <v>0</v>
      </c>
      <c r="Q607" s="17" t="s">
        <v>121</v>
      </c>
      <c r="R607" s="17" t="s">
        <v>122</v>
      </c>
      <c r="S607" s="17" t="s">
        <v>122</v>
      </c>
      <c r="T607" s="17" t="s">
        <v>121</v>
      </c>
      <c r="U607" s="17" t="s">
        <v>122</v>
      </c>
      <c r="V607" s="17" t="s">
        <v>122</v>
      </c>
      <c r="W607" s="37" t="s">
        <v>159</v>
      </c>
      <c r="X607" s="19">
        <v>43258</v>
      </c>
      <c r="Y607" s="19">
        <f t="shared" si="41"/>
        <v>43258</v>
      </c>
      <c r="Z607" s="29">
        <v>600</v>
      </c>
      <c r="AA607" s="30">
        <v>120</v>
      </c>
      <c r="AB607" s="30">
        <v>0</v>
      </c>
      <c r="AD607" s="31" t="s">
        <v>400</v>
      </c>
      <c r="AE607" s="17">
        <v>600</v>
      </c>
      <c r="AF607" s="32" t="s">
        <v>401</v>
      </c>
      <c r="AG607" s="33" t="s">
        <v>173</v>
      </c>
      <c r="AH607" s="19">
        <f t="shared" si="39"/>
        <v>43373</v>
      </c>
      <c r="AI607" s="19">
        <f t="shared" si="40"/>
        <v>43373</v>
      </c>
      <c r="AJ607" s="17" t="s">
        <v>402</v>
      </c>
    </row>
    <row r="608" spans="1:36" ht="45" customHeight="1">
      <c r="A608" s="38">
        <v>2018</v>
      </c>
      <c r="B608" s="19">
        <v>43282</v>
      </c>
      <c r="C608" s="19">
        <v>43373</v>
      </c>
      <c r="D608" s="17" t="s">
        <v>96</v>
      </c>
      <c r="E608" s="37">
        <v>451</v>
      </c>
      <c r="F608" s="37" t="s">
        <v>153</v>
      </c>
      <c r="G608" s="37" t="s">
        <v>153</v>
      </c>
      <c r="H608" s="37" t="s">
        <v>154</v>
      </c>
      <c r="I608" s="37" t="s">
        <v>155</v>
      </c>
      <c r="J608" s="37" t="s">
        <v>156</v>
      </c>
      <c r="K608" s="37" t="s">
        <v>157</v>
      </c>
      <c r="L608" s="17" t="s">
        <v>101</v>
      </c>
      <c r="M608" s="17" t="s">
        <v>158</v>
      </c>
      <c r="N608" s="17" t="s">
        <v>103</v>
      </c>
      <c r="O608" s="17">
        <v>0</v>
      </c>
      <c r="P608" s="30">
        <v>0</v>
      </c>
      <c r="Q608" s="17" t="s">
        <v>121</v>
      </c>
      <c r="R608" s="17" t="s">
        <v>122</v>
      </c>
      <c r="S608" s="17" t="s">
        <v>122</v>
      </c>
      <c r="T608" s="17" t="s">
        <v>121</v>
      </c>
      <c r="U608" s="17" t="s">
        <v>122</v>
      </c>
      <c r="V608" s="17" t="s">
        <v>122</v>
      </c>
      <c r="W608" s="37" t="s">
        <v>159</v>
      </c>
      <c r="X608" s="19">
        <v>43259</v>
      </c>
      <c r="Y608" s="19">
        <f t="shared" si="41"/>
        <v>43259</v>
      </c>
      <c r="Z608" s="29">
        <v>601</v>
      </c>
      <c r="AA608" s="30">
        <v>120</v>
      </c>
      <c r="AB608" s="30">
        <v>0</v>
      </c>
      <c r="AD608" s="31" t="s">
        <v>400</v>
      </c>
      <c r="AE608" s="17">
        <v>601</v>
      </c>
      <c r="AF608" s="32" t="s">
        <v>401</v>
      </c>
      <c r="AG608" s="33" t="s">
        <v>173</v>
      </c>
      <c r="AH608" s="19">
        <f t="shared" si="39"/>
        <v>43373</v>
      </c>
      <c r="AI608" s="19">
        <f t="shared" si="40"/>
        <v>43373</v>
      </c>
      <c r="AJ608" s="17" t="s">
        <v>402</v>
      </c>
    </row>
    <row r="609" spans="1:36" ht="45" customHeight="1">
      <c r="A609" s="38">
        <v>2018</v>
      </c>
      <c r="B609" s="19">
        <v>43282</v>
      </c>
      <c r="C609" s="19">
        <v>43373</v>
      </c>
      <c r="D609" s="17" t="s">
        <v>96</v>
      </c>
      <c r="E609" s="37">
        <v>451</v>
      </c>
      <c r="F609" s="37" t="s">
        <v>153</v>
      </c>
      <c r="G609" s="37" t="s">
        <v>153</v>
      </c>
      <c r="H609" s="37" t="s">
        <v>154</v>
      </c>
      <c r="I609" s="37" t="s">
        <v>155</v>
      </c>
      <c r="J609" s="37" t="s">
        <v>156</v>
      </c>
      <c r="K609" s="37" t="s">
        <v>157</v>
      </c>
      <c r="L609" s="17" t="s">
        <v>101</v>
      </c>
      <c r="M609" s="17" t="s">
        <v>158</v>
      </c>
      <c r="N609" s="17" t="s">
        <v>103</v>
      </c>
      <c r="O609" s="17">
        <v>0</v>
      </c>
      <c r="P609" s="30">
        <v>0</v>
      </c>
      <c r="Q609" s="17" t="s">
        <v>121</v>
      </c>
      <c r="R609" s="17" t="s">
        <v>122</v>
      </c>
      <c r="S609" s="17" t="s">
        <v>122</v>
      </c>
      <c r="T609" s="17" t="s">
        <v>121</v>
      </c>
      <c r="U609" s="17" t="s">
        <v>122</v>
      </c>
      <c r="V609" s="17" t="s">
        <v>122</v>
      </c>
      <c r="W609" s="37" t="s">
        <v>159</v>
      </c>
      <c r="X609" s="19">
        <v>43263</v>
      </c>
      <c r="Y609" s="19">
        <f t="shared" si="41"/>
        <v>43263</v>
      </c>
      <c r="Z609" s="29">
        <v>602</v>
      </c>
      <c r="AA609" s="30">
        <v>120</v>
      </c>
      <c r="AB609" s="30">
        <v>0</v>
      </c>
      <c r="AD609" s="31" t="s">
        <v>400</v>
      </c>
      <c r="AE609" s="17">
        <v>602</v>
      </c>
      <c r="AF609" s="32" t="s">
        <v>401</v>
      </c>
      <c r="AG609" s="33" t="s">
        <v>173</v>
      </c>
      <c r="AH609" s="19">
        <f t="shared" si="39"/>
        <v>43373</v>
      </c>
      <c r="AI609" s="19">
        <f t="shared" si="40"/>
        <v>43373</v>
      </c>
      <c r="AJ609" s="17" t="s">
        <v>402</v>
      </c>
    </row>
    <row r="610" spans="1:36" ht="45" customHeight="1">
      <c r="A610" s="38">
        <v>2018</v>
      </c>
      <c r="B610" s="19">
        <v>43282</v>
      </c>
      <c r="C610" s="19">
        <v>43373</v>
      </c>
      <c r="D610" s="17" t="s">
        <v>96</v>
      </c>
      <c r="E610" s="37">
        <v>451</v>
      </c>
      <c r="F610" s="37" t="s">
        <v>153</v>
      </c>
      <c r="G610" s="37" t="s">
        <v>153</v>
      </c>
      <c r="H610" s="37" t="s">
        <v>154</v>
      </c>
      <c r="I610" s="37" t="s">
        <v>155</v>
      </c>
      <c r="J610" s="37" t="s">
        <v>156</v>
      </c>
      <c r="K610" s="37" t="s">
        <v>157</v>
      </c>
      <c r="L610" s="17" t="s">
        <v>101</v>
      </c>
      <c r="M610" s="17" t="s">
        <v>158</v>
      </c>
      <c r="N610" s="17" t="s">
        <v>103</v>
      </c>
      <c r="O610" s="17">
        <v>0</v>
      </c>
      <c r="P610" s="30">
        <v>0</v>
      </c>
      <c r="Q610" s="17" t="s">
        <v>121</v>
      </c>
      <c r="R610" s="17" t="s">
        <v>122</v>
      </c>
      <c r="S610" s="17" t="s">
        <v>122</v>
      </c>
      <c r="T610" s="17" t="s">
        <v>121</v>
      </c>
      <c r="U610" s="17" t="s">
        <v>122</v>
      </c>
      <c r="V610" s="17" t="s">
        <v>122</v>
      </c>
      <c r="W610" s="37" t="s">
        <v>159</v>
      </c>
      <c r="X610" s="19">
        <v>43264</v>
      </c>
      <c r="Y610" s="19">
        <f t="shared" si="41"/>
        <v>43264</v>
      </c>
      <c r="Z610" s="29">
        <v>603</v>
      </c>
      <c r="AA610" s="30">
        <v>120</v>
      </c>
      <c r="AB610" s="30">
        <v>0</v>
      </c>
      <c r="AD610" s="31" t="s">
        <v>400</v>
      </c>
      <c r="AE610" s="17">
        <v>603</v>
      </c>
      <c r="AF610" s="32" t="s">
        <v>401</v>
      </c>
      <c r="AG610" s="33" t="s">
        <v>173</v>
      </c>
      <c r="AH610" s="19">
        <f t="shared" si="39"/>
        <v>43373</v>
      </c>
      <c r="AI610" s="19">
        <f t="shared" si="40"/>
        <v>43373</v>
      </c>
      <c r="AJ610" s="17" t="s">
        <v>402</v>
      </c>
    </row>
    <row r="611" spans="1:36" ht="45" customHeight="1">
      <c r="A611" s="38">
        <v>2018</v>
      </c>
      <c r="B611" s="19">
        <v>43282</v>
      </c>
      <c r="C611" s="19">
        <v>43373</v>
      </c>
      <c r="D611" s="17" t="s">
        <v>96</v>
      </c>
      <c r="E611" s="37">
        <v>451</v>
      </c>
      <c r="F611" s="37" t="s">
        <v>153</v>
      </c>
      <c r="G611" s="37" t="s">
        <v>153</v>
      </c>
      <c r="H611" s="37" t="s">
        <v>154</v>
      </c>
      <c r="I611" s="37" t="s">
        <v>155</v>
      </c>
      <c r="J611" s="37" t="s">
        <v>156</v>
      </c>
      <c r="K611" s="37" t="s">
        <v>157</v>
      </c>
      <c r="L611" s="17" t="s">
        <v>101</v>
      </c>
      <c r="M611" s="17" t="s">
        <v>158</v>
      </c>
      <c r="N611" s="17" t="s">
        <v>103</v>
      </c>
      <c r="O611" s="17">
        <v>0</v>
      </c>
      <c r="P611" s="30">
        <v>0</v>
      </c>
      <c r="Q611" s="17" t="s">
        <v>121</v>
      </c>
      <c r="R611" s="17" t="s">
        <v>122</v>
      </c>
      <c r="S611" s="17" t="s">
        <v>122</v>
      </c>
      <c r="T611" s="17" t="s">
        <v>121</v>
      </c>
      <c r="U611" s="17" t="s">
        <v>122</v>
      </c>
      <c r="V611" s="17" t="s">
        <v>122</v>
      </c>
      <c r="W611" s="37" t="s">
        <v>159</v>
      </c>
      <c r="X611" s="19">
        <v>43265</v>
      </c>
      <c r="Y611" s="19">
        <f t="shared" si="41"/>
        <v>43265</v>
      </c>
      <c r="Z611" s="29">
        <v>604</v>
      </c>
      <c r="AA611" s="30">
        <v>120</v>
      </c>
      <c r="AB611" s="30">
        <v>0</v>
      </c>
      <c r="AD611" s="31" t="s">
        <v>400</v>
      </c>
      <c r="AE611" s="17">
        <v>604</v>
      </c>
      <c r="AF611" s="32" t="s">
        <v>401</v>
      </c>
      <c r="AG611" s="33" t="s">
        <v>173</v>
      </c>
      <c r="AH611" s="19">
        <f t="shared" si="39"/>
        <v>43373</v>
      </c>
      <c r="AI611" s="19">
        <f t="shared" si="40"/>
        <v>43373</v>
      </c>
      <c r="AJ611" s="17" t="s">
        <v>402</v>
      </c>
    </row>
    <row r="612" spans="1:36" ht="45" customHeight="1">
      <c r="A612" s="38">
        <v>2018</v>
      </c>
      <c r="B612" s="19">
        <v>43282</v>
      </c>
      <c r="C612" s="19">
        <v>43373</v>
      </c>
      <c r="D612" s="17" t="s">
        <v>96</v>
      </c>
      <c r="E612" s="37">
        <v>451</v>
      </c>
      <c r="F612" s="37" t="s">
        <v>153</v>
      </c>
      <c r="G612" s="37" t="s">
        <v>153</v>
      </c>
      <c r="H612" s="37" t="s">
        <v>154</v>
      </c>
      <c r="I612" s="37" t="s">
        <v>155</v>
      </c>
      <c r="J612" s="37" t="s">
        <v>156</v>
      </c>
      <c r="K612" s="37" t="s">
        <v>157</v>
      </c>
      <c r="L612" s="17" t="s">
        <v>101</v>
      </c>
      <c r="M612" s="17" t="s">
        <v>158</v>
      </c>
      <c r="N612" s="17" t="s">
        <v>103</v>
      </c>
      <c r="O612" s="17">
        <v>0</v>
      </c>
      <c r="P612" s="30">
        <v>0</v>
      </c>
      <c r="Q612" s="17" t="s">
        <v>121</v>
      </c>
      <c r="R612" s="17" t="s">
        <v>122</v>
      </c>
      <c r="S612" s="17" t="s">
        <v>122</v>
      </c>
      <c r="T612" s="17" t="s">
        <v>121</v>
      </c>
      <c r="U612" s="17" t="s">
        <v>122</v>
      </c>
      <c r="V612" s="17" t="s">
        <v>122</v>
      </c>
      <c r="W612" s="37" t="s">
        <v>159</v>
      </c>
      <c r="X612" s="19">
        <v>43276</v>
      </c>
      <c r="Y612" s="19">
        <f t="shared" si="41"/>
        <v>43276</v>
      </c>
      <c r="Z612" s="29">
        <v>605</v>
      </c>
      <c r="AA612" s="30">
        <v>120</v>
      </c>
      <c r="AB612" s="30">
        <v>0</v>
      </c>
      <c r="AD612" s="31" t="s">
        <v>400</v>
      </c>
      <c r="AE612" s="17">
        <v>605</v>
      </c>
      <c r="AF612" s="32" t="s">
        <v>401</v>
      </c>
      <c r="AG612" s="33" t="s">
        <v>173</v>
      </c>
      <c r="AH612" s="19">
        <f t="shared" si="39"/>
        <v>43373</v>
      </c>
      <c r="AI612" s="19">
        <f t="shared" si="40"/>
        <v>43373</v>
      </c>
      <c r="AJ612" s="17" t="s">
        <v>402</v>
      </c>
    </row>
    <row r="613" spans="1:36" ht="45" customHeight="1">
      <c r="A613" s="38">
        <v>2018</v>
      </c>
      <c r="B613" s="19">
        <v>43282</v>
      </c>
      <c r="C613" s="19">
        <v>43373</v>
      </c>
      <c r="D613" s="17" t="s">
        <v>96</v>
      </c>
      <c r="E613" s="37">
        <v>451</v>
      </c>
      <c r="F613" s="37" t="s">
        <v>153</v>
      </c>
      <c r="G613" s="37" t="s">
        <v>153</v>
      </c>
      <c r="H613" s="37" t="s">
        <v>154</v>
      </c>
      <c r="I613" s="37" t="s">
        <v>155</v>
      </c>
      <c r="J613" s="37" t="s">
        <v>156</v>
      </c>
      <c r="K613" s="37" t="s">
        <v>157</v>
      </c>
      <c r="L613" s="17" t="s">
        <v>101</v>
      </c>
      <c r="M613" s="17" t="s">
        <v>158</v>
      </c>
      <c r="N613" s="17" t="s">
        <v>103</v>
      </c>
      <c r="O613" s="17">
        <v>0</v>
      </c>
      <c r="P613" s="30">
        <v>0</v>
      </c>
      <c r="Q613" s="17" t="s">
        <v>121</v>
      </c>
      <c r="R613" s="17" t="s">
        <v>122</v>
      </c>
      <c r="S613" s="17" t="s">
        <v>122</v>
      </c>
      <c r="T613" s="17" t="s">
        <v>121</v>
      </c>
      <c r="U613" s="17" t="s">
        <v>122</v>
      </c>
      <c r="V613" s="17" t="s">
        <v>122</v>
      </c>
      <c r="W613" s="37" t="s">
        <v>159</v>
      </c>
      <c r="X613" s="19">
        <v>43277</v>
      </c>
      <c r="Y613" s="19">
        <f t="shared" si="41"/>
        <v>43277</v>
      </c>
      <c r="Z613" s="29">
        <v>606</v>
      </c>
      <c r="AA613" s="30">
        <v>120</v>
      </c>
      <c r="AB613" s="30">
        <v>0</v>
      </c>
      <c r="AD613" s="31" t="s">
        <v>400</v>
      </c>
      <c r="AE613" s="17">
        <v>606</v>
      </c>
      <c r="AF613" s="32" t="s">
        <v>401</v>
      </c>
      <c r="AG613" s="33" t="s">
        <v>173</v>
      </c>
      <c r="AH613" s="19">
        <f t="shared" si="39"/>
        <v>43373</v>
      </c>
      <c r="AI613" s="19">
        <f t="shared" si="40"/>
        <v>43373</v>
      </c>
      <c r="AJ613" s="17" t="s">
        <v>402</v>
      </c>
    </row>
    <row r="614" spans="1:36" ht="45" customHeight="1">
      <c r="A614" s="38">
        <v>2018</v>
      </c>
      <c r="B614" s="19">
        <v>43282</v>
      </c>
      <c r="C614" s="19">
        <v>43373</v>
      </c>
      <c r="D614" s="17" t="s">
        <v>96</v>
      </c>
      <c r="E614" s="37">
        <v>451</v>
      </c>
      <c r="F614" s="37" t="s">
        <v>153</v>
      </c>
      <c r="G614" s="37" t="s">
        <v>153</v>
      </c>
      <c r="H614" s="37" t="s">
        <v>154</v>
      </c>
      <c r="I614" s="37" t="s">
        <v>155</v>
      </c>
      <c r="J614" s="37" t="s">
        <v>156</v>
      </c>
      <c r="K614" s="37" t="s">
        <v>157</v>
      </c>
      <c r="L614" s="17" t="s">
        <v>101</v>
      </c>
      <c r="M614" s="17" t="s">
        <v>158</v>
      </c>
      <c r="N614" s="17" t="s">
        <v>103</v>
      </c>
      <c r="O614" s="17">
        <v>0</v>
      </c>
      <c r="P614" s="30">
        <v>0</v>
      </c>
      <c r="Q614" s="17" t="s">
        <v>121</v>
      </c>
      <c r="R614" s="17" t="s">
        <v>122</v>
      </c>
      <c r="S614" s="17" t="s">
        <v>122</v>
      </c>
      <c r="T614" s="17" t="s">
        <v>121</v>
      </c>
      <c r="U614" s="17" t="s">
        <v>122</v>
      </c>
      <c r="V614" s="17" t="s">
        <v>122</v>
      </c>
      <c r="W614" s="37" t="s">
        <v>159</v>
      </c>
      <c r="X614" s="19">
        <v>43283</v>
      </c>
      <c r="Y614" s="19">
        <f t="shared" si="41"/>
        <v>43283</v>
      </c>
      <c r="Z614" s="29">
        <v>607</v>
      </c>
      <c r="AA614" s="30">
        <v>120</v>
      </c>
      <c r="AB614" s="30">
        <v>0</v>
      </c>
      <c r="AD614" s="31" t="s">
        <v>400</v>
      </c>
      <c r="AE614" s="17">
        <v>607</v>
      </c>
      <c r="AF614" s="32" t="s">
        <v>401</v>
      </c>
      <c r="AG614" s="33" t="s">
        <v>173</v>
      </c>
      <c r="AH614" s="19">
        <f t="shared" si="39"/>
        <v>43373</v>
      </c>
      <c r="AI614" s="19">
        <f t="shared" si="40"/>
        <v>43373</v>
      </c>
      <c r="AJ614" s="17" t="s">
        <v>402</v>
      </c>
    </row>
    <row r="615" spans="1:36" ht="45" customHeight="1">
      <c r="A615" s="38">
        <v>2018</v>
      </c>
      <c r="B615" s="19">
        <v>43282</v>
      </c>
      <c r="C615" s="19">
        <v>43373</v>
      </c>
      <c r="D615" s="17" t="s">
        <v>96</v>
      </c>
      <c r="E615" s="37">
        <v>451</v>
      </c>
      <c r="F615" s="37" t="s">
        <v>153</v>
      </c>
      <c r="G615" s="37" t="s">
        <v>153</v>
      </c>
      <c r="H615" s="37" t="s">
        <v>154</v>
      </c>
      <c r="I615" s="37" t="s">
        <v>155</v>
      </c>
      <c r="J615" s="37" t="s">
        <v>156</v>
      </c>
      <c r="K615" s="37" t="s">
        <v>157</v>
      </c>
      <c r="L615" s="17" t="s">
        <v>101</v>
      </c>
      <c r="M615" s="17" t="s">
        <v>158</v>
      </c>
      <c r="N615" s="17" t="s">
        <v>103</v>
      </c>
      <c r="O615" s="17">
        <v>0</v>
      </c>
      <c r="P615" s="30">
        <v>0</v>
      </c>
      <c r="Q615" s="17" t="s">
        <v>121</v>
      </c>
      <c r="R615" s="17" t="s">
        <v>122</v>
      </c>
      <c r="S615" s="17" t="s">
        <v>122</v>
      </c>
      <c r="T615" s="17" t="s">
        <v>121</v>
      </c>
      <c r="U615" s="17" t="s">
        <v>122</v>
      </c>
      <c r="V615" s="17" t="s">
        <v>122</v>
      </c>
      <c r="W615" s="37" t="s">
        <v>159</v>
      </c>
      <c r="X615" s="19">
        <v>43284</v>
      </c>
      <c r="Y615" s="19">
        <f t="shared" si="41"/>
        <v>43284</v>
      </c>
      <c r="Z615" s="29">
        <v>608</v>
      </c>
      <c r="AA615" s="30">
        <v>120</v>
      </c>
      <c r="AB615" s="30">
        <v>0</v>
      </c>
      <c r="AD615" s="31" t="s">
        <v>400</v>
      </c>
      <c r="AE615" s="17">
        <v>608</v>
      </c>
      <c r="AF615" s="32" t="s">
        <v>401</v>
      </c>
      <c r="AG615" s="33" t="s">
        <v>173</v>
      </c>
      <c r="AH615" s="19">
        <f t="shared" si="39"/>
        <v>43373</v>
      </c>
      <c r="AI615" s="19">
        <f t="shared" si="40"/>
        <v>43373</v>
      </c>
      <c r="AJ615" s="17" t="s">
        <v>402</v>
      </c>
    </row>
    <row r="616" spans="1:36" ht="45" customHeight="1">
      <c r="A616" s="38">
        <v>2018</v>
      </c>
      <c r="B616" s="19">
        <v>43282</v>
      </c>
      <c r="C616" s="19">
        <v>43373</v>
      </c>
      <c r="D616" s="17" t="s">
        <v>96</v>
      </c>
      <c r="E616" s="37">
        <v>451</v>
      </c>
      <c r="F616" s="37" t="s">
        <v>153</v>
      </c>
      <c r="G616" s="37" t="s">
        <v>153</v>
      </c>
      <c r="H616" s="37" t="s">
        <v>154</v>
      </c>
      <c r="I616" s="37" t="s">
        <v>155</v>
      </c>
      <c r="J616" s="37" t="s">
        <v>156</v>
      </c>
      <c r="K616" s="37" t="s">
        <v>157</v>
      </c>
      <c r="L616" s="17" t="s">
        <v>101</v>
      </c>
      <c r="M616" s="17" t="s">
        <v>158</v>
      </c>
      <c r="N616" s="17" t="s">
        <v>103</v>
      </c>
      <c r="O616" s="17">
        <v>0</v>
      </c>
      <c r="P616" s="30">
        <v>0</v>
      </c>
      <c r="Q616" s="17" t="s">
        <v>121</v>
      </c>
      <c r="R616" s="17" t="s">
        <v>122</v>
      </c>
      <c r="S616" s="17" t="s">
        <v>122</v>
      </c>
      <c r="T616" s="17" t="s">
        <v>121</v>
      </c>
      <c r="U616" s="17" t="s">
        <v>122</v>
      </c>
      <c r="V616" s="17" t="s">
        <v>122</v>
      </c>
      <c r="W616" s="37" t="s">
        <v>159</v>
      </c>
      <c r="X616" s="19">
        <v>43284</v>
      </c>
      <c r="Y616" s="19">
        <f t="shared" si="41"/>
        <v>43284</v>
      </c>
      <c r="Z616" s="29">
        <v>609</v>
      </c>
      <c r="AA616" s="30">
        <v>120</v>
      </c>
      <c r="AB616" s="30">
        <v>0</v>
      </c>
      <c r="AD616" s="31" t="s">
        <v>400</v>
      </c>
      <c r="AE616" s="17">
        <v>609</v>
      </c>
      <c r="AF616" s="32" t="s">
        <v>401</v>
      </c>
      <c r="AG616" s="33" t="s">
        <v>173</v>
      </c>
      <c r="AH616" s="19">
        <f t="shared" si="39"/>
        <v>43373</v>
      </c>
      <c r="AI616" s="19">
        <f t="shared" si="40"/>
        <v>43373</v>
      </c>
      <c r="AJ616" s="17" t="s">
        <v>402</v>
      </c>
    </row>
    <row r="617" spans="1:36" ht="45" customHeight="1">
      <c r="A617" s="38">
        <v>2018</v>
      </c>
      <c r="B617" s="19">
        <v>43282</v>
      </c>
      <c r="C617" s="19">
        <v>43373</v>
      </c>
      <c r="D617" s="17" t="s">
        <v>96</v>
      </c>
      <c r="E617" s="37">
        <v>451</v>
      </c>
      <c r="F617" s="37" t="s">
        <v>153</v>
      </c>
      <c r="G617" s="37" t="s">
        <v>153</v>
      </c>
      <c r="H617" s="37" t="s">
        <v>154</v>
      </c>
      <c r="I617" s="37" t="s">
        <v>155</v>
      </c>
      <c r="J617" s="37" t="s">
        <v>156</v>
      </c>
      <c r="K617" s="37" t="s">
        <v>157</v>
      </c>
      <c r="L617" s="17" t="s">
        <v>101</v>
      </c>
      <c r="M617" s="17" t="s">
        <v>158</v>
      </c>
      <c r="N617" s="17" t="s">
        <v>103</v>
      </c>
      <c r="O617" s="17">
        <v>0</v>
      </c>
      <c r="P617" s="30">
        <v>0</v>
      </c>
      <c r="Q617" s="17" t="s">
        <v>121</v>
      </c>
      <c r="R617" s="17" t="s">
        <v>122</v>
      </c>
      <c r="S617" s="17" t="s">
        <v>122</v>
      </c>
      <c r="T617" s="17" t="s">
        <v>121</v>
      </c>
      <c r="U617" s="17" t="s">
        <v>122</v>
      </c>
      <c r="V617" s="17" t="s">
        <v>122</v>
      </c>
      <c r="W617" s="37" t="s">
        <v>159</v>
      </c>
      <c r="X617" s="19">
        <v>43285</v>
      </c>
      <c r="Y617" s="19">
        <f t="shared" si="41"/>
        <v>43285</v>
      </c>
      <c r="Z617" s="29">
        <v>610</v>
      </c>
      <c r="AA617" s="30">
        <v>120</v>
      </c>
      <c r="AB617" s="30">
        <v>0</v>
      </c>
      <c r="AD617" s="31" t="s">
        <v>400</v>
      </c>
      <c r="AE617" s="17">
        <v>610</v>
      </c>
      <c r="AF617" s="32" t="s">
        <v>401</v>
      </c>
      <c r="AG617" s="33" t="s">
        <v>173</v>
      </c>
      <c r="AH617" s="19">
        <f t="shared" si="39"/>
        <v>43373</v>
      </c>
      <c r="AI617" s="19">
        <f t="shared" si="40"/>
        <v>43373</v>
      </c>
      <c r="AJ617" s="17" t="s">
        <v>402</v>
      </c>
    </row>
    <row r="618" spans="1:36" ht="45" customHeight="1">
      <c r="A618" s="38">
        <v>2018</v>
      </c>
      <c r="B618" s="19">
        <v>43282</v>
      </c>
      <c r="C618" s="19">
        <v>43373</v>
      </c>
      <c r="D618" s="17" t="s">
        <v>96</v>
      </c>
      <c r="E618" s="37">
        <v>451</v>
      </c>
      <c r="F618" s="37" t="s">
        <v>153</v>
      </c>
      <c r="G618" s="37" t="s">
        <v>153</v>
      </c>
      <c r="H618" s="37" t="s">
        <v>154</v>
      </c>
      <c r="I618" s="37" t="s">
        <v>155</v>
      </c>
      <c r="J618" s="37" t="s">
        <v>156</v>
      </c>
      <c r="K618" s="37" t="s">
        <v>157</v>
      </c>
      <c r="L618" s="17" t="s">
        <v>101</v>
      </c>
      <c r="M618" s="17" t="s">
        <v>158</v>
      </c>
      <c r="N618" s="17" t="s">
        <v>103</v>
      </c>
      <c r="O618" s="17">
        <v>0</v>
      </c>
      <c r="P618" s="30">
        <v>0</v>
      </c>
      <c r="Q618" s="17" t="s">
        <v>121</v>
      </c>
      <c r="R618" s="17" t="s">
        <v>122</v>
      </c>
      <c r="S618" s="17" t="s">
        <v>122</v>
      </c>
      <c r="T618" s="17" t="s">
        <v>121</v>
      </c>
      <c r="U618" s="17" t="s">
        <v>122</v>
      </c>
      <c r="V618" s="17" t="s">
        <v>122</v>
      </c>
      <c r="W618" s="37" t="s">
        <v>159</v>
      </c>
      <c r="X618" s="19">
        <v>43287</v>
      </c>
      <c r="Y618" s="19">
        <f t="shared" si="41"/>
        <v>43287</v>
      </c>
      <c r="Z618" s="29">
        <v>611</v>
      </c>
      <c r="AA618" s="30">
        <v>120</v>
      </c>
      <c r="AB618" s="30">
        <v>0</v>
      </c>
      <c r="AD618" s="31" t="s">
        <v>400</v>
      </c>
      <c r="AE618" s="17">
        <v>611</v>
      </c>
      <c r="AF618" s="32" t="s">
        <v>401</v>
      </c>
      <c r="AG618" s="33" t="s">
        <v>173</v>
      </c>
      <c r="AH618" s="19">
        <f t="shared" si="39"/>
        <v>43373</v>
      </c>
      <c r="AI618" s="19">
        <f t="shared" si="40"/>
        <v>43373</v>
      </c>
      <c r="AJ618" s="17" t="s">
        <v>402</v>
      </c>
    </row>
    <row r="619" spans="1:36" ht="45" customHeight="1">
      <c r="A619" s="38">
        <v>2018</v>
      </c>
      <c r="B619" s="19">
        <v>43282</v>
      </c>
      <c r="C619" s="19">
        <v>43373</v>
      </c>
      <c r="D619" s="17" t="s">
        <v>96</v>
      </c>
      <c r="E619" s="17">
        <v>344</v>
      </c>
      <c r="F619" s="17" t="s">
        <v>165</v>
      </c>
      <c r="G619" s="17" t="s">
        <v>165</v>
      </c>
      <c r="H619" s="17" t="s">
        <v>376</v>
      </c>
      <c r="I619" s="17" t="s">
        <v>696</v>
      </c>
      <c r="J619" s="17" t="s">
        <v>218</v>
      </c>
      <c r="K619" s="17" t="s">
        <v>289</v>
      </c>
      <c r="L619" s="17" t="s">
        <v>101</v>
      </c>
      <c r="M619" s="17" t="s">
        <v>164</v>
      </c>
      <c r="N619" s="17" t="s">
        <v>103</v>
      </c>
      <c r="O619" s="17">
        <v>0</v>
      </c>
      <c r="P619" s="30">
        <v>0</v>
      </c>
      <c r="Q619" s="17" t="s">
        <v>121</v>
      </c>
      <c r="R619" s="17" t="s">
        <v>122</v>
      </c>
      <c r="S619" s="17" t="s">
        <v>122</v>
      </c>
      <c r="T619" s="17" t="s">
        <v>121</v>
      </c>
      <c r="U619" s="17" t="s">
        <v>122</v>
      </c>
      <c r="V619" s="17" t="s">
        <v>122</v>
      </c>
      <c r="W619" s="17" t="s">
        <v>159</v>
      </c>
      <c r="X619" s="19">
        <v>43279</v>
      </c>
      <c r="Y619" s="19">
        <f t="shared" si="41"/>
        <v>43279</v>
      </c>
      <c r="Z619" s="29">
        <v>612</v>
      </c>
      <c r="AA619" s="30">
        <v>120</v>
      </c>
      <c r="AB619" s="30">
        <v>0</v>
      </c>
      <c r="AD619" s="31" t="s">
        <v>400</v>
      </c>
      <c r="AE619" s="17">
        <v>612</v>
      </c>
      <c r="AF619" s="32" t="s">
        <v>401</v>
      </c>
      <c r="AG619" s="33" t="s">
        <v>173</v>
      </c>
      <c r="AH619" s="19">
        <f t="shared" si="39"/>
        <v>43373</v>
      </c>
      <c r="AI619" s="19">
        <f t="shared" si="40"/>
        <v>43373</v>
      </c>
      <c r="AJ619" s="17" t="s">
        <v>402</v>
      </c>
    </row>
    <row r="620" spans="1:36" ht="45" customHeight="1">
      <c r="A620" s="38">
        <v>2018</v>
      </c>
      <c r="B620" s="19">
        <v>43282</v>
      </c>
      <c r="C620" s="19">
        <v>43373</v>
      </c>
      <c r="D620" s="17" t="s">
        <v>96</v>
      </c>
      <c r="E620" s="17">
        <v>344</v>
      </c>
      <c r="F620" s="17" t="s">
        <v>165</v>
      </c>
      <c r="G620" s="17" t="s">
        <v>165</v>
      </c>
      <c r="H620" s="17" t="s">
        <v>376</v>
      </c>
      <c r="I620" s="17" t="s">
        <v>696</v>
      </c>
      <c r="J620" s="17" t="s">
        <v>218</v>
      </c>
      <c r="K620" s="17" t="s">
        <v>289</v>
      </c>
      <c r="L620" s="17" t="s">
        <v>101</v>
      </c>
      <c r="M620" s="17" t="s">
        <v>164</v>
      </c>
      <c r="N620" s="17" t="s">
        <v>103</v>
      </c>
      <c r="O620" s="17">
        <v>0</v>
      </c>
      <c r="P620" s="30">
        <v>0</v>
      </c>
      <c r="Q620" s="17" t="s">
        <v>121</v>
      </c>
      <c r="R620" s="17" t="s">
        <v>122</v>
      </c>
      <c r="S620" s="17" t="s">
        <v>122</v>
      </c>
      <c r="T620" s="17" t="s">
        <v>121</v>
      </c>
      <c r="U620" s="17" t="s">
        <v>122</v>
      </c>
      <c r="V620" s="17" t="s">
        <v>122</v>
      </c>
      <c r="W620" s="17" t="s">
        <v>159</v>
      </c>
      <c r="X620" s="19">
        <v>43257</v>
      </c>
      <c r="Y620" s="19">
        <f t="shared" si="41"/>
        <v>43257</v>
      </c>
      <c r="Z620" s="29">
        <v>613</v>
      </c>
      <c r="AA620" s="30">
        <v>135</v>
      </c>
      <c r="AB620" s="30">
        <v>0</v>
      </c>
      <c r="AD620" s="31" t="s">
        <v>400</v>
      </c>
      <c r="AE620" s="17">
        <v>613</v>
      </c>
      <c r="AF620" s="32" t="s">
        <v>401</v>
      </c>
      <c r="AG620" s="33" t="s">
        <v>173</v>
      </c>
      <c r="AH620" s="19">
        <f t="shared" si="39"/>
        <v>43373</v>
      </c>
      <c r="AI620" s="19">
        <f t="shared" si="40"/>
        <v>43373</v>
      </c>
      <c r="AJ620" s="17" t="s">
        <v>402</v>
      </c>
    </row>
    <row r="621" spans="1:36" ht="45" customHeight="1">
      <c r="A621" s="38">
        <v>2018</v>
      </c>
      <c r="B621" s="19">
        <v>43282</v>
      </c>
      <c r="C621" s="19">
        <v>43373</v>
      </c>
      <c r="D621" s="17" t="s">
        <v>96</v>
      </c>
      <c r="E621" s="17">
        <v>344</v>
      </c>
      <c r="F621" s="17" t="s">
        <v>165</v>
      </c>
      <c r="G621" s="17" t="s">
        <v>165</v>
      </c>
      <c r="H621" s="17" t="s">
        <v>376</v>
      </c>
      <c r="I621" s="17" t="s">
        <v>696</v>
      </c>
      <c r="J621" s="17" t="s">
        <v>218</v>
      </c>
      <c r="K621" s="17" t="s">
        <v>289</v>
      </c>
      <c r="L621" s="17" t="s">
        <v>101</v>
      </c>
      <c r="M621" s="17" t="s">
        <v>164</v>
      </c>
      <c r="N621" s="17" t="s">
        <v>103</v>
      </c>
      <c r="O621" s="17">
        <v>0</v>
      </c>
      <c r="P621" s="30">
        <v>0</v>
      </c>
      <c r="Q621" s="17" t="s">
        <v>121</v>
      </c>
      <c r="R621" s="17" t="s">
        <v>122</v>
      </c>
      <c r="S621" s="17" t="s">
        <v>122</v>
      </c>
      <c r="T621" s="17" t="s">
        <v>121</v>
      </c>
      <c r="U621" s="17" t="s">
        <v>122</v>
      </c>
      <c r="V621" s="17" t="s">
        <v>122</v>
      </c>
      <c r="W621" s="17" t="s">
        <v>159</v>
      </c>
      <c r="X621" s="19">
        <v>43372</v>
      </c>
      <c r="Y621" s="19">
        <f t="shared" si="41"/>
        <v>43372</v>
      </c>
      <c r="Z621" s="29">
        <v>614</v>
      </c>
      <c r="AA621" s="30">
        <v>75</v>
      </c>
      <c r="AB621" s="30">
        <v>0</v>
      </c>
      <c r="AD621" s="31" t="s">
        <v>400</v>
      </c>
      <c r="AE621" s="17">
        <v>614</v>
      </c>
      <c r="AF621" s="32" t="s">
        <v>401</v>
      </c>
      <c r="AG621" s="33" t="s">
        <v>173</v>
      </c>
      <c r="AH621" s="19">
        <f t="shared" si="39"/>
        <v>43373</v>
      </c>
      <c r="AI621" s="19">
        <f t="shared" si="40"/>
        <v>43373</v>
      </c>
      <c r="AJ621" s="17" t="s">
        <v>402</v>
      </c>
    </row>
    <row r="622" spans="1:36" ht="45" customHeight="1">
      <c r="A622" s="38">
        <v>2018</v>
      </c>
      <c r="B622" s="19">
        <v>43282</v>
      </c>
      <c r="C622" s="19">
        <v>43373</v>
      </c>
      <c r="D622" s="17" t="s">
        <v>96</v>
      </c>
      <c r="E622" s="36">
        <v>201</v>
      </c>
      <c r="F622" s="37" t="s">
        <v>114</v>
      </c>
      <c r="G622" s="36" t="s">
        <v>126</v>
      </c>
      <c r="H622" s="36" t="s">
        <v>127</v>
      </c>
      <c r="I622" s="36" t="s">
        <v>128</v>
      </c>
      <c r="J622" s="36" t="s">
        <v>129</v>
      </c>
      <c r="K622" s="36" t="s">
        <v>130</v>
      </c>
      <c r="L622" s="17" t="s">
        <v>101</v>
      </c>
      <c r="M622" s="17" t="s">
        <v>727</v>
      </c>
      <c r="N622" s="17" t="s">
        <v>103</v>
      </c>
      <c r="O622" s="17">
        <v>0</v>
      </c>
      <c r="P622" s="30">
        <v>0</v>
      </c>
      <c r="Q622" s="17" t="s">
        <v>121</v>
      </c>
      <c r="R622" s="17" t="s">
        <v>122</v>
      </c>
      <c r="S622" s="17" t="s">
        <v>122</v>
      </c>
      <c r="T622" s="17" t="s">
        <v>121</v>
      </c>
      <c r="U622" s="17" t="s">
        <v>123</v>
      </c>
      <c r="V622" s="17" t="s">
        <v>124</v>
      </c>
      <c r="W622" s="17" t="s">
        <v>125</v>
      </c>
      <c r="X622" s="19">
        <v>43343</v>
      </c>
      <c r="Y622" s="19">
        <f t="shared" si="41"/>
        <v>43343</v>
      </c>
      <c r="Z622" s="29">
        <v>615</v>
      </c>
      <c r="AA622" s="30">
        <v>3372.36</v>
      </c>
      <c r="AB622" s="30">
        <v>0</v>
      </c>
      <c r="AD622" s="31" t="s">
        <v>400</v>
      </c>
      <c r="AE622" s="17">
        <v>615</v>
      </c>
      <c r="AF622" s="32" t="s">
        <v>401</v>
      </c>
      <c r="AG622" s="33" t="s">
        <v>173</v>
      </c>
      <c r="AH622" s="19">
        <f t="shared" si="39"/>
        <v>43373</v>
      </c>
      <c r="AI622" s="19">
        <f t="shared" si="40"/>
        <v>43373</v>
      </c>
      <c r="AJ622" s="17" t="s">
        <v>402</v>
      </c>
    </row>
    <row r="623" spans="1:36" ht="45" customHeight="1">
      <c r="A623" s="38">
        <v>2018</v>
      </c>
      <c r="B623" s="19">
        <v>43282</v>
      </c>
      <c r="C623" s="19">
        <v>43373</v>
      </c>
      <c r="D623" s="17" t="s">
        <v>96</v>
      </c>
      <c r="E623" s="36">
        <v>201</v>
      </c>
      <c r="F623" s="37" t="s">
        <v>114</v>
      </c>
      <c r="G623" s="36" t="s">
        <v>126</v>
      </c>
      <c r="H623" s="36" t="s">
        <v>127</v>
      </c>
      <c r="I623" s="36" t="s">
        <v>128</v>
      </c>
      <c r="J623" s="36" t="s">
        <v>129</v>
      </c>
      <c r="K623" s="36" t="s">
        <v>130</v>
      </c>
      <c r="L623" s="17" t="s">
        <v>101</v>
      </c>
      <c r="M623" s="17" t="s">
        <v>983</v>
      </c>
      <c r="N623" s="17" t="s">
        <v>103</v>
      </c>
      <c r="O623" s="17">
        <v>0</v>
      </c>
      <c r="P623" s="30">
        <v>0</v>
      </c>
      <c r="Q623" s="17" t="s">
        <v>121</v>
      </c>
      <c r="R623" s="17" t="s">
        <v>122</v>
      </c>
      <c r="S623" s="17" t="s">
        <v>122</v>
      </c>
      <c r="T623" s="17" t="s">
        <v>121</v>
      </c>
      <c r="U623" s="17" t="s">
        <v>136</v>
      </c>
      <c r="V623" s="17" t="s">
        <v>136</v>
      </c>
      <c r="W623" s="17" t="s">
        <v>125</v>
      </c>
      <c r="X623" s="19">
        <v>43370</v>
      </c>
      <c r="Y623" s="19">
        <v>43371</v>
      </c>
      <c r="Z623" s="29">
        <v>616</v>
      </c>
      <c r="AA623" s="30">
        <v>6441</v>
      </c>
      <c r="AB623" s="30">
        <v>0</v>
      </c>
      <c r="AD623" s="31" t="s">
        <v>400</v>
      </c>
      <c r="AE623" s="17">
        <v>616</v>
      </c>
      <c r="AF623" s="32" t="s">
        <v>401</v>
      </c>
      <c r="AG623" s="33" t="s">
        <v>173</v>
      </c>
      <c r="AH623" s="19">
        <f t="shared" si="39"/>
        <v>43373</v>
      </c>
      <c r="AI623" s="19">
        <f t="shared" si="40"/>
        <v>43373</v>
      </c>
      <c r="AJ623" s="17" t="s">
        <v>402</v>
      </c>
    </row>
    <row r="624" spans="1:36" ht="45" customHeight="1">
      <c r="A624" s="38">
        <v>2018</v>
      </c>
      <c r="B624" s="19">
        <v>43282</v>
      </c>
      <c r="C624" s="19">
        <v>43373</v>
      </c>
      <c r="D624" s="17" t="s">
        <v>96</v>
      </c>
      <c r="E624" s="36">
        <v>201</v>
      </c>
      <c r="F624" s="37" t="s">
        <v>114</v>
      </c>
      <c r="G624" s="36" t="s">
        <v>126</v>
      </c>
      <c r="H624" s="36" t="s">
        <v>127</v>
      </c>
      <c r="I624" s="36" t="s">
        <v>128</v>
      </c>
      <c r="J624" s="36" t="s">
        <v>129</v>
      </c>
      <c r="K624" s="36" t="s">
        <v>130</v>
      </c>
      <c r="L624" s="17" t="s">
        <v>101</v>
      </c>
      <c r="M624" s="17" t="s">
        <v>727</v>
      </c>
      <c r="N624" s="17" t="s">
        <v>103</v>
      </c>
      <c r="O624" s="17">
        <v>0</v>
      </c>
      <c r="P624" s="30">
        <v>0</v>
      </c>
      <c r="Q624" s="17" t="s">
        <v>121</v>
      </c>
      <c r="R624" s="17" t="s">
        <v>122</v>
      </c>
      <c r="S624" s="17" t="s">
        <v>122</v>
      </c>
      <c r="T624" s="17" t="s">
        <v>121</v>
      </c>
      <c r="U624" s="17" t="s">
        <v>123</v>
      </c>
      <c r="V624" s="17" t="s">
        <v>124</v>
      </c>
      <c r="W624" s="17" t="s">
        <v>125</v>
      </c>
      <c r="X624" s="19">
        <v>43343</v>
      </c>
      <c r="Y624" s="19">
        <f t="shared" si="41"/>
        <v>43343</v>
      </c>
      <c r="Z624" s="29">
        <v>617</v>
      </c>
      <c r="AA624" s="30">
        <v>8397</v>
      </c>
      <c r="AB624" s="30">
        <v>0</v>
      </c>
      <c r="AD624" s="31" t="s">
        <v>400</v>
      </c>
      <c r="AE624" s="17">
        <v>617</v>
      </c>
      <c r="AF624" s="32" t="s">
        <v>401</v>
      </c>
      <c r="AG624" s="33" t="s">
        <v>173</v>
      </c>
      <c r="AH624" s="19">
        <f t="shared" si="39"/>
        <v>43373</v>
      </c>
      <c r="AI624" s="19">
        <f t="shared" si="40"/>
        <v>43373</v>
      </c>
      <c r="AJ624" s="17" t="s">
        <v>402</v>
      </c>
    </row>
    <row r="625" spans="1:36" ht="45" customHeight="1">
      <c r="A625" s="38">
        <v>2018</v>
      </c>
      <c r="B625" s="19">
        <v>43282</v>
      </c>
      <c r="C625" s="19">
        <v>43373</v>
      </c>
      <c r="D625" s="17" t="s">
        <v>96</v>
      </c>
      <c r="E625" s="17">
        <v>536</v>
      </c>
      <c r="F625" s="17" t="s">
        <v>984</v>
      </c>
      <c r="G625" s="17" t="s">
        <v>984</v>
      </c>
      <c r="H625" s="17" t="s">
        <v>173</v>
      </c>
      <c r="I625" s="17" t="s">
        <v>985</v>
      </c>
      <c r="J625" s="17" t="s">
        <v>986</v>
      </c>
      <c r="K625" s="17" t="s">
        <v>987</v>
      </c>
      <c r="L625" s="17" t="s">
        <v>101</v>
      </c>
      <c r="M625" s="17" t="s">
        <v>988</v>
      </c>
      <c r="N625" s="17" t="s">
        <v>103</v>
      </c>
      <c r="O625" s="17">
        <v>2</v>
      </c>
      <c r="P625" s="30">
        <f>1990/2</f>
        <v>995</v>
      </c>
      <c r="Q625" s="17" t="s">
        <v>121</v>
      </c>
      <c r="R625" s="17" t="s">
        <v>122</v>
      </c>
      <c r="S625" s="17" t="s">
        <v>122</v>
      </c>
      <c r="T625" s="17" t="s">
        <v>121</v>
      </c>
      <c r="U625" s="17" t="s">
        <v>122</v>
      </c>
      <c r="V625" s="17" t="s">
        <v>202</v>
      </c>
      <c r="W625" s="17" t="s">
        <v>989</v>
      </c>
      <c r="X625" s="19">
        <v>43325</v>
      </c>
      <c r="Y625" s="19">
        <v>43326</v>
      </c>
      <c r="Z625" s="29">
        <v>618</v>
      </c>
      <c r="AA625" s="30">
        <v>1990.8</v>
      </c>
      <c r="AB625" s="30">
        <v>0</v>
      </c>
      <c r="AD625" s="31" t="s">
        <v>400</v>
      </c>
      <c r="AE625" s="17">
        <v>618</v>
      </c>
      <c r="AF625" s="32" t="s">
        <v>401</v>
      </c>
      <c r="AG625" s="33" t="s">
        <v>173</v>
      </c>
      <c r="AH625" s="19">
        <f t="shared" si="39"/>
        <v>43373</v>
      </c>
      <c r="AI625" s="19">
        <f t="shared" si="40"/>
        <v>43373</v>
      </c>
      <c r="AJ625" s="17" t="s">
        <v>402</v>
      </c>
    </row>
    <row r="626" spans="1:36" ht="45" customHeight="1">
      <c r="A626" s="38">
        <v>2018</v>
      </c>
      <c r="B626" s="19">
        <v>43282</v>
      </c>
      <c r="C626" s="19">
        <v>43373</v>
      </c>
      <c r="D626" s="17" t="s">
        <v>99</v>
      </c>
      <c r="I626" s="17" t="s">
        <v>960</v>
      </c>
      <c r="J626" s="17" t="s">
        <v>961</v>
      </c>
      <c r="K626" s="17" t="s">
        <v>962</v>
      </c>
      <c r="L626" s="17" t="s">
        <v>101</v>
      </c>
      <c r="M626" s="17" t="s">
        <v>700</v>
      </c>
      <c r="N626" s="17" t="s">
        <v>103</v>
      </c>
      <c r="O626" s="17">
        <v>0</v>
      </c>
      <c r="P626" s="30">
        <v>0</v>
      </c>
      <c r="Q626" s="17" t="s">
        <v>121</v>
      </c>
      <c r="R626" s="17" t="s">
        <v>963</v>
      </c>
      <c r="S626" s="17" t="s">
        <v>964</v>
      </c>
      <c r="T626" s="17" t="s">
        <v>121</v>
      </c>
      <c r="U626" s="17" t="s">
        <v>122</v>
      </c>
      <c r="V626" s="17" t="s">
        <v>122</v>
      </c>
      <c r="W626" s="17" t="s">
        <v>702</v>
      </c>
      <c r="X626" s="19">
        <v>43315</v>
      </c>
      <c r="Y626" s="19">
        <v>43317</v>
      </c>
      <c r="Z626" s="29">
        <v>619</v>
      </c>
      <c r="AA626" s="30">
        <v>2190</v>
      </c>
      <c r="AB626" s="30">
        <v>0</v>
      </c>
      <c r="AD626" s="31" t="s">
        <v>400</v>
      </c>
      <c r="AE626" s="17">
        <v>619</v>
      </c>
      <c r="AF626" s="32" t="s">
        <v>401</v>
      </c>
      <c r="AG626" s="33" t="s">
        <v>173</v>
      </c>
      <c r="AH626" s="19">
        <f t="shared" si="39"/>
        <v>43373</v>
      </c>
      <c r="AI626" s="19">
        <f t="shared" si="40"/>
        <v>43373</v>
      </c>
      <c r="AJ626" s="17" t="s">
        <v>402</v>
      </c>
    </row>
    <row r="627" spans="1:36" ht="45" customHeight="1">
      <c r="A627" s="38">
        <v>2018</v>
      </c>
      <c r="B627" s="19">
        <v>43282</v>
      </c>
      <c r="C627" s="19">
        <v>43373</v>
      </c>
      <c r="D627" s="17" t="s">
        <v>99</v>
      </c>
      <c r="I627" s="17" t="s">
        <v>960</v>
      </c>
      <c r="J627" s="17" t="s">
        <v>961</v>
      </c>
      <c r="K627" s="17" t="s">
        <v>962</v>
      </c>
      <c r="L627" s="17" t="s">
        <v>101</v>
      </c>
      <c r="M627" s="17" t="s">
        <v>700</v>
      </c>
      <c r="N627" s="17" t="s">
        <v>103</v>
      </c>
      <c r="O627" s="17">
        <v>0</v>
      </c>
      <c r="P627" s="30">
        <v>0</v>
      </c>
      <c r="Q627" s="17" t="s">
        <v>121</v>
      </c>
      <c r="R627" s="17" t="s">
        <v>963</v>
      </c>
      <c r="S627" s="17" t="s">
        <v>964</v>
      </c>
      <c r="T627" s="17" t="s">
        <v>121</v>
      </c>
      <c r="U627" s="17" t="s">
        <v>122</v>
      </c>
      <c r="V627" s="17" t="s">
        <v>122</v>
      </c>
      <c r="W627" s="17" t="s">
        <v>702</v>
      </c>
      <c r="X627" s="19">
        <v>43315</v>
      </c>
      <c r="Y627" s="19">
        <f t="shared" si="41"/>
        <v>43315</v>
      </c>
      <c r="Z627" s="29">
        <v>620</v>
      </c>
      <c r="AA627" s="30">
        <v>826</v>
      </c>
      <c r="AB627" s="30">
        <v>0</v>
      </c>
      <c r="AD627" s="31" t="s">
        <v>400</v>
      </c>
      <c r="AE627" s="17">
        <v>620</v>
      </c>
      <c r="AF627" s="32" t="s">
        <v>401</v>
      </c>
      <c r="AG627" s="33" t="s">
        <v>173</v>
      </c>
      <c r="AH627" s="19">
        <f t="shared" si="39"/>
        <v>43373</v>
      </c>
      <c r="AI627" s="19">
        <f t="shared" si="40"/>
        <v>43373</v>
      </c>
      <c r="AJ627" s="17" t="s">
        <v>402</v>
      </c>
    </row>
    <row r="628" spans="1:36" ht="45" customHeight="1">
      <c r="A628" s="38">
        <v>2018</v>
      </c>
      <c r="B628" s="19">
        <v>43282</v>
      </c>
      <c r="C628" s="19">
        <v>43373</v>
      </c>
      <c r="D628" s="17" t="s">
        <v>96</v>
      </c>
      <c r="E628" s="36">
        <v>322</v>
      </c>
      <c r="F628" s="36" t="s">
        <v>144</v>
      </c>
      <c r="G628" s="36" t="s">
        <v>144</v>
      </c>
      <c r="H628" s="36" t="s">
        <v>145</v>
      </c>
      <c r="I628" s="36" t="s">
        <v>146</v>
      </c>
      <c r="J628" s="36" t="s">
        <v>147</v>
      </c>
      <c r="K628" s="36" t="s">
        <v>148</v>
      </c>
      <c r="L628" s="17" t="s">
        <v>101</v>
      </c>
      <c r="M628" s="17" t="s">
        <v>727</v>
      </c>
      <c r="N628" s="17" t="s">
        <v>103</v>
      </c>
      <c r="O628" s="17">
        <v>0</v>
      </c>
      <c r="P628" s="30">
        <v>0</v>
      </c>
      <c r="Q628" s="17" t="s">
        <v>121</v>
      </c>
      <c r="R628" s="17" t="s">
        <v>122</v>
      </c>
      <c r="S628" s="17" t="s">
        <v>122</v>
      </c>
      <c r="T628" s="17" t="s">
        <v>121</v>
      </c>
      <c r="U628" s="17" t="s">
        <v>123</v>
      </c>
      <c r="V628" s="17" t="s">
        <v>124</v>
      </c>
      <c r="W628" s="17" t="s">
        <v>125</v>
      </c>
      <c r="X628" s="19">
        <v>43343</v>
      </c>
      <c r="Y628" s="19">
        <f t="shared" si="41"/>
        <v>43343</v>
      </c>
      <c r="Z628" s="29">
        <v>621</v>
      </c>
      <c r="AA628" s="30">
        <v>1719.55</v>
      </c>
      <c r="AB628" s="30">
        <v>0</v>
      </c>
      <c r="AD628" s="31" t="s">
        <v>400</v>
      </c>
      <c r="AE628" s="17">
        <v>621</v>
      </c>
      <c r="AF628" s="32" t="s">
        <v>401</v>
      </c>
      <c r="AG628" s="33" t="s">
        <v>173</v>
      </c>
      <c r="AH628" s="19">
        <f t="shared" si="39"/>
        <v>43373</v>
      </c>
      <c r="AI628" s="19">
        <f t="shared" si="40"/>
        <v>43373</v>
      </c>
      <c r="AJ628" s="17" t="s">
        <v>402</v>
      </c>
    </row>
    <row r="629" spans="1:36" ht="45" customHeight="1">
      <c r="A629" s="38">
        <v>2018</v>
      </c>
      <c r="B629" s="19">
        <v>43282</v>
      </c>
      <c r="C629" s="19">
        <v>43373</v>
      </c>
      <c r="D629" s="17" t="s">
        <v>99</v>
      </c>
      <c r="I629" s="17" t="s">
        <v>990</v>
      </c>
      <c r="J629" s="17" t="s">
        <v>162</v>
      </c>
      <c r="K629" s="17" t="s">
        <v>991</v>
      </c>
      <c r="L629" s="17" t="s">
        <v>101</v>
      </c>
      <c r="M629" s="17" t="s">
        <v>700</v>
      </c>
      <c r="N629" s="17" t="s">
        <v>103</v>
      </c>
      <c r="O629" s="17">
        <v>0</v>
      </c>
      <c r="P629" s="30">
        <v>0</v>
      </c>
      <c r="Q629" s="17" t="s">
        <v>121</v>
      </c>
      <c r="R629" s="17" t="s">
        <v>701</v>
      </c>
      <c r="S629" s="17" t="s">
        <v>356</v>
      </c>
      <c r="T629" s="17" t="s">
        <v>121</v>
      </c>
      <c r="U629" s="17" t="s">
        <v>122</v>
      </c>
      <c r="V629" s="17" t="s">
        <v>122</v>
      </c>
      <c r="W629" s="17" t="s">
        <v>702</v>
      </c>
      <c r="X629" s="19">
        <v>43336</v>
      </c>
      <c r="Y629" s="19">
        <v>43337</v>
      </c>
      <c r="Z629" s="29">
        <v>622</v>
      </c>
      <c r="AA629" s="30">
        <v>620</v>
      </c>
      <c r="AB629" s="30">
        <v>0</v>
      </c>
      <c r="AD629" s="31" t="s">
        <v>400</v>
      </c>
      <c r="AE629" s="17">
        <v>622</v>
      </c>
      <c r="AF629" s="32" t="s">
        <v>401</v>
      </c>
      <c r="AG629" s="33" t="s">
        <v>173</v>
      </c>
      <c r="AH629" s="19">
        <f t="shared" si="39"/>
        <v>43373</v>
      </c>
      <c r="AI629" s="19">
        <f t="shared" si="40"/>
        <v>43373</v>
      </c>
      <c r="AJ629" s="17" t="s">
        <v>402</v>
      </c>
    </row>
    <row r="630" spans="1:36" ht="45" customHeight="1">
      <c r="A630" s="38">
        <v>2018</v>
      </c>
      <c r="B630" s="19">
        <v>43282</v>
      </c>
      <c r="C630" s="19">
        <v>43373</v>
      </c>
      <c r="D630" s="17" t="s">
        <v>99</v>
      </c>
      <c r="I630" s="17" t="s">
        <v>990</v>
      </c>
      <c r="J630" s="17" t="s">
        <v>162</v>
      </c>
      <c r="K630" s="17" t="s">
        <v>991</v>
      </c>
      <c r="L630" s="17" t="s">
        <v>101</v>
      </c>
      <c r="M630" s="17" t="s">
        <v>700</v>
      </c>
      <c r="N630" s="17" t="s">
        <v>103</v>
      </c>
      <c r="O630" s="17">
        <v>0</v>
      </c>
      <c r="P630" s="30">
        <v>0</v>
      </c>
      <c r="Q630" s="17" t="s">
        <v>121</v>
      </c>
      <c r="R630" s="17" t="s">
        <v>701</v>
      </c>
      <c r="S630" s="17" t="s">
        <v>356</v>
      </c>
      <c r="T630" s="17" t="s">
        <v>121</v>
      </c>
      <c r="U630" s="17" t="s">
        <v>122</v>
      </c>
      <c r="V630" s="17" t="s">
        <v>122</v>
      </c>
      <c r="W630" s="17" t="s">
        <v>702</v>
      </c>
      <c r="X630" s="19">
        <v>43336</v>
      </c>
      <c r="Y630" s="19">
        <v>43337</v>
      </c>
      <c r="Z630" s="29">
        <v>623</v>
      </c>
      <c r="AA630" s="30">
        <v>3411</v>
      </c>
      <c r="AB630" s="30">
        <v>0</v>
      </c>
      <c r="AD630" s="31" t="s">
        <v>400</v>
      </c>
      <c r="AE630" s="17">
        <v>623</v>
      </c>
      <c r="AF630" s="32" t="s">
        <v>401</v>
      </c>
      <c r="AG630" s="33" t="s">
        <v>173</v>
      </c>
      <c r="AH630" s="19">
        <f t="shared" si="39"/>
        <v>43373</v>
      </c>
      <c r="AI630" s="19">
        <f t="shared" si="40"/>
        <v>43373</v>
      </c>
      <c r="AJ630" s="17" t="s">
        <v>402</v>
      </c>
    </row>
    <row r="631" spans="1:36" ht="45" customHeight="1">
      <c r="A631" s="38">
        <v>2018</v>
      </c>
      <c r="B631" s="19">
        <v>43282</v>
      </c>
      <c r="C631" s="19">
        <v>43373</v>
      </c>
      <c r="D631" s="17" t="s">
        <v>99</v>
      </c>
      <c r="I631" s="17" t="s">
        <v>992</v>
      </c>
      <c r="J631" s="17" t="s">
        <v>200</v>
      </c>
      <c r="K631" s="17" t="s">
        <v>993</v>
      </c>
      <c r="L631" s="17" t="s">
        <v>101</v>
      </c>
      <c r="M631" s="17" t="s">
        <v>700</v>
      </c>
      <c r="N631" s="17" t="s">
        <v>103</v>
      </c>
      <c r="O631" s="17">
        <v>0</v>
      </c>
      <c r="P631" s="30">
        <v>0</v>
      </c>
      <c r="Q631" s="17" t="s">
        <v>121</v>
      </c>
      <c r="R631" s="17" t="s">
        <v>701</v>
      </c>
      <c r="S631" s="17" t="s">
        <v>356</v>
      </c>
      <c r="T631" s="17" t="s">
        <v>121</v>
      </c>
      <c r="U631" s="17" t="s">
        <v>122</v>
      </c>
      <c r="V631" s="17" t="s">
        <v>122</v>
      </c>
      <c r="W631" s="17" t="s">
        <v>702</v>
      </c>
      <c r="X631" s="19">
        <v>43336</v>
      </c>
      <c r="Y631" s="19">
        <v>43337</v>
      </c>
      <c r="Z631" s="29">
        <v>624</v>
      </c>
      <c r="AA631" s="30">
        <v>640</v>
      </c>
      <c r="AB631" s="30">
        <v>0</v>
      </c>
      <c r="AD631" s="31" t="s">
        <v>400</v>
      </c>
      <c r="AE631" s="17">
        <v>624</v>
      </c>
      <c r="AF631" s="32" t="s">
        <v>401</v>
      </c>
      <c r="AG631" s="33" t="s">
        <v>173</v>
      </c>
      <c r="AH631" s="19">
        <f t="shared" si="39"/>
        <v>43373</v>
      </c>
      <c r="AI631" s="19">
        <f t="shared" si="40"/>
        <v>43373</v>
      </c>
      <c r="AJ631" s="17" t="s">
        <v>402</v>
      </c>
    </row>
    <row r="632" spans="1:36" ht="45" customHeight="1">
      <c r="A632" s="38">
        <v>2018</v>
      </c>
      <c r="B632" s="19">
        <v>43282</v>
      </c>
      <c r="C632" s="19">
        <v>43373</v>
      </c>
      <c r="D632" s="17" t="s">
        <v>96</v>
      </c>
      <c r="E632" s="17">
        <v>381</v>
      </c>
      <c r="F632" s="17" t="s">
        <v>236</v>
      </c>
      <c r="G632" s="17" t="s">
        <v>236</v>
      </c>
      <c r="H632" s="17" t="s">
        <v>166</v>
      </c>
      <c r="I632" s="17" t="s">
        <v>237</v>
      </c>
      <c r="J632" s="17" t="s">
        <v>238</v>
      </c>
      <c r="K632" s="17" t="s">
        <v>239</v>
      </c>
      <c r="L632" s="17" t="s">
        <v>101</v>
      </c>
      <c r="M632" s="17" t="s">
        <v>240</v>
      </c>
      <c r="N632" s="17" t="s">
        <v>103</v>
      </c>
      <c r="O632" s="17">
        <v>0</v>
      </c>
      <c r="P632" s="30">
        <v>0</v>
      </c>
      <c r="Q632" s="17" t="s">
        <v>121</v>
      </c>
      <c r="R632" s="17" t="s">
        <v>122</v>
      </c>
      <c r="S632" s="17" t="s">
        <v>122</v>
      </c>
      <c r="T632" s="17" t="s">
        <v>121</v>
      </c>
      <c r="U632" s="17" t="s">
        <v>122</v>
      </c>
      <c r="V632" s="17" t="s">
        <v>122</v>
      </c>
      <c r="W632" s="17" t="s">
        <v>240</v>
      </c>
      <c r="X632" s="19">
        <v>43344</v>
      </c>
      <c r="Y632" s="19">
        <v>43373</v>
      </c>
      <c r="Z632" s="29">
        <v>625</v>
      </c>
      <c r="AA632" s="30">
        <v>812</v>
      </c>
      <c r="AB632" s="30">
        <v>0</v>
      </c>
      <c r="AD632" s="31" t="s">
        <v>400</v>
      </c>
      <c r="AE632" s="17">
        <v>625</v>
      </c>
      <c r="AF632" s="32" t="s">
        <v>401</v>
      </c>
      <c r="AG632" s="33" t="s">
        <v>173</v>
      </c>
      <c r="AH632" s="19">
        <f t="shared" si="39"/>
        <v>43373</v>
      </c>
      <c r="AI632" s="19">
        <f t="shared" si="40"/>
        <v>43373</v>
      </c>
      <c r="AJ632" s="17" t="s">
        <v>402</v>
      </c>
    </row>
    <row r="633" spans="1:36" ht="45" customHeight="1">
      <c r="A633" s="38">
        <v>2018</v>
      </c>
      <c r="B633" s="19">
        <v>43282</v>
      </c>
      <c r="C633" s="19">
        <v>43373</v>
      </c>
      <c r="D633" s="17" t="s">
        <v>96</v>
      </c>
      <c r="E633" s="17">
        <v>381</v>
      </c>
      <c r="F633" s="17" t="s">
        <v>236</v>
      </c>
      <c r="G633" s="17" t="s">
        <v>236</v>
      </c>
      <c r="H633" s="17" t="s">
        <v>166</v>
      </c>
      <c r="I633" s="17" t="s">
        <v>241</v>
      </c>
      <c r="J633" s="17" t="s">
        <v>242</v>
      </c>
      <c r="K633" s="17" t="s">
        <v>243</v>
      </c>
      <c r="L633" s="17" t="s">
        <v>101</v>
      </c>
      <c r="M633" s="17" t="s">
        <v>240</v>
      </c>
      <c r="N633" s="17" t="s">
        <v>103</v>
      </c>
      <c r="O633" s="17">
        <v>0</v>
      </c>
      <c r="P633" s="30">
        <v>0</v>
      </c>
      <c r="Q633" s="17" t="s">
        <v>121</v>
      </c>
      <c r="R633" s="17" t="s">
        <v>122</v>
      </c>
      <c r="S633" s="17" t="s">
        <v>122</v>
      </c>
      <c r="T633" s="17" t="s">
        <v>121</v>
      </c>
      <c r="U633" s="17" t="s">
        <v>122</v>
      </c>
      <c r="V633" s="17" t="s">
        <v>122</v>
      </c>
      <c r="W633" s="17" t="s">
        <v>240</v>
      </c>
      <c r="X633" s="19">
        <v>43344</v>
      </c>
      <c r="Y633" s="19">
        <v>43373</v>
      </c>
      <c r="Z633" s="29">
        <v>626</v>
      </c>
      <c r="AA633" s="30">
        <v>812</v>
      </c>
      <c r="AB633" s="30">
        <v>0</v>
      </c>
      <c r="AD633" s="31" t="s">
        <v>400</v>
      </c>
      <c r="AE633" s="17">
        <v>626</v>
      </c>
      <c r="AF633" s="32" t="s">
        <v>401</v>
      </c>
      <c r="AG633" s="33" t="s">
        <v>173</v>
      </c>
      <c r="AH633" s="19">
        <f t="shared" si="39"/>
        <v>43373</v>
      </c>
      <c r="AI633" s="19">
        <f t="shared" si="40"/>
        <v>43373</v>
      </c>
      <c r="AJ633" s="17" t="s">
        <v>402</v>
      </c>
    </row>
    <row r="634" spans="1:36" ht="45" customHeight="1">
      <c r="A634" s="38">
        <v>2018</v>
      </c>
      <c r="B634" s="19">
        <v>43282</v>
      </c>
      <c r="C634" s="19">
        <v>43373</v>
      </c>
      <c r="D634" s="17" t="s">
        <v>96</v>
      </c>
      <c r="E634" s="17">
        <v>381</v>
      </c>
      <c r="F634" s="17" t="s">
        <v>236</v>
      </c>
      <c r="G634" s="17" t="s">
        <v>236</v>
      </c>
      <c r="H634" s="17" t="s">
        <v>166</v>
      </c>
      <c r="I634" s="17" t="s">
        <v>244</v>
      </c>
      <c r="J634" s="17" t="s">
        <v>169</v>
      </c>
      <c r="K634" s="17" t="s">
        <v>245</v>
      </c>
      <c r="L634" s="17" t="s">
        <v>101</v>
      </c>
      <c r="M634" s="17" t="s">
        <v>240</v>
      </c>
      <c r="N634" s="17" t="s">
        <v>103</v>
      </c>
      <c r="O634" s="17">
        <v>0</v>
      </c>
      <c r="P634" s="30">
        <v>0</v>
      </c>
      <c r="Q634" s="17" t="s">
        <v>121</v>
      </c>
      <c r="R634" s="17" t="s">
        <v>122</v>
      </c>
      <c r="S634" s="17" t="s">
        <v>122</v>
      </c>
      <c r="T634" s="17" t="s">
        <v>121</v>
      </c>
      <c r="U634" s="17" t="s">
        <v>122</v>
      </c>
      <c r="V634" s="17" t="s">
        <v>122</v>
      </c>
      <c r="W634" s="17" t="s">
        <v>240</v>
      </c>
      <c r="X634" s="19">
        <v>43344</v>
      </c>
      <c r="Y634" s="19">
        <v>43373</v>
      </c>
      <c r="Z634" s="29">
        <v>627</v>
      </c>
      <c r="AA634" s="30">
        <v>812</v>
      </c>
      <c r="AB634" s="30">
        <v>0</v>
      </c>
      <c r="AD634" s="31" t="s">
        <v>400</v>
      </c>
      <c r="AE634" s="17">
        <v>627</v>
      </c>
      <c r="AF634" s="32" t="s">
        <v>401</v>
      </c>
      <c r="AG634" s="33" t="s">
        <v>173</v>
      </c>
      <c r="AH634" s="19">
        <f t="shared" si="39"/>
        <v>43373</v>
      </c>
      <c r="AI634" s="19">
        <f t="shared" si="40"/>
        <v>43373</v>
      </c>
      <c r="AJ634" s="17" t="s">
        <v>402</v>
      </c>
    </row>
    <row r="635" spans="1:36" ht="45" customHeight="1">
      <c r="A635" s="38">
        <v>2018</v>
      </c>
      <c r="B635" s="19">
        <v>43282</v>
      </c>
      <c r="C635" s="19">
        <v>43373</v>
      </c>
      <c r="D635" s="17" t="s">
        <v>96</v>
      </c>
      <c r="E635" s="17">
        <v>381</v>
      </c>
      <c r="F635" s="17" t="s">
        <v>236</v>
      </c>
      <c r="G635" s="17" t="s">
        <v>236</v>
      </c>
      <c r="H635" s="17" t="s">
        <v>166</v>
      </c>
      <c r="I635" s="17" t="s">
        <v>246</v>
      </c>
      <c r="J635" s="17" t="s">
        <v>247</v>
      </c>
      <c r="K635" s="17" t="s">
        <v>248</v>
      </c>
      <c r="L635" s="17" t="s">
        <v>101</v>
      </c>
      <c r="M635" s="17" t="s">
        <v>240</v>
      </c>
      <c r="N635" s="17" t="s">
        <v>103</v>
      </c>
      <c r="O635" s="17">
        <v>0</v>
      </c>
      <c r="P635" s="30">
        <v>0</v>
      </c>
      <c r="Q635" s="17" t="s">
        <v>121</v>
      </c>
      <c r="R635" s="17" t="s">
        <v>122</v>
      </c>
      <c r="S635" s="17" t="s">
        <v>122</v>
      </c>
      <c r="T635" s="17" t="s">
        <v>121</v>
      </c>
      <c r="U635" s="17" t="s">
        <v>122</v>
      </c>
      <c r="V635" s="17" t="s">
        <v>122</v>
      </c>
      <c r="W635" s="17" t="s">
        <v>240</v>
      </c>
      <c r="X635" s="19">
        <v>43344</v>
      </c>
      <c r="Y635" s="19">
        <v>43373</v>
      </c>
      <c r="Z635" s="29">
        <v>628</v>
      </c>
      <c r="AA635" s="30">
        <v>812</v>
      </c>
      <c r="AB635" s="30">
        <v>0</v>
      </c>
      <c r="AD635" s="31" t="s">
        <v>400</v>
      </c>
      <c r="AE635" s="17">
        <v>628</v>
      </c>
      <c r="AF635" s="32" t="s">
        <v>401</v>
      </c>
      <c r="AG635" s="33" t="s">
        <v>173</v>
      </c>
      <c r="AH635" s="19">
        <f t="shared" si="39"/>
        <v>43373</v>
      </c>
      <c r="AI635" s="19">
        <f t="shared" si="40"/>
        <v>43373</v>
      </c>
      <c r="AJ635" s="17" t="s">
        <v>402</v>
      </c>
    </row>
    <row r="636" spans="1:36" ht="45" customHeight="1">
      <c r="A636" s="38">
        <v>2018</v>
      </c>
      <c r="B636" s="19">
        <v>43282</v>
      </c>
      <c r="C636" s="19">
        <v>43373</v>
      </c>
      <c r="D636" s="17" t="s">
        <v>96</v>
      </c>
      <c r="E636" s="17">
        <v>381</v>
      </c>
      <c r="F636" s="17" t="s">
        <v>236</v>
      </c>
      <c r="G636" s="17" t="s">
        <v>236</v>
      </c>
      <c r="H636" s="17" t="s">
        <v>166</v>
      </c>
      <c r="I636" s="17" t="s">
        <v>249</v>
      </c>
      <c r="J636" s="17" t="s">
        <v>250</v>
      </c>
      <c r="K636" s="17" t="s">
        <v>163</v>
      </c>
      <c r="L636" s="17" t="s">
        <v>101</v>
      </c>
      <c r="M636" s="17" t="s">
        <v>240</v>
      </c>
      <c r="N636" s="17" t="s">
        <v>103</v>
      </c>
      <c r="O636" s="17">
        <v>0</v>
      </c>
      <c r="P636" s="30">
        <v>0</v>
      </c>
      <c r="Q636" s="17" t="s">
        <v>121</v>
      </c>
      <c r="R636" s="17" t="s">
        <v>122</v>
      </c>
      <c r="S636" s="17" t="s">
        <v>122</v>
      </c>
      <c r="T636" s="17" t="s">
        <v>121</v>
      </c>
      <c r="U636" s="17" t="s">
        <v>122</v>
      </c>
      <c r="V636" s="17" t="s">
        <v>122</v>
      </c>
      <c r="W636" s="17" t="s">
        <v>240</v>
      </c>
      <c r="X636" s="19">
        <v>43344</v>
      </c>
      <c r="Y636" s="19">
        <v>43373</v>
      </c>
      <c r="Z636" s="29">
        <v>629</v>
      </c>
      <c r="AA636" s="30">
        <v>812</v>
      </c>
      <c r="AB636" s="30">
        <v>0</v>
      </c>
      <c r="AD636" s="31" t="s">
        <v>400</v>
      </c>
      <c r="AE636" s="17">
        <v>629</v>
      </c>
      <c r="AF636" s="32" t="s">
        <v>401</v>
      </c>
      <c r="AG636" s="33" t="s">
        <v>173</v>
      </c>
      <c r="AH636" s="19">
        <f t="shared" si="39"/>
        <v>43373</v>
      </c>
      <c r="AI636" s="19">
        <f t="shared" si="40"/>
        <v>43373</v>
      </c>
      <c r="AJ636" s="17" t="s">
        <v>402</v>
      </c>
    </row>
    <row r="637" spans="1:36" ht="45" customHeight="1">
      <c r="A637" s="38">
        <v>2018</v>
      </c>
      <c r="B637" s="19">
        <v>43282</v>
      </c>
      <c r="C637" s="19">
        <v>43373</v>
      </c>
      <c r="D637" s="17" t="s">
        <v>96</v>
      </c>
      <c r="E637" s="17">
        <v>294</v>
      </c>
      <c r="F637" s="17" t="s">
        <v>251</v>
      </c>
      <c r="G637" s="17" t="s">
        <v>251</v>
      </c>
      <c r="H637" s="17" t="s">
        <v>180</v>
      </c>
      <c r="I637" s="17" t="s">
        <v>252</v>
      </c>
      <c r="J637" s="17" t="s">
        <v>253</v>
      </c>
      <c r="K637" s="17" t="s">
        <v>175</v>
      </c>
      <c r="L637" s="17" t="s">
        <v>101</v>
      </c>
      <c r="M637" s="17" t="s">
        <v>240</v>
      </c>
      <c r="N637" s="17" t="s">
        <v>103</v>
      </c>
      <c r="O637" s="17">
        <v>0</v>
      </c>
      <c r="P637" s="30">
        <v>0</v>
      </c>
      <c r="Q637" s="17" t="s">
        <v>121</v>
      </c>
      <c r="R637" s="17" t="s">
        <v>122</v>
      </c>
      <c r="S637" s="17" t="s">
        <v>122</v>
      </c>
      <c r="T637" s="17" t="s">
        <v>121</v>
      </c>
      <c r="U637" s="17" t="s">
        <v>122</v>
      </c>
      <c r="V637" s="17" t="s">
        <v>122</v>
      </c>
      <c r="W637" s="17" t="s">
        <v>240</v>
      </c>
      <c r="X637" s="19">
        <v>43344</v>
      </c>
      <c r="Y637" s="19">
        <v>43373</v>
      </c>
      <c r="Z637" s="29">
        <v>630</v>
      </c>
      <c r="AA637" s="30">
        <v>812</v>
      </c>
      <c r="AB637" s="30">
        <v>0</v>
      </c>
      <c r="AD637" s="31" t="s">
        <v>400</v>
      </c>
      <c r="AE637" s="17">
        <v>630</v>
      </c>
      <c r="AF637" s="32" t="s">
        <v>401</v>
      </c>
      <c r="AG637" s="33" t="s">
        <v>173</v>
      </c>
      <c r="AH637" s="19">
        <f t="shared" si="39"/>
        <v>43373</v>
      </c>
      <c r="AI637" s="19">
        <f t="shared" si="40"/>
        <v>43373</v>
      </c>
      <c r="AJ637" s="17" t="s">
        <v>402</v>
      </c>
    </row>
    <row r="638" spans="1:36" ht="45" customHeight="1">
      <c r="A638" s="38">
        <v>2018</v>
      </c>
      <c r="B638" s="19">
        <v>43282</v>
      </c>
      <c r="C638" s="19">
        <v>43373</v>
      </c>
      <c r="D638" s="17" t="s">
        <v>96</v>
      </c>
      <c r="E638" s="36">
        <v>204</v>
      </c>
      <c r="F638" s="36" t="s">
        <v>191</v>
      </c>
      <c r="G638" s="36" t="s">
        <v>191</v>
      </c>
      <c r="H638" s="36" t="s">
        <v>192</v>
      </c>
      <c r="I638" s="36" t="s">
        <v>193</v>
      </c>
      <c r="J638" s="36" t="s">
        <v>194</v>
      </c>
      <c r="K638" s="36" t="s">
        <v>195</v>
      </c>
      <c r="L638" s="17" t="s">
        <v>101</v>
      </c>
      <c r="M638" s="17" t="s">
        <v>240</v>
      </c>
      <c r="N638" s="17" t="s">
        <v>103</v>
      </c>
      <c r="O638" s="17">
        <v>0</v>
      </c>
      <c r="P638" s="30">
        <v>0</v>
      </c>
      <c r="Q638" s="17" t="s">
        <v>121</v>
      </c>
      <c r="R638" s="17" t="s">
        <v>122</v>
      </c>
      <c r="S638" s="17" t="s">
        <v>122</v>
      </c>
      <c r="T638" s="17" t="s">
        <v>121</v>
      </c>
      <c r="U638" s="17" t="s">
        <v>122</v>
      </c>
      <c r="V638" s="17" t="s">
        <v>122</v>
      </c>
      <c r="W638" s="17" t="s">
        <v>240</v>
      </c>
      <c r="X638" s="19">
        <v>43344</v>
      </c>
      <c r="Y638" s="19">
        <v>43373</v>
      </c>
      <c r="Z638" s="29">
        <v>631</v>
      </c>
      <c r="AA638" s="30">
        <v>1033.335</v>
      </c>
      <c r="AB638" s="30">
        <v>0</v>
      </c>
      <c r="AD638" s="31" t="s">
        <v>400</v>
      </c>
      <c r="AE638" s="17">
        <v>631</v>
      </c>
      <c r="AF638" s="32" t="s">
        <v>401</v>
      </c>
      <c r="AG638" s="33" t="s">
        <v>173</v>
      </c>
      <c r="AH638" s="19">
        <f t="shared" si="39"/>
        <v>43373</v>
      </c>
      <c r="AI638" s="19">
        <f t="shared" si="40"/>
        <v>43373</v>
      </c>
      <c r="AJ638" s="17" t="s">
        <v>402</v>
      </c>
    </row>
    <row r="639" spans="1:36" ht="45" customHeight="1">
      <c r="A639" s="38">
        <v>2018</v>
      </c>
      <c r="B639" s="19">
        <v>43282</v>
      </c>
      <c r="C639" s="19">
        <v>43373</v>
      </c>
      <c r="D639" s="17" t="s">
        <v>96</v>
      </c>
      <c r="E639" s="17">
        <v>545</v>
      </c>
      <c r="F639" s="17" t="s">
        <v>279</v>
      </c>
      <c r="G639" s="17" t="s">
        <v>279</v>
      </c>
      <c r="H639" s="17" t="s">
        <v>280</v>
      </c>
      <c r="I639" s="17" t="s">
        <v>281</v>
      </c>
      <c r="J639" s="17" t="s">
        <v>162</v>
      </c>
      <c r="K639" s="17" t="s">
        <v>282</v>
      </c>
      <c r="L639" s="17" t="s">
        <v>101</v>
      </c>
      <c r="M639" s="17" t="s">
        <v>240</v>
      </c>
      <c r="N639" s="17" t="s">
        <v>103</v>
      </c>
      <c r="O639" s="17">
        <v>0</v>
      </c>
      <c r="P639" s="30">
        <v>0</v>
      </c>
      <c r="Q639" s="17" t="s">
        <v>121</v>
      </c>
      <c r="R639" s="17" t="s">
        <v>122</v>
      </c>
      <c r="S639" s="17" t="s">
        <v>122</v>
      </c>
      <c r="T639" s="17" t="s">
        <v>121</v>
      </c>
      <c r="U639" s="17" t="s">
        <v>122</v>
      </c>
      <c r="V639" s="17" t="s">
        <v>122</v>
      </c>
      <c r="W639" s="17" t="s">
        <v>240</v>
      </c>
      <c r="X639" s="19">
        <v>43344</v>
      </c>
      <c r="Y639" s="19">
        <v>43373</v>
      </c>
      <c r="Z639" s="29">
        <v>632</v>
      </c>
      <c r="AA639" s="30">
        <v>1033.335</v>
      </c>
      <c r="AB639" s="30">
        <v>0</v>
      </c>
      <c r="AD639" s="31" t="s">
        <v>400</v>
      </c>
      <c r="AE639" s="17">
        <v>632</v>
      </c>
      <c r="AF639" s="32" t="s">
        <v>401</v>
      </c>
      <c r="AG639" s="33" t="s">
        <v>173</v>
      </c>
      <c r="AH639" s="19">
        <f t="shared" si="39"/>
        <v>43373</v>
      </c>
      <c r="AI639" s="19">
        <f t="shared" si="40"/>
        <v>43373</v>
      </c>
      <c r="AJ639" s="17" t="s">
        <v>402</v>
      </c>
    </row>
    <row r="640" spans="1:36" ht="45" customHeight="1">
      <c r="A640" s="38">
        <v>2018</v>
      </c>
      <c r="B640" s="19">
        <v>43282</v>
      </c>
      <c r="C640" s="19">
        <v>43373</v>
      </c>
      <c r="D640" s="17" t="s">
        <v>96</v>
      </c>
      <c r="E640" s="17">
        <v>545</v>
      </c>
      <c r="F640" s="17" t="s">
        <v>283</v>
      </c>
      <c r="G640" s="17" t="s">
        <v>283</v>
      </c>
      <c r="H640" s="17" t="s">
        <v>283</v>
      </c>
      <c r="I640" s="17" t="s">
        <v>284</v>
      </c>
      <c r="J640" s="17" t="s">
        <v>285</v>
      </c>
      <c r="K640" s="17" t="s">
        <v>286</v>
      </c>
      <c r="L640" s="17" t="s">
        <v>101</v>
      </c>
      <c r="M640" s="17" t="s">
        <v>240</v>
      </c>
      <c r="N640" s="17" t="s">
        <v>103</v>
      </c>
      <c r="O640" s="17">
        <v>0</v>
      </c>
      <c r="P640" s="30">
        <v>0</v>
      </c>
      <c r="Q640" s="17" t="s">
        <v>121</v>
      </c>
      <c r="R640" s="17" t="s">
        <v>122</v>
      </c>
      <c r="S640" s="17" t="s">
        <v>122</v>
      </c>
      <c r="T640" s="17" t="s">
        <v>121</v>
      </c>
      <c r="U640" s="17" t="s">
        <v>122</v>
      </c>
      <c r="V640" s="17" t="s">
        <v>122</v>
      </c>
      <c r="W640" s="17" t="s">
        <v>240</v>
      </c>
      <c r="X640" s="19">
        <v>43344</v>
      </c>
      <c r="Y640" s="19">
        <v>43373</v>
      </c>
      <c r="Z640" s="29">
        <v>633</v>
      </c>
      <c r="AA640" s="30">
        <v>1033.335</v>
      </c>
      <c r="AB640" s="30">
        <v>0</v>
      </c>
      <c r="AD640" s="31" t="s">
        <v>400</v>
      </c>
      <c r="AE640" s="17">
        <v>633</v>
      </c>
      <c r="AF640" s="32" t="s">
        <v>401</v>
      </c>
      <c r="AG640" s="33" t="s">
        <v>173</v>
      </c>
      <c r="AH640" s="19">
        <f t="shared" si="39"/>
        <v>43373</v>
      </c>
      <c r="AI640" s="19">
        <f t="shared" si="40"/>
        <v>43373</v>
      </c>
      <c r="AJ640" s="17" t="s">
        <v>402</v>
      </c>
    </row>
    <row r="641" spans="1:36" ht="45" customHeight="1">
      <c r="A641" s="38">
        <v>2018</v>
      </c>
      <c r="B641" s="19">
        <v>43282</v>
      </c>
      <c r="C641" s="19">
        <v>43373</v>
      </c>
      <c r="D641" s="17" t="s">
        <v>96</v>
      </c>
      <c r="E641" s="17">
        <v>545</v>
      </c>
      <c r="F641" s="17" t="s">
        <v>279</v>
      </c>
      <c r="G641" s="17" t="s">
        <v>279</v>
      </c>
      <c r="H641" s="17" t="s">
        <v>280</v>
      </c>
      <c r="I641" s="17" t="s">
        <v>287</v>
      </c>
      <c r="J641" s="17" t="s">
        <v>288</v>
      </c>
      <c r="K641" s="17" t="s">
        <v>289</v>
      </c>
      <c r="L641" s="17" t="s">
        <v>101</v>
      </c>
      <c r="M641" s="17" t="s">
        <v>240</v>
      </c>
      <c r="N641" s="17" t="s">
        <v>103</v>
      </c>
      <c r="O641" s="17">
        <v>0</v>
      </c>
      <c r="P641" s="30">
        <v>0</v>
      </c>
      <c r="Q641" s="17" t="s">
        <v>121</v>
      </c>
      <c r="R641" s="17" t="s">
        <v>122</v>
      </c>
      <c r="S641" s="17" t="s">
        <v>122</v>
      </c>
      <c r="T641" s="17" t="s">
        <v>121</v>
      </c>
      <c r="U641" s="17" t="s">
        <v>122</v>
      </c>
      <c r="V641" s="17" t="s">
        <v>122</v>
      </c>
      <c r="W641" s="17" t="s">
        <v>240</v>
      </c>
      <c r="X641" s="19">
        <v>43344</v>
      </c>
      <c r="Y641" s="19">
        <v>43373</v>
      </c>
      <c r="Z641" s="29">
        <v>634</v>
      </c>
      <c r="AA641" s="30">
        <v>1033.335</v>
      </c>
      <c r="AB641" s="30">
        <v>0</v>
      </c>
      <c r="AD641" s="31" t="s">
        <v>400</v>
      </c>
      <c r="AE641" s="17">
        <v>634</v>
      </c>
      <c r="AF641" s="32" t="s">
        <v>401</v>
      </c>
      <c r="AG641" s="33" t="s">
        <v>173</v>
      </c>
      <c r="AH641" s="19">
        <f t="shared" si="39"/>
        <v>43373</v>
      </c>
      <c r="AI641" s="19">
        <f t="shared" si="40"/>
        <v>43373</v>
      </c>
      <c r="AJ641" s="17" t="s">
        <v>402</v>
      </c>
    </row>
    <row r="642" spans="1:36" ht="45" customHeight="1">
      <c r="A642" s="38">
        <v>2018</v>
      </c>
      <c r="B642" s="19">
        <v>43282</v>
      </c>
      <c r="C642" s="19">
        <v>43373</v>
      </c>
      <c r="D642" s="17" t="s">
        <v>96</v>
      </c>
      <c r="E642" s="17">
        <v>545</v>
      </c>
      <c r="F642" s="17" t="s">
        <v>279</v>
      </c>
      <c r="G642" s="17" t="s">
        <v>279</v>
      </c>
      <c r="H642" s="17" t="s">
        <v>280</v>
      </c>
      <c r="I642" s="17" t="s">
        <v>290</v>
      </c>
      <c r="J642" s="17" t="s">
        <v>291</v>
      </c>
      <c r="K642" s="17" t="s">
        <v>292</v>
      </c>
      <c r="L642" s="17" t="s">
        <v>101</v>
      </c>
      <c r="M642" s="17" t="s">
        <v>240</v>
      </c>
      <c r="N642" s="17" t="s">
        <v>103</v>
      </c>
      <c r="O642" s="17">
        <v>0</v>
      </c>
      <c r="P642" s="30">
        <v>0</v>
      </c>
      <c r="Q642" s="17" t="s">
        <v>121</v>
      </c>
      <c r="R642" s="17" t="s">
        <v>122</v>
      </c>
      <c r="S642" s="17" t="s">
        <v>122</v>
      </c>
      <c r="T642" s="17" t="s">
        <v>121</v>
      </c>
      <c r="U642" s="17" t="s">
        <v>122</v>
      </c>
      <c r="V642" s="17" t="s">
        <v>122</v>
      </c>
      <c r="W642" s="17" t="s">
        <v>240</v>
      </c>
      <c r="X642" s="19">
        <v>43344</v>
      </c>
      <c r="Y642" s="19">
        <v>43373</v>
      </c>
      <c r="Z642" s="29">
        <v>635</v>
      </c>
      <c r="AA642" s="30">
        <v>1033.335</v>
      </c>
      <c r="AB642" s="30">
        <v>0</v>
      </c>
      <c r="AD642" s="31" t="s">
        <v>400</v>
      </c>
      <c r="AE642" s="17">
        <v>635</v>
      </c>
      <c r="AF642" s="32" t="s">
        <v>401</v>
      </c>
      <c r="AG642" s="33" t="s">
        <v>173</v>
      </c>
      <c r="AH642" s="19">
        <f t="shared" si="39"/>
        <v>43373</v>
      </c>
      <c r="AI642" s="19">
        <f t="shared" si="40"/>
        <v>43373</v>
      </c>
      <c r="AJ642" s="17" t="s">
        <v>402</v>
      </c>
    </row>
    <row r="643" spans="1:36" ht="45" customHeight="1">
      <c r="A643" s="38">
        <v>2018</v>
      </c>
      <c r="B643" s="19">
        <v>43282</v>
      </c>
      <c r="C643" s="19">
        <v>43373</v>
      </c>
      <c r="D643" s="17" t="s">
        <v>96</v>
      </c>
      <c r="E643" s="17">
        <v>202</v>
      </c>
      <c r="F643" s="17" t="s">
        <v>307</v>
      </c>
      <c r="G643" s="17" t="s">
        <v>979</v>
      </c>
      <c r="H643" s="17" t="s">
        <v>973</v>
      </c>
      <c r="I643" s="17" t="s">
        <v>778</v>
      </c>
      <c r="J643" s="17" t="s">
        <v>980</v>
      </c>
      <c r="K643" s="17" t="s">
        <v>200</v>
      </c>
      <c r="L643" s="17" t="s">
        <v>101</v>
      </c>
      <c r="M643" s="17" t="s">
        <v>240</v>
      </c>
      <c r="N643" s="17" t="s">
        <v>103</v>
      </c>
      <c r="O643" s="17">
        <v>0</v>
      </c>
      <c r="P643" s="30">
        <v>0</v>
      </c>
      <c r="Q643" s="17" t="s">
        <v>121</v>
      </c>
      <c r="R643" s="17" t="s">
        <v>122</v>
      </c>
      <c r="S643" s="17" t="s">
        <v>122</v>
      </c>
      <c r="T643" s="17" t="s">
        <v>121</v>
      </c>
      <c r="U643" s="17" t="s">
        <v>122</v>
      </c>
      <c r="V643" s="17" t="s">
        <v>122</v>
      </c>
      <c r="W643" s="17" t="s">
        <v>240</v>
      </c>
      <c r="X643" s="19">
        <v>43344</v>
      </c>
      <c r="Y643" s="19">
        <v>43373</v>
      </c>
      <c r="Z643" s="29">
        <v>636</v>
      </c>
      <c r="AA643" s="30">
        <v>1033.335</v>
      </c>
      <c r="AB643" s="30">
        <v>0</v>
      </c>
      <c r="AD643" s="31" t="s">
        <v>400</v>
      </c>
      <c r="AE643" s="17">
        <v>636</v>
      </c>
      <c r="AF643" s="32" t="s">
        <v>401</v>
      </c>
      <c r="AG643" s="33" t="s">
        <v>173</v>
      </c>
      <c r="AH643" s="19">
        <f t="shared" si="39"/>
        <v>43373</v>
      </c>
      <c r="AI643" s="19">
        <f t="shared" si="40"/>
        <v>43373</v>
      </c>
      <c r="AJ643" s="17" t="s">
        <v>402</v>
      </c>
    </row>
    <row r="644" spans="1:36" ht="45" customHeight="1">
      <c r="A644" s="38">
        <v>2018</v>
      </c>
      <c r="B644" s="19">
        <v>43282</v>
      </c>
      <c r="C644" s="19">
        <v>43373</v>
      </c>
      <c r="D644" s="17" t="s">
        <v>96</v>
      </c>
      <c r="E644" s="17">
        <v>202</v>
      </c>
      <c r="F644" s="17" t="s">
        <v>114</v>
      </c>
      <c r="G644" s="17" t="s">
        <v>114</v>
      </c>
      <c r="H644" s="17" t="s">
        <v>254</v>
      </c>
      <c r="I644" s="17" t="s">
        <v>255</v>
      </c>
      <c r="J644" s="17" t="s">
        <v>248</v>
      </c>
      <c r="K644" s="17" t="s">
        <v>239</v>
      </c>
      <c r="L644" s="17" t="s">
        <v>101</v>
      </c>
      <c r="M644" s="17" t="s">
        <v>240</v>
      </c>
      <c r="N644" s="17" t="s">
        <v>103</v>
      </c>
      <c r="O644" s="17">
        <v>0</v>
      </c>
      <c r="P644" s="30">
        <v>0</v>
      </c>
      <c r="Q644" s="17" t="s">
        <v>121</v>
      </c>
      <c r="R644" s="17" t="s">
        <v>122</v>
      </c>
      <c r="S644" s="17" t="s">
        <v>122</v>
      </c>
      <c r="T644" s="17" t="s">
        <v>121</v>
      </c>
      <c r="U644" s="17" t="s">
        <v>122</v>
      </c>
      <c r="V644" s="17" t="s">
        <v>122</v>
      </c>
      <c r="W644" s="17" t="s">
        <v>240</v>
      </c>
      <c r="X644" s="19">
        <v>43344</v>
      </c>
      <c r="Y644" s="19">
        <v>43373</v>
      </c>
      <c r="Z644" s="29">
        <v>637</v>
      </c>
      <c r="AA644" s="30">
        <v>1614.72</v>
      </c>
      <c r="AB644" s="30">
        <v>0</v>
      </c>
      <c r="AD644" s="31" t="s">
        <v>400</v>
      </c>
      <c r="AE644" s="17">
        <v>637</v>
      </c>
      <c r="AF644" s="32" t="s">
        <v>401</v>
      </c>
      <c r="AG644" s="33" t="s">
        <v>173</v>
      </c>
      <c r="AH644" s="19">
        <f t="shared" si="39"/>
        <v>43373</v>
      </c>
      <c r="AI644" s="19">
        <f t="shared" si="40"/>
        <v>43373</v>
      </c>
      <c r="AJ644" s="17" t="s">
        <v>402</v>
      </c>
    </row>
    <row r="645" spans="1:36" ht="45" customHeight="1">
      <c r="A645" s="38">
        <v>2018</v>
      </c>
      <c r="B645" s="19">
        <v>43282</v>
      </c>
      <c r="C645" s="19">
        <v>43373</v>
      </c>
      <c r="D645" s="17" t="s">
        <v>96</v>
      </c>
      <c r="E645" s="17">
        <v>294</v>
      </c>
      <c r="F645" s="17" t="s">
        <v>251</v>
      </c>
      <c r="G645" s="17" t="s">
        <v>251</v>
      </c>
      <c r="H645" s="17" t="s">
        <v>180</v>
      </c>
      <c r="I645" s="17" t="s">
        <v>252</v>
      </c>
      <c r="J645" s="17" t="s">
        <v>253</v>
      </c>
      <c r="K645" s="17" t="s">
        <v>175</v>
      </c>
      <c r="L645" s="17" t="s">
        <v>101</v>
      </c>
      <c r="M645" s="17" t="s">
        <v>240</v>
      </c>
      <c r="N645" s="17" t="s">
        <v>103</v>
      </c>
      <c r="O645" s="17">
        <v>0</v>
      </c>
      <c r="P645" s="30">
        <v>0</v>
      </c>
      <c r="Q645" s="17" t="s">
        <v>121</v>
      </c>
      <c r="R645" s="17" t="s">
        <v>122</v>
      </c>
      <c r="S645" s="17" t="s">
        <v>122</v>
      </c>
      <c r="T645" s="17" t="s">
        <v>121</v>
      </c>
      <c r="U645" s="17" t="s">
        <v>122</v>
      </c>
      <c r="V645" s="17" t="s">
        <v>122</v>
      </c>
      <c r="W645" s="17" t="s">
        <v>240</v>
      </c>
      <c r="X645" s="19">
        <v>43344</v>
      </c>
      <c r="Y645" s="19">
        <v>43373</v>
      </c>
      <c r="Z645" s="29">
        <v>638</v>
      </c>
      <c r="AA645" s="30">
        <v>1624</v>
      </c>
      <c r="AB645" s="30">
        <v>0</v>
      </c>
      <c r="AD645" s="31" t="s">
        <v>400</v>
      </c>
      <c r="AE645" s="17">
        <v>638</v>
      </c>
      <c r="AF645" s="32" t="s">
        <v>401</v>
      </c>
      <c r="AG645" s="33" t="s">
        <v>173</v>
      </c>
      <c r="AH645" s="19">
        <f t="shared" si="39"/>
        <v>43373</v>
      </c>
      <c r="AI645" s="19">
        <f t="shared" si="40"/>
        <v>43373</v>
      </c>
      <c r="AJ645" s="17" t="s">
        <v>402</v>
      </c>
    </row>
    <row r="646" spans="1:36" ht="45" customHeight="1">
      <c r="A646" s="38">
        <v>2018</v>
      </c>
      <c r="B646" s="19">
        <v>43282</v>
      </c>
      <c r="C646" s="19">
        <v>43373</v>
      </c>
      <c r="D646" s="17" t="s">
        <v>96</v>
      </c>
      <c r="E646" s="17">
        <v>450</v>
      </c>
      <c r="F646" s="17" t="s">
        <v>994</v>
      </c>
      <c r="G646" s="17" t="s">
        <v>994</v>
      </c>
      <c r="H646" s="17" t="s">
        <v>160</v>
      </c>
      <c r="I646" s="17" t="s">
        <v>995</v>
      </c>
      <c r="J646" s="17" t="s">
        <v>301</v>
      </c>
      <c r="K646" s="17" t="s">
        <v>141</v>
      </c>
      <c r="L646" s="17" t="s">
        <v>101</v>
      </c>
      <c r="M646" s="17" t="s">
        <v>314</v>
      </c>
      <c r="N646" s="17" t="s">
        <v>103</v>
      </c>
      <c r="O646" s="17">
        <v>0</v>
      </c>
      <c r="P646" s="30">
        <v>0</v>
      </c>
      <c r="Q646" s="17" t="s">
        <v>121</v>
      </c>
      <c r="R646" s="17" t="s">
        <v>122</v>
      </c>
      <c r="S646" s="17" t="s">
        <v>122</v>
      </c>
      <c r="T646" s="17" t="s">
        <v>121</v>
      </c>
      <c r="U646" s="17" t="s">
        <v>122</v>
      </c>
      <c r="V646" s="17" t="s">
        <v>122</v>
      </c>
      <c r="W646" s="17" t="s">
        <v>953</v>
      </c>
      <c r="X646" s="19">
        <v>43294</v>
      </c>
      <c r="Y646" s="19">
        <f>+X646</f>
        <v>43294</v>
      </c>
      <c r="Z646" s="29">
        <v>639</v>
      </c>
      <c r="AA646" s="30">
        <v>480</v>
      </c>
      <c r="AB646" s="30">
        <v>0</v>
      </c>
      <c r="AD646" s="31" t="s">
        <v>400</v>
      </c>
      <c r="AE646" s="17">
        <v>639</v>
      </c>
      <c r="AF646" s="32" t="s">
        <v>401</v>
      </c>
      <c r="AG646" s="33" t="s">
        <v>173</v>
      </c>
      <c r="AH646" s="19">
        <f t="shared" si="39"/>
        <v>43373</v>
      </c>
      <c r="AI646" s="19">
        <f t="shared" si="40"/>
        <v>43373</v>
      </c>
      <c r="AJ646" s="17" t="s">
        <v>402</v>
      </c>
    </row>
    <row r="647" spans="1:36" ht="45" customHeight="1">
      <c r="A647" s="38">
        <v>2018</v>
      </c>
      <c r="B647" s="19">
        <v>43282</v>
      </c>
      <c r="C647" s="19">
        <v>43373</v>
      </c>
      <c r="D647" s="17" t="s">
        <v>96</v>
      </c>
      <c r="E647" s="36">
        <v>201</v>
      </c>
      <c r="F647" s="37" t="s">
        <v>114</v>
      </c>
      <c r="G647" s="36" t="s">
        <v>126</v>
      </c>
      <c r="H647" s="36" t="s">
        <v>127</v>
      </c>
      <c r="I647" s="36" t="s">
        <v>128</v>
      </c>
      <c r="J647" s="36" t="s">
        <v>129</v>
      </c>
      <c r="K647" s="36" t="s">
        <v>130</v>
      </c>
      <c r="L647" s="17" t="s">
        <v>102</v>
      </c>
      <c r="M647" s="17" t="s">
        <v>644</v>
      </c>
      <c r="N647" s="17" t="s">
        <v>103</v>
      </c>
      <c r="O647" s="17">
        <v>20</v>
      </c>
      <c r="P647" s="30">
        <f>(3520/20)*19</f>
        <v>3344</v>
      </c>
      <c r="Q647" s="17" t="s">
        <v>121</v>
      </c>
      <c r="R647" s="17" t="s">
        <v>122</v>
      </c>
      <c r="S647" s="17" t="s">
        <v>122</v>
      </c>
      <c r="T647" s="17" t="s">
        <v>121</v>
      </c>
      <c r="U647" s="17" t="s">
        <v>122</v>
      </c>
      <c r="V647" s="17" t="s">
        <v>122</v>
      </c>
      <c r="W647" s="17" t="s">
        <v>125</v>
      </c>
      <c r="X647" s="19">
        <v>43234</v>
      </c>
      <c r="Y647" s="19">
        <f>+X647</f>
        <v>43234</v>
      </c>
      <c r="Z647" s="29">
        <v>640</v>
      </c>
      <c r="AA647" s="30">
        <v>3520</v>
      </c>
      <c r="AB647" s="30">
        <v>0</v>
      </c>
      <c r="AD647" s="31" t="s">
        <v>400</v>
      </c>
      <c r="AE647" s="17">
        <v>640</v>
      </c>
      <c r="AF647" s="32" t="s">
        <v>401</v>
      </c>
      <c r="AG647" s="33" t="s">
        <v>173</v>
      </c>
      <c r="AH647" s="19">
        <f t="shared" si="39"/>
        <v>43373</v>
      </c>
      <c r="AI647" s="19">
        <f t="shared" si="40"/>
        <v>43373</v>
      </c>
      <c r="AJ647" s="17" t="s">
        <v>402</v>
      </c>
    </row>
    <row r="648" spans="1:36" ht="45" customHeight="1">
      <c r="A648" s="38">
        <v>2018</v>
      </c>
      <c r="B648" s="19">
        <v>43282</v>
      </c>
      <c r="C648" s="19">
        <v>43373</v>
      </c>
      <c r="D648" s="17" t="s">
        <v>99</v>
      </c>
      <c r="I648" s="17" t="s">
        <v>992</v>
      </c>
      <c r="J648" s="17" t="s">
        <v>200</v>
      </c>
      <c r="K648" s="17" t="s">
        <v>993</v>
      </c>
      <c r="L648" s="17" t="s">
        <v>101</v>
      </c>
      <c r="M648" s="17" t="s">
        <v>700</v>
      </c>
      <c r="N648" s="17" t="s">
        <v>103</v>
      </c>
      <c r="O648" s="17">
        <v>2</v>
      </c>
      <c r="P648" s="30">
        <v>1629.99</v>
      </c>
      <c r="Q648" s="17" t="s">
        <v>121</v>
      </c>
      <c r="R648" s="17" t="s">
        <v>701</v>
      </c>
      <c r="S648" s="17" t="s">
        <v>356</v>
      </c>
      <c r="T648" s="17" t="s">
        <v>121</v>
      </c>
      <c r="U648" s="17" t="s">
        <v>122</v>
      </c>
      <c r="V648" s="17" t="s">
        <v>122</v>
      </c>
      <c r="W648" s="17" t="s">
        <v>702</v>
      </c>
      <c r="X648" s="19">
        <v>43364</v>
      </c>
      <c r="Y648" s="19">
        <v>43365</v>
      </c>
      <c r="Z648" s="29">
        <v>641</v>
      </c>
      <c r="AA648" s="30">
        <v>3249.98</v>
      </c>
      <c r="AB648" s="30">
        <v>0</v>
      </c>
      <c r="AD648" s="31" t="s">
        <v>400</v>
      </c>
      <c r="AE648" s="17">
        <v>641</v>
      </c>
      <c r="AF648" s="32" t="s">
        <v>401</v>
      </c>
      <c r="AG648" s="33" t="s">
        <v>173</v>
      </c>
      <c r="AH648" s="19">
        <f t="shared" si="39"/>
        <v>43373</v>
      </c>
      <c r="AI648" s="19">
        <f t="shared" si="40"/>
        <v>43373</v>
      </c>
      <c r="AJ648" s="17" t="s">
        <v>402</v>
      </c>
    </row>
    <row r="649" spans="1:36" ht="45" customHeight="1">
      <c r="A649" s="38">
        <v>2018</v>
      </c>
      <c r="B649" s="19">
        <v>43282</v>
      </c>
      <c r="C649" s="19">
        <v>43373</v>
      </c>
      <c r="D649" s="17" t="s">
        <v>96</v>
      </c>
      <c r="E649" s="36">
        <v>530</v>
      </c>
      <c r="F649" s="37" t="s">
        <v>137</v>
      </c>
      <c r="G649" s="36" t="s">
        <v>138</v>
      </c>
      <c r="H649" s="36" t="s">
        <v>139</v>
      </c>
      <c r="I649" s="36" t="s">
        <v>140</v>
      </c>
      <c r="J649" s="36" t="s">
        <v>141</v>
      </c>
      <c r="K649" s="36" t="s">
        <v>142</v>
      </c>
      <c r="L649" s="17" t="s">
        <v>101</v>
      </c>
      <c r="M649" s="17" t="s">
        <v>996</v>
      </c>
      <c r="N649" s="17" t="s">
        <v>103</v>
      </c>
      <c r="O649" s="17">
        <v>0</v>
      </c>
      <c r="P649" s="30">
        <v>0</v>
      </c>
      <c r="Q649" s="17" t="s">
        <v>121</v>
      </c>
      <c r="R649" s="17" t="s">
        <v>122</v>
      </c>
      <c r="S649" s="17" t="s">
        <v>122</v>
      </c>
      <c r="T649" s="17" t="s">
        <v>121</v>
      </c>
      <c r="U649" s="17" t="s">
        <v>997</v>
      </c>
      <c r="V649" s="17" t="s">
        <v>998</v>
      </c>
      <c r="W649" s="17" t="s">
        <v>125</v>
      </c>
      <c r="X649" s="19">
        <v>43370</v>
      </c>
      <c r="Y649" s="19">
        <v>43371</v>
      </c>
      <c r="Z649" s="29">
        <v>642</v>
      </c>
      <c r="AA649" s="30">
        <v>826</v>
      </c>
      <c r="AB649" s="30">
        <v>0</v>
      </c>
      <c r="AD649" s="31" t="s">
        <v>400</v>
      </c>
      <c r="AE649" s="17">
        <v>642</v>
      </c>
      <c r="AF649" s="32" t="s">
        <v>401</v>
      </c>
      <c r="AG649" s="33" t="s">
        <v>173</v>
      </c>
      <c r="AH649" s="19">
        <f t="shared" si="39"/>
        <v>43373</v>
      </c>
      <c r="AI649" s="19">
        <f t="shared" si="40"/>
        <v>43373</v>
      </c>
      <c r="AJ649" s="17" t="s">
        <v>402</v>
      </c>
    </row>
    <row r="650" spans="1:36" ht="45" customHeight="1">
      <c r="A650" s="38">
        <v>2018</v>
      </c>
      <c r="B650" s="19">
        <v>43282</v>
      </c>
      <c r="C650" s="19">
        <v>43373</v>
      </c>
      <c r="D650" s="17" t="s">
        <v>96</v>
      </c>
      <c r="E650" s="17">
        <v>367</v>
      </c>
      <c r="F650" s="17" t="s">
        <v>662</v>
      </c>
      <c r="G650" s="17" t="s">
        <v>662</v>
      </c>
      <c r="H650" s="17" t="s">
        <v>999</v>
      </c>
      <c r="I650" s="17" t="s">
        <v>1000</v>
      </c>
      <c r="J650" s="17" t="s">
        <v>218</v>
      </c>
      <c r="K650" s="17" t="s">
        <v>1001</v>
      </c>
      <c r="L650" s="17" t="s">
        <v>101</v>
      </c>
      <c r="M650" s="17" t="s">
        <v>1002</v>
      </c>
      <c r="N650" s="17" t="s">
        <v>103</v>
      </c>
      <c r="O650" s="17">
        <v>0</v>
      </c>
      <c r="P650" s="30">
        <v>0</v>
      </c>
      <c r="Q650" s="17" t="s">
        <v>121</v>
      </c>
      <c r="R650" s="17" t="s">
        <v>122</v>
      </c>
      <c r="S650" s="17" t="s">
        <v>122</v>
      </c>
      <c r="T650" s="17" t="s">
        <v>121</v>
      </c>
      <c r="U650" s="17" t="s">
        <v>1003</v>
      </c>
      <c r="V650" s="17" t="s">
        <v>1004</v>
      </c>
      <c r="W650" s="17" t="s">
        <v>125</v>
      </c>
      <c r="X650" s="19">
        <v>43353</v>
      </c>
      <c r="Y650" s="19">
        <v>43355</v>
      </c>
      <c r="Z650" s="29">
        <v>643</v>
      </c>
      <c r="AA650" s="30">
        <v>3213</v>
      </c>
      <c r="AB650" s="30">
        <v>0</v>
      </c>
      <c r="AD650" s="31" t="s">
        <v>400</v>
      </c>
      <c r="AE650" s="17">
        <v>643</v>
      </c>
      <c r="AF650" s="32" t="s">
        <v>401</v>
      </c>
      <c r="AG650" s="33" t="s">
        <v>173</v>
      </c>
      <c r="AH650" s="19">
        <f t="shared" ref="AH650:AH713" si="42">+C650</f>
        <v>43373</v>
      </c>
      <c r="AI650" s="19">
        <f t="shared" si="40"/>
        <v>43373</v>
      </c>
      <c r="AJ650" s="17" t="s">
        <v>402</v>
      </c>
    </row>
    <row r="651" spans="1:36" ht="45" customHeight="1">
      <c r="A651" s="38">
        <v>2018</v>
      </c>
      <c r="B651" s="19">
        <v>43282</v>
      </c>
      <c r="C651" s="19">
        <v>43373</v>
      </c>
      <c r="D651" s="17" t="s">
        <v>99</v>
      </c>
      <c r="I651" s="17" t="s">
        <v>990</v>
      </c>
      <c r="J651" s="17" t="s">
        <v>162</v>
      </c>
      <c r="K651" s="17" t="s">
        <v>991</v>
      </c>
      <c r="L651" s="17" t="s">
        <v>101</v>
      </c>
      <c r="M651" s="17" t="s">
        <v>700</v>
      </c>
      <c r="N651" s="17" t="s">
        <v>103</v>
      </c>
      <c r="O651" s="17">
        <v>2</v>
      </c>
      <c r="P651" s="30">
        <v>2020</v>
      </c>
      <c r="Q651" s="17" t="s">
        <v>121</v>
      </c>
      <c r="R651" s="17" t="s">
        <v>701</v>
      </c>
      <c r="S651" s="17" t="s">
        <v>356</v>
      </c>
      <c r="T651" s="17" t="s">
        <v>121</v>
      </c>
      <c r="U651" s="17" t="s">
        <v>122</v>
      </c>
      <c r="V651" s="17" t="s">
        <v>122</v>
      </c>
      <c r="W651" s="17" t="s">
        <v>702</v>
      </c>
      <c r="X651" s="19">
        <v>43350</v>
      </c>
      <c r="Y651" s="19">
        <v>43351</v>
      </c>
      <c r="Z651" s="29">
        <v>644</v>
      </c>
      <c r="AA651" s="30">
        <v>3380</v>
      </c>
      <c r="AB651" s="30">
        <v>0</v>
      </c>
      <c r="AD651" s="31" t="s">
        <v>400</v>
      </c>
      <c r="AE651" s="17">
        <v>644</v>
      </c>
      <c r="AF651" s="32" t="s">
        <v>401</v>
      </c>
      <c r="AG651" s="33" t="s">
        <v>173</v>
      </c>
      <c r="AH651" s="19">
        <f t="shared" si="42"/>
        <v>43373</v>
      </c>
      <c r="AI651" s="19">
        <f t="shared" si="40"/>
        <v>43373</v>
      </c>
      <c r="AJ651" s="17" t="s">
        <v>402</v>
      </c>
    </row>
    <row r="652" spans="1:36" ht="45" customHeight="1">
      <c r="A652" s="38">
        <v>2018</v>
      </c>
      <c r="B652" s="19">
        <v>43282</v>
      </c>
      <c r="C652" s="19">
        <v>43373</v>
      </c>
      <c r="D652" s="17" t="s">
        <v>99</v>
      </c>
      <c r="I652" s="17" t="s">
        <v>990</v>
      </c>
      <c r="J652" s="17" t="s">
        <v>162</v>
      </c>
      <c r="K652" s="17" t="s">
        <v>991</v>
      </c>
      <c r="L652" s="17" t="s">
        <v>101</v>
      </c>
      <c r="M652" s="17" t="s">
        <v>700</v>
      </c>
      <c r="N652" s="17" t="s">
        <v>103</v>
      </c>
      <c r="O652" s="17">
        <v>2</v>
      </c>
      <c r="P652" s="30">
        <v>600</v>
      </c>
      <c r="Q652" s="17" t="s">
        <v>121</v>
      </c>
      <c r="R652" s="17" t="s">
        <v>701</v>
      </c>
      <c r="S652" s="17" t="s">
        <v>356</v>
      </c>
      <c r="T652" s="17" t="s">
        <v>121</v>
      </c>
      <c r="U652" s="17" t="s">
        <v>122</v>
      </c>
      <c r="V652" s="17" t="s">
        <v>122</v>
      </c>
      <c r="W652" s="17" t="s">
        <v>702</v>
      </c>
      <c r="X652" s="19">
        <v>43337</v>
      </c>
      <c r="Y652" s="19">
        <v>43351</v>
      </c>
      <c r="Z652" s="29">
        <v>645</v>
      </c>
      <c r="AA652" s="30">
        <v>1220</v>
      </c>
      <c r="AB652" s="30">
        <v>0</v>
      </c>
      <c r="AD652" s="31" t="s">
        <v>400</v>
      </c>
      <c r="AE652" s="17">
        <v>645</v>
      </c>
      <c r="AF652" s="32" t="s">
        <v>401</v>
      </c>
      <c r="AG652" s="33" t="s">
        <v>173</v>
      </c>
      <c r="AH652" s="19">
        <f t="shared" si="42"/>
        <v>43373</v>
      </c>
      <c r="AI652" s="19">
        <f t="shared" si="40"/>
        <v>43373</v>
      </c>
      <c r="AJ652" s="17" t="s">
        <v>402</v>
      </c>
    </row>
    <row r="653" spans="1:36" ht="45" customHeight="1">
      <c r="A653" s="38">
        <v>2018</v>
      </c>
      <c r="B653" s="19">
        <v>43282</v>
      </c>
      <c r="C653" s="19">
        <v>43373</v>
      </c>
      <c r="D653" s="17" t="s">
        <v>96</v>
      </c>
      <c r="E653" s="36">
        <v>201</v>
      </c>
      <c r="F653" s="37" t="s">
        <v>114</v>
      </c>
      <c r="G653" s="36" t="s">
        <v>126</v>
      </c>
      <c r="H653" s="36" t="s">
        <v>127</v>
      </c>
      <c r="I653" s="36" t="s">
        <v>128</v>
      </c>
      <c r="J653" s="36" t="s">
        <v>129</v>
      </c>
      <c r="K653" s="36" t="s">
        <v>130</v>
      </c>
      <c r="L653" s="17" t="s">
        <v>101</v>
      </c>
      <c r="M653" s="17" t="s">
        <v>1005</v>
      </c>
      <c r="N653" s="17" t="s">
        <v>103</v>
      </c>
      <c r="O653" s="17">
        <v>2</v>
      </c>
      <c r="P653" s="30">
        <f>21618.19/2</f>
        <v>10809.094999999999</v>
      </c>
      <c r="Q653" s="17" t="s">
        <v>121</v>
      </c>
      <c r="R653" s="17" t="s">
        <v>122</v>
      </c>
      <c r="S653" s="17" t="s">
        <v>122</v>
      </c>
      <c r="T653" s="17" t="s">
        <v>121</v>
      </c>
      <c r="U653" s="17" t="s">
        <v>1006</v>
      </c>
      <c r="V653" s="17" t="s">
        <v>1007</v>
      </c>
      <c r="W653" s="17" t="s">
        <v>125</v>
      </c>
      <c r="X653" s="19">
        <v>43362</v>
      </c>
      <c r="Y653" s="19">
        <v>43364</v>
      </c>
      <c r="Z653" s="29">
        <v>646</v>
      </c>
      <c r="AA653" s="30">
        <v>21618.19</v>
      </c>
      <c r="AB653" s="30">
        <v>0</v>
      </c>
      <c r="AD653" s="31" t="s">
        <v>400</v>
      </c>
      <c r="AE653" s="17">
        <v>646</v>
      </c>
      <c r="AF653" s="32" t="s">
        <v>401</v>
      </c>
      <c r="AG653" s="33" t="s">
        <v>173</v>
      </c>
      <c r="AH653" s="19">
        <f t="shared" si="42"/>
        <v>43373</v>
      </c>
      <c r="AI653" s="19">
        <f t="shared" si="40"/>
        <v>43373</v>
      </c>
      <c r="AJ653" s="17" t="s">
        <v>402</v>
      </c>
    </row>
    <row r="654" spans="1:36" ht="45" customHeight="1">
      <c r="A654" s="38">
        <v>2018</v>
      </c>
      <c r="B654" s="19">
        <v>43282</v>
      </c>
      <c r="C654" s="19">
        <v>43373</v>
      </c>
      <c r="D654" s="17" t="s">
        <v>96</v>
      </c>
      <c r="E654" s="36">
        <v>201</v>
      </c>
      <c r="F654" s="37" t="s">
        <v>114</v>
      </c>
      <c r="G654" s="36" t="s">
        <v>126</v>
      </c>
      <c r="H654" s="36" t="s">
        <v>127</v>
      </c>
      <c r="I654" s="36" t="s">
        <v>128</v>
      </c>
      <c r="J654" s="36" t="s">
        <v>129</v>
      </c>
      <c r="K654" s="36" t="s">
        <v>130</v>
      </c>
      <c r="L654" s="17" t="s">
        <v>101</v>
      </c>
      <c r="M654" s="17" t="s">
        <v>1005</v>
      </c>
      <c r="N654" s="17" t="s">
        <v>103</v>
      </c>
      <c r="O654" s="17">
        <v>2</v>
      </c>
      <c r="P654" s="30">
        <v>4179</v>
      </c>
      <c r="Q654" s="17" t="s">
        <v>121</v>
      </c>
      <c r="R654" s="17" t="s">
        <v>122</v>
      </c>
      <c r="S654" s="17" t="s">
        <v>122</v>
      </c>
      <c r="T654" s="17" t="s">
        <v>121</v>
      </c>
      <c r="U654" s="17" t="s">
        <v>1006</v>
      </c>
      <c r="V654" s="17" t="s">
        <v>1007</v>
      </c>
      <c r="W654" s="17" t="s">
        <v>125</v>
      </c>
      <c r="X654" s="19">
        <v>43362</v>
      </c>
      <c r="Y654" s="19">
        <v>43364</v>
      </c>
      <c r="Z654" s="29">
        <v>647</v>
      </c>
      <c r="AA654" s="30">
        <v>8358</v>
      </c>
      <c r="AB654" s="30">
        <v>0</v>
      </c>
      <c r="AD654" s="31" t="s">
        <v>400</v>
      </c>
      <c r="AE654" s="17">
        <v>647</v>
      </c>
      <c r="AF654" s="32" t="s">
        <v>401</v>
      </c>
      <c r="AG654" s="33" t="s">
        <v>173</v>
      </c>
      <c r="AH654" s="19">
        <f t="shared" si="42"/>
        <v>43373</v>
      </c>
      <c r="AI654" s="19">
        <f t="shared" si="40"/>
        <v>43373</v>
      </c>
      <c r="AJ654" s="17" t="s">
        <v>402</v>
      </c>
    </row>
    <row r="655" spans="1:36" ht="45" customHeight="1">
      <c r="A655" s="38">
        <v>2018</v>
      </c>
      <c r="B655" s="19">
        <v>43282</v>
      </c>
      <c r="C655" s="19">
        <v>43373</v>
      </c>
      <c r="D655" s="17" t="s">
        <v>96</v>
      </c>
      <c r="E655" s="17">
        <v>202</v>
      </c>
      <c r="F655" s="17" t="s">
        <v>307</v>
      </c>
      <c r="G655" s="17" t="s">
        <v>979</v>
      </c>
      <c r="H655" s="17" t="s">
        <v>973</v>
      </c>
      <c r="I655" s="17" t="s">
        <v>778</v>
      </c>
      <c r="J655" s="17" t="s">
        <v>980</v>
      </c>
      <c r="K655" s="17" t="s">
        <v>200</v>
      </c>
      <c r="L655" s="17" t="s">
        <v>101</v>
      </c>
      <c r="M655" s="17" t="s">
        <v>1008</v>
      </c>
      <c r="N655" s="17" t="s">
        <v>103</v>
      </c>
      <c r="O655" s="17">
        <v>5</v>
      </c>
      <c r="P655" s="30">
        <f>14042/5</f>
        <v>2808.4</v>
      </c>
      <c r="Q655" s="17" t="s">
        <v>121</v>
      </c>
      <c r="R655" s="17" t="s">
        <v>122</v>
      </c>
      <c r="S655" s="17" t="s">
        <v>122</v>
      </c>
      <c r="T655" s="17" t="s">
        <v>121</v>
      </c>
      <c r="U655" s="17" t="s">
        <v>136</v>
      </c>
      <c r="V655" s="17" t="s">
        <v>136</v>
      </c>
      <c r="W655" s="17" t="s">
        <v>125</v>
      </c>
      <c r="X655" s="19">
        <v>43349</v>
      </c>
      <c r="Y655" s="19">
        <v>43350</v>
      </c>
      <c r="Z655" s="29">
        <v>648</v>
      </c>
      <c r="AA655" s="30">
        <v>14042</v>
      </c>
      <c r="AB655" s="30">
        <v>0</v>
      </c>
      <c r="AD655" s="31" t="s">
        <v>400</v>
      </c>
      <c r="AE655" s="17">
        <v>648</v>
      </c>
      <c r="AF655" s="32" t="s">
        <v>401</v>
      </c>
      <c r="AG655" s="33" t="s">
        <v>173</v>
      </c>
      <c r="AH655" s="19">
        <f t="shared" si="42"/>
        <v>43373</v>
      </c>
      <c r="AI655" s="19">
        <f t="shared" si="40"/>
        <v>43373</v>
      </c>
      <c r="AJ655" s="17" t="s">
        <v>402</v>
      </c>
    </row>
    <row r="656" spans="1:36" ht="45" customHeight="1">
      <c r="A656" s="38">
        <v>2018</v>
      </c>
      <c r="B656" s="19">
        <v>43282</v>
      </c>
      <c r="C656" s="19">
        <v>43373</v>
      </c>
      <c r="D656" s="17" t="s">
        <v>96</v>
      </c>
      <c r="E656" s="17">
        <v>411</v>
      </c>
      <c r="F656" s="17" t="s">
        <v>1009</v>
      </c>
      <c r="G656" s="17" t="s">
        <v>1009</v>
      </c>
      <c r="H656" s="17" t="s">
        <v>1010</v>
      </c>
      <c r="I656" s="17" t="s">
        <v>1011</v>
      </c>
      <c r="J656" s="17" t="s">
        <v>175</v>
      </c>
      <c r="K656" s="17" t="s">
        <v>367</v>
      </c>
      <c r="L656" s="17" t="s">
        <v>101</v>
      </c>
      <c r="M656" s="17" t="s">
        <v>988</v>
      </c>
      <c r="N656" s="17" t="s">
        <v>103</v>
      </c>
      <c r="O656" s="17">
        <v>2</v>
      </c>
      <c r="P656" s="30">
        <f>1260.01/2</f>
        <v>630.005</v>
      </c>
      <c r="Q656" s="17" t="s">
        <v>121</v>
      </c>
      <c r="R656" s="17" t="s">
        <v>122</v>
      </c>
      <c r="S656" s="17" t="s">
        <v>122</v>
      </c>
      <c r="T656" s="17" t="s">
        <v>121</v>
      </c>
      <c r="U656" s="17" t="s">
        <v>122</v>
      </c>
      <c r="V656" s="17" t="s">
        <v>202</v>
      </c>
      <c r="W656" s="17" t="s">
        <v>1012</v>
      </c>
      <c r="X656" s="19">
        <v>43348</v>
      </c>
      <c r="Y656" s="19">
        <v>43350</v>
      </c>
      <c r="Z656" s="29">
        <v>649</v>
      </c>
      <c r="AA656" s="30">
        <v>1260.01</v>
      </c>
      <c r="AB656" s="30">
        <v>0</v>
      </c>
      <c r="AD656" s="31" t="s">
        <v>400</v>
      </c>
      <c r="AE656" s="17">
        <v>649</v>
      </c>
      <c r="AF656" s="32" t="s">
        <v>401</v>
      </c>
      <c r="AG656" s="33" t="s">
        <v>173</v>
      </c>
      <c r="AH656" s="19">
        <f t="shared" si="42"/>
        <v>43373</v>
      </c>
      <c r="AI656" s="19">
        <f t="shared" ref="AI656:AI719" si="43">+AH656</f>
        <v>43373</v>
      </c>
      <c r="AJ656" s="17" t="s">
        <v>402</v>
      </c>
    </row>
    <row r="657" spans="1:36" ht="45" customHeight="1">
      <c r="A657" s="38">
        <v>2018</v>
      </c>
      <c r="B657" s="19">
        <v>43282</v>
      </c>
      <c r="C657" s="19">
        <v>43373</v>
      </c>
      <c r="D657" s="17" t="s">
        <v>96</v>
      </c>
      <c r="E657" s="17">
        <v>536</v>
      </c>
      <c r="F657" s="17" t="s">
        <v>984</v>
      </c>
      <c r="G657" s="17" t="s">
        <v>984</v>
      </c>
      <c r="H657" s="17" t="s">
        <v>173</v>
      </c>
      <c r="I657" s="17" t="s">
        <v>985</v>
      </c>
      <c r="J657" s="17" t="s">
        <v>986</v>
      </c>
      <c r="K657" s="17" t="s">
        <v>987</v>
      </c>
      <c r="L657" s="17" t="s">
        <v>101</v>
      </c>
      <c r="M657" s="17" t="s">
        <v>988</v>
      </c>
      <c r="N657" s="17" t="s">
        <v>103</v>
      </c>
      <c r="O657" s="17">
        <v>2</v>
      </c>
      <c r="P657" s="30">
        <f>800/2</f>
        <v>400</v>
      </c>
      <c r="Q657" s="17" t="s">
        <v>121</v>
      </c>
      <c r="R657" s="17" t="s">
        <v>122</v>
      </c>
      <c r="S657" s="17" t="s">
        <v>122</v>
      </c>
      <c r="T657" s="17" t="s">
        <v>121</v>
      </c>
      <c r="U657" s="17" t="s">
        <v>122</v>
      </c>
      <c r="V657" s="17" t="s">
        <v>202</v>
      </c>
      <c r="W657" s="17" t="s">
        <v>989</v>
      </c>
      <c r="X657" s="19">
        <v>43325</v>
      </c>
      <c r="Y657" s="19">
        <v>43326</v>
      </c>
      <c r="Z657" s="29">
        <v>650</v>
      </c>
      <c r="AA657" s="30">
        <v>800</v>
      </c>
      <c r="AB657" s="30">
        <v>0</v>
      </c>
      <c r="AD657" s="31" t="s">
        <v>400</v>
      </c>
      <c r="AE657" s="17">
        <v>650</v>
      </c>
      <c r="AF657" s="32" t="s">
        <v>401</v>
      </c>
      <c r="AG657" s="33" t="s">
        <v>173</v>
      </c>
      <c r="AH657" s="19">
        <f t="shared" si="42"/>
        <v>43373</v>
      </c>
      <c r="AI657" s="19">
        <f t="shared" si="43"/>
        <v>43373</v>
      </c>
      <c r="AJ657" s="17" t="s">
        <v>402</v>
      </c>
    </row>
    <row r="658" spans="1:36" ht="45" customHeight="1">
      <c r="A658" s="38">
        <v>2018</v>
      </c>
      <c r="B658" s="19">
        <v>43282</v>
      </c>
      <c r="C658" s="19">
        <v>43373</v>
      </c>
      <c r="D658" s="17" t="s">
        <v>96</v>
      </c>
      <c r="E658" s="36">
        <v>201</v>
      </c>
      <c r="F658" s="37" t="s">
        <v>114</v>
      </c>
      <c r="G658" s="36" t="s">
        <v>126</v>
      </c>
      <c r="H658" s="36" t="s">
        <v>127</v>
      </c>
      <c r="I658" s="36" t="s">
        <v>128</v>
      </c>
      <c r="J658" s="36" t="s">
        <v>129</v>
      </c>
      <c r="K658" s="36" t="s">
        <v>130</v>
      </c>
      <c r="L658" s="17" t="s">
        <v>101</v>
      </c>
      <c r="M658" s="17" t="s">
        <v>1005</v>
      </c>
      <c r="N658" s="17" t="s">
        <v>103</v>
      </c>
      <c r="O658" s="17">
        <v>2</v>
      </c>
      <c r="P658" s="30">
        <f>1875.82/2</f>
        <v>937.91</v>
      </c>
      <c r="Q658" s="17" t="s">
        <v>121</v>
      </c>
      <c r="R658" s="17" t="s">
        <v>122</v>
      </c>
      <c r="S658" s="17" t="s">
        <v>122</v>
      </c>
      <c r="T658" s="17" t="s">
        <v>121</v>
      </c>
      <c r="U658" s="17" t="s">
        <v>1006</v>
      </c>
      <c r="V658" s="17" t="s">
        <v>1007</v>
      </c>
      <c r="W658" s="17" t="s">
        <v>125</v>
      </c>
      <c r="X658" s="19">
        <v>43362</v>
      </c>
      <c r="Y658" s="19">
        <v>43364</v>
      </c>
      <c r="Z658" s="29">
        <v>651</v>
      </c>
      <c r="AA658" s="30">
        <v>1875.82</v>
      </c>
      <c r="AB658" s="30">
        <v>0</v>
      </c>
      <c r="AD658" s="31" t="s">
        <v>400</v>
      </c>
      <c r="AE658" s="17">
        <v>651</v>
      </c>
      <c r="AF658" s="32" t="s">
        <v>401</v>
      </c>
      <c r="AG658" s="33" t="s">
        <v>173</v>
      </c>
      <c r="AH658" s="19">
        <f t="shared" si="42"/>
        <v>43373</v>
      </c>
      <c r="AI658" s="19">
        <f t="shared" si="43"/>
        <v>43373</v>
      </c>
      <c r="AJ658" s="17" t="s">
        <v>402</v>
      </c>
    </row>
    <row r="659" spans="1:36" ht="45" customHeight="1">
      <c r="A659" s="38">
        <v>2018</v>
      </c>
      <c r="B659" s="19">
        <v>43282</v>
      </c>
      <c r="C659" s="19">
        <v>43373</v>
      </c>
      <c r="D659" s="17" t="s">
        <v>96</v>
      </c>
      <c r="E659" s="17">
        <v>450</v>
      </c>
      <c r="F659" s="17" t="s">
        <v>994</v>
      </c>
      <c r="G659" s="17" t="s">
        <v>994</v>
      </c>
      <c r="H659" s="17" t="s">
        <v>160</v>
      </c>
      <c r="I659" s="17" t="s">
        <v>995</v>
      </c>
      <c r="J659" s="17" t="s">
        <v>301</v>
      </c>
      <c r="K659" s="17" t="s">
        <v>141</v>
      </c>
      <c r="L659" s="17" t="s">
        <v>101</v>
      </c>
      <c r="M659" s="17" t="s">
        <v>164</v>
      </c>
      <c r="N659" s="17" t="s">
        <v>103</v>
      </c>
      <c r="O659" s="17">
        <v>0</v>
      </c>
      <c r="P659" s="30">
        <v>0</v>
      </c>
      <c r="Q659" s="17" t="s">
        <v>121</v>
      </c>
      <c r="R659" s="17" t="s">
        <v>122</v>
      </c>
      <c r="S659" s="17" t="s">
        <v>122</v>
      </c>
      <c r="T659" s="17" t="s">
        <v>121</v>
      </c>
      <c r="U659" s="17" t="s">
        <v>122</v>
      </c>
      <c r="V659" s="17" t="s">
        <v>122</v>
      </c>
      <c r="W659" s="17" t="s">
        <v>159</v>
      </c>
      <c r="X659" s="19">
        <v>43355</v>
      </c>
      <c r="Y659" s="19">
        <f>+X659</f>
        <v>43355</v>
      </c>
      <c r="Z659" s="29">
        <v>652</v>
      </c>
      <c r="AA659" s="30">
        <v>120</v>
      </c>
      <c r="AB659" s="30">
        <v>0</v>
      </c>
      <c r="AD659" s="31" t="s">
        <v>400</v>
      </c>
      <c r="AE659" s="17">
        <v>652</v>
      </c>
      <c r="AF659" s="32" t="s">
        <v>401</v>
      </c>
      <c r="AG659" s="33" t="s">
        <v>173</v>
      </c>
      <c r="AH659" s="19">
        <f t="shared" si="42"/>
        <v>43373</v>
      </c>
      <c r="AI659" s="19">
        <f t="shared" si="43"/>
        <v>43373</v>
      </c>
      <c r="AJ659" s="17" t="s">
        <v>402</v>
      </c>
    </row>
    <row r="660" spans="1:36" ht="45" customHeight="1">
      <c r="A660" s="38">
        <v>2018</v>
      </c>
      <c r="B660" s="19">
        <v>43282</v>
      </c>
      <c r="C660" s="19">
        <v>43373</v>
      </c>
      <c r="D660" s="17" t="s">
        <v>96</v>
      </c>
      <c r="E660" s="17">
        <v>450</v>
      </c>
      <c r="F660" s="17" t="s">
        <v>994</v>
      </c>
      <c r="G660" s="17" t="s">
        <v>994</v>
      </c>
      <c r="H660" s="17" t="s">
        <v>160</v>
      </c>
      <c r="I660" s="17" t="s">
        <v>995</v>
      </c>
      <c r="J660" s="17" t="s">
        <v>301</v>
      </c>
      <c r="K660" s="17" t="s">
        <v>141</v>
      </c>
      <c r="L660" s="17" t="s">
        <v>101</v>
      </c>
      <c r="M660" s="17" t="s">
        <v>164</v>
      </c>
      <c r="N660" s="17" t="s">
        <v>103</v>
      </c>
      <c r="O660" s="17">
        <v>0</v>
      </c>
      <c r="P660" s="30">
        <v>0</v>
      </c>
      <c r="Q660" s="17" t="s">
        <v>121</v>
      </c>
      <c r="R660" s="17" t="s">
        <v>122</v>
      </c>
      <c r="S660" s="17" t="s">
        <v>122</v>
      </c>
      <c r="T660" s="17" t="s">
        <v>121</v>
      </c>
      <c r="U660" s="17" t="s">
        <v>122</v>
      </c>
      <c r="V660" s="17" t="s">
        <v>122</v>
      </c>
      <c r="W660" s="17" t="s">
        <v>159</v>
      </c>
      <c r="X660" s="19">
        <v>43361</v>
      </c>
      <c r="Y660" s="19">
        <f t="shared" ref="Y660:Y723" si="44">+X660</f>
        <v>43361</v>
      </c>
      <c r="Z660" s="29">
        <v>653</v>
      </c>
      <c r="AA660" s="30">
        <v>120</v>
      </c>
      <c r="AB660" s="30">
        <v>0</v>
      </c>
      <c r="AD660" s="31" t="s">
        <v>400</v>
      </c>
      <c r="AE660" s="17">
        <v>653</v>
      </c>
      <c r="AF660" s="32" t="s">
        <v>401</v>
      </c>
      <c r="AG660" s="33" t="s">
        <v>173</v>
      </c>
      <c r="AH660" s="19">
        <f t="shared" si="42"/>
        <v>43373</v>
      </c>
      <c r="AI660" s="19">
        <f t="shared" si="43"/>
        <v>43373</v>
      </c>
      <c r="AJ660" s="17" t="s">
        <v>402</v>
      </c>
    </row>
    <row r="661" spans="1:36" ht="45" customHeight="1">
      <c r="A661" s="38">
        <v>2018</v>
      </c>
      <c r="B661" s="19">
        <v>43282</v>
      </c>
      <c r="C661" s="19">
        <v>43373</v>
      </c>
      <c r="D661" s="17" t="s">
        <v>96</v>
      </c>
      <c r="E661" s="17">
        <v>450</v>
      </c>
      <c r="F661" s="17" t="s">
        <v>994</v>
      </c>
      <c r="G661" s="17" t="s">
        <v>994</v>
      </c>
      <c r="H661" s="17" t="s">
        <v>160</v>
      </c>
      <c r="I661" s="17" t="s">
        <v>995</v>
      </c>
      <c r="J661" s="17" t="s">
        <v>301</v>
      </c>
      <c r="K661" s="17" t="s">
        <v>141</v>
      </c>
      <c r="L661" s="17" t="s">
        <v>101</v>
      </c>
      <c r="M661" s="17" t="s">
        <v>164</v>
      </c>
      <c r="N661" s="17" t="s">
        <v>103</v>
      </c>
      <c r="O661" s="17">
        <v>0</v>
      </c>
      <c r="P661" s="30">
        <v>0</v>
      </c>
      <c r="Q661" s="17" t="s">
        <v>121</v>
      </c>
      <c r="R661" s="17" t="s">
        <v>122</v>
      </c>
      <c r="S661" s="17" t="s">
        <v>122</v>
      </c>
      <c r="T661" s="17" t="s">
        <v>121</v>
      </c>
      <c r="U661" s="17" t="s">
        <v>122</v>
      </c>
      <c r="V661" s="17" t="s">
        <v>122</v>
      </c>
      <c r="W661" s="17" t="s">
        <v>159</v>
      </c>
      <c r="X661" s="19">
        <v>43335</v>
      </c>
      <c r="Y661" s="19">
        <f t="shared" si="44"/>
        <v>43335</v>
      </c>
      <c r="Z661" s="29">
        <v>654</v>
      </c>
      <c r="AA661" s="30">
        <v>120</v>
      </c>
      <c r="AB661" s="30">
        <v>0</v>
      </c>
      <c r="AD661" s="31" t="s">
        <v>400</v>
      </c>
      <c r="AE661" s="17">
        <v>654</v>
      </c>
      <c r="AF661" s="32" t="s">
        <v>401</v>
      </c>
      <c r="AG661" s="33" t="s">
        <v>173</v>
      </c>
      <c r="AH661" s="19">
        <f t="shared" si="42"/>
        <v>43373</v>
      </c>
      <c r="AI661" s="19">
        <f t="shared" si="43"/>
        <v>43373</v>
      </c>
      <c r="AJ661" s="17" t="s">
        <v>402</v>
      </c>
    </row>
    <row r="662" spans="1:36" ht="45" customHeight="1">
      <c r="A662" s="38">
        <v>2018</v>
      </c>
      <c r="B662" s="19">
        <v>43282</v>
      </c>
      <c r="C662" s="19">
        <v>43373</v>
      </c>
      <c r="D662" s="17" t="s">
        <v>96</v>
      </c>
      <c r="E662" s="17">
        <v>450</v>
      </c>
      <c r="F662" s="17" t="s">
        <v>994</v>
      </c>
      <c r="G662" s="17" t="s">
        <v>994</v>
      </c>
      <c r="H662" s="17" t="s">
        <v>160</v>
      </c>
      <c r="I662" s="17" t="s">
        <v>995</v>
      </c>
      <c r="J662" s="17" t="s">
        <v>301</v>
      </c>
      <c r="K662" s="17" t="s">
        <v>141</v>
      </c>
      <c r="L662" s="17" t="s">
        <v>101</v>
      </c>
      <c r="M662" s="17" t="s">
        <v>164</v>
      </c>
      <c r="N662" s="17" t="s">
        <v>103</v>
      </c>
      <c r="O662" s="17">
        <v>0</v>
      </c>
      <c r="P662" s="30">
        <v>0</v>
      </c>
      <c r="Q662" s="17" t="s">
        <v>121</v>
      </c>
      <c r="R662" s="17" t="s">
        <v>122</v>
      </c>
      <c r="S662" s="17" t="s">
        <v>122</v>
      </c>
      <c r="T662" s="17" t="s">
        <v>121</v>
      </c>
      <c r="U662" s="17" t="s">
        <v>122</v>
      </c>
      <c r="V662" s="17" t="s">
        <v>122</v>
      </c>
      <c r="W662" s="17" t="s">
        <v>159</v>
      </c>
      <c r="X662" s="19">
        <v>43339</v>
      </c>
      <c r="Y662" s="19">
        <f t="shared" si="44"/>
        <v>43339</v>
      </c>
      <c r="Z662" s="29">
        <v>655</v>
      </c>
      <c r="AA662" s="30">
        <v>120</v>
      </c>
      <c r="AB662" s="30">
        <v>0</v>
      </c>
      <c r="AD662" s="31" t="s">
        <v>400</v>
      </c>
      <c r="AE662" s="17">
        <v>655</v>
      </c>
      <c r="AF662" s="32" t="s">
        <v>401</v>
      </c>
      <c r="AG662" s="33" t="s">
        <v>173</v>
      </c>
      <c r="AH662" s="19">
        <f t="shared" si="42"/>
        <v>43373</v>
      </c>
      <c r="AI662" s="19">
        <f t="shared" si="43"/>
        <v>43373</v>
      </c>
      <c r="AJ662" s="17" t="s">
        <v>402</v>
      </c>
    </row>
    <row r="663" spans="1:36" ht="45" customHeight="1">
      <c r="A663" s="38">
        <v>2018</v>
      </c>
      <c r="B663" s="19">
        <v>43282</v>
      </c>
      <c r="C663" s="19">
        <v>43373</v>
      </c>
      <c r="D663" s="17" t="s">
        <v>96</v>
      </c>
      <c r="E663" s="37">
        <v>451</v>
      </c>
      <c r="F663" s="37" t="s">
        <v>153</v>
      </c>
      <c r="G663" s="37" t="s">
        <v>153</v>
      </c>
      <c r="H663" s="37" t="s">
        <v>154</v>
      </c>
      <c r="I663" s="37" t="s">
        <v>155</v>
      </c>
      <c r="J663" s="37" t="s">
        <v>156</v>
      </c>
      <c r="K663" s="37" t="s">
        <v>157</v>
      </c>
      <c r="L663" s="17" t="s">
        <v>101</v>
      </c>
      <c r="M663" s="17" t="s">
        <v>158</v>
      </c>
      <c r="N663" s="17" t="s">
        <v>103</v>
      </c>
      <c r="O663" s="17">
        <v>0</v>
      </c>
      <c r="P663" s="30">
        <v>0</v>
      </c>
      <c r="Q663" s="17" t="s">
        <v>121</v>
      </c>
      <c r="R663" s="17" t="s">
        <v>122</v>
      </c>
      <c r="S663" s="17" t="s">
        <v>122</v>
      </c>
      <c r="T663" s="17" t="s">
        <v>121</v>
      </c>
      <c r="U663" s="17" t="s">
        <v>122</v>
      </c>
      <c r="V663" s="17" t="s">
        <v>122</v>
      </c>
      <c r="W663" s="17" t="s">
        <v>159</v>
      </c>
      <c r="X663" s="19">
        <v>43363</v>
      </c>
      <c r="Y663" s="19">
        <f t="shared" si="44"/>
        <v>43363</v>
      </c>
      <c r="Z663" s="29">
        <v>656</v>
      </c>
      <c r="AA663" s="30">
        <v>120</v>
      </c>
      <c r="AB663" s="30">
        <v>0</v>
      </c>
      <c r="AD663" s="31" t="s">
        <v>400</v>
      </c>
      <c r="AE663" s="17">
        <v>656</v>
      </c>
      <c r="AF663" s="32" t="s">
        <v>401</v>
      </c>
      <c r="AG663" s="33" t="s">
        <v>173</v>
      </c>
      <c r="AH663" s="19">
        <f t="shared" si="42"/>
        <v>43373</v>
      </c>
      <c r="AI663" s="19">
        <f t="shared" si="43"/>
        <v>43373</v>
      </c>
      <c r="AJ663" s="17" t="s">
        <v>402</v>
      </c>
    </row>
    <row r="664" spans="1:36" ht="45" customHeight="1">
      <c r="A664" s="38">
        <v>2018</v>
      </c>
      <c r="B664" s="19">
        <v>43282</v>
      </c>
      <c r="C664" s="19">
        <v>43373</v>
      </c>
      <c r="D664" s="17" t="s">
        <v>96</v>
      </c>
      <c r="E664" s="37">
        <v>451</v>
      </c>
      <c r="F664" s="37" t="s">
        <v>153</v>
      </c>
      <c r="G664" s="37" t="s">
        <v>153</v>
      </c>
      <c r="H664" s="37" t="s">
        <v>154</v>
      </c>
      <c r="I664" s="37" t="s">
        <v>155</v>
      </c>
      <c r="J664" s="37" t="s">
        <v>156</v>
      </c>
      <c r="K664" s="37" t="s">
        <v>157</v>
      </c>
      <c r="L664" s="17" t="s">
        <v>101</v>
      </c>
      <c r="M664" s="17" t="s">
        <v>158</v>
      </c>
      <c r="N664" s="17" t="s">
        <v>103</v>
      </c>
      <c r="O664" s="17">
        <v>0</v>
      </c>
      <c r="P664" s="30">
        <v>0</v>
      </c>
      <c r="Q664" s="17" t="s">
        <v>121</v>
      </c>
      <c r="R664" s="17" t="s">
        <v>122</v>
      </c>
      <c r="S664" s="17" t="s">
        <v>122</v>
      </c>
      <c r="T664" s="17" t="s">
        <v>121</v>
      </c>
      <c r="U664" s="17" t="s">
        <v>122</v>
      </c>
      <c r="V664" s="17" t="s">
        <v>122</v>
      </c>
      <c r="W664" s="17" t="s">
        <v>159</v>
      </c>
      <c r="X664" s="19">
        <v>43346</v>
      </c>
      <c r="Y664" s="19">
        <f t="shared" si="44"/>
        <v>43346</v>
      </c>
      <c r="Z664" s="29">
        <v>657</v>
      </c>
      <c r="AA664" s="30">
        <v>120</v>
      </c>
      <c r="AB664" s="30">
        <v>0</v>
      </c>
      <c r="AD664" s="31" t="s">
        <v>400</v>
      </c>
      <c r="AE664" s="17">
        <v>657</v>
      </c>
      <c r="AF664" s="32" t="s">
        <v>401</v>
      </c>
      <c r="AG664" s="33" t="s">
        <v>173</v>
      </c>
      <c r="AH664" s="19">
        <f t="shared" si="42"/>
        <v>43373</v>
      </c>
      <c r="AI664" s="19">
        <f t="shared" si="43"/>
        <v>43373</v>
      </c>
      <c r="AJ664" s="17" t="s">
        <v>402</v>
      </c>
    </row>
    <row r="665" spans="1:36" ht="45" customHeight="1">
      <c r="A665" s="38">
        <v>2018</v>
      </c>
      <c r="B665" s="19">
        <v>43282</v>
      </c>
      <c r="C665" s="19">
        <v>43373</v>
      </c>
      <c r="D665" s="17" t="s">
        <v>96</v>
      </c>
      <c r="E665" s="37">
        <v>451</v>
      </c>
      <c r="F665" s="37" t="s">
        <v>153</v>
      </c>
      <c r="G665" s="37" t="s">
        <v>153</v>
      </c>
      <c r="H665" s="37" t="s">
        <v>154</v>
      </c>
      <c r="I665" s="37" t="s">
        <v>155</v>
      </c>
      <c r="J665" s="37" t="s">
        <v>156</v>
      </c>
      <c r="K665" s="37" t="s">
        <v>157</v>
      </c>
      <c r="L665" s="17" t="s">
        <v>101</v>
      </c>
      <c r="M665" s="17" t="s">
        <v>158</v>
      </c>
      <c r="N665" s="17" t="s">
        <v>103</v>
      </c>
      <c r="O665" s="17">
        <v>0</v>
      </c>
      <c r="P665" s="30">
        <v>0</v>
      </c>
      <c r="Q665" s="17" t="s">
        <v>121</v>
      </c>
      <c r="R665" s="17" t="s">
        <v>122</v>
      </c>
      <c r="S665" s="17" t="s">
        <v>122</v>
      </c>
      <c r="T665" s="17" t="s">
        <v>121</v>
      </c>
      <c r="U665" s="17" t="s">
        <v>122</v>
      </c>
      <c r="V665" s="17" t="s">
        <v>122</v>
      </c>
      <c r="W665" s="17" t="s">
        <v>159</v>
      </c>
      <c r="X665" s="19">
        <v>4</v>
      </c>
      <c r="Y665" s="19">
        <f t="shared" si="44"/>
        <v>4</v>
      </c>
      <c r="Z665" s="29">
        <v>658</v>
      </c>
      <c r="AA665" s="30">
        <v>120</v>
      </c>
      <c r="AB665" s="30">
        <v>0</v>
      </c>
      <c r="AD665" s="31" t="s">
        <v>400</v>
      </c>
      <c r="AE665" s="17">
        <v>658</v>
      </c>
      <c r="AF665" s="32" t="s">
        <v>401</v>
      </c>
      <c r="AG665" s="33" t="s">
        <v>173</v>
      </c>
      <c r="AH665" s="19">
        <f t="shared" si="42"/>
        <v>43373</v>
      </c>
      <c r="AI665" s="19">
        <f t="shared" si="43"/>
        <v>43373</v>
      </c>
      <c r="AJ665" s="17" t="s">
        <v>402</v>
      </c>
    </row>
    <row r="666" spans="1:36" ht="45" customHeight="1">
      <c r="A666" s="38">
        <v>2018</v>
      </c>
      <c r="B666" s="19">
        <v>43282</v>
      </c>
      <c r="C666" s="19">
        <v>43373</v>
      </c>
      <c r="D666" s="17" t="s">
        <v>96</v>
      </c>
      <c r="E666" s="37">
        <v>451</v>
      </c>
      <c r="F666" s="37" t="s">
        <v>153</v>
      </c>
      <c r="G666" s="37" t="s">
        <v>153</v>
      </c>
      <c r="H666" s="37" t="s">
        <v>154</v>
      </c>
      <c r="I666" s="37" t="s">
        <v>155</v>
      </c>
      <c r="J666" s="37" t="s">
        <v>156</v>
      </c>
      <c r="K666" s="37" t="s">
        <v>157</v>
      </c>
      <c r="L666" s="17" t="s">
        <v>101</v>
      </c>
      <c r="M666" s="17" t="s">
        <v>158</v>
      </c>
      <c r="N666" s="17" t="s">
        <v>103</v>
      </c>
      <c r="O666" s="17">
        <v>0</v>
      </c>
      <c r="P666" s="30">
        <v>0</v>
      </c>
      <c r="Q666" s="17" t="s">
        <v>121</v>
      </c>
      <c r="R666" s="17" t="s">
        <v>122</v>
      </c>
      <c r="S666" s="17" t="s">
        <v>122</v>
      </c>
      <c r="T666" s="17" t="s">
        <v>121</v>
      </c>
      <c r="U666" s="17" t="s">
        <v>122</v>
      </c>
      <c r="V666" s="17" t="s">
        <v>122</v>
      </c>
      <c r="W666" s="17" t="s">
        <v>159</v>
      </c>
      <c r="X666" s="19">
        <v>43348</v>
      </c>
      <c r="Y666" s="19">
        <f t="shared" si="44"/>
        <v>43348</v>
      </c>
      <c r="Z666" s="29">
        <v>659</v>
      </c>
      <c r="AA666" s="30">
        <v>120</v>
      </c>
      <c r="AB666" s="30">
        <v>0</v>
      </c>
      <c r="AD666" s="31" t="s">
        <v>400</v>
      </c>
      <c r="AE666" s="17">
        <v>659</v>
      </c>
      <c r="AF666" s="32" t="s">
        <v>401</v>
      </c>
      <c r="AG666" s="33" t="s">
        <v>173</v>
      </c>
      <c r="AH666" s="19">
        <f t="shared" si="42"/>
        <v>43373</v>
      </c>
      <c r="AI666" s="19">
        <f t="shared" si="43"/>
        <v>43373</v>
      </c>
      <c r="AJ666" s="17" t="s">
        <v>402</v>
      </c>
    </row>
    <row r="667" spans="1:36" ht="45" customHeight="1">
      <c r="A667" s="38">
        <v>2018</v>
      </c>
      <c r="B667" s="19">
        <v>43282</v>
      </c>
      <c r="C667" s="19">
        <v>43373</v>
      </c>
      <c r="D667" s="17" t="s">
        <v>96</v>
      </c>
      <c r="E667" s="37">
        <v>451</v>
      </c>
      <c r="F667" s="37" t="s">
        <v>153</v>
      </c>
      <c r="G667" s="37" t="s">
        <v>153</v>
      </c>
      <c r="H667" s="37" t="s">
        <v>154</v>
      </c>
      <c r="I667" s="37" t="s">
        <v>155</v>
      </c>
      <c r="J667" s="37" t="s">
        <v>156</v>
      </c>
      <c r="K667" s="37" t="s">
        <v>157</v>
      </c>
      <c r="L667" s="17" t="s">
        <v>101</v>
      </c>
      <c r="M667" s="17" t="s">
        <v>158</v>
      </c>
      <c r="N667" s="17" t="s">
        <v>103</v>
      </c>
      <c r="O667" s="17">
        <v>0</v>
      </c>
      <c r="P667" s="30">
        <v>0</v>
      </c>
      <c r="Q667" s="17" t="s">
        <v>121</v>
      </c>
      <c r="R667" s="17" t="s">
        <v>122</v>
      </c>
      <c r="S667" s="17" t="s">
        <v>122</v>
      </c>
      <c r="T667" s="17" t="s">
        <v>121</v>
      </c>
      <c r="U667" s="17" t="s">
        <v>122</v>
      </c>
      <c r="V667" s="17" t="s">
        <v>122</v>
      </c>
      <c r="W667" s="17" t="s">
        <v>159</v>
      </c>
      <c r="X667" s="19">
        <v>43349</v>
      </c>
      <c r="Y667" s="19">
        <f t="shared" si="44"/>
        <v>43349</v>
      </c>
      <c r="Z667" s="29">
        <v>660</v>
      </c>
      <c r="AA667" s="30">
        <v>120</v>
      </c>
      <c r="AB667" s="30">
        <v>0</v>
      </c>
      <c r="AD667" s="31" t="s">
        <v>400</v>
      </c>
      <c r="AE667" s="17">
        <v>660</v>
      </c>
      <c r="AF667" s="32" t="s">
        <v>401</v>
      </c>
      <c r="AG667" s="33" t="s">
        <v>173</v>
      </c>
      <c r="AH667" s="19">
        <f t="shared" si="42"/>
        <v>43373</v>
      </c>
      <c r="AI667" s="19">
        <f t="shared" si="43"/>
        <v>43373</v>
      </c>
      <c r="AJ667" s="17" t="s">
        <v>402</v>
      </c>
    </row>
    <row r="668" spans="1:36" ht="45" customHeight="1">
      <c r="A668" s="38">
        <v>2018</v>
      </c>
      <c r="B668" s="19">
        <v>43282</v>
      </c>
      <c r="C668" s="19">
        <v>43373</v>
      </c>
      <c r="D668" s="17" t="s">
        <v>96</v>
      </c>
      <c r="E668" s="37">
        <v>451</v>
      </c>
      <c r="F668" s="37" t="s">
        <v>153</v>
      </c>
      <c r="G668" s="37" t="s">
        <v>153</v>
      </c>
      <c r="H668" s="37" t="s">
        <v>154</v>
      </c>
      <c r="I668" s="37" t="s">
        <v>155</v>
      </c>
      <c r="J668" s="37" t="s">
        <v>156</v>
      </c>
      <c r="K668" s="37" t="s">
        <v>157</v>
      </c>
      <c r="L668" s="17" t="s">
        <v>101</v>
      </c>
      <c r="M668" s="17" t="s">
        <v>158</v>
      </c>
      <c r="N668" s="17" t="s">
        <v>103</v>
      </c>
      <c r="O668" s="17">
        <v>0</v>
      </c>
      <c r="P668" s="30">
        <v>0</v>
      </c>
      <c r="Q668" s="17" t="s">
        <v>121</v>
      </c>
      <c r="R668" s="17" t="s">
        <v>122</v>
      </c>
      <c r="S668" s="17" t="s">
        <v>122</v>
      </c>
      <c r="T668" s="17" t="s">
        <v>121</v>
      </c>
      <c r="U668" s="17" t="s">
        <v>122</v>
      </c>
      <c r="V668" s="17" t="s">
        <v>122</v>
      </c>
      <c r="W668" s="17" t="s">
        <v>159</v>
      </c>
      <c r="X668" s="19">
        <v>43350</v>
      </c>
      <c r="Y668" s="19">
        <f t="shared" si="44"/>
        <v>43350</v>
      </c>
      <c r="Z668" s="29">
        <v>661</v>
      </c>
      <c r="AA668" s="30">
        <v>120</v>
      </c>
      <c r="AB668" s="30">
        <v>0</v>
      </c>
      <c r="AD668" s="31" t="s">
        <v>400</v>
      </c>
      <c r="AE668" s="17">
        <v>661</v>
      </c>
      <c r="AF668" s="32" t="s">
        <v>401</v>
      </c>
      <c r="AG668" s="33" t="s">
        <v>173</v>
      </c>
      <c r="AH668" s="19">
        <f t="shared" si="42"/>
        <v>43373</v>
      </c>
      <c r="AI668" s="19">
        <f t="shared" si="43"/>
        <v>43373</v>
      </c>
      <c r="AJ668" s="17" t="s">
        <v>402</v>
      </c>
    </row>
    <row r="669" spans="1:36" ht="45" customHeight="1">
      <c r="A669" s="38">
        <v>2018</v>
      </c>
      <c r="B669" s="19">
        <v>43282</v>
      </c>
      <c r="C669" s="19">
        <v>43373</v>
      </c>
      <c r="D669" s="17" t="s">
        <v>96</v>
      </c>
      <c r="E669" s="37">
        <v>451</v>
      </c>
      <c r="F669" s="37" t="s">
        <v>153</v>
      </c>
      <c r="G669" s="37" t="s">
        <v>153</v>
      </c>
      <c r="H669" s="37" t="s">
        <v>154</v>
      </c>
      <c r="I669" s="37" t="s">
        <v>155</v>
      </c>
      <c r="J669" s="37" t="s">
        <v>156</v>
      </c>
      <c r="K669" s="37" t="s">
        <v>157</v>
      </c>
      <c r="L669" s="17" t="s">
        <v>101</v>
      </c>
      <c r="M669" s="17" t="s">
        <v>158</v>
      </c>
      <c r="N669" s="17" t="s">
        <v>103</v>
      </c>
      <c r="O669" s="17">
        <v>0</v>
      </c>
      <c r="P669" s="30">
        <v>0</v>
      </c>
      <c r="Q669" s="17" t="s">
        <v>121</v>
      </c>
      <c r="R669" s="17" t="s">
        <v>122</v>
      </c>
      <c r="S669" s="17" t="s">
        <v>122</v>
      </c>
      <c r="T669" s="17" t="s">
        <v>121</v>
      </c>
      <c r="U669" s="17" t="s">
        <v>122</v>
      </c>
      <c r="V669" s="17" t="s">
        <v>122</v>
      </c>
      <c r="W669" s="17" t="s">
        <v>159</v>
      </c>
      <c r="X669" s="19">
        <v>43355</v>
      </c>
      <c r="Y669" s="19">
        <f t="shared" si="44"/>
        <v>43355</v>
      </c>
      <c r="Z669" s="29">
        <v>662</v>
      </c>
      <c r="AA669" s="30">
        <v>120</v>
      </c>
      <c r="AB669" s="30">
        <v>0</v>
      </c>
      <c r="AD669" s="31" t="s">
        <v>400</v>
      </c>
      <c r="AE669" s="17">
        <v>662</v>
      </c>
      <c r="AF669" s="32" t="s">
        <v>401</v>
      </c>
      <c r="AG669" s="33" t="s">
        <v>173</v>
      </c>
      <c r="AH669" s="19">
        <f t="shared" si="42"/>
        <v>43373</v>
      </c>
      <c r="AI669" s="19">
        <f t="shared" si="43"/>
        <v>43373</v>
      </c>
      <c r="AJ669" s="17" t="s">
        <v>402</v>
      </c>
    </row>
    <row r="670" spans="1:36" ht="45" customHeight="1">
      <c r="A670" s="38">
        <v>2018</v>
      </c>
      <c r="B670" s="19">
        <v>43282</v>
      </c>
      <c r="C670" s="19">
        <v>43373</v>
      </c>
      <c r="D670" s="17" t="s">
        <v>96</v>
      </c>
      <c r="E670" s="37">
        <v>451</v>
      </c>
      <c r="F670" s="37" t="s">
        <v>153</v>
      </c>
      <c r="G670" s="37" t="s">
        <v>153</v>
      </c>
      <c r="H670" s="37" t="s">
        <v>154</v>
      </c>
      <c r="I670" s="37" t="s">
        <v>155</v>
      </c>
      <c r="J670" s="37" t="s">
        <v>156</v>
      </c>
      <c r="K670" s="37" t="s">
        <v>157</v>
      </c>
      <c r="L670" s="17" t="s">
        <v>101</v>
      </c>
      <c r="M670" s="17" t="s">
        <v>158</v>
      </c>
      <c r="N670" s="17" t="s">
        <v>103</v>
      </c>
      <c r="O670" s="17">
        <v>0</v>
      </c>
      <c r="P670" s="30">
        <v>0</v>
      </c>
      <c r="Q670" s="17" t="s">
        <v>121</v>
      </c>
      <c r="R670" s="17" t="s">
        <v>122</v>
      </c>
      <c r="S670" s="17" t="s">
        <v>122</v>
      </c>
      <c r="T670" s="17" t="s">
        <v>121</v>
      </c>
      <c r="U670" s="17" t="s">
        <v>122</v>
      </c>
      <c r="V670" s="17" t="s">
        <v>122</v>
      </c>
      <c r="W670" s="17" t="s">
        <v>159</v>
      </c>
      <c r="X670" s="19">
        <v>43357</v>
      </c>
      <c r="Y670" s="19">
        <f t="shared" si="44"/>
        <v>43357</v>
      </c>
      <c r="Z670" s="29">
        <v>663</v>
      </c>
      <c r="AA670" s="30">
        <v>120</v>
      </c>
      <c r="AB670" s="30">
        <v>0</v>
      </c>
      <c r="AD670" s="31" t="s">
        <v>400</v>
      </c>
      <c r="AE670" s="17">
        <v>663</v>
      </c>
      <c r="AF670" s="32" t="s">
        <v>401</v>
      </c>
      <c r="AG670" s="33" t="s">
        <v>173</v>
      </c>
      <c r="AH670" s="19">
        <f t="shared" si="42"/>
        <v>43373</v>
      </c>
      <c r="AI670" s="19">
        <f t="shared" si="43"/>
        <v>43373</v>
      </c>
      <c r="AJ670" s="17" t="s">
        <v>402</v>
      </c>
    </row>
    <row r="671" spans="1:36" ht="45" customHeight="1">
      <c r="A671" s="38">
        <v>2018</v>
      </c>
      <c r="B671" s="19">
        <v>43282</v>
      </c>
      <c r="C671" s="19">
        <v>43373</v>
      </c>
      <c r="D671" s="17" t="s">
        <v>96</v>
      </c>
      <c r="E671" s="37">
        <v>451</v>
      </c>
      <c r="F671" s="37" t="s">
        <v>153</v>
      </c>
      <c r="G671" s="37" t="s">
        <v>153</v>
      </c>
      <c r="H671" s="37" t="s">
        <v>154</v>
      </c>
      <c r="I671" s="37" t="s">
        <v>155</v>
      </c>
      <c r="J671" s="37" t="s">
        <v>156</v>
      </c>
      <c r="K671" s="37" t="s">
        <v>157</v>
      </c>
      <c r="L671" s="17" t="s">
        <v>101</v>
      </c>
      <c r="M671" s="17" t="s">
        <v>158</v>
      </c>
      <c r="N671" s="17" t="s">
        <v>103</v>
      </c>
      <c r="O671" s="17">
        <v>0</v>
      </c>
      <c r="P671" s="30">
        <v>0</v>
      </c>
      <c r="Q671" s="17" t="s">
        <v>121</v>
      </c>
      <c r="R671" s="17" t="s">
        <v>122</v>
      </c>
      <c r="S671" s="17" t="s">
        <v>122</v>
      </c>
      <c r="T671" s="17" t="s">
        <v>121</v>
      </c>
      <c r="U671" s="17" t="s">
        <v>122</v>
      </c>
      <c r="V671" s="17" t="s">
        <v>122</v>
      </c>
      <c r="W671" s="17" t="s">
        <v>159</v>
      </c>
      <c r="X671" s="19">
        <v>43361</v>
      </c>
      <c r="Y671" s="19">
        <f t="shared" si="44"/>
        <v>43361</v>
      </c>
      <c r="Z671" s="29">
        <v>664</v>
      </c>
      <c r="AA671" s="30">
        <v>120</v>
      </c>
      <c r="AB671" s="30">
        <v>0</v>
      </c>
      <c r="AD671" s="31" t="s">
        <v>400</v>
      </c>
      <c r="AE671" s="17">
        <v>664</v>
      </c>
      <c r="AF671" s="32" t="s">
        <v>401</v>
      </c>
      <c r="AG671" s="33" t="s">
        <v>173</v>
      </c>
      <c r="AH671" s="19">
        <f t="shared" si="42"/>
        <v>43373</v>
      </c>
      <c r="AI671" s="19">
        <f t="shared" si="43"/>
        <v>43373</v>
      </c>
      <c r="AJ671" s="17" t="s">
        <v>402</v>
      </c>
    </row>
    <row r="672" spans="1:36" ht="45" customHeight="1">
      <c r="A672" s="38">
        <v>2018</v>
      </c>
      <c r="B672" s="19">
        <v>43282</v>
      </c>
      <c r="C672" s="19">
        <v>43373</v>
      </c>
      <c r="D672" s="17" t="s">
        <v>96</v>
      </c>
      <c r="E672" s="37">
        <v>451</v>
      </c>
      <c r="F672" s="37" t="s">
        <v>153</v>
      </c>
      <c r="G672" s="37" t="s">
        <v>153</v>
      </c>
      <c r="H672" s="37" t="s">
        <v>154</v>
      </c>
      <c r="I672" s="37" t="s">
        <v>155</v>
      </c>
      <c r="J672" s="37" t="s">
        <v>156</v>
      </c>
      <c r="K672" s="37" t="s">
        <v>157</v>
      </c>
      <c r="L672" s="17" t="s">
        <v>101</v>
      </c>
      <c r="M672" s="17" t="s">
        <v>158</v>
      </c>
      <c r="N672" s="17" t="s">
        <v>103</v>
      </c>
      <c r="O672" s="17">
        <v>0</v>
      </c>
      <c r="P672" s="30">
        <v>0</v>
      </c>
      <c r="Q672" s="17" t="s">
        <v>121</v>
      </c>
      <c r="R672" s="17" t="s">
        <v>122</v>
      </c>
      <c r="S672" s="17" t="s">
        <v>122</v>
      </c>
      <c r="T672" s="17" t="s">
        <v>121</v>
      </c>
      <c r="U672" s="17" t="s">
        <v>122</v>
      </c>
      <c r="V672" s="17" t="s">
        <v>122</v>
      </c>
      <c r="W672" s="17" t="s">
        <v>159</v>
      </c>
      <c r="X672" s="19">
        <v>43364</v>
      </c>
      <c r="Y672" s="19">
        <f t="shared" si="44"/>
        <v>43364</v>
      </c>
      <c r="Z672" s="29">
        <v>665</v>
      </c>
      <c r="AA672" s="30">
        <v>120</v>
      </c>
      <c r="AB672" s="30">
        <v>0</v>
      </c>
      <c r="AD672" s="31" t="s">
        <v>400</v>
      </c>
      <c r="AE672" s="17">
        <v>665</v>
      </c>
      <c r="AF672" s="32" t="s">
        <v>401</v>
      </c>
      <c r="AG672" s="33" t="s">
        <v>173</v>
      </c>
      <c r="AH672" s="19">
        <f t="shared" si="42"/>
        <v>43373</v>
      </c>
      <c r="AI672" s="19">
        <f t="shared" si="43"/>
        <v>43373</v>
      </c>
      <c r="AJ672" s="17" t="s">
        <v>402</v>
      </c>
    </row>
    <row r="673" spans="1:36" ht="45" customHeight="1">
      <c r="A673" s="38">
        <v>2018</v>
      </c>
      <c r="B673" s="19">
        <v>43282</v>
      </c>
      <c r="C673" s="19">
        <v>43373</v>
      </c>
      <c r="D673" s="17" t="s">
        <v>96</v>
      </c>
      <c r="E673" s="36">
        <v>451</v>
      </c>
      <c r="F673" s="36" t="s">
        <v>153</v>
      </c>
      <c r="G673" s="36" t="s">
        <v>153</v>
      </c>
      <c r="H673" s="36" t="s">
        <v>160</v>
      </c>
      <c r="I673" s="36" t="s">
        <v>161</v>
      </c>
      <c r="J673" s="36" t="s">
        <v>162</v>
      </c>
      <c r="K673" s="36" t="s">
        <v>163</v>
      </c>
      <c r="L673" s="17" t="s">
        <v>101</v>
      </c>
      <c r="M673" s="17" t="s">
        <v>164</v>
      </c>
      <c r="N673" s="17" t="s">
        <v>103</v>
      </c>
      <c r="O673" s="17">
        <v>0</v>
      </c>
      <c r="P673" s="30">
        <v>0</v>
      </c>
      <c r="Q673" s="17" t="s">
        <v>121</v>
      </c>
      <c r="R673" s="17" t="s">
        <v>122</v>
      </c>
      <c r="S673" s="17" t="s">
        <v>122</v>
      </c>
      <c r="T673" s="17" t="s">
        <v>121</v>
      </c>
      <c r="U673" s="17" t="s">
        <v>122</v>
      </c>
      <c r="V673" s="17" t="s">
        <v>122</v>
      </c>
      <c r="W673" s="17" t="s">
        <v>159</v>
      </c>
      <c r="X673" s="19">
        <v>43363</v>
      </c>
      <c r="Y673" s="19">
        <f t="shared" si="44"/>
        <v>43363</v>
      </c>
      <c r="Z673" s="29">
        <v>666</v>
      </c>
      <c r="AA673" s="30">
        <v>157</v>
      </c>
      <c r="AB673" s="30">
        <v>0</v>
      </c>
      <c r="AD673" s="31" t="s">
        <v>400</v>
      </c>
      <c r="AE673" s="17">
        <v>666</v>
      </c>
      <c r="AF673" s="32" t="s">
        <v>401</v>
      </c>
      <c r="AG673" s="33" t="s">
        <v>173</v>
      </c>
      <c r="AH673" s="19">
        <f t="shared" si="42"/>
        <v>43373</v>
      </c>
      <c r="AI673" s="19">
        <f t="shared" si="43"/>
        <v>43373</v>
      </c>
      <c r="AJ673" s="17" t="s">
        <v>402</v>
      </c>
    </row>
    <row r="674" spans="1:36" ht="45" customHeight="1">
      <c r="A674" s="38">
        <v>2018</v>
      </c>
      <c r="B674" s="19">
        <v>43282</v>
      </c>
      <c r="C674" s="19">
        <v>43373</v>
      </c>
      <c r="D674" s="17" t="s">
        <v>96</v>
      </c>
      <c r="E674" s="17">
        <v>450</v>
      </c>
      <c r="F674" s="17" t="s">
        <v>994</v>
      </c>
      <c r="G674" s="17" t="s">
        <v>994</v>
      </c>
      <c r="H674" s="17" t="s">
        <v>160</v>
      </c>
      <c r="I674" s="17" t="s">
        <v>995</v>
      </c>
      <c r="J674" s="17" t="s">
        <v>301</v>
      </c>
      <c r="K674" s="17" t="s">
        <v>141</v>
      </c>
      <c r="L674" s="17" t="s">
        <v>101</v>
      </c>
      <c r="M674" s="17" t="s">
        <v>164</v>
      </c>
      <c r="N674" s="17" t="s">
        <v>103</v>
      </c>
      <c r="O674" s="17">
        <v>0</v>
      </c>
      <c r="P674" s="30">
        <v>0</v>
      </c>
      <c r="Q674" s="17" t="s">
        <v>121</v>
      </c>
      <c r="R674" s="17" t="s">
        <v>122</v>
      </c>
      <c r="S674" s="17" t="s">
        <v>122</v>
      </c>
      <c r="T674" s="17" t="s">
        <v>121</v>
      </c>
      <c r="U674" s="17" t="s">
        <v>122</v>
      </c>
      <c r="V674" s="17" t="s">
        <v>122</v>
      </c>
      <c r="W674" s="17" t="s">
        <v>159</v>
      </c>
      <c r="X674" s="19">
        <v>43360</v>
      </c>
      <c r="Y674" s="19">
        <f t="shared" si="44"/>
        <v>43360</v>
      </c>
      <c r="Z674" s="29">
        <v>667</v>
      </c>
      <c r="AA674" s="30">
        <v>120</v>
      </c>
      <c r="AB674" s="30">
        <v>0</v>
      </c>
      <c r="AD674" s="31" t="s">
        <v>400</v>
      </c>
      <c r="AE674" s="17">
        <v>667</v>
      </c>
      <c r="AF674" s="32" t="s">
        <v>401</v>
      </c>
      <c r="AG674" s="33" t="s">
        <v>173</v>
      </c>
      <c r="AH674" s="19">
        <f t="shared" si="42"/>
        <v>43373</v>
      </c>
      <c r="AI674" s="19">
        <f t="shared" si="43"/>
        <v>43373</v>
      </c>
      <c r="AJ674" s="17" t="s">
        <v>402</v>
      </c>
    </row>
    <row r="675" spans="1:36" ht="45" customHeight="1">
      <c r="A675" s="38">
        <v>2018</v>
      </c>
      <c r="B675" s="19">
        <v>43282</v>
      </c>
      <c r="C675" s="19">
        <v>43373</v>
      </c>
      <c r="D675" s="17" t="s">
        <v>96</v>
      </c>
      <c r="E675" s="17">
        <v>311</v>
      </c>
      <c r="F675" s="17" t="s">
        <v>204</v>
      </c>
      <c r="G675" s="17" t="s">
        <v>204</v>
      </c>
      <c r="H675" s="17" t="s">
        <v>851</v>
      </c>
      <c r="I675" s="17" t="s">
        <v>346</v>
      </c>
      <c r="J675" s="17" t="s">
        <v>253</v>
      </c>
      <c r="K675" s="17" t="s">
        <v>163</v>
      </c>
      <c r="L675" s="17" t="s">
        <v>101</v>
      </c>
      <c r="M675" s="17" t="s">
        <v>314</v>
      </c>
      <c r="N675" s="17" t="s">
        <v>103</v>
      </c>
      <c r="O675" s="17">
        <v>0</v>
      </c>
      <c r="P675" s="30">
        <v>0</v>
      </c>
      <c r="Q675" s="17" t="s">
        <v>121</v>
      </c>
      <c r="R675" s="17" t="s">
        <v>122</v>
      </c>
      <c r="S675" s="17" t="s">
        <v>122</v>
      </c>
      <c r="T675" s="17" t="s">
        <v>121</v>
      </c>
      <c r="U675" s="17" t="s">
        <v>122</v>
      </c>
      <c r="V675" s="17" t="s">
        <v>122</v>
      </c>
      <c r="W675" s="17" t="s">
        <v>159</v>
      </c>
      <c r="X675" s="19">
        <v>43362</v>
      </c>
      <c r="Y675" s="19">
        <f t="shared" si="44"/>
        <v>43362</v>
      </c>
      <c r="Z675" s="29">
        <v>668</v>
      </c>
      <c r="AA675" s="30">
        <v>110</v>
      </c>
      <c r="AB675" s="30">
        <v>0</v>
      </c>
      <c r="AD675" s="31" t="s">
        <v>400</v>
      </c>
      <c r="AE675" s="17">
        <v>668</v>
      </c>
      <c r="AF675" s="32" t="s">
        <v>401</v>
      </c>
      <c r="AG675" s="33" t="s">
        <v>173</v>
      </c>
      <c r="AH675" s="19">
        <f t="shared" si="42"/>
        <v>43373</v>
      </c>
      <c r="AI675" s="19">
        <f t="shared" si="43"/>
        <v>43373</v>
      </c>
      <c r="AJ675" s="17" t="s">
        <v>402</v>
      </c>
    </row>
    <row r="676" spans="1:36" ht="45" customHeight="1">
      <c r="A676" s="38">
        <v>2018</v>
      </c>
      <c r="B676" s="19">
        <v>43282</v>
      </c>
      <c r="C676" s="19">
        <v>43373</v>
      </c>
      <c r="D676" s="17" t="s">
        <v>96</v>
      </c>
      <c r="E676" s="17">
        <v>280</v>
      </c>
      <c r="F676" s="17" t="s">
        <v>348</v>
      </c>
      <c r="G676" s="17" t="s">
        <v>348</v>
      </c>
      <c r="H676" s="17" t="s">
        <v>145</v>
      </c>
      <c r="I676" s="17" t="s">
        <v>349</v>
      </c>
      <c r="J676" s="17" t="s">
        <v>350</v>
      </c>
      <c r="K676" s="17" t="s">
        <v>351</v>
      </c>
      <c r="L676" s="17" t="s">
        <v>101</v>
      </c>
      <c r="M676" s="17" t="s">
        <v>164</v>
      </c>
      <c r="N676" s="17" t="s">
        <v>103</v>
      </c>
      <c r="O676" s="17">
        <v>0</v>
      </c>
      <c r="P676" s="30">
        <v>0</v>
      </c>
      <c r="Q676" s="17" t="s">
        <v>121</v>
      </c>
      <c r="R676" s="17" t="s">
        <v>122</v>
      </c>
      <c r="S676" s="17" t="s">
        <v>122</v>
      </c>
      <c r="T676" s="17" t="s">
        <v>121</v>
      </c>
      <c r="U676" s="17" t="s">
        <v>122</v>
      </c>
      <c r="V676" s="17" t="s">
        <v>122</v>
      </c>
      <c r="W676" s="37" t="s">
        <v>1013</v>
      </c>
      <c r="X676" s="19">
        <v>43363</v>
      </c>
      <c r="Y676" s="19">
        <f t="shared" si="44"/>
        <v>43363</v>
      </c>
      <c r="Z676" s="29">
        <v>669</v>
      </c>
      <c r="AA676" s="30">
        <v>110</v>
      </c>
      <c r="AB676" s="30">
        <v>0</v>
      </c>
      <c r="AD676" s="31" t="s">
        <v>400</v>
      </c>
      <c r="AE676" s="17">
        <v>669</v>
      </c>
      <c r="AF676" s="32" t="s">
        <v>401</v>
      </c>
      <c r="AG676" s="33" t="s">
        <v>173</v>
      </c>
      <c r="AH676" s="19">
        <f t="shared" si="42"/>
        <v>43373</v>
      </c>
      <c r="AI676" s="19">
        <f t="shared" si="43"/>
        <v>43373</v>
      </c>
      <c r="AJ676" s="17" t="s">
        <v>402</v>
      </c>
    </row>
    <row r="677" spans="1:36" ht="45" customHeight="1">
      <c r="A677" s="38">
        <v>2018</v>
      </c>
      <c r="B677" s="19">
        <v>43282</v>
      </c>
      <c r="C677" s="19">
        <v>43373</v>
      </c>
      <c r="D677" s="17" t="s">
        <v>96</v>
      </c>
      <c r="E677" s="17">
        <v>547</v>
      </c>
      <c r="F677" s="17" t="s">
        <v>364</v>
      </c>
      <c r="G677" s="17" t="s">
        <v>364</v>
      </c>
      <c r="H677" s="17" t="s">
        <v>145</v>
      </c>
      <c r="I677" s="17" t="s">
        <v>300</v>
      </c>
      <c r="J677" s="17" t="s">
        <v>270</v>
      </c>
      <c r="K677" s="17" t="s">
        <v>365</v>
      </c>
      <c r="L677" s="17" t="s">
        <v>101</v>
      </c>
      <c r="M677" s="17" t="s">
        <v>314</v>
      </c>
      <c r="N677" s="17" t="s">
        <v>103</v>
      </c>
      <c r="O677" s="17">
        <v>0</v>
      </c>
      <c r="P677" s="30">
        <v>0</v>
      </c>
      <c r="Q677" s="17" t="s">
        <v>121</v>
      </c>
      <c r="R677" s="17" t="s">
        <v>122</v>
      </c>
      <c r="S677" s="17" t="s">
        <v>122</v>
      </c>
      <c r="T677" s="17" t="s">
        <v>121</v>
      </c>
      <c r="U677" s="17" t="s">
        <v>122</v>
      </c>
      <c r="V677" s="17" t="s">
        <v>122</v>
      </c>
      <c r="W677" s="17" t="s">
        <v>159</v>
      </c>
      <c r="X677" s="19">
        <v>43356</v>
      </c>
      <c r="Y677" s="19">
        <f t="shared" si="44"/>
        <v>43356</v>
      </c>
      <c r="Z677" s="29">
        <v>670</v>
      </c>
      <c r="AA677" s="30">
        <v>110</v>
      </c>
      <c r="AB677" s="30">
        <v>0</v>
      </c>
      <c r="AD677" s="31" t="s">
        <v>400</v>
      </c>
      <c r="AE677" s="17">
        <v>670</v>
      </c>
      <c r="AF677" s="32" t="s">
        <v>401</v>
      </c>
      <c r="AG677" s="33" t="s">
        <v>173</v>
      </c>
      <c r="AH677" s="19">
        <f t="shared" si="42"/>
        <v>43373</v>
      </c>
      <c r="AI677" s="19">
        <f t="shared" si="43"/>
        <v>43373</v>
      </c>
      <c r="AJ677" s="17" t="s">
        <v>402</v>
      </c>
    </row>
    <row r="678" spans="1:36" ht="45" customHeight="1">
      <c r="A678" s="38">
        <v>2018</v>
      </c>
      <c r="B678" s="19">
        <v>43282</v>
      </c>
      <c r="C678" s="19">
        <v>43373</v>
      </c>
      <c r="D678" s="17" t="s">
        <v>96</v>
      </c>
      <c r="E678" s="17">
        <v>547</v>
      </c>
      <c r="F678" s="17" t="s">
        <v>364</v>
      </c>
      <c r="G678" s="17" t="s">
        <v>364</v>
      </c>
      <c r="H678" s="17" t="s">
        <v>145</v>
      </c>
      <c r="I678" s="17" t="s">
        <v>300</v>
      </c>
      <c r="J678" s="17" t="s">
        <v>270</v>
      </c>
      <c r="K678" s="17" t="s">
        <v>365</v>
      </c>
      <c r="L678" s="17" t="s">
        <v>101</v>
      </c>
      <c r="M678" s="17" t="s">
        <v>314</v>
      </c>
      <c r="N678" s="17" t="s">
        <v>103</v>
      </c>
      <c r="O678" s="17">
        <v>0</v>
      </c>
      <c r="P678" s="30">
        <v>0</v>
      </c>
      <c r="Q678" s="17" t="s">
        <v>121</v>
      </c>
      <c r="R678" s="17" t="s">
        <v>122</v>
      </c>
      <c r="S678" s="17" t="s">
        <v>122</v>
      </c>
      <c r="T678" s="17" t="s">
        <v>121</v>
      </c>
      <c r="U678" s="17" t="s">
        <v>122</v>
      </c>
      <c r="V678" s="17" t="s">
        <v>122</v>
      </c>
      <c r="W678" s="17" t="s">
        <v>159</v>
      </c>
      <c r="X678" s="19">
        <v>43362</v>
      </c>
      <c r="Y678" s="19">
        <f t="shared" si="44"/>
        <v>43362</v>
      </c>
      <c r="Z678" s="29">
        <v>671</v>
      </c>
      <c r="AA678" s="30">
        <v>110</v>
      </c>
      <c r="AB678" s="30">
        <v>0</v>
      </c>
      <c r="AD678" s="31" t="s">
        <v>400</v>
      </c>
      <c r="AE678" s="17">
        <v>671</v>
      </c>
      <c r="AF678" s="32" t="s">
        <v>401</v>
      </c>
      <c r="AG678" s="33" t="s">
        <v>173</v>
      </c>
      <c r="AH678" s="19">
        <f t="shared" si="42"/>
        <v>43373</v>
      </c>
      <c r="AI678" s="19">
        <f t="shared" si="43"/>
        <v>43373</v>
      </c>
      <c r="AJ678" s="17" t="s">
        <v>402</v>
      </c>
    </row>
    <row r="679" spans="1:36" ht="45" customHeight="1">
      <c r="A679" s="38">
        <v>2018</v>
      </c>
      <c r="B679" s="19">
        <v>43282</v>
      </c>
      <c r="C679" s="19">
        <v>43373</v>
      </c>
      <c r="D679" s="17" t="s">
        <v>96</v>
      </c>
      <c r="E679" s="17">
        <v>311</v>
      </c>
      <c r="F679" s="17" t="s">
        <v>364</v>
      </c>
      <c r="G679" s="17" t="s">
        <v>364</v>
      </c>
      <c r="H679" s="17" t="s">
        <v>145</v>
      </c>
      <c r="I679" s="17" t="s">
        <v>1014</v>
      </c>
      <c r="J679" s="17" t="s">
        <v>291</v>
      </c>
      <c r="K679" s="17" t="s">
        <v>1015</v>
      </c>
      <c r="L679" s="17" t="s">
        <v>101</v>
      </c>
      <c r="M679" s="17" t="s">
        <v>314</v>
      </c>
      <c r="N679" s="17" t="s">
        <v>103</v>
      </c>
      <c r="O679" s="17">
        <v>0</v>
      </c>
      <c r="P679" s="30">
        <v>0</v>
      </c>
      <c r="Q679" s="17" t="s">
        <v>121</v>
      </c>
      <c r="R679" s="17" t="s">
        <v>122</v>
      </c>
      <c r="S679" s="17" t="s">
        <v>122</v>
      </c>
      <c r="T679" s="17" t="s">
        <v>121</v>
      </c>
      <c r="U679" s="17" t="s">
        <v>122</v>
      </c>
      <c r="V679" s="17" t="s">
        <v>122</v>
      </c>
      <c r="W679" s="17" t="s">
        <v>1016</v>
      </c>
      <c r="X679" s="19">
        <v>43350</v>
      </c>
      <c r="Y679" s="19">
        <f t="shared" si="44"/>
        <v>43350</v>
      </c>
      <c r="Z679" s="29">
        <v>672</v>
      </c>
      <c r="AA679" s="30">
        <v>100</v>
      </c>
      <c r="AB679" s="30">
        <v>0</v>
      </c>
      <c r="AD679" s="31" t="s">
        <v>400</v>
      </c>
      <c r="AE679" s="17">
        <v>672</v>
      </c>
      <c r="AF679" s="32" t="s">
        <v>401</v>
      </c>
      <c r="AG679" s="33" t="s">
        <v>173</v>
      </c>
      <c r="AH679" s="19">
        <f t="shared" si="42"/>
        <v>43373</v>
      </c>
      <c r="AI679" s="19">
        <f t="shared" si="43"/>
        <v>43373</v>
      </c>
      <c r="AJ679" s="17" t="s">
        <v>402</v>
      </c>
    </row>
    <row r="680" spans="1:36" ht="45" customHeight="1">
      <c r="A680" s="38">
        <v>2018</v>
      </c>
      <c r="B680" s="19">
        <v>43282</v>
      </c>
      <c r="C680" s="19">
        <v>43373</v>
      </c>
      <c r="D680" s="17" t="s">
        <v>96</v>
      </c>
      <c r="E680" s="17">
        <v>519</v>
      </c>
      <c r="F680" s="17" t="s">
        <v>335</v>
      </c>
      <c r="G680" s="17" t="s">
        <v>335</v>
      </c>
      <c r="H680" s="17" t="s">
        <v>145</v>
      </c>
      <c r="I680" s="17" t="s">
        <v>336</v>
      </c>
      <c r="J680" s="17" t="s">
        <v>337</v>
      </c>
      <c r="K680" s="17" t="s">
        <v>338</v>
      </c>
      <c r="L680" s="17" t="s">
        <v>101</v>
      </c>
      <c r="M680" s="17" t="s">
        <v>1017</v>
      </c>
      <c r="N680" s="17" t="s">
        <v>103</v>
      </c>
      <c r="O680" s="17">
        <v>0</v>
      </c>
      <c r="P680" s="30">
        <v>0</v>
      </c>
      <c r="Q680" s="17" t="s">
        <v>121</v>
      </c>
      <c r="R680" s="17" t="s">
        <v>122</v>
      </c>
      <c r="S680" s="17" t="s">
        <v>122</v>
      </c>
      <c r="T680" s="17" t="s">
        <v>121</v>
      </c>
      <c r="U680" s="17" t="s">
        <v>122</v>
      </c>
      <c r="V680" s="17" t="s">
        <v>122</v>
      </c>
      <c r="W680" s="17" t="s">
        <v>849</v>
      </c>
      <c r="X680" s="19">
        <v>43357</v>
      </c>
      <c r="Y680" s="19">
        <f t="shared" si="44"/>
        <v>43357</v>
      </c>
      <c r="Z680" s="29">
        <v>673</v>
      </c>
      <c r="AA680" s="30">
        <v>300</v>
      </c>
      <c r="AB680" s="30">
        <v>0</v>
      </c>
      <c r="AD680" s="31" t="s">
        <v>400</v>
      </c>
      <c r="AE680" s="17">
        <v>673</v>
      </c>
      <c r="AF680" s="32" t="s">
        <v>401</v>
      </c>
      <c r="AG680" s="33" t="s">
        <v>173</v>
      </c>
      <c r="AH680" s="19">
        <f t="shared" si="42"/>
        <v>43373</v>
      </c>
      <c r="AI680" s="19">
        <f t="shared" si="43"/>
        <v>43373</v>
      </c>
      <c r="AJ680" s="17" t="s">
        <v>402</v>
      </c>
    </row>
    <row r="681" spans="1:36" ht="45" customHeight="1">
      <c r="A681" s="38">
        <v>2018</v>
      </c>
      <c r="B681" s="19">
        <v>43282</v>
      </c>
      <c r="C681" s="19">
        <v>43373</v>
      </c>
      <c r="D681" s="17" t="s">
        <v>96</v>
      </c>
      <c r="E681" s="17">
        <v>322</v>
      </c>
      <c r="F681" s="17" t="s">
        <v>144</v>
      </c>
      <c r="G681" s="17" t="s">
        <v>144</v>
      </c>
      <c r="H681" s="17" t="s">
        <v>145</v>
      </c>
      <c r="I681" s="17" t="s">
        <v>355</v>
      </c>
      <c r="J681" s="17" t="s">
        <v>239</v>
      </c>
      <c r="K681" s="17" t="s">
        <v>295</v>
      </c>
      <c r="L681" s="17" t="s">
        <v>101</v>
      </c>
      <c r="M681" s="17" t="s">
        <v>968</v>
      </c>
      <c r="N681" s="17" t="s">
        <v>103</v>
      </c>
      <c r="O681" s="17">
        <v>0</v>
      </c>
      <c r="P681" s="30">
        <v>0</v>
      </c>
      <c r="Q681" s="17" t="s">
        <v>121</v>
      </c>
      <c r="R681" s="17" t="s">
        <v>122</v>
      </c>
      <c r="S681" s="17" t="s">
        <v>122</v>
      </c>
      <c r="T681" s="17" t="s">
        <v>121</v>
      </c>
      <c r="U681" s="17" t="s">
        <v>122</v>
      </c>
      <c r="V681" s="17" t="s">
        <v>202</v>
      </c>
      <c r="W681" s="17" t="s">
        <v>296</v>
      </c>
      <c r="X681" s="19">
        <v>43362</v>
      </c>
      <c r="Y681" s="19">
        <f t="shared" si="44"/>
        <v>43362</v>
      </c>
      <c r="Z681" s="29">
        <v>674</v>
      </c>
      <c r="AA681" s="30">
        <v>120</v>
      </c>
      <c r="AB681" s="30">
        <v>0</v>
      </c>
      <c r="AD681" s="31" t="s">
        <v>400</v>
      </c>
      <c r="AE681" s="17">
        <v>674</v>
      </c>
      <c r="AF681" s="32" t="s">
        <v>401</v>
      </c>
      <c r="AG681" s="33" t="s">
        <v>173</v>
      </c>
      <c r="AH681" s="19">
        <f t="shared" si="42"/>
        <v>43373</v>
      </c>
      <c r="AI681" s="19">
        <f t="shared" si="43"/>
        <v>43373</v>
      </c>
      <c r="AJ681" s="17" t="s">
        <v>402</v>
      </c>
    </row>
    <row r="682" spans="1:36" ht="45" customHeight="1">
      <c r="A682" s="38">
        <v>2018</v>
      </c>
      <c r="B682" s="19">
        <v>43282</v>
      </c>
      <c r="C682" s="19">
        <v>43373</v>
      </c>
      <c r="D682" s="17" t="s">
        <v>96</v>
      </c>
      <c r="E682" s="17">
        <v>322</v>
      </c>
      <c r="F682" s="17" t="s">
        <v>144</v>
      </c>
      <c r="G682" s="17" t="s">
        <v>144</v>
      </c>
      <c r="H682" s="17" t="s">
        <v>145</v>
      </c>
      <c r="I682" s="17" t="s">
        <v>355</v>
      </c>
      <c r="J682" s="17" t="s">
        <v>239</v>
      </c>
      <c r="K682" s="17" t="s">
        <v>295</v>
      </c>
      <c r="L682" s="17" t="s">
        <v>101</v>
      </c>
      <c r="M682" s="17" t="s">
        <v>1018</v>
      </c>
      <c r="N682" s="17" t="s">
        <v>103</v>
      </c>
      <c r="O682" s="17">
        <v>0</v>
      </c>
      <c r="P682" s="30">
        <v>0</v>
      </c>
      <c r="Q682" s="17" t="s">
        <v>121</v>
      </c>
      <c r="R682" s="17" t="s">
        <v>122</v>
      </c>
      <c r="S682" s="17" t="s">
        <v>122</v>
      </c>
      <c r="T682" s="17" t="s">
        <v>121</v>
      </c>
      <c r="U682" s="17" t="s">
        <v>122</v>
      </c>
      <c r="V682" s="17" t="s">
        <v>1019</v>
      </c>
      <c r="W682" s="17" t="s">
        <v>296</v>
      </c>
      <c r="X682" s="19">
        <v>43361</v>
      </c>
      <c r="Y682" s="19">
        <f t="shared" si="44"/>
        <v>43361</v>
      </c>
      <c r="Z682" s="29">
        <v>675</v>
      </c>
      <c r="AA682" s="30">
        <v>120</v>
      </c>
      <c r="AB682" s="30">
        <v>0</v>
      </c>
      <c r="AD682" s="31" t="s">
        <v>400</v>
      </c>
      <c r="AE682" s="17">
        <v>675</v>
      </c>
      <c r="AF682" s="32" t="s">
        <v>401</v>
      </c>
      <c r="AG682" s="33" t="s">
        <v>173</v>
      </c>
      <c r="AH682" s="19">
        <f t="shared" si="42"/>
        <v>43373</v>
      </c>
      <c r="AI682" s="19">
        <f t="shared" si="43"/>
        <v>43373</v>
      </c>
      <c r="AJ682" s="17" t="s">
        <v>402</v>
      </c>
    </row>
    <row r="683" spans="1:36" ht="45" customHeight="1">
      <c r="A683" s="38">
        <v>2018</v>
      </c>
      <c r="B683" s="19">
        <v>43282</v>
      </c>
      <c r="C683" s="19">
        <v>43373</v>
      </c>
      <c r="D683" s="17" t="s">
        <v>96</v>
      </c>
      <c r="E683" s="17">
        <v>280</v>
      </c>
      <c r="F683" s="17" t="s">
        <v>348</v>
      </c>
      <c r="G683" s="17" t="s">
        <v>348</v>
      </c>
      <c r="H683" s="17" t="s">
        <v>145</v>
      </c>
      <c r="I683" s="17" t="s">
        <v>349</v>
      </c>
      <c r="J683" s="17" t="s">
        <v>350</v>
      </c>
      <c r="K683" s="17" t="s">
        <v>351</v>
      </c>
      <c r="L683" s="17" t="s">
        <v>101</v>
      </c>
      <c r="M683" s="17" t="s">
        <v>210</v>
      </c>
      <c r="N683" s="17" t="s">
        <v>103</v>
      </c>
      <c r="O683" s="17">
        <v>13</v>
      </c>
      <c r="P683" s="30">
        <f>(1680/13)*12</f>
        <v>1550.7692307692307</v>
      </c>
      <c r="Q683" s="17" t="s">
        <v>121</v>
      </c>
      <c r="R683" s="17" t="s">
        <v>122</v>
      </c>
      <c r="S683" s="17" t="s">
        <v>122</v>
      </c>
      <c r="T683" s="17" t="s">
        <v>121</v>
      </c>
      <c r="U683" s="17" t="s">
        <v>122</v>
      </c>
      <c r="V683" s="17" t="s">
        <v>210</v>
      </c>
      <c r="W683" s="37" t="s">
        <v>345</v>
      </c>
      <c r="X683" s="19">
        <v>43363</v>
      </c>
      <c r="Y683" s="19">
        <f t="shared" si="44"/>
        <v>43363</v>
      </c>
      <c r="Z683" s="29">
        <v>676</v>
      </c>
      <c r="AA683" s="30">
        <v>1680</v>
      </c>
      <c r="AB683" s="30">
        <v>0</v>
      </c>
      <c r="AD683" s="31" t="s">
        <v>400</v>
      </c>
      <c r="AE683" s="17">
        <v>676</v>
      </c>
      <c r="AF683" s="32" t="s">
        <v>401</v>
      </c>
      <c r="AG683" s="33" t="s">
        <v>173</v>
      </c>
      <c r="AH683" s="19">
        <f t="shared" si="42"/>
        <v>43373</v>
      </c>
      <c r="AI683" s="19">
        <f t="shared" si="43"/>
        <v>43373</v>
      </c>
      <c r="AJ683" s="17" t="s">
        <v>402</v>
      </c>
    </row>
    <row r="684" spans="1:36" ht="45" customHeight="1">
      <c r="A684" s="38">
        <v>2018</v>
      </c>
      <c r="B684" s="19">
        <v>43282</v>
      </c>
      <c r="C684" s="19">
        <v>43373</v>
      </c>
      <c r="D684" s="17" t="s">
        <v>96</v>
      </c>
      <c r="E684" s="17">
        <v>280</v>
      </c>
      <c r="F684" s="17" t="s">
        <v>348</v>
      </c>
      <c r="G684" s="17" t="s">
        <v>348</v>
      </c>
      <c r="H684" s="17" t="s">
        <v>145</v>
      </c>
      <c r="I684" s="17" t="s">
        <v>349</v>
      </c>
      <c r="J684" s="17" t="s">
        <v>350</v>
      </c>
      <c r="K684" s="17" t="s">
        <v>351</v>
      </c>
      <c r="L684" s="17" t="s">
        <v>101</v>
      </c>
      <c r="M684" s="17" t="s">
        <v>210</v>
      </c>
      <c r="N684" s="17" t="s">
        <v>103</v>
      </c>
      <c r="O684" s="17">
        <v>13</v>
      </c>
      <c r="P684" s="30">
        <f>(146/13)*12</f>
        <v>134.76923076923077</v>
      </c>
      <c r="Q684" s="17" t="s">
        <v>121</v>
      </c>
      <c r="R684" s="17" t="s">
        <v>122</v>
      </c>
      <c r="S684" s="17" t="s">
        <v>122</v>
      </c>
      <c r="T684" s="17" t="s">
        <v>121</v>
      </c>
      <c r="U684" s="17" t="s">
        <v>122</v>
      </c>
      <c r="V684" s="17" t="s">
        <v>210</v>
      </c>
      <c r="W684" s="37" t="s">
        <v>345</v>
      </c>
      <c r="X684" s="19">
        <v>43113</v>
      </c>
      <c r="Y684" s="19">
        <f t="shared" si="44"/>
        <v>43113</v>
      </c>
      <c r="Z684" s="29">
        <v>677</v>
      </c>
      <c r="AA684" s="30">
        <v>146.4</v>
      </c>
      <c r="AB684" s="30">
        <v>0</v>
      </c>
      <c r="AD684" s="31" t="s">
        <v>400</v>
      </c>
      <c r="AE684" s="17">
        <v>677</v>
      </c>
      <c r="AF684" s="32" t="s">
        <v>401</v>
      </c>
      <c r="AG684" s="33" t="s">
        <v>173</v>
      </c>
      <c r="AH684" s="19">
        <f t="shared" si="42"/>
        <v>43373</v>
      </c>
      <c r="AI684" s="19">
        <f t="shared" si="43"/>
        <v>43373</v>
      </c>
      <c r="AJ684" s="17" t="s">
        <v>402</v>
      </c>
    </row>
    <row r="685" spans="1:36" ht="45" customHeight="1">
      <c r="A685" s="38">
        <v>2018</v>
      </c>
      <c r="B685" s="19">
        <v>43282</v>
      </c>
      <c r="C685" s="19">
        <v>43373</v>
      </c>
      <c r="D685" s="17" t="s">
        <v>96</v>
      </c>
      <c r="E685" s="17">
        <v>322</v>
      </c>
      <c r="F685" s="17" t="s">
        <v>144</v>
      </c>
      <c r="G685" s="17" t="s">
        <v>144</v>
      </c>
      <c r="H685" s="17" t="s">
        <v>145</v>
      </c>
      <c r="I685" s="17" t="s">
        <v>355</v>
      </c>
      <c r="J685" s="17" t="s">
        <v>239</v>
      </c>
      <c r="K685" s="17" t="s">
        <v>295</v>
      </c>
      <c r="L685" s="17" t="s">
        <v>101</v>
      </c>
      <c r="M685" s="17" t="s">
        <v>968</v>
      </c>
      <c r="N685" s="17" t="s">
        <v>103</v>
      </c>
      <c r="O685" s="17">
        <v>0</v>
      </c>
      <c r="P685" s="30">
        <v>0</v>
      </c>
      <c r="Q685" s="17" t="s">
        <v>121</v>
      </c>
      <c r="R685" s="17" t="s">
        <v>122</v>
      </c>
      <c r="S685" s="17" t="s">
        <v>122</v>
      </c>
      <c r="T685" s="17" t="s">
        <v>121</v>
      </c>
      <c r="U685" s="17" t="s">
        <v>122</v>
      </c>
      <c r="V685" s="17" t="s">
        <v>202</v>
      </c>
      <c r="W685" s="17" t="s">
        <v>296</v>
      </c>
      <c r="X685" s="19">
        <v>43363</v>
      </c>
      <c r="Y685" s="19">
        <f t="shared" si="44"/>
        <v>43363</v>
      </c>
      <c r="Z685" s="29">
        <v>678</v>
      </c>
      <c r="AA685" s="30">
        <v>181.01</v>
      </c>
      <c r="AB685" s="30">
        <v>0</v>
      </c>
      <c r="AD685" s="31" t="s">
        <v>400</v>
      </c>
      <c r="AE685" s="17">
        <v>678</v>
      </c>
      <c r="AF685" s="32" t="s">
        <v>401</v>
      </c>
      <c r="AG685" s="33" t="s">
        <v>173</v>
      </c>
      <c r="AH685" s="19">
        <f t="shared" si="42"/>
        <v>43373</v>
      </c>
      <c r="AI685" s="19">
        <f t="shared" si="43"/>
        <v>43373</v>
      </c>
      <c r="AJ685" s="17" t="s">
        <v>402</v>
      </c>
    </row>
    <row r="686" spans="1:36" ht="45" customHeight="1">
      <c r="A686" s="38">
        <v>2018</v>
      </c>
      <c r="B686" s="19">
        <v>43282</v>
      </c>
      <c r="C686" s="19">
        <v>43373</v>
      </c>
      <c r="D686" s="17" t="s">
        <v>96</v>
      </c>
      <c r="E686" s="17">
        <v>468</v>
      </c>
      <c r="F686" s="17" t="s">
        <v>729</v>
      </c>
      <c r="G686" s="17" t="s">
        <v>729</v>
      </c>
      <c r="H686" s="17" t="s">
        <v>226</v>
      </c>
      <c r="I686" s="17" t="s">
        <v>730</v>
      </c>
      <c r="J686" s="17" t="s">
        <v>163</v>
      </c>
      <c r="K686" s="17" t="s">
        <v>731</v>
      </c>
      <c r="L686" s="17" t="s">
        <v>101</v>
      </c>
      <c r="M686" s="17" t="s">
        <v>230</v>
      </c>
      <c r="N686" s="17" t="s">
        <v>103</v>
      </c>
      <c r="O686" s="17">
        <v>0</v>
      </c>
      <c r="P686" s="30">
        <v>0</v>
      </c>
      <c r="Q686" s="17" t="s">
        <v>121</v>
      </c>
      <c r="R686" s="17" t="s">
        <v>122</v>
      </c>
      <c r="S686" s="17" t="s">
        <v>210</v>
      </c>
      <c r="T686" s="17" t="s">
        <v>121</v>
      </c>
      <c r="U686" s="17" t="s">
        <v>122</v>
      </c>
      <c r="V686" s="17" t="s">
        <v>210</v>
      </c>
      <c r="W686" s="17" t="s">
        <v>345</v>
      </c>
      <c r="X686" s="19">
        <v>43361</v>
      </c>
      <c r="Y686" s="19">
        <f t="shared" si="44"/>
        <v>43361</v>
      </c>
      <c r="Z686" s="29">
        <v>679</v>
      </c>
      <c r="AA686" s="30">
        <v>150</v>
      </c>
      <c r="AB686" s="30">
        <v>0</v>
      </c>
      <c r="AD686" s="31" t="s">
        <v>400</v>
      </c>
      <c r="AE686" s="17">
        <v>679</v>
      </c>
      <c r="AF686" s="32" t="s">
        <v>401</v>
      </c>
      <c r="AG686" s="33" t="s">
        <v>173</v>
      </c>
      <c r="AH686" s="19">
        <f t="shared" si="42"/>
        <v>43373</v>
      </c>
      <c r="AI686" s="19">
        <f t="shared" si="43"/>
        <v>43373</v>
      </c>
      <c r="AJ686" s="17" t="s">
        <v>402</v>
      </c>
    </row>
    <row r="687" spans="1:36" ht="45" customHeight="1">
      <c r="A687" s="38">
        <v>2018</v>
      </c>
      <c r="B687" s="19">
        <v>43282</v>
      </c>
      <c r="C687" s="19">
        <v>43373</v>
      </c>
      <c r="D687" s="17" t="s">
        <v>96</v>
      </c>
      <c r="E687" s="17">
        <v>468</v>
      </c>
      <c r="F687" s="17" t="s">
        <v>729</v>
      </c>
      <c r="G687" s="17" t="s">
        <v>729</v>
      </c>
      <c r="H687" s="17" t="s">
        <v>226</v>
      </c>
      <c r="I687" s="17" t="s">
        <v>730</v>
      </c>
      <c r="J687" s="17" t="s">
        <v>163</v>
      </c>
      <c r="K687" s="17" t="s">
        <v>731</v>
      </c>
      <c r="L687" s="17" t="s">
        <v>101</v>
      </c>
      <c r="M687" s="17" t="s">
        <v>352</v>
      </c>
      <c r="N687" s="17" t="s">
        <v>103</v>
      </c>
      <c r="O687" s="17">
        <v>0</v>
      </c>
      <c r="P687" s="30">
        <v>0</v>
      </c>
      <c r="Q687" s="17" t="s">
        <v>121</v>
      </c>
      <c r="R687" s="17" t="s">
        <v>122</v>
      </c>
      <c r="S687" s="17" t="s">
        <v>210</v>
      </c>
      <c r="T687" s="17" t="s">
        <v>121</v>
      </c>
      <c r="U687" s="17" t="s">
        <v>122</v>
      </c>
      <c r="V687" s="17" t="s">
        <v>210</v>
      </c>
      <c r="W687" s="17" t="s">
        <v>345</v>
      </c>
      <c r="X687" s="19">
        <v>43348</v>
      </c>
      <c r="Y687" s="19">
        <f t="shared" si="44"/>
        <v>43348</v>
      </c>
      <c r="Z687" s="29">
        <v>680</v>
      </c>
      <c r="AA687" s="30">
        <v>150</v>
      </c>
      <c r="AB687" s="30">
        <v>0</v>
      </c>
      <c r="AD687" s="31" t="s">
        <v>400</v>
      </c>
      <c r="AE687" s="17">
        <v>680</v>
      </c>
      <c r="AF687" s="32" t="s">
        <v>401</v>
      </c>
      <c r="AG687" s="33" t="s">
        <v>173</v>
      </c>
      <c r="AH687" s="19">
        <f t="shared" si="42"/>
        <v>43373</v>
      </c>
      <c r="AI687" s="19">
        <f t="shared" si="43"/>
        <v>43373</v>
      </c>
      <c r="AJ687" s="17" t="s">
        <v>402</v>
      </c>
    </row>
    <row r="688" spans="1:36" ht="45" customHeight="1">
      <c r="A688" s="38">
        <v>2018</v>
      </c>
      <c r="B688" s="19">
        <v>43282</v>
      </c>
      <c r="C688" s="19">
        <v>43373</v>
      </c>
      <c r="D688" s="17" t="s">
        <v>96</v>
      </c>
      <c r="E688" s="17">
        <v>468</v>
      </c>
      <c r="F688" s="17" t="s">
        <v>729</v>
      </c>
      <c r="G688" s="17" t="s">
        <v>729</v>
      </c>
      <c r="H688" s="17" t="s">
        <v>226</v>
      </c>
      <c r="I688" s="17" t="s">
        <v>1020</v>
      </c>
      <c r="J688" s="17" t="s">
        <v>1021</v>
      </c>
      <c r="K688" s="17" t="s">
        <v>162</v>
      </c>
      <c r="L688" s="17" t="s">
        <v>101</v>
      </c>
      <c r="M688" s="17" t="s">
        <v>733</v>
      </c>
      <c r="N688" s="17" t="s">
        <v>103</v>
      </c>
      <c r="O688" s="17">
        <v>0</v>
      </c>
      <c r="P688" s="30">
        <v>0</v>
      </c>
      <c r="Q688" s="17" t="s">
        <v>121</v>
      </c>
      <c r="R688" s="17" t="s">
        <v>122</v>
      </c>
      <c r="S688" s="17" t="s">
        <v>210</v>
      </c>
      <c r="T688" s="17" t="s">
        <v>121</v>
      </c>
      <c r="U688" s="17" t="s">
        <v>122</v>
      </c>
      <c r="V688" s="17" t="s">
        <v>210</v>
      </c>
      <c r="W688" s="17" t="s">
        <v>345</v>
      </c>
      <c r="X688" s="19">
        <v>43329</v>
      </c>
      <c r="Y688" s="19">
        <f t="shared" si="44"/>
        <v>43329</v>
      </c>
      <c r="Z688" s="29">
        <v>681</v>
      </c>
      <c r="AA688" s="30">
        <v>100</v>
      </c>
      <c r="AB688" s="30">
        <v>0</v>
      </c>
      <c r="AD688" s="31" t="s">
        <v>400</v>
      </c>
      <c r="AE688" s="17">
        <v>681</v>
      </c>
      <c r="AF688" s="32" t="s">
        <v>401</v>
      </c>
      <c r="AG688" s="33" t="s">
        <v>173</v>
      </c>
      <c r="AH688" s="19">
        <f t="shared" si="42"/>
        <v>43373</v>
      </c>
      <c r="AI688" s="19">
        <f t="shared" si="43"/>
        <v>43373</v>
      </c>
      <c r="AJ688" s="17" t="s">
        <v>402</v>
      </c>
    </row>
    <row r="689" spans="1:36" ht="45" customHeight="1">
      <c r="A689" s="38">
        <v>2018</v>
      </c>
      <c r="B689" s="19">
        <v>43282</v>
      </c>
      <c r="C689" s="19">
        <v>43373</v>
      </c>
      <c r="D689" s="17" t="s">
        <v>96</v>
      </c>
      <c r="E689" s="17">
        <v>306</v>
      </c>
      <c r="F689" s="17" t="s">
        <v>814</v>
      </c>
      <c r="G689" s="17" t="s">
        <v>814</v>
      </c>
      <c r="H689" s="17" t="s">
        <v>205</v>
      </c>
      <c r="I689" s="17" t="s">
        <v>815</v>
      </c>
      <c r="J689" s="17" t="s">
        <v>250</v>
      </c>
      <c r="K689" s="17" t="s">
        <v>175</v>
      </c>
      <c r="L689" s="17" t="s">
        <v>101</v>
      </c>
      <c r="M689" s="17" t="s">
        <v>812</v>
      </c>
      <c r="N689" s="17" t="s">
        <v>103</v>
      </c>
      <c r="O689" s="17">
        <v>0</v>
      </c>
      <c r="P689" s="30">
        <v>0</v>
      </c>
      <c r="Q689" s="17" t="s">
        <v>121</v>
      </c>
      <c r="R689" s="17" t="s">
        <v>122</v>
      </c>
      <c r="S689" s="17" t="s">
        <v>793</v>
      </c>
      <c r="T689" s="17" t="s">
        <v>121</v>
      </c>
      <c r="U689" s="17" t="s">
        <v>122</v>
      </c>
      <c r="V689" s="17" t="s">
        <v>793</v>
      </c>
      <c r="W689" s="17" t="s">
        <v>159</v>
      </c>
      <c r="X689" s="19">
        <v>43361</v>
      </c>
      <c r="Y689" s="19">
        <f t="shared" si="44"/>
        <v>43361</v>
      </c>
      <c r="Z689" s="29">
        <v>682</v>
      </c>
      <c r="AA689" s="30">
        <v>150</v>
      </c>
      <c r="AB689" s="30">
        <v>0</v>
      </c>
      <c r="AD689" s="31" t="s">
        <v>400</v>
      </c>
      <c r="AE689" s="17">
        <v>682</v>
      </c>
      <c r="AF689" s="32" t="s">
        <v>401</v>
      </c>
      <c r="AG689" s="33" t="s">
        <v>173</v>
      </c>
      <c r="AH689" s="19">
        <f t="shared" si="42"/>
        <v>43373</v>
      </c>
      <c r="AI689" s="19">
        <f t="shared" si="43"/>
        <v>43373</v>
      </c>
      <c r="AJ689" s="17" t="s">
        <v>402</v>
      </c>
    </row>
    <row r="690" spans="1:36" ht="45" customHeight="1">
      <c r="A690" s="38">
        <v>2018</v>
      </c>
      <c r="B690" s="19">
        <v>43282</v>
      </c>
      <c r="C690" s="19">
        <v>43373</v>
      </c>
      <c r="D690" s="17" t="s">
        <v>96</v>
      </c>
      <c r="E690" s="17">
        <v>311</v>
      </c>
      <c r="F690" s="17" t="s">
        <v>204</v>
      </c>
      <c r="G690" s="17" t="s">
        <v>204</v>
      </c>
      <c r="H690" s="17" t="s">
        <v>205</v>
      </c>
      <c r="I690" s="17" t="s">
        <v>217</v>
      </c>
      <c r="J690" s="17" t="s">
        <v>218</v>
      </c>
      <c r="K690" s="17" t="s">
        <v>219</v>
      </c>
      <c r="L690" s="17" t="s">
        <v>101</v>
      </c>
      <c r="M690" s="17" t="s">
        <v>1022</v>
      </c>
      <c r="N690" s="17" t="s">
        <v>103</v>
      </c>
      <c r="O690" s="17">
        <v>0</v>
      </c>
      <c r="P690" s="30">
        <v>0</v>
      </c>
      <c r="Q690" s="17" t="s">
        <v>121</v>
      </c>
      <c r="R690" s="17" t="s">
        <v>122</v>
      </c>
      <c r="S690" s="17" t="s">
        <v>793</v>
      </c>
      <c r="T690" s="17" t="s">
        <v>121</v>
      </c>
      <c r="U690" s="17" t="s">
        <v>122</v>
      </c>
      <c r="V690" s="17" t="s">
        <v>1023</v>
      </c>
      <c r="W690" s="17" t="s">
        <v>345</v>
      </c>
      <c r="X690" s="19">
        <v>43349</v>
      </c>
      <c r="Y690" s="19">
        <f t="shared" si="44"/>
        <v>43349</v>
      </c>
      <c r="Z690" s="29">
        <v>683</v>
      </c>
      <c r="AA690" s="30">
        <v>110</v>
      </c>
      <c r="AB690" s="30">
        <v>0</v>
      </c>
      <c r="AD690" s="31" t="s">
        <v>400</v>
      </c>
      <c r="AE690" s="17">
        <v>683</v>
      </c>
      <c r="AF690" s="32" t="s">
        <v>401</v>
      </c>
      <c r="AG690" s="33" t="s">
        <v>173</v>
      </c>
      <c r="AH690" s="19">
        <f t="shared" si="42"/>
        <v>43373</v>
      </c>
      <c r="AI690" s="19">
        <f t="shared" si="43"/>
        <v>43373</v>
      </c>
      <c r="AJ690" s="17" t="s">
        <v>402</v>
      </c>
    </row>
    <row r="691" spans="1:36" ht="45" customHeight="1">
      <c r="A691" s="38">
        <v>2018</v>
      </c>
      <c r="B691" s="19">
        <v>43282</v>
      </c>
      <c r="C691" s="19">
        <v>43373</v>
      </c>
      <c r="D691" s="17" t="s">
        <v>96</v>
      </c>
      <c r="E691" s="17">
        <v>311</v>
      </c>
      <c r="F691" s="17" t="s">
        <v>204</v>
      </c>
      <c r="G691" s="17" t="s">
        <v>204</v>
      </c>
      <c r="H691" s="17" t="s">
        <v>205</v>
      </c>
      <c r="I691" s="17" t="s">
        <v>217</v>
      </c>
      <c r="J691" s="17" t="s">
        <v>218</v>
      </c>
      <c r="K691" s="17" t="s">
        <v>219</v>
      </c>
      <c r="L691" s="17" t="s">
        <v>101</v>
      </c>
      <c r="M691" s="17" t="s">
        <v>233</v>
      </c>
      <c r="N691" s="17" t="s">
        <v>103</v>
      </c>
      <c r="O691" s="17">
        <v>0</v>
      </c>
      <c r="P691" s="30">
        <v>0</v>
      </c>
      <c r="Q691" s="17" t="s">
        <v>121</v>
      </c>
      <c r="R691" s="17" t="s">
        <v>122</v>
      </c>
      <c r="S691" s="17" t="s">
        <v>793</v>
      </c>
      <c r="T691" s="17" t="s">
        <v>121</v>
      </c>
      <c r="U691" s="17" t="s">
        <v>122</v>
      </c>
      <c r="V691" s="17" t="s">
        <v>202</v>
      </c>
      <c r="W691" s="17" t="s">
        <v>159</v>
      </c>
      <c r="X691" s="19">
        <v>43356</v>
      </c>
      <c r="Y691" s="19">
        <f t="shared" si="44"/>
        <v>43356</v>
      </c>
      <c r="Z691" s="29">
        <v>684</v>
      </c>
      <c r="AA691" s="30">
        <v>220</v>
      </c>
      <c r="AB691" s="30">
        <v>0</v>
      </c>
      <c r="AD691" s="31" t="s">
        <v>400</v>
      </c>
      <c r="AE691" s="17">
        <v>684</v>
      </c>
      <c r="AF691" s="32" t="s">
        <v>401</v>
      </c>
      <c r="AG691" s="33" t="s">
        <v>173</v>
      </c>
      <c r="AH691" s="19">
        <f t="shared" si="42"/>
        <v>43373</v>
      </c>
      <c r="AI691" s="19">
        <f t="shared" si="43"/>
        <v>43373</v>
      </c>
      <c r="AJ691" s="17" t="s">
        <v>402</v>
      </c>
    </row>
    <row r="692" spans="1:36" ht="45" customHeight="1">
      <c r="A692" s="38">
        <v>2018</v>
      </c>
      <c r="B692" s="19">
        <v>43282</v>
      </c>
      <c r="C692" s="19">
        <v>43373</v>
      </c>
      <c r="D692" s="17" t="s">
        <v>96</v>
      </c>
      <c r="E692" s="17">
        <v>311</v>
      </c>
      <c r="F692" s="17" t="s">
        <v>204</v>
      </c>
      <c r="G692" s="17" t="s">
        <v>204</v>
      </c>
      <c r="H692" s="17" t="s">
        <v>205</v>
      </c>
      <c r="I692" s="17" t="s">
        <v>217</v>
      </c>
      <c r="J692" s="17" t="s">
        <v>218</v>
      </c>
      <c r="K692" s="17" t="s">
        <v>219</v>
      </c>
      <c r="L692" s="17" t="s">
        <v>101</v>
      </c>
      <c r="M692" s="17" t="s">
        <v>1024</v>
      </c>
      <c r="N692" s="17" t="s">
        <v>103</v>
      </c>
      <c r="O692" s="17">
        <v>0</v>
      </c>
      <c r="P692" s="30">
        <v>0</v>
      </c>
      <c r="Q692" s="17" t="s">
        <v>121</v>
      </c>
      <c r="R692" s="17" t="s">
        <v>122</v>
      </c>
      <c r="S692" s="17" t="s">
        <v>793</v>
      </c>
      <c r="T692" s="17" t="s">
        <v>121</v>
      </c>
      <c r="U692" s="17" t="s">
        <v>122</v>
      </c>
      <c r="V692" s="17" t="s">
        <v>202</v>
      </c>
      <c r="W692" s="17" t="s">
        <v>159</v>
      </c>
      <c r="X692" s="19">
        <v>43351</v>
      </c>
      <c r="Y692" s="19">
        <f t="shared" si="44"/>
        <v>43351</v>
      </c>
      <c r="Z692" s="29">
        <v>685</v>
      </c>
      <c r="AA692" s="30">
        <v>220</v>
      </c>
      <c r="AB692" s="30">
        <v>0</v>
      </c>
      <c r="AD692" s="31" t="s">
        <v>400</v>
      </c>
      <c r="AE692" s="17">
        <v>685</v>
      </c>
      <c r="AF692" s="32" t="s">
        <v>401</v>
      </c>
      <c r="AG692" s="33" t="s">
        <v>173</v>
      </c>
      <c r="AH692" s="19">
        <f t="shared" si="42"/>
        <v>43373</v>
      </c>
      <c r="AI692" s="19">
        <f t="shared" si="43"/>
        <v>43373</v>
      </c>
      <c r="AJ692" s="17" t="s">
        <v>402</v>
      </c>
    </row>
    <row r="693" spans="1:36" ht="45" customHeight="1">
      <c r="A693" s="38">
        <v>2018</v>
      </c>
      <c r="B693" s="19">
        <v>43282</v>
      </c>
      <c r="C693" s="19">
        <v>43373</v>
      </c>
      <c r="D693" s="17" t="s">
        <v>96</v>
      </c>
      <c r="E693" s="17">
        <v>311</v>
      </c>
      <c r="F693" s="17" t="s">
        <v>204</v>
      </c>
      <c r="G693" s="17" t="s">
        <v>204</v>
      </c>
      <c r="H693" s="17" t="s">
        <v>205</v>
      </c>
      <c r="I693" s="17" t="s">
        <v>206</v>
      </c>
      <c r="J693" s="17" t="s">
        <v>207</v>
      </c>
      <c r="K693" s="17" t="s">
        <v>208</v>
      </c>
      <c r="L693" s="17" t="s">
        <v>101</v>
      </c>
      <c r="M693" s="17" t="s">
        <v>352</v>
      </c>
      <c r="N693" s="17" t="s">
        <v>103</v>
      </c>
      <c r="O693" s="17">
        <v>0</v>
      </c>
      <c r="P693" s="30">
        <v>0</v>
      </c>
      <c r="Q693" s="17" t="s">
        <v>121</v>
      </c>
      <c r="R693" s="17" t="s">
        <v>122</v>
      </c>
      <c r="S693" s="17" t="s">
        <v>793</v>
      </c>
      <c r="T693" s="17" t="s">
        <v>121</v>
      </c>
      <c r="U693" s="17" t="s">
        <v>122</v>
      </c>
      <c r="V693" s="17" t="s">
        <v>210</v>
      </c>
      <c r="W693" s="17" t="s">
        <v>813</v>
      </c>
      <c r="X693" s="19">
        <v>43350</v>
      </c>
      <c r="Y693" s="19">
        <f t="shared" si="44"/>
        <v>43350</v>
      </c>
      <c r="Z693" s="29">
        <v>686</v>
      </c>
      <c r="AA693" s="30">
        <v>100</v>
      </c>
      <c r="AB693" s="30">
        <v>0</v>
      </c>
      <c r="AD693" s="31" t="s">
        <v>400</v>
      </c>
      <c r="AE693" s="17">
        <v>686</v>
      </c>
      <c r="AF693" s="32" t="s">
        <v>401</v>
      </c>
      <c r="AG693" s="33" t="s">
        <v>173</v>
      </c>
      <c r="AH693" s="19">
        <f t="shared" si="42"/>
        <v>43373</v>
      </c>
      <c r="AI693" s="19">
        <f t="shared" si="43"/>
        <v>43373</v>
      </c>
      <c r="AJ693" s="17" t="s">
        <v>402</v>
      </c>
    </row>
    <row r="694" spans="1:36" ht="45" customHeight="1">
      <c r="A694" s="38">
        <v>2018</v>
      </c>
      <c r="B694" s="19">
        <v>43282</v>
      </c>
      <c r="C694" s="19">
        <v>43373</v>
      </c>
      <c r="D694" s="17" t="s">
        <v>96</v>
      </c>
      <c r="E694" s="17">
        <v>311</v>
      </c>
      <c r="F694" s="17" t="s">
        <v>204</v>
      </c>
      <c r="G694" s="17" t="s">
        <v>204</v>
      </c>
      <c r="H694" s="17" t="s">
        <v>205</v>
      </c>
      <c r="I694" s="17" t="s">
        <v>206</v>
      </c>
      <c r="J694" s="17" t="s">
        <v>207</v>
      </c>
      <c r="K694" s="17" t="s">
        <v>208</v>
      </c>
      <c r="L694" s="17" t="s">
        <v>101</v>
      </c>
      <c r="M694" s="17" t="s">
        <v>733</v>
      </c>
      <c r="N694" s="17" t="s">
        <v>103</v>
      </c>
      <c r="O694" s="17">
        <v>0</v>
      </c>
      <c r="P694" s="30">
        <v>0</v>
      </c>
      <c r="Q694" s="17" t="s">
        <v>121</v>
      </c>
      <c r="R694" s="17" t="s">
        <v>122</v>
      </c>
      <c r="S694" s="17" t="s">
        <v>793</v>
      </c>
      <c r="T694" s="17" t="s">
        <v>121</v>
      </c>
      <c r="U694" s="17" t="s">
        <v>122</v>
      </c>
      <c r="V694" s="17" t="s">
        <v>210</v>
      </c>
      <c r="W694" s="17" t="s">
        <v>813</v>
      </c>
      <c r="X694" s="19">
        <v>43353</v>
      </c>
      <c r="Y694" s="19">
        <f t="shared" si="44"/>
        <v>43353</v>
      </c>
      <c r="Z694" s="29">
        <v>687</v>
      </c>
      <c r="AA694" s="30">
        <v>150</v>
      </c>
      <c r="AB694" s="30">
        <v>0</v>
      </c>
      <c r="AD694" s="31" t="s">
        <v>400</v>
      </c>
      <c r="AE694" s="17">
        <v>687</v>
      </c>
      <c r="AF694" s="32" t="s">
        <v>401</v>
      </c>
      <c r="AG694" s="33" t="s">
        <v>173</v>
      </c>
      <c r="AH694" s="19">
        <f t="shared" si="42"/>
        <v>43373</v>
      </c>
      <c r="AI694" s="19">
        <f t="shared" si="43"/>
        <v>43373</v>
      </c>
      <c r="AJ694" s="17" t="s">
        <v>402</v>
      </c>
    </row>
    <row r="695" spans="1:36" ht="45" customHeight="1">
      <c r="A695" s="38">
        <v>2018</v>
      </c>
      <c r="B695" s="19">
        <v>43282</v>
      </c>
      <c r="C695" s="19">
        <v>43373</v>
      </c>
      <c r="D695" s="17" t="s">
        <v>96</v>
      </c>
      <c r="E695" s="17">
        <v>422</v>
      </c>
      <c r="F695" s="17" t="s">
        <v>212</v>
      </c>
      <c r="G695" s="17" t="s">
        <v>212</v>
      </c>
      <c r="H695" s="17" t="s">
        <v>213</v>
      </c>
      <c r="I695" s="17" t="s">
        <v>214</v>
      </c>
      <c r="J695" s="17" t="s">
        <v>215</v>
      </c>
      <c r="K695" s="17" t="s">
        <v>216</v>
      </c>
      <c r="L695" s="17" t="s">
        <v>101</v>
      </c>
      <c r="M695" s="17" t="s">
        <v>233</v>
      </c>
      <c r="N695" s="17" t="s">
        <v>103</v>
      </c>
      <c r="O695" s="17">
        <v>0</v>
      </c>
      <c r="P695" s="30">
        <v>0</v>
      </c>
      <c r="Q695" s="17" t="s">
        <v>121</v>
      </c>
      <c r="R695" s="17" t="s">
        <v>122</v>
      </c>
      <c r="S695" s="17" t="s">
        <v>793</v>
      </c>
      <c r="T695" s="17" t="s">
        <v>121</v>
      </c>
      <c r="U695" s="17" t="s">
        <v>122</v>
      </c>
      <c r="V695" s="17" t="s">
        <v>202</v>
      </c>
      <c r="W695" s="17" t="s">
        <v>813</v>
      </c>
      <c r="X695" s="19">
        <v>43350</v>
      </c>
      <c r="Y695" s="19">
        <f t="shared" si="44"/>
        <v>43350</v>
      </c>
      <c r="Z695" s="29">
        <v>688</v>
      </c>
      <c r="AA695" s="30">
        <v>210</v>
      </c>
      <c r="AB695" s="30">
        <v>0</v>
      </c>
      <c r="AD695" s="31" t="s">
        <v>400</v>
      </c>
      <c r="AE695" s="17">
        <v>688</v>
      </c>
      <c r="AF695" s="32" t="s">
        <v>401</v>
      </c>
      <c r="AG695" s="33" t="s">
        <v>173</v>
      </c>
      <c r="AH695" s="19">
        <f t="shared" si="42"/>
        <v>43373</v>
      </c>
      <c r="AI695" s="19">
        <f t="shared" si="43"/>
        <v>43373</v>
      </c>
      <c r="AJ695" s="17" t="s">
        <v>402</v>
      </c>
    </row>
    <row r="696" spans="1:36" ht="45" customHeight="1">
      <c r="A696" s="38">
        <v>2018</v>
      </c>
      <c r="B696" s="19">
        <v>43282</v>
      </c>
      <c r="C696" s="19">
        <v>43373</v>
      </c>
      <c r="D696" s="17" t="s">
        <v>96</v>
      </c>
      <c r="E696" s="17">
        <v>344</v>
      </c>
      <c r="F696" s="17" t="s">
        <v>165</v>
      </c>
      <c r="G696" s="17" t="s">
        <v>165</v>
      </c>
      <c r="H696" s="17" t="s">
        <v>205</v>
      </c>
      <c r="I696" s="17" t="s">
        <v>791</v>
      </c>
      <c r="J696" s="17" t="s">
        <v>239</v>
      </c>
      <c r="K696" s="17" t="s">
        <v>792</v>
      </c>
      <c r="L696" s="17" t="s">
        <v>101</v>
      </c>
      <c r="M696" s="17" t="s">
        <v>233</v>
      </c>
      <c r="N696" s="17" t="s">
        <v>103</v>
      </c>
      <c r="O696" s="17">
        <v>0</v>
      </c>
      <c r="P696" s="30">
        <v>0</v>
      </c>
      <c r="Q696" s="17" t="s">
        <v>121</v>
      </c>
      <c r="R696" s="17" t="s">
        <v>122</v>
      </c>
      <c r="S696" s="17" t="s">
        <v>210</v>
      </c>
      <c r="T696" s="17" t="s">
        <v>121</v>
      </c>
      <c r="U696" s="17" t="s">
        <v>122</v>
      </c>
      <c r="V696" s="17" t="s">
        <v>202</v>
      </c>
      <c r="W696" s="17" t="s">
        <v>848</v>
      </c>
      <c r="X696" s="19">
        <v>43342</v>
      </c>
      <c r="Y696" s="19">
        <f t="shared" si="44"/>
        <v>43342</v>
      </c>
      <c r="Z696" s="29">
        <v>689</v>
      </c>
      <c r="AA696" s="30">
        <v>170</v>
      </c>
      <c r="AB696" s="30">
        <v>0</v>
      </c>
      <c r="AD696" s="31" t="s">
        <v>400</v>
      </c>
      <c r="AE696" s="17">
        <v>689</v>
      </c>
      <c r="AF696" s="32" t="s">
        <v>401</v>
      </c>
      <c r="AG696" s="33" t="s">
        <v>173</v>
      </c>
      <c r="AH696" s="19">
        <f t="shared" si="42"/>
        <v>43373</v>
      </c>
      <c r="AI696" s="19">
        <f t="shared" si="43"/>
        <v>43373</v>
      </c>
      <c r="AJ696" s="17" t="s">
        <v>402</v>
      </c>
    </row>
    <row r="697" spans="1:36" ht="45" customHeight="1">
      <c r="A697" s="38">
        <v>2018</v>
      </c>
      <c r="B697" s="19">
        <v>43282</v>
      </c>
      <c r="C697" s="19">
        <v>43373</v>
      </c>
      <c r="D697" s="17" t="s">
        <v>96</v>
      </c>
      <c r="E697" s="17">
        <v>422</v>
      </c>
      <c r="F697" s="17" t="s">
        <v>212</v>
      </c>
      <c r="G697" s="17" t="s">
        <v>212</v>
      </c>
      <c r="H697" s="17" t="s">
        <v>213</v>
      </c>
      <c r="I697" s="17" t="s">
        <v>214</v>
      </c>
      <c r="J697" s="17" t="s">
        <v>215</v>
      </c>
      <c r="K697" s="17" t="s">
        <v>216</v>
      </c>
      <c r="L697" s="17" t="s">
        <v>101</v>
      </c>
      <c r="M697" s="17" t="s">
        <v>233</v>
      </c>
      <c r="N697" s="17" t="s">
        <v>103</v>
      </c>
      <c r="O697" s="17">
        <v>0</v>
      </c>
      <c r="P697" s="30">
        <v>0</v>
      </c>
      <c r="Q697" s="17" t="s">
        <v>121</v>
      </c>
      <c r="R697" s="17" t="s">
        <v>122</v>
      </c>
      <c r="S697" s="17" t="s">
        <v>793</v>
      </c>
      <c r="T697" s="17" t="s">
        <v>121</v>
      </c>
      <c r="U697" s="17" t="s">
        <v>122</v>
      </c>
      <c r="V697" s="17" t="s">
        <v>202</v>
      </c>
      <c r="W697" s="17" t="s">
        <v>813</v>
      </c>
      <c r="X697" s="19">
        <v>43349</v>
      </c>
      <c r="Y697" s="19">
        <f t="shared" si="44"/>
        <v>43349</v>
      </c>
      <c r="Z697" s="29">
        <v>690</v>
      </c>
      <c r="AA697" s="30">
        <v>130</v>
      </c>
      <c r="AB697" s="30">
        <v>0</v>
      </c>
      <c r="AD697" s="31" t="s">
        <v>400</v>
      </c>
      <c r="AE697" s="17">
        <v>690</v>
      </c>
      <c r="AF697" s="32" t="s">
        <v>401</v>
      </c>
      <c r="AG697" s="33" t="s">
        <v>173</v>
      </c>
      <c r="AH697" s="19">
        <f t="shared" si="42"/>
        <v>43373</v>
      </c>
      <c r="AI697" s="19">
        <f t="shared" si="43"/>
        <v>43373</v>
      </c>
      <c r="AJ697" s="17" t="s">
        <v>402</v>
      </c>
    </row>
    <row r="698" spans="1:36" ht="45" customHeight="1">
      <c r="A698" s="38">
        <v>2018</v>
      </c>
      <c r="B698" s="19">
        <v>43282</v>
      </c>
      <c r="C698" s="19">
        <v>43373</v>
      </c>
      <c r="D698" s="17" t="s">
        <v>96</v>
      </c>
      <c r="E698" s="17">
        <v>311</v>
      </c>
      <c r="F698" s="17" t="s">
        <v>204</v>
      </c>
      <c r="G698" s="17" t="s">
        <v>204</v>
      </c>
      <c r="H698" s="17" t="s">
        <v>205</v>
      </c>
      <c r="I698" s="17" t="s">
        <v>217</v>
      </c>
      <c r="J698" s="17" t="s">
        <v>218</v>
      </c>
      <c r="K698" s="17" t="s">
        <v>219</v>
      </c>
      <c r="L698" s="17" t="s">
        <v>101</v>
      </c>
      <c r="M698" s="17" t="s">
        <v>1024</v>
      </c>
      <c r="N698" s="17" t="s">
        <v>103</v>
      </c>
      <c r="O698" s="17">
        <v>0</v>
      </c>
      <c r="P698" s="30">
        <v>0</v>
      </c>
      <c r="Q698" s="17" t="s">
        <v>121</v>
      </c>
      <c r="R698" s="17" t="s">
        <v>122</v>
      </c>
      <c r="S698" s="17" t="s">
        <v>793</v>
      </c>
      <c r="T698" s="17" t="s">
        <v>121</v>
      </c>
      <c r="U698" s="17" t="s">
        <v>122</v>
      </c>
      <c r="V698" s="17" t="s">
        <v>202</v>
      </c>
      <c r="W698" s="17" t="s">
        <v>159</v>
      </c>
      <c r="X698" s="19">
        <v>43351</v>
      </c>
      <c r="Y698" s="19">
        <f t="shared" si="44"/>
        <v>43351</v>
      </c>
      <c r="Z698" s="29">
        <v>691</v>
      </c>
      <c r="AA698" s="30">
        <v>120</v>
      </c>
      <c r="AB698" s="30">
        <v>0</v>
      </c>
      <c r="AD698" s="31" t="s">
        <v>400</v>
      </c>
      <c r="AE698" s="17">
        <v>691</v>
      </c>
      <c r="AF698" s="32" t="s">
        <v>401</v>
      </c>
      <c r="AG698" s="33" t="s">
        <v>173</v>
      </c>
      <c r="AH698" s="19">
        <f t="shared" si="42"/>
        <v>43373</v>
      </c>
      <c r="AI698" s="19">
        <f t="shared" si="43"/>
        <v>43373</v>
      </c>
      <c r="AJ698" s="17" t="s">
        <v>402</v>
      </c>
    </row>
    <row r="699" spans="1:36" ht="45" customHeight="1">
      <c r="A699" s="38">
        <v>2018</v>
      </c>
      <c r="B699" s="19">
        <v>43282</v>
      </c>
      <c r="C699" s="19">
        <v>43373</v>
      </c>
      <c r="D699" s="17" t="s">
        <v>96</v>
      </c>
      <c r="E699" s="17">
        <v>311</v>
      </c>
      <c r="F699" s="17" t="s">
        <v>204</v>
      </c>
      <c r="G699" s="17" t="s">
        <v>204</v>
      </c>
      <c r="H699" s="17" t="s">
        <v>205</v>
      </c>
      <c r="I699" s="17" t="s">
        <v>217</v>
      </c>
      <c r="J699" s="17" t="s">
        <v>218</v>
      </c>
      <c r="K699" s="17" t="s">
        <v>219</v>
      </c>
      <c r="L699" s="17" t="s">
        <v>101</v>
      </c>
      <c r="M699" s="17" t="s">
        <v>1024</v>
      </c>
      <c r="N699" s="17" t="s">
        <v>103</v>
      </c>
      <c r="O699" s="17">
        <v>0</v>
      </c>
      <c r="P699" s="30">
        <v>0</v>
      </c>
      <c r="Q699" s="17" t="s">
        <v>121</v>
      </c>
      <c r="R699" s="17" t="s">
        <v>122</v>
      </c>
      <c r="S699" s="17" t="s">
        <v>793</v>
      </c>
      <c r="T699" s="17" t="s">
        <v>121</v>
      </c>
      <c r="U699" s="17" t="s">
        <v>122</v>
      </c>
      <c r="V699" s="17" t="s">
        <v>202</v>
      </c>
      <c r="W699" s="17" t="s">
        <v>159</v>
      </c>
      <c r="X699" s="19">
        <v>43356</v>
      </c>
      <c r="Y699" s="19">
        <f t="shared" si="44"/>
        <v>43356</v>
      </c>
      <c r="Z699" s="29">
        <v>692</v>
      </c>
      <c r="AA699" s="30">
        <v>120</v>
      </c>
      <c r="AB699" s="30">
        <v>0</v>
      </c>
      <c r="AD699" s="31" t="s">
        <v>400</v>
      </c>
      <c r="AE699" s="17">
        <v>692</v>
      </c>
      <c r="AF699" s="32" t="s">
        <v>401</v>
      </c>
      <c r="AG699" s="33" t="s">
        <v>173</v>
      </c>
      <c r="AH699" s="19">
        <f t="shared" si="42"/>
        <v>43373</v>
      </c>
      <c r="AI699" s="19">
        <f t="shared" si="43"/>
        <v>43373</v>
      </c>
      <c r="AJ699" s="17" t="s">
        <v>402</v>
      </c>
    </row>
    <row r="700" spans="1:36" ht="45" customHeight="1">
      <c r="A700" s="38">
        <v>2018</v>
      </c>
      <c r="B700" s="19">
        <v>43282</v>
      </c>
      <c r="C700" s="19">
        <v>43373</v>
      </c>
      <c r="D700" s="17" t="s">
        <v>96</v>
      </c>
      <c r="E700" s="17">
        <v>150</v>
      </c>
      <c r="F700" s="17" t="s">
        <v>369</v>
      </c>
      <c r="G700" s="17" t="s">
        <v>369</v>
      </c>
      <c r="H700" s="17" t="s">
        <v>1010</v>
      </c>
      <c r="I700" s="17" t="s">
        <v>1025</v>
      </c>
      <c r="J700" s="17" t="s">
        <v>1026</v>
      </c>
      <c r="K700" s="17" t="s">
        <v>163</v>
      </c>
      <c r="L700" s="17" t="s">
        <v>101</v>
      </c>
      <c r="M700" s="17" t="s">
        <v>1027</v>
      </c>
      <c r="N700" s="17" t="s">
        <v>103</v>
      </c>
      <c r="O700" s="17">
        <v>0</v>
      </c>
      <c r="P700" s="30">
        <v>0</v>
      </c>
      <c r="Q700" s="17" t="s">
        <v>121</v>
      </c>
      <c r="R700" s="17" t="s">
        <v>122</v>
      </c>
      <c r="S700" s="17" t="s">
        <v>122</v>
      </c>
      <c r="T700" s="17" t="s">
        <v>121</v>
      </c>
      <c r="U700" s="17" t="s">
        <v>122</v>
      </c>
      <c r="V700" s="17" t="s">
        <v>122</v>
      </c>
      <c r="W700" s="17" t="s">
        <v>825</v>
      </c>
      <c r="X700" s="19">
        <v>43327</v>
      </c>
      <c r="Y700" s="19">
        <f t="shared" si="44"/>
        <v>43327</v>
      </c>
      <c r="Z700" s="29">
        <v>693</v>
      </c>
      <c r="AA700" s="30">
        <v>100</v>
      </c>
      <c r="AB700" s="30">
        <v>0</v>
      </c>
      <c r="AD700" s="31" t="s">
        <v>400</v>
      </c>
      <c r="AE700" s="17">
        <v>693</v>
      </c>
      <c r="AF700" s="32" t="s">
        <v>401</v>
      </c>
      <c r="AG700" s="33" t="s">
        <v>173</v>
      </c>
      <c r="AH700" s="19">
        <f t="shared" si="42"/>
        <v>43373</v>
      </c>
      <c r="AI700" s="19">
        <f t="shared" si="43"/>
        <v>43373</v>
      </c>
      <c r="AJ700" s="17" t="s">
        <v>402</v>
      </c>
    </row>
    <row r="701" spans="1:36" ht="45" customHeight="1">
      <c r="A701" s="38">
        <v>2018</v>
      </c>
      <c r="B701" s="19">
        <v>43282</v>
      </c>
      <c r="C701" s="19">
        <v>43373</v>
      </c>
      <c r="D701" s="17" t="s">
        <v>96</v>
      </c>
      <c r="E701" s="17">
        <v>344</v>
      </c>
      <c r="F701" s="17" t="s">
        <v>165</v>
      </c>
      <c r="G701" s="17" t="s">
        <v>165</v>
      </c>
      <c r="H701" s="17" t="s">
        <v>376</v>
      </c>
      <c r="I701" s="17" t="s">
        <v>696</v>
      </c>
      <c r="J701" s="17" t="s">
        <v>218</v>
      </c>
      <c r="K701" s="17" t="s">
        <v>289</v>
      </c>
      <c r="L701" s="17" t="s">
        <v>101</v>
      </c>
      <c r="M701" s="17" t="s">
        <v>164</v>
      </c>
      <c r="N701" s="17" t="s">
        <v>103</v>
      </c>
      <c r="O701" s="17">
        <v>0</v>
      </c>
      <c r="P701" s="30">
        <v>0</v>
      </c>
      <c r="Q701" s="17" t="s">
        <v>121</v>
      </c>
      <c r="R701" s="17" t="s">
        <v>122</v>
      </c>
      <c r="S701" s="17" t="s">
        <v>122</v>
      </c>
      <c r="T701" s="17" t="s">
        <v>121</v>
      </c>
      <c r="U701" s="17" t="s">
        <v>122</v>
      </c>
      <c r="V701" s="17" t="s">
        <v>122</v>
      </c>
      <c r="W701" s="17" t="s">
        <v>159</v>
      </c>
      <c r="X701" s="19">
        <v>43342</v>
      </c>
      <c r="Y701" s="19">
        <f t="shared" si="44"/>
        <v>43342</v>
      </c>
      <c r="Z701" s="29">
        <v>694</v>
      </c>
      <c r="AA701" s="30">
        <v>118</v>
      </c>
      <c r="AB701" s="30">
        <v>0</v>
      </c>
      <c r="AD701" s="31" t="s">
        <v>400</v>
      </c>
      <c r="AE701" s="17">
        <v>694</v>
      </c>
      <c r="AF701" s="32" t="s">
        <v>401</v>
      </c>
      <c r="AG701" s="33" t="s">
        <v>173</v>
      </c>
      <c r="AH701" s="19">
        <f t="shared" si="42"/>
        <v>43373</v>
      </c>
      <c r="AI701" s="19">
        <f t="shared" si="43"/>
        <v>43373</v>
      </c>
      <c r="AJ701" s="17" t="s">
        <v>402</v>
      </c>
    </row>
    <row r="702" spans="1:36" ht="45" customHeight="1">
      <c r="A702" s="38">
        <v>2018</v>
      </c>
      <c r="B702" s="19">
        <v>43282</v>
      </c>
      <c r="C702" s="19">
        <v>43373</v>
      </c>
      <c r="D702" s="17" t="s">
        <v>96</v>
      </c>
      <c r="E702" s="37">
        <v>451</v>
      </c>
      <c r="F702" s="37" t="s">
        <v>153</v>
      </c>
      <c r="G702" s="37" t="s">
        <v>153</v>
      </c>
      <c r="H702" s="37" t="s">
        <v>154</v>
      </c>
      <c r="I702" s="37" t="s">
        <v>155</v>
      </c>
      <c r="J702" s="37" t="s">
        <v>156</v>
      </c>
      <c r="K702" s="37" t="s">
        <v>157</v>
      </c>
      <c r="L702" s="17" t="s">
        <v>101</v>
      </c>
      <c r="M702" s="17" t="s">
        <v>158</v>
      </c>
      <c r="N702" s="17" t="s">
        <v>103</v>
      </c>
      <c r="O702" s="17">
        <v>0</v>
      </c>
      <c r="P702" s="30">
        <v>0</v>
      </c>
      <c r="Q702" s="17" t="s">
        <v>121</v>
      </c>
      <c r="R702" s="17" t="s">
        <v>122</v>
      </c>
      <c r="S702" s="17" t="s">
        <v>122</v>
      </c>
      <c r="T702" s="17" t="s">
        <v>121</v>
      </c>
      <c r="U702" s="17" t="s">
        <v>122</v>
      </c>
      <c r="V702" s="17" t="s">
        <v>122</v>
      </c>
      <c r="W702" s="17" t="s">
        <v>159</v>
      </c>
      <c r="X702" s="19">
        <v>20</v>
      </c>
      <c r="Y702" s="19">
        <v>43332</v>
      </c>
      <c r="Z702" s="29">
        <v>695</v>
      </c>
      <c r="AA702" s="30">
        <v>120</v>
      </c>
      <c r="AB702" s="30">
        <v>0</v>
      </c>
      <c r="AD702" s="31" t="s">
        <v>400</v>
      </c>
      <c r="AE702" s="17">
        <v>695</v>
      </c>
      <c r="AF702" s="32" t="s">
        <v>401</v>
      </c>
      <c r="AG702" s="33" t="s">
        <v>173</v>
      </c>
      <c r="AH702" s="19">
        <f t="shared" si="42"/>
        <v>43373</v>
      </c>
      <c r="AI702" s="19">
        <f t="shared" si="43"/>
        <v>43373</v>
      </c>
      <c r="AJ702" s="17" t="s">
        <v>402</v>
      </c>
    </row>
    <row r="703" spans="1:36" ht="45" customHeight="1">
      <c r="A703" s="38">
        <v>2018</v>
      </c>
      <c r="B703" s="19">
        <v>43282</v>
      </c>
      <c r="C703" s="19">
        <v>43373</v>
      </c>
      <c r="D703" s="17" t="s">
        <v>96</v>
      </c>
      <c r="E703" s="37">
        <v>451</v>
      </c>
      <c r="F703" s="37" t="s">
        <v>153</v>
      </c>
      <c r="G703" s="37" t="s">
        <v>153</v>
      </c>
      <c r="H703" s="37" t="s">
        <v>154</v>
      </c>
      <c r="I703" s="37" t="s">
        <v>155</v>
      </c>
      <c r="J703" s="37" t="s">
        <v>156</v>
      </c>
      <c r="K703" s="37" t="s">
        <v>157</v>
      </c>
      <c r="L703" s="17" t="s">
        <v>101</v>
      </c>
      <c r="M703" s="17" t="s">
        <v>158</v>
      </c>
      <c r="N703" s="17" t="s">
        <v>103</v>
      </c>
      <c r="O703" s="17">
        <v>0</v>
      </c>
      <c r="P703" s="30">
        <v>0</v>
      </c>
      <c r="Q703" s="17" t="s">
        <v>121</v>
      </c>
      <c r="R703" s="17" t="s">
        <v>122</v>
      </c>
      <c r="S703" s="17" t="s">
        <v>122</v>
      </c>
      <c r="T703" s="17" t="s">
        <v>121</v>
      </c>
      <c r="U703" s="17" t="s">
        <v>122</v>
      </c>
      <c r="V703" s="17" t="s">
        <v>122</v>
      </c>
      <c r="W703" s="17" t="s">
        <v>159</v>
      </c>
      <c r="X703" s="19">
        <v>43363</v>
      </c>
      <c r="Y703" s="19">
        <v>43333</v>
      </c>
      <c r="Z703" s="29">
        <v>696</v>
      </c>
      <c r="AA703" s="30">
        <v>120</v>
      </c>
      <c r="AB703" s="30">
        <v>0</v>
      </c>
      <c r="AD703" s="31" t="s">
        <v>400</v>
      </c>
      <c r="AE703" s="17">
        <v>696</v>
      </c>
      <c r="AF703" s="32" t="s">
        <v>401</v>
      </c>
      <c r="AG703" s="33" t="s">
        <v>173</v>
      </c>
      <c r="AH703" s="19">
        <f t="shared" si="42"/>
        <v>43373</v>
      </c>
      <c r="AI703" s="19">
        <f t="shared" si="43"/>
        <v>43373</v>
      </c>
      <c r="AJ703" s="17" t="s">
        <v>402</v>
      </c>
    </row>
    <row r="704" spans="1:36" ht="45" customHeight="1">
      <c r="A704" s="38">
        <v>2018</v>
      </c>
      <c r="B704" s="19">
        <v>43282</v>
      </c>
      <c r="C704" s="19">
        <v>43373</v>
      </c>
      <c r="D704" s="17" t="s">
        <v>96</v>
      </c>
      <c r="E704" s="37">
        <v>451</v>
      </c>
      <c r="F704" s="37" t="s">
        <v>153</v>
      </c>
      <c r="G704" s="37" t="s">
        <v>153</v>
      </c>
      <c r="H704" s="37" t="s">
        <v>154</v>
      </c>
      <c r="I704" s="37" t="s">
        <v>155</v>
      </c>
      <c r="J704" s="37" t="s">
        <v>156</v>
      </c>
      <c r="K704" s="37" t="s">
        <v>157</v>
      </c>
      <c r="L704" s="17" t="s">
        <v>101</v>
      </c>
      <c r="M704" s="17" t="s">
        <v>158</v>
      </c>
      <c r="N704" s="17" t="s">
        <v>103</v>
      </c>
      <c r="O704" s="17">
        <v>0</v>
      </c>
      <c r="P704" s="30">
        <v>0</v>
      </c>
      <c r="Q704" s="17" t="s">
        <v>121</v>
      </c>
      <c r="R704" s="17" t="s">
        <v>122</v>
      </c>
      <c r="S704" s="17" t="s">
        <v>122</v>
      </c>
      <c r="T704" s="17" t="s">
        <v>121</v>
      </c>
      <c r="U704" s="17" t="s">
        <v>122</v>
      </c>
      <c r="V704" s="17" t="s">
        <v>122</v>
      </c>
      <c r="W704" s="17" t="s">
        <v>159</v>
      </c>
      <c r="X704" s="19">
        <v>43363</v>
      </c>
      <c r="Y704" s="19">
        <v>43335</v>
      </c>
      <c r="Z704" s="29">
        <v>697</v>
      </c>
      <c r="AA704" s="30">
        <v>120</v>
      </c>
      <c r="AB704" s="30">
        <v>0</v>
      </c>
      <c r="AD704" s="31" t="s">
        <v>400</v>
      </c>
      <c r="AE704" s="17">
        <v>697</v>
      </c>
      <c r="AF704" s="32" t="s">
        <v>401</v>
      </c>
      <c r="AG704" s="33" t="s">
        <v>173</v>
      </c>
      <c r="AH704" s="19">
        <f t="shared" si="42"/>
        <v>43373</v>
      </c>
      <c r="AI704" s="19">
        <f t="shared" si="43"/>
        <v>43373</v>
      </c>
      <c r="AJ704" s="17" t="s">
        <v>402</v>
      </c>
    </row>
    <row r="705" spans="1:36" ht="45" customHeight="1">
      <c r="A705" s="38">
        <v>2018</v>
      </c>
      <c r="B705" s="19">
        <v>43282</v>
      </c>
      <c r="C705" s="19">
        <v>43373</v>
      </c>
      <c r="D705" s="17" t="s">
        <v>96</v>
      </c>
      <c r="E705" s="37">
        <v>451</v>
      </c>
      <c r="F705" s="37" t="s">
        <v>153</v>
      </c>
      <c r="G705" s="37" t="s">
        <v>153</v>
      </c>
      <c r="H705" s="37" t="s">
        <v>154</v>
      </c>
      <c r="I705" s="37" t="s">
        <v>155</v>
      </c>
      <c r="J705" s="37" t="s">
        <v>156</v>
      </c>
      <c r="K705" s="37" t="s">
        <v>157</v>
      </c>
      <c r="L705" s="17" t="s">
        <v>101</v>
      </c>
      <c r="M705" s="17" t="s">
        <v>158</v>
      </c>
      <c r="N705" s="17" t="s">
        <v>103</v>
      </c>
      <c r="O705" s="17">
        <v>0</v>
      </c>
      <c r="P705" s="30">
        <v>0</v>
      </c>
      <c r="Q705" s="17" t="s">
        <v>121</v>
      </c>
      <c r="R705" s="17" t="s">
        <v>122</v>
      </c>
      <c r="S705" s="17" t="s">
        <v>122</v>
      </c>
      <c r="T705" s="17" t="s">
        <v>121</v>
      </c>
      <c r="U705" s="17" t="s">
        <v>122</v>
      </c>
      <c r="V705" s="17" t="s">
        <v>122</v>
      </c>
      <c r="W705" s="17" t="s">
        <v>159</v>
      </c>
      <c r="X705" s="19">
        <v>43363</v>
      </c>
      <c r="Y705" s="19">
        <v>43339</v>
      </c>
      <c r="Z705" s="29">
        <v>698</v>
      </c>
      <c r="AA705" s="30">
        <v>120</v>
      </c>
      <c r="AB705" s="30">
        <v>0</v>
      </c>
      <c r="AD705" s="31" t="s">
        <v>400</v>
      </c>
      <c r="AE705" s="17">
        <v>698</v>
      </c>
      <c r="AF705" s="32" t="s">
        <v>401</v>
      </c>
      <c r="AG705" s="33" t="s">
        <v>173</v>
      </c>
      <c r="AH705" s="19">
        <f t="shared" si="42"/>
        <v>43373</v>
      </c>
      <c r="AI705" s="19">
        <f t="shared" si="43"/>
        <v>43373</v>
      </c>
      <c r="AJ705" s="17" t="s">
        <v>402</v>
      </c>
    </row>
    <row r="706" spans="1:36" ht="45" customHeight="1">
      <c r="A706" s="38">
        <v>2018</v>
      </c>
      <c r="B706" s="19">
        <v>43282</v>
      </c>
      <c r="C706" s="19">
        <v>43373</v>
      </c>
      <c r="D706" s="17" t="s">
        <v>96</v>
      </c>
      <c r="E706" s="37">
        <v>451</v>
      </c>
      <c r="F706" s="37" t="s">
        <v>153</v>
      </c>
      <c r="G706" s="37" t="s">
        <v>153</v>
      </c>
      <c r="H706" s="37" t="s">
        <v>154</v>
      </c>
      <c r="I706" s="37" t="s">
        <v>155</v>
      </c>
      <c r="J706" s="37" t="s">
        <v>156</v>
      </c>
      <c r="K706" s="37" t="s">
        <v>157</v>
      </c>
      <c r="L706" s="17" t="s">
        <v>101</v>
      </c>
      <c r="M706" s="17" t="s">
        <v>158</v>
      </c>
      <c r="N706" s="17" t="s">
        <v>103</v>
      </c>
      <c r="O706" s="17">
        <v>0</v>
      </c>
      <c r="P706" s="30">
        <v>0</v>
      </c>
      <c r="Q706" s="17" t="s">
        <v>121</v>
      </c>
      <c r="R706" s="17" t="s">
        <v>122</v>
      </c>
      <c r="S706" s="17" t="s">
        <v>122</v>
      </c>
      <c r="T706" s="17" t="s">
        <v>121</v>
      </c>
      <c r="U706" s="17" t="s">
        <v>122</v>
      </c>
      <c r="V706" s="17" t="s">
        <v>122</v>
      </c>
      <c r="W706" s="17" t="s">
        <v>159</v>
      </c>
      <c r="X706" s="19">
        <v>43363</v>
      </c>
      <c r="Y706" s="19">
        <v>43340</v>
      </c>
      <c r="Z706" s="29">
        <v>699</v>
      </c>
      <c r="AA706" s="30">
        <v>120</v>
      </c>
      <c r="AB706" s="30">
        <v>0</v>
      </c>
      <c r="AD706" s="31" t="s">
        <v>400</v>
      </c>
      <c r="AE706" s="17">
        <v>699</v>
      </c>
      <c r="AF706" s="32" t="s">
        <v>401</v>
      </c>
      <c r="AG706" s="33" t="s">
        <v>173</v>
      </c>
      <c r="AH706" s="19">
        <f t="shared" si="42"/>
        <v>43373</v>
      </c>
      <c r="AI706" s="19">
        <f t="shared" si="43"/>
        <v>43373</v>
      </c>
      <c r="AJ706" s="17" t="s">
        <v>402</v>
      </c>
    </row>
    <row r="707" spans="1:36" ht="45" customHeight="1">
      <c r="A707" s="38">
        <v>2018</v>
      </c>
      <c r="B707" s="19">
        <v>43282</v>
      </c>
      <c r="C707" s="19">
        <v>43373</v>
      </c>
      <c r="D707" s="17" t="s">
        <v>96</v>
      </c>
      <c r="E707" s="36">
        <v>322</v>
      </c>
      <c r="F707" s="36" t="s">
        <v>144</v>
      </c>
      <c r="G707" s="36" t="s">
        <v>144</v>
      </c>
      <c r="H707" s="36" t="s">
        <v>145</v>
      </c>
      <c r="I707" s="36" t="s">
        <v>146</v>
      </c>
      <c r="J707" s="36" t="s">
        <v>147</v>
      </c>
      <c r="K707" s="36" t="s">
        <v>148</v>
      </c>
      <c r="L707" s="17" t="s">
        <v>101</v>
      </c>
      <c r="M707" s="17" t="s">
        <v>727</v>
      </c>
      <c r="N707" s="17" t="s">
        <v>103</v>
      </c>
      <c r="O707" s="17">
        <v>0</v>
      </c>
      <c r="P707" s="30">
        <v>0</v>
      </c>
      <c r="Q707" s="17" t="s">
        <v>121</v>
      </c>
      <c r="R707" s="17" t="s">
        <v>122</v>
      </c>
      <c r="S707" s="17" t="s">
        <v>122</v>
      </c>
      <c r="T707" s="17" t="s">
        <v>121</v>
      </c>
      <c r="U707" s="17" t="s">
        <v>136</v>
      </c>
      <c r="V707" s="17" t="s">
        <v>136</v>
      </c>
      <c r="W707" s="17" t="s">
        <v>727</v>
      </c>
      <c r="X707" s="19">
        <v>43342</v>
      </c>
      <c r="Y707" s="19">
        <f t="shared" si="44"/>
        <v>43342</v>
      </c>
      <c r="Z707" s="29">
        <v>700</v>
      </c>
      <c r="AA707" s="30">
        <v>1855</v>
      </c>
      <c r="AB707" s="30">
        <v>0</v>
      </c>
      <c r="AD707" s="31" t="s">
        <v>400</v>
      </c>
      <c r="AE707" s="17">
        <v>700</v>
      </c>
      <c r="AF707" s="32" t="s">
        <v>401</v>
      </c>
      <c r="AG707" s="33" t="s">
        <v>173</v>
      </c>
      <c r="AH707" s="19">
        <f t="shared" si="42"/>
        <v>43373</v>
      </c>
      <c r="AI707" s="19">
        <f t="shared" si="43"/>
        <v>43373</v>
      </c>
      <c r="AJ707" s="17" t="s">
        <v>402</v>
      </c>
    </row>
    <row r="708" spans="1:36" ht="45" customHeight="1">
      <c r="A708" s="38">
        <v>2018</v>
      </c>
      <c r="B708" s="19">
        <v>43282</v>
      </c>
      <c r="C708" s="19">
        <v>43373</v>
      </c>
      <c r="D708" s="17" t="s">
        <v>96</v>
      </c>
      <c r="E708" s="17">
        <v>150</v>
      </c>
      <c r="F708" s="17" t="s">
        <v>369</v>
      </c>
      <c r="G708" s="17" t="s">
        <v>369</v>
      </c>
      <c r="H708" s="17" t="s">
        <v>1010</v>
      </c>
      <c r="I708" s="17" t="s">
        <v>1025</v>
      </c>
      <c r="J708" s="17" t="s">
        <v>1026</v>
      </c>
      <c r="K708" s="17" t="s">
        <v>163</v>
      </c>
      <c r="L708" s="17" t="s">
        <v>101</v>
      </c>
      <c r="M708" s="17" t="s">
        <v>177</v>
      </c>
      <c r="N708" s="17" t="s">
        <v>103</v>
      </c>
      <c r="O708" s="17">
        <v>0</v>
      </c>
      <c r="P708" s="30">
        <v>0</v>
      </c>
      <c r="Q708" s="17" t="s">
        <v>121</v>
      </c>
      <c r="R708" s="17" t="s">
        <v>122</v>
      </c>
      <c r="S708" s="17" t="s">
        <v>122</v>
      </c>
      <c r="T708" s="17" t="s">
        <v>121</v>
      </c>
      <c r="U708" s="17" t="s">
        <v>122</v>
      </c>
      <c r="V708" s="17" t="s">
        <v>122</v>
      </c>
      <c r="W708" s="17" t="s">
        <v>159</v>
      </c>
      <c r="X708" s="19">
        <v>43350</v>
      </c>
      <c r="Y708" s="19">
        <f t="shared" si="44"/>
        <v>43350</v>
      </c>
      <c r="Z708" s="29">
        <v>701</v>
      </c>
      <c r="AA708" s="30">
        <v>126</v>
      </c>
      <c r="AB708" s="30">
        <v>0</v>
      </c>
      <c r="AD708" s="31" t="s">
        <v>400</v>
      </c>
      <c r="AE708" s="17">
        <v>701</v>
      </c>
      <c r="AF708" s="32" t="s">
        <v>401</v>
      </c>
      <c r="AG708" s="33" t="s">
        <v>173</v>
      </c>
      <c r="AH708" s="19">
        <f t="shared" si="42"/>
        <v>43373</v>
      </c>
      <c r="AI708" s="19">
        <f t="shared" si="43"/>
        <v>43373</v>
      </c>
      <c r="AJ708" s="17" t="s">
        <v>402</v>
      </c>
    </row>
    <row r="709" spans="1:36" ht="45" customHeight="1">
      <c r="A709" s="38">
        <v>2018</v>
      </c>
      <c r="B709" s="19">
        <v>43282</v>
      </c>
      <c r="C709" s="19">
        <v>43373</v>
      </c>
      <c r="D709" s="17" t="s">
        <v>96</v>
      </c>
      <c r="E709" s="37">
        <v>451</v>
      </c>
      <c r="F709" s="37" t="s">
        <v>153</v>
      </c>
      <c r="G709" s="37" t="s">
        <v>153</v>
      </c>
      <c r="H709" s="37" t="s">
        <v>154</v>
      </c>
      <c r="I709" s="37" t="s">
        <v>155</v>
      </c>
      <c r="J709" s="37" t="s">
        <v>156</v>
      </c>
      <c r="K709" s="37" t="s">
        <v>157</v>
      </c>
      <c r="L709" s="17" t="s">
        <v>101</v>
      </c>
      <c r="M709" s="17" t="s">
        <v>158</v>
      </c>
      <c r="N709" s="17" t="s">
        <v>103</v>
      </c>
      <c r="O709" s="17">
        <v>0</v>
      </c>
      <c r="P709" s="30">
        <v>0</v>
      </c>
      <c r="Q709" s="17" t="s">
        <v>121</v>
      </c>
      <c r="R709" s="17" t="s">
        <v>122</v>
      </c>
      <c r="S709" s="17" t="s">
        <v>122</v>
      </c>
      <c r="T709" s="17" t="s">
        <v>121</v>
      </c>
      <c r="U709" s="17" t="s">
        <v>122</v>
      </c>
      <c r="V709" s="17" t="s">
        <v>122</v>
      </c>
      <c r="W709" s="17" t="s">
        <v>159</v>
      </c>
      <c r="X709" s="19">
        <v>43313</v>
      </c>
      <c r="Y709" s="19">
        <f t="shared" si="44"/>
        <v>43313</v>
      </c>
      <c r="Z709" s="29">
        <v>702</v>
      </c>
      <c r="AA709" s="30">
        <v>120</v>
      </c>
      <c r="AB709" s="30">
        <v>0</v>
      </c>
      <c r="AD709" s="31" t="s">
        <v>400</v>
      </c>
      <c r="AE709" s="17">
        <v>702</v>
      </c>
      <c r="AF709" s="32" t="s">
        <v>401</v>
      </c>
      <c r="AG709" s="33" t="s">
        <v>173</v>
      </c>
      <c r="AH709" s="19">
        <f t="shared" si="42"/>
        <v>43373</v>
      </c>
      <c r="AI709" s="19">
        <f t="shared" si="43"/>
        <v>43373</v>
      </c>
      <c r="AJ709" s="17" t="s">
        <v>402</v>
      </c>
    </row>
    <row r="710" spans="1:36" ht="45" customHeight="1">
      <c r="A710" s="38">
        <v>2018</v>
      </c>
      <c r="B710" s="19">
        <v>43282</v>
      </c>
      <c r="C710" s="19">
        <v>43373</v>
      </c>
      <c r="D710" s="17" t="s">
        <v>96</v>
      </c>
      <c r="E710" s="37">
        <v>451</v>
      </c>
      <c r="F710" s="37" t="s">
        <v>153</v>
      </c>
      <c r="G710" s="37" t="s">
        <v>153</v>
      </c>
      <c r="H710" s="37" t="s">
        <v>154</v>
      </c>
      <c r="I710" s="37" t="s">
        <v>155</v>
      </c>
      <c r="J710" s="37" t="s">
        <v>156</v>
      </c>
      <c r="K710" s="37" t="s">
        <v>157</v>
      </c>
      <c r="L710" s="17" t="s">
        <v>101</v>
      </c>
      <c r="M710" s="17" t="s">
        <v>158</v>
      </c>
      <c r="N710" s="17" t="s">
        <v>103</v>
      </c>
      <c r="O710" s="17">
        <v>0</v>
      </c>
      <c r="P710" s="30">
        <v>0</v>
      </c>
      <c r="Q710" s="17" t="s">
        <v>121</v>
      </c>
      <c r="R710" s="17" t="s">
        <v>122</v>
      </c>
      <c r="S710" s="17" t="s">
        <v>122</v>
      </c>
      <c r="T710" s="17" t="s">
        <v>121</v>
      </c>
      <c r="U710" s="17" t="s">
        <v>122</v>
      </c>
      <c r="V710" s="17" t="s">
        <v>122</v>
      </c>
      <c r="W710" s="17" t="s">
        <v>159</v>
      </c>
      <c r="X710" s="19">
        <v>43314</v>
      </c>
      <c r="Y710" s="19">
        <f t="shared" si="44"/>
        <v>43314</v>
      </c>
      <c r="Z710" s="29">
        <v>703</v>
      </c>
      <c r="AA710" s="30">
        <v>120</v>
      </c>
      <c r="AB710" s="30">
        <v>0</v>
      </c>
      <c r="AD710" s="31" t="s">
        <v>400</v>
      </c>
      <c r="AE710" s="17">
        <v>703</v>
      </c>
      <c r="AF710" s="32" t="s">
        <v>401</v>
      </c>
      <c r="AG710" s="33" t="s">
        <v>173</v>
      </c>
      <c r="AH710" s="19">
        <f t="shared" si="42"/>
        <v>43373</v>
      </c>
      <c r="AI710" s="19">
        <f t="shared" si="43"/>
        <v>43373</v>
      </c>
      <c r="AJ710" s="17" t="s">
        <v>402</v>
      </c>
    </row>
    <row r="711" spans="1:36" ht="45" customHeight="1">
      <c r="A711" s="38">
        <v>2018</v>
      </c>
      <c r="B711" s="19">
        <v>43282</v>
      </c>
      <c r="C711" s="19">
        <v>43373</v>
      </c>
      <c r="D711" s="17" t="s">
        <v>96</v>
      </c>
      <c r="E711" s="37">
        <v>451</v>
      </c>
      <c r="F711" s="37" t="s">
        <v>153</v>
      </c>
      <c r="G711" s="37" t="s">
        <v>153</v>
      </c>
      <c r="H711" s="37" t="s">
        <v>154</v>
      </c>
      <c r="I711" s="37" t="s">
        <v>155</v>
      </c>
      <c r="J711" s="37" t="s">
        <v>156</v>
      </c>
      <c r="K711" s="37" t="s">
        <v>157</v>
      </c>
      <c r="L711" s="17" t="s">
        <v>101</v>
      </c>
      <c r="M711" s="17" t="s">
        <v>158</v>
      </c>
      <c r="N711" s="17" t="s">
        <v>103</v>
      </c>
      <c r="O711" s="17">
        <v>0</v>
      </c>
      <c r="P711" s="30">
        <v>0</v>
      </c>
      <c r="Q711" s="17" t="s">
        <v>121</v>
      </c>
      <c r="R711" s="17" t="s">
        <v>122</v>
      </c>
      <c r="S711" s="17" t="s">
        <v>122</v>
      </c>
      <c r="T711" s="17" t="s">
        <v>121</v>
      </c>
      <c r="U711" s="17" t="s">
        <v>122</v>
      </c>
      <c r="V711" s="17" t="s">
        <v>122</v>
      </c>
      <c r="W711" s="17" t="s">
        <v>159</v>
      </c>
      <c r="X711" s="19">
        <v>43315</v>
      </c>
      <c r="Y711" s="19">
        <f t="shared" si="44"/>
        <v>43315</v>
      </c>
      <c r="Z711" s="29">
        <v>704</v>
      </c>
      <c r="AA711" s="30">
        <v>120</v>
      </c>
      <c r="AB711" s="30">
        <v>0</v>
      </c>
      <c r="AD711" s="31" t="s">
        <v>400</v>
      </c>
      <c r="AE711" s="17">
        <v>704</v>
      </c>
      <c r="AF711" s="32" t="s">
        <v>401</v>
      </c>
      <c r="AG711" s="33" t="s">
        <v>173</v>
      </c>
      <c r="AH711" s="19">
        <f t="shared" si="42"/>
        <v>43373</v>
      </c>
      <c r="AI711" s="19">
        <f t="shared" si="43"/>
        <v>43373</v>
      </c>
      <c r="AJ711" s="17" t="s">
        <v>402</v>
      </c>
    </row>
    <row r="712" spans="1:36" ht="45" customHeight="1">
      <c r="A712" s="38">
        <v>2018</v>
      </c>
      <c r="B712" s="19">
        <v>43282</v>
      </c>
      <c r="C712" s="19">
        <v>43373</v>
      </c>
      <c r="D712" s="17" t="s">
        <v>96</v>
      </c>
      <c r="E712" s="37">
        <v>451</v>
      </c>
      <c r="F712" s="37" t="s">
        <v>153</v>
      </c>
      <c r="G712" s="37" t="s">
        <v>153</v>
      </c>
      <c r="H712" s="37" t="s">
        <v>154</v>
      </c>
      <c r="I712" s="37" t="s">
        <v>155</v>
      </c>
      <c r="J712" s="37" t="s">
        <v>156</v>
      </c>
      <c r="K712" s="37" t="s">
        <v>157</v>
      </c>
      <c r="L712" s="17" t="s">
        <v>101</v>
      </c>
      <c r="M712" s="17" t="s">
        <v>158</v>
      </c>
      <c r="N712" s="17" t="s">
        <v>103</v>
      </c>
      <c r="O712" s="17">
        <v>0</v>
      </c>
      <c r="P712" s="30">
        <v>0</v>
      </c>
      <c r="Q712" s="17" t="s">
        <v>121</v>
      </c>
      <c r="R712" s="17" t="s">
        <v>122</v>
      </c>
      <c r="S712" s="17" t="s">
        <v>122</v>
      </c>
      <c r="T712" s="17" t="s">
        <v>121</v>
      </c>
      <c r="U712" s="17" t="s">
        <v>122</v>
      </c>
      <c r="V712" s="17" t="s">
        <v>122</v>
      </c>
      <c r="W712" s="17" t="s">
        <v>159</v>
      </c>
      <c r="X712" s="19">
        <v>43318</v>
      </c>
      <c r="Y712" s="19">
        <f t="shared" si="44"/>
        <v>43318</v>
      </c>
      <c r="Z712" s="29">
        <v>705</v>
      </c>
      <c r="AA712" s="30">
        <v>120</v>
      </c>
      <c r="AB712" s="30">
        <v>0</v>
      </c>
      <c r="AD712" s="31" t="s">
        <v>400</v>
      </c>
      <c r="AE712" s="17">
        <v>705</v>
      </c>
      <c r="AF712" s="32" t="s">
        <v>401</v>
      </c>
      <c r="AG712" s="33" t="s">
        <v>173</v>
      </c>
      <c r="AH712" s="19">
        <f t="shared" si="42"/>
        <v>43373</v>
      </c>
      <c r="AI712" s="19">
        <f t="shared" si="43"/>
        <v>43373</v>
      </c>
      <c r="AJ712" s="17" t="s">
        <v>402</v>
      </c>
    </row>
    <row r="713" spans="1:36" ht="45" customHeight="1">
      <c r="A713" s="38">
        <v>2018</v>
      </c>
      <c r="B713" s="19">
        <v>43282</v>
      </c>
      <c r="C713" s="19">
        <v>43373</v>
      </c>
      <c r="D713" s="17" t="s">
        <v>96</v>
      </c>
      <c r="E713" s="37">
        <v>451</v>
      </c>
      <c r="F713" s="37" t="s">
        <v>153</v>
      </c>
      <c r="G713" s="37" t="s">
        <v>153</v>
      </c>
      <c r="H713" s="37" t="s">
        <v>154</v>
      </c>
      <c r="I713" s="37" t="s">
        <v>155</v>
      </c>
      <c r="J713" s="37" t="s">
        <v>156</v>
      </c>
      <c r="K713" s="37" t="s">
        <v>157</v>
      </c>
      <c r="L713" s="17" t="s">
        <v>101</v>
      </c>
      <c r="M713" s="17" t="s">
        <v>158</v>
      </c>
      <c r="N713" s="17" t="s">
        <v>103</v>
      </c>
      <c r="O713" s="17">
        <v>0</v>
      </c>
      <c r="P713" s="30">
        <v>0</v>
      </c>
      <c r="Q713" s="17" t="s">
        <v>121</v>
      </c>
      <c r="R713" s="17" t="s">
        <v>122</v>
      </c>
      <c r="S713" s="17" t="s">
        <v>122</v>
      </c>
      <c r="T713" s="17" t="s">
        <v>121</v>
      </c>
      <c r="U713" s="17" t="s">
        <v>122</v>
      </c>
      <c r="V713" s="17" t="s">
        <v>122</v>
      </c>
      <c r="W713" s="17" t="s">
        <v>159</v>
      </c>
      <c r="X713" s="19">
        <v>43319</v>
      </c>
      <c r="Y713" s="19">
        <f t="shared" si="44"/>
        <v>43319</v>
      </c>
      <c r="Z713" s="29">
        <v>706</v>
      </c>
      <c r="AA713" s="30">
        <v>120</v>
      </c>
      <c r="AB713" s="30">
        <v>0</v>
      </c>
      <c r="AD713" s="31" t="s">
        <v>400</v>
      </c>
      <c r="AE713" s="17">
        <v>706</v>
      </c>
      <c r="AF713" s="32" t="s">
        <v>401</v>
      </c>
      <c r="AG713" s="33" t="s">
        <v>173</v>
      </c>
      <c r="AH713" s="19">
        <f t="shared" si="42"/>
        <v>43373</v>
      </c>
      <c r="AI713" s="19">
        <f t="shared" si="43"/>
        <v>43373</v>
      </c>
      <c r="AJ713" s="17" t="s">
        <v>402</v>
      </c>
    </row>
    <row r="714" spans="1:36" ht="45" customHeight="1">
      <c r="A714" s="38">
        <v>2018</v>
      </c>
      <c r="B714" s="19">
        <v>43282</v>
      </c>
      <c r="C714" s="19">
        <v>43373</v>
      </c>
      <c r="D714" s="17" t="s">
        <v>96</v>
      </c>
      <c r="E714" s="37">
        <v>451</v>
      </c>
      <c r="F714" s="37" t="s">
        <v>153</v>
      </c>
      <c r="G714" s="37" t="s">
        <v>153</v>
      </c>
      <c r="H714" s="37" t="s">
        <v>154</v>
      </c>
      <c r="I714" s="37" t="s">
        <v>155</v>
      </c>
      <c r="J714" s="37" t="s">
        <v>156</v>
      </c>
      <c r="K714" s="37" t="s">
        <v>157</v>
      </c>
      <c r="L714" s="17" t="s">
        <v>101</v>
      </c>
      <c r="M714" s="17" t="s">
        <v>158</v>
      </c>
      <c r="N714" s="17" t="s">
        <v>103</v>
      </c>
      <c r="O714" s="17">
        <v>0</v>
      </c>
      <c r="P714" s="30">
        <v>0</v>
      </c>
      <c r="Q714" s="17" t="s">
        <v>121</v>
      </c>
      <c r="R714" s="17" t="s">
        <v>122</v>
      </c>
      <c r="S714" s="17" t="s">
        <v>122</v>
      </c>
      <c r="T714" s="17" t="s">
        <v>121</v>
      </c>
      <c r="U714" s="17" t="s">
        <v>122</v>
      </c>
      <c r="V714" s="17" t="s">
        <v>122</v>
      </c>
      <c r="W714" s="17" t="s">
        <v>159</v>
      </c>
      <c r="X714" s="19">
        <v>43321</v>
      </c>
      <c r="Y714" s="19">
        <f t="shared" si="44"/>
        <v>43321</v>
      </c>
      <c r="Z714" s="29">
        <v>707</v>
      </c>
      <c r="AA714" s="30">
        <v>120</v>
      </c>
      <c r="AB714" s="30">
        <v>0</v>
      </c>
      <c r="AD714" s="31" t="s">
        <v>400</v>
      </c>
      <c r="AE714" s="17">
        <v>707</v>
      </c>
      <c r="AF714" s="32" t="s">
        <v>401</v>
      </c>
      <c r="AG714" s="33" t="s">
        <v>173</v>
      </c>
      <c r="AH714" s="19">
        <f t="shared" ref="AH714:AH777" si="45">+C714</f>
        <v>43373</v>
      </c>
      <c r="AI714" s="19">
        <f t="shared" si="43"/>
        <v>43373</v>
      </c>
      <c r="AJ714" s="17" t="s">
        <v>402</v>
      </c>
    </row>
    <row r="715" spans="1:36" ht="45" customHeight="1">
      <c r="A715" s="38">
        <v>2018</v>
      </c>
      <c r="B715" s="19">
        <v>43282</v>
      </c>
      <c r="C715" s="19">
        <v>43373</v>
      </c>
      <c r="D715" s="17" t="s">
        <v>96</v>
      </c>
      <c r="E715" s="37">
        <v>451</v>
      </c>
      <c r="F715" s="37" t="s">
        <v>153</v>
      </c>
      <c r="G715" s="37" t="s">
        <v>153</v>
      </c>
      <c r="H715" s="37" t="s">
        <v>154</v>
      </c>
      <c r="I715" s="37" t="s">
        <v>155</v>
      </c>
      <c r="J715" s="37" t="s">
        <v>156</v>
      </c>
      <c r="K715" s="37" t="s">
        <v>157</v>
      </c>
      <c r="L715" s="17" t="s">
        <v>101</v>
      </c>
      <c r="M715" s="17" t="s">
        <v>158</v>
      </c>
      <c r="N715" s="17" t="s">
        <v>103</v>
      </c>
      <c r="O715" s="17">
        <v>0</v>
      </c>
      <c r="P715" s="30">
        <v>0</v>
      </c>
      <c r="Q715" s="17" t="s">
        <v>121</v>
      </c>
      <c r="R715" s="17" t="s">
        <v>122</v>
      </c>
      <c r="S715" s="17" t="s">
        <v>122</v>
      </c>
      <c r="T715" s="17" t="s">
        <v>121</v>
      </c>
      <c r="U715" s="17" t="s">
        <v>122</v>
      </c>
      <c r="V715" s="17" t="s">
        <v>122</v>
      </c>
      <c r="W715" s="17" t="s">
        <v>159</v>
      </c>
      <c r="X715" s="19">
        <v>43325</v>
      </c>
      <c r="Y715" s="19">
        <f t="shared" si="44"/>
        <v>43325</v>
      </c>
      <c r="Z715" s="29">
        <v>708</v>
      </c>
      <c r="AA715" s="30">
        <v>120</v>
      </c>
      <c r="AB715" s="30">
        <v>0</v>
      </c>
      <c r="AD715" s="31" t="s">
        <v>400</v>
      </c>
      <c r="AE715" s="17">
        <v>708</v>
      </c>
      <c r="AF715" s="32" t="s">
        <v>401</v>
      </c>
      <c r="AG715" s="33" t="s">
        <v>173</v>
      </c>
      <c r="AH715" s="19">
        <f t="shared" si="45"/>
        <v>43373</v>
      </c>
      <c r="AI715" s="19">
        <f t="shared" si="43"/>
        <v>43373</v>
      </c>
      <c r="AJ715" s="17" t="s">
        <v>402</v>
      </c>
    </row>
    <row r="716" spans="1:36" ht="45" customHeight="1">
      <c r="A716" s="38">
        <v>2018</v>
      </c>
      <c r="B716" s="19">
        <v>43282</v>
      </c>
      <c r="C716" s="19">
        <v>43373</v>
      </c>
      <c r="D716" s="17" t="s">
        <v>96</v>
      </c>
      <c r="E716" s="37">
        <v>451</v>
      </c>
      <c r="F716" s="37" t="s">
        <v>153</v>
      </c>
      <c r="G716" s="37" t="s">
        <v>153</v>
      </c>
      <c r="H716" s="37" t="s">
        <v>154</v>
      </c>
      <c r="I716" s="37" t="s">
        <v>155</v>
      </c>
      <c r="J716" s="37" t="s">
        <v>156</v>
      </c>
      <c r="K716" s="37" t="s">
        <v>157</v>
      </c>
      <c r="L716" s="17" t="s">
        <v>101</v>
      </c>
      <c r="M716" s="17" t="s">
        <v>158</v>
      </c>
      <c r="N716" s="17" t="s">
        <v>103</v>
      </c>
      <c r="O716" s="17">
        <v>0</v>
      </c>
      <c r="P716" s="30">
        <v>0</v>
      </c>
      <c r="Q716" s="17" t="s">
        <v>121</v>
      </c>
      <c r="R716" s="17" t="s">
        <v>122</v>
      </c>
      <c r="S716" s="17" t="s">
        <v>122</v>
      </c>
      <c r="T716" s="17" t="s">
        <v>121</v>
      </c>
      <c r="U716" s="17" t="s">
        <v>122</v>
      </c>
      <c r="V716" s="17" t="s">
        <v>122</v>
      </c>
      <c r="W716" s="17" t="s">
        <v>159</v>
      </c>
      <c r="X716" s="19">
        <v>43312</v>
      </c>
      <c r="Y716" s="19">
        <f t="shared" si="44"/>
        <v>43312</v>
      </c>
      <c r="Z716" s="29">
        <v>709</v>
      </c>
      <c r="AA716" s="30">
        <v>120</v>
      </c>
      <c r="AB716" s="30">
        <v>0</v>
      </c>
      <c r="AD716" s="31" t="s">
        <v>400</v>
      </c>
      <c r="AE716" s="17">
        <v>709</v>
      </c>
      <c r="AF716" s="32" t="s">
        <v>401</v>
      </c>
      <c r="AG716" s="33" t="s">
        <v>173</v>
      </c>
      <c r="AH716" s="19">
        <f t="shared" si="45"/>
        <v>43373</v>
      </c>
      <c r="AI716" s="19">
        <f t="shared" si="43"/>
        <v>43373</v>
      </c>
      <c r="AJ716" s="17" t="s">
        <v>402</v>
      </c>
    </row>
    <row r="717" spans="1:36" ht="45" customHeight="1">
      <c r="A717" s="38">
        <v>2018</v>
      </c>
      <c r="B717" s="19">
        <v>43282</v>
      </c>
      <c r="C717" s="19">
        <v>43373</v>
      </c>
      <c r="D717" s="17" t="s">
        <v>96</v>
      </c>
      <c r="E717" s="37">
        <v>451</v>
      </c>
      <c r="F717" s="37" t="s">
        <v>153</v>
      </c>
      <c r="G717" s="37" t="s">
        <v>153</v>
      </c>
      <c r="H717" s="37" t="s">
        <v>154</v>
      </c>
      <c r="I717" s="37" t="s">
        <v>155</v>
      </c>
      <c r="J717" s="37" t="s">
        <v>156</v>
      </c>
      <c r="K717" s="37" t="s">
        <v>157</v>
      </c>
      <c r="L717" s="17" t="s">
        <v>101</v>
      </c>
      <c r="M717" s="17" t="s">
        <v>158</v>
      </c>
      <c r="N717" s="17" t="s">
        <v>103</v>
      </c>
      <c r="O717" s="17">
        <v>0</v>
      </c>
      <c r="P717" s="30">
        <v>0</v>
      </c>
      <c r="Q717" s="17" t="s">
        <v>121</v>
      </c>
      <c r="R717" s="17" t="s">
        <v>122</v>
      </c>
      <c r="S717" s="17" t="s">
        <v>122</v>
      </c>
      <c r="T717" s="17" t="s">
        <v>121</v>
      </c>
      <c r="U717" s="17" t="s">
        <v>122</v>
      </c>
      <c r="V717" s="17" t="s">
        <v>122</v>
      </c>
      <c r="W717" s="17" t="s">
        <v>159</v>
      </c>
      <c r="X717" s="19">
        <v>43313</v>
      </c>
      <c r="Y717" s="19">
        <f t="shared" si="44"/>
        <v>43313</v>
      </c>
      <c r="Z717" s="29">
        <v>710</v>
      </c>
      <c r="AA717" s="30">
        <v>120</v>
      </c>
      <c r="AB717" s="30">
        <v>0</v>
      </c>
      <c r="AD717" s="31" t="s">
        <v>400</v>
      </c>
      <c r="AE717" s="17">
        <v>710</v>
      </c>
      <c r="AF717" s="32" t="s">
        <v>401</v>
      </c>
      <c r="AG717" s="33" t="s">
        <v>173</v>
      </c>
      <c r="AH717" s="19">
        <f t="shared" si="45"/>
        <v>43373</v>
      </c>
      <c r="AI717" s="19">
        <f t="shared" si="43"/>
        <v>43373</v>
      </c>
      <c r="AJ717" s="17" t="s">
        <v>402</v>
      </c>
    </row>
    <row r="718" spans="1:36" ht="45" customHeight="1">
      <c r="A718" s="38">
        <v>2018</v>
      </c>
      <c r="B718" s="19">
        <v>43282</v>
      </c>
      <c r="C718" s="19">
        <v>43373</v>
      </c>
      <c r="D718" s="17" t="s">
        <v>96</v>
      </c>
      <c r="E718" s="36">
        <v>344</v>
      </c>
      <c r="F718" s="36" t="s">
        <v>165</v>
      </c>
      <c r="G718" s="36" t="s">
        <v>165</v>
      </c>
      <c r="H718" s="36" t="s">
        <v>166</v>
      </c>
      <c r="I718" s="36" t="s">
        <v>167</v>
      </c>
      <c r="J718" s="36" t="s">
        <v>168</v>
      </c>
      <c r="K718" s="36" t="s">
        <v>169</v>
      </c>
      <c r="L718" s="17" t="s">
        <v>101</v>
      </c>
      <c r="M718" s="17" t="s">
        <v>171</v>
      </c>
      <c r="N718" s="17" t="s">
        <v>103</v>
      </c>
      <c r="O718" s="17">
        <v>0</v>
      </c>
      <c r="P718" s="30">
        <v>0</v>
      </c>
      <c r="Q718" s="17" t="s">
        <v>121</v>
      </c>
      <c r="R718" s="17" t="s">
        <v>122</v>
      </c>
      <c r="S718" s="17" t="s">
        <v>122</v>
      </c>
      <c r="T718" s="17" t="s">
        <v>121</v>
      </c>
      <c r="U718" s="17" t="s">
        <v>122</v>
      </c>
      <c r="V718" s="17" t="s">
        <v>122</v>
      </c>
      <c r="W718" s="37" t="s">
        <v>159</v>
      </c>
      <c r="X718" s="19">
        <v>43319</v>
      </c>
      <c r="Y718" s="19">
        <f t="shared" si="44"/>
        <v>43319</v>
      </c>
      <c r="Z718" s="29">
        <v>711</v>
      </c>
      <c r="AA718" s="30">
        <v>237</v>
      </c>
      <c r="AB718" s="30">
        <v>0</v>
      </c>
      <c r="AD718" s="31" t="s">
        <v>400</v>
      </c>
      <c r="AE718" s="17">
        <v>711</v>
      </c>
      <c r="AF718" s="32" t="s">
        <v>401</v>
      </c>
      <c r="AG718" s="33" t="s">
        <v>173</v>
      </c>
      <c r="AH718" s="19">
        <f t="shared" si="45"/>
        <v>43373</v>
      </c>
      <c r="AI718" s="19">
        <f t="shared" si="43"/>
        <v>43373</v>
      </c>
      <c r="AJ718" s="17" t="s">
        <v>402</v>
      </c>
    </row>
    <row r="719" spans="1:36" ht="45" customHeight="1">
      <c r="A719" s="38">
        <v>2018</v>
      </c>
      <c r="B719" s="19">
        <v>43282</v>
      </c>
      <c r="C719" s="19">
        <v>43373</v>
      </c>
      <c r="D719" s="17" t="s">
        <v>96</v>
      </c>
      <c r="E719" s="17">
        <v>311</v>
      </c>
      <c r="F719" s="17" t="s">
        <v>204</v>
      </c>
      <c r="G719" s="17" t="s">
        <v>204</v>
      </c>
      <c r="H719" s="17" t="s">
        <v>205</v>
      </c>
      <c r="I719" s="17" t="s">
        <v>217</v>
      </c>
      <c r="J719" s="17" t="s">
        <v>218</v>
      </c>
      <c r="K719" s="17" t="s">
        <v>219</v>
      </c>
      <c r="L719" s="17" t="s">
        <v>101</v>
      </c>
      <c r="M719" s="17" t="s">
        <v>209</v>
      </c>
      <c r="N719" s="17" t="s">
        <v>103</v>
      </c>
      <c r="O719" s="17">
        <v>0</v>
      </c>
      <c r="P719" s="30">
        <v>0</v>
      </c>
      <c r="Q719" s="17" t="s">
        <v>121</v>
      </c>
      <c r="R719" s="17" t="s">
        <v>122</v>
      </c>
      <c r="S719" s="17" t="s">
        <v>210</v>
      </c>
      <c r="T719" s="17" t="s">
        <v>121</v>
      </c>
      <c r="U719" s="17" t="s">
        <v>122</v>
      </c>
      <c r="V719" s="17" t="s">
        <v>202</v>
      </c>
      <c r="W719" s="17" t="s">
        <v>211</v>
      </c>
      <c r="X719" s="19">
        <v>43314</v>
      </c>
      <c r="Y719" s="19">
        <f t="shared" si="44"/>
        <v>43314</v>
      </c>
      <c r="Z719" s="29">
        <v>712</v>
      </c>
      <c r="AA719" s="30">
        <v>220</v>
      </c>
      <c r="AB719" s="30">
        <v>0</v>
      </c>
      <c r="AD719" s="31" t="s">
        <v>400</v>
      </c>
      <c r="AE719" s="17">
        <v>712</v>
      </c>
      <c r="AF719" s="32" t="s">
        <v>401</v>
      </c>
      <c r="AG719" s="33" t="s">
        <v>173</v>
      </c>
      <c r="AH719" s="19">
        <f t="shared" si="45"/>
        <v>43373</v>
      </c>
      <c r="AI719" s="19">
        <f t="shared" si="43"/>
        <v>43373</v>
      </c>
      <c r="AJ719" s="17" t="s">
        <v>402</v>
      </c>
    </row>
    <row r="720" spans="1:36" ht="45" customHeight="1">
      <c r="A720" s="38">
        <v>2018</v>
      </c>
      <c r="B720" s="19">
        <v>43282</v>
      </c>
      <c r="C720" s="19">
        <v>43373</v>
      </c>
      <c r="D720" s="17" t="s">
        <v>96</v>
      </c>
      <c r="E720" s="17">
        <v>311</v>
      </c>
      <c r="F720" s="17" t="s">
        <v>204</v>
      </c>
      <c r="G720" s="17" t="s">
        <v>204</v>
      </c>
      <c r="H720" s="17" t="s">
        <v>205</v>
      </c>
      <c r="I720" s="17" t="s">
        <v>217</v>
      </c>
      <c r="J720" s="17" t="s">
        <v>218</v>
      </c>
      <c r="K720" s="17" t="s">
        <v>219</v>
      </c>
      <c r="L720" s="17" t="s">
        <v>101</v>
      </c>
      <c r="M720" s="17" t="s">
        <v>1028</v>
      </c>
      <c r="N720" s="17" t="s">
        <v>103</v>
      </c>
      <c r="O720" s="17">
        <v>0</v>
      </c>
      <c r="P720" s="30">
        <v>0</v>
      </c>
      <c r="Q720" s="17" t="s">
        <v>121</v>
      </c>
      <c r="R720" s="17" t="s">
        <v>122</v>
      </c>
      <c r="S720" s="17" t="s">
        <v>210</v>
      </c>
      <c r="T720" s="17" t="s">
        <v>121</v>
      </c>
      <c r="U720" s="17" t="s">
        <v>122</v>
      </c>
      <c r="V720" s="17" t="s">
        <v>210</v>
      </c>
      <c r="W720" s="17" t="s">
        <v>211</v>
      </c>
      <c r="X720" s="19">
        <v>43298</v>
      </c>
      <c r="Y720" s="19">
        <f t="shared" si="44"/>
        <v>43298</v>
      </c>
      <c r="Z720" s="29">
        <v>713</v>
      </c>
      <c r="AA720" s="30">
        <v>100</v>
      </c>
      <c r="AB720" s="30">
        <v>0</v>
      </c>
      <c r="AD720" s="31" t="s">
        <v>400</v>
      </c>
      <c r="AE720" s="17">
        <v>713</v>
      </c>
      <c r="AF720" s="32" t="s">
        <v>401</v>
      </c>
      <c r="AG720" s="33" t="s">
        <v>173</v>
      </c>
      <c r="AH720" s="19">
        <f t="shared" si="45"/>
        <v>43373</v>
      </c>
      <c r="AI720" s="19">
        <f t="shared" ref="AI720:AI783" si="46">+AH720</f>
        <v>43373</v>
      </c>
      <c r="AJ720" s="17" t="s">
        <v>402</v>
      </c>
    </row>
    <row r="721" spans="1:36" ht="45" customHeight="1">
      <c r="A721" s="38">
        <v>2018</v>
      </c>
      <c r="B721" s="19">
        <v>43282</v>
      </c>
      <c r="C721" s="19">
        <v>43373</v>
      </c>
      <c r="D721" s="17" t="s">
        <v>96</v>
      </c>
      <c r="E721" s="17">
        <v>422</v>
      </c>
      <c r="F721" s="17" t="s">
        <v>212</v>
      </c>
      <c r="G721" s="17" t="s">
        <v>212</v>
      </c>
      <c r="H721" s="17" t="s">
        <v>213</v>
      </c>
      <c r="I721" s="17" t="s">
        <v>214</v>
      </c>
      <c r="J721" s="17" t="s">
        <v>215</v>
      </c>
      <c r="K721" s="17" t="s">
        <v>216</v>
      </c>
      <c r="L721" s="17" t="s">
        <v>101</v>
      </c>
      <c r="M721" s="17" t="s">
        <v>1028</v>
      </c>
      <c r="N721" s="17" t="s">
        <v>103</v>
      </c>
      <c r="O721" s="17">
        <v>0</v>
      </c>
      <c r="P721" s="30">
        <v>0</v>
      </c>
      <c r="Q721" s="17" t="s">
        <v>121</v>
      </c>
      <c r="R721" s="17" t="s">
        <v>122</v>
      </c>
      <c r="S721" s="17" t="s">
        <v>210</v>
      </c>
      <c r="T721" s="17" t="s">
        <v>121</v>
      </c>
      <c r="U721" s="17" t="s">
        <v>122</v>
      </c>
      <c r="V721" s="17" t="s">
        <v>210</v>
      </c>
      <c r="W721" s="17" t="s">
        <v>211</v>
      </c>
      <c r="X721" s="19">
        <v>43298</v>
      </c>
      <c r="Y721" s="19">
        <f t="shared" si="44"/>
        <v>43298</v>
      </c>
      <c r="Z721" s="29">
        <v>714</v>
      </c>
      <c r="AA721" s="30">
        <v>338</v>
      </c>
      <c r="AB721" s="30">
        <v>0</v>
      </c>
      <c r="AD721" s="31" t="s">
        <v>400</v>
      </c>
      <c r="AE721" s="17">
        <v>714</v>
      </c>
      <c r="AF721" s="32" t="s">
        <v>401</v>
      </c>
      <c r="AG721" s="33" t="s">
        <v>173</v>
      </c>
      <c r="AH721" s="19">
        <f t="shared" si="45"/>
        <v>43373</v>
      </c>
      <c r="AI721" s="19">
        <f t="shared" si="46"/>
        <v>43373</v>
      </c>
      <c r="AJ721" s="17" t="s">
        <v>402</v>
      </c>
    </row>
    <row r="722" spans="1:36" ht="45" customHeight="1">
      <c r="A722" s="38">
        <v>2018</v>
      </c>
      <c r="B722" s="19">
        <v>43282</v>
      </c>
      <c r="C722" s="19">
        <v>43373</v>
      </c>
      <c r="D722" s="17" t="s">
        <v>96</v>
      </c>
      <c r="E722" s="17">
        <v>422</v>
      </c>
      <c r="F722" s="17" t="s">
        <v>212</v>
      </c>
      <c r="G722" s="17" t="s">
        <v>212</v>
      </c>
      <c r="H722" s="17" t="s">
        <v>213</v>
      </c>
      <c r="I722" s="17" t="s">
        <v>214</v>
      </c>
      <c r="J722" s="17" t="s">
        <v>215</v>
      </c>
      <c r="K722" s="17" t="s">
        <v>216</v>
      </c>
      <c r="L722" s="17" t="s">
        <v>101</v>
      </c>
      <c r="M722" s="17" t="s">
        <v>1028</v>
      </c>
      <c r="N722" s="17" t="s">
        <v>103</v>
      </c>
      <c r="O722" s="17">
        <v>0</v>
      </c>
      <c r="P722" s="30">
        <v>0</v>
      </c>
      <c r="Q722" s="17" t="s">
        <v>121</v>
      </c>
      <c r="R722" s="17" t="s">
        <v>122</v>
      </c>
      <c r="S722" s="17" t="s">
        <v>210</v>
      </c>
      <c r="T722" s="17" t="s">
        <v>121</v>
      </c>
      <c r="U722" s="17" t="s">
        <v>122</v>
      </c>
      <c r="V722" s="17" t="s">
        <v>210</v>
      </c>
      <c r="W722" s="17" t="s">
        <v>211</v>
      </c>
      <c r="X722" s="19">
        <v>43299</v>
      </c>
      <c r="Y722" s="19">
        <f t="shared" si="44"/>
        <v>43299</v>
      </c>
      <c r="Z722" s="29">
        <v>715</v>
      </c>
      <c r="AA722" s="30">
        <v>300</v>
      </c>
      <c r="AB722" s="30">
        <v>0</v>
      </c>
      <c r="AD722" s="31" t="s">
        <v>400</v>
      </c>
      <c r="AE722" s="17">
        <v>715</v>
      </c>
      <c r="AF722" s="32" t="s">
        <v>401</v>
      </c>
      <c r="AG722" s="33" t="s">
        <v>173</v>
      </c>
      <c r="AH722" s="19">
        <f t="shared" si="45"/>
        <v>43373</v>
      </c>
      <c r="AI722" s="19">
        <f t="shared" si="46"/>
        <v>43373</v>
      </c>
      <c r="AJ722" s="17" t="s">
        <v>402</v>
      </c>
    </row>
    <row r="723" spans="1:36" ht="45" customHeight="1">
      <c r="A723" s="38">
        <v>2018</v>
      </c>
      <c r="B723" s="19">
        <v>43282</v>
      </c>
      <c r="C723" s="19">
        <v>43373</v>
      </c>
      <c r="D723" s="17" t="s">
        <v>96</v>
      </c>
      <c r="E723" s="17">
        <v>311</v>
      </c>
      <c r="F723" s="17" t="s">
        <v>204</v>
      </c>
      <c r="G723" s="17" t="s">
        <v>204</v>
      </c>
      <c r="H723" s="17" t="s">
        <v>205</v>
      </c>
      <c r="I723" s="17" t="s">
        <v>217</v>
      </c>
      <c r="J723" s="17" t="s">
        <v>218</v>
      </c>
      <c r="K723" s="17" t="s">
        <v>219</v>
      </c>
      <c r="L723" s="17" t="s">
        <v>101</v>
      </c>
      <c r="M723" s="17" t="s">
        <v>209</v>
      </c>
      <c r="N723" s="17" t="s">
        <v>103</v>
      </c>
      <c r="O723" s="17">
        <v>0</v>
      </c>
      <c r="P723" s="30">
        <v>0</v>
      </c>
      <c r="Q723" s="17" t="s">
        <v>121</v>
      </c>
      <c r="R723" s="17" t="s">
        <v>122</v>
      </c>
      <c r="S723" s="17" t="s">
        <v>210</v>
      </c>
      <c r="T723" s="17" t="s">
        <v>121</v>
      </c>
      <c r="U723" s="17" t="s">
        <v>122</v>
      </c>
      <c r="V723" s="17" t="s">
        <v>202</v>
      </c>
      <c r="W723" s="17" t="s">
        <v>211</v>
      </c>
      <c r="X723" s="19">
        <v>43293</v>
      </c>
      <c r="Y723" s="19">
        <f t="shared" si="44"/>
        <v>43293</v>
      </c>
      <c r="Z723" s="29">
        <v>716</v>
      </c>
      <c r="AA723" s="30">
        <v>150</v>
      </c>
      <c r="AB723" s="30">
        <v>0</v>
      </c>
      <c r="AD723" s="31" t="s">
        <v>400</v>
      </c>
      <c r="AE723" s="17">
        <v>716</v>
      </c>
      <c r="AF723" s="32" t="s">
        <v>401</v>
      </c>
      <c r="AG723" s="33" t="s">
        <v>173</v>
      </c>
      <c r="AH723" s="19">
        <f t="shared" si="45"/>
        <v>43373</v>
      </c>
      <c r="AI723" s="19">
        <f t="shared" si="46"/>
        <v>43373</v>
      </c>
      <c r="AJ723" s="17" t="s">
        <v>402</v>
      </c>
    </row>
    <row r="724" spans="1:36" ht="45" customHeight="1">
      <c r="A724" s="38">
        <v>2018</v>
      </c>
      <c r="B724" s="19">
        <v>43282</v>
      </c>
      <c r="C724" s="19">
        <v>43373</v>
      </c>
      <c r="D724" s="17" t="s">
        <v>96</v>
      </c>
      <c r="E724" s="17">
        <v>344</v>
      </c>
      <c r="F724" s="17" t="s">
        <v>165</v>
      </c>
      <c r="G724" s="17" t="s">
        <v>165</v>
      </c>
      <c r="H724" s="17" t="s">
        <v>205</v>
      </c>
      <c r="I724" s="17" t="s">
        <v>791</v>
      </c>
      <c r="J724" s="17" t="s">
        <v>239</v>
      </c>
      <c r="K724" s="17" t="s">
        <v>792</v>
      </c>
      <c r="L724" s="17" t="s">
        <v>101</v>
      </c>
      <c r="M724" s="17" t="s">
        <v>209</v>
      </c>
      <c r="N724" s="17" t="s">
        <v>103</v>
      </c>
      <c r="O724" s="17">
        <v>0</v>
      </c>
      <c r="P724" s="30">
        <v>0</v>
      </c>
      <c r="Q724" s="17" t="s">
        <v>121</v>
      </c>
      <c r="R724" s="17" t="s">
        <v>122</v>
      </c>
      <c r="S724" s="17" t="s">
        <v>793</v>
      </c>
      <c r="T724" s="17" t="s">
        <v>121</v>
      </c>
      <c r="U724" s="17" t="s">
        <v>122</v>
      </c>
      <c r="V724" s="17" t="s">
        <v>202</v>
      </c>
      <c r="W724" s="17" t="s">
        <v>159</v>
      </c>
      <c r="X724" s="19">
        <v>43286</v>
      </c>
      <c r="Y724" s="19">
        <f t="shared" ref="Y724:Y787" si="47">+X724</f>
        <v>43286</v>
      </c>
      <c r="Z724" s="29">
        <v>717</v>
      </c>
      <c r="AA724" s="30">
        <v>200</v>
      </c>
      <c r="AB724" s="30">
        <v>0</v>
      </c>
      <c r="AD724" s="31" t="s">
        <v>400</v>
      </c>
      <c r="AE724" s="17">
        <v>717</v>
      </c>
      <c r="AF724" s="32" t="s">
        <v>401</v>
      </c>
      <c r="AG724" s="33" t="s">
        <v>173</v>
      </c>
      <c r="AH724" s="19">
        <f t="shared" si="45"/>
        <v>43373</v>
      </c>
      <c r="AI724" s="19">
        <f t="shared" si="46"/>
        <v>43373</v>
      </c>
      <c r="AJ724" s="17" t="s">
        <v>402</v>
      </c>
    </row>
    <row r="725" spans="1:36" ht="45" customHeight="1">
      <c r="A725" s="38">
        <v>2018</v>
      </c>
      <c r="B725" s="19">
        <v>43282</v>
      </c>
      <c r="C725" s="19">
        <v>43373</v>
      </c>
      <c r="D725" s="17" t="s">
        <v>96</v>
      </c>
      <c r="E725" s="17">
        <v>311</v>
      </c>
      <c r="F725" s="17" t="s">
        <v>204</v>
      </c>
      <c r="G725" s="17" t="s">
        <v>204</v>
      </c>
      <c r="H725" s="17" t="s">
        <v>205</v>
      </c>
      <c r="I725" s="17" t="s">
        <v>217</v>
      </c>
      <c r="J725" s="17" t="s">
        <v>218</v>
      </c>
      <c r="K725" s="17" t="s">
        <v>219</v>
      </c>
      <c r="L725" s="17" t="s">
        <v>101</v>
      </c>
      <c r="M725" s="17" t="s">
        <v>209</v>
      </c>
      <c r="N725" s="17" t="s">
        <v>103</v>
      </c>
      <c r="O725" s="17">
        <v>0</v>
      </c>
      <c r="P725" s="30">
        <v>0</v>
      </c>
      <c r="Q725" s="17" t="s">
        <v>121</v>
      </c>
      <c r="R725" s="17" t="s">
        <v>122</v>
      </c>
      <c r="S725" s="17" t="s">
        <v>210</v>
      </c>
      <c r="T725" s="17" t="s">
        <v>121</v>
      </c>
      <c r="U725" s="17" t="s">
        <v>122</v>
      </c>
      <c r="V725" s="17" t="s">
        <v>202</v>
      </c>
      <c r="W725" s="17" t="s">
        <v>211</v>
      </c>
      <c r="X725" s="19">
        <v>43335</v>
      </c>
      <c r="Y725" s="19">
        <f t="shared" si="47"/>
        <v>43335</v>
      </c>
      <c r="Z725" s="29">
        <v>718</v>
      </c>
      <c r="AA725" s="30">
        <v>220</v>
      </c>
      <c r="AB725" s="30">
        <v>0</v>
      </c>
      <c r="AD725" s="31" t="s">
        <v>400</v>
      </c>
      <c r="AE725" s="17">
        <v>718</v>
      </c>
      <c r="AF725" s="32" t="s">
        <v>401</v>
      </c>
      <c r="AG725" s="33" t="s">
        <v>173</v>
      </c>
      <c r="AH725" s="19">
        <f t="shared" si="45"/>
        <v>43373</v>
      </c>
      <c r="AI725" s="19">
        <f t="shared" si="46"/>
        <v>43373</v>
      </c>
      <c r="AJ725" s="17" t="s">
        <v>402</v>
      </c>
    </row>
    <row r="726" spans="1:36" ht="45" customHeight="1">
      <c r="A726" s="38">
        <v>2018</v>
      </c>
      <c r="B726" s="19">
        <v>43282</v>
      </c>
      <c r="C726" s="19">
        <v>43373</v>
      </c>
      <c r="D726" s="17" t="s">
        <v>96</v>
      </c>
      <c r="E726" s="17">
        <v>311</v>
      </c>
      <c r="F726" s="17" t="s">
        <v>204</v>
      </c>
      <c r="G726" s="17" t="s">
        <v>204</v>
      </c>
      <c r="H726" s="17" t="s">
        <v>205</v>
      </c>
      <c r="I726" s="17" t="s">
        <v>217</v>
      </c>
      <c r="J726" s="17" t="s">
        <v>218</v>
      </c>
      <c r="K726" s="17" t="s">
        <v>219</v>
      </c>
      <c r="L726" s="17" t="s">
        <v>101</v>
      </c>
      <c r="M726" s="17" t="s">
        <v>209</v>
      </c>
      <c r="N726" s="17" t="s">
        <v>103</v>
      </c>
      <c r="O726" s="17">
        <v>0</v>
      </c>
      <c r="P726" s="30">
        <v>0</v>
      </c>
      <c r="Q726" s="17" t="s">
        <v>121</v>
      </c>
      <c r="R726" s="17" t="s">
        <v>122</v>
      </c>
      <c r="S726" s="17" t="s">
        <v>210</v>
      </c>
      <c r="T726" s="17" t="s">
        <v>121</v>
      </c>
      <c r="U726" s="17" t="s">
        <v>122</v>
      </c>
      <c r="V726" s="17" t="s">
        <v>202</v>
      </c>
      <c r="W726" s="17" t="s">
        <v>211</v>
      </c>
      <c r="X726" s="19">
        <v>43335</v>
      </c>
      <c r="Y726" s="19">
        <f t="shared" si="47"/>
        <v>43335</v>
      </c>
      <c r="Z726" s="29">
        <v>719</v>
      </c>
      <c r="AA726" s="30">
        <v>120</v>
      </c>
      <c r="AB726" s="30">
        <v>0</v>
      </c>
      <c r="AD726" s="31" t="s">
        <v>400</v>
      </c>
      <c r="AE726" s="17">
        <v>719</v>
      </c>
      <c r="AF726" s="32" t="s">
        <v>401</v>
      </c>
      <c r="AG726" s="33" t="s">
        <v>173</v>
      </c>
      <c r="AH726" s="19">
        <f t="shared" si="45"/>
        <v>43373</v>
      </c>
      <c r="AI726" s="19">
        <f t="shared" si="46"/>
        <v>43373</v>
      </c>
      <c r="AJ726" s="17" t="s">
        <v>402</v>
      </c>
    </row>
    <row r="727" spans="1:36" ht="45" customHeight="1">
      <c r="A727" s="38">
        <v>2018</v>
      </c>
      <c r="B727" s="19">
        <v>43282</v>
      </c>
      <c r="C727" s="19">
        <v>43373</v>
      </c>
      <c r="D727" s="17" t="s">
        <v>96</v>
      </c>
      <c r="E727" s="17">
        <v>539</v>
      </c>
      <c r="F727" s="17" t="s">
        <v>745</v>
      </c>
      <c r="G727" s="17" t="s">
        <v>745</v>
      </c>
      <c r="H727" s="37" t="s">
        <v>180</v>
      </c>
      <c r="I727" s="17" t="s">
        <v>746</v>
      </c>
      <c r="J727" s="17" t="s">
        <v>747</v>
      </c>
      <c r="K727" s="17" t="s">
        <v>748</v>
      </c>
      <c r="L727" s="17" t="s">
        <v>101</v>
      </c>
      <c r="M727" s="17" t="s">
        <v>164</v>
      </c>
      <c r="N727" s="17" t="s">
        <v>103</v>
      </c>
      <c r="O727" s="17">
        <v>0</v>
      </c>
      <c r="P727" s="30">
        <v>0</v>
      </c>
      <c r="Q727" s="17" t="s">
        <v>121</v>
      </c>
      <c r="R727" s="17" t="s">
        <v>122</v>
      </c>
      <c r="S727" s="17" t="s">
        <v>122</v>
      </c>
      <c r="T727" s="17" t="s">
        <v>121</v>
      </c>
      <c r="U727" s="17" t="s">
        <v>122</v>
      </c>
      <c r="V727" s="17" t="s">
        <v>122</v>
      </c>
      <c r="W727" s="17" t="s">
        <v>1029</v>
      </c>
      <c r="X727" s="19">
        <v>43276</v>
      </c>
      <c r="Y727" s="19">
        <f t="shared" si="47"/>
        <v>43276</v>
      </c>
      <c r="Z727" s="29">
        <v>720</v>
      </c>
      <c r="AA727" s="30">
        <v>60</v>
      </c>
      <c r="AB727" s="30">
        <v>0</v>
      </c>
      <c r="AD727" s="31" t="s">
        <v>400</v>
      </c>
      <c r="AE727" s="17">
        <v>720</v>
      </c>
      <c r="AF727" s="32" t="s">
        <v>401</v>
      </c>
      <c r="AG727" s="33" t="s">
        <v>173</v>
      </c>
      <c r="AH727" s="19">
        <f t="shared" si="45"/>
        <v>43373</v>
      </c>
      <c r="AI727" s="19">
        <f t="shared" si="46"/>
        <v>43373</v>
      </c>
      <c r="AJ727" s="17" t="s">
        <v>402</v>
      </c>
    </row>
    <row r="728" spans="1:36" ht="45" customHeight="1">
      <c r="A728" s="38">
        <v>2018</v>
      </c>
      <c r="B728" s="19">
        <v>43282</v>
      </c>
      <c r="C728" s="19">
        <v>43373</v>
      </c>
      <c r="D728" s="17" t="s">
        <v>96</v>
      </c>
      <c r="E728" s="17">
        <v>343</v>
      </c>
      <c r="F728" s="17" t="s">
        <v>326</v>
      </c>
      <c r="G728" s="17" t="s">
        <v>326</v>
      </c>
      <c r="H728" s="17" t="s">
        <v>180</v>
      </c>
      <c r="I728" s="17" t="s">
        <v>327</v>
      </c>
      <c r="J728" s="17" t="s">
        <v>328</v>
      </c>
      <c r="K728" s="17" t="s">
        <v>329</v>
      </c>
      <c r="L728" s="17" t="s">
        <v>101</v>
      </c>
      <c r="M728" s="17" t="s">
        <v>164</v>
      </c>
      <c r="N728" s="17" t="s">
        <v>103</v>
      </c>
      <c r="O728" s="17">
        <v>0</v>
      </c>
      <c r="P728" s="30">
        <v>0</v>
      </c>
      <c r="Q728" s="17" t="s">
        <v>121</v>
      </c>
      <c r="R728" s="17" t="s">
        <v>122</v>
      </c>
      <c r="S728" s="17" t="s">
        <v>122</v>
      </c>
      <c r="T728" s="17" t="s">
        <v>121</v>
      </c>
      <c r="U728" s="17" t="s">
        <v>122</v>
      </c>
      <c r="V728" s="17" t="s">
        <v>122</v>
      </c>
      <c r="W728" s="17" t="s">
        <v>159</v>
      </c>
      <c r="X728" s="19">
        <v>43266</v>
      </c>
      <c r="Y728" s="19">
        <f t="shared" si="47"/>
        <v>43266</v>
      </c>
      <c r="Z728" s="29">
        <v>721</v>
      </c>
      <c r="AA728" s="30">
        <v>70</v>
      </c>
      <c r="AB728" s="30">
        <v>0</v>
      </c>
      <c r="AD728" s="31" t="s">
        <v>400</v>
      </c>
      <c r="AE728" s="17">
        <v>721</v>
      </c>
      <c r="AF728" s="32" t="s">
        <v>401</v>
      </c>
      <c r="AG728" s="33" t="s">
        <v>173</v>
      </c>
      <c r="AH728" s="19">
        <f t="shared" si="45"/>
        <v>43373</v>
      </c>
      <c r="AI728" s="19">
        <f t="shared" si="46"/>
        <v>43373</v>
      </c>
      <c r="AJ728" s="17" t="s">
        <v>402</v>
      </c>
    </row>
    <row r="729" spans="1:36" ht="45" customHeight="1">
      <c r="A729" s="38">
        <v>2018</v>
      </c>
      <c r="B729" s="19">
        <v>43282</v>
      </c>
      <c r="C729" s="19">
        <v>43373</v>
      </c>
      <c r="D729" s="17" t="s">
        <v>96</v>
      </c>
      <c r="E729" s="17">
        <v>539</v>
      </c>
      <c r="F729" s="17" t="s">
        <v>745</v>
      </c>
      <c r="G729" s="17" t="s">
        <v>745</v>
      </c>
      <c r="H729" s="37" t="s">
        <v>180</v>
      </c>
      <c r="I729" s="17" t="s">
        <v>746</v>
      </c>
      <c r="J729" s="17" t="s">
        <v>747</v>
      </c>
      <c r="K729" s="17" t="s">
        <v>748</v>
      </c>
      <c r="L729" s="17" t="s">
        <v>101</v>
      </c>
      <c r="M729" s="17" t="s">
        <v>164</v>
      </c>
      <c r="N729" s="17" t="s">
        <v>103</v>
      </c>
      <c r="O729" s="17">
        <v>0</v>
      </c>
      <c r="P729" s="30">
        <v>0</v>
      </c>
      <c r="Q729" s="17" t="s">
        <v>121</v>
      </c>
      <c r="R729" s="17" t="s">
        <v>122</v>
      </c>
      <c r="S729" s="17" t="s">
        <v>122</v>
      </c>
      <c r="T729" s="17" t="s">
        <v>121</v>
      </c>
      <c r="U729" s="17" t="s">
        <v>122</v>
      </c>
      <c r="V729" s="17" t="s">
        <v>122</v>
      </c>
      <c r="W729" s="17" t="s">
        <v>1029</v>
      </c>
      <c r="X729" s="19">
        <v>43272</v>
      </c>
      <c r="Y729" s="19">
        <f t="shared" si="47"/>
        <v>43272</v>
      </c>
      <c r="Z729" s="29">
        <v>722</v>
      </c>
      <c r="AA729" s="30">
        <v>70</v>
      </c>
      <c r="AB729" s="30">
        <v>0</v>
      </c>
      <c r="AD729" s="31" t="s">
        <v>400</v>
      </c>
      <c r="AE729" s="17">
        <v>722</v>
      </c>
      <c r="AF729" s="32" t="s">
        <v>401</v>
      </c>
      <c r="AG729" s="33" t="s">
        <v>173</v>
      </c>
      <c r="AH729" s="19">
        <f t="shared" si="45"/>
        <v>43373</v>
      </c>
      <c r="AI729" s="19">
        <f t="shared" si="46"/>
        <v>43373</v>
      </c>
      <c r="AJ729" s="17" t="s">
        <v>402</v>
      </c>
    </row>
    <row r="730" spans="1:36" ht="45" customHeight="1">
      <c r="A730" s="38">
        <v>2018</v>
      </c>
      <c r="B730" s="19">
        <v>43282</v>
      </c>
      <c r="C730" s="19">
        <v>43373</v>
      </c>
      <c r="D730" s="17" t="s">
        <v>96</v>
      </c>
      <c r="E730" s="17">
        <v>343</v>
      </c>
      <c r="F730" s="17" t="s">
        <v>326</v>
      </c>
      <c r="G730" s="17" t="s">
        <v>326</v>
      </c>
      <c r="H730" s="17" t="s">
        <v>180</v>
      </c>
      <c r="I730" s="17" t="s">
        <v>327</v>
      </c>
      <c r="J730" s="17" t="s">
        <v>328</v>
      </c>
      <c r="K730" s="17" t="s">
        <v>329</v>
      </c>
      <c r="L730" s="17" t="s">
        <v>101</v>
      </c>
      <c r="M730" s="17" t="s">
        <v>164</v>
      </c>
      <c r="N730" s="17" t="s">
        <v>103</v>
      </c>
      <c r="O730" s="17">
        <v>0</v>
      </c>
      <c r="P730" s="30">
        <v>0</v>
      </c>
      <c r="Q730" s="17" t="s">
        <v>121</v>
      </c>
      <c r="R730" s="17" t="s">
        <v>122</v>
      </c>
      <c r="S730" s="17" t="s">
        <v>122</v>
      </c>
      <c r="T730" s="17" t="s">
        <v>121</v>
      </c>
      <c r="U730" s="17" t="s">
        <v>122</v>
      </c>
      <c r="V730" s="17" t="s">
        <v>122</v>
      </c>
      <c r="W730" s="17" t="s">
        <v>1029</v>
      </c>
      <c r="X730" s="19">
        <v>43273</v>
      </c>
      <c r="Y730" s="19">
        <f t="shared" si="47"/>
        <v>43273</v>
      </c>
      <c r="Z730" s="29">
        <v>723</v>
      </c>
      <c r="AA730" s="30">
        <v>60</v>
      </c>
      <c r="AB730" s="30">
        <v>0</v>
      </c>
      <c r="AD730" s="31" t="s">
        <v>400</v>
      </c>
      <c r="AE730" s="17">
        <v>723</v>
      </c>
      <c r="AF730" s="32" t="s">
        <v>401</v>
      </c>
      <c r="AG730" s="33" t="s">
        <v>173</v>
      </c>
      <c r="AH730" s="19">
        <f t="shared" si="45"/>
        <v>43373</v>
      </c>
      <c r="AI730" s="19">
        <f t="shared" si="46"/>
        <v>43373</v>
      </c>
      <c r="AJ730" s="17" t="s">
        <v>402</v>
      </c>
    </row>
    <row r="731" spans="1:36" ht="45" customHeight="1">
      <c r="A731" s="38">
        <v>2018</v>
      </c>
      <c r="B731" s="19">
        <v>43282</v>
      </c>
      <c r="C731" s="19">
        <v>43373</v>
      </c>
      <c r="D731" s="17" t="s">
        <v>96</v>
      </c>
      <c r="E731" s="17">
        <v>322</v>
      </c>
      <c r="F731" s="17" t="s">
        <v>144</v>
      </c>
      <c r="G731" s="17" t="s">
        <v>144</v>
      </c>
      <c r="H731" s="17" t="s">
        <v>145</v>
      </c>
      <c r="I731" s="17" t="s">
        <v>339</v>
      </c>
      <c r="J731" s="17" t="s">
        <v>340</v>
      </c>
      <c r="K731" s="17" t="s">
        <v>341</v>
      </c>
      <c r="L731" s="17" t="s">
        <v>101</v>
      </c>
      <c r="M731" s="17" t="s">
        <v>202</v>
      </c>
      <c r="N731" s="17" t="s">
        <v>103</v>
      </c>
      <c r="O731" s="17">
        <v>0</v>
      </c>
      <c r="P731" s="30">
        <v>0</v>
      </c>
      <c r="Q731" s="17" t="s">
        <v>121</v>
      </c>
      <c r="R731" s="17" t="s">
        <v>122</v>
      </c>
      <c r="S731" s="17" t="s">
        <v>122</v>
      </c>
      <c r="T731" s="17" t="s">
        <v>121</v>
      </c>
      <c r="U731" s="17" t="s">
        <v>122</v>
      </c>
      <c r="V731" s="17" t="s">
        <v>202</v>
      </c>
      <c r="W731" s="37" t="s">
        <v>159</v>
      </c>
      <c r="X731" s="19">
        <v>43276</v>
      </c>
      <c r="Y731" s="19">
        <f t="shared" si="47"/>
        <v>43276</v>
      </c>
      <c r="Z731" s="29">
        <v>724</v>
      </c>
      <c r="AA731" s="30">
        <v>200</v>
      </c>
      <c r="AB731" s="30">
        <v>0</v>
      </c>
      <c r="AD731" s="31" t="s">
        <v>400</v>
      </c>
      <c r="AE731" s="17">
        <v>724</v>
      </c>
      <c r="AF731" s="32" t="s">
        <v>401</v>
      </c>
      <c r="AG731" s="33" t="s">
        <v>173</v>
      </c>
      <c r="AH731" s="19">
        <f t="shared" si="45"/>
        <v>43373</v>
      </c>
      <c r="AI731" s="19">
        <f t="shared" si="46"/>
        <v>43373</v>
      </c>
      <c r="AJ731" s="17" t="s">
        <v>402</v>
      </c>
    </row>
    <row r="732" spans="1:36" ht="45" customHeight="1">
      <c r="A732" s="38">
        <v>2018</v>
      </c>
      <c r="B732" s="19">
        <v>43282</v>
      </c>
      <c r="C732" s="19">
        <v>43373</v>
      </c>
      <c r="D732" s="17" t="s">
        <v>96</v>
      </c>
      <c r="E732" s="17">
        <v>539</v>
      </c>
      <c r="F732" s="17" t="s">
        <v>745</v>
      </c>
      <c r="G732" s="17" t="s">
        <v>745</v>
      </c>
      <c r="H732" s="37" t="s">
        <v>180</v>
      </c>
      <c r="I732" s="17" t="s">
        <v>746</v>
      </c>
      <c r="J732" s="17" t="s">
        <v>747</v>
      </c>
      <c r="K732" s="17" t="s">
        <v>748</v>
      </c>
      <c r="L732" s="17" t="s">
        <v>101</v>
      </c>
      <c r="M732" s="17" t="s">
        <v>164</v>
      </c>
      <c r="N732" s="17" t="s">
        <v>103</v>
      </c>
      <c r="O732" s="17">
        <v>0</v>
      </c>
      <c r="P732" s="30">
        <v>0</v>
      </c>
      <c r="Q732" s="17" t="s">
        <v>121</v>
      </c>
      <c r="R732" s="17" t="s">
        <v>122</v>
      </c>
      <c r="S732" s="17" t="s">
        <v>122</v>
      </c>
      <c r="T732" s="17" t="s">
        <v>121</v>
      </c>
      <c r="U732" s="17" t="s">
        <v>122</v>
      </c>
      <c r="V732" s="17" t="s">
        <v>122</v>
      </c>
      <c r="W732" s="17" t="s">
        <v>1029</v>
      </c>
      <c r="X732" s="19">
        <v>43278</v>
      </c>
      <c r="Y732" s="19">
        <f t="shared" si="47"/>
        <v>43278</v>
      </c>
      <c r="Z732" s="29">
        <v>725</v>
      </c>
      <c r="AA732" s="30">
        <v>60</v>
      </c>
      <c r="AB732" s="30">
        <v>0</v>
      </c>
      <c r="AD732" s="31" t="s">
        <v>400</v>
      </c>
      <c r="AE732" s="17">
        <v>725</v>
      </c>
      <c r="AF732" s="32" t="s">
        <v>401</v>
      </c>
      <c r="AG732" s="33" t="s">
        <v>173</v>
      </c>
      <c r="AH732" s="19">
        <f t="shared" si="45"/>
        <v>43373</v>
      </c>
      <c r="AI732" s="19">
        <f t="shared" si="46"/>
        <v>43373</v>
      </c>
      <c r="AJ732" s="17" t="s">
        <v>402</v>
      </c>
    </row>
    <row r="733" spans="1:36" ht="45" customHeight="1">
      <c r="A733" s="38">
        <v>2018</v>
      </c>
      <c r="B733" s="19">
        <v>43282</v>
      </c>
      <c r="C733" s="19">
        <v>43373</v>
      </c>
      <c r="D733" s="17" t="s">
        <v>96</v>
      </c>
      <c r="E733" s="17">
        <v>539</v>
      </c>
      <c r="F733" s="17" t="s">
        <v>745</v>
      </c>
      <c r="G733" s="17" t="s">
        <v>745</v>
      </c>
      <c r="H733" s="37" t="s">
        <v>180</v>
      </c>
      <c r="I733" s="17" t="s">
        <v>746</v>
      </c>
      <c r="J733" s="17" t="s">
        <v>747</v>
      </c>
      <c r="K733" s="17" t="s">
        <v>748</v>
      </c>
      <c r="L733" s="17" t="s">
        <v>101</v>
      </c>
      <c r="M733" s="17" t="s">
        <v>164</v>
      </c>
      <c r="N733" s="17" t="s">
        <v>103</v>
      </c>
      <c r="O733" s="17">
        <v>0</v>
      </c>
      <c r="P733" s="30">
        <v>0</v>
      </c>
      <c r="Q733" s="17" t="s">
        <v>121</v>
      </c>
      <c r="R733" s="17" t="s">
        <v>122</v>
      </c>
      <c r="S733" s="17" t="s">
        <v>122</v>
      </c>
      <c r="T733" s="17" t="s">
        <v>121</v>
      </c>
      <c r="U733" s="17" t="s">
        <v>122</v>
      </c>
      <c r="V733" s="17" t="s">
        <v>122</v>
      </c>
      <c r="W733" s="17" t="s">
        <v>1029</v>
      </c>
      <c r="X733" s="19">
        <v>43280</v>
      </c>
      <c r="Y733" s="19">
        <f t="shared" si="47"/>
        <v>43280</v>
      </c>
      <c r="Z733" s="29">
        <v>726</v>
      </c>
      <c r="AA733" s="30">
        <v>60</v>
      </c>
      <c r="AB733" s="30">
        <v>0</v>
      </c>
      <c r="AD733" s="31" t="s">
        <v>400</v>
      </c>
      <c r="AE733" s="17">
        <v>726</v>
      </c>
      <c r="AF733" s="32" t="s">
        <v>401</v>
      </c>
      <c r="AG733" s="33" t="s">
        <v>173</v>
      </c>
      <c r="AH733" s="19">
        <f t="shared" si="45"/>
        <v>43373</v>
      </c>
      <c r="AI733" s="19">
        <f t="shared" si="46"/>
        <v>43373</v>
      </c>
      <c r="AJ733" s="17" t="s">
        <v>402</v>
      </c>
    </row>
    <row r="734" spans="1:36" ht="45" customHeight="1">
      <c r="A734" s="38">
        <v>2018</v>
      </c>
      <c r="B734" s="19">
        <v>43282</v>
      </c>
      <c r="C734" s="19">
        <v>43373</v>
      </c>
      <c r="D734" s="17" t="s">
        <v>96</v>
      </c>
      <c r="E734" s="17">
        <v>420</v>
      </c>
      <c r="F734" s="17" t="s">
        <v>179</v>
      </c>
      <c r="G734" s="17" t="s">
        <v>179</v>
      </c>
      <c r="H734" s="17" t="s">
        <v>293</v>
      </c>
      <c r="I734" s="17" t="s">
        <v>1030</v>
      </c>
      <c r="J734" s="17" t="s">
        <v>175</v>
      </c>
      <c r="K734" s="17" t="s">
        <v>253</v>
      </c>
      <c r="L734" s="17" t="s">
        <v>101</v>
      </c>
      <c r="M734" s="17" t="s">
        <v>164</v>
      </c>
      <c r="N734" s="17" t="s">
        <v>103</v>
      </c>
      <c r="O734" s="17">
        <v>0</v>
      </c>
      <c r="P734" s="30">
        <v>0</v>
      </c>
      <c r="Q734" s="17" t="s">
        <v>121</v>
      </c>
      <c r="R734" s="17" t="s">
        <v>122</v>
      </c>
      <c r="S734" s="17" t="s">
        <v>122</v>
      </c>
      <c r="T734" s="17" t="s">
        <v>121</v>
      </c>
      <c r="U734" s="17" t="s">
        <v>122</v>
      </c>
      <c r="V734" s="17" t="s">
        <v>122</v>
      </c>
      <c r="W734" s="17" t="s">
        <v>1029</v>
      </c>
      <c r="X734" s="19">
        <v>43276</v>
      </c>
      <c r="Y734" s="19">
        <f t="shared" si="47"/>
        <v>43276</v>
      </c>
      <c r="Z734" s="29">
        <v>727</v>
      </c>
      <c r="AA734" s="30">
        <v>150</v>
      </c>
      <c r="AB734" s="30">
        <v>0</v>
      </c>
      <c r="AD734" s="31" t="s">
        <v>400</v>
      </c>
      <c r="AE734" s="17">
        <v>727</v>
      </c>
      <c r="AF734" s="32" t="s">
        <v>401</v>
      </c>
      <c r="AG734" s="33" t="s">
        <v>173</v>
      </c>
      <c r="AH734" s="19">
        <f t="shared" si="45"/>
        <v>43373</v>
      </c>
      <c r="AI734" s="19">
        <f t="shared" si="46"/>
        <v>43373</v>
      </c>
      <c r="AJ734" s="17" t="s">
        <v>402</v>
      </c>
    </row>
    <row r="735" spans="1:36" ht="45" customHeight="1">
      <c r="A735" s="38">
        <v>2018</v>
      </c>
      <c r="B735" s="19">
        <v>43282</v>
      </c>
      <c r="C735" s="19">
        <v>43373</v>
      </c>
      <c r="D735" s="17" t="s">
        <v>96</v>
      </c>
      <c r="E735" s="17">
        <v>322</v>
      </c>
      <c r="F735" s="17" t="s">
        <v>144</v>
      </c>
      <c r="G735" s="17" t="s">
        <v>144</v>
      </c>
      <c r="H735" s="17" t="s">
        <v>145</v>
      </c>
      <c r="I735" s="17" t="s">
        <v>339</v>
      </c>
      <c r="J735" s="17" t="s">
        <v>340</v>
      </c>
      <c r="K735" s="17" t="s">
        <v>341</v>
      </c>
      <c r="L735" s="17" t="s">
        <v>101</v>
      </c>
      <c r="M735" s="17" t="s">
        <v>202</v>
      </c>
      <c r="N735" s="17" t="s">
        <v>103</v>
      </c>
      <c r="O735" s="17">
        <v>0</v>
      </c>
      <c r="P735" s="30">
        <v>0</v>
      </c>
      <c r="Q735" s="17" t="s">
        <v>121</v>
      </c>
      <c r="R735" s="17" t="s">
        <v>122</v>
      </c>
      <c r="S735" s="17" t="s">
        <v>122</v>
      </c>
      <c r="T735" s="17" t="s">
        <v>121</v>
      </c>
      <c r="U735" s="17" t="s">
        <v>122</v>
      </c>
      <c r="V735" s="17" t="s">
        <v>202</v>
      </c>
      <c r="W735" s="37" t="s">
        <v>159</v>
      </c>
      <c r="X735" s="19">
        <v>43270</v>
      </c>
      <c r="Y735" s="19">
        <f t="shared" si="47"/>
        <v>43270</v>
      </c>
      <c r="Z735" s="29">
        <v>728</v>
      </c>
      <c r="AA735" s="30">
        <v>200</v>
      </c>
      <c r="AB735" s="30">
        <v>0</v>
      </c>
      <c r="AD735" s="31" t="s">
        <v>400</v>
      </c>
      <c r="AE735" s="17">
        <v>728</v>
      </c>
      <c r="AF735" s="32" t="s">
        <v>401</v>
      </c>
      <c r="AG735" s="33" t="s">
        <v>173</v>
      </c>
      <c r="AH735" s="19">
        <f t="shared" si="45"/>
        <v>43373</v>
      </c>
      <c r="AI735" s="19">
        <f t="shared" si="46"/>
        <v>43373</v>
      </c>
      <c r="AJ735" s="17" t="s">
        <v>402</v>
      </c>
    </row>
    <row r="736" spans="1:36" ht="45" customHeight="1">
      <c r="A736" s="38">
        <v>2018</v>
      </c>
      <c r="B736" s="19">
        <v>43282</v>
      </c>
      <c r="C736" s="19">
        <v>43373</v>
      </c>
      <c r="D736" s="17" t="s">
        <v>96</v>
      </c>
      <c r="E736" s="17">
        <v>329</v>
      </c>
      <c r="F736" s="17" t="s">
        <v>369</v>
      </c>
      <c r="G736" s="17" t="s">
        <v>369</v>
      </c>
      <c r="H736" s="17" t="s">
        <v>370</v>
      </c>
      <c r="I736" s="17" t="s">
        <v>371</v>
      </c>
      <c r="J736" s="17" t="s">
        <v>305</v>
      </c>
      <c r="K736" s="17" t="s">
        <v>372</v>
      </c>
      <c r="L736" s="17" t="s">
        <v>101</v>
      </c>
      <c r="M736" s="17" t="s">
        <v>314</v>
      </c>
      <c r="N736" s="17" t="s">
        <v>103</v>
      </c>
      <c r="O736" s="17">
        <v>0</v>
      </c>
      <c r="P736" s="30">
        <v>0</v>
      </c>
      <c r="Q736" s="17" t="s">
        <v>121</v>
      </c>
      <c r="R736" s="17" t="s">
        <v>122</v>
      </c>
      <c r="S736" s="17" t="s">
        <v>122</v>
      </c>
      <c r="T736" s="17" t="s">
        <v>121</v>
      </c>
      <c r="U736" s="17" t="s">
        <v>122</v>
      </c>
      <c r="V736" s="17" t="s">
        <v>122</v>
      </c>
      <c r="W736" s="17" t="s">
        <v>1029</v>
      </c>
      <c r="X736" s="19">
        <v>43285</v>
      </c>
      <c r="Y736" s="19">
        <f t="shared" si="47"/>
        <v>43285</v>
      </c>
      <c r="Z736" s="29">
        <v>729</v>
      </c>
      <c r="AA736" s="30">
        <v>60</v>
      </c>
      <c r="AB736" s="30">
        <v>0</v>
      </c>
      <c r="AD736" s="31" t="s">
        <v>400</v>
      </c>
      <c r="AE736" s="17">
        <v>729</v>
      </c>
      <c r="AF736" s="32" t="s">
        <v>401</v>
      </c>
      <c r="AG736" s="33" t="s">
        <v>173</v>
      </c>
      <c r="AH736" s="19">
        <f t="shared" si="45"/>
        <v>43373</v>
      </c>
      <c r="AI736" s="19">
        <f t="shared" si="46"/>
        <v>43373</v>
      </c>
      <c r="AJ736" s="17" t="s">
        <v>402</v>
      </c>
    </row>
    <row r="737" spans="1:36" ht="45" customHeight="1">
      <c r="A737" s="38">
        <v>2018</v>
      </c>
      <c r="B737" s="19">
        <v>43282</v>
      </c>
      <c r="C737" s="19">
        <v>43373</v>
      </c>
      <c r="D737" s="17" t="s">
        <v>96</v>
      </c>
      <c r="E737" s="17">
        <v>377</v>
      </c>
      <c r="F737" s="17" t="s">
        <v>760</v>
      </c>
      <c r="G737" s="17" t="s">
        <v>760</v>
      </c>
      <c r="H737" s="17" t="s">
        <v>761</v>
      </c>
      <c r="I737" s="17" t="s">
        <v>762</v>
      </c>
      <c r="J737" s="17" t="s">
        <v>375</v>
      </c>
      <c r="K737" s="17" t="s">
        <v>289</v>
      </c>
      <c r="L737" s="17" t="s">
        <v>101</v>
      </c>
      <c r="M737" s="17" t="s">
        <v>202</v>
      </c>
      <c r="N737" s="17" t="s">
        <v>103</v>
      </c>
      <c r="O737" s="17">
        <v>0</v>
      </c>
      <c r="P737" s="30">
        <v>0</v>
      </c>
      <c r="Q737" s="17" t="s">
        <v>121</v>
      </c>
      <c r="R737" s="17" t="s">
        <v>122</v>
      </c>
      <c r="S737" s="17" t="s">
        <v>122</v>
      </c>
      <c r="T737" s="17" t="s">
        <v>121</v>
      </c>
      <c r="U737" s="17" t="s">
        <v>122</v>
      </c>
      <c r="V737" s="17" t="s">
        <v>202</v>
      </c>
      <c r="W737" s="17" t="s">
        <v>159</v>
      </c>
      <c r="X737" s="19">
        <v>43272</v>
      </c>
      <c r="Y737" s="19">
        <f t="shared" si="47"/>
        <v>43272</v>
      </c>
      <c r="Z737" s="29">
        <v>730</v>
      </c>
      <c r="AA737" s="30">
        <v>140</v>
      </c>
      <c r="AB737" s="30">
        <v>0</v>
      </c>
      <c r="AD737" s="31" t="s">
        <v>400</v>
      </c>
      <c r="AE737" s="17">
        <v>730</v>
      </c>
      <c r="AF737" s="32" t="s">
        <v>401</v>
      </c>
      <c r="AG737" s="33" t="s">
        <v>173</v>
      </c>
      <c r="AH737" s="19">
        <f t="shared" si="45"/>
        <v>43373</v>
      </c>
      <c r="AI737" s="19">
        <f t="shared" si="46"/>
        <v>43373</v>
      </c>
      <c r="AJ737" s="17" t="s">
        <v>402</v>
      </c>
    </row>
    <row r="738" spans="1:36" ht="45" customHeight="1">
      <c r="A738" s="38">
        <v>2018</v>
      </c>
      <c r="B738" s="19">
        <v>43282</v>
      </c>
      <c r="C738" s="19">
        <v>43373</v>
      </c>
      <c r="D738" s="17" t="s">
        <v>96</v>
      </c>
      <c r="E738" s="17">
        <v>377</v>
      </c>
      <c r="F738" s="17" t="s">
        <v>760</v>
      </c>
      <c r="G738" s="17" t="s">
        <v>760</v>
      </c>
      <c r="H738" s="17" t="s">
        <v>761</v>
      </c>
      <c r="I738" s="17" t="s">
        <v>762</v>
      </c>
      <c r="J738" s="17" t="s">
        <v>375</v>
      </c>
      <c r="K738" s="17" t="s">
        <v>289</v>
      </c>
      <c r="L738" s="17" t="s">
        <v>101</v>
      </c>
      <c r="M738" s="17" t="s">
        <v>202</v>
      </c>
      <c r="N738" s="17" t="s">
        <v>103</v>
      </c>
      <c r="O738" s="17">
        <v>0</v>
      </c>
      <c r="P738" s="30">
        <v>0</v>
      </c>
      <c r="Q738" s="17" t="s">
        <v>121</v>
      </c>
      <c r="R738" s="17" t="s">
        <v>122</v>
      </c>
      <c r="S738" s="17" t="s">
        <v>122</v>
      </c>
      <c r="T738" s="17" t="s">
        <v>121</v>
      </c>
      <c r="U738" s="17" t="s">
        <v>122</v>
      </c>
      <c r="V738" s="17" t="s">
        <v>202</v>
      </c>
      <c r="W738" s="17" t="s">
        <v>159</v>
      </c>
      <c r="X738" s="19">
        <v>43280</v>
      </c>
      <c r="Y738" s="19">
        <f t="shared" si="47"/>
        <v>43280</v>
      </c>
      <c r="Z738" s="29">
        <v>731</v>
      </c>
      <c r="AA738" s="30">
        <v>140</v>
      </c>
      <c r="AB738" s="30">
        <v>0</v>
      </c>
      <c r="AD738" s="31" t="s">
        <v>400</v>
      </c>
      <c r="AE738" s="17">
        <v>731</v>
      </c>
      <c r="AF738" s="32" t="s">
        <v>401</v>
      </c>
      <c r="AG738" s="33" t="s">
        <v>173</v>
      </c>
      <c r="AH738" s="19">
        <f t="shared" si="45"/>
        <v>43373</v>
      </c>
      <c r="AI738" s="19">
        <f t="shared" si="46"/>
        <v>43373</v>
      </c>
      <c r="AJ738" s="17" t="s">
        <v>402</v>
      </c>
    </row>
    <row r="739" spans="1:36" ht="45" customHeight="1">
      <c r="A739" s="38">
        <v>2018</v>
      </c>
      <c r="B739" s="19">
        <v>43282</v>
      </c>
      <c r="C739" s="19">
        <v>43373</v>
      </c>
      <c r="D739" s="17" t="s">
        <v>96</v>
      </c>
      <c r="E739" s="17">
        <v>377</v>
      </c>
      <c r="F739" s="17" t="s">
        <v>760</v>
      </c>
      <c r="G739" s="17" t="s">
        <v>760</v>
      </c>
      <c r="H739" s="17" t="s">
        <v>761</v>
      </c>
      <c r="I739" s="17" t="s">
        <v>762</v>
      </c>
      <c r="J739" s="17" t="s">
        <v>375</v>
      </c>
      <c r="K739" s="17" t="s">
        <v>289</v>
      </c>
      <c r="L739" s="17" t="s">
        <v>101</v>
      </c>
      <c r="M739" s="17" t="s">
        <v>202</v>
      </c>
      <c r="N739" s="17" t="s">
        <v>103</v>
      </c>
      <c r="O739" s="17">
        <v>0</v>
      </c>
      <c r="P739" s="30">
        <v>0</v>
      </c>
      <c r="Q739" s="17" t="s">
        <v>121</v>
      </c>
      <c r="R739" s="17" t="s">
        <v>122</v>
      </c>
      <c r="S739" s="17" t="s">
        <v>122</v>
      </c>
      <c r="T739" s="17" t="s">
        <v>121</v>
      </c>
      <c r="U739" s="17" t="s">
        <v>122</v>
      </c>
      <c r="V739" s="17" t="s">
        <v>202</v>
      </c>
      <c r="W739" s="17" t="s">
        <v>159</v>
      </c>
      <c r="X739" s="19">
        <v>43277</v>
      </c>
      <c r="Y739" s="19">
        <f t="shared" si="47"/>
        <v>43277</v>
      </c>
      <c r="Z739" s="29">
        <v>732</v>
      </c>
      <c r="AA739" s="30">
        <v>140</v>
      </c>
      <c r="AB739" s="30">
        <v>0</v>
      </c>
      <c r="AD739" s="31" t="s">
        <v>400</v>
      </c>
      <c r="AE739" s="17">
        <v>732</v>
      </c>
      <c r="AF739" s="32" t="s">
        <v>401</v>
      </c>
      <c r="AG739" s="33" t="s">
        <v>173</v>
      </c>
      <c r="AH739" s="19">
        <f t="shared" si="45"/>
        <v>43373</v>
      </c>
      <c r="AI739" s="19">
        <f t="shared" si="46"/>
        <v>43373</v>
      </c>
      <c r="AJ739" s="17" t="s">
        <v>402</v>
      </c>
    </row>
    <row r="740" spans="1:36" ht="45" customHeight="1">
      <c r="A740" s="38">
        <v>2018</v>
      </c>
      <c r="B740" s="19">
        <v>43282</v>
      </c>
      <c r="C740" s="19">
        <v>43373</v>
      </c>
      <c r="D740" s="17" t="s">
        <v>96</v>
      </c>
      <c r="E740" s="17">
        <v>375</v>
      </c>
      <c r="F740" s="17" t="s">
        <v>902</v>
      </c>
      <c r="G740" s="17" t="s">
        <v>902</v>
      </c>
      <c r="H740" s="17" t="s">
        <v>187</v>
      </c>
      <c r="I740" s="17" t="s">
        <v>903</v>
      </c>
      <c r="J740" s="17" t="s">
        <v>175</v>
      </c>
      <c r="K740" s="17" t="s">
        <v>266</v>
      </c>
      <c r="L740" s="17" t="s">
        <v>101</v>
      </c>
      <c r="M740" s="17" t="s">
        <v>1031</v>
      </c>
      <c r="N740" s="17" t="s">
        <v>103</v>
      </c>
      <c r="O740" s="17">
        <v>0</v>
      </c>
      <c r="P740" s="30">
        <v>0</v>
      </c>
      <c r="Q740" s="17" t="s">
        <v>121</v>
      </c>
      <c r="R740" s="17" t="s">
        <v>122</v>
      </c>
      <c r="S740" s="17" t="s">
        <v>122</v>
      </c>
      <c r="T740" s="17" t="s">
        <v>121</v>
      </c>
      <c r="U740" s="17" t="s">
        <v>122</v>
      </c>
      <c r="V740" s="17" t="s">
        <v>122</v>
      </c>
      <c r="W740" s="17" t="s">
        <v>159</v>
      </c>
      <c r="X740" s="19">
        <v>43321</v>
      </c>
      <c r="Y740" s="19">
        <f t="shared" si="47"/>
        <v>43321</v>
      </c>
      <c r="Z740" s="29">
        <v>733</v>
      </c>
      <c r="AA740" s="30">
        <v>240</v>
      </c>
      <c r="AB740" s="30">
        <v>0</v>
      </c>
      <c r="AD740" s="31" t="s">
        <v>400</v>
      </c>
      <c r="AE740" s="17">
        <v>733</v>
      </c>
      <c r="AF740" s="32" t="s">
        <v>401</v>
      </c>
      <c r="AG740" s="33" t="s">
        <v>173</v>
      </c>
      <c r="AH740" s="19">
        <f t="shared" si="45"/>
        <v>43373</v>
      </c>
      <c r="AI740" s="19">
        <f t="shared" si="46"/>
        <v>43373</v>
      </c>
      <c r="AJ740" s="17" t="s">
        <v>402</v>
      </c>
    </row>
    <row r="741" spans="1:36" ht="45" customHeight="1">
      <c r="A741" s="38">
        <v>2018</v>
      </c>
      <c r="B741" s="19">
        <v>43282</v>
      </c>
      <c r="C741" s="19">
        <v>43373</v>
      </c>
      <c r="D741" s="17" t="s">
        <v>96</v>
      </c>
      <c r="E741" s="17">
        <v>375</v>
      </c>
      <c r="F741" s="17" t="s">
        <v>902</v>
      </c>
      <c r="G741" s="17" t="s">
        <v>902</v>
      </c>
      <c r="H741" s="17" t="s">
        <v>187</v>
      </c>
      <c r="I741" s="17" t="s">
        <v>903</v>
      </c>
      <c r="J741" s="17" t="s">
        <v>175</v>
      </c>
      <c r="K741" s="17" t="s">
        <v>266</v>
      </c>
      <c r="L741" s="17" t="s">
        <v>101</v>
      </c>
      <c r="M741" s="17" t="s">
        <v>1031</v>
      </c>
      <c r="N741" s="17" t="s">
        <v>103</v>
      </c>
      <c r="O741" s="17">
        <v>0</v>
      </c>
      <c r="P741" s="30">
        <v>0</v>
      </c>
      <c r="Q741" s="17" t="s">
        <v>121</v>
      </c>
      <c r="R741" s="17" t="s">
        <v>122</v>
      </c>
      <c r="S741" s="17" t="s">
        <v>122</v>
      </c>
      <c r="T741" s="17" t="s">
        <v>121</v>
      </c>
      <c r="U741" s="17" t="s">
        <v>122</v>
      </c>
      <c r="V741" s="17" t="s">
        <v>122</v>
      </c>
      <c r="W741" s="17" t="s">
        <v>159</v>
      </c>
      <c r="X741" s="19">
        <v>43294</v>
      </c>
      <c r="Y741" s="19">
        <f t="shared" si="47"/>
        <v>43294</v>
      </c>
      <c r="Z741" s="29">
        <v>734</v>
      </c>
      <c r="AA741" s="30">
        <v>76</v>
      </c>
      <c r="AB741" s="30">
        <v>0</v>
      </c>
      <c r="AD741" s="31" t="s">
        <v>400</v>
      </c>
      <c r="AE741" s="17">
        <v>734</v>
      </c>
      <c r="AF741" s="32" t="s">
        <v>401</v>
      </c>
      <c r="AG741" s="33" t="s">
        <v>173</v>
      </c>
      <c r="AH741" s="19">
        <f t="shared" si="45"/>
        <v>43373</v>
      </c>
      <c r="AI741" s="19">
        <f t="shared" si="46"/>
        <v>43373</v>
      </c>
      <c r="AJ741" s="17" t="s">
        <v>402</v>
      </c>
    </row>
    <row r="742" spans="1:36" ht="45" customHeight="1">
      <c r="A742" s="38">
        <v>2018</v>
      </c>
      <c r="B742" s="19">
        <v>43282</v>
      </c>
      <c r="C742" s="19">
        <v>43373</v>
      </c>
      <c r="D742" s="17" t="s">
        <v>96</v>
      </c>
      <c r="E742" s="17">
        <v>249</v>
      </c>
      <c r="F742" s="17" t="s">
        <v>1032</v>
      </c>
      <c r="G742" s="17" t="s">
        <v>1032</v>
      </c>
      <c r="H742" s="17" t="s">
        <v>127</v>
      </c>
      <c r="I742" s="17" t="s">
        <v>1033</v>
      </c>
      <c r="J742" s="17" t="s">
        <v>169</v>
      </c>
      <c r="K742" s="17" t="s">
        <v>239</v>
      </c>
      <c r="L742" s="17" t="s">
        <v>101</v>
      </c>
      <c r="M742" s="17" t="s">
        <v>314</v>
      </c>
      <c r="N742" s="17" t="s">
        <v>103</v>
      </c>
      <c r="O742" s="17">
        <v>0</v>
      </c>
      <c r="P742" s="30">
        <v>0</v>
      </c>
      <c r="Q742" s="17" t="s">
        <v>121</v>
      </c>
      <c r="R742" s="17" t="s">
        <v>122</v>
      </c>
      <c r="S742" s="17" t="s">
        <v>122</v>
      </c>
      <c r="T742" s="17" t="s">
        <v>121</v>
      </c>
      <c r="U742" s="17" t="s">
        <v>122</v>
      </c>
      <c r="V742" s="17" t="s">
        <v>122</v>
      </c>
      <c r="W742" s="17" t="s">
        <v>1034</v>
      </c>
      <c r="X742" s="19">
        <v>43270</v>
      </c>
      <c r="Y742" s="19">
        <f t="shared" si="47"/>
        <v>43270</v>
      </c>
      <c r="Z742" s="29">
        <v>735</v>
      </c>
      <c r="AA742" s="30">
        <v>100</v>
      </c>
      <c r="AB742" s="30">
        <v>0</v>
      </c>
      <c r="AD742" s="31" t="s">
        <v>400</v>
      </c>
      <c r="AE742" s="17">
        <v>735</v>
      </c>
      <c r="AF742" s="32" t="s">
        <v>401</v>
      </c>
      <c r="AG742" s="33" t="s">
        <v>173</v>
      </c>
      <c r="AH742" s="19">
        <f t="shared" si="45"/>
        <v>43373</v>
      </c>
      <c r="AI742" s="19">
        <f t="shared" si="46"/>
        <v>43373</v>
      </c>
      <c r="AJ742" s="17" t="s">
        <v>402</v>
      </c>
    </row>
    <row r="743" spans="1:36" ht="45" customHeight="1">
      <c r="A743" s="38">
        <v>2018</v>
      </c>
      <c r="B743" s="19">
        <v>43282</v>
      </c>
      <c r="C743" s="19">
        <v>43373</v>
      </c>
      <c r="D743" s="17" t="s">
        <v>96</v>
      </c>
      <c r="E743" s="36">
        <v>530</v>
      </c>
      <c r="F743" s="37" t="s">
        <v>137</v>
      </c>
      <c r="G743" s="36" t="s">
        <v>138</v>
      </c>
      <c r="H743" s="36" t="s">
        <v>139</v>
      </c>
      <c r="I743" s="36" t="s">
        <v>140</v>
      </c>
      <c r="J743" s="36" t="s">
        <v>141</v>
      </c>
      <c r="K743" s="36" t="s">
        <v>142</v>
      </c>
      <c r="L743" s="17" t="s">
        <v>101</v>
      </c>
      <c r="M743" s="17" t="s">
        <v>700</v>
      </c>
      <c r="N743" s="17" t="s">
        <v>103</v>
      </c>
      <c r="O743" s="17">
        <v>2</v>
      </c>
      <c r="P743" s="30">
        <f>327/2</f>
        <v>163.5</v>
      </c>
      <c r="Q743" s="17" t="s">
        <v>121</v>
      </c>
      <c r="R743" s="17" t="s">
        <v>122</v>
      </c>
      <c r="S743" s="17" t="s">
        <v>122</v>
      </c>
      <c r="T743" s="17" t="s">
        <v>121</v>
      </c>
      <c r="U743" s="17" t="s">
        <v>122</v>
      </c>
      <c r="V743" s="17" t="s">
        <v>122</v>
      </c>
      <c r="W743" s="17" t="s">
        <v>702</v>
      </c>
      <c r="X743" s="19">
        <v>43316</v>
      </c>
      <c r="Y743" s="19">
        <f t="shared" si="47"/>
        <v>43316</v>
      </c>
      <c r="Z743" s="29">
        <v>736</v>
      </c>
      <c r="AA743" s="30">
        <v>327</v>
      </c>
      <c r="AB743" s="30">
        <v>0</v>
      </c>
      <c r="AD743" s="31" t="s">
        <v>400</v>
      </c>
      <c r="AE743" s="17">
        <v>736</v>
      </c>
      <c r="AF743" s="32" t="s">
        <v>401</v>
      </c>
      <c r="AG743" s="33" t="s">
        <v>173</v>
      </c>
      <c r="AH743" s="19">
        <f t="shared" si="45"/>
        <v>43373</v>
      </c>
      <c r="AI743" s="19">
        <f t="shared" si="46"/>
        <v>43373</v>
      </c>
      <c r="AJ743" s="17" t="s">
        <v>402</v>
      </c>
    </row>
    <row r="744" spans="1:36" ht="45" customHeight="1">
      <c r="A744" s="38">
        <v>2018</v>
      </c>
      <c r="B744" s="19">
        <v>43282</v>
      </c>
      <c r="C744" s="19">
        <v>43373</v>
      </c>
      <c r="D744" s="17" t="s">
        <v>96</v>
      </c>
      <c r="E744" s="36">
        <v>530</v>
      </c>
      <c r="F744" s="37" t="s">
        <v>137</v>
      </c>
      <c r="G744" s="36" t="s">
        <v>138</v>
      </c>
      <c r="H744" s="36" t="s">
        <v>139</v>
      </c>
      <c r="I744" s="36" t="s">
        <v>140</v>
      </c>
      <c r="J744" s="36" t="s">
        <v>141</v>
      </c>
      <c r="K744" s="36" t="s">
        <v>142</v>
      </c>
      <c r="L744" s="17" t="s">
        <v>101</v>
      </c>
      <c r="M744" s="17" t="s">
        <v>700</v>
      </c>
      <c r="N744" s="17" t="s">
        <v>103</v>
      </c>
      <c r="O744" s="17">
        <v>2</v>
      </c>
      <c r="P744" s="30">
        <f>329/2</f>
        <v>164.5</v>
      </c>
      <c r="Q744" s="17" t="s">
        <v>121</v>
      </c>
      <c r="R744" s="17" t="s">
        <v>122</v>
      </c>
      <c r="S744" s="17" t="s">
        <v>122</v>
      </c>
      <c r="T744" s="17" t="s">
        <v>121</v>
      </c>
      <c r="U744" s="17" t="s">
        <v>122</v>
      </c>
      <c r="V744" s="17" t="s">
        <v>122</v>
      </c>
      <c r="W744" s="17" t="s">
        <v>702</v>
      </c>
      <c r="X744" s="19">
        <v>43316</v>
      </c>
      <c r="Y744" s="19">
        <f t="shared" si="47"/>
        <v>43316</v>
      </c>
      <c r="Z744" s="29">
        <v>737</v>
      </c>
      <c r="AA744" s="30">
        <v>329</v>
      </c>
      <c r="AB744" s="30">
        <v>0</v>
      </c>
      <c r="AD744" s="31" t="s">
        <v>400</v>
      </c>
      <c r="AE744" s="17">
        <v>737</v>
      </c>
      <c r="AF744" s="32" t="s">
        <v>401</v>
      </c>
      <c r="AG744" s="33" t="s">
        <v>173</v>
      </c>
      <c r="AH744" s="19">
        <f t="shared" si="45"/>
        <v>43373</v>
      </c>
      <c r="AI744" s="19">
        <f t="shared" si="46"/>
        <v>43373</v>
      </c>
      <c r="AJ744" s="17" t="s">
        <v>402</v>
      </c>
    </row>
    <row r="745" spans="1:36" ht="45" customHeight="1">
      <c r="A745" s="38">
        <v>2018</v>
      </c>
      <c r="B745" s="19">
        <v>43282</v>
      </c>
      <c r="C745" s="19">
        <v>43373</v>
      </c>
      <c r="D745" s="17" t="s">
        <v>96</v>
      </c>
      <c r="E745" s="17">
        <v>381</v>
      </c>
      <c r="F745" s="17" t="s">
        <v>236</v>
      </c>
      <c r="G745" s="17" t="s">
        <v>236</v>
      </c>
      <c r="H745" s="17" t="s">
        <v>166</v>
      </c>
      <c r="I745" s="17" t="s">
        <v>1035</v>
      </c>
      <c r="J745" s="17" t="s">
        <v>242</v>
      </c>
      <c r="K745" s="17" t="s">
        <v>243</v>
      </c>
      <c r="L745" s="17" t="s">
        <v>101</v>
      </c>
      <c r="M745" s="17" t="s">
        <v>1036</v>
      </c>
      <c r="N745" s="17" t="s">
        <v>103</v>
      </c>
      <c r="O745" s="17">
        <v>0</v>
      </c>
      <c r="P745" s="30">
        <v>0</v>
      </c>
      <c r="Q745" s="17" t="s">
        <v>121</v>
      </c>
      <c r="R745" s="17" t="s">
        <v>122</v>
      </c>
      <c r="S745" s="17" t="s">
        <v>122</v>
      </c>
      <c r="T745" s="17" t="s">
        <v>121</v>
      </c>
      <c r="U745" s="17" t="s">
        <v>122</v>
      </c>
      <c r="V745" s="17" t="s">
        <v>1023</v>
      </c>
      <c r="W745" s="17" t="s">
        <v>159</v>
      </c>
      <c r="X745" s="19">
        <v>43269</v>
      </c>
      <c r="Y745" s="19">
        <f t="shared" si="47"/>
        <v>43269</v>
      </c>
      <c r="Z745" s="29">
        <v>738</v>
      </c>
      <c r="AA745" s="30">
        <v>292.32</v>
      </c>
      <c r="AB745" s="30">
        <v>0</v>
      </c>
      <c r="AD745" s="31" t="s">
        <v>400</v>
      </c>
      <c r="AE745" s="17">
        <v>738</v>
      </c>
      <c r="AF745" s="32" t="s">
        <v>401</v>
      </c>
      <c r="AG745" s="33" t="s">
        <v>173</v>
      </c>
      <c r="AH745" s="19">
        <f t="shared" si="45"/>
        <v>43373</v>
      </c>
      <c r="AI745" s="19">
        <f t="shared" si="46"/>
        <v>43373</v>
      </c>
      <c r="AJ745" s="17" t="s">
        <v>402</v>
      </c>
    </row>
    <row r="746" spans="1:36" ht="45" customHeight="1">
      <c r="A746" s="38">
        <v>2018</v>
      </c>
      <c r="B746" s="19">
        <v>43282</v>
      </c>
      <c r="C746" s="19">
        <v>43373</v>
      </c>
      <c r="D746" s="17" t="s">
        <v>96</v>
      </c>
      <c r="E746" s="17">
        <v>381</v>
      </c>
      <c r="F746" s="17" t="s">
        <v>236</v>
      </c>
      <c r="G746" s="17" t="s">
        <v>236</v>
      </c>
      <c r="H746" s="17" t="s">
        <v>166</v>
      </c>
      <c r="I746" s="17" t="s">
        <v>1035</v>
      </c>
      <c r="J746" s="17" t="s">
        <v>242</v>
      </c>
      <c r="K746" s="17" t="s">
        <v>243</v>
      </c>
      <c r="L746" s="17" t="s">
        <v>101</v>
      </c>
      <c r="M746" s="17" t="s">
        <v>1036</v>
      </c>
      <c r="N746" s="17" t="s">
        <v>103</v>
      </c>
      <c r="O746" s="17">
        <v>0</v>
      </c>
      <c r="P746" s="30">
        <v>0</v>
      </c>
      <c r="Q746" s="17" t="s">
        <v>121</v>
      </c>
      <c r="R746" s="17" t="s">
        <v>122</v>
      </c>
      <c r="S746" s="17" t="s">
        <v>122</v>
      </c>
      <c r="T746" s="17" t="s">
        <v>121</v>
      </c>
      <c r="U746" s="17" t="s">
        <v>122</v>
      </c>
      <c r="V746" s="17" t="s">
        <v>1023</v>
      </c>
      <c r="W746" s="17" t="s">
        <v>159</v>
      </c>
      <c r="X746" s="19">
        <v>43273</v>
      </c>
      <c r="Y746" s="19">
        <f t="shared" si="47"/>
        <v>43273</v>
      </c>
      <c r="Z746" s="29">
        <v>739</v>
      </c>
      <c r="AA746" s="30">
        <v>270</v>
      </c>
      <c r="AB746" s="30">
        <v>0</v>
      </c>
      <c r="AD746" s="31" t="s">
        <v>400</v>
      </c>
      <c r="AE746" s="17">
        <v>739</v>
      </c>
      <c r="AF746" s="32" t="s">
        <v>401</v>
      </c>
      <c r="AG746" s="33" t="s">
        <v>173</v>
      </c>
      <c r="AH746" s="19">
        <f t="shared" si="45"/>
        <v>43373</v>
      </c>
      <c r="AI746" s="19">
        <f t="shared" si="46"/>
        <v>43373</v>
      </c>
      <c r="AJ746" s="17" t="s">
        <v>402</v>
      </c>
    </row>
    <row r="747" spans="1:36" ht="45" customHeight="1">
      <c r="A747" s="38">
        <v>2018</v>
      </c>
      <c r="B747" s="19">
        <v>43282</v>
      </c>
      <c r="C747" s="19">
        <v>43373</v>
      </c>
      <c r="D747" s="17" t="s">
        <v>96</v>
      </c>
      <c r="E747" s="17">
        <v>381</v>
      </c>
      <c r="F747" s="17" t="s">
        <v>236</v>
      </c>
      <c r="G747" s="17" t="s">
        <v>236</v>
      </c>
      <c r="H747" s="17" t="s">
        <v>166</v>
      </c>
      <c r="I747" s="17" t="s">
        <v>1035</v>
      </c>
      <c r="J747" s="17" t="s">
        <v>242</v>
      </c>
      <c r="K747" s="17" t="s">
        <v>243</v>
      </c>
      <c r="L747" s="17" t="s">
        <v>101</v>
      </c>
      <c r="M747" s="17" t="s">
        <v>1036</v>
      </c>
      <c r="N747" s="17" t="s">
        <v>103</v>
      </c>
      <c r="O747" s="17">
        <v>0</v>
      </c>
      <c r="P747" s="30">
        <v>0</v>
      </c>
      <c r="Q747" s="17" t="s">
        <v>121</v>
      </c>
      <c r="R747" s="17" t="s">
        <v>122</v>
      </c>
      <c r="S747" s="17" t="s">
        <v>122</v>
      </c>
      <c r="T747" s="17" t="s">
        <v>121</v>
      </c>
      <c r="U747" s="17" t="s">
        <v>122</v>
      </c>
      <c r="V747" s="17" t="s">
        <v>1023</v>
      </c>
      <c r="W747" s="17" t="s">
        <v>159</v>
      </c>
      <c r="X747" s="19">
        <v>43280</v>
      </c>
      <c r="Y747" s="19">
        <f t="shared" si="47"/>
        <v>43280</v>
      </c>
      <c r="Z747" s="29">
        <v>740</v>
      </c>
      <c r="AA747" s="30">
        <v>112.52</v>
      </c>
      <c r="AB747" s="30">
        <v>0</v>
      </c>
      <c r="AD747" s="31" t="s">
        <v>400</v>
      </c>
      <c r="AE747" s="17">
        <v>740</v>
      </c>
      <c r="AF747" s="32" t="s">
        <v>401</v>
      </c>
      <c r="AG747" s="33" t="s">
        <v>173</v>
      </c>
      <c r="AH747" s="19">
        <f t="shared" si="45"/>
        <v>43373</v>
      </c>
      <c r="AI747" s="19">
        <f t="shared" si="46"/>
        <v>43373</v>
      </c>
      <c r="AJ747" s="17" t="s">
        <v>402</v>
      </c>
    </row>
    <row r="748" spans="1:36" ht="45" customHeight="1">
      <c r="A748" s="38">
        <v>2018</v>
      </c>
      <c r="B748" s="19">
        <v>43282</v>
      </c>
      <c r="C748" s="19">
        <v>43373</v>
      </c>
      <c r="D748" s="17" t="s">
        <v>96</v>
      </c>
      <c r="E748" s="17">
        <v>549</v>
      </c>
      <c r="F748" s="17" t="s">
        <v>1037</v>
      </c>
      <c r="G748" s="17" t="s">
        <v>1037</v>
      </c>
      <c r="H748" s="17" t="s">
        <v>1038</v>
      </c>
      <c r="I748" s="17" t="s">
        <v>342</v>
      </c>
      <c r="J748" s="17" t="s">
        <v>257</v>
      </c>
      <c r="K748" s="17" t="s">
        <v>147</v>
      </c>
      <c r="L748" s="17" t="s">
        <v>101</v>
      </c>
      <c r="M748" s="17" t="s">
        <v>233</v>
      </c>
      <c r="N748" s="17" t="s">
        <v>103</v>
      </c>
      <c r="O748" s="17">
        <v>0</v>
      </c>
      <c r="P748" s="30">
        <v>0</v>
      </c>
      <c r="Q748" s="17" t="s">
        <v>121</v>
      </c>
      <c r="R748" s="17" t="s">
        <v>122</v>
      </c>
      <c r="S748" s="17" t="s">
        <v>122</v>
      </c>
      <c r="T748" s="17" t="s">
        <v>121</v>
      </c>
      <c r="U748" s="17" t="s">
        <v>122</v>
      </c>
      <c r="V748" s="17" t="s">
        <v>202</v>
      </c>
      <c r="W748" s="17" t="s">
        <v>159</v>
      </c>
      <c r="X748" s="19">
        <v>43272</v>
      </c>
      <c r="Y748" s="19">
        <f t="shared" si="47"/>
        <v>43272</v>
      </c>
      <c r="Z748" s="29">
        <v>741</v>
      </c>
      <c r="AA748" s="30">
        <v>200.01</v>
      </c>
      <c r="AB748" s="30">
        <v>0</v>
      </c>
      <c r="AD748" s="31" t="s">
        <v>400</v>
      </c>
      <c r="AE748" s="17">
        <v>741</v>
      </c>
      <c r="AF748" s="32" t="s">
        <v>401</v>
      </c>
      <c r="AG748" s="33" t="s">
        <v>173</v>
      </c>
      <c r="AH748" s="19">
        <f t="shared" si="45"/>
        <v>43373</v>
      </c>
      <c r="AI748" s="19">
        <f t="shared" si="46"/>
        <v>43373</v>
      </c>
      <c r="AJ748" s="17" t="s">
        <v>402</v>
      </c>
    </row>
    <row r="749" spans="1:36" ht="45" customHeight="1">
      <c r="A749" s="38">
        <v>2018</v>
      </c>
      <c r="B749" s="19">
        <v>43282</v>
      </c>
      <c r="C749" s="19">
        <v>43373</v>
      </c>
      <c r="D749" s="17" t="s">
        <v>96</v>
      </c>
      <c r="E749" s="17">
        <v>549</v>
      </c>
      <c r="F749" s="17" t="s">
        <v>1037</v>
      </c>
      <c r="G749" s="17" t="s">
        <v>1037</v>
      </c>
      <c r="H749" s="17" t="s">
        <v>1038</v>
      </c>
      <c r="I749" s="17" t="s">
        <v>342</v>
      </c>
      <c r="J749" s="17" t="s">
        <v>257</v>
      </c>
      <c r="K749" s="17" t="s">
        <v>147</v>
      </c>
      <c r="L749" s="17" t="s">
        <v>101</v>
      </c>
      <c r="M749" s="17" t="s">
        <v>233</v>
      </c>
      <c r="N749" s="17" t="s">
        <v>103</v>
      </c>
      <c r="O749" s="17">
        <v>0</v>
      </c>
      <c r="P749" s="30">
        <v>0</v>
      </c>
      <c r="Q749" s="17" t="s">
        <v>121</v>
      </c>
      <c r="R749" s="17" t="s">
        <v>122</v>
      </c>
      <c r="S749" s="17" t="s">
        <v>122</v>
      </c>
      <c r="T749" s="17" t="s">
        <v>121</v>
      </c>
      <c r="U749" s="17" t="s">
        <v>122</v>
      </c>
      <c r="V749" s="17" t="s">
        <v>202</v>
      </c>
      <c r="W749" s="17" t="s">
        <v>159</v>
      </c>
      <c r="X749" s="19">
        <v>43269</v>
      </c>
      <c r="Y749" s="19">
        <f t="shared" si="47"/>
        <v>43269</v>
      </c>
      <c r="Z749" s="29">
        <v>742</v>
      </c>
      <c r="AA749" s="30">
        <v>170</v>
      </c>
      <c r="AB749" s="30">
        <v>0</v>
      </c>
      <c r="AD749" s="31" t="s">
        <v>400</v>
      </c>
      <c r="AE749" s="17">
        <v>742</v>
      </c>
      <c r="AF749" s="32" t="s">
        <v>401</v>
      </c>
      <c r="AG749" s="33" t="s">
        <v>173</v>
      </c>
      <c r="AH749" s="19">
        <f t="shared" si="45"/>
        <v>43373</v>
      </c>
      <c r="AI749" s="19">
        <f t="shared" si="46"/>
        <v>43373</v>
      </c>
      <c r="AJ749" s="17" t="s">
        <v>402</v>
      </c>
    </row>
    <row r="750" spans="1:36" ht="45" customHeight="1">
      <c r="A750" s="38">
        <v>2018</v>
      </c>
      <c r="B750" s="19">
        <v>43282</v>
      </c>
      <c r="C750" s="19">
        <v>43373</v>
      </c>
      <c r="D750" s="17" t="s">
        <v>96</v>
      </c>
      <c r="E750" s="17">
        <v>519</v>
      </c>
      <c r="F750" s="17" t="s">
        <v>335</v>
      </c>
      <c r="G750" s="17" t="s">
        <v>335</v>
      </c>
      <c r="H750" s="17" t="s">
        <v>145</v>
      </c>
      <c r="I750" s="17" t="s">
        <v>336</v>
      </c>
      <c r="J750" s="17" t="s">
        <v>337</v>
      </c>
      <c r="K750" s="17" t="s">
        <v>338</v>
      </c>
      <c r="L750" s="17" t="s">
        <v>101</v>
      </c>
      <c r="M750" s="17" t="s">
        <v>1039</v>
      </c>
      <c r="N750" s="17" t="s">
        <v>103</v>
      </c>
      <c r="O750" s="17">
        <v>0</v>
      </c>
      <c r="P750" s="30">
        <v>0</v>
      </c>
      <c r="Q750" s="17" t="s">
        <v>121</v>
      </c>
      <c r="R750" s="17" t="s">
        <v>122</v>
      </c>
      <c r="S750" s="17" t="s">
        <v>122</v>
      </c>
      <c r="T750" s="17" t="s">
        <v>121</v>
      </c>
      <c r="U750" s="17" t="s">
        <v>122</v>
      </c>
      <c r="V750" s="17" t="s">
        <v>122</v>
      </c>
      <c r="W750" s="37" t="s">
        <v>1040</v>
      </c>
      <c r="X750" s="19">
        <v>43287</v>
      </c>
      <c r="Y750" s="19">
        <f t="shared" si="47"/>
        <v>43287</v>
      </c>
      <c r="Z750" s="29">
        <v>743</v>
      </c>
      <c r="AA750" s="30">
        <v>70</v>
      </c>
      <c r="AB750" s="30">
        <v>0</v>
      </c>
      <c r="AD750" s="31" t="s">
        <v>400</v>
      </c>
      <c r="AE750" s="17">
        <v>743</v>
      </c>
      <c r="AF750" s="32" t="s">
        <v>401</v>
      </c>
      <c r="AG750" s="33" t="s">
        <v>173</v>
      </c>
      <c r="AH750" s="19">
        <f t="shared" si="45"/>
        <v>43373</v>
      </c>
      <c r="AI750" s="19">
        <f t="shared" si="46"/>
        <v>43373</v>
      </c>
      <c r="AJ750" s="17" t="s">
        <v>402</v>
      </c>
    </row>
    <row r="751" spans="1:36" ht="45" customHeight="1">
      <c r="A751" s="38">
        <v>2018</v>
      </c>
      <c r="B751" s="19">
        <v>43282</v>
      </c>
      <c r="C751" s="19">
        <v>43373</v>
      </c>
      <c r="D751" s="17" t="s">
        <v>96</v>
      </c>
      <c r="E751" s="17">
        <v>280</v>
      </c>
      <c r="F751" s="17" t="s">
        <v>348</v>
      </c>
      <c r="G751" s="17" t="s">
        <v>348</v>
      </c>
      <c r="H751" s="17" t="s">
        <v>145</v>
      </c>
      <c r="I751" s="17" t="s">
        <v>349</v>
      </c>
      <c r="J751" s="17" t="s">
        <v>350</v>
      </c>
      <c r="K751" s="17" t="s">
        <v>351</v>
      </c>
      <c r="L751" s="17" t="s">
        <v>101</v>
      </c>
      <c r="M751" s="17" t="s">
        <v>1041</v>
      </c>
      <c r="N751" s="17" t="s">
        <v>103</v>
      </c>
      <c r="O751" s="17">
        <v>0</v>
      </c>
      <c r="P751" s="30">
        <v>0</v>
      </c>
      <c r="Q751" s="17" t="s">
        <v>121</v>
      </c>
      <c r="R751" s="17" t="s">
        <v>122</v>
      </c>
      <c r="S751" s="17" t="s">
        <v>122</v>
      </c>
      <c r="T751" s="17" t="s">
        <v>121</v>
      </c>
      <c r="U751" s="17" t="s">
        <v>122</v>
      </c>
      <c r="V751" s="17" t="s">
        <v>122</v>
      </c>
      <c r="W751" s="37" t="s">
        <v>1013</v>
      </c>
      <c r="X751" s="19">
        <v>43285</v>
      </c>
      <c r="Y751" s="19">
        <f t="shared" si="47"/>
        <v>43285</v>
      </c>
      <c r="Z751" s="29">
        <v>744</v>
      </c>
      <c r="AA751" s="30">
        <v>160</v>
      </c>
      <c r="AB751" s="30">
        <v>0</v>
      </c>
      <c r="AD751" s="31" t="s">
        <v>400</v>
      </c>
      <c r="AE751" s="17">
        <v>744</v>
      </c>
      <c r="AF751" s="32" t="s">
        <v>401</v>
      </c>
      <c r="AG751" s="33" t="s">
        <v>173</v>
      </c>
      <c r="AH751" s="19">
        <f t="shared" si="45"/>
        <v>43373</v>
      </c>
      <c r="AI751" s="19">
        <f t="shared" si="46"/>
        <v>43373</v>
      </c>
      <c r="AJ751" s="17" t="s">
        <v>402</v>
      </c>
    </row>
    <row r="752" spans="1:36" ht="45" customHeight="1">
      <c r="A752" s="38">
        <v>2018</v>
      </c>
      <c r="B752" s="19">
        <v>43282</v>
      </c>
      <c r="C752" s="19">
        <v>43373</v>
      </c>
      <c r="D752" s="17" t="s">
        <v>96</v>
      </c>
      <c r="E752" s="17">
        <v>519</v>
      </c>
      <c r="F752" s="17" t="s">
        <v>335</v>
      </c>
      <c r="G752" s="17" t="s">
        <v>335</v>
      </c>
      <c r="H752" s="17" t="s">
        <v>145</v>
      </c>
      <c r="I752" s="17" t="s">
        <v>336</v>
      </c>
      <c r="J752" s="17" t="s">
        <v>337</v>
      </c>
      <c r="K752" s="17" t="s">
        <v>338</v>
      </c>
      <c r="L752" s="17" t="s">
        <v>101</v>
      </c>
      <c r="M752" s="17" t="s">
        <v>177</v>
      </c>
      <c r="N752" s="17" t="s">
        <v>103</v>
      </c>
      <c r="O752" s="17">
        <v>0</v>
      </c>
      <c r="P752" s="30">
        <v>0</v>
      </c>
      <c r="Q752" s="17" t="s">
        <v>121</v>
      </c>
      <c r="R752" s="17" t="s">
        <v>122</v>
      </c>
      <c r="S752" s="17" t="s">
        <v>122</v>
      </c>
      <c r="T752" s="17" t="s">
        <v>121</v>
      </c>
      <c r="U752" s="17" t="s">
        <v>122</v>
      </c>
      <c r="V752" s="17" t="s">
        <v>122</v>
      </c>
      <c r="W752" s="37" t="s">
        <v>1040</v>
      </c>
      <c r="X752" s="19">
        <v>43299</v>
      </c>
      <c r="Y752" s="19">
        <f t="shared" si="47"/>
        <v>43299</v>
      </c>
      <c r="Z752" s="29">
        <v>745</v>
      </c>
      <c r="AA752" s="30">
        <v>210</v>
      </c>
      <c r="AB752" s="30">
        <v>0</v>
      </c>
      <c r="AD752" s="31" t="s">
        <v>400</v>
      </c>
      <c r="AE752" s="17">
        <v>745</v>
      </c>
      <c r="AF752" s="32" t="s">
        <v>401</v>
      </c>
      <c r="AG752" s="33" t="s">
        <v>173</v>
      </c>
      <c r="AH752" s="19">
        <f t="shared" si="45"/>
        <v>43373</v>
      </c>
      <c r="AI752" s="19">
        <f t="shared" si="46"/>
        <v>43373</v>
      </c>
      <c r="AJ752" s="17" t="s">
        <v>402</v>
      </c>
    </row>
    <row r="753" spans="1:36" ht="45" customHeight="1">
      <c r="A753" s="38">
        <v>2018</v>
      </c>
      <c r="B753" s="19">
        <v>43282</v>
      </c>
      <c r="C753" s="19">
        <v>43373</v>
      </c>
      <c r="D753" s="17" t="s">
        <v>96</v>
      </c>
      <c r="E753" s="17">
        <v>280</v>
      </c>
      <c r="F753" s="17" t="s">
        <v>348</v>
      </c>
      <c r="G753" s="17" t="s">
        <v>348</v>
      </c>
      <c r="H753" s="17" t="s">
        <v>145</v>
      </c>
      <c r="I753" s="17" t="s">
        <v>349</v>
      </c>
      <c r="J753" s="17" t="s">
        <v>350</v>
      </c>
      <c r="K753" s="17" t="s">
        <v>351</v>
      </c>
      <c r="L753" s="17" t="s">
        <v>101</v>
      </c>
      <c r="M753" s="17" t="s">
        <v>177</v>
      </c>
      <c r="N753" s="17" t="s">
        <v>103</v>
      </c>
      <c r="O753" s="17">
        <v>0</v>
      </c>
      <c r="P753" s="30">
        <v>0</v>
      </c>
      <c r="Q753" s="17" t="s">
        <v>121</v>
      </c>
      <c r="R753" s="17" t="s">
        <v>122</v>
      </c>
      <c r="S753" s="17" t="s">
        <v>122</v>
      </c>
      <c r="T753" s="17" t="s">
        <v>121</v>
      </c>
      <c r="U753" s="17" t="s">
        <v>122</v>
      </c>
      <c r="V753" s="17" t="s">
        <v>122</v>
      </c>
      <c r="W753" s="37" t="s">
        <v>1042</v>
      </c>
      <c r="X753" s="19">
        <v>43293</v>
      </c>
      <c r="Y753" s="19">
        <f t="shared" si="47"/>
        <v>43293</v>
      </c>
      <c r="Z753" s="29">
        <v>746</v>
      </c>
      <c r="AA753" s="30">
        <v>185</v>
      </c>
      <c r="AB753" s="30">
        <v>0</v>
      </c>
      <c r="AD753" s="31" t="s">
        <v>400</v>
      </c>
      <c r="AE753" s="17">
        <v>746</v>
      </c>
      <c r="AF753" s="32" t="s">
        <v>401</v>
      </c>
      <c r="AG753" s="33" t="s">
        <v>173</v>
      </c>
      <c r="AH753" s="19">
        <f t="shared" si="45"/>
        <v>43373</v>
      </c>
      <c r="AI753" s="19">
        <f t="shared" si="46"/>
        <v>43373</v>
      </c>
      <c r="AJ753" s="17" t="s">
        <v>402</v>
      </c>
    </row>
    <row r="754" spans="1:36" ht="45" customHeight="1">
      <c r="A754" s="38">
        <v>2018</v>
      </c>
      <c r="B754" s="19">
        <v>43282</v>
      </c>
      <c r="C754" s="19">
        <v>43373</v>
      </c>
      <c r="D754" s="17" t="s">
        <v>96</v>
      </c>
      <c r="E754" s="17">
        <v>519</v>
      </c>
      <c r="F754" s="17" t="s">
        <v>335</v>
      </c>
      <c r="G754" s="17" t="s">
        <v>335</v>
      </c>
      <c r="H754" s="17" t="s">
        <v>145</v>
      </c>
      <c r="I754" s="17" t="s">
        <v>336</v>
      </c>
      <c r="J754" s="17" t="s">
        <v>337</v>
      </c>
      <c r="K754" s="17" t="s">
        <v>338</v>
      </c>
      <c r="L754" s="17" t="s">
        <v>101</v>
      </c>
      <c r="M754" s="17" t="s">
        <v>1017</v>
      </c>
      <c r="N754" s="17" t="s">
        <v>103</v>
      </c>
      <c r="O754" s="17">
        <v>0</v>
      </c>
      <c r="P754" s="30">
        <v>0</v>
      </c>
      <c r="Q754" s="17" t="s">
        <v>121</v>
      </c>
      <c r="R754" s="17" t="s">
        <v>122</v>
      </c>
      <c r="S754" s="17" t="s">
        <v>122</v>
      </c>
      <c r="T754" s="17" t="s">
        <v>121</v>
      </c>
      <c r="U754" s="17" t="s">
        <v>122</v>
      </c>
      <c r="V754" s="17" t="s">
        <v>122</v>
      </c>
      <c r="W754" s="37" t="s">
        <v>1043</v>
      </c>
      <c r="X754" s="19">
        <v>43318</v>
      </c>
      <c r="Y754" s="19">
        <f t="shared" si="47"/>
        <v>43318</v>
      </c>
      <c r="Z754" s="29">
        <v>747</v>
      </c>
      <c r="AA754" s="30">
        <v>100</v>
      </c>
      <c r="AB754" s="30">
        <v>0</v>
      </c>
      <c r="AD754" s="31" t="s">
        <v>400</v>
      </c>
      <c r="AE754" s="17">
        <v>747</v>
      </c>
      <c r="AF754" s="32" t="s">
        <v>401</v>
      </c>
      <c r="AG754" s="33" t="s">
        <v>173</v>
      </c>
      <c r="AH754" s="19">
        <f t="shared" si="45"/>
        <v>43373</v>
      </c>
      <c r="AI754" s="19">
        <f t="shared" si="46"/>
        <v>43373</v>
      </c>
      <c r="AJ754" s="17" t="s">
        <v>402</v>
      </c>
    </row>
    <row r="755" spans="1:36" ht="45" customHeight="1">
      <c r="A755" s="38">
        <v>2018</v>
      </c>
      <c r="B755" s="19">
        <v>43282</v>
      </c>
      <c r="C755" s="19">
        <v>43373</v>
      </c>
      <c r="D755" s="17" t="s">
        <v>96</v>
      </c>
      <c r="E755" s="17">
        <v>322</v>
      </c>
      <c r="F755" s="17" t="s">
        <v>144</v>
      </c>
      <c r="G755" s="17" t="s">
        <v>144</v>
      </c>
      <c r="H755" s="17" t="s">
        <v>145</v>
      </c>
      <c r="I755" s="17" t="s">
        <v>355</v>
      </c>
      <c r="J755" s="17" t="s">
        <v>239</v>
      </c>
      <c r="K755" s="17" t="s">
        <v>295</v>
      </c>
      <c r="L755" s="17" t="s">
        <v>101</v>
      </c>
      <c r="M755" s="17" t="s">
        <v>1044</v>
      </c>
      <c r="N755" s="17" t="s">
        <v>103</v>
      </c>
      <c r="O755" s="17">
        <v>0</v>
      </c>
      <c r="P755" s="30">
        <v>0</v>
      </c>
      <c r="Q755" s="17" t="s">
        <v>121</v>
      </c>
      <c r="R755" s="17" t="s">
        <v>122</v>
      </c>
      <c r="S755" s="17" t="s">
        <v>122</v>
      </c>
      <c r="T755" s="17" t="s">
        <v>121</v>
      </c>
      <c r="U755" s="17" t="s">
        <v>122</v>
      </c>
      <c r="V755" s="17" t="s">
        <v>122</v>
      </c>
      <c r="W755" s="37" t="s">
        <v>296</v>
      </c>
      <c r="X755" s="19">
        <v>43315</v>
      </c>
      <c r="Y755" s="19">
        <f t="shared" si="47"/>
        <v>43315</v>
      </c>
      <c r="Z755" s="29">
        <v>748</v>
      </c>
      <c r="AA755" s="30">
        <v>120</v>
      </c>
      <c r="AB755" s="30">
        <v>0</v>
      </c>
      <c r="AD755" s="31" t="s">
        <v>400</v>
      </c>
      <c r="AE755" s="17">
        <v>748</v>
      </c>
      <c r="AF755" s="32" t="s">
        <v>401</v>
      </c>
      <c r="AG755" s="33" t="s">
        <v>173</v>
      </c>
      <c r="AH755" s="19">
        <f t="shared" si="45"/>
        <v>43373</v>
      </c>
      <c r="AI755" s="19">
        <f t="shared" si="46"/>
        <v>43373</v>
      </c>
      <c r="AJ755" s="17" t="s">
        <v>402</v>
      </c>
    </row>
    <row r="756" spans="1:36" ht="45" customHeight="1">
      <c r="A756" s="38">
        <v>2018</v>
      </c>
      <c r="B756" s="19">
        <v>43282</v>
      </c>
      <c r="C756" s="19">
        <v>43373</v>
      </c>
      <c r="D756" s="17" t="s">
        <v>96</v>
      </c>
      <c r="E756" s="17">
        <v>322</v>
      </c>
      <c r="F756" s="17" t="s">
        <v>144</v>
      </c>
      <c r="G756" s="17" t="s">
        <v>144</v>
      </c>
      <c r="H756" s="17" t="s">
        <v>145</v>
      </c>
      <c r="I756" s="17" t="s">
        <v>331</v>
      </c>
      <c r="J756" s="17" t="s">
        <v>332</v>
      </c>
      <c r="K756" s="17" t="s">
        <v>333</v>
      </c>
      <c r="L756" s="17" t="s">
        <v>101</v>
      </c>
      <c r="M756" s="17" t="s">
        <v>136</v>
      </c>
      <c r="N756" s="17" t="s">
        <v>103</v>
      </c>
      <c r="O756" s="17">
        <v>0</v>
      </c>
      <c r="P756" s="30">
        <v>0</v>
      </c>
      <c r="Q756" s="17" t="s">
        <v>121</v>
      </c>
      <c r="R756" s="17" t="s">
        <v>122</v>
      </c>
      <c r="S756" s="17" t="s">
        <v>122</v>
      </c>
      <c r="T756" s="17" t="s">
        <v>121</v>
      </c>
      <c r="U756" s="17" t="s">
        <v>136</v>
      </c>
      <c r="V756" s="17" t="s">
        <v>136</v>
      </c>
      <c r="W756" s="37" t="s">
        <v>296</v>
      </c>
      <c r="X756" s="19">
        <v>43315</v>
      </c>
      <c r="Y756" s="19">
        <f t="shared" si="47"/>
        <v>43315</v>
      </c>
      <c r="Z756" s="29">
        <v>749</v>
      </c>
      <c r="AA756" s="30">
        <v>150</v>
      </c>
      <c r="AB756" s="30">
        <v>0</v>
      </c>
      <c r="AD756" s="31" t="s">
        <v>400</v>
      </c>
      <c r="AE756" s="17">
        <v>749</v>
      </c>
      <c r="AF756" s="32" t="s">
        <v>401</v>
      </c>
      <c r="AG756" s="33" t="s">
        <v>173</v>
      </c>
      <c r="AH756" s="19">
        <f t="shared" si="45"/>
        <v>43373</v>
      </c>
      <c r="AI756" s="19">
        <f t="shared" si="46"/>
        <v>43373</v>
      </c>
      <c r="AJ756" s="17" t="s">
        <v>402</v>
      </c>
    </row>
    <row r="757" spans="1:36" ht="45" customHeight="1">
      <c r="A757" s="38">
        <v>2018</v>
      </c>
      <c r="B757" s="19">
        <v>43282</v>
      </c>
      <c r="C757" s="19">
        <v>43373</v>
      </c>
      <c r="D757" s="17" t="s">
        <v>96</v>
      </c>
      <c r="E757" s="17">
        <v>322</v>
      </c>
      <c r="F757" s="17" t="s">
        <v>144</v>
      </c>
      <c r="G757" s="17" t="s">
        <v>144</v>
      </c>
      <c r="H757" s="17" t="s">
        <v>145</v>
      </c>
      <c r="I757" s="17" t="s">
        <v>331</v>
      </c>
      <c r="J757" s="17" t="s">
        <v>332</v>
      </c>
      <c r="K757" s="17" t="s">
        <v>333</v>
      </c>
      <c r="L757" s="17" t="s">
        <v>101</v>
      </c>
      <c r="M757" s="17" t="s">
        <v>1045</v>
      </c>
      <c r="N757" s="17" t="s">
        <v>103</v>
      </c>
      <c r="O757" s="17">
        <v>0</v>
      </c>
      <c r="P757" s="30">
        <v>0</v>
      </c>
      <c r="Q757" s="17" t="s">
        <v>121</v>
      </c>
      <c r="R757" s="17" t="s">
        <v>122</v>
      </c>
      <c r="S757" s="17" t="s">
        <v>122</v>
      </c>
      <c r="T757" s="17" t="s">
        <v>121</v>
      </c>
      <c r="U757" s="17" t="s">
        <v>122</v>
      </c>
      <c r="V757" s="17" t="s">
        <v>202</v>
      </c>
      <c r="W757" s="37" t="s">
        <v>296</v>
      </c>
      <c r="X757" s="19">
        <v>43319</v>
      </c>
      <c r="Y757" s="19">
        <f t="shared" si="47"/>
        <v>43319</v>
      </c>
      <c r="Z757" s="29">
        <v>750</v>
      </c>
      <c r="AA757" s="30">
        <v>186</v>
      </c>
      <c r="AB757" s="30">
        <v>0</v>
      </c>
      <c r="AD757" s="31" t="s">
        <v>400</v>
      </c>
      <c r="AE757" s="17">
        <v>750</v>
      </c>
      <c r="AF757" s="32" t="s">
        <v>401</v>
      </c>
      <c r="AG757" s="33" t="s">
        <v>173</v>
      </c>
      <c r="AH757" s="19">
        <f t="shared" si="45"/>
        <v>43373</v>
      </c>
      <c r="AI757" s="19">
        <f t="shared" si="46"/>
        <v>43373</v>
      </c>
      <c r="AJ757" s="17" t="s">
        <v>402</v>
      </c>
    </row>
    <row r="758" spans="1:36" ht="45" customHeight="1">
      <c r="A758" s="38">
        <v>2018</v>
      </c>
      <c r="B758" s="19">
        <v>43282</v>
      </c>
      <c r="C758" s="19">
        <v>43373</v>
      </c>
      <c r="D758" s="17" t="s">
        <v>96</v>
      </c>
      <c r="E758" s="17">
        <v>322</v>
      </c>
      <c r="F758" s="17" t="s">
        <v>144</v>
      </c>
      <c r="G758" s="17" t="s">
        <v>144</v>
      </c>
      <c r="H758" s="17" t="s">
        <v>145</v>
      </c>
      <c r="I758" s="17" t="s">
        <v>355</v>
      </c>
      <c r="J758" s="17" t="s">
        <v>239</v>
      </c>
      <c r="K758" s="17" t="s">
        <v>295</v>
      </c>
      <c r="L758" s="17" t="s">
        <v>101</v>
      </c>
      <c r="M758" s="17" t="s">
        <v>1044</v>
      </c>
      <c r="N758" s="17" t="s">
        <v>103</v>
      </c>
      <c r="O758" s="17">
        <v>0</v>
      </c>
      <c r="P758" s="30">
        <v>0</v>
      </c>
      <c r="Q758" s="17" t="s">
        <v>121</v>
      </c>
      <c r="R758" s="17" t="s">
        <v>122</v>
      </c>
      <c r="S758" s="17" t="s">
        <v>122</v>
      </c>
      <c r="T758" s="17" t="s">
        <v>121</v>
      </c>
      <c r="U758" s="17" t="s">
        <v>122</v>
      </c>
      <c r="V758" s="17" t="s">
        <v>122</v>
      </c>
      <c r="W758" s="37" t="s">
        <v>296</v>
      </c>
      <c r="X758" s="19">
        <v>43315</v>
      </c>
      <c r="Y758" s="19">
        <f t="shared" si="47"/>
        <v>43315</v>
      </c>
      <c r="Z758" s="29">
        <v>751</v>
      </c>
      <c r="AA758" s="30">
        <v>193</v>
      </c>
      <c r="AB758" s="30">
        <v>0</v>
      </c>
      <c r="AD758" s="31" t="s">
        <v>400</v>
      </c>
      <c r="AE758" s="17">
        <v>751</v>
      </c>
      <c r="AF758" s="32" t="s">
        <v>401</v>
      </c>
      <c r="AG758" s="33" t="s">
        <v>173</v>
      </c>
      <c r="AH758" s="19">
        <f t="shared" si="45"/>
        <v>43373</v>
      </c>
      <c r="AI758" s="19">
        <f t="shared" si="46"/>
        <v>43373</v>
      </c>
      <c r="AJ758" s="17" t="s">
        <v>402</v>
      </c>
    </row>
    <row r="759" spans="1:36" ht="45" customHeight="1">
      <c r="A759" s="38">
        <v>2018</v>
      </c>
      <c r="B759" s="19">
        <v>43282</v>
      </c>
      <c r="C759" s="19">
        <v>43373</v>
      </c>
      <c r="D759" s="17" t="s">
        <v>96</v>
      </c>
      <c r="E759" s="17">
        <v>322</v>
      </c>
      <c r="F759" s="17" t="s">
        <v>144</v>
      </c>
      <c r="G759" s="17" t="s">
        <v>144</v>
      </c>
      <c r="H759" s="17" t="s">
        <v>145</v>
      </c>
      <c r="I759" s="17" t="s">
        <v>339</v>
      </c>
      <c r="J759" s="17" t="s">
        <v>340</v>
      </c>
      <c r="K759" s="17" t="s">
        <v>341</v>
      </c>
      <c r="L759" s="17" t="s">
        <v>101</v>
      </c>
      <c r="M759" s="17" t="s">
        <v>1046</v>
      </c>
      <c r="N759" s="17" t="s">
        <v>103</v>
      </c>
      <c r="O759" s="17">
        <v>0</v>
      </c>
      <c r="P759" s="30">
        <v>0</v>
      </c>
      <c r="Q759" s="17" t="s">
        <v>121</v>
      </c>
      <c r="R759" s="17" t="s">
        <v>122</v>
      </c>
      <c r="S759" s="17" t="s">
        <v>122</v>
      </c>
      <c r="T759" s="17" t="s">
        <v>121</v>
      </c>
      <c r="U759" s="17" t="s">
        <v>122</v>
      </c>
      <c r="V759" s="17" t="s">
        <v>1047</v>
      </c>
      <c r="W759" s="37" t="s">
        <v>296</v>
      </c>
      <c r="X759" s="19">
        <v>43288</v>
      </c>
      <c r="Y759" s="19">
        <f t="shared" si="47"/>
        <v>43288</v>
      </c>
      <c r="Z759" s="29">
        <v>752</v>
      </c>
      <c r="AA759" s="30">
        <v>209.99</v>
      </c>
      <c r="AB759" s="30">
        <v>0</v>
      </c>
      <c r="AD759" s="31" t="s">
        <v>400</v>
      </c>
      <c r="AE759" s="17">
        <v>752</v>
      </c>
      <c r="AF759" s="32" t="s">
        <v>401</v>
      </c>
      <c r="AG759" s="33" t="s">
        <v>173</v>
      </c>
      <c r="AH759" s="19">
        <f t="shared" si="45"/>
        <v>43373</v>
      </c>
      <c r="AI759" s="19">
        <f t="shared" si="46"/>
        <v>43373</v>
      </c>
      <c r="AJ759" s="17" t="s">
        <v>402</v>
      </c>
    </row>
    <row r="760" spans="1:36" ht="45" customHeight="1">
      <c r="A760" s="38">
        <v>2018</v>
      </c>
      <c r="B760" s="19">
        <v>43282</v>
      </c>
      <c r="C760" s="19">
        <v>43373</v>
      </c>
      <c r="D760" s="17" t="s">
        <v>96</v>
      </c>
      <c r="E760" s="17">
        <v>322</v>
      </c>
      <c r="F760" s="17" t="s">
        <v>144</v>
      </c>
      <c r="G760" s="17" t="s">
        <v>144</v>
      </c>
      <c r="H760" s="17" t="s">
        <v>145</v>
      </c>
      <c r="I760" s="17" t="s">
        <v>331</v>
      </c>
      <c r="J760" s="17" t="s">
        <v>332</v>
      </c>
      <c r="K760" s="17" t="s">
        <v>333</v>
      </c>
      <c r="L760" s="17" t="s">
        <v>101</v>
      </c>
      <c r="M760" s="17" t="s">
        <v>1024</v>
      </c>
      <c r="N760" s="17" t="s">
        <v>103</v>
      </c>
      <c r="O760" s="17">
        <v>0</v>
      </c>
      <c r="P760" s="30">
        <v>0</v>
      </c>
      <c r="Q760" s="17" t="s">
        <v>121</v>
      </c>
      <c r="R760" s="17" t="s">
        <v>122</v>
      </c>
      <c r="S760" s="17" t="s">
        <v>122</v>
      </c>
      <c r="T760" s="17" t="s">
        <v>121</v>
      </c>
      <c r="U760" s="17" t="s">
        <v>122</v>
      </c>
      <c r="V760" s="17" t="s">
        <v>202</v>
      </c>
      <c r="W760" s="37" t="s">
        <v>296</v>
      </c>
      <c r="X760" s="19">
        <v>43333</v>
      </c>
      <c r="Y760" s="19">
        <f t="shared" si="47"/>
        <v>43333</v>
      </c>
      <c r="Z760" s="29">
        <v>753</v>
      </c>
      <c r="AA760" s="30">
        <v>290</v>
      </c>
      <c r="AB760" s="30">
        <v>0</v>
      </c>
      <c r="AD760" s="31" t="s">
        <v>400</v>
      </c>
      <c r="AE760" s="17">
        <v>753</v>
      </c>
      <c r="AF760" s="32" t="s">
        <v>401</v>
      </c>
      <c r="AG760" s="33" t="s">
        <v>173</v>
      </c>
      <c r="AH760" s="19">
        <f t="shared" si="45"/>
        <v>43373</v>
      </c>
      <c r="AI760" s="19">
        <f t="shared" si="46"/>
        <v>43373</v>
      </c>
      <c r="AJ760" s="17" t="s">
        <v>402</v>
      </c>
    </row>
    <row r="761" spans="1:36" ht="45" customHeight="1">
      <c r="A761" s="38">
        <v>2018</v>
      </c>
      <c r="B761" s="19">
        <v>43282</v>
      </c>
      <c r="C761" s="19">
        <v>43373</v>
      </c>
      <c r="D761" s="17" t="s">
        <v>96</v>
      </c>
      <c r="E761" s="17">
        <v>322</v>
      </c>
      <c r="F761" s="17" t="s">
        <v>144</v>
      </c>
      <c r="G761" s="17" t="s">
        <v>144</v>
      </c>
      <c r="H761" s="17" t="s">
        <v>145</v>
      </c>
      <c r="I761" s="17" t="s">
        <v>331</v>
      </c>
      <c r="J761" s="17" t="s">
        <v>332</v>
      </c>
      <c r="K761" s="17" t="s">
        <v>333</v>
      </c>
      <c r="L761" s="17" t="s">
        <v>101</v>
      </c>
      <c r="M761" s="17" t="s">
        <v>136</v>
      </c>
      <c r="N761" s="17" t="s">
        <v>103</v>
      </c>
      <c r="O761" s="17">
        <v>0</v>
      </c>
      <c r="P761" s="30">
        <v>0</v>
      </c>
      <c r="Q761" s="17" t="s">
        <v>121</v>
      </c>
      <c r="R761" s="17" t="s">
        <v>122</v>
      </c>
      <c r="S761" s="17" t="s">
        <v>122</v>
      </c>
      <c r="T761" s="17" t="s">
        <v>121</v>
      </c>
      <c r="U761" s="17" t="s">
        <v>136</v>
      </c>
      <c r="V761" s="17" t="s">
        <v>136</v>
      </c>
      <c r="W761" s="37" t="s">
        <v>296</v>
      </c>
      <c r="X761" s="19">
        <v>43320</v>
      </c>
      <c r="Y761" s="19">
        <f t="shared" si="47"/>
        <v>43320</v>
      </c>
      <c r="Z761" s="29">
        <v>754</v>
      </c>
      <c r="AA761" s="30">
        <v>328</v>
      </c>
      <c r="AB761" s="30">
        <v>0</v>
      </c>
      <c r="AD761" s="31" t="s">
        <v>400</v>
      </c>
      <c r="AE761" s="17">
        <v>754</v>
      </c>
      <c r="AF761" s="32" t="s">
        <v>401</v>
      </c>
      <c r="AG761" s="33" t="s">
        <v>173</v>
      </c>
      <c r="AH761" s="19">
        <f t="shared" si="45"/>
        <v>43373</v>
      </c>
      <c r="AI761" s="19">
        <f t="shared" si="46"/>
        <v>43373</v>
      </c>
      <c r="AJ761" s="17" t="s">
        <v>402</v>
      </c>
    </row>
    <row r="762" spans="1:36" ht="45" customHeight="1">
      <c r="A762" s="38">
        <v>2018</v>
      </c>
      <c r="B762" s="19">
        <v>43282</v>
      </c>
      <c r="C762" s="19">
        <v>43373</v>
      </c>
      <c r="D762" s="17" t="s">
        <v>96</v>
      </c>
      <c r="E762" s="17">
        <v>322</v>
      </c>
      <c r="F762" s="17" t="s">
        <v>144</v>
      </c>
      <c r="G762" s="17" t="s">
        <v>144</v>
      </c>
      <c r="H762" s="17" t="s">
        <v>145</v>
      </c>
      <c r="I762" s="17" t="s">
        <v>331</v>
      </c>
      <c r="J762" s="17" t="s">
        <v>332</v>
      </c>
      <c r="K762" s="17" t="s">
        <v>333</v>
      </c>
      <c r="L762" s="17" t="s">
        <v>101</v>
      </c>
      <c r="M762" s="17" t="s">
        <v>136</v>
      </c>
      <c r="N762" s="17" t="s">
        <v>103</v>
      </c>
      <c r="O762" s="17">
        <v>0</v>
      </c>
      <c r="P762" s="30">
        <v>0</v>
      </c>
      <c r="Q762" s="17" t="s">
        <v>121</v>
      </c>
      <c r="R762" s="17" t="s">
        <v>122</v>
      </c>
      <c r="S762" s="17" t="s">
        <v>122</v>
      </c>
      <c r="T762" s="17" t="s">
        <v>121</v>
      </c>
      <c r="U762" s="17" t="s">
        <v>136</v>
      </c>
      <c r="V762" s="17" t="s">
        <v>136</v>
      </c>
      <c r="W762" s="37" t="s">
        <v>296</v>
      </c>
      <c r="X762" s="19">
        <v>43320</v>
      </c>
      <c r="Y762" s="19">
        <f t="shared" si="47"/>
        <v>43320</v>
      </c>
      <c r="Z762" s="29">
        <v>755</v>
      </c>
      <c r="AA762" s="30">
        <v>122</v>
      </c>
      <c r="AB762" s="30">
        <v>0</v>
      </c>
      <c r="AD762" s="31" t="s">
        <v>400</v>
      </c>
      <c r="AE762" s="17">
        <v>755</v>
      </c>
      <c r="AF762" s="32" t="s">
        <v>401</v>
      </c>
      <c r="AG762" s="33" t="s">
        <v>173</v>
      </c>
      <c r="AH762" s="19">
        <f t="shared" si="45"/>
        <v>43373</v>
      </c>
      <c r="AI762" s="19">
        <f t="shared" si="46"/>
        <v>43373</v>
      </c>
      <c r="AJ762" s="17" t="s">
        <v>402</v>
      </c>
    </row>
    <row r="763" spans="1:36" ht="45" customHeight="1">
      <c r="A763" s="38">
        <v>2018</v>
      </c>
      <c r="B763" s="19">
        <v>43282</v>
      </c>
      <c r="C763" s="19">
        <v>43373</v>
      </c>
      <c r="D763" s="17" t="s">
        <v>96</v>
      </c>
      <c r="E763" s="17">
        <v>322</v>
      </c>
      <c r="F763" s="17" t="s">
        <v>144</v>
      </c>
      <c r="G763" s="17" t="s">
        <v>144</v>
      </c>
      <c r="H763" s="17" t="s">
        <v>145</v>
      </c>
      <c r="I763" s="17" t="s">
        <v>331</v>
      </c>
      <c r="J763" s="17" t="s">
        <v>332</v>
      </c>
      <c r="K763" s="17" t="s">
        <v>333</v>
      </c>
      <c r="L763" s="17" t="s">
        <v>101</v>
      </c>
      <c r="M763" s="17" t="s">
        <v>136</v>
      </c>
      <c r="N763" s="17" t="s">
        <v>103</v>
      </c>
      <c r="O763" s="17">
        <v>0</v>
      </c>
      <c r="P763" s="30">
        <v>0</v>
      </c>
      <c r="Q763" s="17" t="s">
        <v>121</v>
      </c>
      <c r="R763" s="17" t="s">
        <v>122</v>
      </c>
      <c r="S763" s="17" t="s">
        <v>122</v>
      </c>
      <c r="T763" s="17" t="s">
        <v>121</v>
      </c>
      <c r="U763" s="17" t="s">
        <v>136</v>
      </c>
      <c r="V763" s="17" t="s">
        <v>136</v>
      </c>
      <c r="W763" s="37" t="s">
        <v>296</v>
      </c>
      <c r="X763" s="19">
        <v>43316</v>
      </c>
      <c r="Y763" s="19">
        <f t="shared" si="47"/>
        <v>43316</v>
      </c>
      <c r="Z763" s="29">
        <v>756</v>
      </c>
      <c r="AA763" s="30">
        <v>50</v>
      </c>
      <c r="AB763" s="30">
        <v>0</v>
      </c>
      <c r="AD763" s="31" t="s">
        <v>400</v>
      </c>
      <c r="AE763" s="17">
        <v>756</v>
      </c>
      <c r="AF763" s="32" t="s">
        <v>401</v>
      </c>
      <c r="AG763" s="33" t="s">
        <v>173</v>
      </c>
      <c r="AH763" s="19">
        <f t="shared" si="45"/>
        <v>43373</v>
      </c>
      <c r="AI763" s="19">
        <f t="shared" si="46"/>
        <v>43373</v>
      </c>
      <c r="AJ763" s="17" t="s">
        <v>402</v>
      </c>
    </row>
    <row r="764" spans="1:36" ht="45" customHeight="1">
      <c r="A764" s="38">
        <v>2018</v>
      </c>
      <c r="B764" s="19">
        <v>43282</v>
      </c>
      <c r="C764" s="19">
        <v>43373</v>
      </c>
      <c r="D764" s="17" t="s">
        <v>96</v>
      </c>
      <c r="E764" s="17">
        <v>322</v>
      </c>
      <c r="F764" s="17" t="s">
        <v>144</v>
      </c>
      <c r="G764" s="17" t="s">
        <v>144</v>
      </c>
      <c r="H764" s="17" t="s">
        <v>145</v>
      </c>
      <c r="I764" s="17" t="s">
        <v>331</v>
      </c>
      <c r="J764" s="17" t="s">
        <v>332</v>
      </c>
      <c r="K764" s="17" t="s">
        <v>333</v>
      </c>
      <c r="L764" s="17" t="s">
        <v>101</v>
      </c>
      <c r="M764" s="17" t="s">
        <v>136</v>
      </c>
      <c r="N764" s="17" t="s">
        <v>103</v>
      </c>
      <c r="O764" s="17">
        <v>0</v>
      </c>
      <c r="P764" s="30">
        <v>0</v>
      </c>
      <c r="Q764" s="17" t="s">
        <v>121</v>
      </c>
      <c r="R764" s="17" t="s">
        <v>122</v>
      </c>
      <c r="S764" s="17" t="s">
        <v>122</v>
      </c>
      <c r="T764" s="17" t="s">
        <v>121</v>
      </c>
      <c r="U764" s="17" t="s">
        <v>136</v>
      </c>
      <c r="V764" s="17" t="s">
        <v>136</v>
      </c>
      <c r="W764" s="37" t="s">
        <v>296</v>
      </c>
      <c r="X764" s="19">
        <v>43319</v>
      </c>
      <c r="Y764" s="19">
        <f t="shared" si="47"/>
        <v>43319</v>
      </c>
      <c r="Z764" s="29">
        <v>757</v>
      </c>
      <c r="AA764" s="30">
        <v>290</v>
      </c>
      <c r="AB764" s="30">
        <v>0</v>
      </c>
      <c r="AD764" s="31" t="s">
        <v>400</v>
      </c>
      <c r="AE764" s="17">
        <v>757</v>
      </c>
      <c r="AF764" s="32" t="s">
        <v>401</v>
      </c>
      <c r="AG764" s="33" t="s">
        <v>173</v>
      </c>
      <c r="AH764" s="19">
        <f t="shared" si="45"/>
        <v>43373</v>
      </c>
      <c r="AI764" s="19">
        <f t="shared" si="46"/>
        <v>43373</v>
      </c>
      <c r="AJ764" s="17" t="s">
        <v>402</v>
      </c>
    </row>
    <row r="765" spans="1:36" ht="45" customHeight="1">
      <c r="A765" s="38">
        <v>2018</v>
      </c>
      <c r="B765" s="19">
        <v>43282</v>
      </c>
      <c r="C765" s="19">
        <v>43373</v>
      </c>
      <c r="D765" s="17" t="s">
        <v>96</v>
      </c>
      <c r="E765" s="17">
        <v>311</v>
      </c>
      <c r="F765" s="17" t="s">
        <v>204</v>
      </c>
      <c r="G765" s="17" t="s">
        <v>204</v>
      </c>
      <c r="H765" s="17" t="s">
        <v>145</v>
      </c>
      <c r="I765" s="17" t="s">
        <v>346</v>
      </c>
      <c r="J765" s="17" t="s">
        <v>253</v>
      </c>
      <c r="K765" s="17" t="s">
        <v>163</v>
      </c>
      <c r="L765" s="17" t="s">
        <v>101</v>
      </c>
      <c r="M765" s="17" t="s">
        <v>202</v>
      </c>
      <c r="N765" s="17" t="s">
        <v>103</v>
      </c>
      <c r="O765" s="17">
        <v>0</v>
      </c>
      <c r="P765" s="30">
        <v>0</v>
      </c>
      <c r="Q765" s="17" t="s">
        <v>121</v>
      </c>
      <c r="R765" s="17" t="s">
        <v>122</v>
      </c>
      <c r="S765" s="17" t="s">
        <v>122</v>
      </c>
      <c r="T765" s="17" t="s">
        <v>121</v>
      </c>
      <c r="U765" s="17" t="s">
        <v>122</v>
      </c>
      <c r="V765" s="17" t="s">
        <v>202</v>
      </c>
      <c r="W765" s="37" t="s">
        <v>345</v>
      </c>
      <c r="X765" s="19">
        <v>43328</v>
      </c>
      <c r="Y765" s="19">
        <f t="shared" si="47"/>
        <v>43328</v>
      </c>
      <c r="Z765" s="29">
        <v>758</v>
      </c>
      <c r="AA765" s="30">
        <v>115</v>
      </c>
      <c r="AB765" s="30">
        <v>0</v>
      </c>
      <c r="AD765" s="31" t="s">
        <v>400</v>
      </c>
      <c r="AE765" s="17">
        <v>758</v>
      </c>
      <c r="AF765" s="32" t="s">
        <v>401</v>
      </c>
      <c r="AG765" s="33" t="s">
        <v>173</v>
      </c>
      <c r="AH765" s="19">
        <f t="shared" si="45"/>
        <v>43373</v>
      </c>
      <c r="AI765" s="19">
        <f t="shared" si="46"/>
        <v>43373</v>
      </c>
      <c r="AJ765" s="17" t="s">
        <v>402</v>
      </c>
    </row>
    <row r="766" spans="1:36" ht="45" customHeight="1">
      <c r="A766" s="38">
        <v>2018</v>
      </c>
      <c r="B766" s="19">
        <v>43282</v>
      </c>
      <c r="C766" s="19">
        <v>43373</v>
      </c>
      <c r="D766" s="17" t="s">
        <v>96</v>
      </c>
      <c r="E766" s="17">
        <v>280</v>
      </c>
      <c r="F766" s="17" t="s">
        <v>348</v>
      </c>
      <c r="G766" s="17" t="s">
        <v>348</v>
      </c>
      <c r="H766" s="17" t="s">
        <v>145</v>
      </c>
      <c r="I766" s="17" t="s">
        <v>349</v>
      </c>
      <c r="J766" s="17" t="s">
        <v>350</v>
      </c>
      <c r="K766" s="17" t="s">
        <v>351</v>
      </c>
      <c r="L766" s="17" t="s">
        <v>101</v>
      </c>
      <c r="M766" s="17" t="s">
        <v>177</v>
      </c>
      <c r="N766" s="17" t="s">
        <v>103</v>
      </c>
      <c r="O766" s="17">
        <v>0</v>
      </c>
      <c r="P766" s="30">
        <v>0</v>
      </c>
      <c r="Q766" s="17" t="s">
        <v>121</v>
      </c>
      <c r="R766" s="17" t="s">
        <v>122</v>
      </c>
      <c r="S766" s="17" t="s">
        <v>122</v>
      </c>
      <c r="T766" s="17" t="s">
        <v>121</v>
      </c>
      <c r="U766" s="17" t="s">
        <v>122</v>
      </c>
      <c r="V766" s="17" t="s">
        <v>122</v>
      </c>
      <c r="W766" s="37" t="s">
        <v>1048</v>
      </c>
      <c r="X766" s="19">
        <v>43339</v>
      </c>
      <c r="Y766" s="19">
        <f t="shared" si="47"/>
        <v>43339</v>
      </c>
      <c r="Z766" s="29">
        <v>759</v>
      </c>
      <c r="AA766" s="30">
        <v>100</v>
      </c>
      <c r="AB766" s="30">
        <v>0</v>
      </c>
      <c r="AD766" s="31" t="s">
        <v>400</v>
      </c>
      <c r="AE766" s="17">
        <v>759</v>
      </c>
      <c r="AF766" s="32" t="s">
        <v>401</v>
      </c>
      <c r="AG766" s="33" t="s">
        <v>173</v>
      </c>
      <c r="AH766" s="19">
        <f t="shared" si="45"/>
        <v>43373</v>
      </c>
      <c r="AI766" s="19">
        <f t="shared" si="46"/>
        <v>43373</v>
      </c>
      <c r="AJ766" s="17" t="s">
        <v>402</v>
      </c>
    </row>
    <row r="767" spans="1:36" ht="45" customHeight="1">
      <c r="A767" s="38">
        <v>2018</v>
      </c>
      <c r="B767" s="19">
        <v>43282</v>
      </c>
      <c r="C767" s="19">
        <v>43373</v>
      </c>
      <c r="D767" s="17" t="s">
        <v>96</v>
      </c>
      <c r="E767" s="17">
        <v>311</v>
      </c>
      <c r="F767" s="17" t="s">
        <v>204</v>
      </c>
      <c r="G767" s="17" t="s">
        <v>204</v>
      </c>
      <c r="H767" s="17" t="s">
        <v>145</v>
      </c>
      <c r="I767" s="17" t="s">
        <v>336</v>
      </c>
      <c r="J767" s="17" t="s">
        <v>1049</v>
      </c>
      <c r="K767" s="17" t="s">
        <v>1050</v>
      </c>
      <c r="L767" s="17" t="s">
        <v>101</v>
      </c>
      <c r="M767" s="17" t="s">
        <v>1051</v>
      </c>
      <c r="N767" s="17" t="s">
        <v>103</v>
      </c>
      <c r="O767" s="17">
        <v>0</v>
      </c>
      <c r="P767" s="30">
        <v>0</v>
      </c>
      <c r="Q767" s="17" t="s">
        <v>121</v>
      </c>
      <c r="R767" s="17" t="s">
        <v>122</v>
      </c>
      <c r="S767" s="17" t="s">
        <v>122</v>
      </c>
      <c r="T767" s="17" t="s">
        <v>121</v>
      </c>
      <c r="U767" s="17" t="s">
        <v>122</v>
      </c>
      <c r="V767" s="17" t="s">
        <v>122</v>
      </c>
      <c r="W767" s="37" t="s">
        <v>345</v>
      </c>
      <c r="X767" s="19">
        <v>43339</v>
      </c>
      <c r="Y767" s="19">
        <f t="shared" si="47"/>
        <v>43339</v>
      </c>
      <c r="Z767" s="29">
        <v>760</v>
      </c>
      <c r="AA767" s="30">
        <v>100</v>
      </c>
      <c r="AB767" s="30">
        <v>0</v>
      </c>
      <c r="AD767" s="31" t="s">
        <v>400</v>
      </c>
      <c r="AE767" s="17">
        <v>760</v>
      </c>
      <c r="AF767" s="32" t="s">
        <v>401</v>
      </c>
      <c r="AG767" s="33" t="s">
        <v>173</v>
      </c>
      <c r="AH767" s="19">
        <f t="shared" si="45"/>
        <v>43373</v>
      </c>
      <c r="AI767" s="19">
        <f t="shared" si="46"/>
        <v>43373</v>
      </c>
      <c r="AJ767" s="17" t="s">
        <v>402</v>
      </c>
    </row>
    <row r="768" spans="1:36" ht="45" customHeight="1">
      <c r="A768" s="38">
        <v>2018</v>
      </c>
      <c r="B768" s="19">
        <v>43282</v>
      </c>
      <c r="C768" s="19">
        <v>43373</v>
      </c>
      <c r="D768" s="17" t="s">
        <v>96</v>
      </c>
      <c r="E768" s="17">
        <v>311</v>
      </c>
      <c r="F768" s="17" t="s">
        <v>204</v>
      </c>
      <c r="G768" s="17" t="s">
        <v>204</v>
      </c>
      <c r="H768" s="17" t="s">
        <v>145</v>
      </c>
      <c r="I768" s="17" t="s">
        <v>1052</v>
      </c>
      <c r="J768" s="17" t="s">
        <v>270</v>
      </c>
      <c r="K768" s="17" t="s">
        <v>359</v>
      </c>
      <c r="L768" s="17" t="s">
        <v>101</v>
      </c>
      <c r="M768" s="17" t="s">
        <v>1051</v>
      </c>
      <c r="N768" s="17" t="s">
        <v>103</v>
      </c>
      <c r="O768" s="17">
        <v>0</v>
      </c>
      <c r="P768" s="30">
        <v>0</v>
      </c>
      <c r="Q768" s="17" t="s">
        <v>121</v>
      </c>
      <c r="R768" s="17" t="s">
        <v>122</v>
      </c>
      <c r="S768" s="17" t="s">
        <v>122</v>
      </c>
      <c r="T768" s="17" t="s">
        <v>121</v>
      </c>
      <c r="U768" s="17" t="s">
        <v>122</v>
      </c>
      <c r="V768" s="17" t="s">
        <v>122</v>
      </c>
      <c r="W768" s="37" t="s">
        <v>345</v>
      </c>
      <c r="X768" s="19">
        <v>43339</v>
      </c>
      <c r="Y768" s="19">
        <f t="shared" si="47"/>
        <v>43339</v>
      </c>
      <c r="Z768" s="29">
        <v>761</v>
      </c>
      <c r="AA768" s="30">
        <v>100</v>
      </c>
      <c r="AB768" s="30">
        <v>0</v>
      </c>
      <c r="AD768" s="31" t="s">
        <v>400</v>
      </c>
      <c r="AE768" s="17">
        <v>761</v>
      </c>
      <c r="AF768" s="32" t="s">
        <v>401</v>
      </c>
      <c r="AG768" s="33" t="s">
        <v>173</v>
      </c>
      <c r="AH768" s="19">
        <f t="shared" si="45"/>
        <v>43373</v>
      </c>
      <c r="AI768" s="19">
        <f t="shared" si="46"/>
        <v>43373</v>
      </c>
      <c r="AJ768" s="17" t="s">
        <v>402</v>
      </c>
    </row>
    <row r="769" spans="1:36" ht="45" customHeight="1">
      <c r="A769" s="38">
        <v>2018</v>
      </c>
      <c r="B769" s="19">
        <v>43282</v>
      </c>
      <c r="C769" s="19">
        <v>43373</v>
      </c>
      <c r="D769" s="17" t="s">
        <v>96</v>
      </c>
      <c r="E769" s="17">
        <v>311</v>
      </c>
      <c r="F769" s="17" t="s">
        <v>204</v>
      </c>
      <c r="G769" s="17" t="s">
        <v>204</v>
      </c>
      <c r="H769" s="17" t="s">
        <v>145</v>
      </c>
      <c r="I769" s="17" t="s">
        <v>1053</v>
      </c>
      <c r="J769" s="17" t="s">
        <v>270</v>
      </c>
      <c r="K769" s="17" t="s">
        <v>359</v>
      </c>
      <c r="L769" s="17" t="s">
        <v>101</v>
      </c>
      <c r="M769" s="17" t="s">
        <v>1051</v>
      </c>
      <c r="N769" s="17" t="s">
        <v>103</v>
      </c>
      <c r="O769" s="17">
        <v>0</v>
      </c>
      <c r="P769" s="30">
        <v>0</v>
      </c>
      <c r="Q769" s="17" t="s">
        <v>121</v>
      </c>
      <c r="R769" s="17" t="s">
        <v>122</v>
      </c>
      <c r="S769" s="17" t="s">
        <v>122</v>
      </c>
      <c r="T769" s="17" t="s">
        <v>121</v>
      </c>
      <c r="U769" s="17" t="s">
        <v>122</v>
      </c>
      <c r="V769" s="17" t="s">
        <v>122</v>
      </c>
      <c r="W769" s="37" t="s">
        <v>345</v>
      </c>
      <c r="X769" s="19">
        <v>43339</v>
      </c>
      <c r="Y769" s="19">
        <f t="shared" si="47"/>
        <v>43339</v>
      </c>
      <c r="Z769" s="29">
        <v>762</v>
      </c>
      <c r="AA769" s="30">
        <v>100</v>
      </c>
      <c r="AB769" s="30">
        <v>0</v>
      </c>
      <c r="AD769" s="31" t="s">
        <v>400</v>
      </c>
      <c r="AE769" s="17">
        <v>762</v>
      </c>
      <c r="AF769" s="32" t="s">
        <v>401</v>
      </c>
      <c r="AG769" s="33" t="s">
        <v>173</v>
      </c>
      <c r="AH769" s="19">
        <f t="shared" si="45"/>
        <v>43373</v>
      </c>
      <c r="AI769" s="19">
        <f t="shared" si="46"/>
        <v>43373</v>
      </c>
      <c r="AJ769" s="17" t="s">
        <v>402</v>
      </c>
    </row>
    <row r="770" spans="1:36" ht="45" customHeight="1">
      <c r="A770" s="38">
        <v>2018</v>
      </c>
      <c r="B770" s="19">
        <v>43282</v>
      </c>
      <c r="C770" s="19">
        <v>43373</v>
      </c>
      <c r="D770" s="17" t="s">
        <v>96</v>
      </c>
      <c r="E770" s="17">
        <v>311</v>
      </c>
      <c r="F770" s="17" t="s">
        <v>204</v>
      </c>
      <c r="G770" s="17" t="s">
        <v>204</v>
      </c>
      <c r="H770" s="17" t="s">
        <v>145</v>
      </c>
      <c r="I770" s="17" t="s">
        <v>342</v>
      </c>
      <c r="J770" s="17" t="s">
        <v>343</v>
      </c>
      <c r="K770" s="17" t="s">
        <v>344</v>
      </c>
      <c r="L770" s="17" t="s">
        <v>101</v>
      </c>
      <c r="M770" s="17" t="s">
        <v>1051</v>
      </c>
      <c r="N770" s="17" t="s">
        <v>103</v>
      </c>
      <c r="O770" s="17">
        <v>0</v>
      </c>
      <c r="P770" s="30">
        <v>0</v>
      </c>
      <c r="Q770" s="17" t="s">
        <v>121</v>
      </c>
      <c r="R770" s="17" t="s">
        <v>122</v>
      </c>
      <c r="S770" s="17" t="s">
        <v>122</v>
      </c>
      <c r="T770" s="17" t="s">
        <v>121</v>
      </c>
      <c r="U770" s="17" t="s">
        <v>122</v>
      </c>
      <c r="V770" s="17" t="s">
        <v>122</v>
      </c>
      <c r="W770" s="37" t="s">
        <v>345</v>
      </c>
      <c r="X770" s="19">
        <v>43339</v>
      </c>
      <c r="Y770" s="19">
        <f t="shared" si="47"/>
        <v>43339</v>
      </c>
      <c r="Z770" s="29">
        <v>763</v>
      </c>
      <c r="AA770" s="30">
        <v>110</v>
      </c>
      <c r="AB770" s="30">
        <v>0</v>
      </c>
      <c r="AD770" s="31" t="s">
        <v>400</v>
      </c>
      <c r="AE770" s="17">
        <v>763</v>
      </c>
      <c r="AF770" s="32" t="s">
        <v>401</v>
      </c>
      <c r="AG770" s="33" t="s">
        <v>173</v>
      </c>
      <c r="AH770" s="19">
        <f t="shared" si="45"/>
        <v>43373</v>
      </c>
      <c r="AI770" s="19">
        <f t="shared" si="46"/>
        <v>43373</v>
      </c>
      <c r="AJ770" s="17" t="s">
        <v>402</v>
      </c>
    </row>
    <row r="771" spans="1:36" ht="45" customHeight="1">
      <c r="A771" s="38">
        <v>2018</v>
      </c>
      <c r="B771" s="19">
        <v>43282</v>
      </c>
      <c r="C771" s="19">
        <v>43373</v>
      </c>
      <c r="D771" s="17" t="s">
        <v>96</v>
      </c>
      <c r="E771" s="17">
        <v>547</v>
      </c>
      <c r="F771" s="17" t="s">
        <v>364</v>
      </c>
      <c r="G771" s="17" t="s">
        <v>364</v>
      </c>
      <c r="H771" s="17" t="s">
        <v>145</v>
      </c>
      <c r="I771" s="17" t="s">
        <v>300</v>
      </c>
      <c r="J771" s="17" t="s">
        <v>270</v>
      </c>
      <c r="K771" s="17" t="s">
        <v>365</v>
      </c>
      <c r="L771" s="17" t="s">
        <v>101</v>
      </c>
      <c r="M771" s="17" t="s">
        <v>1051</v>
      </c>
      <c r="N771" s="17" t="s">
        <v>103</v>
      </c>
      <c r="O771" s="17">
        <v>0</v>
      </c>
      <c r="P771" s="30">
        <v>0</v>
      </c>
      <c r="Q771" s="17" t="s">
        <v>121</v>
      </c>
      <c r="R771" s="17" t="s">
        <v>122</v>
      </c>
      <c r="S771" s="17" t="s">
        <v>122</v>
      </c>
      <c r="T771" s="17" t="s">
        <v>121</v>
      </c>
      <c r="U771" s="17" t="s">
        <v>122</v>
      </c>
      <c r="V771" s="17" t="s">
        <v>122</v>
      </c>
      <c r="W771" s="37" t="s">
        <v>345</v>
      </c>
      <c r="X771" s="19">
        <v>43339</v>
      </c>
      <c r="Y771" s="19">
        <f t="shared" si="47"/>
        <v>43339</v>
      </c>
      <c r="Z771" s="29">
        <v>764</v>
      </c>
      <c r="AA771" s="30">
        <v>110</v>
      </c>
      <c r="AB771" s="30">
        <v>0</v>
      </c>
      <c r="AD771" s="31" t="s">
        <v>400</v>
      </c>
      <c r="AE771" s="17">
        <v>764</v>
      </c>
      <c r="AF771" s="32" t="s">
        <v>401</v>
      </c>
      <c r="AG771" s="33" t="s">
        <v>173</v>
      </c>
      <c r="AH771" s="19">
        <f t="shared" si="45"/>
        <v>43373</v>
      </c>
      <c r="AI771" s="19">
        <f t="shared" si="46"/>
        <v>43373</v>
      </c>
      <c r="AJ771" s="17" t="s">
        <v>402</v>
      </c>
    </row>
    <row r="772" spans="1:36" ht="45" customHeight="1">
      <c r="A772" s="38">
        <v>2018</v>
      </c>
      <c r="B772" s="19">
        <v>43282</v>
      </c>
      <c r="C772" s="19">
        <v>43373</v>
      </c>
      <c r="D772" s="17" t="s">
        <v>96</v>
      </c>
      <c r="E772" s="17">
        <v>280</v>
      </c>
      <c r="F772" s="17" t="s">
        <v>348</v>
      </c>
      <c r="G772" s="17" t="s">
        <v>348</v>
      </c>
      <c r="H772" s="17" t="s">
        <v>145</v>
      </c>
      <c r="I772" s="17" t="s">
        <v>349</v>
      </c>
      <c r="J772" s="17" t="s">
        <v>350</v>
      </c>
      <c r="K772" s="17" t="s">
        <v>351</v>
      </c>
      <c r="L772" s="17" t="s">
        <v>101</v>
      </c>
      <c r="M772" s="17" t="s">
        <v>177</v>
      </c>
      <c r="N772" s="17" t="s">
        <v>103</v>
      </c>
      <c r="O772" s="17">
        <v>0</v>
      </c>
      <c r="P772" s="30">
        <v>0</v>
      </c>
      <c r="Q772" s="17" t="s">
        <v>121</v>
      </c>
      <c r="R772" s="17" t="s">
        <v>122</v>
      </c>
      <c r="S772" s="17" t="s">
        <v>122</v>
      </c>
      <c r="T772" s="17" t="s">
        <v>121</v>
      </c>
      <c r="U772" s="17" t="s">
        <v>122</v>
      </c>
      <c r="V772" s="17" t="s">
        <v>122</v>
      </c>
      <c r="W772" s="37" t="s">
        <v>1054</v>
      </c>
      <c r="X772" s="19">
        <v>43333</v>
      </c>
      <c r="Y772" s="19">
        <f t="shared" si="47"/>
        <v>43333</v>
      </c>
      <c r="Z772" s="29">
        <v>765</v>
      </c>
      <c r="AA772" s="30">
        <v>250</v>
      </c>
      <c r="AB772" s="30">
        <v>0</v>
      </c>
      <c r="AD772" s="31" t="s">
        <v>400</v>
      </c>
      <c r="AE772" s="17">
        <v>765</v>
      </c>
      <c r="AF772" s="32" t="s">
        <v>401</v>
      </c>
      <c r="AG772" s="33" t="s">
        <v>173</v>
      </c>
      <c r="AH772" s="19">
        <f t="shared" si="45"/>
        <v>43373</v>
      </c>
      <c r="AI772" s="19">
        <f t="shared" si="46"/>
        <v>43373</v>
      </c>
      <c r="AJ772" s="17" t="s">
        <v>402</v>
      </c>
    </row>
    <row r="773" spans="1:36" ht="45" customHeight="1">
      <c r="A773" s="38">
        <v>2018</v>
      </c>
      <c r="B773" s="19">
        <v>43282</v>
      </c>
      <c r="C773" s="19">
        <v>43373</v>
      </c>
      <c r="D773" s="17" t="s">
        <v>96</v>
      </c>
      <c r="E773" s="17">
        <v>311</v>
      </c>
      <c r="F773" s="17" t="s">
        <v>204</v>
      </c>
      <c r="G773" s="17" t="s">
        <v>204</v>
      </c>
      <c r="H773" s="17" t="s">
        <v>145</v>
      </c>
      <c r="I773" s="17" t="s">
        <v>346</v>
      </c>
      <c r="J773" s="17" t="s">
        <v>253</v>
      </c>
      <c r="K773" s="17" t="s">
        <v>163</v>
      </c>
      <c r="L773" s="17" t="s">
        <v>101</v>
      </c>
      <c r="M773" s="17" t="s">
        <v>1051</v>
      </c>
      <c r="N773" s="17" t="s">
        <v>103</v>
      </c>
      <c r="O773" s="17">
        <v>0</v>
      </c>
      <c r="P773" s="30">
        <v>0</v>
      </c>
      <c r="Q773" s="17" t="s">
        <v>121</v>
      </c>
      <c r="R773" s="17" t="s">
        <v>122</v>
      </c>
      <c r="S773" s="17" t="s">
        <v>122</v>
      </c>
      <c r="T773" s="17" t="s">
        <v>121</v>
      </c>
      <c r="U773" s="17" t="s">
        <v>122</v>
      </c>
      <c r="V773" s="17" t="s">
        <v>122</v>
      </c>
      <c r="W773" s="37" t="s">
        <v>345</v>
      </c>
      <c r="X773" s="19">
        <v>43339</v>
      </c>
      <c r="Y773" s="19">
        <f t="shared" si="47"/>
        <v>43339</v>
      </c>
      <c r="Z773" s="29">
        <v>766</v>
      </c>
      <c r="AA773" s="30">
        <v>110</v>
      </c>
      <c r="AB773" s="30">
        <v>0</v>
      </c>
      <c r="AD773" s="31" t="s">
        <v>400</v>
      </c>
      <c r="AE773" s="17">
        <v>766</v>
      </c>
      <c r="AF773" s="32" t="s">
        <v>401</v>
      </c>
      <c r="AG773" s="33" t="s">
        <v>173</v>
      </c>
      <c r="AH773" s="19">
        <f t="shared" si="45"/>
        <v>43373</v>
      </c>
      <c r="AI773" s="19">
        <f t="shared" si="46"/>
        <v>43373</v>
      </c>
      <c r="AJ773" s="17" t="s">
        <v>402</v>
      </c>
    </row>
    <row r="774" spans="1:36" ht="45" customHeight="1">
      <c r="A774" s="38">
        <v>2018</v>
      </c>
      <c r="B774" s="19">
        <v>43282</v>
      </c>
      <c r="C774" s="19">
        <v>43373</v>
      </c>
      <c r="D774" s="17" t="s">
        <v>96</v>
      </c>
      <c r="E774" s="17">
        <v>280</v>
      </c>
      <c r="F774" s="17" t="s">
        <v>348</v>
      </c>
      <c r="G774" s="17" t="s">
        <v>348</v>
      </c>
      <c r="H774" s="17" t="s">
        <v>145</v>
      </c>
      <c r="I774" s="17" t="s">
        <v>349</v>
      </c>
      <c r="J774" s="17" t="s">
        <v>350</v>
      </c>
      <c r="K774" s="17" t="s">
        <v>351</v>
      </c>
      <c r="L774" s="17" t="s">
        <v>101</v>
      </c>
      <c r="M774" s="17" t="s">
        <v>164</v>
      </c>
      <c r="N774" s="17" t="s">
        <v>103</v>
      </c>
      <c r="O774" s="17">
        <v>0</v>
      </c>
      <c r="P774" s="30">
        <v>0</v>
      </c>
      <c r="Q774" s="17" t="s">
        <v>121</v>
      </c>
      <c r="R774" s="17" t="s">
        <v>122</v>
      </c>
      <c r="S774" s="17" t="s">
        <v>122</v>
      </c>
      <c r="T774" s="17" t="s">
        <v>121</v>
      </c>
      <c r="U774" s="17" t="s">
        <v>122</v>
      </c>
      <c r="V774" s="17" t="s">
        <v>122</v>
      </c>
      <c r="W774" s="37" t="s">
        <v>159</v>
      </c>
      <c r="X774" s="19">
        <v>43333</v>
      </c>
      <c r="Y774" s="19">
        <f t="shared" si="47"/>
        <v>43333</v>
      </c>
      <c r="Z774" s="29">
        <v>767</v>
      </c>
      <c r="AA774" s="30">
        <v>50</v>
      </c>
      <c r="AB774" s="30">
        <v>0</v>
      </c>
      <c r="AD774" s="31" t="s">
        <v>400</v>
      </c>
      <c r="AE774" s="17">
        <v>767</v>
      </c>
      <c r="AF774" s="32" t="s">
        <v>401</v>
      </c>
      <c r="AG774" s="33" t="s">
        <v>173</v>
      </c>
      <c r="AH774" s="19">
        <f t="shared" si="45"/>
        <v>43373</v>
      </c>
      <c r="AI774" s="19">
        <f t="shared" si="46"/>
        <v>43373</v>
      </c>
      <c r="AJ774" s="17" t="s">
        <v>402</v>
      </c>
    </row>
    <row r="775" spans="1:36" ht="45" customHeight="1">
      <c r="A775" s="38">
        <v>2018</v>
      </c>
      <c r="B775" s="19">
        <v>43282</v>
      </c>
      <c r="C775" s="19">
        <v>43373</v>
      </c>
      <c r="D775" s="17" t="s">
        <v>96</v>
      </c>
      <c r="E775" s="17">
        <v>519</v>
      </c>
      <c r="F775" s="17" t="s">
        <v>335</v>
      </c>
      <c r="G775" s="17" t="s">
        <v>335</v>
      </c>
      <c r="H775" s="17" t="s">
        <v>145</v>
      </c>
      <c r="I775" s="17" t="s">
        <v>336</v>
      </c>
      <c r="J775" s="17" t="s">
        <v>337</v>
      </c>
      <c r="K775" s="17" t="s">
        <v>338</v>
      </c>
      <c r="L775" s="17" t="s">
        <v>101</v>
      </c>
      <c r="M775" s="17" t="s">
        <v>1051</v>
      </c>
      <c r="N775" s="17" t="s">
        <v>103</v>
      </c>
      <c r="O775" s="17">
        <v>0</v>
      </c>
      <c r="P775" s="30">
        <v>0</v>
      </c>
      <c r="Q775" s="17" t="s">
        <v>121</v>
      </c>
      <c r="R775" s="17" t="s">
        <v>122</v>
      </c>
      <c r="S775" s="17" t="s">
        <v>122</v>
      </c>
      <c r="T775" s="17" t="s">
        <v>121</v>
      </c>
      <c r="U775" s="17" t="s">
        <v>122</v>
      </c>
      <c r="V775" s="17" t="s">
        <v>122</v>
      </c>
      <c r="W775" s="37" t="s">
        <v>345</v>
      </c>
      <c r="X775" s="19">
        <v>43339</v>
      </c>
      <c r="Y775" s="19">
        <f t="shared" si="47"/>
        <v>43339</v>
      </c>
      <c r="Z775" s="29">
        <v>768</v>
      </c>
      <c r="AA775" s="30">
        <v>100</v>
      </c>
      <c r="AB775" s="30">
        <v>0</v>
      </c>
      <c r="AD775" s="31" t="s">
        <v>400</v>
      </c>
      <c r="AE775" s="17">
        <v>768</v>
      </c>
      <c r="AF775" s="32" t="s">
        <v>401</v>
      </c>
      <c r="AG775" s="33" t="s">
        <v>173</v>
      </c>
      <c r="AH775" s="19">
        <f t="shared" si="45"/>
        <v>43373</v>
      </c>
      <c r="AI775" s="19">
        <f t="shared" si="46"/>
        <v>43373</v>
      </c>
      <c r="AJ775" s="17" t="s">
        <v>402</v>
      </c>
    </row>
    <row r="776" spans="1:36" ht="45" customHeight="1">
      <c r="A776" s="38">
        <v>2018</v>
      </c>
      <c r="B776" s="19">
        <v>43282</v>
      </c>
      <c r="C776" s="19">
        <v>43373</v>
      </c>
      <c r="D776" s="17" t="s">
        <v>96</v>
      </c>
      <c r="E776" s="17">
        <v>280</v>
      </c>
      <c r="F776" s="17" t="s">
        <v>348</v>
      </c>
      <c r="G776" s="17" t="s">
        <v>348</v>
      </c>
      <c r="H776" s="17" t="s">
        <v>145</v>
      </c>
      <c r="I776" s="17" t="s">
        <v>349</v>
      </c>
      <c r="J776" s="17" t="s">
        <v>350</v>
      </c>
      <c r="K776" s="17" t="s">
        <v>351</v>
      </c>
      <c r="L776" s="17" t="s">
        <v>101</v>
      </c>
      <c r="M776" s="17" t="s">
        <v>913</v>
      </c>
      <c r="N776" s="17" t="s">
        <v>103</v>
      </c>
      <c r="O776" s="17">
        <v>0</v>
      </c>
      <c r="P776" s="30">
        <v>0</v>
      </c>
      <c r="Q776" s="17" t="s">
        <v>121</v>
      </c>
      <c r="R776" s="17" t="s">
        <v>122</v>
      </c>
      <c r="S776" s="17" t="s">
        <v>122</v>
      </c>
      <c r="T776" s="17" t="s">
        <v>121</v>
      </c>
      <c r="U776" s="17" t="s">
        <v>122</v>
      </c>
      <c r="V776" s="17" t="s">
        <v>122</v>
      </c>
      <c r="W776" s="37" t="s">
        <v>1013</v>
      </c>
      <c r="X776" s="19">
        <v>43329</v>
      </c>
      <c r="Y776" s="19">
        <f t="shared" si="47"/>
        <v>43329</v>
      </c>
      <c r="Z776" s="29">
        <v>769</v>
      </c>
      <c r="AA776" s="30">
        <v>300</v>
      </c>
      <c r="AB776" s="30">
        <v>0</v>
      </c>
      <c r="AD776" s="31" t="s">
        <v>400</v>
      </c>
      <c r="AE776" s="17">
        <v>769</v>
      </c>
      <c r="AF776" s="32" t="s">
        <v>401</v>
      </c>
      <c r="AG776" s="33" t="s">
        <v>173</v>
      </c>
      <c r="AH776" s="19">
        <f t="shared" si="45"/>
        <v>43373</v>
      </c>
      <c r="AI776" s="19">
        <f t="shared" si="46"/>
        <v>43373</v>
      </c>
      <c r="AJ776" s="17" t="s">
        <v>402</v>
      </c>
    </row>
    <row r="777" spans="1:36" ht="45" customHeight="1">
      <c r="A777" s="38">
        <v>2018</v>
      </c>
      <c r="B777" s="19">
        <v>43282</v>
      </c>
      <c r="C777" s="19">
        <v>43373</v>
      </c>
      <c r="D777" s="17" t="s">
        <v>96</v>
      </c>
      <c r="E777" s="17">
        <v>280</v>
      </c>
      <c r="F777" s="17" t="s">
        <v>348</v>
      </c>
      <c r="G777" s="17" t="s">
        <v>348</v>
      </c>
      <c r="H777" s="17" t="s">
        <v>145</v>
      </c>
      <c r="I777" s="17" t="s">
        <v>349</v>
      </c>
      <c r="J777" s="17" t="s">
        <v>350</v>
      </c>
      <c r="K777" s="17" t="s">
        <v>351</v>
      </c>
      <c r="L777" s="17" t="s">
        <v>101</v>
      </c>
      <c r="M777" s="17" t="s">
        <v>1041</v>
      </c>
      <c r="N777" s="17" t="s">
        <v>103</v>
      </c>
      <c r="O777" s="17">
        <v>0</v>
      </c>
      <c r="P777" s="30">
        <v>0</v>
      </c>
      <c r="Q777" s="17" t="s">
        <v>121</v>
      </c>
      <c r="R777" s="17" t="s">
        <v>122</v>
      </c>
      <c r="S777" s="17" t="s">
        <v>122</v>
      </c>
      <c r="T777" s="17" t="s">
        <v>121</v>
      </c>
      <c r="U777" s="17" t="s">
        <v>122</v>
      </c>
      <c r="V777" s="17" t="s">
        <v>122</v>
      </c>
      <c r="W777" s="37" t="s">
        <v>1013</v>
      </c>
      <c r="X777" s="19">
        <v>43341</v>
      </c>
      <c r="Y777" s="19">
        <f t="shared" si="47"/>
        <v>43341</v>
      </c>
      <c r="Z777" s="29">
        <v>770</v>
      </c>
      <c r="AA777" s="30">
        <v>60</v>
      </c>
      <c r="AB777" s="30">
        <v>0</v>
      </c>
      <c r="AD777" s="31" t="s">
        <v>400</v>
      </c>
      <c r="AE777" s="17">
        <v>770</v>
      </c>
      <c r="AF777" s="32" t="s">
        <v>401</v>
      </c>
      <c r="AG777" s="33" t="s">
        <v>173</v>
      </c>
      <c r="AH777" s="19">
        <f t="shared" si="45"/>
        <v>43373</v>
      </c>
      <c r="AI777" s="19">
        <f t="shared" si="46"/>
        <v>43373</v>
      </c>
      <c r="AJ777" s="17" t="s">
        <v>402</v>
      </c>
    </row>
    <row r="778" spans="1:36" ht="45" customHeight="1">
      <c r="A778" s="38">
        <v>2018</v>
      </c>
      <c r="B778" s="19">
        <v>43282</v>
      </c>
      <c r="C778" s="19">
        <v>43373</v>
      </c>
      <c r="D778" s="17" t="s">
        <v>96</v>
      </c>
      <c r="E778" s="17">
        <v>322</v>
      </c>
      <c r="F778" s="17" t="s">
        <v>144</v>
      </c>
      <c r="G778" s="17" t="s">
        <v>144</v>
      </c>
      <c r="H778" s="17" t="s">
        <v>145</v>
      </c>
      <c r="I778" s="17" t="s">
        <v>358</v>
      </c>
      <c r="J778" s="17" t="s">
        <v>359</v>
      </c>
      <c r="K778" s="17" t="s">
        <v>289</v>
      </c>
      <c r="L778" s="17" t="s">
        <v>101</v>
      </c>
      <c r="M778" s="17" t="s">
        <v>314</v>
      </c>
      <c r="N778" s="17" t="s">
        <v>103</v>
      </c>
      <c r="O778" s="17">
        <v>0</v>
      </c>
      <c r="P778" s="30">
        <v>0</v>
      </c>
      <c r="Q778" s="17" t="s">
        <v>121</v>
      </c>
      <c r="R778" s="17" t="s">
        <v>122</v>
      </c>
      <c r="S778" s="17" t="s">
        <v>122</v>
      </c>
      <c r="T778" s="17" t="s">
        <v>121</v>
      </c>
      <c r="U778" s="17" t="s">
        <v>122</v>
      </c>
      <c r="V778" s="17" t="s">
        <v>122</v>
      </c>
      <c r="W778" s="37" t="s">
        <v>296</v>
      </c>
      <c r="X778" s="19">
        <v>43336</v>
      </c>
      <c r="Y778" s="19">
        <f t="shared" si="47"/>
        <v>43336</v>
      </c>
      <c r="Z778" s="29">
        <v>771</v>
      </c>
      <c r="AA778" s="30">
        <v>100</v>
      </c>
      <c r="AB778" s="30">
        <v>0</v>
      </c>
      <c r="AD778" s="31" t="s">
        <v>400</v>
      </c>
      <c r="AE778" s="17">
        <v>771</v>
      </c>
      <c r="AF778" s="32" t="s">
        <v>401</v>
      </c>
      <c r="AG778" s="33" t="s">
        <v>173</v>
      </c>
      <c r="AH778" s="19">
        <f t="shared" ref="AH778:AH841" si="48">+C778</f>
        <v>43373</v>
      </c>
      <c r="AI778" s="19">
        <f t="shared" si="46"/>
        <v>43373</v>
      </c>
      <c r="AJ778" s="17" t="s">
        <v>402</v>
      </c>
    </row>
    <row r="779" spans="1:36" ht="45" customHeight="1">
      <c r="A779" s="38">
        <v>2018</v>
      </c>
      <c r="B779" s="19">
        <v>43282</v>
      </c>
      <c r="C779" s="19">
        <v>43373</v>
      </c>
      <c r="D779" s="17" t="s">
        <v>96</v>
      </c>
      <c r="E779" s="17">
        <v>322</v>
      </c>
      <c r="F779" s="17" t="s">
        <v>144</v>
      </c>
      <c r="G779" s="17" t="s">
        <v>144</v>
      </c>
      <c r="H779" s="17" t="s">
        <v>145</v>
      </c>
      <c r="I779" s="17" t="s">
        <v>331</v>
      </c>
      <c r="J779" s="17" t="s">
        <v>332</v>
      </c>
      <c r="K779" s="17" t="s">
        <v>333</v>
      </c>
      <c r="L779" s="17" t="s">
        <v>101</v>
      </c>
      <c r="M779" s="17" t="s">
        <v>314</v>
      </c>
      <c r="N779" s="17" t="s">
        <v>103</v>
      </c>
      <c r="O779" s="17">
        <v>0</v>
      </c>
      <c r="P779" s="30">
        <v>0</v>
      </c>
      <c r="Q779" s="17" t="s">
        <v>121</v>
      </c>
      <c r="R779" s="17" t="s">
        <v>122</v>
      </c>
      <c r="S779" s="17" t="s">
        <v>122</v>
      </c>
      <c r="T779" s="17" t="s">
        <v>121</v>
      </c>
      <c r="U779" s="17" t="s">
        <v>122</v>
      </c>
      <c r="V779" s="17" t="s">
        <v>122</v>
      </c>
      <c r="W779" s="37" t="s">
        <v>159</v>
      </c>
      <c r="X779" s="19">
        <v>43342</v>
      </c>
      <c r="Y779" s="19">
        <f t="shared" si="47"/>
        <v>43342</v>
      </c>
      <c r="Z779" s="29">
        <v>772</v>
      </c>
      <c r="AA779" s="30">
        <v>150</v>
      </c>
      <c r="AB779" s="30">
        <v>0</v>
      </c>
      <c r="AD779" s="31" t="s">
        <v>400</v>
      </c>
      <c r="AE779" s="17">
        <v>772</v>
      </c>
      <c r="AF779" s="32" t="s">
        <v>401</v>
      </c>
      <c r="AG779" s="33" t="s">
        <v>173</v>
      </c>
      <c r="AH779" s="19">
        <f t="shared" si="48"/>
        <v>43373</v>
      </c>
      <c r="AI779" s="19">
        <f t="shared" si="46"/>
        <v>43373</v>
      </c>
      <c r="AJ779" s="17" t="s">
        <v>402</v>
      </c>
    </row>
    <row r="780" spans="1:36" ht="45" customHeight="1">
      <c r="A780" s="38">
        <v>2018</v>
      </c>
      <c r="B780" s="19">
        <v>43282</v>
      </c>
      <c r="C780" s="19">
        <v>43373</v>
      </c>
      <c r="D780" s="17" t="s">
        <v>96</v>
      </c>
      <c r="E780" s="17">
        <v>322</v>
      </c>
      <c r="F780" s="17" t="s">
        <v>144</v>
      </c>
      <c r="G780" s="17" t="s">
        <v>144</v>
      </c>
      <c r="H780" s="17" t="s">
        <v>145</v>
      </c>
      <c r="I780" s="17" t="s">
        <v>331</v>
      </c>
      <c r="J780" s="17" t="s">
        <v>332</v>
      </c>
      <c r="K780" s="17" t="s">
        <v>333</v>
      </c>
      <c r="L780" s="17" t="s">
        <v>101</v>
      </c>
      <c r="M780" s="17" t="s">
        <v>1024</v>
      </c>
      <c r="N780" s="17" t="s">
        <v>103</v>
      </c>
      <c r="O780" s="17">
        <v>0</v>
      </c>
      <c r="P780" s="30">
        <v>0</v>
      </c>
      <c r="Q780" s="17" t="s">
        <v>121</v>
      </c>
      <c r="R780" s="17" t="s">
        <v>122</v>
      </c>
      <c r="S780" s="17" t="s">
        <v>122</v>
      </c>
      <c r="T780" s="17" t="s">
        <v>121</v>
      </c>
      <c r="U780" s="17" t="s">
        <v>122</v>
      </c>
      <c r="V780" s="17" t="s">
        <v>202</v>
      </c>
      <c r="W780" s="37" t="s">
        <v>296</v>
      </c>
      <c r="X780" s="19">
        <v>43335</v>
      </c>
      <c r="Y780" s="19">
        <f t="shared" si="47"/>
        <v>43335</v>
      </c>
      <c r="Z780" s="29">
        <v>773</v>
      </c>
      <c r="AA780" s="30">
        <v>150</v>
      </c>
      <c r="AB780" s="30">
        <v>0</v>
      </c>
      <c r="AD780" s="31" t="s">
        <v>400</v>
      </c>
      <c r="AE780" s="17">
        <v>773</v>
      </c>
      <c r="AF780" s="32" t="s">
        <v>401</v>
      </c>
      <c r="AG780" s="33" t="s">
        <v>173</v>
      </c>
      <c r="AH780" s="19">
        <f t="shared" si="48"/>
        <v>43373</v>
      </c>
      <c r="AI780" s="19">
        <f t="shared" si="46"/>
        <v>43373</v>
      </c>
      <c r="AJ780" s="17" t="s">
        <v>402</v>
      </c>
    </row>
    <row r="781" spans="1:36" ht="45" customHeight="1">
      <c r="A781" s="38">
        <v>2018</v>
      </c>
      <c r="B781" s="19">
        <v>43282</v>
      </c>
      <c r="C781" s="19">
        <v>43373</v>
      </c>
      <c r="D781" s="17" t="s">
        <v>96</v>
      </c>
      <c r="E781" s="17">
        <v>519</v>
      </c>
      <c r="F781" s="17" t="s">
        <v>335</v>
      </c>
      <c r="G781" s="17" t="s">
        <v>335</v>
      </c>
      <c r="H781" s="17" t="s">
        <v>145</v>
      </c>
      <c r="I781" s="17" t="s">
        <v>336</v>
      </c>
      <c r="J781" s="17" t="s">
        <v>337</v>
      </c>
      <c r="K781" s="17" t="s">
        <v>338</v>
      </c>
      <c r="L781" s="17" t="s">
        <v>101</v>
      </c>
      <c r="M781" s="17" t="s">
        <v>1024</v>
      </c>
      <c r="N781" s="17" t="s">
        <v>103</v>
      </c>
      <c r="O781" s="17">
        <v>0</v>
      </c>
      <c r="P781" s="30">
        <v>0</v>
      </c>
      <c r="Q781" s="17" t="s">
        <v>121</v>
      </c>
      <c r="R781" s="17" t="s">
        <v>122</v>
      </c>
      <c r="S781" s="17" t="s">
        <v>122</v>
      </c>
      <c r="T781" s="17" t="s">
        <v>121</v>
      </c>
      <c r="U781" s="17" t="s">
        <v>122</v>
      </c>
      <c r="V781" s="17" t="s">
        <v>202</v>
      </c>
      <c r="W781" s="37" t="s">
        <v>1055</v>
      </c>
      <c r="X781" s="19">
        <v>43340</v>
      </c>
      <c r="Y781" s="19">
        <f t="shared" si="47"/>
        <v>43340</v>
      </c>
      <c r="Z781" s="29">
        <v>774</v>
      </c>
      <c r="AA781" s="30">
        <v>100</v>
      </c>
      <c r="AB781" s="30">
        <v>0</v>
      </c>
      <c r="AD781" s="31" t="s">
        <v>400</v>
      </c>
      <c r="AE781" s="17">
        <v>774</v>
      </c>
      <c r="AF781" s="32" t="s">
        <v>401</v>
      </c>
      <c r="AG781" s="33" t="s">
        <v>173</v>
      </c>
      <c r="AH781" s="19">
        <f t="shared" si="48"/>
        <v>43373</v>
      </c>
      <c r="AI781" s="19">
        <f t="shared" si="46"/>
        <v>43373</v>
      </c>
      <c r="AJ781" s="17" t="s">
        <v>402</v>
      </c>
    </row>
    <row r="782" spans="1:36" ht="45" customHeight="1">
      <c r="A782" s="38">
        <v>2018</v>
      </c>
      <c r="B782" s="19">
        <v>43282</v>
      </c>
      <c r="C782" s="19">
        <v>43373</v>
      </c>
      <c r="D782" s="17" t="s">
        <v>96</v>
      </c>
      <c r="E782" s="17">
        <v>322</v>
      </c>
      <c r="F782" s="17" t="s">
        <v>144</v>
      </c>
      <c r="G782" s="17" t="s">
        <v>144</v>
      </c>
      <c r="H782" s="17" t="s">
        <v>145</v>
      </c>
      <c r="I782" s="17" t="s">
        <v>339</v>
      </c>
      <c r="J782" s="17" t="s">
        <v>340</v>
      </c>
      <c r="K782" s="17" t="s">
        <v>341</v>
      </c>
      <c r="L782" s="17" t="s">
        <v>101</v>
      </c>
      <c r="M782" s="17" t="s">
        <v>1024</v>
      </c>
      <c r="N782" s="17" t="s">
        <v>103</v>
      </c>
      <c r="O782" s="17">
        <v>0</v>
      </c>
      <c r="P782" s="30">
        <v>0</v>
      </c>
      <c r="Q782" s="17" t="s">
        <v>121</v>
      </c>
      <c r="R782" s="17" t="s">
        <v>122</v>
      </c>
      <c r="S782" s="17" t="s">
        <v>122</v>
      </c>
      <c r="T782" s="17" t="s">
        <v>121</v>
      </c>
      <c r="U782" s="17" t="s">
        <v>122</v>
      </c>
      <c r="V782" s="17" t="s">
        <v>202</v>
      </c>
      <c r="W782" s="37" t="s">
        <v>1055</v>
      </c>
      <c r="X782" s="19">
        <v>43340</v>
      </c>
      <c r="Y782" s="19">
        <f t="shared" si="47"/>
        <v>43340</v>
      </c>
      <c r="Z782" s="29">
        <v>775</v>
      </c>
      <c r="AA782" s="30">
        <v>100</v>
      </c>
      <c r="AB782" s="30">
        <v>0</v>
      </c>
      <c r="AD782" s="31" t="s">
        <v>400</v>
      </c>
      <c r="AE782" s="17">
        <v>775</v>
      </c>
      <c r="AF782" s="32" t="s">
        <v>401</v>
      </c>
      <c r="AG782" s="33" t="s">
        <v>173</v>
      </c>
      <c r="AH782" s="19">
        <f t="shared" si="48"/>
        <v>43373</v>
      </c>
      <c r="AI782" s="19">
        <f t="shared" si="46"/>
        <v>43373</v>
      </c>
      <c r="AJ782" s="17" t="s">
        <v>402</v>
      </c>
    </row>
    <row r="783" spans="1:36" ht="45" customHeight="1">
      <c r="A783" s="38">
        <v>2018</v>
      </c>
      <c r="B783" s="19">
        <v>43282</v>
      </c>
      <c r="C783" s="19">
        <v>43373</v>
      </c>
      <c r="D783" s="17" t="s">
        <v>96</v>
      </c>
      <c r="E783" s="17">
        <v>322</v>
      </c>
      <c r="F783" s="17" t="s">
        <v>144</v>
      </c>
      <c r="G783" s="17" t="s">
        <v>144</v>
      </c>
      <c r="H783" s="17" t="s">
        <v>145</v>
      </c>
      <c r="I783" s="17" t="s">
        <v>331</v>
      </c>
      <c r="J783" s="17" t="s">
        <v>332</v>
      </c>
      <c r="K783" s="17" t="s">
        <v>333</v>
      </c>
      <c r="L783" s="17" t="s">
        <v>101</v>
      </c>
      <c r="M783" s="17" t="s">
        <v>1056</v>
      </c>
      <c r="N783" s="17" t="s">
        <v>103</v>
      </c>
      <c r="O783" s="17">
        <v>0</v>
      </c>
      <c r="P783" s="30">
        <v>0</v>
      </c>
      <c r="Q783" s="17" t="s">
        <v>121</v>
      </c>
      <c r="R783" s="17" t="s">
        <v>122</v>
      </c>
      <c r="S783" s="17" t="s">
        <v>122</v>
      </c>
      <c r="T783" s="17" t="s">
        <v>121</v>
      </c>
      <c r="U783" s="17" t="s">
        <v>122</v>
      </c>
      <c r="V783" s="17" t="s">
        <v>185</v>
      </c>
      <c r="W783" s="37" t="s">
        <v>296</v>
      </c>
      <c r="X783" s="19">
        <v>43336</v>
      </c>
      <c r="Y783" s="19">
        <f t="shared" si="47"/>
        <v>43336</v>
      </c>
      <c r="Z783" s="29">
        <v>776</v>
      </c>
      <c r="AA783" s="30">
        <v>150</v>
      </c>
      <c r="AB783" s="30">
        <v>0</v>
      </c>
      <c r="AD783" s="31" t="s">
        <v>400</v>
      </c>
      <c r="AE783" s="17">
        <v>776</v>
      </c>
      <c r="AF783" s="32" t="s">
        <v>401</v>
      </c>
      <c r="AG783" s="33" t="s">
        <v>173</v>
      </c>
      <c r="AH783" s="19">
        <f t="shared" si="48"/>
        <v>43373</v>
      </c>
      <c r="AI783" s="19">
        <f t="shared" si="46"/>
        <v>43373</v>
      </c>
      <c r="AJ783" s="17" t="s">
        <v>402</v>
      </c>
    </row>
    <row r="784" spans="1:36" ht="45" customHeight="1">
      <c r="A784" s="38">
        <v>2018</v>
      </c>
      <c r="B784" s="19">
        <v>43282</v>
      </c>
      <c r="C784" s="19">
        <v>43373</v>
      </c>
      <c r="D784" s="17" t="s">
        <v>96</v>
      </c>
      <c r="E784" s="17">
        <v>322</v>
      </c>
      <c r="F784" s="17" t="s">
        <v>144</v>
      </c>
      <c r="G784" s="17" t="s">
        <v>144</v>
      </c>
      <c r="H784" s="17" t="s">
        <v>145</v>
      </c>
      <c r="I784" s="17" t="s">
        <v>355</v>
      </c>
      <c r="J784" s="17" t="s">
        <v>239</v>
      </c>
      <c r="K784" s="17" t="s">
        <v>295</v>
      </c>
      <c r="L784" s="17" t="s">
        <v>101</v>
      </c>
      <c r="M784" s="17" t="s">
        <v>233</v>
      </c>
      <c r="N784" s="17" t="s">
        <v>103</v>
      </c>
      <c r="O784" s="17">
        <v>0</v>
      </c>
      <c r="P784" s="30">
        <v>0</v>
      </c>
      <c r="Q784" s="17" t="s">
        <v>121</v>
      </c>
      <c r="R784" s="17" t="s">
        <v>122</v>
      </c>
      <c r="S784" s="17" t="s">
        <v>122</v>
      </c>
      <c r="T784" s="17" t="s">
        <v>121</v>
      </c>
      <c r="U784" s="17" t="s">
        <v>122</v>
      </c>
      <c r="V784" s="17" t="s">
        <v>202</v>
      </c>
      <c r="W784" s="37" t="s">
        <v>159</v>
      </c>
      <c r="X784" s="19">
        <v>43343</v>
      </c>
      <c r="Y784" s="19">
        <f t="shared" si="47"/>
        <v>43343</v>
      </c>
      <c r="Z784" s="29">
        <v>777</v>
      </c>
      <c r="AA784" s="30">
        <v>120</v>
      </c>
      <c r="AB784" s="30">
        <v>0</v>
      </c>
      <c r="AD784" s="31" t="s">
        <v>400</v>
      </c>
      <c r="AE784" s="17">
        <v>777</v>
      </c>
      <c r="AF784" s="32" t="s">
        <v>401</v>
      </c>
      <c r="AG784" s="33" t="s">
        <v>173</v>
      </c>
      <c r="AH784" s="19">
        <f t="shared" si="48"/>
        <v>43373</v>
      </c>
      <c r="AI784" s="19">
        <f t="shared" ref="AI784:AI847" si="49">+AH784</f>
        <v>43373</v>
      </c>
      <c r="AJ784" s="17" t="s">
        <v>402</v>
      </c>
    </row>
    <row r="785" spans="1:36" ht="45" customHeight="1">
      <c r="A785" s="38">
        <v>2018</v>
      </c>
      <c r="B785" s="19">
        <v>43282</v>
      </c>
      <c r="C785" s="19">
        <v>43373</v>
      </c>
      <c r="D785" s="17" t="s">
        <v>96</v>
      </c>
      <c r="E785" s="17">
        <v>322</v>
      </c>
      <c r="F785" s="17" t="s">
        <v>144</v>
      </c>
      <c r="G785" s="17" t="s">
        <v>144</v>
      </c>
      <c r="H785" s="17" t="s">
        <v>145</v>
      </c>
      <c r="I785" s="17" t="s">
        <v>331</v>
      </c>
      <c r="J785" s="17" t="s">
        <v>332</v>
      </c>
      <c r="K785" s="17" t="s">
        <v>333</v>
      </c>
      <c r="L785" s="17" t="s">
        <v>101</v>
      </c>
      <c r="M785" s="17" t="s">
        <v>314</v>
      </c>
      <c r="N785" s="17" t="s">
        <v>103</v>
      </c>
      <c r="O785" s="17">
        <v>0</v>
      </c>
      <c r="P785" s="30">
        <v>0</v>
      </c>
      <c r="Q785" s="17" t="s">
        <v>121</v>
      </c>
      <c r="R785" s="17" t="s">
        <v>122</v>
      </c>
      <c r="S785" s="17" t="s">
        <v>122</v>
      </c>
      <c r="T785" s="17" t="s">
        <v>121</v>
      </c>
      <c r="U785" s="17" t="s">
        <v>122</v>
      </c>
      <c r="V785" s="17" t="s">
        <v>122</v>
      </c>
      <c r="W785" s="37" t="s">
        <v>159</v>
      </c>
      <c r="X785" s="19">
        <v>43341</v>
      </c>
      <c r="Y785" s="19">
        <f t="shared" si="47"/>
        <v>43341</v>
      </c>
      <c r="Z785" s="29">
        <v>778</v>
      </c>
      <c r="AA785" s="30">
        <v>369</v>
      </c>
      <c r="AB785" s="30">
        <v>0</v>
      </c>
      <c r="AD785" s="31" t="s">
        <v>400</v>
      </c>
      <c r="AE785" s="17">
        <v>778</v>
      </c>
      <c r="AF785" s="32" t="s">
        <v>401</v>
      </c>
      <c r="AG785" s="33" t="s">
        <v>173</v>
      </c>
      <c r="AH785" s="19">
        <f t="shared" si="48"/>
        <v>43373</v>
      </c>
      <c r="AI785" s="19">
        <f t="shared" si="49"/>
        <v>43373</v>
      </c>
      <c r="AJ785" s="17" t="s">
        <v>402</v>
      </c>
    </row>
    <row r="786" spans="1:36" ht="45" customHeight="1">
      <c r="A786" s="38">
        <v>2018</v>
      </c>
      <c r="B786" s="19">
        <v>43282</v>
      </c>
      <c r="C786" s="19">
        <v>43373</v>
      </c>
      <c r="D786" s="17" t="s">
        <v>96</v>
      </c>
      <c r="E786" s="17">
        <v>322</v>
      </c>
      <c r="F786" s="17" t="s">
        <v>144</v>
      </c>
      <c r="G786" s="17" t="s">
        <v>144</v>
      </c>
      <c r="H786" s="17" t="s">
        <v>145</v>
      </c>
      <c r="I786" s="17" t="s">
        <v>331</v>
      </c>
      <c r="J786" s="17" t="s">
        <v>332</v>
      </c>
      <c r="K786" s="17" t="s">
        <v>333</v>
      </c>
      <c r="L786" s="17" t="s">
        <v>101</v>
      </c>
      <c r="M786" s="17" t="s">
        <v>1056</v>
      </c>
      <c r="N786" s="17" t="s">
        <v>103</v>
      </c>
      <c r="O786" s="17">
        <v>0</v>
      </c>
      <c r="P786" s="30">
        <v>0</v>
      </c>
      <c r="Q786" s="17" t="s">
        <v>121</v>
      </c>
      <c r="R786" s="17" t="s">
        <v>122</v>
      </c>
      <c r="S786" s="17" t="s">
        <v>122</v>
      </c>
      <c r="T786" s="17" t="s">
        <v>121</v>
      </c>
      <c r="U786" s="17" t="s">
        <v>122</v>
      </c>
      <c r="V786" s="17" t="s">
        <v>185</v>
      </c>
      <c r="W786" s="37" t="s">
        <v>296</v>
      </c>
      <c r="X786" s="19">
        <v>43337</v>
      </c>
      <c r="Y786" s="19">
        <f t="shared" si="47"/>
        <v>43337</v>
      </c>
      <c r="Z786" s="29">
        <v>779</v>
      </c>
      <c r="AA786" s="30">
        <v>195</v>
      </c>
      <c r="AB786" s="30">
        <v>0</v>
      </c>
      <c r="AD786" s="31" t="s">
        <v>400</v>
      </c>
      <c r="AE786" s="17">
        <v>779</v>
      </c>
      <c r="AF786" s="32" t="s">
        <v>401</v>
      </c>
      <c r="AG786" s="33" t="s">
        <v>173</v>
      </c>
      <c r="AH786" s="19">
        <f t="shared" si="48"/>
        <v>43373</v>
      </c>
      <c r="AI786" s="19">
        <f t="shared" si="49"/>
        <v>43373</v>
      </c>
      <c r="AJ786" s="17" t="s">
        <v>402</v>
      </c>
    </row>
    <row r="787" spans="1:36" ht="45" customHeight="1">
      <c r="A787" s="38">
        <v>2018</v>
      </c>
      <c r="B787" s="19">
        <v>43282</v>
      </c>
      <c r="C787" s="19">
        <v>43373</v>
      </c>
      <c r="D787" s="17" t="s">
        <v>96</v>
      </c>
      <c r="E787" s="17">
        <v>322</v>
      </c>
      <c r="F787" s="17" t="s">
        <v>144</v>
      </c>
      <c r="G787" s="17" t="s">
        <v>144</v>
      </c>
      <c r="H787" s="17" t="s">
        <v>145</v>
      </c>
      <c r="I787" s="17" t="s">
        <v>331</v>
      </c>
      <c r="J787" s="17" t="s">
        <v>332</v>
      </c>
      <c r="K787" s="17" t="s">
        <v>333</v>
      </c>
      <c r="L787" s="17" t="s">
        <v>101</v>
      </c>
      <c r="M787" s="17" t="s">
        <v>1024</v>
      </c>
      <c r="N787" s="17" t="s">
        <v>103</v>
      </c>
      <c r="O787" s="17">
        <v>0</v>
      </c>
      <c r="P787" s="30">
        <v>0</v>
      </c>
      <c r="Q787" s="17" t="s">
        <v>121</v>
      </c>
      <c r="R787" s="17" t="s">
        <v>122</v>
      </c>
      <c r="S787" s="17" t="s">
        <v>122</v>
      </c>
      <c r="T787" s="17" t="s">
        <v>121</v>
      </c>
      <c r="U787" s="17" t="s">
        <v>122</v>
      </c>
      <c r="V787" s="17" t="s">
        <v>202</v>
      </c>
      <c r="W787" s="37" t="s">
        <v>296</v>
      </c>
      <c r="X787" s="19">
        <v>43335</v>
      </c>
      <c r="Y787" s="19">
        <f t="shared" si="47"/>
        <v>43335</v>
      </c>
      <c r="Z787" s="29">
        <v>780</v>
      </c>
      <c r="AA787" s="30">
        <v>230</v>
      </c>
      <c r="AB787" s="30">
        <v>0</v>
      </c>
      <c r="AD787" s="31" t="s">
        <v>400</v>
      </c>
      <c r="AE787" s="17">
        <v>780</v>
      </c>
      <c r="AF787" s="32" t="s">
        <v>401</v>
      </c>
      <c r="AG787" s="33" t="s">
        <v>173</v>
      </c>
      <c r="AH787" s="19">
        <f t="shared" si="48"/>
        <v>43373</v>
      </c>
      <c r="AI787" s="19">
        <f t="shared" si="49"/>
        <v>43373</v>
      </c>
      <c r="AJ787" s="17" t="s">
        <v>402</v>
      </c>
    </row>
    <row r="788" spans="1:36" ht="45" customHeight="1">
      <c r="A788" s="38">
        <v>2018</v>
      </c>
      <c r="B788" s="19">
        <v>43282</v>
      </c>
      <c r="C788" s="19">
        <v>43373</v>
      </c>
      <c r="D788" s="17" t="s">
        <v>96</v>
      </c>
      <c r="E788" s="17">
        <v>519</v>
      </c>
      <c r="F788" s="17" t="s">
        <v>335</v>
      </c>
      <c r="G788" s="17" t="s">
        <v>335</v>
      </c>
      <c r="H788" s="17" t="s">
        <v>145</v>
      </c>
      <c r="I788" s="17" t="s">
        <v>336</v>
      </c>
      <c r="J788" s="17" t="s">
        <v>337</v>
      </c>
      <c r="K788" s="17" t="s">
        <v>338</v>
      </c>
      <c r="L788" s="17" t="s">
        <v>101</v>
      </c>
      <c r="M788" s="17" t="s">
        <v>1024</v>
      </c>
      <c r="N788" s="17" t="s">
        <v>103</v>
      </c>
      <c r="O788" s="17">
        <v>0</v>
      </c>
      <c r="P788" s="30">
        <v>0</v>
      </c>
      <c r="Q788" s="17" t="s">
        <v>121</v>
      </c>
      <c r="R788" s="17" t="s">
        <v>122</v>
      </c>
      <c r="S788" s="17" t="s">
        <v>122</v>
      </c>
      <c r="T788" s="17" t="s">
        <v>121</v>
      </c>
      <c r="U788" s="17" t="s">
        <v>122</v>
      </c>
      <c r="V788" s="17" t="s">
        <v>202</v>
      </c>
      <c r="W788" s="37" t="s">
        <v>1055</v>
      </c>
      <c r="X788" s="19">
        <v>43340</v>
      </c>
      <c r="Y788" s="19">
        <f t="shared" ref="Y788:Y831" si="50">+X788</f>
        <v>43340</v>
      </c>
      <c r="Z788" s="29">
        <v>781</v>
      </c>
      <c r="AA788" s="30">
        <v>239.01</v>
      </c>
      <c r="AB788" s="30">
        <v>0</v>
      </c>
      <c r="AD788" s="31" t="s">
        <v>400</v>
      </c>
      <c r="AE788" s="17">
        <v>781</v>
      </c>
      <c r="AF788" s="32" t="s">
        <v>401</v>
      </c>
      <c r="AG788" s="33" t="s">
        <v>173</v>
      </c>
      <c r="AH788" s="19">
        <f t="shared" si="48"/>
        <v>43373</v>
      </c>
      <c r="AI788" s="19">
        <f t="shared" si="49"/>
        <v>43373</v>
      </c>
      <c r="AJ788" s="17" t="s">
        <v>402</v>
      </c>
    </row>
    <row r="789" spans="1:36" ht="45" customHeight="1">
      <c r="A789" s="38">
        <v>2018</v>
      </c>
      <c r="B789" s="19">
        <v>43282</v>
      </c>
      <c r="C789" s="19">
        <v>43373</v>
      </c>
      <c r="D789" s="17" t="s">
        <v>96</v>
      </c>
      <c r="E789" s="17">
        <v>322</v>
      </c>
      <c r="F789" s="17" t="s">
        <v>144</v>
      </c>
      <c r="G789" s="17" t="s">
        <v>144</v>
      </c>
      <c r="H789" s="17" t="s">
        <v>145</v>
      </c>
      <c r="I789" s="17" t="s">
        <v>339</v>
      </c>
      <c r="J789" s="17" t="s">
        <v>340</v>
      </c>
      <c r="K789" s="17" t="s">
        <v>341</v>
      </c>
      <c r="L789" s="17" t="s">
        <v>101</v>
      </c>
      <c r="M789" s="17" t="s">
        <v>1024</v>
      </c>
      <c r="N789" s="17" t="s">
        <v>103</v>
      </c>
      <c r="O789" s="17">
        <v>0</v>
      </c>
      <c r="P789" s="30">
        <v>0</v>
      </c>
      <c r="Q789" s="17" t="s">
        <v>121</v>
      </c>
      <c r="R789" s="17" t="s">
        <v>122</v>
      </c>
      <c r="S789" s="17" t="s">
        <v>122</v>
      </c>
      <c r="T789" s="17" t="s">
        <v>121</v>
      </c>
      <c r="U789" s="17" t="s">
        <v>122</v>
      </c>
      <c r="V789" s="17" t="s">
        <v>202</v>
      </c>
      <c r="W789" s="37" t="s">
        <v>1055</v>
      </c>
      <c r="X789" s="19">
        <v>43340</v>
      </c>
      <c r="Y789" s="19">
        <f t="shared" si="50"/>
        <v>43340</v>
      </c>
      <c r="Z789" s="29">
        <v>782</v>
      </c>
      <c r="AA789" s="30">
        <v>255</v>
      </c>
      <c r="AB789" s="30">
        <v>0</v>
      </c>
      <c r="AD789" s="31" t="s">
        <v>400</v>
      </c>
      <c r="AE789" s="17">
        <v>782</v>
      </c>
      <c r="AF789" s="32" t="s">
        <v>401</v>
      </c>
      <c r="AG789" s="33" t="s">
        <v>173</v>
      </c>
      <c r="AH789" s="19">
        <f t="shared" si="48"/>
        <v>43373</v>
      </c>
      <c r="AI789" s="19">
        <f t="shared" si="49"/>
        <v>43373</v>
      </c>
      <c r="AJ789" s="17" t="s">
        <v>402</v>
      </c>
    </row>
    <row r="790" spans="1:36" ht="45" customHeight="1">
      <c r="A790" s="38">
        <v>2018</v>
      </c>
      <c r="B790" s="19">
        <v>43282</v>
      </c>
      <c r="C790" s="19">
        <v>43373</v>
      </c>
      <c r="D790" s="17" t="s">
        <v>96</v>
      </c>
      <c r="E790" s="17">
        <v>322</v>
      </c>
      <c r="F790" s="17" t="s">
        <v>144</v>
      </c>
      <c r="G790" s="17" t="s">
        <v>144</v>
      </c>
      <c r="H790" s="17" t="s">
        <v>145</v>
      </c>
      <c r="I790" s="17" t="s">
        <v>331</v>
      </c>
      <c r="J790" s="17" t="s">
        <v>332</v>
      </c>
      <c r="K790" s="17" t="s">
        <v>333</v>
      </c>
      <c r="L790" s="17" t="s">
        <v>101</v>
      </c>
      <c r="M790" s="17" t="s">
        <v>1056</v>
      </c>
      <c r="N790" s="17" t="s">
        <v>103</v>
      </c>
      <c r="O790" s="17">
        <v>0</v>
      </c>
      <c r="P790" s="30">
        <v>0</v>
      </c>
      <c r="Q790" s="17" t="s">
        <v>121</v>
      </c>
      <c r="R790" s="17" t="s">
        <v>122</v>
      </c>
      <c r="S790" s="17" t="s">
        <v>122</v>
      </c>
      <c r="T790" s="17" t="s">
        <v>121</v>
      </c>
      <c r="U790" s="17" t="s">
        <v>122</v>
      </c>
      <c r="V790" s="17" t="s">
        <v>185</v>
      </c>
      <c r="W790" s="37" t="s">
        <v>296</v>
      </c>
      <c r="X790" s="19">
        <v>43336</v>
      </c>
      <c r="Y790" s="19">
        <f t="shared" si="50"/>
        <v>43336</v>
      </c>
      <c r="Z790" s="29">
        <v>783</v>
      </c>
      <c r="AA790" s="30">
        <v>186</v>
      </c>
      <c r="AB790" s="30">
        <v>0</v>
      </c>
      <c r="AD790" s="31" t="s">
        <v>400</v>
      </c>
      <c r="AE790" s="17">
        <v>783</v>
      </c>
      <c r="AF790" s="32" t="s">
        <v>401</v>
      </c>
      <c r="AG790" s="33" t="s">
        <v>173</v>
      </c>
      <c r="AH790" s="19">
        <f t="shared" si="48"/>
        <v>43373</v>
      </c>
      <c r="AI790" s="19">
        <f t="shared" si="49"/>
        <v>43373</v>
      </c>
      <c r="AJ790" s="17" t="s">
        <v>402</v>
      </c>
    </row>
    <row r="791" spans="1:36" ht="45" customHeight="1">
      <c r="A791" s="38">
        <v>2018</v>
      </c>
      <c r="B791" s="19">
        <v>43282</v>
      </c>
      <c r="C791" s="19">
        <v>43373</v>
      </c>
      <c r="D791" s="17" t="s">
        <v>96</v>
      </c>
      <c r="E791" s="17">
        <v>322</v>
      </c>
      <c r="F791" s="17" t="s">
        <v>144</v>
      </c>
      <c r="G791" s="17" t="s">
        <v>144</v>
      </c>
      <c r="H791" s="17" t="s">
        <v>145</v>
      </c>
      <c r="I791" s="17" t="s">
        <v>355</v>
      </c>
      <c r="J791" s="17" t="s">
        <v>239</v>
      </c>
      <c r="K791" s="17" t="s">
        <v>295</v>
      </c>
      <c r="L791" s="17" t="s">
        <v>101</v>
      </c>
      <c r="M791" s="17" t="s">
        <v>233</v>
      </c>
      <c r="N791" s="17" t="s">
        <v>103</v>
      </c>
      <c r="O791" s="17">
        <v>0</v>
      </c>
      <c r="P791" s="30">
        <v>0</v>
      </c>
      <c r="Q791" s="17" t="s">
        <v>121</v>
      </c>
      <c r="R791" s="17" t="s">
        <v>122</v>
      </c>
      <c r="S791" s="17" t="s">
        <v>122</v>
      </c>
      <c r="T791" s="17" t="s">
        <v>121</v>
      </c>
      <c r="U791" s="17" t="s">
        <v>122</v>
      </c>
      <c r="V791" s="17" t="s">
        <v>202</v>
      </c>
      <c r="W791" s="37" t="s">
        <v>159</v>
      </c>
      <c r="X791" s="19">
        <v>43343</v>
      </c>
      <c r="Y791" s="19">
        <f t="shared" si="50"/>
        <v>43343</v>
      </c>
      <c r="Z791" s="29">
        <v>784</v>
      </c>
      <c r="AA791" s="30">
        <v>235.01</v>
      </c>
      <c r="AB791" s="30">
        <v>0</v>
      </c>
      <c r="AD791" s="31" t="s">
        <v>400</v>
      </c>
      <c r="AE791" s="17">
        <v>784</v>
      </c>
      <c r="AF791" s="32" t="s">
        <v>401</v>
      </c>
      <c r="AG791" s="33" t="s">
        <v>173</v>
      </c>
      <c r="AH791" s="19">
        <f t="shared" si="48"/>
        <v>43373</v>
      </c>
      <c r="AI791" s="19">
        <f t="shared" si="49"/>
        <v>43373</v>
      </c>
      <c r="AJ791" s="17" t="s">
        <v>402</v>
      </c>
    </row>
    <row r="792" spans="1:36" ht="45" customHeight="1">
      <c r="A792" s="38">
        <v>2018</v>
      </c>
      <c r="B792" s="19">
        <v>43282</v>
      </c>
      <c r="C792" s="19">
        <v>43373</v>
      </c>
      <c r="D792" s="17" t="s">
        <v>96</v>
      </c>
      <c r="E792" s="17">
        <v>322</v>
      </c>
      <c r="F792" s="17" t="s">
        <v>144</v>
      </c>
      <c r="G792" s="17" t="s">
        <v>144</v>
      </c>
      <c r="H792" s="17" t="s">
        <v>145</v>
      </c>
      <c r="I792" s="17" t="s">
        <v>304</v>
      </c>
      <c r="J792" s="17" t="s">
        <v>305</v>
      </c>
      <c r="K792" s="17" t="s">
        <v>306</v>
      </c>
      <c r="L792" s="17" t="s">
        <v>101</v>
      </c>
      <c r="M792" s="17" t="s">
        <v>314</v>
      </c>
      <c r="N792" s="17" t="s">
        <v>103</v>
      </c>
      <c r="O792" s="17">
        <v>0</v>
      </c>
      <c r="P792" s="30">
        <v>0</v>
      </c>
      <c r="Q792" s="17" t="s">
        <v>121</v>
      </c>
      <c r="R792" s="17" t="s">
        <v>122</v>
      </c>
      <c r="S792" s="17" t="s">
        <v>122</v>
      </c>
      <c r="T792" s="17" t="s">
        <v>121</v>
      </c>
      <c r="U792" s="17" t="s">
        <v>122</v>
      </c>
      <c r="V792" s="17" t="s">
        <v>122</v>
      </c>
      <c r="W792" s="17" t="s">
        <v>296</v>
      </c>
      <c r="X792" s="19">
        <v>43367</v>
      </c>
      <c r="Y792" s="19">
        <f t="shared" si="50"/>
        <v>43367</v>
      </c>
      <c r="Z792" s="29">
        <v>785</v>
      </c>
      <c r="AA792" s="30">
        <v>90</v>
      </c>
      <c r="AB792" s="30">
        <v>0</v>
      </c>
      <c r="AD792" s="31" t="s">
        <v>400</v>
      </c>
      <c r="AE792" s="17">
        <v>785</v>
      </c>
      <c r="AF792" s="32" t="s">
        <v>401</v>
      </c>
      <c r="AG792" s="33" t="s">
        <v>173</v>
      </c>
      <c r="AH792" s="19">
        <f t="shared" si="48"/>
        <v>43373</v>
      </c>
      <c r="AI792" s="19">
        <f t="shared" si="49"/>
        <v>43373</v>
      </c>
      <c r="AJ792" s="17" t="s">
        <v>402</v>
      </c>
    </row>
    <row r="793" spans="1:36" ht="45" customHeight="1">
      <c r="A793" s="38">
        <v>2018</v>
      </c>
      <c r="B793" s="19">
        <v>43282</v>
      </c>
      <c r="C793" s="19">
        <v>43373</v>
      </c>
      <c r="D793" s="17" t="s">
        <v>96</v>
      </c>
      <c r="E793" s="17">
        <v>322</v>
      </c>
      <c r="F793" s="17" t="s">
        <v>144</v>
      </c>
      <c r="G793" s="17" t="s">
        <v>144</v>
      </c>
      <c r="H793" s="17" t="s">
        <v>145</v>
      </c>
      <c r="I793" s="17" t="s">
        <v>304</v>
      </c>
      <c r="J793" s="17" t="s">
        <v>305</v>
      </c>
      <c r="K793" s="17" t="s">
        <v>306</v>
      </c>
      <c r="L793" s="17" t="s">
        <v>101</v>
      </c>
      <c r="M793" s="17" t="s">
        <v>1024</v>
      </c>
      <c r="N793" s="17" t="s">
        <v>103</v>
      </c>
      <c r="O793" s="17">
        <v>0</v>
      </c>
      <c r="P793" s="30">
        <v>0</v>
      </c>
      <c r="Q793" s="17" t="s">
        <v>121</v>
      </c>
      <c r="R793" s="17" t="s">
        <v>122</v>
      </c>
      <c r="S793" s="17" t="s">
        <v>122</v>
      </c>
      <c r="T793" s="17" t="s">
        <v>121</v>
      </c>
      <c r="U793" s="17" t="s">
        <v>122</v>
      </c>
      <c r="V793" s="17" t="s">
        <v>202</v>
      </c>
      <c r="W793" s="37" t="s">
        <v>159</v>
      </c>
      <c r="X793" s="19">
        <v>43341</v>
      </c>
      <c r="Y793" s="19">
        <f t="shared" si="50"/>
        <v>43341</v>
      </c>
      <c r="Z793" s="29">
        <v>786</v>
      </c>
      <c r="AA793" s="30">
        <v>90</v>
      </c>
      <c r="AB793" s="30">
        <v>0</v>
      </c>
      <c r="AD793" s="31" t="s">
        <v>400</v>
      </c>
      <c r="AE793" s="17">
        <v>786</v>
      </c>
      <c r="AF793" s="32" t="s">
        <v>401</v>
      </c>
      <c r="AG793" s="33" t="s">
        <v>173</v>
      </c>
      <c r="AH793" s="19">
        <f t="shared" si="48"/>
        <v>43373</v>
      </c>
      <c r="AI793" s="19">
        <f t="shared" si="49"/>
        <v>43373</v>
      </c>
      <c r="AJ793" s="17" t="s">
        <v>402</v>
      </c>
    </row>
    <row r="794" spans="1:36" ht="45" customHeight="1">
      <c r="A794" s="38">
        <v>2018</v>
      </c>
      <c r="B794" s="19">
        <v>43282</v>
      </c>
      <c r="C794" s="19">
        <v>43373</v>
      </c>
      <c r="D794" s="17" t="s">
        <v>96</v>
      </c>
      <c r="E794" s="17">
        <v>322</v>
      </c>
      <c r="F794" s="17" t="s">
        <v>144</v>
      </c>
      <c r="G794" s="17" t="s">
        <v>144</v>
      </c>
      <c r="H794" s="17" t="s">
        <v>145</v>
      </c>
      <c r="I794" s="17" t="s">
        <v>304</v>
      </c>
      <c r="J794" s="17" t="s">
        <v>305</v>
      </c>
      <c r="K794" s="17" t="s">
        <v>306</v>
      </c>
      <c r="L794" s="17" t="s">
        <v>101</v>
      </c>
      <c r="M794" s="17" t="s">
        <v>1057</v>
      </c>
      <c r="N794" s="17" t="s">
        <v>103</v>
      </c>
      <c r="O794" s="17">
        <v>0</v>
      </c>
      <c r="P794" s="30">
        <v>0</v>
      </c>
      <c r="Q794" s="17" t="s">
        <v>121</v>
      </c>
      <c r="R794" s="17" t="s">
        <v>122</v>
      </c>
      <c r="S794" s="17" t="s">
        <v>122</v>
      </c>
      <c r="T794" s="17" t="s">
        <v>121</v>
      </c>
      <c r="U794" s="17" t="s">
        <v>122</v>
      </c>
      <c r="V794" s="17" t="s">
        <v>1023</v>
      </c>
      <c r="W794" s="37" t="s">
        <v>159</v>
      </c>
      <c r="X794" s="19">
        <v>43346</v>
      </c>
      <c r="Y794" s="19">
        <f t="shared" si="50"/>
        <v>43346</v>
      </c>
      <c r="Z794" s="29">
        <v>787</v>
      </c>
      <c r="AA794" s="30">
        <v>90</v>
      </c>
      <c r="AB794" s="30">
        <v>0</v>
      </c>
      <c r="AD794" s="31" t="s">
        <v>400</v>
      </c>
      <c r="AE794" s="17">
        <v>787</v>
      </c>
      <c r="AF794" s="32" t="s">
        <v>401</v>
      </c>
      <c r="AG794" s="33" t="s">
        <v>173</v>
      </c>
      <c r="AH794" s="19">
        <f t="shared" si="48"/>
        <v>43373</v>
      </c>
      <c r="AI794" s="19">
        <f t="shared" si="49"/>
        <v>43373</v>
      </c>
      <c r="AJ794" s="17" t="s">
        <v>402</v>
      </c>
    </row>
    <row r="795" spans="1:36" ht="45" customHeight="1">
      <c r="A795" s="38">
        <v>2018</v>
      </c>
      <c r="B795" s="19">
        <v>43282</v>
      </c>
      <c r="C795" s="19">
        <v>43373</v>
      </c>
      <c r="D795" s="17" t="s">
        <v>96</v>
      </c>
      <c r="E795" s="17">
        <v>322</v>
      </c>
      <c r="F795" s="17" t="s">
        <v>144</v>
      </c>
      <c r="G795" s="17" t="s">
        <v>144</v>
      </c>
      <c r="H795" s="17" t="s">
        <v>145</v>
      </c>
      <c r="I795" s="17" t="s">
        <v>304</v>
      </c>
      <c r="J795" s="17" t="s">
        <v>305</v>
      </c>
      <c r="K795" s="17" t="s">
        <v>306</v>
      </c>
      <c r="L795" s="17" t="s">
        <v>101</v>
      </c>
      <c r="M795" s="17" t="s">
        <v>1057</v>
      </c>
      <c r="N795" s="17" t="s">
        <v>103</v>
      </c>
      <c r="O795" s="17">
        <v>0</v>
      </c>
      <c r="P795" s="30">
        <v>0</v>
      </c>
      <c r="Q795" s="17" t="s">
        <v>121</v>
      </c>
      <c r="R795" s="17" t="s">
        <v>122</v>
      </c>
      <c r="S795" s="17" t="s">
        <v>122</v>
      </c>
      <c r="T795" s="17" t="s">
        <v>121</v>
      </c>
      <c r="U795" s="17" t="s">
        <v>122</v>
      </c>
      <c r="V795" s="17" t="s">
        <v>1023</v>
      </c>
      <c r="W795" s="37" t="s">
        <v>159</v>
      </c>
      <c r="X795" s="19">
        <v>43343</v>
      </c>
      <c r="Y795" s="19">
        <f t="shared" si="50"/>
        <v>43343</v>
      </c>
      <c r="Z795" s="29">
        <v>788</v>
      </c>
      <c r="AA795" s="30">
        <v>90</v>
      </c>
      <c r="AB795" s="30">
        <v>0</v>
      </c>
      <c r="AD795" s="31" t="s">
        <v>400</v>
      </c>
      <c r="AE795" s="17">
        <v>788</v>
      </c>
      <c r="AF795" s="32" t="s">
        <v>401</v>
      </c>
      <c r="AG795" s="33" t="s">
        <v>173</v>
      </c>
      <c r="AH795" s="19">
        <f t="shared" si="48"/>
        <v>43373</v>
      </c>
      <c r="AI795" s="19">
        <f t="shared" si="49"/>
        <v>43373</v>
      </c>
      <c r="AJ795" s="17" t="s">
        <v>402</v>
      </c>
    </row>
    <row r="796" spans="1:36" ht="45" customHeight="1">
      <c r="A796" s="38">
        <v>2018</v>
      </c>
      <c r="B796" s="19">
        <v>43282</v>
      </c>
      <c r="C796" s="19">
        <v>43373</v>
      </c>
      <c r="D796" s="17" t="s">
        <v>96</v>
      </c>
      <c r="E796" s="17">
        <v>322</v>
      </c>
      <c r="F796" s="17" t="s">
        <v>144</v>
      </c>
      <c r="G796" s="17" t="s">
        <v>144</v>
      </c>
      <c r="H796" s="17" t="s">
        <v>145</v>
      </c>
      <c r="I796" s="17" t="s">
        <v>355</v>
      </c>
      <c r="J796" s="17" t="s">
        <v>239</v>
      </c>
      <c r="K796" s="17" t="s">
        <v>295</v>
      </c>
      <c r="L796" s="17" t="s">
        <v>101</v>
      </c>
      <c r="M796" s="17" t="s">
        <v>233</v>
      </c>
      <c r="N796" s="17" t="s">
        <v>103</v>
      </c>
      <c r="O796" s="17">
        <v>0</v>
      </c>
      <c r="P796" s="30">
        <v>0</v>
      </c>
      <c r="Q796" s="17" t="s">
        <v>121</v>
      </c>
      <c r="R796" s="17" t="s">
        <v>122</v>
      </c>
      <c r="S796" s="17" t="s">
        <v>122</v>
      </c>
      <c r="T796" s="17" t="s">
        <v>121</v>
      </c>
      <c r="U796" s="17" t="s">
        <v>122</v>
      </c>
      <c r="V796" s="17" t="s">
        <v>202</v>
      </c>
      <c r="W796" s="37" t="s">
        <v>159</v>
      </c>
      <c r="X796" s="19">
        <v>43316</v>
      </c>
      <c r="Y796" s="19">
        <f t="shared" si="50"/>
        <v>43316</v>
      </c>
      <c r="Z796" s="29">
        <v>789</v>
      </c>
      <c r="AA796" s="30">
        <v>120</v>
      </c>
      <c r="AB796" s="30">
        <v>0</v>
      </c>
      <c r="AD796" s="31" t="s">
        <v>400</v>
      </c>
      <c r="AE796" s="17">
        <v>789</v>
      </c>
      <c r="AF796" s="32" t="s">
        <v>401</v>
      </c>
      <c r="AG796" s="33" t="s">
        <v>173</v>
      </c>
      <c r="AH796" s="19">
        <f t="shared" si="48"/>
        <v>43373</v>
      </c>
      <c r="AI796" s="19">
        <f t="shared" si="49"/>
        <v>43373</v>
      </c>
      <c r="AJ796" s="17" t="s">
        <v>402</v>
      </c>
    </row>
    <row r="797" spans="1:36" ht="45" customHeight="1">
      <c r="A797" s="38">
        <v>2018</v>
      </c>
      <c r="B797" s="19">
        <v>43282</v>
      </c>
      <c r="C797" s="19">
        <v>43373</v>
      </c>
      <c r="D797" s="17" t="s">
        <v>96</v>
      </c>
      <c r="E797" s="17">
        <v>322</v>
      </c>
      <c r="F797" s="17" t="s">
        <v>144</v>
      </c>
      <c r="G797" s="17" t="s">
        <v>144</v>
      </c>
      <c r="H797" s="17" t="s">
        <v>145</v>
      </c>
      <c r="I797" s="17" t="s">
        <v>358</v>
      </c>
      <c r="J797" s="17" t="s">
        <v>359</v>
      </c>
      <c r="K797" s="17" t="s">
        <v>289</v>
      </c>
      <c r="L797" s="17" t="s">
        <v>101</v>
      </c>
      <c r="M797" s="17" t="s">
        <v>314</v>
      </c>
      <c r="N797" s="17" t="s">
        <v>103</v>
      </c>
      <c r="O797" s="17">
        <v>0</v>
      </c>
      <c r="P797" s="30">
        <v>0</v>
      </c>
      <c r="Q797" s="17" t="s">
        <v>121</v>
      </c>
      <c r="R797" s="17" t="s">
        <v>122</v>
      </c>
      <c r="S797" s="17" t="s">
        <v>122</v>
      </c>
      <c r="T797" s="17" t="s">
        <v>121</v>
      </c>
      <c r="U797" s="17" t="s">
        <v>122</v>
      </c>
      <c r="V797" s="17" t="s">
        <v>122</v>
      </c>
      <c r="W797" s="37" t="s">
        <v>296</v>
      </c>
      <c r="X797" s="19">
        <v>43350</v>
      </c>
      <c r="Y797" s="19">
        <f t="shared" si="50"/>
        <v>43350</v>
      </c>
      <c r="Z797" s="29">
        <v>790</v>
      </c>
      <c r="AA797" s="30">
        <v>100</v>
      </c>
      <c r="AB797" s="30">
        <v>0</v>
      </c>
      <c r="AD797" s="31" t="s">
        <v>400</v>
      </c>
      <c r="AE797" s="17">
        <v>790</v>
      </c>
      <c r="AF797" s="32" t="s">
        <v>401</v>
      </c>
      <c r="AG797" s="33" t="s">
        <v>173</v>
      </c>
      <c r="AH797" s="19">
        <f t="shared" si="48"/>
        <v>43373</v>
      </c>
      <c r="AI797" s="19">
        <f t="shared" si="49"/>
        <v>43373</v>
      </c>
      <c r="AJ797" s="17" t="s">
        <v>402</v>
      </c>
    </row>
    <row r="798" spans="1:36" ht="45" customHeight="1">
      <c r="A798" s="38">
        <v>2018</v>
      </c>
      <c r="B798" s="19">
        <v>43282</v>
      </c>
      <c r="C798" s="19">
        <v>43373</v>
      </c>
      <c r="D798" s="17" t="s">
        <v>96</v>
      </c>
      <c r="E798" s="17">
        <v>322</v>
      </c>
      <c r="F798" s="17" t="s">
        <v>144</v>
      </c>
      <c r="G798" s="17" t="s">
        <v>144</v>
      </c>
      <c r="H798" s="17" t="s">
        <v>145</v>
      </c>
      <c r="I798" s="17" t="s">
        <v>355</v>
      </c>
      <c r="J798" s="17" t="s">
        <v>239</v>
      </c>
      <c r="K798" s="17" t="s">
        <v>295</v>
      </c>
      <c r="L798" s="17" t="s">
        <v>101</v>
      </c>
      <c r="M798" s="17" t="s">
        <v>233</v>
      </c>
      <c r="N798" s="17" t="s">
        <v>103</v>
      </c>
      <c r="O798" s="17">
        <v>0</v>
      </c>
      <c r="P798" s="30">
        <v>0</v>
      </c>
      <c r="Q798" s="17" t="s">
        <v>121</v>
      </c>
      <c r="R798" s="17" t="s">
        <v>122</v>
      </c>
      <c r="S798" s="17" t="s">
        <v>122</v>
      </c>
      <c r="T798" s="17" t="s">
        <v>121</v>
      </c>
      <c r="U798" s="17" t="s">
        <v>122</v>
      </c>
      <c r="V798" s="17" t="s">
        <v>202</v>
      </c>
      <c r="W798" s="37" t="s">
        <v>159</v>
      </c>
      <c r="X798" s="19">
        <v>43350</v>
      </c>
      <c r="Y798" s="19">
        <f t="shared" si="50"/>
        <v>43350</v>
      </c>
      <c r="Z798" s="29">
        <v>791</v>
      </c>
      <c r="AA798" s="30">
        <v>120</v>
      </c>
      <c r="AB798" s="30">
        <v>0</v>
      </c>
      <c r="AD798" s="31" t="s">
        <v>400</v>
      </c>
      <c r="AE798" s="17">
        <v>791</v>
      </c>
      <c r="AF798" s="32" t="s">
        <v>401</v>
      </c>
      <c r="AG798" s="33" t="s">
        <v>173</v>
      </c>
      <c r="AH798" s="19">
        <f t="shared" si="48"/>
        <v>43373</v>
      </c>
      <c r="AI798" s="19">
        <f t="shared" si="49"/>
        <v>43373</v>
      </c>
      <c r="AJ798" s="17" t="s">
        <v>402</v>
      </c>
    </row>
    <row r="799" spans="1:36" ht="45" customHeight="1">
      <c r="A799" s="38">
        <v>2018</v>
      </c>
      <c r="B799" s="19">
        <v>43282</v>
      </c>
      <c r="C799" s="19">
        <v>43373</v>
      </c>
      <c r="D799" s="17" t="s">
        <v>96</v>
      </c>
      <c r="E799" s="17">
        <v>322</v>
      </c>
      <c r="F799" s="17" t="s">
        <v>144</v>
      </c>
      <c r="G799" s="17" t="s">
        <v>144</v>
      </c>
      <c r="H799" s="17" t="s">
        <v>145</v>
      </c>
      <c r="I799" s="17" t="s">
        <v>304</v>
      </c>
      <c r="J799" s="17" t="s">
        <v>305</v>
      </c>
      <c r="K799" s="17" t="s">
        <v>306</v>
      </c>
      <c r="L799" s="17" t="s">
        <v>101</v>
      </c>
      <c r="M799" s="17" t="s">
        <v>136</v>
      </c>
      <c r="N799" s="17" t="s">
        <v>103</v>
      </c>
      <c r="O799" s="17">
        <v>0</v>
      </c>
      <c r="P799" s="30">
        <v>0</v>
      </c>
      <c r="Q799" s="17" t="s">
        <v>121</v>
      </c>
      <c r="R799" s="17" t="s">
        <v>122</v>
      </c>
      <c r="S799" s="17" t="s">
        <v>122</v>
      </c>
      <c r="T799" s="17" t="s">
        <v>121</v>
      </c>
      <c r="U799" s="17" t="s">
        <v>136</v>
      </c>
      <c r="V799" s="17" t="s">
        <v>136</v>
      </c>
      <c r="W799" s="37" t="s">
        <v>296</v>
      </c>
      <c r="X799" s="19">
        <v>43349</v>
      </c>
      <c r="Y799" s="19">
        <f t="shared" si="50"/>
        <v>43349</v>
      </c>
      <c r="Z799" s="29">
        <v>792</v>
      </c>
      <c r="AA799" s="30">
        <v>200</v>
      </c>
      <c r="AB799" s="30">
        <v>0</v>
      </c>
      <c r="AD799" s="31" t="s">
        <v>400</v>
      </c>
      <c r="AE799" s="17">
        <v>792</v>
      </c>
      <c r="AF799" s="32" t="s">
        <v>401</v>
      </c>
      <c r="AG799" s="33" t="s">
        <v>173</v>
      </c>
      <c r="AH799" s="19">
        <f t="shared" si="48"/>
        <v>43373</v>
      </c>
      <c r="AI799" s="19">
        <f t="shared" si="49"/>
        <v>43373</v>
      </c>
      <c r="AJ799" s="17" t="s">
        <v>402</v>
      </c>
    </row>
    <row r="800" spans="1:36" ht="45" customHeight="1">
      <c r="A800" s="38">
        <v>2018</v>
      </c>
      <c r="B800" s="19">
        <v>43282</v>
      </c>
      <c r="C800" s="19">
        <v>43373</v>
      </c>
      <c r="D800" s="17" t="s">
        <v>96</v>
      </c>
      <c r="E800" s="17">
        <v>311</v>
      </c>
      <c r="F800" s="17" t="s">
        <v>204</v>
      </c>
      <c r="G800" s="17" t="s">
        <v>204</v>
      </c>
      <c r="H800" s="17" t="s">
        <v>145</v>
      </c>
      <c r="I800" s="17" t="s">
        <v>336</v>
      </c>
      <c r="J800" s="17" t="s">
        <v>1049</v>
      </c>
      <c r="K800" s="17" t="s">
        <v>1050</v>
      </c>
      <c r="L800" s="17" t="s">
        <v>101</v>
      </c>
      <c r="M800" s="17" t="s">
        <v>352</v>
      </c>
      <c r="N800" s="17" t="s">
        <v>103</v>
      </c>
      <c r="O800" s="17">
        <v>0</v>
      </c>
      <c r="P800" s="30">
        <v>0</v>
      </c>
      <c r="Q800" s="17" t="s">
        <v>121</v>
      </c>
      <c r="R800" s="17" t="s">
        <v>122</v>
      </c>
      <c r="S800" s="17" t="s">
        <v>122</v>
      </c>
      <c r="T800" s="17" t="s">
        <v>121</v>
      </c>
      <c r="U800" s="17" t="s">
        <v>122</v>
      </c>
      <c r="V800" s="17" t="s">
        <v>210</v>
      </c>
      <c r="W800" s="37" t="s">
        <v>1058</v>
      </c>
      <c r="X800" s="19">
        <v>43350</v>
      </c>
      <c r="Y800" s="19">
        <f t="shared" si="50"/>
        <v>43350</v>
      </c>
      <c r="Z800" s="29">
        <v>793</v>
      </c>
      <c r="AA800" s="30">
        <v>100</v>
      </c>
      <c r="AB800" s="30">
        <v>0</v>
      </c>
      <c r="AD800" s="31" t="s">
        <v>400</v>
      </c>
      <c r="AE800" s="17">
        <v>793</v>
      </c>
      <c r="AF800" s="32" t="s">
        <v>401</v>
      </c>
      <c r="AG800" s="33" t="s">
        <v>173</v>
      </c>
      <c r="AH800" s="19">
        <f t="shared" si="48"/>
        <v>43373</v>
      </c>
      <c r="AI800" s="19">
        <f t="shared" si="49"/>
        <v>43373</v>
      </c>
      <c r="AJ800" s="17" t="s">
        <v>402</v>
      </c>
    </row>
    <row r="801" spans="1:36" ht="45" customHeight="1">
      <c r="A801" s="38">
        <v>2018</v>
      </c>
      <c r="B801" s="19">
        <v>43282</v>
      </c>
      <c r="C801" s="19">
        <v>43373</v>
      </c>
      <c r="D801" s="17" t="s">
        <v>96</v>
      </c>
      <c r="E801" s="17">
        <v>311</v>
      </c>
      <c r="F801" s="17" t="s">
        <v>364</v>
      </c>
      <c r="G801" s="17" t="s">
        <v>204</v>
      </c>
      <c r="H801" s="17" t="s">
        <v>145</v>
      </c>
      <c r="I801" s="17" t="s">
        <v>342</v>
      </c>
      <c r="J801" s="17" t="s">
        <v>343</v>
      </c>
      <c r="K801" s="17" t="s">
        <v>344</v>
      </c>
      <c r="L801" s="17" t="s">
        <v>101</v>
      </c>
      <c r="M801" s="17" t="s">
        <v>352</v>
      </c>
      <c r="N801" s="17" t="s">
        <v>103</v>
      </c>
      <c r="O801" s="17">
        <v>0</v>
      </c>
      <c r="P801" s="30">
        <v>0</v>
      </c>
      <c r="Q801" s="17" t="s">
        <v>121</v>
      </c>
      <c r="R801" s="17" t="s">
        <v>122</v>
      </c>
      <c r="S801" s="17" t="s">
        <v>122</v>
      </c>
      <c r="T801" s="17" t="s">
        <v>121</v>
      </c>
      <c r="U801" s="17" t="s">
        <v>122</v>
      </c>
      <c r="V801" s="17" t="s">
        <v>210</v>
      </c>
      <c r="W801" s="37" t="s">
        <v>1058</v>
      </c>
      <c r="X801" s="19">
        <v>43350</v>
      </c>
      <c r="Y801" s="19">
        <f t="shared" si="50"/>
        <v>43350</v>
      </c>
      <c r="Z801" s="29">
        <v>794</v>
      </c>
      <c r="AA801" s="30">
        <v>110</v>
      </c>
      <c r="AB801" s="30">
        <v>0</v>
      </c>
      <c r="AD801" s="31" t="s">
        <v>400</v>
      </c>
      <c r="AE801" s="17">
        <v>794</v>
      </c>
      <c r="AF801" s="32" t="s">
        <v>401</v>
      </c>
      <c r="AG801" s="33" t="s">
        <v>173</v>
      </c>
      <c r="AH801" s="19">
        <f t="shared" si="48"/>
        <v>43373</v>
      </c>
      <c r="AI801" s="19">
        <f t="shared" si="49"/>
        <v>43373</v>
      </c>
      <c r="AJ801" s="17" t="s">
        <v>402</v>
      </c>
    </row>
    <row r="802" spans="1:36" ht="45" customHeight="1">
      <c r="A802" s="38">
        <v>2018</v>
      </c>
      <c r="B802" s="19">
        <v>43282</v>
      </c>
      <c r="C802" s="19">
        <v>43373</v>
      </c>
      <c r="D802" s="17" t="s">
        <v>96</v>
      </c>
      <c r="E802" s="17">
        <v>547</v>
      </c>
      <c r="F802" s="17" t="s">
        <v>364</v>
      </c>
      <c r="G802" s="17" t="s">
        <v>364</v>
      </c>
      <c r="H802" s="17" t="s">
        <v>145</v>
      </c>
      <c r="I802" s="17" t="s">
        <v>300</v>
      </c>
      <c r="J802" s="17" t="s">
        <v>270</v>
      </c>
      <c r="K802" s="17" t="s">
        <v>365</v>
      </c>
      <c r="L802" s="17" t="s">
        <v>101</v>
      </c>
      <c r="M802" s="17" t="s">
        <v>352</v>
      </c>
      <c r="N802" s="17" t="s">
        <v>103</v>
      </c>
      <c r="O802" s="17">
        <v>0</v>
      </c>
      <c r="P802" s="30">
        <v>0</v>
      </c>
      <c r="Q802" s="17" t="s">
        <v>121</v>
      </c>
      <c r="R802" s="17" t="s">
        <v>122</v>
      </c>
      <c r="S802" s="17" t="s">
        <v>122</v>
      </c>
      <c r="T802" s="17" t="s">
        <v>121</v>
      </c>
      <c r="U802" s="17" t="s">
        <v>122</v>
      </c>
      <c r="V802" s="17" t="s">
        <v>210</v>
      </c>
      <c r="W802" s="37" t="s">
        <v>1058</v>
      </c>
      <c r="X802" s="19">
        <v>43350</v>
      </c>
      <c r="Y802" s="19">
        <f t="shared" si="50"/>
        <v>43350</v>
      </c>
      <c r="Z802" s="29">
        <v>795</v>
      </c>
      <c r="AA802" s="30">
        <v>110</v>
      </c>
      <c r="AB802" s="30">
        <v>0</v>
      </c>
      <c r="AD802" s="31" t="s">
        <v>400</v>
      </c>
      <c r="AE802" s="17">
        <v>795</v>
      </c>
      <c r="AF802" s="32" t="s">
        <v>401</v>
      </c>
      <c r="AG802" s="33" t="s">
        <v>173</v>
      </c>
      <c r="AH802" s="19">
        <f t="shared" si="48"/>
        <v>43373</v>
      </c>
      <c r="AI802" s="19">
        <f t="shared" si="49"/>
        <v>43373</v>
      </c>
      <c r="AJ802" s="17" t="s">
        <v>402</v>
      </c>
    </row>
    <row r="803" spans="1:36" ht="45" customHeight="1">
      <c r="A803" s="38">
        <v>2018</v>
      </c>
      <c r="B803" s="19">
        <v>43282</v>
      </c>
      <c r="C803" s="19">
        <v>43373</v>
      </c>
      <c r="D803" s="17" t="s">
        <v>96</v>
      </c>
      <c r="E803" s="17">
        <v>311</v>
      </c>
      <c r="F803" s="17" t="s">
        <v>204</v>
      </c>
      <c r="G803" s="17" t="s">
        <v>204</v>
      </c>
      <c r="H803" s="17" t="s">
        <v>145</v>
      </c>
      <c r="I803" s="17" t="s">
        <v>1052</v>
      </c>
      <c r="J803" s="17" t="s">
        <v>270</v>
      </c>
      <c r="K803" s="17" t="s">
        <v>359</v>
      </c>
      <c r="L803" s="17" t="s">
        <v>101</v>
      </c>
      <c r="M803" s="17" t="s">
        <v>352</v>
      </c>
      <c r="N803" s="17" t="s">
        <v>103</v>
      </c>
      <c r="O803" s="17">
        <v>0</v>
      </c>
      <c r="P803" s="30">
        <v>0</v>
      </c>
      <c r="Q803" s="17" t="s">
        <v>121</v>
      </c>
      <c r="R803" s="17" t="s">
        <v>122</v>
      </c>
      <c r="S803" s="17" t="s">
        <v>122</v>
      </c>
      <c r="T803" s="17" t="s">
        <v>121</v>
      </c>
      <c r="U803" s="17" t="s">
        <v>122</v>
      </c>
      <c r="V803" s="17" t="s">
        <v>210</v>
      </c>
      <c r="W803" s="37" t="s">
        <v>1058</v>
      </c>
      <c r="X803" s="19">
        <v>43350</v>
      </c>
      <c r="Y803" s="19">
        <f t="shared" si="50"/>
        <v>43350</v>
      </c>
      <c r="Z803" s="29">
        <v>796</v>
      </c>
      <c r="AA803" s="30">
        <v>100</v>
      </c>
      <c r="AB803" s="30">
        <v>0</v>
      </c>
      <c r="AD803" s="31" t="s">
        <v>400</v>
      </c>
      <c r="AE803" s="17">
        <v>796</v>
      </c>
      <c r="AF803" s="32" t="s">
        <v>401</v>
      </c>
      <c r="AG803" s="33" t="s">
        <v>173</v>
      </c>
      <c r="AH803" s="19">
        <f t="shared" si="48"/>
        <v>43373</v>
      </c>
      <c r="AI803" s="19">
        <f t="shared" si="49"/>
        <v>43373</v>
      </c>
      <c r="AJ803" s="17" t="s">
        <v>402</v>
      </c>
    </row>
    <row r="804" spans="1:36" ht="45" customHeight="1">
      <c r="A804" s="38">
        <v>2018</v>
      </c>
      <c r="B804" s="19">
        <v>43282</v>
      </c>
      <c r="C804" s="19">
        <v>43373</v>
      </c>
      <c r="D804" s="17" t="s">
        <v>96</v>
      </c>
      <c r="E804" s="17">
        <v>311</v>
      </c>
      <c r="F804" s="17" t="s">
        <v>204</v>
      </c>
      <c r="G804" s="17" t="s">
        <v>204</v>
      </c>
      <c r="H804" s="17" t="s">
        <v>145</v>
      </c>
      <c r="I804" s="17" t="s">
        <v>1053</v>
      </c>
      <c r="J804" s="17" t="s">
        <v>270</v>
      </c>
      <c r="K804" s="17" t="s">
        <v>359</v>
      </c>
      <c r="L804" s="17" t="s">
        <v>101</v>
      </c>
      <c r="M804" s="17" t="s">
        <v>352</v>
      </c>
      <c r="N804" s="17" t="s">
        <v>103</v>
      </c>
      <c r="O804" s="17">
        <v>0</v>
      </c>
      <c r="P804" s="30">
        <v>0</v>
      </c>
      <c r="Q804" s="17" t="s">
        <v>121</v>
      </c>
      <c r="R804" s="17" t="s">
        <v>122</v>
      </c>
      <c r="S804" s="17" t="s">
        <v>122</v>
      </c>
      <c r="T804" s="17" t="s">
        <v>121</v>
      </c>
      <c r="U804" s="17" t="s">
        <v>122</v>
      </c>
      <c r="V804" s="17" t="s">
        <v>210</v>
      </c>
      <c r="W804" s="37" t="s">
        <v>1058</v>
      </c>
      <c r="X804" s="19">
        <v>43350</v>
      </c>
      <c r="Y804" s="19">
        <f t="shared" si="50"/>
        <v>43350</v>
      </c>
      <c r="Z804" s="29">
        <v>797</v>
      </c>
      <c r="AA804" s="30">
        <v>100</v>
      </c>
      <c r="AB804" s="30">
        <v>0</v>
      </c>
      <c r="AD804" s="31" t="s">
        <v>400</v>
      </c>
      <c r="AE804" s="17">
        <v>797</v>
      </c>
      <c r="AF804" s="32" t="s">
        <v>401</v>
      </c>
      <c r="AG804" s="33" t="s">
        <v>173</v>
      </c>
      <c r="AH804" s="19">
        <f t="shared" si="48"/>
        <v>43373</v>
      </c>
      <c r="AI804" s="19">
        <f t="shared" si="49"/>
        <v>43373</v>
      </c>
      <c r="AJ804" s="17" t="s">
        <v>402</v>
      </c>
    </row>
    <row r="805" spans="1:36" ht="45" customHeight="1">
      <c r="A805" s="38">
        <v>2018</v>
      </c>
      <c r="B805" s="19">
        <v>43282</v>
      </c>
      <c r="C805" s="19">
        <v>43373</v>
      </c>
      <c r="D805" s="17" t="s">
        <v>96</v>
      </c>
      <c r="E805" s="17">
        <v>322</v>
      </c>
      <c r="F805" s="17" t="s">
        <v>144</v>
      </c>
      <c r="G805" s="17" t="s">
        <v>144</v>
      </c>
      <c r="H805" s="17" t="s">
        <v>145</v>
      </c>
      <c r="I805" s="17" t="s">
        <v>304</v>
      </c>
      <c r="J805" s="17" t="s">
        <v>305</v>
      </c>
      <c r="K805" s="17" t="s">
        <v>306</v>
      </c>
      <c r="L805" s="17" t="s">
        <v>101</v>
      </c>
      <c r="M805" s="17" t="s">
        <v>314</v>
      </c>
      <c r="N805" s="17" t="s">
        <v>103</v>
      </c>
      <c r="O805" s="17">
        <v>0</v>
      </c>
      <c r="P805" s="30">
        <v>0</v>
      </c>
      <c r="Q805" s="17" t="s">
        <v>121</v>
      </c>
      <c r="R805" s="17" t="s">
        <v>122</v>
      </c>
      <c r="S805" s="17" t="s">
        <v>122</v>
      </c>
      <c r="T805" s="17" t="s">
        <v>121</v>
      </c>
      <c r="U805" s="17" t="s">
        <v>122</v>
      </c>
      <c r="V805" s="17" t="s">
        <v>122</v>
      </c>
      <c r="W805" s="37" t="s">
        <v>296</v>
      </c>
      <c r="X805" s="19">
        <v>43353</v>
      </c>
      <c r="Y805" s="19">
        <f t="shared" si="50"/>
        <v>43353</v>
      </c>
      <c r="Z805" s="29">
        <v>798</v>
      </c>
      <c r="AA805" s="30">
        <v>200</v>
      </c>
      <c r="AB805" s="30">
        <v>0</v>
      </c>
      <c r="AD805" s="31" t="s">
        <v>400</v>
      </c>
      <c r="AE805" s="17">
        <v>798</v>
      </c>
      <c r="AF805" s="32" t="s">
        <v>401</v>
      </c>
      <c r="AG805" s="33" t="s">
        <v>173</v>
      </c>
      <c r="AH805" s="19">
        <f t="shared" si="48"/>
        <v>43373</v>
      </c>
      <c r="AI805" s="19">
        <f t="shared" si="49"/>
        <v>43373</v>
      </c>
      <c r="AJ805" s="17" t="s">
        <v>402</v>
      </c>
    </row>
    <row r="806" spans="1:36" ht="45" customHeight="1">
      <c r="A806" s="38">
        <v>2018</v>
      </c>
      <c r="B806" s="19">
        <v>43282</v>
      </c>
      <c r="C806" s="19">
        <v>43373</v>
      </c>
      <c r="D806" s="17" t="s">
        <v>96</v>
      </c>
      <c r="E806" s="17">
        <v>311</v>
      </c>
      <c r="F806" s="17" t="s">
        <v>204</v>
      </c>
      <c r="G806" s="17" t="s">
        <v>204</v>
      </c>
      <c r="H806" s="17" t="s">
        <v>145</v>
      </c>
      <c r="I806" s="17" t="s">
        <v>346</v>
      </c>
      <c r="J806" s="17" t="s">
        <v>253</v>
      </c>
      <c r="K806" s="17" t="s">
        <v>163</v>
      </c>
      <c r="L806" s="17" t="s">
        <v>101</v>
      </c>
      <c r="M806" s="17" t="s">
        <v>352</v>
      </c>
      <c r="N806" s="17" t="s">
        <v>103</v>
      </c>
      <c r="O806" s="17">
        <v>0</v>
      </c>
      <c r="P806" s="30">
        <v>0</v>
      </c>
      <c r="Q806" s="17" t="s">
        <v>121</v>
      </c>
      <c r="R806" s="17" t="s">
        <v>122</v>
      </c>
      <c r="S806" s="17" t="s">
        <v>122</v>
      </c>
      <c r="T806" s="17" t="s">
        <v>121</v>
      </c>
      <c r="U806" s="17" t="s">
        <v>122</v>
      </c>
      <c r="V806" s="17" t="s">
        <v>210</v>
      </c>
      <c r="W806" s="37" t="s">
        <v>1058</v>
      </c>
      <c r="X806" s="19">
        <v>43350</v>
      </c>
      <c r="Y806" s="19">
        <f t="shared" si="50"/>
        <v>43350</v>
      </c>
      <c r="Z806" s="29">
        <v>799</v>
      </c>
      <c r="AA806" s="30">
        <v>100</v>
      </c>
      <c r="AB806" s="30">
        <v>0</v>
      </c>
      <c r="AD806" s="31" t="s">
        <v>400</v>
      </c>
      <c r="AE806" s="17">
        <v>799</v>
      </c>
      <c r="AF806" s="32" t="s">
        <v>401</v>
      </c>
      <c r="AG806" s="33" t="s">
        <v>173</v>
      </c>
      <c r="AH806" s="19">
        <f t="shared" si="48"/>
        <v>43373</v>
      </c>
      <c r="AI806" s="19">
        <f t="shared" si="49"/>
        <v>43373</v>
      </c>
      <c r="AJ806" s="17" t="s">
        <v>402</v>
      </c>
    </row>
    <row r="807" spans="1:36" ht="45" customHeight="1">
      <c r="A807" s="38">
        <v>2018</v>
      </c>
      <c r="B807" s="19">
        <v>43282</v>
      </c>
      <c r="C807" s="19">
        <v>43373</v>
      </c>
      <c r="D807" s="17" t="s">
        <v>96</v>
      </c>
      <c r="E807" s="17">
        <v>322</v>
      </c>
      <c r="F807" s="17" t="s">
        <v>144</v>
      </c>
      <c r="G807" s="17" t="s">
        <v>144</v>
      </c>
      <c r="H807" s="17" t="s">
        <v>145</v>
      </c>
      <c r="I807" s="17" t="s">
        <v>304</v>
      </c>
      <c r="J807" s="17" t="s">
        <v>305</v>
      </c>
      <c r="K807" s="17" t="s">
        <v>306</v>
      </c>
      <c r="L807" s="17" t="s">
        <v>101</v>
      </c>
      <c r="M807" s="17" t="s">
        <v>136</v>
      </c>
      <c r="N807" s="17" t="s">
        <v>103</v>
      </c>
      <c r="O807" s="17">
        <v>0</v>
      </c>
      <c r="P807" s="30">
        <v>0</v>
      </c>
      <c r="Q807" s="17" t="s">
        <v>121</v>
      </c>
      <c r="R807" s="17" t="s">
        <v>122</v>
      </c>
      <c r="S807" s="17" t="s">
        <v>122</v>
      </c>
      <c r="T807" s="17" t="s">
        <v>121</v>
      </c>
      <c r="U807" s="17" t="s">
        <v>136</v>
      </c>
      <c r="V807" s="17" t="s">
        <v>136</v>
      </c>
      <c r="W807" s="37" t="s">
        <v>296</v>
      </c>
      <c r="X807" s="19">
        <v>43349</v>
      </c>
      <c r="Y807" s="19">
        <f t="shared" si="50"/>
        <v>43349</v>
      </c>
      <c r="Z807" s="29">
        <v>800</v>
      </c>
      <c r="AA807" s="30">
        <v>124.14</v>
      </c>
      <c r="AB807" s="30">
        <v>0</v>
      </c>
      <c r="AD807" s="31" t="s">
        <v>400</v>
      </c>
      <c r="AE807" s="17">
        <v>800</v>
      </c>
      <c r="AF807" s="32" t="s">
        <v>401</v>
      </c>
      <c r="AG807" s="33" t="s">
        <v>173</v>
      </c>
      <c r="AH807" s="19">
        <f t="shared" si="48"/>
        <v>43373</v>
      </c>
      <c r="AI807" s="19">
        <f t="shared" si="49"/>
        <v>43373</v>
      </c>
      <c r="AJ807" s="17" t="s">
        <v>402</v>
      </c>
    </row>
    <row r="808" spans="1:36" ht="45" customHeight="1">
      <c r="A808" s="38">
        <v>2018</v>
      </c>
      <c r="B808" s="19">
        <v>43282</v>
      </c>
      <c r="C808" s="19">
        <v>43373</v>
      </c>
      <c r="D808" s="17" t="s">
        <v>96</v>
      </c>
      <c r="E808" s="17">
        <v>322</v>
      </c>
      <c r="F808" s="17" t="s">
        <v>144</v>
      </c>
      <c r="G808" s="17" t="s">
        <v>144</v>
      </c>
      <c r="H808" s="17" t="s">
        <v>145</v>
      </c>
      <c r="I808" s="17" t="s">
        <v>304</v>
      </c>
      <c r="J808" s="17" t="s">
        <v>305</v>
      </c>
      <c r="K808" s="17" t="s">
        <v>306</v>
      </c>
      <c r="L808" s="17" t="s">
        <v>101</v>
      </c>
      <c r="M808" s="17" t="s">
        <v>1057</v>
      </c>
      <c r="N808" s="17" t="s">
        <v>103</v>
      </c>
      <c r="O808" s="17">
        <v>0</v>
      </c>
      <c r="P808" s="30">
        <v>0</v>
      </c>
      <c r="Q808" s="17" t="s">
        <v>121</v>
      </c>
      <c r="R808" s="17" t="s">
        <v>122</v>
      </c>
      <c r="S808" s="17" t="s">
        <v>122</v>
      </c>
      <c r="T808" s="17" t="s">
        <v>121</v>
      </c>
      <c r="U808" s="17" t="s">
        <v>122</v>
      </c>
      <c r="V808" s="17" t="s">
        <v>1023</v>
      </c>
      <c r="W808" s="37" t="s">
        <v>159</v>
      </c>
      <c r="X808" s="19">
        <v>43343</v>
      </c>
      <c r="Y808" s="19">
        <f t="shared" si="50"/>
        <v>43343</v>
      </c>
      <c r="Z808" s="29">
        <v>801</v>
      </c>
      <c r="AA808" s="30">
        <v>200</v>
      </c>
      <c r="AB808" s="30">
        <v>0</v>
      </c>
      <c r="AD808" s="31" t="s">
        <v>400</v>
      </c>
      <c r="AE808" s="17">
        <v>801</v>
      </c>
      <c r="AF808" s="32" t="s">
        <v>401</v>
      </c>
      <c r="AG808" s="33" t="s">
        <v>173</v>
      </c>
      <c r="AH808" s="19">
        <f t="shared" si="48"/>
        <v>43373</v>
      </c>
      <c r="AI808" s="19">
        <f t="shared" si="49"/>
        <v>43373</v>
      </c>
      <c r="AJ808" s="17" t="s">
        <v>402</v>
      </c>
    </row>
    <row r="809" spans="1:36" ht="45" customHeight="1">
      <c r="A809" s="38">
        <v>2018</v>
      </c>
      <c r="B809" s="19">
        <v>43282</v>
      </c>
      <c r="C809" s="19">
        <v>43373</v>
      </c>
      <c r="D809" s="17" t="s">
        <v>96</v>
      </c>
      <c r="E809" s="17">
        <v>322</v>
      </c>
      <c r="F809" s="17" t="s">
        <v>144</v>
      </c>
      <c r="G809" s="17" t="s">
        <v>144</v>
      </c>
      <c r="H809" s="17" t="s">
        <v>145</v>
      </c>
      <c r="I809" s="17" t="s">
        <v>304</v>
      </c>
      <c r="J809" s="17" t="s">
        <v>305</v>
      </c>
      <c r="K809" s="17" t="s">
        <v>306</v>
      </c>
      <c r="L809" s="17" t="s">
        <v>101</v>
      </c>
      <c r="M809" s="17" t="s">
        <v>1024</v>
      </c>
      <c r="N809" s="17" t="s">
        <v>103</v>
      </c>
      <c r="O809" s="17">
        <v>0</v>
      </c>
      <c r="P809" s="30">
        <v>0</v>
      </c>
      <c r="Q809" s="17" t="s">
        <v>121</v>
      </c>
      <c r="R809" s="17" t="s">
        <v>122</v>
      </c>
      <c r="S809" s="17" t="s">
        <v>122</v>
      </c>
      <c r="T809" s="17" t="s">
        <v>121</v>
      </c>
      <c r="U809" s="17" t="s">
        <v>122</v>
      </c>
      <c r="V809" s="17" t="s">
        <v>202</v>
      </c>
      <c r="W809" s="37" t="s">
        <v>159</v>
      </c>
      <c r="X809" s="19">
        <v>43341</v>
      </c>
      <c r="Y809" s="19">
        <f t="shared" si="50"/>
        <v>43341</v>
      </c>
      <c r="Z809" s="29">
        <v>802</v>
      </c>
      <c r="AA809" s="30">
        <v>250</v>
      </c>
      <c r="AB809" s="30">
        <v>0</v>
      </c>
      <c r="AD809" s="31" t="s">
        <v>400</v>
      </c>
      <c r="AE809" s="17">
        <v>802</v>
      </c>
      <c r="AF809" s="32" t="s">
        <v>401</v>
      </c>
      <c r="AG809" s="33" t="s">
        <v>173</v>
      </c>
      <c r="AH809" s="19">
        <f t="shared" si="48"/>
        <v>43373</v>
      </c>
      <c r="AI809" s="19">
        <f t="shared" si="49"/>
        <v>43373</v>
      </c>
      <c r="AJ809" s="17" t="s">
        <v>402</v>
      </c>
    </row>
    <row r="810" spans="1:36" ht="45" customHeight="1">
      <c r="A810" s="38">
        <v>2018</v>
      </c>
      <c r="B810" s="19">
        <v>43282</v>
      </c>
      <c r="C810" s="19">
        <v>43373</v>
      </c>
      <c r="D810" s="17" t="s">
        <v>96</v>
      </c>
      <c r="E810" s="17">
        <v>322</v>
      </c>
      <c r="F810" s="17" t="s">
        <v>144</v>
      </c>
      <c r="G810" s="17" t="s">
        <v>144</v>
      </c>
      <c r="H810" s="17" t="s">
        <v>145</v>
      </c>
      <c r="I810" s="17" t="s">
        <v>304</v>
      </c>
      <c r="J810" s="17" t="s">
        <v>305</v>
      </c>
      <c r="K810" s="17" t="s">
        <v>306</v>
      </c>
      <c r="L810" s="17" t="s">
        <v>101</v>
      </c>
      <c r="M810" s="17" t="s">
        <v>1057</v>
      </c>
      <c r="N810" s="17" t="s">
        <v>103</v>
      </c>
      <c r="O810" s="17">
        <v>0</v>
      </c>
      <c r="P810" s="30">
        <v>0</v>
      </c>
      <c r="Q810" s="17" t="s">
        <v>121</v>
      </c>
      <c r="R810" s="17" t="s">
        <v>122</v>
      </c>
      <c r="S810" s="17" t="s">
        <v>122</v>
      </c>
      <c r="T810" s="17" t="s">
        <v>121</v>
      </c>
      <c r="U810" s="17" t="s">
        <v>122</v>
      </c>
      <c r="V810" s="17" t="s">
        <v>1023</v>
      </c>
      <c r="W810" s="37" t="s">
        <v>159</v>
      </c>
      <c r="X810" s="19">
        <v>43344</v>
      </c>
      <c r="Y810" s="19">
        <f t="shared" si="50"/>
        <v>43344</v>
      </c>
      <c r="Z810" s="29">
        <v>803</v>
      </c>
      <c r="AA810" s="30">
        <v>196</v>
      </c>
      <c r="AB810" s="30">
        <v>0</v>
      </c>
      <c r="AD810" s="31" t="s">
        <v>400</v>
      </c>
      <c r="AE810" s="17">
        <v>803</v>
      </c>
      <c r="AF810" s="32" t="s">
        <v>401</v>
      </c>
      <c r="AG810" s="33" t="s">
        <v>173</v>
      </c>
      <c r="AH810" s="19">
        <f t="shared" si="48"/>
        <v>43373</v>
      </c>
      <c r="AI810" s="19">
        <f t="shared" si="49"/>
        <v>43373</v>
      </c>
      <c r="AJ810" s="17" t="s">
        <v>402</v>
      </c>
    </row>
    <row r="811" spans="1:36" ht="45" customHeight="1">
      <c r="A811" s="38">
        <v>2018</v>
      </c>
      <c r="B811" s="19">
        <v>43282</v>
      </c>
      <c r="C811" s="19">
        <v>43373</v>
      </c>
      <c r="D811" s="17" t="s">
        <v>96</v>
      </c>
      <c r="E811" s="17">
        <v>322</v>
      </c>
      <c r="F811" s="17" t="s">
        <v>144</v>
      </c>
      <c r="G811" s="17" t="s">
        <v>144</v>
      </c>
      <c r="H811" s="17" t="s">
        <v>145</v>
      </c>
      <c r="I811" s="17" t="s">
        <v>355</v>
      </c>
      <c r="J811" s="17" t="s">
        <v>239</v>
      </c>
      <c r="K811" s="17" t="s">
        <v>295</v>
      </c>
      <c r="L811" s="17" t="s">
        <v>101</v>
      </c>
      <c r="M811" s="17" t="s">
        <v>233</v>
      </c>
      <c r="N811" s="17" t="s">
        <v>103</v>
      </c>
      <c r="O811" s="17">
        <v>0</v>
      </c>
      <c r="P811" s="30">
        <v>0</v>
      </c>
      <c r="Q811" s="17" t="s">
        <v>121</v>
      </c>
      <c r="R811" s="17" t="s">
        <v>122</v>
      </c>
      <c r="S811" s="17" t="s">
        <v>122</v>
      </c>
      <c r="T811" s="17" t="s">
        <v>121</v>
      </c>
      <c r="U811" s="17" t="s">
        <v>122</v>
      </c>
      <c r="V811" s="17" t="s">
        <v>202</v>
      </c>
      <c r="W811" s="37" t="s">
        <v>159</v>
      </c>
      <c r="X811" s="19">
        <v>43347</v>
      </c>
      <c r="Y811" s="19">
        <f t="shared" si="50"/>
        <v>43347</v>
      </c>
      <c r="Z811" s="29">
        <v>804</v>
      </c>
      <c r="AA811" s="30">
        <v>213</v>
      </c>
      <c r="AB811" s="30">
        <v>0</v>
      </c>
      <c r="AD811" s="31" t="s">
        <v>400</v>
      </c>
      <c r="AE811" s="17">
        <v>804</v>
      </c>
      <c r="AF811" s="32" t="s">
        <v>401</v>
      </c>
      <c r="AG811" s="33" t="s">
        <v>173</v>
      </c>
      <c r="AH811" s="19">
        <f t="shared" si="48"/>
        <v>43373</v>
      </c>
      <c r="AI811" s="19">
        <f t="shared" si="49"/>
        <v>43373</v>
      </c>
      <c r="AJ811" s="17" t="s">
        <v>402</v>
      </c>
    </row>
    <row r="812" spans="1:36" ht="45" customHeight="1">
      <c r="A812" s="38">
        <v>2018</v>
      </c>
      <c r="B812" s="19">
        <v>43282</v>
      </c>
      <c r="C812" s="19">
        <v>43373</v>
      </c>
      <c r="D812" s="17" t="s">
        <v>96</v>
      </c>
      <c r="E812" s="17">
        <v>322</v>
      </c>
      <c r="F812" s="17" t="s">
        <v>144</v>
      </c>
      <c r="G812" s="17" t="s">
        <v>144</v>
      </c>
      <c r="H812" s="17" t="s">
        <v>145</v>
      </c>
      <c r="I812" s="17" t="s">
        <v>358</v>
      </c>
      <c r="J812" s="17" t="s">
        <v>359</v>
      </c>
      <c r="K812" s="17" t="s">
        <v>289</v>
      </c>
      <c r="L812" s="17" t="s">
        <v>101</v>
      </c>
      <c r="M812" s="17" t="s">
        <v>314</v>
      </c>
      <c r="N812" s="17" t="s">
        <v>103</v>
      </c>
      <c r="O812" s="17">
        <v>0</v>
      </c>
      <c r="P812" s="30">
        <v>0</v>
      </c>
      <c r="Q812" s="17" t="s">
        <v>121</v>
      </c>
      <c r="R812" s="17" t="s">
        <v>122</v>
      </c>
      <c r="S812" s="17" t="s">
        <v>122</v>
      </c>
      <c r="T812" s="17" t="s">
        <v>121</v>
      </c>
      <c r="U812" s="17" t="s">
        <v>122</v>
      </c>
      <c r="V812" s="17" t="s">
        <v>122</v>
      </c>
      <c r="W812" s="37" t="s">
        <v>296</v>
      </c>
      <c r="X812" s="19">
        <v>43353</v>
      </c>
      <c r="Y812" s="19">
        <f t="shared" si="50"/>
        <v>43353</v>
      </c>
      <c r="Z812" s="29">
        <v>805</v>
      </c>
      <c r="AA812" s="30">
        <v>267</v>
      </c>
      <c r="AB812" s="30">
        <v>0</v>
      </c>
      <c r="AD812" s="31" t="s">
        <v>400</v>
      </c>
      <c r="AE812" s="17">
        <v>805</v>
      </c>
      <c r="AF812" s="32" t="s">
        <v>401</v>
      </c>
      <c r="AG812" s="33" t="s">
        <v>173</v>
      </c>
      <c r="AH812" s="19">
        <f t="shared" si="48"/>
        <v>43373</v>
      </c>
      <c r="AI812" s="19">
        <f t="shared" si="49"/>
        <v>43373</v>
      </c>
      <c r="AJ812" s="17" t="s">
        <v>402</v>
      </c>
    </row>
    <row r="813" spans="1:36" ht="45" customHeight="1">
      <c r="A813" s="38">
        <v>2018</v>
      </c>
      <c r="B813" s="19">
        <v>43282</v>
      </c>
      <c r="C813" s="19">
        <v>43373</v>
      </c>
      <c r="D813" s="17" t="s">
        <v>96</v>
      </c>
      <c r="E813" s="17">
        <v>322</v>
      </c>
      <c r="F813" s="17" t="s">
        <v>144</v>
      </c>
      <c r="G813" s="17" t="s">
        <v>144</v>
      </c>
      <c r="H813" s="17" t="s">
        <v>145</v>
      </c>
      <c r="I813" s="17" t="s">
        <v>355</v>
      </c>
      <c r="J813" s="17" t="s">
        <v>239</v>
      </c>
      <c r="K813" s="17" t="s">
        <v>295</v>
      </c>
      <c r="L813" s="17" t="s">
        <v>101</v>
      </c>
      <c r="M813" s="17" t="s">
        <v>233</v>
      </c>
      <c r="N813" s="17" t="s">
        <v>103</v>
      </c>
      <c r="O813" s="17">
        <v>0</v>
      </c>
      <c r="P813" s="30">
        <v>0</v>
      </c>
      <c r="Q813" s="17" t="s">
        <v>121</v>
      </c>
      <c r="R813" s="17" t="s">
        <v>122</v>
      </c>
      <c r="S813" s="17" t="s">
        <v>122</v>
      </c>
      <c r="T813" s="17" t="s">
        <v>121</v>
      </c>
      <c r="U813" s="17" t="s">
        <v>122</v>
      </c>
      <c r="V813" s="17" t="s">
        <v>202</v>
      </c>
      <c r="W813" s="37" t="s">
        <v>159</v>
      </c>
      <c r="X813" s="19">
        <v>43351</v>
      </c>
      <c r="Y813" s="19">
        <f t="shared" si="50"/>
        <v>43351</v>
      </c>
      <c r="Z813" s="29">
        <v>806</v>
      </c>
      <c r="AA813" s="30">
        <v>190</v>
      </c>
      <c r="AB813" s="30">
        <v>0</v>
      </c>
      <c r="AD813" s="31" t="s">
        <v>400</v>
      </c>
      <c r="AE813" s="17">
        <v>806</v>
      </c>
      <c r="AF813" s="32" t="s">
        <v>401</v>
      </c>
      <c r="AG813" s="33" t="s">
        <v>173</v>
      </c>
      <c r="AH813" s="19">
        <f t="shared" si="48"/>
        <v>43373</v>
      </c>
      <c r="AI813" s="19">
        <f t="shared" si="49"/>
        <v>43373</v>
      </c>
      <c r="AJ813" s="17" t="s">
        <v>402</v>
      </c>
    </row>
    <row r="814" spans="1:36" ht="45" customHeight="1">
      <c r="A814" s="38">
        <v>2018</v>
      </c>
      <c r="B814" s="19">
        <v>43282</v>
      </c>
      <c r="C814" s="19">
        <v>43373</v>
      </c>
      <c r="D814" s="17" t="s">
        <v>96</v>
      </c>
      <c r="E814" s="17">
        <v>322</v>
      </c>
      <c r="F814" s="17" t="s">
        <v>144</v>
      </c>
      <c r="G814" s="17" t="s">
        <v>144</v>
      </c>
      <c r="H814" s="17" t="s">
        <v>145</v>
      </c>
      <c r="I814" s="17" t="s">
        <v>304</v>
      </c>
      <c r="J814" s="17" t="s">
        <v>305</v>
      </c>
      <c r="K814" s="17" t="s">
        <v>306</v>
      </c>
      <c r="L814" s="17" t="s">
        <v>101</v>
      </c>
      <c r="M814" s="17" t="s">
        <v>136</v>
      </c>
      <c r="N814" s="17" t="s">
        <v>103</v>
      </c>
      <c r="O814" s="17">
        <v>0</v>
      </c>
      <c r="P814" s="30">
        <v>0</v>
      </c>
      <c r="Q814" s="17" t="s">
        <v>121</v>
      </c>
      <c r="R814" s="17" t="s">
        <v>122</v>
      </c>
      <c r="S814" s="17" t="s">
        <v>122</v>
      </c>
      <c r="T814" s="17" t="s">
        <v>121</v>
      </c>
      <c r="U814" s="17" t="s">
        <v>136</v>
      </c>
      <c r="V814" s="17" t="s">
        <v>136</v>
      </c>
      <c r="W814" s="37" t="s">
        <v>296</v>
      </c>
      <c r="X814" s="19">
        <v>43349</v>
      </c>
      <c r="Y814" s="19">
        <f t="shared" si="50"/>
        <v>43349</v>
      </c>
      <c r="Z814" s="29">
        <v>807</v>
      </c>
      <c r="AA814" s="30">
        <v>288</v>
      </c>
      <c r="AB814" s="30">
        <v>0</v>
      </c>
      <c r="AD814" s="31" t="s">
        <v>400</v>
      </c>
      <c r="AE814" s="17">
        <v>807</v>
      </c>
      <c r="AF814" s="32" t="s">
        <v>401</v>
      </c>
      <c r="AG814" s="33" t="s">
        <v>173</v>
      </c>
      <c r="AH814" s="19">
        <f t="shared" si="48"/>
        <v>43373</v>
      </c>
      <c r="AI814" s="19">
        <f t="shared" si="49"/>
        <v>43373</v>
      </c>
      <c r="AJ814" s="17" t="s">
        <v>402</v>
      </c>
    </row>
    <row r="815" spans="1:36" ht="45" customHeight="1">
      <c r="A815" s="38">
        <v>2018</v>
      </c>
      <c r="B815" s="19">
        <v>43282</v>
      </c>
      <c r="C815" s="19">
        <v>43373</v>
      </c>
      <c r="D815" s="17" t="s">
        <v>96</v>
      </c>
      <c r="E815" s="17">
        <v>322</v>
      </c>
      <c r="F815" s="17" t="s">
        <v>144</v>
      </c>
      <c r="G815" s="17" t="s">
        <v>144</v>
      </c>
      <c r="H815" s="17" t="s">
        <v>145</v>
      </c>
      <c r="I815" s="17" t="s">
        <v>304</v>
      </c>
      <c r="J815" s="17" t="s">
        <v>305</v>
      </c>
      <c r="K815" s="17" t="s">
        <v>306</v>
      </c>
      <c r="L815" s="17" t="s">
        <v>101</v>
      </c>
      <c r="M815" s="17" t="s">
        <v>136</v>
      </c>
      <c r="N815" s="17" t="s">
        <v>103</v>
      </c>
      <c r="O815" s="17">
        <v>0</v>
      </c>
      <c r="P815" s="30">
        <v>0</v>
      </c>
      <c r="Q815" s="17" t="s">
        <v>121</v>
      </c>
      <c r="R815" s="17" t="s">
        <v>122</v>
      </c>
      <c r="S815" s="17" t="s">
        <v>122</v>
      </c>
      <c r="T815" s="17" t="s">
        <v>121</v>
      </c>
      <c r="U815" s="17" t="s">
        <v>136</v>
      </c>
      <c r="V815" s="17" t="s">
        <v>136</v>
      </c>
      <c r="W815" s="37" t="s">
        <v>296</v>
      </c>
      <c r="X815" s="19">
        <v>43350</v>
      </c>
      <c r="Y815" s="19">
        <f t="shared" si="50"/>
        <v>43350</v>
      </c>
      <c r="Z815" s="29">
        <v>808</v>
      </c>
      <c r="AA815" s="30">
        <v>325</v>
      </c>
      <c r="AB815" s="30">
        <v>0</v>
      </c>
      <c r="AD815" s="31" t="s">
        <v>400</v>
      </c>
      <c r="AE815" s="17">
        <v>808</v>
      </c>
      <c r="AF815" s="32" t="s">
        <v>401</v>
      </c>
      <c r="AG815" s="33" t="s">
        <v>173</v>
      </c>
      <c r="AH815" s="19">
        <f t="shared" si="48"/>
        <v>43373</v>
      </c>
      <c r="AI815" s="19">
        <f t="shared" si="49"/>
        <v>43373</v>
      </c>
      <c r="AJ815" s="17" t="s">
        <v>402</v>
      </c>
    </row>
    <row r="816" spans="1:36" ht="45" customHeight="1">
      <c r="A816" s="38">
        <v>2018</v>
      </c>
      <c r="B816" s="19">
        <v>43282</v>
      </c>
      <c r="C816" s="19">
        <v>43373</v>
      </c>
      <c r="D816" s="17" t="s">
        <v>96</v>
      </c>
      <c r="E816" s="17">
        <v>322</v>
      </c>
      <c r="F816" s="17" t="s">
        <v>144</v>
      </c>
      <c r="G816" s="17" t="s">
        <v>144</v>
      </c>
      <c r="H816" s="17" t="s">
        <v>145</v>
      </c>
      <c r="I816" s="17" t="s">
        <v>304</v>
      </c>
      <c r="J816" s="17" t="s">
        <v>305</v>
      </c>
      <c r="K816" s="17" t="s">
        <v>306</v>
      </c>
      <c r="L816" s="17" t="s">
        <v>101</v>
      </c>
      <c r="M816" s="17" t="s">
        <v>136</v>
      </c>
      <c r="N816" s="17" t="s">
        <v>103</v>
      </c>
      <c r="O816" s="17">
        <v>0</v>
      </c>
      <c r="P816" s="30">
        <v>0</v>
      </c>
      <c r="Q816" s="17" t="s">
        <v>121</v>
      </c>
      <c r="R816" s="17" t="s">
        <v>122</v>
      </c>
      <c r="S816" s="17" t="s">
        <v>122</v>
      </c>
      <c r="T816" s="17" t="s">
        <v>121</v>
      </c>
      <c r="U816" s="17" t="s">
        <v>136</v>
      </c>
      <c r="V816" s="17" t="s">
        <v>136</v>
      </c>
      <c r="W816" s="37" t="s">
        <v>296</v>
      </c>
      <c r="X816" s="19">
        <v>43350</v>
      </c>
      <c r="Y816" s="19">
        <f t="shared" si="50"/>
        <v>43350</v>
      </c>
      <c r="Z816" s="29">
        <v>809</v>
      </c>
      <c r="AA816" s="30">
        <v>180</v>
      </c>
      <c r="AB816" s="30">
        <v>0</v>
      </c>
      <c r="AD816" s="31" t="s">
        <v>400</v>
      </c>
      <c r="AE816" s="17">
        <v>809</v>
      </c>
      <c r="AF816" s="32" t="s">
        <v>401</v>
      </c>
      <c r="AG816" s="33" t="s">
        <v>173</v>
      </c>
      <c r="AH816" s="19">
        <f t="shared" si="48"/>
        <v>43373</v>
      </c>
      <c r="AI816" s="19">
        <f t="shared" si="49"/>
        <v>43373</v>
      </c>
      <c r="AJ816" s="17" t="s">
        <v>402</v>
      </c>
    </row>
    <row r="817" spans="1:36" ht="45" customHeight="1">
      <c r="A817" s="38">
        <v>2018</v>
      </c>
      <c r="B817" s="19">
        <v>43282</v>
      </c>
      <c r="C817" s="19">
        <v>43373</v>
      </c>
      <c r="D817" s="17" t="s">
        <v>96</v>
      </c>
      <c r="E817" s="17">
        <v>322</v>
      </c>
      <c r="F817" s="17" t="s">
        <v>144</v>
      </c>
      <c r="G817" s="17" t="s">
        <v>144</v>
      </c>
      <c r="H817" s="17" t="s">
        <v>145</v>
      </c>
      <c r="I817" s="17" t="s">
        <v>304</v>
      </c>
      <c r="J817" s="17" t="s">
        <v>305</v>
      </c>
      <c r="K817" s="17" t="s">
        <v>306</v>
      </c>
      <c r="L817" s="17" t="s">
        <v>101</v>
      </c>
      <c r="M817" s="17" t="s">
        <v>136</v>
      </c>
      <c r="N817" s="17" t="s">
        <v>103</v>
      </c>
      <c r="O817" s="17">
        <v>0</v>
      </c>
      <c r="P817" s="30">
        <v>0</v>
      </c>
      <c r="Q817" s="17" t="s">
        <v>121</v>
      </c>
      <c r="R817" s="17" t="s">
        <v>122</v>
      </c>
      <c r="S817" s="17" t="s">
        <v>122</v>
      </c>
      <c r="T817" s="17" t="s">
        <v>121</v>
      </c>
      <c r="U817" s="17" t="s">
        <v>136</v>
      </c>
      <c r="V817" s="17" t="s">
        <v>136</v>
      </c>
      <c r="W817" s="37" t="s">
        <v>296</v>
      </c>
      <c r="X817" s="19">
        <v>43350</v>
      </c>
      <c r="Y817" s="19">
        <f t="shared" si="50"/>
        <v>43350</v>
      </c>
      <c r="Z817" s="29">
        <v>810</v>
      </c>
      <c r="AA817" s="30">
        <v>328</v>
      </c>
      <c r="AB817" s="30">
        <v>0</v>
      </c>
      <c r="AD817" s="31" t="s">
        <v>400</v>
      </c>
      <c r="AE817" s="17">
        <v>810</v>
      </c>
      <c r="AF817" s="32" t="s">
        <v>401</v>
      </c>
      <c r="AG817" s="33" t="s">
        <v>173</v>
      </c>
      <c r="AH817" s="19">
        <f t="shared" si="48"/>
        <v>43373</v>
      </c>
      <c r="AI817" s="19">
        <f t="shared" si="49"/>
        <v>43373</v>
      </c>
      <c r="AJ817" s="17" t="s">
        <v>402</v>
      </c>
    </row>
    <row r="818" spans="1:36" ht="45" customHeight="1">
      <c r="A818" s="38">
        <v>2018</v>
      </c>
      <c r="B818" s="19">
        <v>43282</v>
      </c>
      <c r="C818" s="19">
        <v>43373</v>
      </c>
      <c r="D818" s="17" t="s">
        <v>96</v>
      </c>
      <c r="E818" s="17">
        <v>311</v>
      </c>
      <c r="F818" s="17" t="s">
        <v>204</v>
      </c>
      <c r="G818" s="17" t="s">
        <v>204</v>
      </c>
      <c r="H818" s="17" t="s">
        <v>145</v>
      </c>
      <c r="I818" s="17" t="s">
        <v>366</v>
      </c>
      <c r="J818" s="17" t="s">
        <v>367</v>
      </c>
      <c r="K818" s="17" t="s">
        <v>368</v>
      </c>
      <c r="L818" s="17" t="s">
        <v>101</v>
      </c>
      <c r="M818" s="17" t="s">
        <v>1059</v>
      </c>
      <c r="N818" s="17" t="s">
        <v>103</v>
      </c>
      <c r="O818" s="17">
        <v>0</v>
      </c>
      <c r="P818" s="30">
        <v>0</v>
      </c>
      <c r="Q818" s="17" t="s">
        <v>121</v>
      </c>
      <c r="R818" s="17" t="s">
        <v>122</v>
      </c>
      <c r="S818" s="17" t="s">
        <v>122</v>
      </c>
      <c r="T818" s="17" t="s">
        <v>121</v>
      </c>
      <c r="U818" s="17" t="s">
        <v>122</v>
      </c>
      <c r="V818" s="17" t="s">
        <v>210</v>
      </c>
      <c r="W818" s="17" t="s">
        <v>1058</v>
      </c>
      <c r="X818" s="19">
        <v>43350</v>
      </c>
      <c r="Y818" s="19">
        <f t="shared" si="50"/>
        <v>43350</v>
      </c>
      <c r="Z818" s="29">
        <v>811</v>
      </c>
      <c r="AA818" s="30">
        <v>100</v>
      </c>
      <c r="AB818" s="30">
        <v>0</v>
      </c>
      <c r="AD818" s="31" t="s">
        <v>400</v>
      </c>
      <c r="AE818" s="17">
        <v>811</v>
      </c>
      <c r="AF818" s="32" t="s">
        <v>401</v>
      </c>
      <c r="AG818" s="33" t="s">
        <v>173</v>
      </c>
      <c r="AH818" s="19">
        <f t="shared" si="48"/>
        <v>43373</v>
      </c>
      <c r="AI818" s="19">
        <f t="shared" si="49"/>
        <v>43373</v>
      </c>
      <c r="AJ818" s="17" t="s">
        <v>402</v>
      </c>
    </row>
    <row r="819" spans="1:36" ht="45" customHeight="1">
      <c r="A819" s="38">
        <v>2018</v>
      </c>
      <c r="B819" s="19">
        <v>43282</v>
      </c>
      <c r="C819" s="19">
        <v>43373</v>
      </c>
      <c r="D819" s="17" t="s">
        <v>96</v>
      </c>
      <c r="E819" s="17">
        <v>322</v>
      </c>
      <c r="F819" s="17" t="s">
        <v>144</v>
      </c>
      <c r="G819" s="17" t="s">
        <v>144</v>
      </c>
      <c r="H819" s="17" t="s">
        <v>145</v>
      </c>
      <c r="I819" s="17" t="s">
        <v>339</v>
      </c>
      <c r="J819" s="17" t="s">
        <v>340</v>
      </c>
      <c r="K819" s="17" t="s">
        <v>341</v>
      </c>
      <c r="L819" s="17" t="s">
        <v>101</v>
      </c>
      <c r="M819" s="17" t="s">
        <v>354</v>
      </c>
      <c r="N819" s="17" t="s">
        <v>103</v>
      </c>
      <c r="O819" s="17">
        <v>0</v>
      </c>
      <c r="P819" s="30">
        <v>0</v>
      </c>
      <c r="Q819" s="17" t="s">
        <v>121</v>
      </c>
      <c r="R819" s="17" t="s">
        <v>122</v>
      </c>
      <c r="S819" s="17" t="s">
        <v>122</v>
      </c>
      <c r="T819" s="17" t="s">
        <v>121</v>
      </c>
      <c r="U819" s="17" t="s">
        <v>354</v>
      </c>
      <c r="V819" s="17" t="s">
        <v>354</v>
      </c>
      <c r="W819" s="37" t="s">
        <v>296</v>
      </c>
      <c r="X819" s="19">
        <v>43349</v>
      </c>
      <c r="Y819" s="19">
        <f t="shared" si="50"/>
        <v>43349</v>
      </c>
      <c r="Z819" s="29">
        <v>812</v>
      </c>
      <c r="AA819" s="30">
        <v>200</v>
      </c>
      <c r="AB819" s="30">
        <v>0</v>
      </c>
      <c r="AD819" s="31" t="s">
        <v>400</v>
      </c>
      <c r="AE819" s="17">
        <v>812</v>
      </c>
      <c r="AF819" s="32" t="s">
        <v>401</v>
      </c>
      <c r="AG819" s="33" t="s">
        <v>173</v>
      </c>
      <c r="AH819" s="19">
        <f t="shared" si="48"/>
        <v>43373</v>
      </c>
      <c r="AI819" s="19">
        <f t="shared" si="49"/>
        <v>43373</v>
      </c>
      <c r="AJ819" s="17" t="s">
        <v>402</v>
      </c>
    </row>
    <row r="820" spans="1:36" ht="45" customHeight="1">
      <c r="A820" s="38">
        <v>2018</v>
      </c>
      <c r="B820" s="19">
        <v>43282</v>
      </c>
      <c r="C820" s="19">
        <v>43373</v>
      </c>
      <c r="D820" s="17" t="s">
        <v>96</v>
      </c>
      <c r="E820" s="17">
        <v>322</v>
      </c>
      <c r="F820" s="17" t="s">
        <v>144</v>
      </c>
      <c r="G820" s="17" t="s">
        <v>144</v>
      </c>
      <c r="H820" s="17" t="s">
        <v>145</v>
      </c>
      <c r="I820" s="17" t="s">
        <v>339</v>
      </c>
      <c r="J820" s="17" t="s">
        <v>340</v>
      </c>
      <c r="K820" s="17" t="s">
        <v>341</v>
      </c>
      <c r="L820" s="17" t="s">
        <v>101</v>
      </c>
      <c r="M820" s="17" t="s">
        <v>354</v>
      </c>
      <c r="N820" s="17" t="s">
        <v>103</v>
      </c>
      <c r="O820" s="17">
        <v>0</v>
      </c>
      <c r="P820" s="30">
        <v>0</v>
      </c>
      <c r="Q820" s="17" t="s">
        <v>121</v>
      </c>
      <c r="R820" s="17" t="s">
        <v>122</v>
      </c>
      <c r="S820" s="17" t="s">
        <v>122</v>
      </c>
      <c r="T820" s="17" t="s">
        <v>121</v>
      </c>
      <c r="U820" s="17" t="s">
        <v>354</v>
      </c>
      <c r="V820" s="17" t="s">
        <v>354</v>
      </c>
      <c r="W820" s="37" t="s">
        <v>296</v>
      </c>
      <c r="X820" s="19">
        <v>43350</v>
      </c>
      <c r="Y820" s="19">
        <f t="shared" si="50"/>
        <v>43350</v>
      </c>
      <c r="Z820" s="29">
        <v>813</v>
      </c>
      <c r="AA820" s="30">
        <v>100</v>
      </c>
      <c r="AB820" s="30">
        <v>0</v>
      </c>
      <c r="AD820" s="31" t="s">
        <v>400</v>
      </c>
      <c r="AE820" s="17">
        <v>813</v>
      </c>
      <c r="AF820" s="32" t="s">
        <v>401</v>
      </c>
      <c r="AG820" s="33" t="s">
        <v>173</v>
      </c>
      <c r="AH820" s="19">
        <f t="shared" si="48"/>
        <v>43373</v>
      </c>
      <c r="AI820" s="19">
        <f t="shared" si="49"/>
        <v>43373</v>
      </c>
      <c r="AJ820" s="17" t="s">
        <v>402</v>
      </c>
    </row>
    <row r="821" spans="1:36" ht="45" customHeight="1">
      <c r="A821" s="38">
        <v>2018</v>
      </c>
      <c r="B821" s="19">
        <v>43282</v>
      </c>
      <c r="C821" s="19">
        <v>43373</v>
      </c>
      <c r="D821" s="17" t="s">
        <v>96</v>
      </c>
      <c r="E821" s="17">
        <v>322</v>
      </c>
      <c r="F821" s="17" t="s">
        <v>144</v>
      </c>
      <c r="G821" s="17" t="s">
        <v>144</v>
      </c>
      <c r="H821" s="17" t="s">
        <v>145</v>
      </c>
      <c r="I821" s="17" t="s">
        <v>304</v>
      </c>
      <c r="J821" s="17" t="s">
        <v>305</v>
      </c>
      <c r="K821" s="17" t="s">
        <v>306</v>
      </c>
      <c r="L821" s="17" t="s">
        <v>101</v>
      </c>
      <c r="M821" s="17" t="s">
        <v>1060</v>
      </c>
      <c r="N821" s="17" t="s">
        <v>103</v>
      </c>
      <c r="O821" s="17">
        <v>0</v>
      </c>
      <c r="P821" s="30">
        <v>0</v>
      </c>
      <c r="Q821" s="17" t="s">
        <v>121</v>
      </c>
      <c r="R821" s="17" t="s">
        <v>122</v>
      </c>
      <c r="S821" s="17" t="s">
        <v>122</v>
      </c>
      <c r="T821" s="17" t="s">
        <v>121</v>
      </c>
      <c r="U821" s="17" t="s">
        <v>122</v>
      </c>
      <c r="V821" s="17" t="s">
        <v>202</v>
      </c>
      <c r="W821" s="37" t="s">
        <v>1061</v>
      </c>
      <c r="X821" s="19">
        <v>43348</v>
      </c>
      <c r="Y821" s="19">
        <f t="shared" si="50"/>
        <v>43348</v>
      </c>
      <c r="Z821" s="29">
        <v>814</v>
      </c>
      <c r="AA821" s="30">
        <v>100</v>
      </c>
      <c r="AB821" s="30">
        <v>0</v>
      </c>
      <c r="AD821" s="31" t="s">
        <v>400</v>
      </c>
      <c r="AE821" s="17">
        <v>814</v>
      </c>
      <c r="AF821" s="32" t="s">
        <v>401</v>
      </c>
      <c r="AG821" s="33" t="s">
        <v>173</v>
      </c>
      <c r="AH821" s="19">
        <f t="shared" si="48"/>
        <v>43373</v>
      </c>
      <c r="AI821" s="19">
        <f t="shared" si="49"/>
        <v>43373</v>
      </c>
      <c r="AJ821" s="17" t="s">
        <v>402</v>
      </c>
    </row>
    <row r="822" spans="1:36" ht="45" customHeight="1">
      <c r="A822" s="38">
        <v>2018</v>
      </c>
      <c r="B822" s="19">
        <v>43282</v>
      </c>
      <c r="C822" s="19">
        <v>43373</v>
      </c>
      <c r="D822" s="17" t="s">
        <v>96</v>
      </c>
      <c r="E822" s="17">
        <v>322</v>
      </c>
      <c r="F822" s="17" t="s">
        <v>144</v>
      </c>
      <c r="G822" s="17" t="s">
        <v>144</v>
      </c>
      <c r="H822" s="17" t="s">
        <v>145</v>
      </c>
      <c r="I822" s="17" t="s">
        <v>339</v>
      </c>
      <c r="J822" s="17" t="s">
        <v>340</v>
      </c>
      <c r="K822" s="17" t="s">
        <v>341</v>
      </c>
      <c r="L822" s="17" t="s">
        <v>101</v>
      </c>
      <c r="M822" s="17" t="s">
        <v>354</v>
      </c>
      <c r="N822" s="17" t="s">
        <v>103</v>
      </c>
      <c r="O822" s="17">
        <v>0</v>
      </c>
      <c r="P822" s="30">
        <v>0</v>
      </c>
      <c r="Q822" s="17" t="s">
        <v>121</v>
      </c>
      <c r="R822" s="17" t="s">
        <v>122</v>
      </c>
      <c r="S822" s="17" t="s">
        <v>122</v>
      </c>
      <c r="T822" s="17" t="s">
        <v>121</v>
      </c>
      <c r="U822" s="17" t="s">
        <v>354</v>
      </c>
      <c r="V822" s="17" t="s">
        <v>354</v>
      </c>
      <c r="W822" s="37" t="s">
        <v>296</v>
      </c>
      <c r="X822" s="19">
        <v>43355</v>
      </c>
      <c r="Y822" s="19">
        <f t="shared" si="50"/>
        <v>43355</v>
      </c>
      <c r="Z822" s="29">
        <v>815</v>
      </c>
      <c r="AA822" s="30">
        <v>310</v>
      </c>
      <c r="AB822" s="30">
        <v>0</v>
      </c>
      <c r="AD822" s="31" t="s">
        <v>400</v>
      </c>
      <c r="AE822" s="17">
        <v>815</v>
      </c>
      <c r="AF822" s="32" t="s">
        <v>401</v>
      </c>
      <c r="AG822" s="33" t="s">
        <v>173</v>
      </c>
      <c r="AH822" s="19">
        <f t="shared" si="48"/>
        <v>43373</v>
      </c>
      <c r="AI822" s="19">
        <f t="shared" si="49"/>
        <v>43373</v>
      </c>
      <c r="AJ822" s="17" t="s">
        <v>402</v>
      </c>
    </row>
    <row r="823" spans="1:36" ht="45" customHeight="1">
      <c r="A823" s="38">
        <v>2018</v>
      </c>
      <c r="B823" s="19">
        <v>43282</v>
      </c>
      <c r="C823" s="19">
        <v>43373</v>
      </c>
      <c r="D823" s="17" t="s">
        <v>96</v>
      </c>
      <c r="E823" s="17">
        <v>322</v>
      </c>
      <c r="F823" s="17" t="s">
        <v>144</v>
      </c>
      <c r="G823" s="17" t="s">
        <v>144</v>
      </c>
      <c r="H823" s="17" t="s">
        <v>145</v>
      </c>
      <c r="I823" s="17" t="s">
        <v>339</v>
      </c>
      <c r="J823" s="17" t="s">
        <v>340</v>
      </c>
      <c r="K823" s="17" t="s">
        <v>341</v>
      </c>
      <c r="L823" s="17" t="s">
        <v>101</v>
      </c>
      <c r="M823" s="17" t="s">
        <v>354</v>
      </c>
      <c r="N823" s="17" t="s">
        <v>103</v>
      </c>
      <c r="O823" s="17">
        <v>0</v>
      </c>
      <c r="P823" s="30">
        <v>0</v>
      </c>
      <c r="Q823" s="17" t="s">
        <v>121</v>
      </c>
      <c r="R823" s="17" t="s">
        <v>122</v>
      </c>
      <c r="S823" s="17" t="s">
        <v>122</v>
      </c>
      <c r="T823" s="17" t="s">
        <v>121</v>
      </c>
      <c r="U823" s="17" t="s">
        <v>354</v>
      </c>
      <c r="V823" s="17" t="s">
        <v>354</v>
      </c>
      <c r="W823" s="37" t="s">
        <v>296</v>
      </c>
      <c r="X823" s="19">
        <v>43355</v>
      </c>
      <c r="Y823" s="19">
        <f t="shared" si="50"/>
        <v>43355</v>
      </c>
      <c r="Z823" s="29">
        <v>816</v>
      </c>
      <c r="AA823" s="30">
        <v>60</v>
      </c>
      <c r="AB823" s="30">
        <v>0</v>
      </c>
      <c r="AD823" s="31" t="s">
        <v>400</v>
      </c>
      <c r="AE823" s="17">
        <v>816</v>
      </c>
      <c r="AF823" s="32" t="s">
        <v>401</v>
      </c>
      <c r="AG823" s="33" t="s">
        <v>173</v>
      </c>
      <c r="AH823" s="19">
        <f t="shared" si="48"/>
        <v>43373</v>
      </c>
      <c r="AI823" s="19">
        <f t="shared" si="49"/>
        <v>43373</v>
      </c>
      <c r="AJ823" s="17" t="s">
        <v>402</v>
      </c>
    </row>
    <row r="824" spans="1:36" ht="45" customHeight="1">
      <c r="A824" s="38">
        <v>2018</v>
      </c>
      <c r="B824" s="19">
        <v>43282</v>
      </c>
      <c r="C824" s="19">
        <v>43373</v>
      </c>
      <c r="D824" s="17" t="s">
        <v>96</v>
      </c>
      <c r="E824" s="17">
        <v>322</v>
      </c>
      <c r="F824" s="17" t="s">
        <v>144</v>
      </c>
      <c r="G824" s="17" t="s">
        <v>144</v>
      </c>
      <c r="H824" s="17" t="s">
        <v>145</v>
      </c>
      <c r="I824" s="17" t="s">
        <v>339</v>
      </c>
      <c r="J824" s="17" t="s">
        <v>340</v>
      </c>
      <c r="K824" s="17" t="s">
        <v>341</v>
      </c>
      <c r="L824" s="17" t="s">
        <v>101</v>
      </c>
      <c r="M824" s="17" t="s">
        <v>354</v>
      </c>
      <c r="N824" s="17" t="s">
        <v>103</v>
      </c>
      <c r="O824" s="17">
        <v>0</v>
      </c>
      <c r="P824" s="30">
        <v>0</v>
      </c>
      <c r="Q824" s="17" t="s">
        <v>121</v>
      </c>
      <c r="R824" s="17" t="s">
        <v>122</v>
      </c>
      <c r="S824" s="17" t="s">
        <v>122</v>
      </c>
      <c r="T824" s="17" t="s">
        <v>121</v>
      </c>
      <c r="U824" s="17" t="s">
        <v>354</v>
      </c>
      <c r="V824" s="17" t="s">
        <v>354</v>
      </c>
      <c r="W824" s="37" t="s">
        <v>296</v>
      </c>
      <c r="X824" s="19">
        <v>43349</v>
      </c>
      <c r="Y824" s="19">
        <f t="shared" si="50"/>
        <v>43349</v>
      </c>
      <c r="Z824" s="29">
        <v>817</v>
      </c>
      <c r="AA824" s="30">
        <v>134</v>
      </c>
      <c r="AB824" s="30">
        <v>0</v>
      </c>
      <c r="AD824" s="31" t="s">
        <v>400</v>
      </c>
      <c r="AE824" s="17">
        <v>817</v>
      </c>
      <c r="AF824" s="32" t="s">
        <v>401</v>
      </c>
      <c r="AG824" s="33" t="s">
        <v>173</v>
      </c>
      <c r="AH824" s="19">
        <f t="shared" si="48"/>
        <v>43373</v>
      </c>
      <c r="AI824" s="19">
        <f t="shared" si="49"/>
        <v>43373</v>
      </c>
      <c r="AJ824" s="17" t="s">
        <v>402</v>
      </c>
    </row>
    <row r="825" spans="1:36" ht="45" customHeight="1">
      <c r="A825" s="38">
        <v>2018</v>
      </c>
      <c r="B825" s="19">
        <v>43282</v>
      </c>
      <c r="C825" s="19">
        <v>43373</v>
      </c>
      <c r="D825" s="17" t="s">
        <v>96</v>
      </c>
      <c r="E825" s="17">
        <v>322</v>
      </c>
      <c r="F825" s="17" t="s">
        <v>144</v>
      </c>
      <c r="G825" s="17" t="s">
        <v>144</v>
      </c>
      <c r="H825" s="17" t="s">
        <v>145</v>
      </c>
      <c r="I825" s="17" t="s">
        <v>339</v>
      </c>
      <c r="J825" s="17" t="s">
        <v>340</v>
      </c>
      <c r="K825" s="17" t="s">
        <v>341</v>
      </c>
      <c r="L825" s="17" t="s">
        <v>101</v>
      </c>
      <c r="M825" s="17" t="s">
        <v>354</v>
      </c>
      <c r="N825" s="17" t="s">
        <v>103</v>
      </c>
      <c r="O825" s="17">
        <v>0</v>
      </c>
      <c r="P825" s="30">
        <v>0</v>
      </c>
      <c r="Q825" s="17" t="s">
        <v>121</v>
      </c>
      <c r="R825" s="17" t="s">
        <v>122</v>
      </c>
      <c r="S825" s="17" t="s">
        <v>122</v>
      </c>
      <c r="T825" s="17" t="s">
        <v>121</v>
      </c>
      <c r="U825" s="17" t="s">
        <v>354</v>
      </c>
      <c r="V825" s="17" t="s">
        <v>354</v>
      </c>
      <c r="W825" s="37" t="s">
        <v>296</v>
      </c>
      <c r="X825" s="19">
        <v>43350</v>
      </c>
      <c r="Y825" s="19">
        <f t="shared" si="50"/>
        <v>43350</v>
      </c>
      <c r="Z825" s="29">
        <v>818</v>
      </c>
      <c r="AA825" s="30">
        <v>240</v>
      </c>
      <c r="AB825" s="30">
        <v>0</v>
      </c>
      <c r="AD825" s="31" t="s">
        <v>400</v>
      </c>
      <c r="AE825" s="17">
        <v>818</v>
      </c>
      <c r="AF825" s="32" t="s">
        <v>401</v>
      </c>
      <c r="AG825" s="33" t="s">
        <v>173</v>
      </c>
      <c r="AH825" s="19">
        <f t="shared" si="48"/>
        <v>43373</v>
      </c>
      <c r="AI825" s="19">
        <f t="shared" si="49"/>
        <v>43373</v>
      </c>
      <c r="AJ825" s="17" t="s">
        <v>402</v>
      </c>
    </row>
    <row r="826" spans="1:36" ht="45" customHeight="1">
      <c r="A826" s="38">
        <v>2018</v>
      </c>
      <c r="B826" s="19">
        <v>43282</v>
      </c>
      <c r="C826" s="19">
        <v>43373</v>
      </c>
      <c r="D826" s="17" t="s">
        <v>96</v>
      </c>
      <c r="E826" s="17">
        <v>322</v>
      </c>
      <c r="F826" s="17" t="s">
        <v>144</v>
      </c>
      <c r="G826" s="17" t="s">
        <v>144</v>
      </c>
      <c r="H826" s="17" t="s">
        <v>145</v>
      </c>
      <c r="I826" s="17" t="s">
        <v>339</v>
      </c>
      <c r="J826" s="17" t="s">
        <v>340</v>
      </c>
      <c r="K826" s="17" t="s">
        <v>341</v>
      </c>
      <c r="L826" s="17" t="s">
        <v>101</v>
      </c>
      <c r="M826" s="17" t="s">
        <v>354</v>
      </c>
      <c r="N826" s="17" t="s">
        <v>103</v>
      </c>
      <c r="O826" s="17">
        <v>0</v>
      </c>
      <c r="P826" s="30">
        <v>0</v>
      </c>
      <c r="Q826" s="17" t="s">
        <v>121</v>
      </c>
      <c r="R826" s="17" t="s">
        <v>122</v>
      </c>
      <c r="S826" s="17" t="s">
        <v>122</v>
      </c>
      <c r="T826" s="17" t="s">
        <v>121</v>
      </c>
      <c r="U826" s="17" t="s">
        <v>354</v>
      </c>
      <c r="V826" s="17" t="s">
        <v>354</v>
      </c>
      <c r="W826" s="37" t="s">
        <v>296</v>
      </c>
      <c r="X826" s="19">
        <v>43355</v>
      </c>
      <c r="Y826" s="19">
        <f t="shared" si="50"/>
        <v>43355</v>
      </c>
      <c r="Z826" s="29">
        <v>819</v>
      </c>
      <c r="AA826" s="30">
        <v>312</v>
      </c>
      <c r="AB826" s="30">
        <v>0</v>
      </c>
      <c r="AD826" s="31" t="s">
        <v>400</v>
      </c>
      <c r="AE826" s="17">
        <v>819</v>
      </c>
      <c r="AF826" s="32" t="s">
        <v>401</v>
      </c>
      <c r="AG826" s="33" t="s">
        <v>173</v>
      </c>
      <c r="AH826" s="19">
        <f t="shared" si="48"/>
        <v>43373</v>
      </c>
      <c r="AI826" s="19">
        <f t="shared" si="49"/>
        <v>43373</v>
      </c>
      <c r="AJ826" s="17" t="s">
        <v>402</v>
      </c>
    </row>
    <row r="827" spans="1:36" ht="45" customHeight="1">
      <c r="A827" s="38">
        <v>2018</v>
      </c>
      <c r="B827" s="19">
        <v>43282</v>
      </c>
      <c r="C827" s="19">
        <v>43373</v>
      </c>
      <c r="D827" s="17" t="s">
        <v>96</v>
      </c>
      <c r="E827" s="17">
        <v>322</v>
      </c>
      <c r="F827" s="17" t="s">
        <v>144</v>
      </c>
      <c r="G827" s="17" t="s">
        <v>144</v>
      </c>
      <c r="H827" s="17" t="s">
        <v>145</v>
      </c>
      <c r="I827" s="17" t="s">
        <v>339</v>
      </c>
      <c r="J827" s="17" t="s">
        <v>340</v>
      </c>
      <c r="K827" s="17" t="s">
        <v>341</v>
      </c>
      <c r="L827" s="17" t="s">
        <v>101</v>
      </c>
      <c r="M827" s="17" t="s">
        <v>354</v>
      </c>
      <c r="N827" s="17" t="s">
        <v>103</v>
      </c>
      <c r="O827" s="17">
        <v>0</v>
      </c>
      <c r="P827" s="30">
        <v>0</v>
      </c>
      <c r="Q827" s="17" t="s">
        <v>121</v>
      </c>
      <c r="R827" s="17" t="s">
        <v>122</v>
      </c>
      <c r="S827" s="17" t="s">
        <v>122</v>
      </c>
      <c r="T827" s="17" t="s">
        <v>121</v>
      </c>
      <c r="U827" s="17" t="s">
        <v>354</v>
      </c>
      <c r="V827" s="17" t="s">
        <v>354</v>
      </c>
      <c r="W827" s="37" t="s">
        <v>296</v>
      </c>
      <c r="X827" s="19">
        <v>43355</v>
      </c>
      <c r="Y827" s="19">
        <f t="shared" si="50"/>
        <v>43355</v>
      </c>
      <c r="Z827" s="29">
        <v>820</v>
      </c>
      <c r="AA827" s="30">
        <v>60</v>
      </c>
      <c r="AB827" s="30">
        <v>0</v>
      </c>
      <c r="AD827" s="31" t="s">
        <v>400</v>
      </c>
      <c r="AE827" s="17">
        <v>820</v>
      </c>
      <c r="AF827" s="32" t="s">
        <v>401</v>
      </c>
      <c r="AG827" s="33" t="s">
        <v>173</v>
      </c>
      <c r="AH827" s="19">
        <f t="shared" si="48"/>
        <v>43373</v>
      </c>
      <c r="AI827" s="19">
        <f t="shared" si="49"/>
        <v>43373</v>
      </c>
      <c r="AJ827" s="17" t="s">
        <v>402</v>
      </c>
    </row>
    <row r="828" spans="1:36" ht="45" customHeight="1">
      <c r="A828" s="38">
        <v>2018</v>
      </c>
      <c r="B828" s="19">
        <v>43282</v>
      </c>
      <c r="C828" s="19">
        <v>43373</v>
      </c>
      <c r="D828" s="17" t="s">
        <v>96</v>
      </c>
      <c r="E828" s="17">
        <v>322</v>
      </c>
      <c r="F828" s="17" t="s">
        <v>144</v>
      </c>
      <c r="G828" s="17" t="s">
        <v>144</v>
      </c>
      <c r="H828" s="17" t="s">
        <v>145</v>
      </c>
      <c r="I828" s="17" t="s">
        <v>339</v>
      </c>
      <c r="J828" s="17" t="s">
        <v>340</v>
      </c>
      <c r="K828" s="17" t="s">
        <v>341</v>
      </c>
      <c r="L828" s="17" t="s">
        <v>101</v>
      </c>
      <c r="M828" s="17" t="s">
        <v>354</v>
      </c>
      <c r="N828" s="17" t="s">
        <v>103</v>
      </c>
      <c r="O828" s="17">
        <v>0</v>
      </c>
      <c r="P828" s="30">
        <v>0</v>
      </c>
      <c r="Q828" s="17" t="s">
        <v>121</v>
      </c>
      <c r="R828" s="17" t="s">
        <v>122</v>
      </c>
      <c r="S828" s="17" t="s">
        <v>122</v>
      </c>
      <c r="T828" s="17" t="s">
        <v>121</v>
      </c>
      <c r="U828" s="17" t="s">
        <v>354</v>
      </c>
      <c r="V828" s="17" t="s">
        <v>354</v>
      </c>
      <c r="W828" s="37" t="s">
        <v>296</v>
      </c>
      <c r="X828" s="19">
        <v>43352</v>
      </c>
      <c r="Y828" s="19">
        <f t="shared" si="50"/>
        <v>43352</v>
      </c>
      <c r="Z828" s="29">
        <v>821</v>
      </c>
      <c r="AA828" s="30">
        <v>209.99</v>
      </c>
      <c r="AB828" s="30">
        <v>0</v>
      </c>
      <c r="AD828" s="31" t="s">
        <v>400</v>
      </c>
      <c r="AE828" s="17">
        <v>821</v>
      </c>
      <c r="AF828" s="32" t="s">
        <v>401</v>
      </c>
      <c r="AG828" s="33" t="s">
        <v>173</v>
      </c>
      <c r="AH828" s="19">
        <f t="shared" si="48"/>
        <v>43373</v>
      </c>
      <c r="AI828" s="19">
        <f t="shared" si="49"/>
        <v>43373</v>
      </c>
      <c r="AJ828" s="17" t="s">
        <v>402</v>
      </c>
    </row>
    <row r="829" spans="1:36" ht="45" customHeight="1">
      <c r="A829" s="38">
        <v>2018</v>
      </c>
      <c r="B829" s="19">
        <v>43282</v>
      </c>
      <c r="C829" s="19">
        <v>43373</v>
      </c>
      <c r="D829" s="17" t="s">
        <v>96</v>
      </c>
      <c r="E829" s="17">
        <v>322</v>
      </c>
      <c r="F829" s="17" t="s">
        <v>144</v>
      </c>
      <c r="G829" s="17" t="s">
        <v>144</v>
      </c>
      <c r="H829" s="17" t="s">
        <v>145</v>
      </c>
      <c r="I829" s="17" t="s">
        <v>304</v>
      </c>
      <c r="J829" s="17" t="s">
        <v>305</v>
      </c>
      <c r="K829" s="17" t="s">
        <v>306</v>
      </c>
      <c r="L829" s="17" t="s">
        <v>101</v>
      </c>
      <c r="M829" s="17" t="s">
        <v>1060</v>
      </c>
      <c r="N829" s="17" t="s">
        <v>103</v>
      </c>
      <c r="O829" s="17">
        <v>0</v>
      </c>
      <c r="P829" s="30">
        <v>0</v>
      </c>
      <c r="Q829" s="17" t="s">
        <v>121</v>
      </c>
      <c r="R829" s="17" t="s">
        <v>122</v>
      </c>
      <c r="S829" s="17" t="s">
        <v>122</v>
      </c>
      <c r="T829" s="17" t="s">
        <v>121</v>
      </c>
      <c r="U829" s="17" t="s">
        <v>122</v>
      </c>
      <c r="V829" s="17" t="s">
        <v>202</v>
      </c>
      <c r="W829" s="37" t="s">
        <v>1061</v>
      </c>
      <c r="X829" s="19">
        <v>43348</v>
      </c>
      <c r="Y829" s="19">
        <f t="shared" si="50"/>
        <v>43348</v>
      </c>
      <c r="Z829" s="29">
        <v>822</v>
      </c>
      <c r="AA829" s="30">
        <v>196</v>
      </c>
      <c r="AB829" s="30">
        <v>0</v>
      </c>
      <c r="AD829" s="31" t="s">
        <v>400</v>
      </c>
      <c r="AE829" s="17">
        <v>822</v>
      </c>
      <c r="AF829" s="32" t="s">
        <v>401</v>
      </c>
      <c r="AG829" s="33" t="s">
        <v>173</v>
      </c>
      <c r="AH829" s="19">
        <f t="shared" si="48"/>
        <v>43373</v>
      </c>
      <c r="AI829" s="19">
        <f t="shared" si="49"/>
        <v>43373</v>
      </c>
      <c r="AJ829" s="17" t="s">
        <v>402</v>
      </c>
    </row>
    <row r="830" spans="1:36" ht="45" customHeight="1">
      <c r="A830" s="38">
        <v>2018</v>
      </c>
      <c r="B830" s="19">
        <v>43282</v>
      </c>
      <c r="C830" s="19">
        <v>43373</v>
      </c>
      <c r="D830" s="17" t="s">
        <v>96</v>
      </c>
      <c r="E830" s="17">
        <v>311</v>
      </c>
      <c r="F830" s="17" t="s">
        <v>204</v>
      </c>
      <c r="G830" s="17" t="s">
        <v>204</v>
      </c>
      <c r="H830" s="17" t="s">
        <v>145</v>
      </c>
      <c r="I830" s="17" t="s">
        <v>346</v>
      </c>
      <c r="J830" s="17" t="s">
        <v>253</v>
      </c>
      <c r="K830" s="17" t="s">
        <v>163</v>
      </c>
      <c r="L830" s="17" t="s">
        <v>101</v>
      </c>
      <c r="M830" s="17" t="s">
        <v>1062</v>
      </c>
      <c r="N830" s="17" t="s">
        <v>103</v>
      </c>
      <c r="O830" s="17">
        <v>2</v>
      </c>
      <c r="P830" s="30">
        <f>(565/3)*2</f>
        <v>376.66666666666669</v>
      </c>
      <c r="Q830" s="17" t="s">
        <v>121</v>
      </c>
      <c r="R830" s="17" t="s">
        <v>122</v>
      </c>
      <c r="S830" s="17" t="s">
        <v>122</v>
      </c>
      <c r="T830" s="17" t="s">
        <v>121</v>
      </c>
      <c r="U830" s="17" t="s">
        <v>122</v>
      </c>
      <c r="V830" s="17" t="s">
        <v>202</v>
      </c>
      <c r="W830" s="37" t="s">
        <v>345</v>
      </c>
      <c r="X830" s="19">
        <v>43356</v>
      </c>
      <c r="Y830" s="19">
        <f t="shared" si="50"/>
        <v>43356</v>
      </c>
      <c r="Z830" s="29">
        <v>823</v>
      </c>
      <c r="AA830" s="30">
        <v>565</v>
      </c>
      <c r="AB830" s="30">
        <v>0</v>
      </c>
      <c r="AD830" s="31" t="s">
        <v>400</v>
      </c>
      <c r="AE830" s="17">
        <v>823</v>
      </c>
      <c r="AF830" s="32" t="s">
        <v>401</v>
      </c>
      <c r="AG830" s="33" t="s">
        <v>173</v>
      </c>
      <c r="AH830" s="19">
        <f t="shared" si="48"/>
        <v>43373</v>
      </c>
      <c r="AI830" s="19">
        <f t="shared" si="49"/>
        <v>43373</v>
      </c>
      <c r="AJ830" s="17" t="s">
        <v>402</v>
      </c>
    </row>
    <row r="831" spans="1:36" ht="45" customHeight="1">
      <c r="A831" s="38">
        <v>2018</v>
      </c>
      <c r="B831" s="19">
        <v>43282</v>
      </c>
      <c r="C831" s="19">
        <v>43373</v>
      </c>
      <c r="D831" s="17" t="s">
        <v>96</v>
      </c>
      <c r="E831" s="17">
        <v>311</v>
      </c>
      <c r="F831" s="17" t="s">
        <v>204</v>
      </c>
      <c r="G831" s="17" t="s">
        <v>204</v>
      </c>
      <c r="H831" s="17" t="s">
        <v>145</v>
      </c>
      <c r="I831" s="17" t="s">
        <v>346</v>
      </c>
      <c r="J831" s="17" t="s">
        <v>253</v>
      </c>
      <c r="K831" s="17" t="s">
        <v>163</v>
      </c>
      <c r="L831" s="17" t="s">
        <v>101</v>
      </c>
      <c r="M831" s="17" t="s">
        <v>1062</v>
      </c>
      <c r="N831" s="17" t="s">
        <v>103</v>
      </c>
      <c r="O831" s="17">
        <v>2</v>
      </c>
      <c r="P831" s="30">
        <f>(363/3)*2</f>
        <v>242</v>
      </c>
      <c r="Q831" s="17" t="s">
        <v>121</v>
      </c>
      <c r="R831" s="17" t="s">
        <v>122</v>
      </c>
      <c r="S831" s="17" t="s">
        <v>122</v>
      </c>
      <c r="T831" s="17" t="s">
        <v>121</v>
      </c>
      <c r="U831" s="17" t="s">
        <v>122</v>
      </c>
      <c r="V831" s="17" t="s">
        <v>202</v>
      </c>
      <c r="W831" s="37" t="s">
        <v>345</v>
      </c>
      <c r="X831" s="19">
        <v>0</v>
      </c>
      <c r="Y831" s="19">
        <f t="shared" si="50"/>
        <v>0</v>
      </c>
      <c r="Z831" s="29">
        <v>824</v>
      </c>
      <c r="AA831" s="30">
        <v>363</v>
      </c>
      <c r="AB831" s="30">
        <v>0</v>
      </c>
      <c r="AD831" s="31" t="s">
        <v>400</v>
      </c>
      <c r="AE831" s="17">
        <v>824</v>
      </c>
      <c r="AF831" s="32" t="s">
        <v>401</v>
      </c>
      <c r="AG831" s="33" t="s">
        <v>173</v>
      </c>
      <c r="AH831" s="19">
        <f t="shared" si="48"/>
        <v>43373</v>
      </c>
      <c r="AI831" s="19">
        <f t="shared" si="49"/>
        <v>43373</v>
      </c>
      <c r="AJ831" s="17" t="s">
        <v>402</v>
      </c>
    </row>
    <row r="832" spans="1:36" ht="45" customHeight="1">
      <c r="A832" s="38">
        <v>2018</v>
      </c>
      <c r="B832" s="19">
        <v>43282</v>
      </c>
      <c r="C832" s="19">
        <v>43373</v>
      </c>
      <c r="D832" s="17" t="s">
        <v>96</v>
      </c>
      <c r="E832" s="17">
        <v>488</v>
      </c>
      <c r="F832" s="17" t="s">
        <v>362</v>
      </c>
      <c r="G832" s="17" t="s">
        <v>362</v>
      </c>
      <c r="H832" s="17" t="s">
        <v>376</v>
      </c>
      <c r="I832" s="17" t="s">
        <v>1063</v>
      </c>
      <c r="J832" s="17" t="s">
        <v>257</v>
      </c>
      <c r="K832" s="17" t="s">
        <v>199</v>
      </c>
      <c r="L832" s="17" t="s">
        <v>101</v>
      </c>
      <c r="M832" s="17" t="s">
        <v>233</v>
      </c>
      <c r="N832" s="17" t="s">
        <v>103</v>
      </c>
      <c r="O832" s="17">
        <v>2</v>
      </c>
      <c r="P832" s="30">
        <f>(2985/3)*2</f>
        <v>1990</v>
      </c>
      <c r="Q832" s="17" t="s">
        <v>121</v>
      </c>
      <c r="R832" s="17" t="s">
        <v>122</v>
      </c>
      <c r="S832" s="17" t="s">
        <v>122</v>
      </c>
      <c r="T832" s="17" t="s">
        <v>121</v>
      </c>
      <c r="U832" s="17" t="s">
        <v>122</v>
      </c>
      <c r="V832" s="17" t="s">
        <v>202</v>
      </c>
      <c r="W832" s="37" t="s">
        <v>1012</v>
      </c>
      <c r="X832" s="19">
        <v>43348</v>
      </c>
      <c r="Y832" s="19">
        <v>43350</v>
      </c>
      <c r="Z832" s="29">
        <v>825</v>
      </c>
      <c r="AA832" s="30">
        <v>2985</v>
      </c>
      <c r="AB832" s="30">
        <v>0</v>
      </c>
      <c r="AD832" s="31" t="s">
        <v>400</v>
      </c>
      <c r="AE832" s="17">
        <v>825</v>
      </c>
      <c r="AF832" s="32" t="s">
        <v>401</v>
      </c>
      <c r="AG832" s="33" t="s">
        <v>173</v>
      </c>
      <c r="AH832" s="19">
        <f t="shared" si="48"/>
        <v>43373</v>
      </c>
      <c r="AI832" s="19">
        <f t="shared" si="49"/>
        <v>43373</v>
      </c>
      <c r="AJ832" s="17" t="s">
        <v>402</v>
      </c>
    </row>
    <row r="833" spans="1:36" ht="45" customHeight="1">
      <c r="A833" s="38">
        <v>2018</v>
      </c>
      <c r="B833" s="19">
        <v>43282</v>
      </c>
      <c r="C833" s="19">
        <v>43373</v>
      </c>
      <c r="D833" s="17" t="s">
        <v>96</v>
      </c>
      <c r="E833" s="17">
        <v>322</v>
      </c>
      <c r="F833" s="17" t="s">
        <v>144</v>
      </c>
      <c r="G833" s="17" t="s">
        <v>144</v>
      </c>
      <c r="H833" s="17" t="s">
        <v>145</v>
      </c>
      <c r="I833" s="17" t="s">
        <v>331</v>
      </c>
      <c r="J833" s="17" t="s">
        <v>332</v>
      </c>
      <c r="K833" s="17" t="s">
        <v>333</v>
      </c>
      <c r="L833" s="17" t="s">
        <v>101</v>
      </c>
      <c r="M833" s="17" t="s">
        <v>136</v>
      </c>
      <c r="N833" s="17" t="s">
        <v>103</v>
      </c>
      <c r="O833" s="17">
        <v>0</v>
      </c>
      <c r="P833" s="30">
        <v>0</v>
      </c>
      <c r="Q833" s="17" t="s">
        <v>121</v>
      </c>
      <c r="R833" s="17" t="s">
        <v>122</v>
      </c>
      <c r="S833" s="17" t="s">
        <v>122</v>
      </c>
      <c r="T833" s="17" t="s">
        <v>121</v>
      </c>
      <c r="U833" s="17" t="s">
        <v>136</v>
      </c>
      <c r="V833" s="17" t="s">
        <v>136</v>
      </c>
      <c r="W833" s="37" t="s">
        <v>296</v>
      </c>
      <c r="X833" s="19">
        <v>43348</v>
      </c>
      <c r="Y833" s="19">
        <v>43350</v>
      </c>
      <c r="Z833" s="29">
        <v>826</v>
      </c>
      <c r="AA833" s="30">
        <v>985</v>
      </c>
      <c r="AB833" s="30">
        <v>0</v>
      </c>
      <c r="AD833" s="31" t="s">
        <v>400</v>
      </c>
      <c r="AE833" s="17">
        <v>826</v>
      </c>
      <c r="AF833" s="32" t="s">
        <v>401</v>
      </c>
      <c r="AG833" s="33" t="s">
        <v>173</v>
      </c>
      <c r="AH833" s="19">
        <f t="shared" si="48"/>
        <v>43373</v>
      </c>
      <c r="AI833" s="19">
        <f t="shared" si="49"/>
        <v>43373</v>
      </c>
      <c r="AJ833" s="17" t="s">
        <v>402</v>
      </c>
    </row>
    <row r="834" spans="1:36" ht="45" customHeight="1">
      <c r="A834" s="38">
        <v>2018</v>
      </c>
      <c r="B834" s="19">
        <v>43282</v>
      </c>
      <c r="C834" s="19">
        <v>43373</v>
      </c>
      <c r="D834" s="17" t="s">
        <v>96</v>
      </c>
      <c r="E834" s="17">
        <v>322</v>
      </c>
      <c r="F834" s="17" t="s">
        <v>144</v>
      </c>
      <c r="G834" s="17" t="s">
        <v>144</v>
      </c>
      <c r="H834" s="17" t="s">
        <v>145</v>
      </c>
      <c r="I834" s="17" t="s">
        <v>331</v>
      </c>
      <c r="J834" s="17" t="s">
        <v>332</v>
      </c>
      <c r="K834" s="17" t="s">
        <v>333</v>
      </c>
      <c r="L834" s="17" t="s">
        <v>101</v>
      </c>
      <c r="M834" s="17" t="s">
        <v>136</v>
      </c>
      <c r="N834" s="17" t="s">
        <v>103</v>
      </c>
      <c r="O834" s="17">
        <v>0</v>
      </c>
      <c r="P834" s="30">
        <v>0</v>
      </c>
      <c r="Q834" s="17" t="s">
        <v>121</v>
      </c>
      <c r="R834" s="17" t="s">
        <v>122</v>
      </c>
      <c r="S834" s="17" t="s">
        <v>122</v>
      </c>
      <c r="T834" s="17" t="s">
        <v>121</v>
      </c>
      <c r="U834" s="17" t="s">
        <v>136</v>
      </c>
      <c r="V834" s="17" t="s">
        <v>136</v>
      </c>
      <c r="W834" s="37" t="s">
        <v>296</v>
      </c>
      <c r="X834" s="19">
        <v>43348</v>
      </c>
      <c r="Y834" s="19">
        <v>43350</v>
      </c>
      <c r="Z834" s="29">
        <v>827</v>
      </c>
      <c r="AA834" s="30">
        <v>3887.51</v>
      </c>
      <c r="AB834" s="30">
        <v>0</v>
      </c>
      <c r="AD834" s="31" t="s">
        <v>400</v>
      </c>
      <c r="AE834" s="17">
        <v>827</v>
      </c>
      <c r="AF834" s="32" t="s">
        <v>401</v>
      </c>
      <c r="AG834" s="33" t="s">
        <v>173</v>
      </c>
      <c r="AH834" s="19">
        <f t="shared" si="48"/>
        <v>43373</v>
      </c>
      <c r="AI834" s="19">
        <f t="shared" si="49"/>
        <v>43373</v>
      </c>
      <c r="AJ834" s="17" t="s">
        <v>402</v>
      </c>
    </row>
    <row r="835" spans="1:36" ht="45" customHeight="1">
      <c r="A835" s="38">
        <v>2018</v>
      </c>
      <c r="B835" s="19">
        <v>43374</v>
      </c>
      <c r="C835" s="19">
        <v>43465</v>
      </c>
      <c r="D835" s="17" t="s">
        <v>96</v>
      </c>
      <c r="E835" s="17">
        <v>290</v>
      </c>
      <c r="F835" s="17" t="s">
        <v>251</v>
      </c>
      <c r="G835" s="17" t="s">
        <v>251</v>
      </c>
      <c r="H835" s="17" t="s">
        <v>293</v>
      </c>
      <c r="I835" s="17" t="s">
        <v>294</v>
      </c>
      <c r="J835" s="17" t="s">
        <v>239</v>
      </c>
      <c r="K835" s="17" t="s">
        <v>295</v>
      </c>
      <c r="L835" s="17" t="s">
        <v>101</v>
      </c>
      <c r="M835" s="17" t="s">
        <v>296</v>
      </c>
      <c r="N835" s="17" t="s">
        <v>103</v>
      </c>
      <c r="O835" s="17">
        <v>0</v>
      </c>
      <c r="P835" s="30">
        <v>0</v>
      </c>
      <c r="Q835" s="17" t="s">
        <v>121</v>
      </c>
      <c r="R835" s="17" t="s">
        <v>122</v>
      </c>
      <c r="S835" s="17" t="s">
        <v>122</v>
      </c>
      <c r="T835" s="17" t="s">
        <v>121</v>
      </c>
      <c r="U835" s="17" t="s">
        <v>122</v>
      </c>
      <c r="V835" s="17" t="s">
        <v>122</v>
      </c>
      <c r="W835" s="17" t="s">
        <v>296</v>
      </c>
      <c r="X835" s="19">
        <v>43356</v>
      </c>
      <c r="Y835" s="19">
        <v>43369</v>
      </c>
      <c r="Z835" s="29">
        <v>828</v>
      </c>
      <c r="AA835" s="30">
        <v>13200.8</v>
      </c>
      <c r="AB835" s="30">
        <v>0</v>
      </c>
      <c r="AD835" s="31" t="s">
        <v>400</v>
      </c>
      <c r="AE835" s="17">
        <v>828</v>
      </c>
      <c r="AF835" s="32" t="s">
        <v>401</v>
      </c>
      <c r="AG835" s="33" t="s">
        <v>173</v>
      </c>
      <c r="AH835" s="19">
        <f t="shared" si="48"/>
        <v>43465</v>
      </c>
      <c r="AI835" s="19">
        <f t="shared" si="49"/>
        <v>43465</v>
      </c>
      <c r="AJ835" s="17" t="s">
        <v>402</v>
      </c>
    </row>
    <row r="836" spans="1:36" ht="45" customHeight="1">
      <c r="A836" s="38">
        <v>2018</v>
      </c>
      <c r="B836" s="19">
        <v>43374</v>
      </c>
      <c r="C836" s="19">
        <v>43465</v>
      </c>
      <c r="D836" s="17" t="s">
        <v>96</v>
      </c>
      <c r="E836" s="17">
        <v>290</v>
      </c>
      <c r="F836" s="17" t="s">
        <v>251</v>
      </c>
      <c r="G836" s="17" t="s">
        <v>251</v>
      </c>
      <c r="H836" s="17" t="s">
        <v>293</v>
      </c>
      <c r="I836" s="17" t="s">
        <v>294</v>
      </c>
      <c r="J836" s="17" t="s">
        <v>239</v>
      </c>
      <c r="K836" s="17" t="s">
        <v>295</v>
      </c>
      <c r="L836" s="17" t="s">
        <v>101</v>
      </c>
      <c r="M836" s="17" t="s">
        <v>296</v>
      </c>
      <c r="N836" s="17" t="s">
        <v>103</v>
      </c>
      <c r="O836" s="17">
        <v>0</v>
      </c>
      <c r="P836" s="30">
        <v>0</v>
      </c>
      <c r="Q836" s="17" t="s">
        <v>121</v>
      </c>
      <c r="R836" s="17" t="s">
        <v>122</v>
      </c>
      <c r="S836" s="17" t="s">
        <v>122</v>
      </c>
      <c r="T836" s="17" t="s">
        <v>121</v>
      </c>
      <c r="U836" s="17" t="s">
        <v>122</v>
      </c>
      <c r="V836" s="17" t="s">
        <v>122</v>
      </c>
      <c r="W836" s="17" t="s">
        <v>296</v>
      </c>
      <c r="X836" s="19">
        <v>43384</v>
      </c>
      <c r="Y836" s="19">
        <v>43397</v>
      </c>
      <c r="Z836" s="29">
        <v>829</v>
      </c>
      <c r="AA836" s="30">
        <v>11880.72</v>
      </c>
      <c r="AB836" s="30">
        <v>0</v>
      </c>
      <c r="AD836" s="31" t="s">
        <v>400</v>
      </c>
      <c r="AE836" s="17">
        <v>829</v>
      </c>
      <c r="AF836" s="32" t="s">
        <v>401</v>
      </c>
      <c r="AG836" s="33" t="s">
        <v>173</v>
      </c>
      <c r="AH836" s="19">
        <f t="shared" si="48"/>
        <v>43465</v>
      </c>
      <c r="AI836" s="19">
        <f t="shared" si="49"/>
        <v>43465</v>
      </c>
      <c r="AJ836" s="17" t="s">
        <v>402</v>
      </c>
    </row>
    <row r="837" spans="1:36" ht="45" customHeight="1">
      <c r="A837" s="38">
        <v>2018</v>
      </c>
      <c r="B837" s="19">
        <v>43374</v>
      </c>
      <c r="C837" s="19">
        <v>43465</v>
      </c>
      <c r="D837" s="17" t="s">
        <v>96</v>
      </c>
      <c r="E837" s="17">
        <v>290</v>
      </c>
      <c r="F837" s="17" t="s">
        <v>251</v>
      </c>
      <c r="G837" s="17" t="s">
        <v>251</v>
      </c>
      <c r="H837" s="17" t="s">
        <v>293</v>
      </c>
      <c r="I837" s="17" t="s">
        <v>294</v>
      </c>
      <c r="J837" s="17" t="s">
        <v>239</v>
      </c>
      <c r="K837" s="17" t="s">
        <v>295</v>
      </c>
      <c r="L837" s="17" t="s">
        <v>101</v>
      </c>
      <c r="M837" s="17" t="s">
        <v>296</v>
      </c>
      <c r="N837" s="17" t="s">
        <v>103</v>
      </c>
      <c r="O837" s="17">
        <v>0</v>
      </c>
      <c r="P837" s="30">
        <v>0</v>
      </c>
      <c r="Q837" s="17" t="s">
        <v>121</v>
      </c>
      <c r="R837" s="17" t="s">
        <v>122</v>
      </c>
      <c r="S837" s="17" t="s">
        <v>122</v>
      </c>
      <c r="T837" s="17" t="s">
        <v>121</v>
      </c>
      <c r="U837" s="17" t="s">
        <v>122</v>
      </c>
      <c r="V837" s="17" t="s">
        <v>122</v>
      </c>
      <c r="W837" s="17" t="s">
        <v>296</v>
      </c>
      <c r="X837" s="19">
        <v>43398</v>
      </c>
      <c r="Y837" s="19">
        <v>43411</v>
      </c>
      <c r="Z837" s="29">
        <v>830</v>
      </c>
      <c r="AA837" s="30">
        <v>10560.64</v>
      </c>
      <c r="AB837" s="30">
        <v>0</v>
      </c>
      <c r="AD837" s="31" t="s">
        <v>400</v>
      </c>
      <c r="AE837" s="17">
        <v>830</v>
      </c>
      <c r="AF837" s="32" t="s">
        <v>401</v>
      </c>
      <c r="AG837" s="33" t="s">
        <v>173</v>
      </c>
      <c r="AH837" s="19">
        <f t="shared" si="48"/>
        <v>43465</v>
      </c>
      <c r="AI837" s="19">
        <f t="shared" si="49"/>
        <v>43465</v>
      </c>
      <c r="AJ837" s="17" t="s">
        <v>402</v>
      </c>
    </row>
    <row r="838" spans="1:36" ht="45" customHeight="1">
      <c r="A838" s="38">
        <v>2018</v>
      </c>
      <c r="B838" s="19">
        <v>43374</v>
      </c>
      <c r="C838" s="19">
        <v>43465</v>
      </c>
      <c r="D838" s="17" t="s">
        <v>96</v>
      </c>
      <c r="E838" s="17">
        <v>290</v>
      </c>
      <c r="F838" s="17" t="s">
        <v>251</v>
      </c>
      <c r="G838" s="17" t="s">
        <v>251</v>
      </c>
      <c r="H838" s="17" t="s">
        <v>293</v>
      </c>
      <c r="I838" s="17" t="s">
        <v>294</v>
      </c>
      <c r="J838" s="17" t="s">
        <v>239</v>
      </c>
      <c r="K838" s="17" t="s">
        <v>295</v>
      </c>
      <c r="L838" s="17" t="s">
        <v>101</v>
      </c>
      <c r="M838" s="17" t="s">
        <v>296</v>
      </c>
      <c r="N838" s="17" t="s">
        <v>103</v>
      </c>
      <c r="O838" s="17">
        <v>0</v>
      </c>
      <c r="P838" s="30">
        <v>0</v>
      </c>
      <c r="Q838" s="17" t="s">
        <v>121</v>
      </c>
      <c r="R838" s="17" t="s">
        <v>122</v>
      </c>
      <c r="S838" s="17" t="s">
        <v>122</v>
      </c>
      <c r="T838" s="17" t="s">
        <v>121</v>
      </c>
      <c r="U838" s="17" t="s">
        <v>122</v>
      </c>
      <c r="V838" s="17" t="s">
        <v>122</v>
      </c>
      <c r="W838" s="17" t="s">
        <v>296</v>
      </c>
      <c r="X838" s="19">
        <v>43412</v>
      </c>
      <c r="Y838" s="19">
        <v>43425</v>
      </c>
      <c r="Z838" s="29">
        <v>831</v>
      </c>
      <c r="AA838" s="30">
        <v>11880.72</v>
      </c>
      <c r="AB838" s="30">
        <v>0</v>
      </c>
      <c r="AD838" s="31" t="s">
        <v>400</v>
      </c>
      <c r="AE838" s="17">
        <v>831</v>
      </c>
      <c r="AF838" s="32" t="s">
        <v>401</v>
      </c>
      <c r="AG838" s="33" t="s">
        <v>173</v>
      </c>
      <c r="AH838" s="19">
        <f t="shared" si="48"/>
        <v>43465</v>
      </c>
      <c r="AI838" s="19">
        <f t="shared" si="49"/>
        <v>43465</v>
      </c>
      <c r="AJ838" s="17" t="s">
        <v>402</v>
      </c>
    </row>
    <row r="839" spans="1:36" ht="45" customHeight="1">
      <c r="A839" s="38">
        <v>2018</v>
      </c>
      <c r="B839" s="19">
        <v>43374</v>
      </c>
      <c r="C839" s="19">
        <v>43465</v>
      </c>
      <c r="D839" s="17" t="s">
        <v>96</v>
      </c>
      <c r="E839" s="17">
        <v>290</v>
      </c>
      <c r="F839" s="17" t="s">
        <v>251</v>
      </c>
      <c r="G839" s="17" t="s">
        <v>251</v>
      </c>
      <c r="H839" s="17" t="s">
        <v>293</v>
      </c>
      <c r="I839" s="17" t="s">
        <v>294</v>
      </c>
      <c r="J839" s="17" t="s">
        <v>239</v>
      </c>
      <c r="K839" s="17" t="s">
        <v>295</v>
      </c>
      <c r="L839" s="17" t="s">
        <v>101</v>
      </c>
      <c r="M839" s="17" t="s">
        <v>296</v>
      </c>
      <c r="N839" s="17" t="s">
        <v>103</v>
      </c>
      <c r="O839" s="17">
        <v>0</v>
      </c>
      <c r="P839" s="30">
        <v>0</v>
      </c>
      <c r="Q839" s="17" t="s">
        <v>121</v>
      </c>
      <c r="R839" s="17" t="s">
        <v>122</v>
      </c>
      <c r="S839" s="17" t="s">
        <v>122</v>
      </c>
      <c r="T839" s="17" t="s">
        <v>121</v>
      </c>
      <c r="U839" s="17" t="s">
        <v>122</v>
      </c>
      <c r="V839" s="17" t="s">
        <v>122</v>
      </c>
      <c r="W839" s="17" t="s">
        <v>296</v>
      </c>
      <c r="X839" s="19">
        <v>43370</v>
      </c>
      <c r="Y839" s="19">
        <v>43414</v>
      </c>
      <c r="Z839" s="29">
        <v>832</v>
      </c>
      <c r="AA839" s="30">
        <v>13200.8</v>
      </c>
      <c r="AB839" s="30">
        <v>0</v>
      </c>
      <c r="AD839" s="31" t="s">
        <v>400</v>
      </c>
      <c r="AE839" s="17">
        <v>832</v>
      </c>
      <c r="AF839" s="32" t="s">
        <v>401</v>
      </c>
      <c r="AG839" s="33" t="s">
        <v>173</v>
      </c>
      <c r="AH839" s="19">
        <f t="shared" si="48"/>
        <v>43465</v>
      </c>
      <c r="AI839" s="19">
        <f t="shared" si="49"/>
        <v>43465</v>
      </c>
      <c r="AJ839" s="17" t="s">
        <v>402</v>
      </c>
    </row>
    <row r="840" spans="1:36" ht="45" customHeight="1">
      <c r="A840" s="38">
        <v>2018</v>
      </c>
      <c r="B840" s="19">
        <v>43374</v>
      </c>
      <c r="C840" s="19">
        <v>43465</v>
      </c>
      <c r="D840" s="17" t="s">
        <v>96</v>
      </c>
      <c r="E840" s="17">
        <v>290</v>
      </c>
      <c r="F840" s="17" t="s">
        <v>251</v>
      </c>
      <c r="G840" s="17" t="s">
        <v>251</v>
      </c>
      <c r="H840" s="17" t="s">
        <v>293</v>
      </c>
      <c r="I840" s="17" t="s">
        <v>294</v>
      </c>
      <c r="J840" s="17" t="s">
        <v>239</v>
      </c>
      <c r="K840" s="17" t="s">
        <v>295</v>
      </c>
      <c r="L840" s="17" t="s">
        <v>101</v>
      </c>
      <c r="M840" s="17" t="s">
        <v>296</v>
      </c>
      <c r="N840" s="17" t="s">
        <v>103</v>
      </c>
      <c r="O840" s="17">
        <v>0</v>
      </c>
      <c r="P840" s="30">
        <v>0</v>
      </c>
      <c r="Q840" s="17" t="s">
        <v>121</v>
      </c>
      <c r="R840" s="17" t="s">
        <v>122</v>
      </c>
      <c r="S840" s="17" t="s">
        <v>122</v>
      </c>
      <c r="T840" s="17" t="s">
        <v>121</v>
      </c>
      <c r="U840" s="17" t="s">
        <v>122</v>
      </c>
      <c r="V840" s="17" t="s">
        <v>122</v>
      </c>
      <c r="W840" s="17" t="s">
        <v>296</v>
      </c>
      <c r="X840" s="19">
        <v>43426</v>
      </c>
      <c r="Y840" s="19">
        <v>43439</v>
      </c>
      <c r="Z840" s="29">
        <v>833</v>
      </c>
      <c r="AA840" s="30">
        <v>13200.8</v>
      </c>
      <c r="AB840" s="30">
        <v>0</v>
      </c>
      <c r="AD840" s="31" t="s">
        <v>400</v>
      </c>
      <c r="AE840" s="17">
        <v>833</v>
      </c>
      <c r="AF840" s="32" t="s">
        <v>401</v>
      </c>
      <c r="AG840" s="33" t="s">
        <v>173</v>
      </c>
      <c r="AH840" s="19">
        <f t="shared" si="48"/>
        <v>43465</v>
      </c>
      <c r="AI840" s="19">
        <f t="shared" si="49"/>
        <v>43465</v>
      </c>
      <c r="AJ840" s="17" t="s">
        <v>402</v>
      </c>
    </row>
    <row r="841" spans="1:36" ht="45" customHeight="1">
      <c r="A841" s="38">
        <v>2018</v>
      </c>
      <c r="B841" s="19">
        <v>43374</v>
      </c>
      <c r="C841" s="19">
        <v>43465</v>
      </c>
      <c r="D841" s="17" t="s">
        <v>96</v>
      </c>
      <c r="E841" s="17">
        <v>290</v>
      </c>
      <c r="F841" s="17" t="s">
        <v>251</v>
      </c>
      <c r="G841" s="17" t="s">
        <v>251</v>
      </c>
      <c r="H841" s="17" t="s">
        <v>293</v>
      </c>
      <c r="I841" s="17" t="s">
        <v>294</v>
      </c>
      <c r="J841" s="17" t="s">
        <v>239</v>
      </c>
      <c r="K841" s="17" t="s">
        <v>295</v>
      </c>
      <c r="L841" s="17" t="s">
        <v>101</v>
      </c>
      <c r="M841" s="17" t="s">
        <v>296</v>
      </c>
      <c r="N841" s="17" t="s">
        <v>103</v>
      </c>
      <c r="O841" s="17">
        <v>0</v>
      </c>
      <c r="P841" s="30">
        <v>0</v>
      </c>
      <c r="Q841" s="17" t="s">
        <v>121</v>
      </c>
      <c r="R841" s="17" t="s">
        <v>122</v>
      </c>
      <c r="S841" s="17" t="s">
        <v>122</v>
      </c>
      <c r="T841" s="17" t="s">
        <v>121</v>
      </c>
      <c r="U841" s="17" t="s">
        <v>122</v>
      </c>
      <c r="V841" s="17" t="s">
        <v>122</v>
      </c>
      <c r="W841" s="17" t="s">
        <v>296</v>
      </c>
      <c r="X841" s="19">
        <v>43443</v>
      </c>
      <c r="Y841" s="19">
        <v>43453</v>
      </c>
      <c r="Z841" s="29">
        <v>834</v>
      </c>
      <c r="AA841" s="30">
        <v>13200.8</v>
      </c>
      <c r="AB841" s="30">
        <v>0</v>
      </c>
      <c r="AD841" s="31" t="s">
        <v>400</v>
      </c>
      <c r="AE841" s="17">
        <v>834</v>
      </c>
      <c r="AF841" s="32" t="s">
        <v>401</v>
      </c>
      <c r="AG841" s="33" t="s">
        <v>173</v>
      </c>
      <c r="AH841" s="19">
        <f t="shared" si="48"/>
        <v>43465</v>
      </c>
      <c r="AI841" s="19">
        <f t="shared" si="49"/>
        <v>43465</v>
      </c>
      <c r="AJ841" s="17" t="s">
        <v>402</v>
      </c>
    </row>
    <row r="842" spans="1:36" ht="45" customHeight="1">
      <c r="A842" s="38">
        <v>2018</v>
      </c>
      <c r="B842" s="19">
        <v>43374</v>
      </c>
      <c r="C842" s="19">
        <v>43465</v>
      </c>
      <c r="D842" s="17" t="s">
        <v>96</v>
      </c>
      <c r="E842" s="17">
        <v>290</v>
      </c>
      <c r="F842" s="17" t="s">
        <v>251</v>
      </c>
      <c r="G842" s="17" t="s">
        <v>251</v>
      </c>
      <c r="H842" s="17" t="s">
        <v>293</v>
      </c>
      <c r="I842" s="17" t="s">
        <v>294</v>
      </c>
      <c r="J842" s="17" t="s">
        <v>239</v>
      </c>
      <c r="K842" s="17" t="s">
        <v>295</v>
      </c>
      <c r="L842" s="17" t="s">
        <v>101</v>
      </c>
      <c r="M842" s="17" t="s">
        <v>296</v>
      </c>
      <c r="N842" s="17" t="s">
        <v>103</v>
      </c>
      <c r="O842" s="17">
        <v>0</v>
      </c>
      <c r="P842" s="30">
        <v>0</v>
      </c>
      <c r="Q842" s="17" t="s">
        <v>121</v>
      </c>
      <c r="R842" s="17" t="s">
        <v>122</v>
      </c>
      <c r="S842" s="17" t="s">
        <v>122</v>
      </c>
      <c r="T842" s="17" t="s">
        <v>121</v>
      </c>
      <c r="U842" s="17" t="s">
        <v>122</v>
      </c>
      <c r="V842" s="17" t="s">
        <v>122</v>
      </c>
      <c r="W842" s="17" t="s">
        <v>296</v>
      </c>
      <c r="X842" s="19">
        <v>43454</v>
      </c>
      <c r="Y842" s="19">
        <v>43465</v>
      </c>
      <c r="Z842" s="29">
        <v>835</v>
      </c>
      <c r="AA842" s="30">
        <v>10560.64</v>
      </c>
      <c r="AB842" s="30">
        <v>0</v>
      </c>
      <c r="AD842" s="31" t="s">
        <v>400</v>
      </c>
      <c r="AE842" s="17">
        <v>835</v>
      </c>
      <c r="AF842" s="32" t="s">
        <v>401</v>
      </c>
      <c r="AG842" s="33" t="s">
        <v>173</v>
      </c>
      <c r="AH842" s="19">
        <f t="shared" ref="AH842:AH905" si="51">+C842</f>
        <v>43465</v>
      </c>
      <c r="AI842" s="19">
        <f t="shared" si="49"/>
        <v>43465</v>
      </c>
      <c r="AJ842" s="17" t="s">
        <v>402</v>
      </c>
    </row>
    <row r="843" spans="1:36" ht="45" customHeight="1">
      <c r="A843" s="38">
        <v>2018</v>
      </c>
      <c r="B843" s="19">
        <v>43374</v>
      </c>
      <c r="C843" s="19">
        <v>43465</v>
      </c>
      <c r="D843" s="17" t="s">
        <v>96</v>
      </c>
      <c r="E843" s="17">
        <v>381</v>
      </c>
      <c r="F843" s="17" t="s">
        <v>236</v>
      </c>
      <c r="G843" s="17" t="s">
        <v>236</v>
      </c>
      <c r="H843" s="17" t="s">
        <v>166</v>
      </c>
      <c r="I843" s="17" t="s">
        <v>237</v>
      </c>
      <c r="J843" s="17" t="s">
        <v>238</v>
      </c>
      <c r="K843" s="17" t="s">
        <v>239</v>
      </c>
      <c r="L843" s="17" t="s">
        <v>101</v>
      </c>
      <c r="M843" s="17" t="s">
        <v>240</v>
      </c>
      <c r="N843" s="17" t="s">
        <v>103</v>
      </c>
      <c r="O843" s="17">
        <v>0</v>
      </c>
      <c r="P843" s="30"/>
      <c r="Q843" s="17" t="s">
        <v>121</v>
      </c>
      <c r="R843" s="17" t="s">
        <v>122</v>
      </c>
      <c r="S843" s="17" t="s">
        <v>122</v>
      </c>
      <c r="T843" s="17" t="s">
        <v>121</v>
      </c>
      <c r="U843" s="17" t="s">
        <v>122</v>
      </c>
      <c r="V843" s="17" t="s">
        <v>122</v>
      </c>
      <c r="W843" s="17" t="s">
        <v>240</v>
      </c>
      <c r="X843" s="19">
        <v>43374</v>
      </c>
      <c r="Y843" s="19">
        <v>43465</v>
      </c>
      <c r="Z843" s="29">
        <v>836</v>
      </c>
      <c r="AA843" s="30">
        <v>2436</v>
      </c>
      <c r="AB843" s="30">
        <v>0</v>
      </c>
      <c r="AD843" s="31" t="s">
        <v>400</v>
      </c>
      <c r="AE843" s="17">
        <v>836</v>
      </c>
      <c r="AF843" s="32" t="s">
        <v>401</v>
      </c>
      <c r="AG843" s="33" t="s">
        <v>173</v>
      </c>
      <c r="AH843" s="19">
        <f t="shared" si="51"/>
        <v>43465</v>
      </c>
      <c r="AI843" s="19">
        <f t="shared" si="49"/>
        <v>43465</v>
      </c>
      <c r="AJ843" s="17" t="s">
        <v>402</v>
      </c>
    </row>
    <row r="844" spans="1:36" ht="45" customHeight="1">
      <c r="A844" s="38">
        <v>2018</v>
      </c>
      <c r="B844" s="19">
        <v>43374</v>
      </c>
      <c r="C844" s="19">
        <v>43465</v>
      </c>
      <c r="D844" s="17" t="s">
        <v>96</v>
      </c>
      <c r="E844" s="17">
        <v>381</v>
      </c>
      <c r="F844" s="17" t="s">
        <v>236</v>
      </c>
      <c r="G844" s="17" t="s">
        <v>236</v>
      </c>
      <c r="H844" s="17" t="s">
        <v>166</v>
      </c>
      <c r="I844" s="17" t="s">
        <v>241</v>
      </c>
      <c r="J844" s="17" t="s">
        <v>242</v>
      </c>
      <c r="K844" s="17" t="s">
        <v>243</v>
      </c>
      <c r="L844" s="17" t="s">
        <v>101</v>
      </c>
      <c r="M844" s="17" t="s">
        <v>240</v>
      </c>
      <c r="N844" s="17" t="s">
        <v>103</v>
      </c>
      <c r="O844" s="17">
        <v>0</v>
      </c>
      <c r="P844" s="30">
        <v>0</v>
      </c>
      <c r="Q844" s="17" t="s">
        <v>121</v>
      </c>
      <c r="R844" s="17" t="s">
        <v>122</v>
      </c>
      <c r="S844" s="17" t="s">
        <v>122</v>
      </c>
      <c r="T844" s="17" t="s">
        <v>121</v>
      </c>
      <c r="U844" s="17" t="s">
        <v>122</v>
      </c>
      <c r="V844" s="17" t="s">
        <v>122</v>
      </c>
      <c r="W844" s="17" t="s">
        <v>240</v>
      </c>
      <c r="X844" s="19">
        <v>43374</v>
      </c>
      <c r="Y844" s="19">
        <v>43465</v>
      </c>
      <c r="Z844" s="29">
        <v>837</v>
      </c>
      <c r="AA844" s="30">
        <v>2436</v>
      </c>
      <c r="AB844" s="30">
        <v>0</v>
      </c>
      <c r="AD844" s="31" t="s">
        <v>400</v>
      </c>
      <c r="AE844" s="17">
        <v>837</v>
      </c>
      <c r="AF844" s="32" t="s">
        <v>401</v>
      </c>
      <c r="AG844" s="33" t="s">
        <v>173</v>
      </c>
      <c r="AH844" s="19">
        <f t="shared" si="51"/>
        <v>43465</v>
      </c>
      <c r="AI844" s="19">
        <f t="shared" si="49"/>
        <v>43465</v>
      </c>
      <c r="AJ844" s="17" t="s">
        <v>402</v>
      </c>
    </row>
    <row r="845" spans="1:36" ht="45" customHeight="1">
      <c r="A845" s="38">
        <v>2018</v>
      </c>
      <c r="B845" s="19">
        <v>43374</v>
      </c>
      <c r="C845" s="19">
        <v>43465</v>
      </c>
      <c r="D845" s="17" t="s">
        <v>96</v>
      </c>
      <c r="E845" s="17">
        <v>381</v>
      </c>
      <c r="F845" s="17" t="s">
        <v>236</v>
      </c>
      <c r="G845" s="17" t="s">
        <v>236</v>
      </c>
      <c r="H845" s="17" t="s">
        <v>166</v>
      </c>
      <c r="I845" s="17" t="s">
        <v>244</v>
      </c>
      <c r="J845" s="17" t="s">
        <v>169</v>
      </c>
      <c r="K845" s="17" t="s">
        <v>245</v>
      </c>
      <c r="L845" s="17" t="s">
        <v>101</v>
      </c>
      <c r="M845" s="17" t="s">
        <v>240</v>
      </c>
      <c r="N845" s="17" t="s">
        <v>103</v>
      </c>
      <c r="O845" s="17">
        <v>0</v>
      </c>
      <c r="P845" s="30">
        <v>0</v>
      </c>
      <c r="Q845" s="17" t="s">
        <v>121</v>
      </c>
      <c r="R845" s="17" t="s">
        <v>122</v>
      </c>
      <c r="S845" s="17" t="s">
        <v>122</v>
      </c>
      <c r="T845" s="17" t="s">
        <v>121</v>
      </c>
      <c r="U845" s="17" t="s">
        <v>122</v>
      </c>
      <c r="V845" s="17" t="s">
        <v>122</v>
      </c>
      <c r="W845" s="17" t="s">
        <v>240</v>
      </c>
      <c r="X845" s="19">
        <v>43374</v>
      </c>
      <c r="Y845" s="19">
        <v>43465</v>
      </c>
      <c r="Z845" s="29">
        <v>838</v>
      </c>
      <c r="AA845" s="30">
        <v>2436</v>
      </c>
      <c r="AB845" s="30">
        <v>0</v>
      </c>
      <c r="AD845" s="31" t="s">
        <v>400</v>
      </c>
      <c r="AE845" s="17">
        <v>838</v>
      </c>
      <c r="AF845" s="32" t="s">
        <v>401</v>
      </c>
      <c r="AG845" s="33" t="s">
        <v>173</v>
      </c>
      <c r="AH845" s="19">
        <f t="shared" si="51"/>
        <v>43465</v>
      </c>
      <c r="AI845" s="19">
        <f t="shared" si="49"/>
        <v>43465</v>
      </c>
      <c r="AJ845" s="17" t="s">
        <v>402</v>
      </c>
    </row>
    <row r="846" spans="1:36" ht="45" customHeight="1">
      <c r="A846" s="38">
        <v>2018</v>
      </c>
      <c r="B846" s="19">
        <v>43374</v>
      </c>
      <c r="C846" s="19">
        <v>43465</v>
      </c>
      <c r="D846" s="17" t="s">
        <v>96</v>
      </c>
      <c r="E846" s="17">
        <v>381</v>
      </c>
      <c r="F846" s="17" t="s">
        <v>236</v>
      </c>
      <c r="G846" s="17" t="s">
        <v>236</v>
      </c>
      <c r="H846" s="17" t="s">
        <v>166</v>
      </c>
      <c r="I846" s="17" t="s">
        <v>246</v>
      </c>
      <c r="J846" s="17" t="s">
        <v>247</v>
      </c>
      <c r="K846" s="17" t="s">
        <v>248</v>
      </c>
      <c r="L846" s="17" t="s">
        <v>101</v>
      </c>
      <c r="M846" s="17" t="s">
        <v>240</v>
      </c>
      <c r="N846" s="17" t="s">
        <v>103</v>
      </c>
      <c r="O846" s="17">
        <v>0</v>
      </c>
      <c r="P846" s="30">
        <v>0</v>
      </c>
      <c r="Q846" s="17" t="s">
        <v>121</v>
      </c>
      <c r="R846" s="17" t="s">
        <v>122</v>
      </c>
      <c r="S846" s="17" t="s">
        <v>122</v>
      </c>
      <c r="T846" s="17" t="s">
        <v>121</v>
      </c>
      <c r="U846" s="17" t="s">
        <v>122</v>
      </c>
      <c r="V846" s="17" t="s">
        <v>122</v>
      </c>
      <c r="W846" s="17" t="s">
        <v>240</v>
      </c>
      <c r="X846" s="19">
        <v>43374</v>
      </c>
      <c r="Y846" s="19">
        <v>43465</v>
      </c>
      <c r="Z846" s="29">
        <v>839</v>
      </c>
      <c r="AA846" s="30">
        <v>2436</v>
      </c>
      <c r="AB846" s="30">
        <v>0</v>
      </c>
      <c r="AD846" s="31" t="s">
        <v>400</v>
      </c>
      <c r="AE846" s="17">
        <v>839</v>
      </c>
      <c r="AF846" s="32" t="s">
        <v>401</v>
      </c>
      <c r="AG846" s="33" t="s">
        <v>173</v>
      </c>
      <c r="AH846" s="19">
        <f t="shared" si="51"/>
        <v>43465</v>
      </c>
      <c r="AI846" s="19">
        <f t="shared" si="49"/>
        <v>43465</v>
      </c>
      <c r="AJ846" s="17" t="s">
        <v>402</v>
      </c>
    </row>
    <row r="847" spans="1:36" ht="45" customHeight="1">
      <c r="A847" s="38">
        <v>2018</v>
      </c>
      <c r="B847" s="19">
        <v>43374</v>
      </c>
      <c r="C847" s="19">
        <v>43465</v>
      </c>
      <c r="D847" s="17" t="s">
        <v>96</v>
      </c>
      <c r="E847" s="17">
        <v>381</v>
      </c>
      <c r="F847" s="17" t="s">
        <v>236</v>
      </c>
      <c r="G847" s="17" t="s">
        <v>236</v>
      </c>
      <c r="H847" s="17" t="s">
        <v>166</v>
      </c>
      <c r="I847" s="17" t="s">
        <v>249</v>
      </c>
      <c r="J847" s="17" t="s">
        <v>250</v>
      </c>
      <c r="K847" s="17" t="s">
        <v>163</v>
      </c>
      <c r="L847" s="17" t="s">
        <v>101</v>
      </c>
      <c r="M847" s="17" t="s">
        <v>240</v>
      </c>
      <c r="N847" s="17" t="s">
        <v>103</v>
      </c>
      <c r="O847" s="17">
        <v>0</v>
      </c>
      <c r="P847" s="30">
        <v>0</v>
      </c>
      <c r="Q847" s="17" t="s">
        <v>121</v>
      </c>
      <c r="R847" s="17" t="s">
        <v>122</v>
      </c>
      <c r="S847" s="17" t="s">
        <v>122</v>
      </c>
      <c r="T847" s="17" t="s">
        <v>121</v>
      </c>
      <c r="U847" s="17" t="s">
        <v>122</v>
      </c>
      <c r="V847" s="17" t="s">
        <v>122</v>
      </c>
      <c r="W847" s="17" t="s">
        <v>240</v>
      </c>
      <c r="X847" s="19">
        <v>43374</v>
      </c>
      <c r="Y847" s="19">
        <v>43465</v>
      </c>
      <c r="Z847" s="29">
        <v>840</v>
      </c>
      <c r="AA847" s="30">
        <v>2436</v>
      </c>
      <c r="AB847" s="30">
        <v>0</v>
      </c>
      <c r="AD847" s="31" t="s">
        <v>400</v>
      </c>
      <c r="AE847" s="17">
        <v>840</v>
      </c>
      <c r="AF847" s="32" t="s">
        <v>401</v>
      </c>
      <c r="AG847" s="33" t="s">
        <v>173</v>
      </c>
      <c r="AH847" s="19">
        <f t="shared" si="51"/>
        <v>43465</v>
      </c>
      <c r="AI847" s="19">
        <f t="shared" si="49"/>
        <v>43465</v>
      </c>
      <c r="AJ847" s="17" t="s">
        <v>402</v>
      </c>
    </row>
    <row r="848" spans="1:36" ht="45" customHeight="1">
      <c r="A848" s="38">
        <v>2018</v>
      </c>
      <c r="B848" s="19">
        <v>43374</v>
      </c>
      <c r="C848" s="19">
        <v>43465</v>
      </c>
      <c r="D848" s="17" t="s">
        <v>96</v>
      </c>
      <c r="E848" s="17">
        <v>294</v>
      </c>
      <c r="F848" s="17" t="s">
        <v>251</v>
      </c>
      <c r="G848" s="17" t="s">
        <v>251</v>
      </c>
      <c r="H848" s="17" t="s">
        <v>180</v>
      </c>
      <c r="I848" s="17" t="s">
        <v>1333</v>
      </c>
      <c r="J848" s="17" t="s">
        <v>1334</v>
      </c>
      <c r="K848" s="17" t="s">
        <v>257</v>
      </c>
      <c r="L848" s="17" t="s">
        <v>101</v>
      </c>
      <c r="M848" s="17" t="s">
        <v>240</v>
      </c>
      <c r="N848" s="17" t="s">
        <v>103</v>
      </c>
      <c r="O848" s="17">
        <v>0</v>
      </c>
      <c r="P848" s="30">
        <v>0</v>
      </c>
      <c r="Q848" s="17" t="s">
        <v>121</v>
      </c>
      <c r="R848" s="17" t="s">
        <v>122</v>
      </c>
      <c r="S848" s="17" t="s">
        <v>122</v>
      </c>
      <c r="T848" s="17" t="s">
        <v>121</v>
      </c>
      <c r="U848" s="17" t="s">
        <v>122</v>
      </c>
      <c r="V848" s="17" t="s">
        <v>122</v>
      </c>
      <c r="W848" s="17" t="s">
        <v>240</v>
      </c>
      <c r="X848" s="19">
        <v>43374</v>
      </c>
      <c r="Y848" s="19">
        <v>43465</v>
      </c>
      <c r="Z848" s="29">
        <v>841</v>
      </c>
      <c r="AA848" s="30">
        <v>2436</v>
      </c>
      <c r="AB848" s="30">
        <v>0</v>
      </c>
      <c r="AD848" s="31" t="s">
        <v>400</v>
      </c>
      <c r="AE848" s="17">
        <v>841</v>
      </c>
      <c r="AF848" s="32" t="s">
        <v>401</v>
      </c>
      <c r="AG848" s="33" t="s">
        <v>173</v>
      </c>
      <c r="AH848" s="19">
        <f t="shared" si="51"/>
        <v>43465</v>
      </c>
      <c r="AI848" s="19">
        <f t="shared" ref="AI848:AI911" si="52">+AH848</f>
        <v>43465</v>
      </c>
      <c r="AJ848" s="17" t="s">
        <v>402</v>
      </c>
    </row>
    <row r="849" spans="1:36" ht="45" customHeight="1">
      <c r="A849" s="38">
        <v>2018</v>
      </c>
      <c r="B849" s="19">
        <v>43374</v>
      </c>
      <c r="C849" s="19">
        <v>43465</v>
      </c>
      <c r="D849" s="17" t="s">
        <v>96</v>
      </c>
      <c r="E849" s="17">
        <v>294</v>
      </c>
      <c r="F849" s="17" t="s">
        <v>251</v>
      </c>
      <c r="G849" s="17" t="s">
        <v>251</v>
      </c>
      <c r="H849" s="17" t="s">
        <v>180</v>
      </c>
      <c r="I849" s="17" t="s">
        <v>1333</v>
      </c>
      <c r="J849" s="17" t="s">
        <v>1334</v>
      </c>
      <c r="K849" s="17" t="s">
        <v>257</v>
      </c>
      <c r="L849" s="17" t="s">
        <v>101</v>
      </c>
      <c r="M849" s="17" t="s">
        <v>240</v>
      </c>
      <c r="N849" s="17" t="s">
        <v>103</v>
      </c>
      <c r="O849" s="17">
        <v>0</v>
      </c>
      <c r="P849" s="30">
        <v>0</v>
      </c>
      <c r="Q849" s="17" t="s">
        <v>121</v>
      </c>
      <c r="R849" s="17" t="s">
        <v>122</v>
      </c>
      <c r="S849" s="17" t="s">
        <v>122</v>
      </c>
      <c r="T849" s="17" t="s">
        <v>121</v>
      </c>
      <c r="U849" s="17" t="s">
        <v>122</v>
      </c>
      <c r="V849" s="17" t="s">
        <v>122</v>
      </c>
      <c r="W849" s="17" t="s">
        <v>240</v>
      </c>
      <c r="X849" s="19">
        <v>43374</v>
      </c>
      <c r="Y849" s="19">
        <v>43465</v>
      </c>
      <c r="Z849" s="29">
        <v>842</v>
      </c>
      <c r="AA849" s="30">
        <v>3016</v>
      </c>
      <c r="AB849" s="30">
        <v>0</v>
      </c>
      <c r="AD849" s="31" t="s">
        <v>400</v>
      </c>
      <c r="AE849" s="17">
        <v>842</v>
      </c>
      <c r="AF849" s="32" t="s">
        <v>401</v>
      </c>
      <c r="AG849" s="33" t="s">
        <v>173</v>
      </c>
      <c r="AH849" s="19">
        <f t="shared" si="51"/>
        <v>43465</v>
      </c>
      <c r="AI849" s="19">
        <f t="shared" si="52"/>
        <v>43465</v>
      </c>
      <c r="AJ849" s="17" t="s">
        <v>402</v>
      </c>
    </row>
    <row r="850" spans="1:36" ht="45" customHeight="1">
      <c r="A850" s="38">
        <v>2018</v>
      </c>
      <c r="B850" s="19">
        <v>43374</v>
      </c>
      <c r="C850" s="19">
        <v>43465</v>
      </c>
      <c r="D850" s="17" t="s">
        <v>96</v>
      </c>
      <c r="E850" s="17">
        <v>482</v>
      </c>
      <c r="F850" s="17" t="s">
        <v>259</v>
      </c>
      <c r="G850" s="17" t="s">
        <v>259</v>
      </c>
      <c r="H850" s="17" t="s">
        <v>166</v>
      </c>
      <c r="I850" s="17" t="s">
        <v>1335</v>
      </c>
      <c r="J850" s="17" t="s">
        <v>375</v>
      </c>
      <c r="K850" s="17" t="s">
        <v>1336</v>
      </c>
      <c r="L850" s="17" t="s">
        <v>101</v>
      </c>
      <c r="M850" s="17" t="s">
        <v>240</v>
      </c>
      <c r="N850" s="17" t="s">
        <v>103</v>
      </c>
      <c r="O850" s="17">
        <v>0</v>
      </c>
      <c r="P850" s="30">
        <v>0</v>
      </c>
      <c r="Q850" s="17" t="s">
        <v>121</v>
      </c>
      <c r="R850" s="17" t="s">
        <v>122</v>
      </c>
      <c r="S850" s="17" t="s">
        <v>122</v>
      </c>
      <c r="T850" s="17" t="s">
        <v>121</v>
      </c>
      <c r="U850" s="17" t="s">
        <v>122</v>
      </c>
      <c r="V850" s="17" t="s">
        <v>122</v>
      </c>
      <c r="W850" s="17" t="s">
        <v>240</v>
      </c>
      <c r="X850" s="19">
        <v>43374</v>
      </c>
      <c r="Y850" s="19">
        <v>43465</v>
      </c>
      <c r="Z850" s="29">
        <v>843</v>
      </c>
      <c r="AA850" s="30">
        <v>3945</v>
      </c>
      <c r="AB850" s="30">
        <v>0</v>
      </c>
      <c r="AD850" s="31" t="s">
        <v>400</v>
      </c>
      <c r="AE850" s="17">
        <v>843</v>
      </c>
      <c r="AF850" s="32" t="s">
        <v>401</v>
      </c>
      <c r="AG850" s="33" t="s">
        <v>173</v>
      </c>
      <c r="AH850" s="19">
        <f t="shared" si="51"/>
        <v>43465</v>
      </c>
      <c r="AI850" s="19">
        <f t="shared" si="52"/>
        <v>43465</v>
      </c>
      <c r="AJ850" s="17" t="s">
        <v>402</v>
      </c>
    </row>
    <row r="851" spans="1:36" ht="45" customHeight="1">
      <c r="A851" s="38">
        <v>2018</v>
      </c>
      <c r="B851" s="19">
        <v>43374</v>
      </c>
      <c r="C851" s="19">
        <v>43465</v>
      </c>
      <c r="D851" s="17" t="s">
        <v>96</v>
      </c>
      <c r="E851" s="17">
        <v>471</v>
      </c>
      <c r="F851" s="17" t="s">
        <v>969</v>
      </c>
      <c r="G851" s="17" t="s">
        <v>969</v>
      </c>
      <c r="H851" s="17" t="s">
        <v>127</v>
      </c>
      <c r="I851" s="17" t="s">
        <v>995</v>
      </c>
      <c r="J851" s="17" t="s">
        <v>1337</v>
      </c>
      <c r="K851" s="17" t="s">
        <v>239</v>
      </c>
      <c r="L851" s="17" t="s">
        <v>101</v>
      </c>
      <c r="M851" s="17" t="s">
        <v>240</v>
      </c>
      <c r="N851" s="17" t="s">
        <v>103</v>
      </c>
      <c r="O851" s="17">
        <v>0</v>
      </c>
      <c r="P851" s="30">
        <v>0</v>
      </c>
      <c r="Q851" s="17" t="s">
        <v>121</v>
      </c>
      <c r="R851" s="17" t="s">
        <v>122</v>
      </c>
      <c r="S851" s="17" t="s">
        <v>122</v>
      </c>
      <c r="T851" s="17" t="s">
        <v>121</v>
      </c>
      <c r="U851" s="17" t="s">
        <v>122</v>
      </c>
      <c r="V851" s="17" t="s">
        <v>122</v>
      </c>
      <c r="W851" s="17" t="s">
        <v>240</v>
      </c>
      <c r="X851" s="19">
        <v>43374</v>
      </c>
      <c r="Y851" s="19">
        <v>43465</v>
      </c>
      <c r="Z851" s="29">
        <v>844</v>
      </c>
      <c r="AA851" s="30">
        <v>3945</v>
      </c>
      <c r="AB851" s="30">
        <v>0</v>
      </c>
      <c r="AD851" s="31" t="s">
        <v>400</v>
      </c>
      <c r="AE851" s="17">
        <v>844</v>
      </c>
      <c r="AF851" s="32" t="s">
        <v>401</v>
      </c>
      <c r="AG851" s="33" t="s">
        <v>173</v>
      </c>
      <c r="AH851" s="19">
        <f t="shared" si="51"/>
        <v>43465</v>
      </c>
      <c r="AI851" s="19">
        <f t="shared" si="52"/>
        <v>43465</v>
      </c>
      <c r="AJ851" s="17" t="s">
        <v>402</v>
      </c>
    </row>
    <row r="852" spans="1:36" ht="45" customHeight="1">
      <c r="A852" s="38">
        <v>2018</v>
      </c>
      <c r="B852" s="19">
        <v>43374</v>
      </c>
      <c r="C852" s="19">
        <v>43465</v>
      </c>
      <c r="D852" s="17" t="s">
        <v>96</v>
      </c>
      <c r="E852" s="17">
        <v>202</v>
      </c>
      <c r="F852" s="17" t="s">
        <v>307</v>
      </c>
      <c r="G852" s="17" t="s">
        <v>972</v>
      </c>
      <c r="H852" s="17" t="s">
        <v>973</v>
      </c>
      <c r="I852" s="17" t="s">
        <v>256</v>
      </c>
      <c r="J852" s="17" t="s">
        <v>257</v>
      </c>
      <c r="K852" s="17" t="s">
        <v>258</v>
      </c>
      <c r="L852" s="17" t="s">
        <v>101</v>
      </c>
      <c r="M852" s="17" t="s">
        <v>240</v>
      </c>
      <c r="N852" s="17" t="s">
        <v>103</v>
      </c>
      <c r="O852" s="17">
        <v>0</v>
      </c>
      <c r="P852" s="30">
        <v>0</v>
      </c>
      <c r="Q852" s="17" t="s">
        <v>121</v>
      </c>
      <c r="R852" s="17" t="s">
        <v>122</v>
      </c>
      <c r="S852" s="17" t="s">
        <v>122</v>
      </c>
      <c r="T852" s="17" t="s">
        <v>121</v>
      </c>
      <c r="U852" s="17" t="s">
        <v>122</v>
      </c>
      <c r="V852" s="17" t="s">
        <v>122</v>
      </c>
      <c r="W852" s="17" t="s">
        <v>240</v>
      </c>
      <c r="X852" s="19">
        <v>43374</v>
      </c>
      <c r="Y852" s="19">
        <v>43465</v>
      </c>
      <c r="Z852" s="29">
        <v>845</v>
      </c>
      <c r="AA852" s="30">
        <v>3945</v>
      </c>
      <c r="AB852" s="30">
        <v>0</v>
      </c>
      <c r="AD852" s="31" t="s">
        <v>400</v>
      </c>
      <c r="AE852" s="17">
        <v>845</v>
      </c>
      <c r="AF852" s="32" t="s">
        <v>401</v>
      </c>
      <c r="AG852" s="33" t="s">
        <v>173</v>
      </c>
      <c r="AH852" s="19">
        <f t="shared" si="51"/>
        <v>43465</v>
      </c>
      <c r="AI852" s="19">
        <f t="shared" si="52"/>
        <v>43465</v>
      </c>
      <c r="AJ852" s="17" t="s">
        <v>402</v>
      </c>
    </row>
    <row r="853" spans="1:36" ht="45" customHeight="1">
      <c r="A853" s="38">
        <v>2018</v>
      </c>
      <c r="B853" s="19">
        <v>43374</v>
      </c>
      <c r="C853" s="19">
        <v>43465</v>
      </c>
      <c r="D853" s="17" t="s">
        <v>96</v>
      </c>
      <c r="E853" s="17">
        <v>203</v>
      </c>
      <c r="F853" s="17" t="s">
        <v>191</v>
      </c>
      <c r="G853" s="17" t="s">
        <v>191</v>
      </c>
      <c r="H853" s="17" t="s">
        <v>271</v>
      </c>
      <c r="I853" s="17" t="s">
        <v>272</v>
      </c>
      <c r="J853" s="17" t="s">
        <v>273</v>
      </c>
      <c r="K853" s="17" t="s">
        <v>228</v>
      </c>
      <c r="L853" s="17" t="s">
        <v>101</v>
      </c>
      <c r="M853" s="17" t="s">
        <v>240</v>
      </c>
      <c r="N853" s="17" t="s">
        <v>103</v>
      </c>
      <c r="O853" s="17">
        <v>0</v>
      </c>
      <c r="P853" s="30">
        <v>0</v>
      </c>
      <c r="Q853" s="17" t="s">
        <v>121</v>
      </c>
      <c r="R853" s="17" t="s">
        <v>122</v>
      </c>
      <c r="S853" s="17" t="s">
        <v>122</v>
      </c>
      <c r="T853" s="17" t="s">
        <v>121</v>
      </c>
      <c r="U853" s="17" t="s">
        <v>122</v>
      </c>
      <c r="V853" s="17" t="s">
        <v>122</v>
      </c>
      <c r="W853" s="17" t="s">
        <v>240</v>
      </c>
      <c r="X853" s="19">
        <v>43374</v>
      </c>
      <c r="Y853" s="19">
        <v>43465</v>
      </c>
      <c r="Z853" s="29">
        <v>846</v>
      </c>
      <c r="AA853" s="30">
        <v>3945</v>
      </c>
      <c r="AB853" s="30">
        <v>0</v>
      </c>
      <c r="AD853" s="31" t="s">
        <v>400</v>
      </c>
      <c r="AE853" s="17">
        <v>846</v>
      </c>
      <c r="AF853" s="32" t="s">
        <v>401</v>
      </c>
      <c r="AG853" s="33" t="s">
        <v>173</v>
      </c>
      <c r="AH853" s="19">
        <f t="shared" si="51"/>
        <v>43465</v>
      </c>
      <c r="AI853" s="19">
        <f t="shared" si="52"/>
        <v>43465</v>
      </c>
      <c r="AJ853" s="17" t="s">
        <v>402</v>
      </c>
    </row>
    <row r="854" spans="1:36" ht="45" customHeight="1">
      <c r="A854" s="38">
        <v>2018</v>
      </c>
      <c r="B854" s="19">
        <v>43374</v>
      </c>
      <c r="C854" s="19">
        <v>43465</v>
      </c>
      <c r="D854" s="17" t="s">
        <v>96</v>
      </c>
      <c r="E854" s="17">
        <v>211</v>
      </c>
      <c r="F854" s="17" t="s">
        <v>274</v>
      </c>
      <c r="G854" s="17" t="s">
        <v>274</v>
      </c>
      <c r="H854" s="17" t="s">
        <v>275</v>
      </c>
      <c r="I854" s="17" t="s">
        <v>276</v>
      </c>
      <c r="J854" s="17" t="s">
        <v>277</v>
      </c>
      <c r="K854" s="17" t="s">
        <v>278</v>
      </c>
      <c r="L854" s="17" t="s">
        <v>101</v>
      </c>
      <c r="M854" s="17" t="s">
        <v>240</v>
      </c>
      <c r="N854" s="17" t="s">
        <v>103</v>
      </c>
      <c r="O854" s="17">
        <v>0</v>
      </c>
      <c r="P854" s="30">
        <v>0</v>
      </c>
      <c r="Q854" s="17" t="s">
        <v>121</v>
      </c>
      <c r="R854" s="17" t="s">
        <v>122</v>
      </c>
      <c r="S854" s="17" t="s">
        <v>122</v>
      </c>
      <c r="T854" s="17" t="s">
        <v>121</v>
      </c>
      <c r="U854" s="17" t="s">
        <v>122</v>
      </c>
      <c r="V854" s="17" t="s">
        <v>122</v>
      </c>
      <c r="W854" s="17" t="s">
        <v>240</v>
      </c>
      <c r="X854" s="19">
        <v>43374</v>
      </c>
      <c r="Y854" s="19">
        <v>43465</v>
      </c>
      <c r="Z854" s="29">
        <v>847</v>
      </c>
      <c r="AA854" s="30">
        <v>3945</v>
      </c>
      <c r="AB854" s="30">
        <v>0</v>
      </c>
      <c r="AD854" s="31" t="s">
        <v>400</v>
      </c>
      <c r="AE854" s="17">
        <v>847</v>
      </c>
      <c r="AF854" s="32" t="s">
        <v>401</v>
      </c>
      <c r="AG854" s="33" t="s">
        <v>173</v>
      </c>
      <c r="AH854" s="19">
        <f t="shared" si="51"/>
        <v>43465</v>
      </c>
      <c r="AI854" s="19">
        <f t="shared" si="52"/>
        <v>43465</v>
      </c>
      <c r="AJ854" s="17" t="s">
        <v>402</v>
      </c>
    </row>
    <row r="855" spans="1:36" ht="45" customHeight="1">
      <c r="A855" s="38">
        <v>2018</v>
      </c>
      <c r="B855" s="19">
        <v>43374</v>
      </c>
      <c r="C855" s="19">
        <v>43465</v>
      </c>
      <c r="D855" s="17" t="s">
        <v>96</v>
      </c>
      <c r="E855" s="17">
        <v>202</v>
      </c>
      <c r="F855" s="17" t="s">
        <v>307</v>
      </c>
      <c r="G855" s="17" t="s">
        <v>972</v>
      </c>
      <c r="H855" s="17" t="s">
        <v>973</v>
      </c>
      <c r="I855" s="17" t="s">
        <v>974</v>
      </c>
      <c r="J855" s="17" t="s">
        <v>976</v>
      </c>
      <c r="K855" s="17" t="s">
        <v>779</v>
      </c>
      <c r="L855" s="17" t="s">
        <v>101</v>
      </c>
      <c r="M855" s="17" t="s">
        <v>240</v>
      </c>
      <c r="N855" s="17" t="s">
        <v>103</v>
      </c>
      <c r="O855" s="17">
        <v>0</v>
      </c>
      <c r="P855" s="30">
        <v>0</v>
      </c>
      <c r="Q855" s="17" t="s">
        <v>121</v>
      </c>
      <c r="R855" s="17" t="s">
        <v>122</v>
      </c>
      <c r="S855" s="17" t="s">
        <v>122</v>
      </c>
      <c r="T855" s="17" t="s">
        <v>121</v>
      </c>
      <c r="U855" s="17" t="s">
        <v>122</v>
      </c>
      <c r="V855" s="17" t="s">
        <v>122</v>
      </c>
      <c r="W855" s="17" t="s">
        <v>240</v>
      </c>
      <c r="X855" s="19">
        <v>43374</v>
      </c>
      <c r="Y855" s="19">
        <v>43465</v>
      </c>
      <c r="Z855" s="29">
        <v>848</v>
      </c>
      <c r="AA855" s="30">
        <v>3945</v>
      </c>
      <c r="AB855" s="30">
        <v>0</v>
      </c>
      <c r="AD855" s="31" t="s">
        <v>400</v>
      </c>
      <c r="AE855" s="17">
        <v>848</v>
      </c>
      <c r="AF855" s="32" t="s">
        <v>401</v>
      </c>
      <c r="AG855" s="33" t="s">
        <v>173</v>
      </c>
      <c r="AH855" s="19">
        <f t="shared" si="51"/>
        <v>43465</v>
      </c>
      <c r="AI855" s="19">
        <f t="shared" si="52"/>
        <v>43465</v>
      </c>
      <c r="AJ855" s="17" t="s">
        <v>402</v>
      </c>
    </row>
    <row r="856" spans="1:36" ht="45" customHeight="1">
      <c r="A856" s="38">
        <v>2018</v>
      </c>
      <c r="B856" s="19">
        <v>43374</v>
      </c>
      <c r="C856" s="19">
        <v>43465</v>
      </c>
      <c r="D856" s="17" t="s">
        <v>96</v>
      </c>
      <c r="E856" s="36">
        <v>204</v>
      </c>
      <c r="F856" s="36" t="s">
        <v>191</v>
      </c>
      <c r="G856" s="36" t="s">
        <v>191</v>
      </c>
      <c r="H856" s="36" t="s">
        <v>192</v>
      </c>
      <c r="I856" s="36" t="s">
        <v>193</v>
      </c>
      <c r="J856" s="36" t="s">
        <v>194</v>
      </c>
      <c r="K856" s="36" t="s">
        <v>195</v>
      </c>
      <c r="L856" s="17" t="s">
        <v>101</v>
      </c>
      <c r="M856" s="17" t="s">
        <v>240</v>
      </c>
      <c r="N856" s="17" t="s">
        <v>103</v>
      </c>
      <c r="O856" s="17">
        <v>0</v>
      </c>
      <c r="P856" s="30">
        <v>0</v>
      </c>
      <c r="Q856" s="17" t="s">
        <v>121</v>
      </c>
      <c r="R856" s="17" t="s">
        <v>122</v>
      </c>
      <c r="S856" s="17" t="s">
        <v>122</v>
      </c>
      <c r="T856" s="17" t="s">
        <v>121</v>
      </c>
      <c r="U856" s="17" t="s">
        <v>122</v>
      </c>
      <c r="V856" s="17" t="s">
        <v>122</v>
      </c>
      <c r="W856" s="17" t="s">
        <v>240</v>
      </c>
      <c r="X856" s="19">
        <v>43374</v>
      </c>
      <c r="Y856" s="19">
        <v>43465</v>
      </c>
      <c r="Z856" s="29">
        <v>849</v>
      </c>
      <c r="AA856" s="30">
        <v>3100.0049999999997</v>
      </c>
      <c r="AB856" s="30">
        <v>0</v>
      </c>
      <c r="AD856" s="31" t="s">
        <v>400</v>
      </c>
      <c r="AE856" s="17">
        <v>849</v>
      </c>
      <c r="AF856" s="32" t="s">
        <v>401</v>
      </c>
      <c r="AG856" s="33" t="s">
        <v>173</v>
      </c>
      <c r="AH856" s="19">
        <f t="shared" si="51"/>
        <v>43465</v>
      </c>
      <c r="AI856" s="19">
        <f t="shared" si="52"/>
        <v>43465</v>
      </c>
      <c r="AJ856" s="17" t="s">
        <v>402</v>
      </c>
    </row>
    <row r="857" spans="1:36" ht="45" customHeight="1">
      <c r="A857" s="38">
        <v>2018</v>
      </c>
      <c r="B857" s="19">
        <v>43374</v>
      </c>
      <c r="C857" s="19">
        <v>43465</v>
      </c>
      <c r="D857" s="17" t="s">
        <v>96</v>
      </c>
      <c r="E857" s="17">
        <v>545</v>
      </c>
      <c r="F857" s="17" t="s">
        <v>279</v>
      </c>
      <c r="G857" s="17" t="s">
        <v>279</v>
      </c>
      <c r="H857" s="17" t="s">
        <v>280</v>
      </c>
      <c r="I857" s="17" t="s">
        <v>281</v>
      </c>
      <c r="J857" s="17" t="s">
        <v>162</v>
      </c>
      <c r="K857" s="17" t="s">
        <v>282</v>
      </c>
      <c r="L857" s="17" t="s">
        <v>101</v>
      </c>
      <c r="M857" s="17" t="s">
        <v>240</v>
      </c>
      <c r="N857" s="17" t="s">
        <v>103</v>
      </c>
      <c r="O857" s="17">
        <v>0</v>
      </c>
      <c r="P857" s="30">
        <v>0</v>
      </c>
      <c r="Q857" s="17" t="s">
        <v>121</v>
      </c>
      <c r="R857" s="17" t="s">
        <v>122</v>
      </c>
      <c r="S857" s="17" t="s">
        <v>122</v>
      </c>
      <c r="T857" s="17" t="s">
        <v>121</v>
      </c>
      <c r="U857" s="17" t="s">
        <v>122</v>
      </c>
      <c r="V857" s="17" t="s">
        <v>122</v>
      </c>
      <c r="W857" s="17" t="s">
        <v>240</v>
      </c>
      <c r="X857" s="19">
        <v>43374</v>
      </c>
      <c r="Y857" s="19">
        <v>43465</v>
      </c>
      <c r="Z857" s="29">
        <v>850</v>
      </c>
      <c r="AA857" s="30">
        <v>3100.0049999999997</v>
      </c>
      <c r="AB857" s="30">
        <v>0</v>
      </c>
      <c r="AD857" s="31" t="s">
        <v>400</v>
      </c>
      <c r="AE857" s="17">
        <v>850</v>
      </c>
      <c r="AF857" s="32" t="s">
        <v>401</v>
      </c>
      <c r="AG857" s="33" t="s">
        <v>173</v>
      </c>
      <c r="AH857" s="19">
        <f t="shared" si="51"/>
        <v>43465</v>
      </c>
      <c r="AI857" s="19">
        <f t="shared" si="52"/>
        <v>43465</v>
      </c>
      <c r="AJ857" s="17" t="s">
        <v>402</v>
      </c>
    </row>
    <row r="858" spans="1:36" ht="45" customHeight="1">
      <c r="A858" s="38">
        <v>2018</v>
      </c>
      <c r="B858" s="19">
        <v>43374</v>
      </c>
      <c r="C858" s="19">
        <v>43465</v>
      </c>
      <c r="D858" s="17" t="s">
        <v>96</v>
      </c>
      <c r="E858" s="17">
        <v>545</v>
      </c>
      <c r="F858" s="17" t="s">
        <v>283</v>
      </c>
      <c r="G858" s="17" t="s">
        <v>283</v>
      </c>
      <c r="H858" s="17" t="s">
        <v>283</v>
      </c>
      <c r="I858" s="17" t="s">
        <v>284</v>
      </c>
      <c r="J858" s="17" t="s">
        <v>285</v>
      </c>
      <c r="K858" s="17" t="s">
        <v>286</v>
      </c>
      <c r="L858" s="17" t="s">
        <v>101</v>
      </c>
      <c r="M858" s="17" t="s">
        <v>240</v>
      </c>
      <c r="N858" s="17" t="s">
        <v>103</v>
      </c>
      <c r="O858" s="17">
        <v>0</v>
      </c>
      <c r="P858" s="30">
        <v>0</v>
      </c>
      <c r="Q858" s="17" t="s">
        <v>121</v>
      </c>
      <c r="R858" s="17" t="s">
        <v>122</v>
      </c>
      <c r="S858" s="17" t="s">
        <v>122</v>
      </c>
      <c r="T858" s="17" t="s">
        <v>121</v>
      </c>
      <c r="U858" s="17" t="s">
        <v>122</v>
      </c>
      <c r="V858" s="17" t="s">
        <v>122</v>
      </c>
      <c r="W858" s="17" t="s">
        <v>240</v>
      </c>
      <c r="X858" s="19">
        <v>43374</v>
      </c>
      <c r="Y858" s="19">
        <v>43465</v>
      </c>
      <c r="Z858" s="29">
        <v>851</v>
      </c>
      <c r="AA858" s="30">
        <v>3100.0049999999997</v>
      </c>
      <c r="AB858" s="30">
        <v>0</v>
      </c>
      <c r="AD858" s="31" t="s">
        <v>400</v>
      </c>
      <c r="AE858" s="17">
        <v>851</v>
      </c>
      <c r="AF858" s="32" t="s">
        <v>401</v>
      </c>
      <c r="AG858" s="33" t="s">
        <v>173</v>
      </c>
      <c r="AH858" s="19">
        <f t="shared" si="51"/>
        <v>43465</v>
      </c>
      <c r="AI858" s="19">
        <f t="shared" si="52"/>
        <v>43465</v>
      </c>
      <c r="AJ858" s="17" t="s">
        <v>402</v>
      </c>
    </row>
    <row r="859" spans="1:36" ht="45" customHeight="1">
      <c r="A859" s="38">
        <v>2018</v>
      </c>
      <c r="B859" s="19">
        <v>43374</v>
      </c>
      <c r="C859" s="19">
        <v>43465</v>
      </c>
      <c r="D859" s="17" t="s">
        <v>96</v>
      </c>
      <c r="E859" s="17">
        <v>545</v>
      </c>
      <c r="F859" s="17" t="s">
        <v>279</v>
      </c>
      <c r="G859" s="17" t="s">
        <v>279</v>
      </c>
      <c r="H859" s="17" t="s">
        <v>280</v>
      </c>
      <c r="I859" s="17" t="s">
        <v>287</v>
      </c>
      <c r="J859" s="17" t="s">
        <v>288</v>
      </c>
      <c r="K859" s="17" t="s">
        <v>289</v>
      </c>
      <c r="L859" s="17" t="s">
        <v>101</v>
      </c>
      <c r="M859" s="17" t="s">
        <v>240</v>
      </c>
      <c r="N859" s="17" t="s">
        <v>103</v>
      </c>
      <c r="O859" s="17">
        <v>0</v>
      </c>
      <c r="P859" s="30">
        <v>0</v>
      </c>
      <c r="Q859" s="17" t="s">
        <v>121</v>
      </c>
      <c r="R859" s="17" t="s">
        <v>122</v>
      </c>
      <c r="S859" s="17" t="s">
        <v>122</v>
      </c>
      <c r="T859" s="17" t="s">
        <v>121</v>
      </c>
      <c r="U859" s="17" t="s">
        <v>122</v>
      </c>
      <c r="V859" s="17" t="s">
        <v>122</v>
      </c>
      <c r="W859" s="17" t="s">
        <v>240</v>
      </c>
      <c r="X859" s="19">
        <v>43374</v>
      </c>
      <c r="Y859" s="19">
        <v>43465</v>
      </c>
      <c r="Z859" s="29">
        <v>852</v>
      </c>
      <c r="AA859" s="30">
        <v>3100.0049999999997</v>
      </c>
      <c r="AB859" s="30">
        <v>0</v>
      </c>
      <c r="AD859" s="31" t="s">
        <v>400</v>
      </c>
      <c r="AE859" s="17">
        <v>852</v>
      </c>
      <c r="AF859" s="32" t="s">
        <v>401</v>
      </c>
      <c r="AG859" s="33" t="s">
        <v>173</v>
      </c>
      <c r="AH859" s="19">
        <f t="shared" si="51"/>
        <v>43465</v>
      </c>
      <c r="AI859" s="19">
        <f t="shared" si="52"/>
        <v>43465</v>
      </c>
      <c r="AJ859" s="17" t="s">
        <v>402</v>
      </c>
    </row>
    <row r="860" spans="1:36" ht="45" customHeight="1">
      <c r="A860" s="38">
        <v>2018</v>
      </c>
      <c r="B860" s="19">
        <v>43374</v>
      </c>
      <c r="C860" s="19">
        <v>43465</v>
      </c>
      <c r="D860" s="17" t="s">
        <v>96</v>
      </c>
      <c r="E860" s="17">
        <v>545</v>
      </c>
      <c r="F860" s="17" t="s">
        <v>279</v>
      </c>
      <c r="G860" s="17" t="s">
        <v>279</v>
      </c>
      <c r="H860" s="17" t="s">
        <v>280</v>
      </c>
      <c r="I860" s="17" t="s">
        <v>290</v>
      </c>
      <c r="J860" s="17" t="s">
        <v>291</v>
      </c>
      <c r="K860" s="17" t="s">
        <v>292</v>
      </c>
      <c r="L860" s="17" t="s">
        <v>101</v>
      </c>
      <c r="M860" s="17" t="s">
        <v>240</v>
      </c>
      <c r="N860" s="17" t="s">
        <v>103</v>
      </c>
      <c r="O860" s="17">
        <v>0</v>
      </c>
      <c r="P860" s="30">
        <v>0</v>
      </c>
      <c r="Q860" s="17" t="s">
        <v>121</v>
      </c>
      <c r="R860" s="17" t="s">
        <v>122</v>
      </c>
      <c r="S860" s="17" t="s">
        <v>122</v>
      </c>
      <c r="T860" s="17" t="s">
        <v>121</v>
      </c>
      <c r="U860" s="17" t="s">
        <v>122</v>
      </c>
      <c r="V860" s="17" t="s">
        <v>122</v>
      </c>
      <c r="W860" s="17" t="s">
        <v>240</v>
      </c>
      <c r="X860" s="19">
        <v>43374</v>
      </c>
      <c r="Y860" s="19">
        <v>43465</v>
      </c>
      <c r="Z860" s="29">
        <v>853</v>
      </c>
      <c r="AA860" s="30">
        <v>3100.0049999999997</v>
      </c>
      <c r="AB860" s="30">
        <v>0</v>
      </c>
      <c r="AD860" s="31" t="s">
        <v>400</v>
      </c>
      <c r="AE860" s="17">
        <v>853</v>
      </c>
      <c r="AF860" s="32" t="s">
        <v>401</v>
      </c>
      <c r="AG860" s="33" t="s">
        <v>173</v>
      </c>
      <c r="AH860" s="19">
        <f t="shared" si="51"/>
        <v>43465</v>
      </c>
      <c r="AI860" s="19">
        <f t="shared" si="52"/>
        <v>43465</v>
      </c>
      <c r="AJ860" s="17" t="s">
        <v>402</v>
      </c>
    </row>
    <row r="861" spans="1:36" ht="45" customHeight="1">
      <c r="A861" s="38">
        <v>2018</v>
      </c>
      <c r="B861" s="19">
        <v>43374</v>
      </c>
      <c r="C861" s="19">
        <v>43465</v>
      </c>
      <c r="D861" s="17" t="s">
        <v>96</v>
      </c>
      <c r="E861" s="17">
        <v>202</v>
      </c>
      <c r="F861" s="17" t="s">
        <v>307</v>
      </c>
      <c r="G861" s="17" t="s">
        <v>979</v>
      </c>
      <c r="H861" s="17" t="s">
        <v>973</v>
      </c>
      <c r="I861" s="17" t="s">
        <v>778</v>
      </c>
      <c r="J861" s="17" t="s">
        <v>980</v>
      </c>
      <c r="K861" s="17" t="s">
        <v>200</v>
      </c>
      <c r="L861" s="17" t="s">
        <v>101</v>
      </c>
      <c r="M861" s="17" t="s">
        <v>240</v>
      </c>
      <c r="N861" s="17" t="s">
        <v>103</v>
      </c>
      <c r="O861" s="17">
        <v>0</v>
      </c>
      <c r="P861" s="30">
        <v>0</v>
      </c>
      <c r="Q861" s="17" t="s">
        <v>121</v>
      </c>
      <c r="R861" s="17" t="s">
        <v>122</v>
      </c>
      <c r="S861" s="17" t="s">
        <v>122</v>
      </c>
      <c r="T861" s="17" t="s">
        <v>121</v>
      </c>
      <c r="U861" s="17" t="s">
        <v>122</v>
      </c>
      <c r="V861" s="17" t="s">
        <v>122</v>
      </c>
      <c r="W861" s="17" t="s">
        <v>240</v>
      </c>
      <c r="X861" s="19">
        <v>43374</v>
      </c>
      <c r="Y861" s="19">
        <v>43465</v>
      </c>
      <c r="Z861" s="29">
        <v>854</v>
      </c>
      <c r="AA861" s="30">
        <v>3100.0049999999997</v>
      </c>
      <c r="AB861" s="30">
        <v>0</v>
      </c>
      <c r="AD861" s="31" t="s">
        <v>400</v>
      </c>
      <c r="AE861" s="17">
        <v>854</v>
      </c>
      <c r="AF861" s="32" t="s">
        <v>401</v>
      </c>
      <c r="AG861" s="33" t="s">
        <v>173</v>
      </c>
      <c r="AH861" s="19">
        <f t="shared" si="51"/>
        <v>43465</v>
      </c>
      <c r="AI861" s="19">
        <f t="shared" si="52"/>
        <v>43465</v>
      </c>
      <c r="AJ861" s="17" t="s">
        <v>402</v>
      </c>
    </row>
    <row r="862" spans="1:36" ht="45" customHeight="1">
      <c r="A862" s="38">
        <v>2018</v>
      </c>
      <c r="B862" s="19">
        <v>43374</v>
      </c>
      <c r="C862" s="19">
        <v>43465</v>
      </c>
      <c r="D862" s="17" t="s">
        <v>96</v>
      </c>
      <c r="E862" s="17">
        <v>202</v>
      </c>
      <c r="F862" s="17" t="s">
        <v>114</v>
      </c>
      <c r="G862" s="17" t="s">
        <v>114</v>
      </c>
      <c r="H862" s="17" t="s">
        <v>254</v>
      </c>
      <c r="I862" s="17" t="s">
        <v>255</v>
      </c>
      <c r="J862" s="17" t="s">
        <v>248</v>
      </c>
      <c r="K862" s="17" t="s">
        <v>239</v>
      </c>
      <c r="L862" s="17" t="s">
        <v>101</v>
      </c>
      <c r="M862" s="17" t="s">
        <v>240</v>
      </c>
      <c r="N862" s="17" t="s">
        <v>103</v>
      </c>
      <c r="O862" s="17">
        <v>0</v>
      </c>
      <c r="P862" s="30">
        <v>0</v>
      </c>
      <c r="Q862" s="17" t="s">
        <v>121</v>
      </c>
      <c r="R862" s="17" t="s">
        <v>122</v>
      </c>
      <c r="S862" s="17" t="s">
        <v>122</v>
      </c>
      <c r="T862" s="17" t="s">
        <v>121</v>
      </c>
      <c r="U862" s="17" t="s">
        <v>122</v>
      </c>
      <c r="V862" s="17" t="s">
        <v>122</v>
      </c>
      <c r="W862" s="17" t="s">
        <v>240</v>
      </c>
      <c r="X862" s="19">
        <v>43374</v>
      </c>
      <c r="Y862" s="19">
        <v>43465</v>
      </c>
      <c r="Z862" s="29">
        <v>855</v>
      </c>
      <c r="AA862" s="30">
        <v>4844.16</v>
      </c>
      <c r="AB862" s="30">
        <v>0</v>
      </c>
      <c r="AD862" s="31" t="s">
        <v>400</v>
      </c>
      <c r="AE862" s="17">
        <v>855</v>
      </c>
      <c r="AF862" s="32" t="s">
        <v>401</v>
      </c>
      <c r="AG862" s="33" t="s">
        <v>173</v>
      </c>
      <c r="AH862" s="19">
        <f t="shared" si="51"/>
        <v>43465</v>
      </c>
      <c r="AI862" s="19">
        <f t="shared" si="52"/>
        <v>43465</v>
      </c>
      <c r="AJ862" s="17" t="s">
        <v>402</v>
      </c>
    </row>
    <row r="863" spans="1:36" ht="45" customHeight="1">
      <c r="A863" s="38">
        <v>2018</v>
      </c>
      <c r="B863" s="19">
        <v>43374</v>
      </c>
      <c r="C863" s="19">
        <v>43465</v>
      </c>
      <c r="D863" s="17" t="s">
        <v>96</v>
      </c>
      <c r="E863" s="17">
        <v>421</v>
      </c>
      <c r="F863" s="17" t="s">
        <v>1338</v>
      </c>
      <c r="G863" s="17" t="s">
        <v>1338</v>
      </c>
      <c r="H863" s="17" t="s">
        <v>376</v>
      </c>
      <c r="I863" s="17" t="s">
        <v>1339</v>
      </c>
      <c r="J863" s="17" t="s">
        <v>1340</v>
      </c>
      <c r="K863" s="17" t="s">
        <v>169</v>
      </c>
      <c r="L863" s="17" t="s">
        <v>101</v>
      </c>
      <c r="M863" s="17" t="s">
        <v>913</v>
      </c>
      <c r="N863" s="17" t="s">
        <v>103</v>
      </c>
      <c r="O863" s="17">
        <v>0</v>
      </c>
      <c r="P863" s="30">
        <v>0</v>
      </c>
      <c r="Q863" s="17" t="s">
        <v>121</v>
      </c>
      <c r="R863" s="17" t="s">
        <v>122</v>
      </c>
      <c r="S863" s="17" t="s">
        <v>122</v>
      </c>
      <c r="T863" s="17" t="s">
        <v>121</v>
      </c>
      <c r="U863" s="17" t="s">
        <v>122</v>
      </c>
      <c r="V863" s="17" t="s">
        <v>122</v>
      </c>
      <c r="W863" s="17" t="s">
        <v>1061</v>
      </c>
      <c r="X863" s="19">
        <v>43416</v>
      </c>
      <c r="Y863" s="19">
        <f t="shared" ref="Y863:Y926" si="53">+X863</f>
        <v>43416</v>
      </c>
      <c r="Z863" s="29">
        <v>856</v>
      </c>
      <c r="AA863" s="30">
        <v>165</v>
      </c>
      <c r="AB863" s="30">
        <v>0</v>
      </c>
      <c r="AD863" s="31" t="s">
        <v>400</v>
      </c>
      <c r="AE863" s="17">
        <v>856</v>
      </c>
      <c r="AF863" s="32" t="s">
        <v>401</v>
      </c>
      <c r="AG863" s="33" t="s">
        <v>173</v>
      </c>
      <c r="AH863" s="19">
        <f t="shared" si="51"/>
        <v>43465</v>
      </c>
      <c r="AI863" s="19">
        <f t="shared" si="52"/>
        <v>43465</v>
      </c>
      <c r="AJ863" s="17" t="s">
        <v>402</v>
      </c>
    </row>
    <row r="864" spans="1:36" ht="45" customHeight="1">
      <c r="A864" s="38">
        <v>2018</v>
      </c>
      <c r="B864" s="19">
        <v>43374</v>
      </c>
      <c r="C864" s="19">
        <v>43465</v>
      </c>
      <c r="D864" s="17" t="s">
        <v>96</v>
      </c>
      <c r="E864" s="17">
        <v>450</v>
      </c>
      <c r="F864" s="17" t="s">
        <v>994</v>
      </c>
      <c r="G864" s="17" t="s">
        <v>994</v>
      </c>
      <c r="H864" s="17" t="s">
        <v>160</v>
      </c>
      <c r="I864" s="17" t="s">
        <v>995</v>
      </c>
      <c r="J864" s="17" t="s">
        <v>301</v>
      </c>
      <c r="K864" s="17" t="s">
        <v>141</v>
      </c>
      <c r="L864" s="17" t="s">
        <v>101</v>
      </c>
      <c r="M864" s="17" t="s">
        <v>164</v>
      </c>
      <c r="N864" s="17" t="s">
        <v>103</v>
      </c>
      <c r="O864" s="17">
        <v>0</v>
      </c>
      <c r="P864" s="30">
        <v>0</v>
      </c>
      <c r="Q864" s="17" t="s">
        <v>121</v>
      </c>
      <c r="R864" s="17" t="s">
        <v>122</v>
      </c>
      <c r="S864" s="17" t="s">
        <v>122</v>
      </c>
      <c r="T864" s="17" t="s">
        <v>121</v>
      </c>
      <c r="U864" s="17" t="s">
        <v>122</v>
      </c>
      <c r="V864" s="17" t="s">
        <v>122</v>
      </c>
      <c r="W864" s="17" t="s">
        <v>1061</v>
      </c>
      <c r="X864" s="19">
        <v>43395</v>
      </c>
      <c r="Y864" s="19">
        <f t="shared" si="53"/>
        <v>43395</v>
      </c>
      <c r="Z864" s="29">
        <v>857</v>
      </c>
      <c r="AA864" s="30">
        <v>100</v>
      </c>
      <c r="AB864" s="30">
        <v>0</v>
      </c>
      <c r="AD864" s="31" t="s">
        <v>400</v>
      </c>
      <c r="AE864" s="17">
        <v>857</v>
      </c>
      <c r="AF864" s="32" t="s">
        <v>401</v>
      </c>
      <c r="AG864" s="33" t="s">
        <v>173</v>
      </c>
      <c r="AH864" s="19">
        <f t="shared" si="51"/>
        <v>43465</v>
      </c>
      <c r="AI864" s="19">
        <f t="shared" si="52"/>
        <v>43465</v>
      </c>
      <c r="AJ864" s="17" t="s">
        <v>402</v>
      </c>
    </row>
    <row r="865" spans="1:36" ht="45" customHeight="1">
      <c r="A865" s="38">
        <v>2018</v>
      </c>
      <c r="B865" s="19">
        <v>43374</v>
      </c>
      <c r="C865" s="19">
        <v>43465</v>
      </c>
      <c r="D865" s="17" t="s">
        <v>96</v>
      </c>
      <c r="E865" s="37">
        <v>451</v>
      </c>
      <c r="F865" s="37" t="s">
        <v>153</v>
      </c>
      <c r="G865" s="37" t="s">
        <v>153</v>
      </c>
      <c r="H865" s="37" t="s">
        <v>154</v>
      </c>
      <c r="I865" s="37" t="s">
        <v>155</v>
      </c>
      <c r="J865" s="37" t="s">
        <v>156</v>
      </c>
      <c r="K865" s="37" t="s">
        <v>157</v>
      </c>
      <c r="L865" s="17" t="s">
        <v>101</v>
      </c>
      <c r="M865" s="17" t="s">
        <v>164</v>
      </c>
      <c r="N865" s="17" t="s">
        <v>103</v>
      </c>
      <c r="O865" s="17">
        <v>0</v>
      </c>
      <c r="P865" s="30">
        <v>0</v>
      </c>
      <c r="Q865" s="17" t="s">
        <v>121</v>
      </c>
      <c r="R865" s="17" t="s">
        <v>122</v>
      </c>
      <c r="S865" s="17" t="s">
        <v>122</v>
      </c>
      <c r="T865" s="17" t="s">
        <v>121</v>
      </c>
      <c r="U865" s="17" t="s">
        <v>122</v>
      </c>
      <c r="V865" s="17" t="s">
        <v>122</v>
      </c>
      <c r="W865" s="17" t="s">
        <v>159</v>
      </c>
      <c r="X865" s="19">
        <v>43395</v>
      </c>
      <c r="Y865" s="19">
        <f t="shared" si="53"/>
        <v>43395</v>
      </c>
      <c r="Z865" s="29">
        <v>858</v>
      </c>
      <c r="AA865" s="30">
        <v>231</v>
      </c>
      <c r="AB865" s="30">
        <v>0</v>
      </c>
      <c r="AD865" s="31" t="s">
        <v>400</v>
      </c>
      <c r="AE865" s="17">
        <v>858</v>
      </c>
      <c r="AF865" s="32" t="s">
        <v>401</v>
      </c>
      <c r="AG865" s="33" t="s">
        <v>173</v>
      </c>
      <c r="AH865" s="19">
        <f t="shared" si="51"/>
        <v>43465</v>
      </c>
      <c r="AI865" s="19">
        <f t="shared" si="52"/>
        <v>43465</v>
      </c>
      <c r="AJ865" s="17" t="s">
        <v>402</v>
      </c>
    </row>
    <row r="866" spans="1:36" ht="45" customHeight="1">
      <c r="A866" s="38">
        <v>2018</v>
      </c>
      <c r="B866" s="19">
        <v>43374</v>
      </c>
      <c r="C866" s="19">
        <v>43465</v>
      </c>
      <c r="D866" s="17" t="s">
        <v>96</v>
      </c>
      <c r="E866" s="17">
        <v>273</v>
      </c>
      <c r="F866" s="17" t="s">
        <v>1341</v>
      </c>
      <c r="G866" s="17" t="s">
        <v>1341</v>
      </c>
      <c r="H866" s="17" t="s">
        <v>1342</v>
      </c>
      <c r="I866" s="17" t="s">
        <v>1343</v>
      </c>
      <c r="J866" s="17" t="s">
        <v>156</v>
      </c>
      <c r="K866" s="17" t="s">
        <v>1344</v>
      </c>
      <c r="L866" s="17" t="s">
        <v>101</v>
      </c>
      <c r="M866" s="17" t="s">
        <v>164</v>
      </c>
      <c r="N866" s="17" t="s">
        <v>103</v>
      </c>
      <c r="O866" s="17">
        <v>0</v>
      </c>
      <c r="P866" s="30">
        <v>0</v>
      </c>
      <c r="Q866" s="17" t="s">
        <v>121</v>
      </c>
      <c r="R866" s="17" t="s">
        <v>122</v>
      </c>
      <c r="S866" s="17" t="s">
        <v>122</v>
      </c>
      <c r="T866" s="17" t="s">
        <v>121</v>
      </c>
      <c r="U866" s="17" t="s">
        <v>122</v>
      </c>
      <c r="V866" s="17" t="s">
        <v>122</v>
      </c>
      <c r="W866" s="17" t="s">
        <v>1345</v>
      </c>
      <c r="X866" s="19">
        <v>43354</v>
      </c>
      <c r="Y866" s="19">
        <f t="shared" si="53"/>
        <v>43354</v>
      </c>
      <c r="Z866" s="29">
        <v>859</v>
      </c>
      <c r="AA866" s="30">
        <v>96</v>
      </c>
      <c r="AB866" s="30">
        <v>0</v>
      </c>
      <c r="AD866" s="31" t="s">
        <v>400</v>
      </c>
      <c r="AE866" s="17">
        <v>859</v>
      </c>
      <c r="AF866" s="32" t="s">
        <v>401</v>
      </c>
      <c r="AG866" s="33" t="s">
        <v>173</v>
      </c>
      <c r="AH866" s="19">
        <f t="shared" si="51"/>
        <v>43465</v>
      </c>
      <c r="AI866" s="19">
        <f t="shared" si="52"/>
        <v>43465</v>
      </c>
      <c r="AJ866" s="17" t="s">
        <v>402</v>
      </c>
    </row>
    <row r="867" spans="1:36" ht="45" customHeight="1">
      <c r="A867" s="38">
        <v>2018</v>
      </c>
      <c r="B867" s="19">
        <v>43374</v>
      </c>
      <c r="C867" s="19">
        <v>43465</v>
      </c>
      <c r="D867" s="17" t="s">
        <v>96</v>
      </c>
      <c r="E867" s="17">
        <v>280</v>
      </c>
      <c r="F867" s="17" t="s">
        <v>348</v>
      </c>
      <c r="G867" s="17" t="s">
        <v>348</v>
      </c>
      <c r="H867" s="17" t="s">
        <v>145</v>
      </c>
      <c r="I867" s="17" t="s">
        <v>349</v>
      </c>
      <c r="J867" s="17" t="s">
        <v>350</v>
      </c>
      <c r="K867" s="17" t="s">
        <v>351</v>
      </c>
      <c r="L867" s="17" t="s">
        <v>101</v>
      </c>
      <c r="M867" s="17" t="s">
        <v>177</v>
      </c>
      <c r="N867" s="17" t="s">
        <v>103</v>
      </c>
      <c r="O867" s="17">
        <v>0</v>
      </c>
      <c r="P867" s="30">
        <v>0</v>
      </c>
      <c r="Q867" s="17" t="s">
        <v>121</v>
      </c>
      <c r="R867" s="17" t="s">
        <v>122</v>
      </c>
      <c r="S867" s="17" t="s">
        <v>122</v>
      </c>
      <c r="T867" s="17" t="s">
        <v>121</v>
      </c>
      <c r="U867" s="17" t="s">
        <v>122</v>
      </c>
      <c r="V867" s="17" t="s">
        <v>122</v>
      </c>
      <c r="W867" s="37" t="s">
        <v>1013</v>
      </c>
      <c r="X867" s="19">
        <v>43383</v>
      </c>
      <c r="Y867" s="19">
        <f t="shared" si="53"/>
        <v>43383</v>
      </c>
      <c r="Z867" s="29">
        <v>860</v>
      </c>
      <c r="AA867" s="30">
        <v>180</v>
      </c>
      <c r="AB867" s="30">
        <v>0</v>
      </c>
      <c r="AD867" s="31" t="s">
        <v>400</v>
      </c>
      <c r="AE867" s="17">
        <v>860</v>
      </c>
      <c r="AF867" s="32" t="s">
        <v>401</v>
      </c>
      <c r="AG867" s="33" t="s">
        <v>173</v>
      </c>
      <c r="AH867" s="19">
        <f t="shared" si="51"/>
        <v>43465</v>
      </c>
      <c r="AI867" s="19">
        <f t="shared" si="52"/>
        <v>43465</v>
      </c>
      <c r="AJ867" s="17" t="s">
        <v>402</v>
      </c>
    </row>
    <row r="868" spans="1:36" ht="45" customHeight="1">
      <c r="A868" s="38">
        <v>2018</v>
      </c>
      <c r="B868" s="19">
        <v>43374</v>
      </c>
      <c r="C868" s="19">
        <v>43465</v>
      </c>
      <c r="D868" s="17" t="s">
        <v>96</v>
      </c>
      <c r="E868" s="17">
        <v>280</v>
      </c>
      <c r="F868" s="17" t="s">
        <v>348</v>
      </c>
      <c r="G868" s="17" t="s">
        <v>348</v>
      </c>
      <c r="H868" s="17" t="s">
        <v>145</v>
      </c>
      <c r="I868" s="17" t="s">
        <v>349</v>
      </c>
      <c r="J868" s="17" t="s">
        <v>350</v>
      </c>
      <c r="K868" s="17" t="s">
        <v>351</v>
      </c>
      <c r="L868" s="17" t="s">
        <v>101</v>
      </c>
      <c r="M868" s="17" t="s">
        <v>1041</v>
      </c>
      <c r="N868" s="17" t="s">
        <v>103</v>
      </c>
      <c r="O868" s="17">
        <v>0</v>
      </c>
      <c r="P868" s="30">
        <v>0</v>
      </c>
      <c r="Q868" s="17" t="s">
        <v>121</v>
      </c>
      <c r="R868" s="17" t="s">
        <v>122</v>
      </c>
      <c r="S868" s="17" t="s">
        <v>122</v>
      </c>
      <c r="T868" s="17" t="s">
        <v>121</v>
      </c>
      <c r="U868" s="17" t="s">
        <v>122</v>
      </c>
      <c r="V868" s="17" t="s">
        <v>122</v>
      </c>
      <c r="W868" s="37" t="s">
        <v>1013</v>
      </c>
      <c r="X868" s="19">
        <v>43391</v>
      </c>
      <c r="Y868" s="19">
        <f t="shared" si="53"/>
        <v>43391</v>
      </c>
      <c r="Z868" s="29">
        <v>861</v>
      </c>
      <c r="AA868" s="30">
        <v>120</v>
      </c>
      <c r="AB868" s="30">
        <v>0</v>
      </c>
      <c r="AD868" s="31" t="s">
        <v>400</v>
      </c>
      <c r="AE868" s="17">
        <v>861</v>
      </c>
      <c r="AF868" s="32" t="s">
        <v>401</v>
      </c>
      <c r="AG868" s="33" t="s">
        <v>173</v>
      </c>
      <c r="AH868" s="19">
        <f t="shared" si="51"/>
        <v>43465</v>
      </c>
      <c r="AI868" s="19">
        <f t="shared" si="52"/>
        <v>43465</v>
      </c>
      <c r="AJ868" s="17" t="s">
        <v>402</v>
      </c>
    </row>
    <row r="869" spans="1:36" ht="45" customHeight="1">
      <c r="A869" s="38">
        <v>2018</v>
      </c>
      <c r="B869" s="19">
        <v>43374</v>
      </c>
      <c r="C869" s="19">
        <v>43465</v>
      </c>
      <c r="D869" s="17" t="s">
        <v>96</v>
      </c>
      <c r="E869" s="17">
        <v>322</v>
      </c>
      <c r="F869" s="17" t="s">
        <v>144</v>
      </c>
      <c r="G869" s="17" t="s">
        <v>144</v>
      </c>
      <c r="H869" s="17" t="s">
        <v>145</v>
      </c>
      <c r="I869" s="17" t="s">
        <v>358</v>
      </c>
      <c r="J869" s="17" t="s">
        <v>359</v>
      </c>
      <c r="K869" s="17" t="s">
        <v>289</v>
      </c>
      <c r="L869" s="17" t="s">
        <v>101</v>
      </c>
      <c r="M869" s="17" t="s">
        <v>314</v>
      </c>
      <c r="N869" s="17" t="s">
        <v>103</v>
      </c>
      <c r="O869" s="17">
        <v>0</v>
      </c>
      <c r="P869" s="30">
        <v>0</v>
      </c>
      <c r="Q869" s="17" t="s">
        <v>121</v>
      </c>
      <c r="R869" s="17" t="s">
        <v>122</v>
      </c>
      <c r="S869" s="17" t="s">
        <v>122</v>
      </c>
      <c r="T869" s="17" t="s">
        <v>121</v>
      </c>
      <c r="U869" s="17" t="s">
        <v>122</v>
      </c>
      <c r="V869" s="17" t="s">
        <v>122</v>
      </c>
      <c r="W869" s="37" t="s">
        <v>296</v>
      </c>
      <c r="X869" s="19">
        <v>43379</v>
      </c>
      <c r="Y869" s="19">
        <f t="shared" si="53"/>
        <v>43379</v>
      </c>
      <c r="Z869" s="29">
        <v>862</v>
      </c>
      <c r="AA869" s="30">
        <v>120</v>
      </c>
      <c r="AB869" s="30">
        <v>0</v>
      </c>
      <c r="AD869" s="31" t="s">
        <v>400</v>
      </c>
      <c r="AE869" s="17">
        <v>862</v>
      </c>
      <c r="AF869" s="32" t="s">
        <v>401</v>
      </c>
      <c r="AG869" s="33" t="s">
        <v>173</v>
      </c>
      <c r="AH869" s="19">
        <f t="shared" si="51"/>
        <v>43465</v>
      </c>
      <c r="AI869" s="19">
        <f t="shared" si="52"/>
        <v>43465</v>
      </c>
      <c r="AJ869" s="17" t="s">
        <v>402</v>
      </c>
    </row>
    <row r="870" spans="1:36" ht="45" customHeight="1">
      <c r="A870" s="38">
        <v>2018</v>
      </c>
      <c r="B870" s="19">
        <v>43374</v>
      </c>
      <c r="C870" s="19">
        <v>43465</v>
      </c>
      <c r="D870" s="17" t="s">
        <v>96</v>
      </c>
      <c r="E870" s="17">
        <v>322</v>
      </c>
      <c r="F870" s="17" t="s">
        <v>144</v>
      </c>
      <c r="G870" s="17" t="s">
        <v>144</v>
      </c>
      <c r="H870" s="17" t="s">
        <v>145</v>
      </c>
      <c r="I870" s="17" t="s">
        <v>1346</v>
      </c>
      <c r="J870" s="17" t="s">
        <v>305</v>
      </c>
      <c r="K870" s="17" t="s">
        <v>306</v>
      </c>
      <c r="L870" s="17" t="s">
        <v>101</v>
      </c>
      <c r="M870" s="17" t="s">
        <v>314</v>
      </c>
      <c r="N870" s="17" t="s">
        <v>103</v>
      </c>
      <c r="O870" s="17">
        <v>0</v>
      </c>
      <c r="P870" s="30">
        <v>0</v>
      </c>
      <c r="Q870" s="17" t="s">
        <v>121</v>
      </c>
      <c r="R870" s="17" t="s">
        <v>122</v>
      </c>
      <c r="S870" s="17" t="s">
        <v>122</v>
      </c>
      <c r="T870" s="17" t="s">
        <v>121</v>
      </c>
      <c r="U870" s="17" t="s">
        <v>122</v>
      </c>
      <c r="V870" s="17" t="s">
        <v>122</v>
      </c>
      <c r="W870" s="37" t="s">
        <v>296</v>
      </c>
      <c r="X870" s="19">
        <v>43397</v>
      </c>
      <c r="Y870" s="19">
        <f>X870</f>
        <v>43397</v>
      </c>
      <c r="Z870" s="29">
        <v>863</v>
      </c>
      <c r="AA870" s="30">
        <v>120</v>
      </c>
      <c r="AB870" s="30">
        <v>0</v>
      </c>
      <c r="AD870" s="31" t="s">
        <v>400</v>
      </c>
      <c r="AE870" s="17">
        <v>863</v>
      </c>
      <c r="AF870" s="32" t="s">
        <v>401</v>
      </c>
      <c r="AG870" s="33" t="s">
        <v>173</v>
      </c>
      <c r="AH870" s="19">
        <f t="shared" si="51"/>
        <v>43465</v>
      </c>
      <c r="AI870" s="19">
        <f t="shared" si="52"/>
        <v>43465</v>
      </c>
      <c r="AJ870" s="17" t="s">
        <v>402</v>
      </c>
    </row>
    <row r="871" spans="1:36" ht="45" customHeight="1">
      <c r="A871" s="38">
        <v>2018</v>
      </c>
      <c r="B871" s="19">
        <v>43374</v>
      </c>
      <c r="C871" s="19">
        <v>43465</v>
      </c>
      <c r="D871" s="17" t="s">
        <v>96</v>
      </c>
      <c r="E871" s="17">
        <v>322</v>
      </c>
      <c r="F871" s="17" t="s">
        <v>144</v>
      </c>
      <c r="G871" s="17" t="s">
        <v>144</v>
      </c>
      <c r="H871" s="17" t="s">
        <v>145</v>
      </c>
      <c r="I871" s="17" t="s">
        <v>358</v>
      </c>
      <c r="J871" s="17" t="s">
        <v>359</v>
      </c>
      <c r="K871" s="17" t="s">
        <v>289</v>
      </c>
      <c r="L871" s="17" t="s">
        <v>101</v>
      </c>
      <c r="M871" s="17" t="s">
        <v>968</v>
      </c>
      <c r="N871" s="17" t="s">
        <v>103</v>
      </c>
      <c r="O871" s="17">
        <v>0</v>
      </c>
      <c r="P871" s="30">
        <v>0</v>
      </c>
      <c r="Q871" s="17" t="s">
        <v>121</v>
      </c>
      <c r="R871" s="17" t="s">
        <v>122</v>
      </c>
      <c r="S871" s="17" t="s">
        <v>122</v>
      </c>
      <c r="T871" s="17" t="s">
        <v>121</v>
      </c>
      <c r="U871" s="17" t="s">
        <v>122</v>
      </c>
      <c r="V871" s="17" t="s">
        <v>202</v>
      </c>
      <c r="W871" s="37" t="s">
        <v>159</v>
      </c>
      <c r="X871" s="19">
        <v>43376</v>
      </c>
      <c r="Y871" s="19">
        <f t="shared" si="53"/>
        <v>43376</v>
      </c>
      <c r="Z871" s="29">
        <v>864</v>
      </c>
      <c r="AA871" s="30">
        <v>110</v>
      </c>
      <c r="AB871" s="30">
        <v>0</v>
      </c>
      <c r="AD871" s="31" t="s">
        <v>400</v>
      </c>
      <c r="AE871" s="17">
        <v>864</v>
      </c>
      <c r="AF871" s="32" t="s">
        <v>401</v>
      </c>
      <c r="AG871" s="33" t="s">
        <v>173</v>
      </c>
      <c r="AH871" s="19">
        <f t="shared" si="51"/>
        <v>43465</v>
      </c>
      <c r="AI871" s="19">
        <f t="shared" si="52"/>
        <v>43465</v>
      </c>
      <c r="AJ871" s="17" t="s">
        <v>402</v>
      </c>
    </row>
    <row r="872" spans="1:36" ht="45" customHeight="1">
      <c r="A872" s="38">
        <v>2018</v>
      </c>
      <c r="B872" s="19">
        <v>43374</v>
      </c>
      <c r="C872" s="19">
        <v>43465</v>
      </c>
      <c r="D872" s="17" t="s">
        <v>96</v>
      </c>
      <c r="E872" s="17">
        <v>322</v>
      </c>
      <c r="F872" s="17" t="s">
        <v>144</v>
      </c>
      <c r="G872" s="17" t="s">
        <v>144</v>
      </c>
      <c r="H872" s="17" t="s">
        <v>145</v>
      </c>
      <c r="I872" s="17" t="s">
        <v>331</v>
      </c>
      <c r="J872" s="17" t="s">
        <v>332</v>
      </c>
      <c r="K872" s="17" t="s">
        <v>333</v>
      </c>
      <c r="L872" s="17" t="s">
        <v>101</v>
      </c>
      <c r="M872" s="17" t="s">
        <v>210</v>
      </c>
      <c r="N872" s="17" t="s">
        <v>103</v>
      </c>
      <c r="O872" s="17">
        <v>0</v>
      </c>
      <c r="P872" s="30">
        <v>0</v>
      </c>
      <c r="Q872" s="17" t="s">
        <v>121</v>
      </c>
      <c r="R872" s="17" t="s">
        <v>122</v>
      </c>
      <c r="S872" s="17" t="s">
        <v>122</v>
      </c>
      <c r="T872" s="17" t="s">
        <v>121</v>
      </c>
      <c r="U872" s="17" t="s">
        <v>122</v>
      </c>
      <c r="V872" s="17" t="s">
        <v>210</v>
      </c>
      <c r="W872" s="37" t="s">
        <v>296</v>
      </c>
      <c r="X872" s="19">
        <v>43398</v>
      </c>
      <c r="Y872" s="19">
        <f t="shared" si="53"/>
        <v>43398</v>
      </c>
      <c r="Z872" s="29">
        <v>865</v>
      </c>
      <c r="AA872" s="30">
        <v>150</v>
      </c>
      <c r="AB872" s="30">
        <v>0</v>
      </c>
      <c r="AD872" s="31" t="s">
        <v>400</v>
      </c>
      <c r="AE872" s="17">
        <v>865</v>
      </c>
      <c r="AF872" s="32" t="s">
        <v>401</v>
      </c>
      <c r="AG872" s="33" t="s">
        <v>173</v>
      </c>
      <c r="AH872" s="19">
        <f t="shared" si="51"/>
        <v>43465</v>
      </c>
      <c r="AI872" s="19">
        <f t="shared" si="52"/>
        <v>43465</v>
      </c>
      <c r="AJ872" s="17" t="s">
        <v>402</v>
      </c>
    </row>
    <row r="873" spans="1:36" ht="45" customHeight="1">
      <c r="A873" s="38">
        <v>2018</v>
      </c>
      <c r="B873" s="19">
        <v>43374</v>
      </c>
      <c r="C873" s="19">
        <v>43465</v>
      </c>
      <c r="D873" s="17" t="s">
        <v>96</v>
      </c>
      <c r="E873" s="17">
        <v>322</v>
      </c>
      <c r="F873" s="17" t="s">
        <v>144</v>
      </c>
      <c r="G873" s="17" t="s">
        <v>144</v>
      </c>
      <c r="H873" s="17" t="s">
        <v>145</v>
      </c>
      <c r="I873" s="17" t="s">
        <v>331</v>
      </c>
      <c r="J873" s="17" t="s">
        <v>332</v>
      </c>
      <c r="K873" s="17" t="s">
        <v>333</v>
      </c>
      <c r="L873" s="17" t="s">
        <v>101</v>
      </c>
      <c r="M873" s="17" t="s">
        <v>136</v>
      </c>
      <c r="N873" s="17" t="s">
        <v>103</v>
      </c>
      <c r="O873" s="17">
        <v>0</v>
      </c>
      <c r="P873" s="30">
        <v>0</v>
      </c>
      <c r="Q873" s="17" t="s">
        <v>121</v>
      </c>
      <c r="R873" s="17" t="s">
        <v>122</v>
      </c>
      <c r="S873" s="17" t="s">
        <v>122</v>
      </c>
      <c r="T873" s="17" t="s">
        <v>121</v>
      </c>
      <c r="U873" s="17" t="s">
        <v>136</v>
      </c>
      <c r="V873" s="17" t="s">
        <v>136</v>
      </c>
      <c r="W873" s="37" t="s">
        <v>296</v>
      </c>
      <c r="X873" s="19">
        <v>43395</v>
      </c>
      <c r="Y873" s="19">
        <f t="shared" si="53"/>
        <v>43395</v>
      </c>
      <c r="Z873" s="29">
        <v>866</v>
      </c>
      <c r="AA873" s="30">
        <v>150</v>
      </c>
      <c r="AB873" s="30">
        <v>0</v>
      </c>
      <c r="AD873" s="31" t="s">
        <v>400</v>
      </c>
      <c r="AE873" s="17">
        <v>866</v>
      </c>
      <c r="AF873" s="32" t="s">
        <v>401</v>
      </c>
      <c r="AG873" s="33" t="s">
        <v>173</v>
      </c>
      <c r="AH873" s="19">
        <f t="shared" si="51"/>
        <v>43465</v>
      </c>
      <c r="AI873" s="19">
        <f t="shared" si="52"/>
        <v>43465</v>
      </c>
      <c r="AJ873" s="17" t="s">
        <v>402</v>
      </c>
    </row>
    <row r="874" spans="1:36" ht="45" customHeight="1">
      <c r="A874" s="38">
        <v>2018</v>
      </c>
      <c r="B874" s="19">
        <v>43374</v>
      </c>
      <c r="C874" s="19">
        <v>43465</v>
      </c>
      <c r="D874" s="17" t="s">
        <v>96</v>
      </c>
      <c r="E874" s="17">
        <v>322</v>
      </c>
      <c r="F874" s="17" t="s">
        <v>144</v>
      </c>
      <c r="G874" s="17" t="s">
        <v>144</v>
      </c>
      <c r="H874" s="17" t="s">
        <v>145</v>
      </c>
      <c r="I874" s="17" t="s">
        <v>1346</v>
      </c>
      <c r="J874" s="17" t="s">
        <v>305</v>
      </c>
      <c r="K874" s="17" t="s">
        <v>306</v>
      </c>
      <c r="L874" s="17" t="s">
        <v>101</v>
      </c>
      <c r="M874" s="17" t="s">
        <v>314</v>
      </c>
      <c r="N874" s="17" t="s">
        <v>103</v>
      </c>
      <c r="O874" s="17">
        <v>0</v>
      </c>
      <c r="P874" s="30">
        <v>0</v>
      </c>
      <c r="Q874" s="17" t="s">
        <v>121</v>
      </c>
      <c r="R874" s="17" t="s">
        <v>122</v>
      </c>
      <c r="S874" s="17" t="s">
        <v>122</v>
      </c>
      <c r="T874" s="17" t="s">
        <v>121</v>
      </c>
      <c r="U874" s="17" t="s">
        <v>122</v>
      </c>
      <c r="V874" s="17" t="s">
        <v>122</v>
      </c>
      <c r="W874" s="37" t="s">
        <v>296</v>
      </c>
      <c r="X874" s="19">
        <v>43397</v>
      </c>
      <c r="Y874" s="19">
        <f t="shared" si="53"/>
        <v>43397</v>
      </c>
      <c r="Z874" s="29">
        <v>867</v>
      </c>
      <c r="AA874" s="30">
        <v>240</v>
      </c>
      <c r="AB874" s="30">
        <v>0</v>
      </c>
      <c r="AD874" s="31" t="s">
        <v>400</v>
      </c>
      <c r="AE874" s="17">
        <v>867</v>
      </c>
      <c r="AF874" s="32" t="s">
        <v>401</v>
      </c>
      <c r="AG874" s="33" t="s">
        <v>173</v>
      </c>
      <c r="AH874" s="19">
        <f t="shared" si="51"/>
        <v>43465</v>
      </c>
      <c r="AI874" s="19">
        <f t="shared" si="52"/>
        <v>43465</v>
      </c>
      <c r="AJ874" s="17" t="s">
        <v>402</v>
      </c>
    </row>
    <row r="875" spans="1:36" ht="45" customHeight="1">
      <c r="A875" s="38">
        <v>2018</v>
      </c>
      <c r="B875" s="19">
        <v>43374</v>
      </c>
      <c r="C875" s="19">
        <v>43465</v>
      </c>
      <c r="D875" s="17" t="s">
        <v>96</v>
      </c>
      <c r="E875" s="17">
        <v>322</v>
      </c>
      <c r="F875" s="17" t="s">
        <v>144</v>
      </c>
      <c r="G875" s="17" t="s">
        <v>144</v>
      </c>
      <c r="H875" s="17" t="s">
        <v>145</v>
      </c>
      <c r="I875" s="17" t="s">
        <v>331</v>
      </c>
      <c r="J875" s="17" t="s">
        <v>332</v>
      </c>
      <c r="K875" s="17" t="s">
        <v>333</v>
      </c>
      <c r="L875" s="17" t="s">
        <v>101</v>
      </c>
      <c r="M875" s="17" t="s">
        <v>136</v>
      </c>
      <c r="N875" s="17" t="s">
        <v>103</v>
      </c>
      <c r="O875" s="17">
        <v>0</v>
      </c>
      <c r="P875" s="30">
        <v>0</v>
      </c>
      <c r="Q875" s="17" t="s">
        <v>121</v>
      </c>
      <c r="R875" s="17" t="s">
        <v>122</v>
      </c>
      <c r="S875" s="17" t="s">
        <v>122</v>
      </c>
      <c r="T875" s="17" t="s">
        <v>121</v>
      </c>
      <c r="U875" s="17" t="s">
        <v>136</v>
      </c>
      <c r="V875" s="17" t="s">
        <v>136</v>
      </c>
      <c r="W875" s="37" t="s">
        <v>296</v>
      </c>
      <c r="X875" s="19">
        <v>43395</v>
      </c>
      <c r="Y875" s="19">
        <f t="shared" si="53"/>
        <v>43395</v>
      </c>
      <c r="Z875" s="29">
        <v>868</v>
      </c>
      <c r="AA875" s="30">
        <v>250</v>
      </c>
      <c r="AB875" s="30">
        <v>0</v>
      </c>
      <c r="AD875" s="31" t="s">
        <v>400</v>
      </c>
      <c r="AE875" s="17">
        <v>868</v>
      </c>
      <c r="AF875" s="32" t="s">
        <v>401</v>
      </c>
      <c r="AG875" s="33" t="s">
        <v>173</v>
      </c>
      <c r="AH875" s="19">
        <f t="shared" si="51"/>
        <v>43465</v>
      </c>
      <c r="AI875" s="19">
        <f t="shared" si="52"/>
        <v>43465</v>
      </c>
      <c r="AJ875" s="17" t="s">
        <v>402</v>
      </c>
    </row>
    <row r="876" spans="1:36" ht="45" customHeight="1">
      <c r="A876" s="38">
        <v>2018</v>
      </c>
      <c r="B876" s="19">
        <v>43374</v>
      </c>
      <c r="C876" s="19">
        <v>43465</v>
      </c>
      <c r="D876" s="17" t="s">
        <v>96</v>
      </c>
      <c r="E876" s="17">
        <v>322</v>
      </c>
      <c r="F876" s="17" t="s">
        <v>144</v>
      </c>
      <c r="G876" s="17" t="s">
        <v>144</v>
      </c>
      <c r="H876" s="17" t="s">
        <v>145</v>
      </c>
      <c r="I876" s="17" t="s">
        <v>331</v>
      </c>
      <c r="J876" s="17" t="s">
        <v>332</v>
      </c>
      <c r="K876" s="17" t="s">
        <v>333</v>
      </c>
      <c r="L876" s="17" t="s">
        <v>101</v>
      </c>
      <c r="M876" s="17" t="s">
        <v>136</v>
      </c>
      <c r="N876" s="17" t="s">
        <v>103</v>
      </c>
      <c r="O876" s="17">
        <v>0</v>
      </c>
      <c r="P876" s="30">
        <v>0</v>
      </c>
      <c r="Q876" s="17" t="s">
        <v>121</v>
      </c>
      <c r="R876" s="17" t="s">
        <v>122</v>
      </c>
      <c r="S876" s="17" t="s">
        <v>122</v>
      </c>
      <c r="T876" s="17" t="s">
        <v>121</v>
      </c>
      <c r="U876" s="17" t="s">
        <v>136</v>
      </c>
      <c r="V876" s="17" t="s">
        <v>136</v>
      </c>
      <c r="W876" s="37" t="s">
        <v>296</v>
      </c>
      <c r="X876" s="19">
        <v>43397</v>
      </c>
      <c r="Y876" s="19">
        <f t="shared" si="53"/>
        <v>43397</v>
      </c>
      <c r="Z876" s="29">
        <v>869</v>
      </c>
      <c r="AA876" s="30">
        <v>332</v>
      </c>
      <c r="AB876" s="30">
        <v>0</v>
      </c>
      <c r="AD876" s="31" t="s">
        <v>400</v>
      </c>
      <c r="AE876" s="17">
        <v>869</v>
      </c>
      <c r="AF876" s="32" t="s">
        <v>401</v>
      </c>
      <c r="AG876" s="33" t="s">
        <v>173</v>
      </c>
      <c r="AH876" s="19">
        <f t="shared" si="51"/>
        <v>43465</v>
      </c>
      <c r="AI876" s="19">
        <f t="shared" si="52"/>
        <v>43465</v>
      </c>
      <c r="AJ876" s="17" t="s">
        <v>402</v>
      </c>
    </row>
    <row r="877" spans="1:36" ht="45" customHeight="1">
      <c r="A877" s="38">
        <v>2018</v>
      </c>
      <c r="B877" s="19">
        <v>43374</v>
      </c>
      <c r="C877" s="19">
        <v>43465</v>
      </c>
      <c r="D877" s="17" t="s">
        <v>96</v>
      </c>
      <c r="E877" s="17">
        <v>322</v>
      </c>
      <c r="F877" s="17" t="s">
        <v>144</v>
      </c>
      <c r="G877" s="17" t="s">
        <v>144</v>
      </c>
      <c r="H877" s="17" t="s">
        <v>145</v>
      </c>
      <c r="I877" s="17" t="s">
        <v>331</v>
      </c>
      <c r="J877" s="17" t="s">
        <v>332</v>
      </c>
      <c r="K877" s="17" t="s">
        <v>333</v>
      </c>
      <c r="L877" s="17" t="s">
        <v>101</v>
      </c>
      <c r="M877" s="17" t="s">
        <v>136</v>
      </c>
      <c r="N877" s="17" t="s">
        <v>103</v>
      </c>
      <c r="O877" s="17">
        <v>0</v>
      </c>
      <c r="P877" s="30">
        <v>0</v>
      </c>
      <c r="Q877" s="17" t="s">
        <v>121</v>
      </c>
      <c r="R877" s="17" t="s">
        <v>122</v>
      </c>
      <c r="S877" s="17" t="s">
        <v>122</v>
      </c>
      <c r="T877" s="17" t="s">
        <v>121</v>
      </c>
      <c r="U877" s="17" t="s">
        <v>136</v>
      </c>
      <c r="V877" s="17" t="s">
        <v>136</v>
      </c>
      <c r="W877" s="37" t="s">
        <v>296</v>
      </c>
      <c r="X877" s="19">
        <v>43396</v>
      </c>
      <c r="Y877" s="19">
        <f t="shared" si="53"/>
        <v>43396</v>
      </c>
      <c r="Z877" s="29">
        <v>870</v>
      </c>
      <c r="AA877" s="30">
        <v>186</v>
      </c>
      <c r="AB877" s="30">
        <v>0</v>
      </c>
      <c r="AD877" s="31" t="s">
        <v>400</v>
      </c>
      <c r="AE877" s="17">
        <v>870</v>
      </c>
      <c r="AF877" s="32" t="s">
        <v>401</v>
      </c>
      <c r="AG877" s="33" t="s">
        <v>173</v>
      </c>
      <c r="AH877" s="19">
        <f t="shared" si="51"/>
        <v>43465</v>
      </c>
      <c r="AI877" s="19">
        <f t="shared" si="52"/>
        <v>43465</v>
      </c>
      <c r="AJ877" s="17" t="s">
        <v>402</v>
      </c>
    </row>
    <row r="878" spans="1:36" ht="45" customHeight="1">
      <c r="A878" s="38">
        <v>2018</v>
      </c>
      <c r="B878" s="19">
        <v>43374</v>
      </c>
      <c r="C878" s="19">
        <v>43465</v>
      </c>
      <c r="D878" s="17" t="s">
        <v>96</v>
      </c>
      <c r="E878" s="17">
        <v>322</v>
      </c>
      <c r="F878" s="17" t="s">
        <v>144</v>
      </c>
      <c r="G878" s="17" t="s">
        <v>144</v>
      </c>
      <c r="H878" s="17" t="s">
        <v>145</v>
      </c>
      <c r="I878" s="17" t="s">
        <v>331</v>
      </c>
      <c r="J878" s="17" t="s">
        <v>332</v>
      </c>
      <c r="K878" s="17" t="s">
        <v>333</v>
      </c>
      <c r="L878" s="17" t="s">
        <v>101</v>
      </c>
      <c r="M878" s="17" t="s">
        <v>136</v>
      </c>
      <c r="N878" s="17" t="s">
        <v>103</v>
      </c>
      <c r="O878" s="17">
        <v>0</v>
      </c>
      <c r="P878" s="30">
        <v>0</v>
      </c>
      <c r="Q878" s="17" t="s">
        <v>121</v>
      </c>
      <c r="R878" s="17" t="s">
        <v>122</v>
      </c>
      <c r="S878" s="17" t="s">
        <v>122</v>
      </c>
      <c r="T878" s="17" t="s">
        <v>121</v>
      </c>
      <c r="U878" s="17" t="s">
        <v>136</v>
      </c>
      <c r="V878" s="17" t="s">
        <v>136</v>
      </c>
      <c r="W878" s="37" t="s">
        <v>296</v>
      </c>
      <c r="X878" s="19">
        <v>43395</v>
      </c>
      <c r="Y878" s="19">
        <f t="shared" si="53"/>
        <v>43395</v>
      </c>
      <c r="Z878" s="29">
        <v>871</v>
      </c>
      <c r="AA878" s="30">
        <v>290</v>
      </c>
      <c r="AB878" s="30">
        <v>0</v>
      </c>
      <c r="AD878" s="31" t="s">
        <v>400</v>
      </c>
      <c r="AE878" s="17">
        <v>871</v>
      </c>
      <c r="AF878" s="32" t="s">
        <v>401</v>
      </c>
      <c r="AG878" s="33" t="s">
        <v>173</v>
      </c>
      <c r="AH878" s="19">
        <f t="shared" si="51"/>
        <v>43465</v>
      </c>
      <c r="AI878" s="19">
        <f t="shared" si="52"/>
        <v>43465</v>
      </c>
      <c r="AJ878" s="17" t="s">
        <v>402</v>
      </c>
    </row>
    <row r="879" spans="1:36" ht="45" customHeight="1">
      <c r="A879" s="38">
        <v>2018</v>
      </c>
      <c r="B879" s="19">
        <v>43374</v>
      </c>
      <c r="C879" s="19">
        <v>43465</v>
      </c>
      <c r="D879" s="17" t="s">
        <v>96</v>
      </c>
      <c r="E879" s="17">
        <v>322</v>
      </c>
      <c r="F879" s="17" t="s">
        <v>144</v>
      </c>
      <c r="G879" s="17" t="s">
        <v>144</v>
      </c>
      <c r="H879" s="17" t="s">
        <v>145</v>
      </c>
      <c r="I879" s="17" t="s">
        <v>1346</v>
      </c>
      <c r="J879" s="17" t="s">
        <v>305</v>
      </c>
      <c r="K879" s="17" t="s">
        <v>306</v>
      </c>
      <c r="L879" s="17" t="s">
        <v>101</v>
      </c>
      <c r="M879" s="17" t="s">
        <v>164</v>
      </c>
      <c r="N879" s="17" t="s">
        <v>103</v>
      </c>
      <c r="O879" s="17">
        <v>0</v>
      </c>
      <c r="P879" s="30">
        <v>0</v>
      </c>
      <c r="Q879" s="17" t="s">
        <v>121</v>
      </c>
      <c r="R879" s="17" t="s">
        <v>122</v>
      </c>
      <c r="S879" s="17" t="s">
        <v>122</v>
      </c>
      <c r="T879" s="17" t="s">
        <v>121</v>
      </c>
      <c r="U879" s="17" t="s">
        <v>122</v>
      </c>
      <c r="V879" s="17" t="s">
        <v>122</v>
      </c>
      <c r="W879" s="37" t="s">
        <v>296</v>
      </c>
      <c r="X879" s="19">
        <v>43393</v>
      </c>
      <c r="Y879" s="19">
        <f t="shared" si="53"/>
        <v>43393</v>
      </c>
      <c r="Z879" s="29">
        <v>872</v>
      </c>
      <c r="AA879" s="30">
        <v>124</v>
      </c>
      <c r="AB879" s="30">
        <v>0</v>
      </c>
      <c r="AD879" s="31" t="s">
        <v>400</v>
      </c>
      <c r="AE879" s="17">
        <v>872</v>
      </c>
      <c r="AF879" s="32" t="s">
        <v>401</v>
      </c>
      <c r="AG879" s="33" t="s">
        <v>173</v>
      </c>
      <c r="AH879" s="19">
        <f t="shared" si="51"/>
        <v>43465</v>
      </c>
      <c r="AI879" s="19">
        <f t="shared" si="52"/>
        <v>43465</v>
      </c>
      <c r="AJ879" s="17" t="s">
        <v>402</v>
      </c>
    </row>
    <row r="880" spans="1:36" ht="45" customHeight="1">
      <c r="A880" s="38">
        <v>2018</v>
      </c>
      <c r="B880" s="19">
        <v>43374</v>
      </c>
      <c r="C880" s="19">
        <v>43465</v>
      </c>
      <c r="D880" s="17" t="s">
        <v>96</v>
      </c>
      <c r="E880" s="17">
        <v>322</v>
      </c>
      <c r="F880" s="17" t="s">
        <v>144</v>
      </c>
      <c r="G880" s="17" t="s">
        <v>144</v>
      </c>
      <c r="H880" s="17" t="s">
        <v>145</v>
      </c>
      <c r="I880" s="17" t="s">
        <v>358</v>
      </c>
      <c r="J880" s="17" t="s">
        <v>359</v>
      </c>
      <c r="K880" s="17" t="s">
        <v>289</v>
      </c>
      <c r="L880" s="17" t="s">
        <v>101</v>
      </c>
      <c r="M880" s="17" t="s">
        <v>164</v>
      </c>
      <c r="N880" s="17" t="s">
        <v>103</v>
      </c>
      <c r="O880" s="17">
        <v>0</v>
      </c>
      <c r="P880" s="30">
        <v>0</v>
      </c>
      <c r="Q880" s="17" t="s">
        <v>121</v>
      </c>
      <c r="R880" s="17" t="s">
        <v>122</v>
      </c>
      <c r="S880" s="17" t="s">
        <v>122</v>
      </c>
      <c r="T880" s="17" t="s">
        <v>121</v>
      </c>
      <c r="U880" s="17" t="s">
        <v>122</v>
      </c>
      <c r="V880" s="17" t="s">
        <v>122</v>
      </c>
      <c r="W880" s="37" t="s">
        <v>296</v>
      </c>
      <c r="X880" s="19">
        <v>43383</v>
      </c>
      <c r="Y880" s="19">
        <f t="shared" si="53"/>
        <v>43383</v>
      </c>
      <c r="Z880" s="29">
        <v>873</v>
      </c>
      <c r="AA880" s="30">
        <v>258</v>
      </c>
      <c r="AB880" s="30">
        <v>0</v>
      </c>
      <c r="AD880" s="31" t="s">
        <v>400</v>
      </c>
      <c r="AE880" s="17">
        <v>873</v>
      </c>
      <c r="AF880" s="32" t="s">
        <v>401</v>
      </c>
      <c r="AG880" s="33" t="s">
        <v>173</v>
      </c>
      <c r="AH880" s="19">
        <f t="shared" si="51"/>
        <v>43465</v>
      </c>
      <c r="AI880" s="19">
        <f t="shared" si="52"/>
        <v>43465</v>
      </c>
      <c r="AJ880" s="17" t="s">
        <v>402</v>
      </c>
    </row>
    <row r="881" spans="1:36" ht="45" customHeight="1">
      <c r="A881" s="38">
        <v>2018</v>
      </c>
      <c r="B881" s="19">
        <v>43374</v>
      </c>
      <c r="C881" s="19">
        <v>43465</v>
      </c>
      <c r="D881" s="17" t="s">
        <v>96</v>
      </c>
      <c r="E881" s="17">
        <v>311</v>
      </c>
      <c r="F881" s="17" t="s">
        <v>204</v>
      </c>
      <c r="G881" s="17" t="s">
        <v>204</v>
      </c>
      <c r="H881" s="17" t="s">
        <v>145</v>
      </c>
      <c r="I881" s="17" t="s">
        <v>346</v>
      </c>
      <c r="J881" s="17" t="s">
        <v>253</v>
      </c>
      <c r="K881" s="17" t="s">
        <v>163</v>
      </c>
      <c r="L881" s="17" t="s">
        <v>101</v>
      </c>
      <c r="M881" s="17" t="s">
        <v>1060</v>
      </c>
      <c r="N881" s="17" t="s">
        <v>103</v>
      </c>
      <c r="O881" s="17">
        <v>0</v>
      </c>
      <c r="P881" s="30">
        <v>0</v>
      </c>
      <c r="Q881" s="17" t="s">
        <v>121</v>
      </c>
      <c r="R881" s="17" t="s">
        <v>122</v>
      </c>
      <c r="S881" s="17" t="s">
        <v>122</v>
      </c>
      <c r="T881" s="17" t="s">
        <v>121</v>
      </c>
      <c r="U881" s="17" t="s">
        <v>122</v>
      </c>
      <c r="V881" s="17" t="s">
        <v>202</v>
      </c>
      <c r="W881" s="37" t="s">
        <v>345</v>
      </c>
      <c r="X881" s="19">
        <v>43397</v>
      </c>
      <c r="Y881" s="19">
        <f t="shared" si="53"/>
        <v>43397</v>
      </c>
      <c r="Z881" s="29">
        <v>874</v>
      </c>
      <c r="AA881" s="30">
        <v>493</v>
      </c>
      <c r="AB881" s="30">
        <v>0</v>
      </c>
      <c r="AD881" s="31" t="s">
        <v>400</v>
      </c>
      <c r="AE881" s="17">
        <v>874</v>
      </c>
      <c r="AF881" s="32" t="s">
        <v>401</v>
      </c>
      <c r="AG881" s="33" t="s">
        <v>173</v>
      </c>
      <c r="AH881" s="19">
        <f t="shared" si="51"/>
        <v>43465</v>
      </c>
      <c r="AI881" s="19">
        <f t="shared" si="52"/>
        <v>43465</v>
      </c>
      <c r="AJ881" s="17" t="s">
        <v>402</v>
      </c>
    </row>
    <row r="882" spans="1:36" ht="45" customHeight="1">
      <c r="A882" s="38">
        <v>2018</v>
      </c>
      <c r="B882" s="19">
        <v>43374</v>
      </c>
      <c r="C882" s="19">
        <v>43465</v>
      </c>
      <c r="D882" s="17" t="s">
        <v>96</v>
      </c>
      <c r="E882" s="17">
        <v>322</v>
      </c>
      <c r="F882" s="17" t="s">
        <v>144</v>
      </c>
      <c r="G882" s="17" t="s">
        <v>144</v>
      </c>
      <c r="H882" s="17" t="s">
        <v>145</v>
      </c>
      <c r="I882" s="17" t="s">
        <v>358</v>
      </c>
      <c r="J882" s="17" t="s">
        <v>359</v>
      </c>
      <c r="K882" s="17" t="s">
        <v>289</v>
      </c>
      <c r="L882" s="17" t="s">
        <v>101</v>
      </c>
      <c r="M882" s="17" t="s">
        <v>1060</v>
      </c>
      <c r="N882" s="17" t="s">
        <v>103</v>
      </c>
      <c r="O882" s="17">
        <v>0</v>
      </c>
      <c r="P882" s="30">
        <v>0</v>
      </c>
      <c r="Q882" s="17" t="s">
        <v>121</v>
      </c>
      <c r="R882" s="17" t="s">
        <v>122</v>
      </c>
      <c r="S882" s="17" t="s">
        <v>122</v>
      </c>
      <c r="T882" s="17" t="s">
        <v>121</v>
      </c>
      <c r="U882" s="17" t="s">
        <v>122</v>
      </c>
      <c r="V882" s="17" t="s">
        <v>202</v>
      </c>
      <c r="W882" s="37" t="s">
        <v>1061</v>
      </c>
      <c r="X882" s="19">
        <v>43377</v>
      </c>
      <c r="Y882" s="19">
        <f t="shared" si="53"/>
        <v>43377</v>
      </c>
      <c r="Z882" s="29">
        <v>875</v>
      </c>
      <c r="AA882" s="30">
        <v>232</v>
      </c>
      <c r="AB882" s="30">
        <v>0</v>
      </c>
      <c r="AD882" s="31" t="s">
        <v>400</v>
      </c>
      <c r="AE882" s="17">
        <v>875</v>
      </c>
      <c r="AF882" s="32" t="s">
        <v>401</v>
      </c>
      <c r="AG882" s="33" t="s">
        <v>173</v>
      </c>
      <c r="AH882" s="19">
        <f t="shared" si="51"/>
        <v>43465</v>
      </c>
      <c r="AI882" s="19">
        <f t="shared" si="52"/>
        <v>43465</v>
      </c>
      <c r="AJ882" s="17" t="s">
        <v>402</v>
      </c>
    </row>
    <row r="883" spans="1:36" ht="45" customHeight="1">
      <c r="A883" s="38">
        <v>2018</v>
      </c>
      <c r="B883" s="19">
        <v>43374</v>
      </c>
      <c r="C883" s="19">
        <v>43465</v>
      </c>
      <c r="D883" s="17" t="s">
        <v>96</v>
      </c>
      <c r="E883" s="17">
        <v>322</v>
      </c>
      <c r="F883" s="17" t="s">
        <v>144</v>
      </c>
      <c r="G883" s="17" t="s">
        <v>144</v>
      </c>
      <c r="H883" s="17" t="s">
        <v>145</v>
      </c>
      <c r="I883" s="17" t="s">
        <v>358</v>
      </c>
      <c r="J883" s="17" t="s">
        <v>359</v>
      </c>
      <c r="K883" s="17" t="s">
        <v>289</v>
      </c>
      <c r="L883" s="17" t="s">
        <v>101</v>
      </c>
      <c r="M883" s="17" t="s">
        <v>1060</v>
      </c>
      <c r="N883" s="17" t="s">
        <v>103</v>
      </c>
      <c r="O883" s="17">
        <v>0</v>
      </c>
      <c r="P883" s="30">
        <v>0</v>
      </c>
      <c r="Q883" s="17" t="s">
        <v>121</v>
      </c>
      <c r="R883" s="17" t="s">
        <v>122</v>
      </c>
      <c r="S883" s="17" t="s">
        <v>122</v>
      </c>
      <c r="T883" s="17" t="s">
        <v>121</v>
      </c>
      <c r="U883" s="17" t="s">
        <v>122</v>
      </c>
      <c r="V883" s="17" t="s">
        <v>202</v>
      </c>
      <c r="W883" s="37" t="s">
        <v>1061</v>
      </c>
      <c r="X883" s="19">
        <v>43376</v>
      </c>
      <c r="Y883" s="19">
        <f t="shared" si="53"/>
        <v>43376</v>
      </c>
      <c r="Z883" s="29">
        <v>876</v>
      </c>
      <c r="AA883" s="30">
        <v>380.01</v>
      </c>
      <c r="AB883" s="30">
        <v>0</v>
      </c>
      <c r="AD883" s="31" t="s">
        <v>400</v>
      </c>
      <c r="AE883" s="17">
        <v>876</v>
      </c>
      <c r="AF883" s="32" t="s">
        <v>401</v>
      </c>
      <c r="AG883" s="33" t="s">
        <v>173</v>
      </c>
      <c r="AH883" s="19">
        <f t="shared" si="51"/>
        <v>43465</v>
      </c>
      <c r="AI883" s="19">
        <f t="shared" si="52"/>
        <v>43465</v>
      </c>
      <c r="AJ883" s="17" t="s">
        <v>402</v>
      </c>
    </row>
    <row r="884" spans="1:36" ht="45" customHeight="1">
      <c r="A884" s="38">
        <v>2018</v>
      </c>
      <c r="B884" s="19">
        <v>43374</v>
      </c>
      <c r="C884" s="19">
        <v>43465</v>
      </c>
      <c r="D884" s="17" t="s">
        <v>96</v>
      </c>
      <c r="E884" s="17">
        <v>322</v>
      </c>
      <c r="F884" s="17" t="s">
        <v>144</v>
      </c>
      <c r="G884" s="17" t="s">
        <v>144</v>
      </c>
      <c r="H884" s="17" t="s">
        <v>145</v>
      </c>
      <c r="I884" s="17" t="s">
        <v>331</v>
      </c>
      <c r="J884" s="17" t="s">
        <v>332</v>
      </c>
      <c r="K884" s="17" t="s">
        <v>333</v>
      </c>
      <c r="L884" s="17" t="s">
        <v>101</v>
      </c>
      <c r="M884" s="17" t="s">
        <v>136</v>
      </c>
      <c r="N884" s="17" t="s">
        <v>103</v>
      </c>
      <c r="O884" s="17">
        <v>0</v>
      </c>
      <c r="P884" s="30">
        <v>0</v>
      </c>
      <c r="Q884" s="17" t="s">
        <v>121</v>
      </c>
      <c r="R884" s="17" t="s">
        <v>122</v>
      </c>
      <c r="S884" s="17" t="s">
        <v>122</v>
      </c>
      <c r="T884" s="17" t="s">
        <v>121</v>
      </c>
      <c r="U884" s="17" t="s">
        <v>136</v>
      </c>
      <c r="V884" s="17" t="s">
        <v>136</v>
      </c>
      <c r="W884" s="37" t="s">
        <v>296</v>
      </c>
      <c r="X884" s="19">
        <v>43398</v>
      </c>
      <c r="Y884" s="19">
        <f t="shared" si="53"/>
        <v>43398</v>
      </c>
      <c r="Z884" s="29">
        <v>877</v>
      </c>
      <c r="AA884" s="30">
        <v>136</v>
      </c>
      <c r="AB884" s="30">
        <v>0</v>
      </c>
      <c r="AD884" s="31" t="s">
        <v>400</v>
      </c>
      <c r="AE884" s="17">
        <v>877</v>
      </c>
      <c r="AF884" s="32" t="s">
        <v>401</v>
      </c>
      <c r="AG884" s="33" t="s">
        <v>173</v>
      </c>
      <c r="AH884" s="19">
        <f t="shared" si="51"/>
        <v>43465</v>
      </c>
      <c r="AI884" s="19">
        <f t="shared" si="52"/>
        <v>43465</v>
      </c>
      <c r="AJ884" s="17" t="s">
        <v>402</v>
      </c>
    </row>
    <row r="885" spans="1:36" ht="45" customHeight="1">
      <c r="A885" s="38">
        <v>2018</v>
      </c>
      <c r="B885" s="19">
        <v>43374</v>
      </c>
      <c r="C885" s="19">
        <v>43465</v>
      </c>
      <c r="D885" s="17" t="s">
        <v>96</v>
      </c>
      <c r="E885" s="17">
        <v>280</v>
      </c>
      <c r="F885" s="17" t="s">
        <v>348</v>
      </c>
      <c r="G885" s="17" t="s">
        <v>348</v>
      </c>
      <c r="H885" s="17" t="s">
        <v>145</v>
      </c>
      <c r="I885" s="17" t="s">
        <v>349</v>
      </c>
      <c r="J885" s="17" t="s">
        <v>350</v>
      </c>
      <c r="K885" s="17" t="s">
        <v>351</v>
      </c>
      <c r="L885" s="17" t="s">
        <v>101</v>
      </c>
      <c r="M885" s="17" t="s">
        <v>1041</v>
      </c>
      <c r="N885" s="17" t="s">
        <v>103</v>
      </c>
      <c r="O885" s="17">
        <v>0</v>
      </c>
      <c r="P885" s="30">
        <v>0</v>
      </c>
      <c r="Q885" s="17" t="s">
        <v>121</v>
      </c>
      <c r="R885" s="17" t="s">
        <v>122</v>
      </c>
      <c r="S885" s="17" t="s">
        <v>122</v>
      </c>
      <c r="T885" s="17" t="s">
        <v>121</v>
      </c>
      <c r="U885" s="17" t="s">
        <v>122</v>
      </c>
      <c r="V885" s="17" t="s">
        <v>122</v>
      </c>
      <c r="W885" s="37" t="s">
        <v>1013</v>
      </c>
      <c r="X885" s="19">
        <v>43416</v>
      </c>
      <c r="Y885" s="19">
        <f t="shared" si="53"/>
        <v>43416</v>
      </c>
      <c r="Z885" s="29">
        <v>878</v>
      </c>
      <c r="AA885" s="30">
        <v>160</v>
      </c>
      <c r="AB885" s="30">
        <v>0</v>
      </c>
      <c r="AD885" s="31" t="s">
        <v>400</v>
      </c>
      <c r="AE885" s="17">
        <v>878</v>
      </c>
      <c r="AF885" s="32" t="s">
        <v>401</v>
      </c>
      <c r="AG885" s="33" t="s">
        <v>173</v>
      </c>
      <c r="AH885" s="19">
        <f t="shared" si="51"/>
        <v>43465</v>
      </c>
      <c r="AI885" s="19">
        <f t="shared" si="52"/>
        <v>43465</v>
      </c>
      <c r="AJ885" s="17" t="s">
        <v>402</v>
      </c>
    </row>
    <row r="886" spans="1:36" ht="45" customHeight="1">
      <c r="A886" s="38">
        <v>2018</v>
      </c>
      <c r="B886" s="19">
        <v>43374</v>
      </c>
      <c r="C886" s="19">
        <v>43465</v>
      </c>
      <c r="D886" s="17" t="s">
        <v>96</v>
      </c>
      <c r="E886" s="17">
        <v>280</v>
      </c>
      <c r="F886" s="17" t="s">
        <v>348</v>
      </c>
      <c r="G886" s="17" t="s">
        <v>348</v>
      </c>
      <c r="H886" s="17" t="s">
        <v>145</v>
      </c>
      <c r="I886" s="17" t="s">
        <v>349</v>
      </c>
      <c r="J886" s="17" t="s">
        <v>350</v>
      </c>
      <c r="K886" s="17" t="s">
        <v>351</v>
      </c>
      <c r="L886" s="17" t="s">
        <v>101</v>
      </c>
      <c r="M886" s="17" t="s">
        <v>1041</v>
      </c>
      <c r="N886" s="17" t="s">
        <v>103</v>
      </c>
      <c r="O886" s="17">
        <v>0</v>
      </c>
      <c r="P886" s="30">
        <v>0</v>
      </c>
      <c r="Q886" s="17" t="s">
        <v>121</v>
      </c>
      <c r="R886" s="17" t="s">
        <v>122</v>
      </c>
      <c r="S886" s="17" t="s">
        <v>122</v>
      </c>
      <c r="T886" s="17" t="s">
        <v>121</v>
      </c>
      <c r="U886" s="17" t="s">
        <v>122</v>
      </c>
      <c r="V886" s="17" t="s">
        <v>122</v>
      </c>
      <c r="W886" s="37" t="s">
        <v>1013</v>
      </c>
      <c r="X886" s="19">
        <v>43418</v>
      </c>
      <c r="Y886" s="19">
        <f t="shared" si="53"/>
        <v>43418</v>
      </c>
      <c r="Z886" s="29">
        <v>879</v>
      </c>
      <c r="AA886" s="30">
        <v>120</v>
      </c>
      <c r="AB886" s="30">
        <v>0</v>
      </c>
      <c r="AD886" s="31" t="s">
        <v>400</v>
      </c>
      <c r="AE886" s="17">
        <v>879</v>
      </c>
      <c r="AF886" s="32" t="s">
        <v>401</v>
      </c>
      <c r="AG886" s="33" t="s">
        <v>173</v>
      </c>
      <c r="AH886" s="19">
        <f t="shared" si="51"/>
        <v>43465</v>
      </c>
      <c r="AI886" s="19">
        <f t="shared" si="52"/>
        <v>43465</v>
      </c>
      <c r="AJ886" s="17" t="s">
        <v>402</v>
      </c>
    </row>
    <row r="887" spans="1:36" ht="45" customHeight="1">
      <c r="A887" s="38">
        <v>2018</v>
      </c>
      <c r="B887" s="19">
        <v>43374</v>
      </c>
      <c r="C887" s="19">
        <v>43465</v>
      </c>
      <c r="D887" s="17" t="s">
        <v>96</v>
      </c>
      <c r="E887" s="17">
        <v>280</v>
      </c>
      <c r="F887" s="17" t="s">
        <v>348</v>
      </c>
      <c r="G887" s="17" t="s">
        <v>348</v>
      </c>
      <c r="H887" s="17" t="s">
        <v>145</v>
      </c>
      <c r="I887" s="17" t="s">
        <v>349</v>
      </c>
      <c r="J887" s="17" t="s">
        <v>350</v>
      </c>
      <c r="K887" s="17" t="s">
        <v>351</v>
      </c>
      <c r="L887" s="17" t="s">
        <v>101</v>
      </c>
      <c r="M887" s="17" t="s">
        <v>1041</v>
      </c>
      <c r="N887" s="17" t="s">
        <v>103</v>
      </c>
      <c r="O887" s="17">
        <v>0</v>
      </c>
      <c r="P887" s="30">
        <v>0</v>
      </c>
      <c r="Q887" s="17" t="s">
        <v>121</v>
      </c>
      <c r="R887" s="17" t="s">
        <v>122</v>
      </c>
      <c r="S887" s="17" t="s">
        <v>122</v>
      </c>
      <c r="T887" s="17" t="s">
        <v>121</v>
      </c>
      <c r="U887" s="17" t="s">
        <v>122</v>
      </c>
      <c r="V887" s="17" t="s">
        <v>122</v>
      </c>
      <c r="W887" s="37" t="s">
        <v>1013</v>
      </c>
      <c r="X887" s="19">
        <v>43424</v>
      </c>
      <c r="Y887" s="19">
        <f t="shared" si="53"/>
        <v>43424</v>
      </c>
      <c r="Z887" s="29">
        <v>880</v>
      </c>
      <c r="AA887" s="30">
        <v>70</v>
      </c>
      <c r="AB887" s="30">
        <v>0</v>
      </c>
      <c r="AD887" s="31" t="s">
        <v>400</v>
      </c>
      <c r="AE887" s="17">
        <v>880</v>
      </c>
      <c r="AF887" s="32" t="s">
        <v>401</v>
      </c>
      <c r="AG887" s="33" t="s">
        <v>173</v>
      </c>
      <c r="AH887" s="19">
        <f t="shared" si="51"/>
        <v>43465</v>
      </c>
      <c r="AI887" s="19">
        <f t="shared" si="52"/>
        <v>43465</v>
      </c>
      <c r="AJ887" s="17" t="s">
        <v>402</v>
      </c>
    </row>
    <row r="888" spans="1:36" ht="45" customHeight="1">
      <c r="A888" s="38">
        <v>2018</v>
      </c>
      <c r="B888" s="19">
        <v>43374</v>
      </c>
      <c r="C888" s="19">
        <v>43465</v>
      </c>
      <c r="D888" s="17" t="s">
        <v>96</v>
      </c>
      <c r="E888" s="17">
        <v>311</v>
      </c>
      <c r="F888" s="17" t="s">
        <v>204</v>
      </c>
      <c r="G888" s="17" t="s">
        <v>204</v>
      </c>
      <c r="H888" s="17" t="s">
        <v>145</v>
      </c>
      <c r="I888" s="17" t="s">
        <v>1052</v>
      </c>
      <c r="J888" s="17" t="s">
        <v>270</v>
      </c>
      <c r="K888" s="17" t="s">
        <v>359</v>
      </c>
      <c r="L888" s="17" t="s">
        <v>101</v>
      </c>
      <c r="M888" s="17" t="s">
        <v>1347</v>
      </c>
      <c r="N888" s="17" t="s">
        <v>103</v>
      </c>
      <c r="O888" s="17">
        <v>0</v>
      </c>
      <c r="P888" s="30">
        <v>0</v>
      </c>
      <c r="Q888" s="17" t="s">
        <v>121</v>
      </c>
      <c r="R888" s="17" t="s">
        <v>122</v>
      </c>
      <c r="S888" s="17" t="s">
        <v>122</v>
      </c>
      <c r="T888" s="17" t="s">
        <v>121</v>
      </c>
      <c r="U888" s="17" t="s">
        <v>122</v>
      </c>
      <c r="V888" s="17" t="s">
        <v>202</v>
      </c>
      <c r="W888" s="37" t="s">
        <v>345</v>
      </c>
      <c r="X888" s="19">
        <v>43418</v>
      </c>
      <c r="Y888" s="19">
        <f t="shared" si="53"/>
        <v>43418</v>
      </c>
      <c r="Z888" s="29">
        <v>881</v>
      </c>
      <c r="AA888" s="30">
        <v>100</v>
      </c>
      <c r="AB888" s="30">
        <v>0</v>
      </c>
      <c r="AD888" s="31" t="s">
        <v>400</v>
      </c>
      <c r="AE888" s="17">
        <v>881</v>
      </c>
      <c r="AF888" s="32" t="s">
        <v>401</v>
      </c>
      <c r="AG888" s="33" t="s">
        <v>173</v>
      </c>
      <c r="AH888" s="19">
        <f t="shared" si="51"/>
        <v>43465</v>
      </c>
      <c r="AI888" s="19">
        <f t="shared" si="52"/>
        <v>43465</v>
      </c>
      <c r="AJ888" s="17" t="s">
        <v>402</v>
      </c>
    </row>
    <row r="889" spans="1:36" ht="45" customHeight="1">
      <c r="A889" s="38">
        <v>2018</v>
      </c>
      <c r="B889" s="19">
        <v>43374</v>
      </c>
      <c r="C889" s="19">
        <v>43465</v>
      </c>
      <c r="D889" s="17" t="s">
        <v>96</v>
      </c>
      <c r="E889" s="17">
        <v>311</v>
      </c>
      <c r="F889" s="17" t="s">
        <v>204</v>
      </c>
      <c r="G889" s="17" t="s">
        <v>204</v>
      </c>
      <c r="H889" s="17" t="s">
        <v>145</v>
      </c>
      <c r="I889" s="17" t="s">
        <v>342</v>
      </c>
      <c r="J889" s="17" t="s">
        <v>343</v>
      </c>
      <c r="K889" s="17" t="s">
        <v>344</v>
      </c>
      <c r="L889" s="17" t="s">
        <v>101</v>
      </c>
      <c r="M889" s="17" t="s">
        <v>1347</v>
      </c>
      <c r="N889" s="17" t="s">
        <v>103</v>
      </c>
      <c r="O889" s="17">
        <v>0</v>
      </c>
      <c r="P889" s="30">
        <v>0</v>
      </c>
      <c r="Q889" s="17" t="s">
        <v>121</v>
      </c>
      <c r="R889" s="17" t="s">
        <v>122</v>
      </c>
      <c r="S889" s="17" t="s">
        <v>122</v>
      </c>
      <c r="T889" s="17" t="s">
        <v>121</v>
      </c>
      <c r="U889" s="17" t="s">
        <v>122</v>
      </c>
      <c r="V889" s="17" t="s">
        <v>202</v>
      </c>
      <c r="W889" s="37" t="s">
        <v>345</v>
      </c>
      <c r="X889" s="19">
        <v>43418</v>
      </c>
      <c r="Y889" s="19">
        <f t="shared" si="53"/>
        <v>43418</v>
      </c>
      <c r="Z889" s="29">
        <v>882</v>
      </c>
      <c r="AA889" s="30">
        <v>120</v>
      </c>
      <c r="AB889" s="30">
        <v>0</v>
      </c>
      <c r="AD889" s="31" t="s">
        <v>400</v>
      </c>
      <c r="AE889" s="17">
        <v>882</v>
      </c>
      <c r="AF889" s="32" t="s">
        <v>401</v>
      </c>
      <c r="AG889" s="33" t="s">
        <v>173</v>
      </c>
      <c r="AH889" s="19">
        <f t="shared" si="51"/>
        <v>43465</v>
      </c>
      <c r="AI889" s="19">
        <f t="shared" si="52"/>
        <v>43465</v>
      </c>
      <c r="AJ889" s="17" t="s">
        <v>402</v>
      </c>
    </row>
    <row r="890" spans="1:36" ht="45" customHeight="1">
      <c r="A890" s="38">
        <v>2018</v>
      </c>
      <c r="B890" s="19">
        <v>43374</v>
      </c>
      <c r="C890" s="19">
        <v>43465</v>
      </c>
      <c r="D890" s="17" t="s">
        <v>96</v>
      </c>
      <c r="E890" s="17">
        <v>311</v>
      </c>
      <c r="F890" s="17" t="s">
        <v>204</v>
      </c>
      <c r="G890" s="17" t="s">
        <v>204</v>
      </c>
      <c r="H890" s="17" t="s">
        <v>145</v>
      </c>
      <c r="I890" s="17" t="s">
        <v>346</v>
      </c>
      <c r="J890" s="17" t="s">
        <v>253</v>
      </c>
      <c r="K890" s="17" t="s">
        <v>163</v>
      </c>
      <c r="L890" s="17" t="s">
        <v>101</v>
      </c>
      <c r="M890" s="17" t="s">
        <v>1347</v>
      </c>
      <c r="N890" s="17" t="s">
        <v>103</v>
      </c>
      <c r="O890" s="17">
        <v>0</v>
      </c>
      <c r="P890" s="30">
        <v>0</v>
      </c>
      <c r="Q890" s="17" t="s">
        <v>121</v>
      </c>
      <c r="R890" s="17" t="s">
        <v>122</v>
      </c>
      <c r="S890" s="17" t="s">
        <v>122</v>
      </c>
      <c r="T890" s="17" t="s">
        <v>121</v>
      </c>
      <c r="U890" s="17" t="s">
        <v>122</v>
      </c>
      <c r="V890" s="17" t="s">
        <v>202</v>
      </c>
      <c r="W890" s="37" t="s">
        <v>345</v>
      </c>
      <c r="X890" s="19">
        <v>43418</v>
      </c>
      <c r="Y890" s="19">
        <f t="shared" si="53"/>
        <v>43418</v>
      </c>
      <c r="Z890" s="29">
        <v>883</v>
      </c>
      <c r="AA890" s="30">
        <v>110</v>
      </c>
      <c r="AB890" s="30">
        <v>0</v>
      </c>
      <c r="AD890" s="31" t="s">
        <v>400</v>
      </c>
      <c r="AE890" s="17">
        <v>883</v>
      </c>
      <c r="AF890" s="32" t="s">
        <v>401</v>
      </c>
      <c r="AG890" s="33" t="s">
        <v>173</v>
      </c>
      <c r="AH890" s="19">
        <f t="shared" si="51"/>
        <v>43465</v>
      </c>
      <c r="AI890" s="19">
        <f t="shared" si="52"/>
        <v>43465</v>
      </c>
      <c r="AJ890" s="17" t="s">
        <v>402</v>
      </c>
    </row>
    <row r="891" spans="1:36" ht="45" customHeight="1">
      <c r="A891" s="38">
        <v>2018</v>
      </c>
      <c r="B891" s="19">
        <v>43374</v>
      </c>
      <c r="C891" s="19">
        <v>43465</v>
      </c>
      <c r="D891" s="17" t="s">
        <v>96</v>
      </c>
      <c r="E891" s="17">
        <v>547</v>
      </c>
      <c r="F891" s="17" t="s">
        <v>364</v>
      </c>
      <c r="G891" s="17" t="s">
        <v>364</v>
      </c>
      <c r="H891" s="17" t="s">
        <v>145</v>
      </c>
      <c r="I891" s="17" t="s">
        <v>300</v>
      </c>
      <c r="J891" s="17" t="s">
        <v>270</v>
      </c>
      <c r="K891" s="17" t="s">
        <v>365</v>
      </c>
      <c r="L891" s="17" t="s">
        <v>101</v>
      </c>
      <c r="M891" s="17" t="s">
        <v>1347</v>
      </c>
      <c r="N891" s="17" t="s">
        <v>103</v>
      </c>
      <c r="O891" s="17">
        <v>0</v>
      </c>
      <c r="P891" s="30">
        <v>0</v>
      </c>
      <c r="Q891" s="17" t="s">
        <v>121</v>
      </c>
      <c r="R891" s="17" t="s">
        <v>122</v>
      </c>
      <c r="S891" s="17" t="s">
        <v>122</v>
      </c>
      <c r="T891" s="17" t="s">
        <v>121</v>
      </c>
      <c r="U891" s="17" t="s">
        <v>122</v>
      </c>
      <c r="V891" s="17" t="s">
        <v>202</v>
      </c>
      <c r="W891" s="37" t="s">
        <v>345</v>
      </c>
      <c r="X891" s="19">
        <v>43418</v>
      </c>
      <c r="Y891" s="19">
        <f t="shared" si="53"/>
        <v>43418</v>
      </c>
      <c r="Z891" s="29">
        <v>884</v>
      </c>
      <c r="AA891" s="30">
        <v>110</v>
      </c>
      <c r="AB891" s="30">
        <v>0</v>
      </c>
      <c r="AD891" s="31" t="s">
        <v>400</v>
      </c>
      <c r="AE891" s="17">
        <v>884</v>
      </c>
      <c r="AF891" s="32" t="s">
        <v>401</v>
      </c>
      <c r="AG891" s="33" t="s">
        <v>173</v>
      </c>
      <c r="AH891" s="19">
        <f t="shared" si="51"/>
        <v>43465</v>
      </c>
      <c r="AI891" s="19">
        <f t="shared" si="52"/>
        <v>43465</v>
      </c>
      <c r="AJ891" s="17" t="s">
        <v>402</v>
      </c>
    </row>
    <row r="892" spans="1:36" ht="45" customHeight="1">
      <c r="A892" s="38">
        <v>2018</v>
      </c>
      <c r="B892" s="19">
        <v>43374</v>
      </c>
      <c r="C892" s="19">
        <v>43465</v>
      </c>
      <c r="D892" s="17" t="s">
        <v>96</v>
      </c>
      <c r="E892" s="17">
        <v>322</v>
      </c>
      <c r="F892" s="17" t="s">
        <v>144</v>
      </c>
      <c r="G892" s="17" t="s">
        <v>144</v>
      </c>
      <c r="H892" s="17" t="s">
        <v>145</v>
      </c>
      <c r="I892" s="17" t="s">
        <v>331</v>
      </c>
      <c r="J892" s="17" t="s">
        <v>332</v>
      </c>
      <c r="K892" s="17" t="s">
        <v>333</v>
      </c>
      <c r="L892" s="17" t="s">
        <v>101</v>
      </c>
      <c r="M892" s="17" t="s">
        <v>1348</v>
      </c>
      <c r="N892" s="17" t="s">
        <v>103</v>
      </c>
      <c r="O892" s="17">
        <v>0</v>
      </c>
      <c r="P892" s="30">
        <v>0</v>
      </c>
      <c r="Q892" s="17" t="s">
        <v>121</v>
      </c>
      <c r="R892" s="17" t="s">
        <v>122</v>
      </c>
      <c r="S892" s="17" t="s">
        <v>122</v>
      </c>
      <c r="T892" s="17" t="s">
        <v>121</v>
      </c>
      <c r="U892" s="17" t="s">
        <v>122</v>
      </c>
      <c r="V892" s="17" t="s">
        <v>122</v>
      </c>
      <c r="W892" s="37" t="s">
        <v>296</v>
      </c>
      <c r="X892" s="19">
        <v>43416</v>
      </c>
      <c r="Y892" s="19">
        <f t="shared" si="53"/>
        <v>43416</v>
      </c>
      <c r="Z892" s="29">
        <v>885</v>
      </c>
      <c r="AA892" s="30">
        <v>150</v>
      </c>
      <c r="AB892" s="30">
        <v>0</v>
      </c>
      <c r="AD892" s="31" t="s">
        <v>400</v>
      </c>
      <c r="AE892" s="17">
        <v>885</v>
      </c>
      <c r="AF892" s="32" t="s">
        <v>401</v>
      </c>
      <c r="AG892" s="33" t="s">
        <v>173</v>
      </c>
      <c r="AH892" s="19">
        <f t="shared" si="51"/>
        <v>43465</v>
      </c>
      <c r="AI892" s="19">
        <f t="shared" si="52"/>
        <v>43465</v>
      </c>
      <c r="AJ892" s="17" t="s">
        <v>402</v>
      </c>
    </row>
    <row r="893" spans="1:36" ht="45" customHeight="1">
      <c r="A893" s="38">
        <v>2018</v>
      </c>
      <c r="B893" s="19">
        <v>43374</v>
      </c>
      <c r="C893" s="19">
        <v>43465</v>
      </c>
      <c r="D893" s="17" t="s">
        <v>96</v>
      </c>
      <c r="E893" s="17">
        <v>322</v>
      </c>
      <c r="F893" s="17" t="s">
        <v>144</v>
      </c>
      <c r="G893" s="17" t="s">
        <v>144</v>
      </c>
      <c r="H893" s="17" t="s">
        <v>145</v>
      </c>
      <c r="I893" s="17" t="s">
        <v>1346</v>
      </c>
      <c r="J893" s="17" t="s">
        <v>305</v>
      </c>
      <c r="K893" s="17" t="s">
        <v>306</v>
      </c>
      <c r="L893" s="17" t="s">
        <v>101</v>
      </c>
      <c r="M893" s="17" t="s">
        <v>136</v>
      </c>
      <c r="N893" s="17" t="s">
        <v>103</v>
      </c>
      <c r="O893" s="17">
        <v>0</v>
      </c>
      <c r="P893" s="30">
        <v>0</v>
      </c>
      <c r="Q893" s="17" t="s">
        <v>121</v>
      </c>
      <c r="R893" s="17" t="s">
        <v>122</v>
      </c>
      <c r="S893" s="17" t="s">
        <v>122</v>
      </c>
      <c r="T893" s="17" t="s">
        <v>121</v>
      </c>
      <c r="U893" s="17" t="s">
        <v>136</v>
      </c>
      <c r="V893" s="17" t="s">
        <v>136</v>
      </c>
      <c r="W893" s="37" t="s">
        <v>296</v>
      </c>
      <c r="X893" s="19">
        <v>43420</v>
      </c>
      <c r="Y893" s="19">
        <f t="shared" si="53"/>
        <v>43420</v>
      </c>
      <c r="Z893" s="29">
        <v>886</v>
      </c>
      <c r="AA893" s="30">
        <v>120</v>
      </c>
      <c r="AB893" s="30">
        <v>0</v>
      </c>
      <c r="AD893" s="31" t="s">
        <v>400</v>
      </c>
      <c r="AE893" s="17">
        <v>886</v>
      </c>
      <c r="AF893" s="32" t="s">
        <v>401</v>
      </c>
      <c r="AG893" s="33" t="s">
        <v>173</v>
      </c>
      <c r="AH893" s="19">
        <f t="shared" si="51"/>
        <v>43465</v>
      </c>
      <c r="AI893" s="19">
        <f t="shared" si="52"/>
        <v>43465</v>
      </c>
      <c r="AJ893" s="17" t="s">
        <v>402</v>
      </c>
    </row>
    <row r="894" spans="1:36" ht="45" customHeight="1">
      <c r="A894" s="38">
        <v>2018</v>
      </c>
      <c r="B894" s="19">
        <v>43374</v>
      </c>
      <c r="C894" s="19">
        <v>43465</v>
      </c>
      <c r="D894" s="17" t="s">
        <v>96</v>
      </c>
      <c r="E894" s="17">
        <v>322</v>
      </c>
      <c r="F894" s="17" t="s">
        <v>144</v>
      </c>
      <c r="G894" s="17" t="s">
        <v>144</v>
      </c>
      <c r="H894" s="17" t="s">
        <v>145</v>
      </c>
      <c r="I894" s="17" t="s">
        <v>331</v>
      </c>
      <c r="J894" s="17" t="s">
        <v>332</v>
      </c>
      <c r="K894" s="17" t="s">
        <v>333</v>
      </c>
      <c r="L894" s="17" t="s">
        <v>101</v>
      </c>
      <c r="M894" s="17" t="s">
        <v>1348</v>
      </c>
      <c r="N894" s="17" t="s">
        <v>103</v>
      </c>
      <c r="O894" s="17">
        <v>0</v>
      </c>
      <c r="P894" s="30">
        <v>0</v>
      </c>
      <c r="Q894" s="17" t="s">
        <v>121</v>
      </c>
      <c r="R894" s="17" t="s">
        <v>122</v>
      </c>
      <c r="S894" s="17" t="s">
        <v>122</v>
      </c>
      <c r="T894" s="17" t="s">
        <v>121</v>
      </c>
      <c r="U894" s="17" t="s">
        <v>122</v>
      </c>
      <c r="V894" s="17" t="s">
        <v>122</v>
      </c>
      <c r="W894" s="37" t="s">
        <v>296</v>
      </c>
      <c r="X894" s="19">
        <v>43417</v>
      </c>
      <c r="Y894" s="19">
        <f t="shared" si="53"/>
        <v>43417</v>
      </c>
      <c r="Z894" s="29">
        <v>887</v>
      </c>
      <c r="AA894" s="30">
        <v>295.01</v>
      </c>
      <c r="AB894" s="30">
        <v>0</v>
      </c>
      <c r="AD894" s="31" t="s">
        <v>400</v>
      </c>
      <c r="AE894" s="17">
        <v>887</v>
      </c>
      <c r="AF894" s="32" t="s">
        <v>401</v>
      </c>
      <c r="AG894" s="33" t="s">
        <v>173</v>
      </c>
      <c r="AH894" s="19">
        <f t="shared" si="51"/>
        <v>43465</v>
      </c>
      <c r="AI894" s="19">
        <f t="shared" si="52"/>
        <v>43465</v>
      </c>
      <c r="AJ894" s="17" t="s">
        <v>402</v>
      </c>
    </row>
    <row r="895" spans="1:36" ht="45" customHeight="1">
      <c r="A895" s="38">
        <v>2018</v>
      </c>
      <c r="B895" s="19">
        <v>43374</v>
      </c>
      <c r="C895" s="19">
        <v>43465</v>
      </c>
      <c r="D895" s="17" t="s">
        <v>96</v>
      </c>
      <c r="E895" s="17">
        <v>322</v>
      </c>
      <c r="F895" s="17" t="s">
        <v>144</v>
      </c>
      <c r="G895" s="17" t="s">
        <v>144</v>
      </c>
      <c r="H895" s="17" t="s">
        <v>145</v>
      </c>
      <c r="I895" s="17" t="s">
        <v>355</v>
      </c>
      <c r="J895" s="17" t="s">
        <v>239</v>
      </c>
      <c r="K895" s="17" t="s">
        <v>295</v>
      </c>
      <c r="L895" s="17" t="s">
        <v>101</v>
      </c>
      <c r="M895" s="17" t="s">
        <v>164</v>
      </c>
      <c r="N895" s="17" t="s">
        <v>103</v>
      </c>
      <c r="O895" s="17">
        <v>0</v>
      </c>
      <c r="P895" s="30">
        <v>0</v>
      </c>
      <c r="Q895" s="17" t="s">
        <v>121</v>
      </c>
      <c r="R895" s="17" t="s">
        <v>122</v>
      </c>
      <c r="S895" s="17" t="s">
        <v>122</v>
      </c>
      <c r="T895" s="17" t="s">
        <v>121</v>
      </c>
      <c r="U895" s="17" t="s">
        <v>122</v>
      </c>
      <c r="V895" s="17" t="s">
        <v>122</v>
      </c>
      <c r="W895" s="37" t="s">
        <v>159</v>
      </c>
      <c r="X895" s="19">
        <v>43423</v>
      </c>
      <c r="Y895" s="19">
        <f t="shared" si="53"/>
        <v>43423</v>
      </c>
      <c r="Z895" s="29">
        <v>888</v>
      </c>
      <c r="AA895" s="30">
        <v>169</v>
      </c>
      <c r="AB895" s="30">
        <v>0</v>
      </c>
      <c r="AD895" s="31" t="s">
        <v>400</v>
      </c>
      <c r="AE895" s="17">
        <v>888</v>
      </c>
      <c r="AF895" s="32" t="s">
        <v>401</v>
      </c>
      <c r="AG895" s="33" t="s">
        <v>173</v>
      </c>
      <c r="AH895" s="19">
        <f t="shared" si="51"/>
        <v>43465</v>
      </c>
      <c r="AI895" s="19">
        <f t="shared" si="52"/>
        <v>43465</v>
      </c>
      <c r="AJ895" s="17" t="s">
        <v>402</v>
      </c>
    </row>
    <row r="896" spans="1:36" ht="45" customHeight="1">
      <c r="A896" s="38">
        <v>2018</v>
      </c>
      <c r="B896" s="19">
        <v>43374</v>
      </c>
      <c r="C896" s="19">
        <v>43465</v>
      </c>
      <c r="D896" s="17" t="s">
        <v>96</v>
      </c>
      <c r="E896" s="17">
        <v>322</v>
      </c>
      <c r="F896" s="17" t="s">
        <v>144</v>
      </c>
      <c r="G896" s="17" t="s">
        <v>144</v>
      </c>
      <c r="H896" s="17" t="s">
        <v>145</v>
      </c>
      <c r="I896" s="17" t="s">
        <v>1346</v>
      </c>
      <c r="J896" s="17" t="s">
        <v>305</v>
      </c>
      <c r="K896" s="17" t="s">
        <v>306</v>
      </c>
      <c r="L896" s="17" t="s">
        <v>101</v>
      </c>
      <c r="M896" s="17" t="s">
        <v>136</v>
      </c>
      <c r="N896" s="17" t="s">
        <v>103</v>
      </c>
      <c r="O896" s="17">
        <v>0</v>
      </c>
      <c r="P896" s="30">
        <v>0</v>
      </c>
      <c r="Q896" s="17" t="s">
        <v>121</v>
      </c>
      <c r="R896" s="17" t="s">
        <v>122</v>
      </c>
      <c r="S896" s="17" t="s">
        <v>122</v>
      </c>
      <c r="T896" s="17" t="s">
        <v>121</v>
      </c>
      <c r="U896" s="17" t="s">
        <v>136</v>
      </c>
      <c r="V896" s="17" t="s">
        <v>136</v>
      </c>
      <c r="W896" s="37" t="s">
        <v>296</v>
      </c>
      <c r="X896" s="19">
        <v>43420</v>
      </c>
      <c r="Y896" s="19">
        <f t="shared" si="53"/>
        <v>43420</v>
      </c>
      <c r="Z896" s="29">
        <v>889</v>
      </c>
      <c r="AA896" s="30">
        <v>66</v>
      </c>
      <c r="AB896" s="30">
        <v>0</v>
      </c>
      <c r="AD896" s="31" t="s">
        <v>400</v>
      </c>
      <c r="AE896" s="17">
        <v>889</v>
      </c>
      <c r="AF896" s="32" t="s">
        <v>401</v>
      </c>
      <c r="AG896" s="33" t="s">
        <v>173</v>
      </c>
      <c r="AH896" s="19">
        <f t="shared" si="51"/>
        <v>43465</v>
      </c>
      <c r="AI896" s="19">
        <f t="shared" si="52"/>
        <v>43465</v>
      </c>
      <c r="AJ896" s="17" t="s">
        <v>402</v>
      </c>
    </row>
    <row r="897" spans="1:36" ht="45" customHeight="1">
      <c r="A897" s="38">
        <v>2018</v>
      </c>
      <c r="B897" s="19">
        <v>43374</v>
      </c>
      <c r="C897" s="19">
        <v>43465</v>
      </c>
      <c r="D897" s="17" t="s">
        <v>96</v>
      </c>
      <c r="E897" s="17">
        <v>322</v>
      </c>
      <c r="F897" s="17" t="s">
        <v>144</v>
      </c>
      <c r="G897" s="17" t="s">
        <v>144</v>
      </c>
      <c r="H897" s="17" t="s">
        <v>145</v>
      </c>
      <c r="I897" s="17" t="s">
        <v>1346</v>
      </c>
      <c r="J897" s="17" t="s">
        <v>305</v>
      </c>
      <c r="K897" s="17" t="s">
        <v>306</v>
      </c>
      <c r="L897" s="17" t="s">
        <v>101</v>
      </c>
      <c r="M897" s="17" t="s">
        <v>136</v>
      </c>
      <c r="N897" s="17" t="s">
        <v>103</v>
      </c>
      <c r="O897" s="17">
        <v>0</v>
      </c>
      <c r="P897" s="30">
        <v>0</v>
      </c>
      <c r="Q897" s="17" t="s">
        <v>121</v>
      </c>
      <c r="R897" s="17" t="s">
        <v>122</v>
      </c>
      <c r="S897" s="17" t="s">
        <v>122</v>
      </c>
      <c r="T897" s="17" t="s">
        <v>121</v>
      </c>
      <c r="U897" s="17" t="s">
        <v>136</v>
      </c>
      <c r="V897" s="17" t="s">
        <v>136</v>
      </c>
      <c r="W897" s="37" t="s">
        <v>296</v>
      </c>
      <c r="X897" s="19">
        <v>43420</v>
      </c>
      <c r="Y897" s="19">
        <f t="shared" si="53"/>
        <v>43420</v>
      </c>
      <c r="Z897" s="29">
        <v>890</v>
      </c>
      <c r="AA897" s="30">
        <v>166</v>
      </c>
      <c r="AB897" s="30">
        <v>0</v>
      </c>
      <c r="AD897" s="31" t="s">
        <v>400</v>
      </c>
      <c r="AE897" s="17">
        <v>890</v>
      </c>
      <c r="AF897" s="32" t="s">
        <v>401</v>
      </c>
      <c r="AG897" s="33" t="s">
        <v>173</v>
      </c>
      <c r="AH897" s="19">
        <f t="shared" si="51"/>
        <v>43465</v>
      </c>
      <c r="AI897" s="19">
        <f t="shared" si="52"/>
        <v>43465</v>
      </c>
      <c r="AJ897" s="17" t="s">
        <v>402</v>
      </c>
    </row>
    <row r="898" spans="1:36" ht="45" customHeight="1">
      <c r="A898" s="38">
        <v>2018</v>
      </c>
      <c r="B898" s="19">
        <v>43374</v>
      </c>
      <c r="C898" s="19">
        <v>43465</v>
      </c>
      <c r="D898" s="17" t="s">
        <v>96</v>
      </c>
      <c r="E898" s="17">
        <v>322</v>
      </c>
      <c r="F898" s="17" t="s">
        <v>144</v>
      </c>
      <c r="G898" s="17" t="s">
        <v>144</v>
      </c>
      <c r="H898" s="17" t="s">
        <v>145</v>
      </c>
      <c r="I898" s="17" t="s">
        <v>1346</v>
      </c>
      <c r="J898" s="17" t="s">
        <v>305</v>
      </c>
      <c r="K898" s="17" t="s">
        <v>306</v>
      </c>
      <c r="L898" s="17" t="s">
        <v>101</v>
      </c>
      <c r="M898" s="17" t="s">
        <v>136</v>
      </c>
      <c r="N898" s="17" t="s">
        <v>103</v>
      </c>
      <c r="O898" s="17">
        <v>0</v>
      </c>
      <c r="P898" s="30">
        <v>0</v>
      </c>
      <c r="Q898" s="17" t="s">
        <v>121</v>
      </c>
      <c r="R898" s="17" t="s">
        <v>122</v>
      </c>
      <c r="S898" s="17" t="s">
        <v>122</v>
      </c>
      <c r="T898" s="17" t="s">
        <v>121</v>
      </c>
      <c r="U898" s="17" t="s">
        <v>136</v>
      </c>
      <c r="V898" s="17" t="s">
        <v>136</v>
      </c>
      <c r="W898" s="37" t="s">
        <v>296</v>
      </c>
      <c r="X898" s="19">
        <v>43424</v>
      </c>
      <c r="Y898" s="19">
        <f t="shared" si="53"/>
        <v>43424</v>
      </c>
      <c r="Z898" s="29">
        <v>891</v>
      </c>
      <c r="AA898" s="30">
        <v>499.99</v>
      </c>
      <c r="AB898" s="30">
        <v>0</v>
      </c>
      <c r="AD898" s="31" t="s">
        <v>400</v>
      </c>
      <c r="AE898" s="17">
        <v>891</v>
      </c>
      <c r="AF898" s="32" t="s">
        <v>401</v>
      </c>
      <c r="AG898" s="33" t="s">
        <v>173</v>
      </c>
      <c r="AH898" s="19">
        <f t="shared" si="51"/>
        <v>43465</v>
      </c>
      <c r="AI898" s="19">
        <f t="shared" si="52"/>
        <v>43465</v>
      </c>
      <c r="AJ898" s="17" t="s">
        <v>402</v>
      </c>
    </row>
    <row r="899" spans="1:36" ht="45" customHeight="1">
      <c r="A899" s="38">
        <v>2018</v>
      </c>
      <c r="B899" s="19">
        <v>43374</v>
      </c>
      <c r="C899" s="19">
        <v>43465</v>
      </c>
      <c r="D899" s="17" t="s">
        <v>96</v>
      </c>
      <c r="E899" s="17">
        <v>322</v>
      </c>
      <c r="F899" s="17" t="s">
        <v>144</v>
      </c>
      <c r="G899" s="17" t="s">
        <v>144</v>
      </c>
      <c r="H899" s="17" t="s">
        <v>145</v>
      </c>
      <c r="I899" s="17" t="s">
        <v>1346</v>
      </c>
      <c r="J899" s="17" t="s">
        <v>305</v>
      </c>
      <c r="K899" s="17" t="s">
        <v>306</v>
      </c>
      <c r="L899" s="17" t="s">
        <v>101</v>
      </c>
      <c r="M899" s="17" t="s">
        <v>136</v>
      </c>
      <c r="N899" s="17" t="s">
        <v>103</v>
      </c>
      <c r="O899" s="17">
        <v>0</v>
      </c>
      <c r="P899" s="30">
        <v>0</v>
      </c>
      <c r="Q899" s="17" t="s">
        <v>121</v>
      </c>
      <c r="R899" s="17" t="s">
        <v>122</v>
      </c>
      <c r="S899" s="17" t="s">
        <v>122</v>
      </c>
      <c r="T899" s="17" t="s">
        <v>121</v>
      </c>
      <c r="U899" s="17" t="s">
        <v>136</v>
      </c>
      <c r="V899" s="17" t="s">
        <v>136</v>
      </c>
      <c r="W899" s="37" t="s">
        <v>296</v>
      </c>
      <c r="X899" s="19">
        <v>43420</v>
      </c>
      <c r="Y899" s="19">
        <f t="shared" si="53"/>
        <v>43420</v>
      </c>
      <c r="Z899" s="29">
        <v>892</v>
      </c>
      <c r="AA899" s="30">
        <v>209</v>
      </c>
      <c r="AB899" s="30">
        <v>0</v>
      </c>
      <c r="AD899" s="31" t="s">
        <v>400</v>
      </c>
      <c r="AE899" s="17">
        <v>892</v>
      </c>
      <c r="AF899" s="32" t="s">
        <v>401</v>
      </c>
      <c r="AG899" s="33" t="s">
        <v>173</v>
      </c>
      <c r="AH899" s="19">
        <f t="shared" si="51"/>
        <v>43465</v>
      </c>
      <c r="AI899" s="19">
        <f t="shared" si="52"/>
        <v>43465</v>
      </c>
      <c r="AJ899" s="17" t="s">
        <v>402</v>
      </c>
    </row>
    <row r="900" spans="1:36" ht="45" customHeight="1">
      <c r="A900" s="38">
        <v>2018</v>
      </c>
      <c r="B900" s="19">
        <v>43374</v>
      </c>
      <c r="C900" s="19">
        <v>43465</v>
      </c>
      <c r="D900" s="17" t="s">
        <v>96</v>
      </c>
      <c r="E900" s="17">
        <v>519</v>
      </c>
      <c r="F900" s="17" t="s">
        <v>335</v>
      </c>
      <c r="G900" s="17" t="s">
        <v>335</v>
      </c>
      <c r="H900" s="17" t="s">
        <v>145</v>
      </c>
      <c r="I900" s="17" t="s">
        <v>336</v>
      </c>
      <c r="J900" s="17" t="s">
        <v>337</v>
      </c>
      <c r="K900" s="17" t="s">
        <v>338</v>
      </c>
      <c r="L900" s="17" t="s">
        <v>101</v>
      </c>
      <c r="M900" s="17" t="s">
        <v>177</v>
      </c>
      <c r="N900" s="17" t="s">
        <v>103</v>
      </c>
      <c r="O900" s="17">
        <v>0</v>
      </c>
      <c r="P900" s="30">
        <v>0</v>
      </c>
      <c r="Q900" s="17" t="s">
        <v>121</v>
      </c>
      <c r="R900" s="17" t="s">
        <v>122</v>
      </c>
      <c r="S900" s="17" t="s">
        <v>122</v>
      </c>
      <c r="T900" s="17" t="s">
        <v>121</v>
      </c>
      <c r="U900" s="17" t="s">
        <v>122</v>
      </c>
      <c r="V900" s="17" t="s">
        <v>122</v>
      </c>
      <c r="W900" s="37" t="s">
        <v>1349</v>
      </c>
      <c r="X900" s="19">
        <v>43437</v>
      </c>
      <c r="Y900" s="19">
        <f t="shared" si="53"/>
        <v>43437</v>
      </c>
      <c r="Z900" s="29">
        <v>893</v>
      </c>
      <c r="AA900" s="30">
        <v>140</v>
      </c>
      <c r="AB900" s="30">
        <v>0</v>
      </c>
      <c r="AD900" s="31" t="s">
        <v>400</v>
      </c>
      <c r="AE900" s="17">
        <v>893</v>
      </c>
      <c r="AF900" s="32" t="s">
        <v>401</v>
      </c>
      <c r="AG900" s="33" t="s">
        <v>173</v>
      </c>
      <c r="AH900" s="19">
        <f t="shared" si="51"/>
        <v>43465</v>
      </c>
      <c r="AI900" s="19">
        <f t="shared" si="52"/>
        <v>43465</v>
      </c>
      <c r="AJ900" s="17" t="s">
        <v>402</v>
      </c>
    </row>
    <row r="901" spans="1:36" ht="45" customHeight="1">
      <c r="A901" s="38">
        <v>2018</v>
      </c>
      <c r="B901" s="19">
        <v>43374</v>
      </c>
      <c r="C901" s="19">
        <v>43465</v>
      </c>
      <c r="D901" s="17" t="s">
        <v>96</v>
      </c>
      <c r="E901" s="17">
        <v>519</v>
      </c>
      <c r="F901" s="17" t="s">
        <v>335</v>
      </c>
      <c r="G901" s="17" t="s">
        <v>335</v>
      </c>
      <c r="H901" s="17" t="s">
        <v>145</v>
      </c>
      <c r="I901" s="17" t="s">
        <v>336</v>
      </c>
      <c r="J901" s="17" t="s">
        <v>337</v>
      </c>
      <c r="K901" s="17" t="s">
        <v>338</v>
      </c>
      <c r="L901" s="17" t="s">
        <v>101</v>
      </c>
      <c r="M901" s="17" t="s">
        <v>177</v>
      </c>
      <c r="N901" s="17" t="s">
        <v>103</v>
      </c>
      <c r="O901" s="17">
        <v>0</v>
      </c>
      <c r="P901" s="30">
        <v>0</v>
      </c>
      <c r="Q901" s="17" t="s">
        <v>121</v>
      </c>
      <c r="R901" s="17" t="s">
        <v>122</v>
      </c>
      <c r="S901" s="17" t="s">
        <v>122</v>
      </c>
      <c r="T901" s="17" t="s">
        <v>121</v>
      </c>
      <c r="U901" s="17" t="s">
        <v>122</v>
      </c>
      <c r="V901" s="17" t="s">
        <v>122</v>
      </c>
      <c r="W901" s="37" t="s">
        <v>159</v>
      </c>
      <c r="X901" s="19">
        <v>43433</v>
      </c>
      <c r="Y901" s="19">
        <f t="shared" si="53"/>
        <v>43433</v>
      </c>
      <c r="Z901" s="29">
        <v>894</v>
      </c>
      <c r="AA901" s="30">
        <v>140</v>
      </c>
      <c r="AB901" s="30">
        <v>0</v>
      </c>
      <c r="AD901" s="31" t="s">
        <v>400</v>
      </c>
      <c r="AE901" s="17">
        <v>894</v>
      </c>
      <c r="AF901" s="32" t="s">
        <v>401</v>
      </c>
      <c r="AG901" s="33" t="s">
        <v>173</v>
      </c>
      <c r="AH901" s="19">
        <f t="shared" si="51"/>
        <v>43465</v>
      </c>
      <c r="AI901" s="19">
        <f t="shared" si="52"/>
        <v>43465</v>
      </c>
      <c r="AJ901" s="17" t="s">
        <v>402</v>
      </c>
    </row>
    <row r="902" spans="1:36" ht="45" customHeight="1">
      <c r="A902" s="38">
        <v>2018</v>
      </c>
      <c r="B902" s="19">
        <v>43374</v>
      </c>
      <c r="C902" s="19">
        <v>43465</v>
      </c>
      <c r="D902" s="17" t="s">
        <v>96</v>
      </c>
      <c r="E902" s="17">
        <v>519</v>
      </c>
      <c r="F902" s="17" t="s">
        <v>335</v>
      </c>
      <c r="G902" s="17" t="s">
        <v>335</v>
      </c>
      <c r="H902" s="17" t="s">
        <v>145</v>
      </c>
      <c r="I902" s="17" t="s">
        <v>336</v>
      </c>
      <c r="J902" s="17" t="s">
        <v>337</v>
      </c>
      <c r="K902" s="17" t="s">
        <v>338</v>
      </c>
      <c r="L902" s="17" t="s">
        <v>101</v>
      </c>
      <c r="M902" s="17" t="s">
        <v>1350</v>
      </c>
      <c r="N902" s="17" t="s">
        <v>103</v>
      </c>
      <c r="O902" s="17">
        <v>0</v>
      </c>
      <c r="P902" s="30">
        <v>0</v>
      </c>
      <c r="Q902" s="17" t="s">
        <v>121</v>
      </c>
      <c r="R902" s="17" t="s">
        <v>122</v>
      </c>
      <c r="S902" s="17" t="s">
        <v>122</v>
      </c>
      <c r="T902" s="17" t="s">
        <v>121</v>
      </c>
      <c r="U902" s="17" t="s">
        <v>122</v>
      </c>
      <c r="V902" s="17" t="s">
        <v>1351</v>
      </c>
      <c r="W902" s="37" t="s">
        <v>159</v>
      </c>
      <c r="X902" s="19">
        <v>43430</v>
      </c>
      <c r="Y902" s="19">
        <f t="shared" si="53"/>
        <v>43430</v>
      </c>
      <c r="Z902" s="29">
        <v>895</v>
      </c>
      <c r="AA902" s="30">
        <v>145</v>
      </c>
      <c r="AB902" s="30">
        <v>0</v>
      </c>
      <c r="AD902" s="31" t="s">
        <v>400</v>
      </c>
      <c r="AE902" s="17">
        <v>895</v>
      </c>
      <c r="AF902" s="32" t="s">
        <v>401</v>
      </c>
      <c r="AG902" s="33" t="s">
        <v>173</v>
      </c>
      <c r="AH902" s="19">
        <f t="shared" si="51"/>
        <v>43465</v>
      </c>
      <c r="AI902" s="19">
        <f t="shared" si="52"/>
        <v>43465</v>
      </c>
      <c r="AJ902" s="17" t="s">
        <v>402</v>
      </c>
    </row>
    <row r="903" spans="1:36" ht="45" customHeight="1">
      <c r="A903" s="38">
        <v>2018</v>
      </c>
      <c r="B903" s="19">
        <v>43374</v>
      </c>
      <c r="C903" s="19">
        <v>43465</v>
      </c>
      <c r="D903" s="17" t="s">
        <v>96</v>
      </c>
      <c r="E903" s="17">
        <v>322</v>
      </c>
      <c r="F903" s="17" t="s">
        <v>144</v>
      </c>
      <c r="G903" s="17" t="s">
        <v>144</v>
      </c>
      <c r="H903" s="17" t="s">
        <v>145</v>
      </c>
      <c r="I903" s="17" t="s">
        <v>1346</v>
      </c>
      <c r="J903" s="17" t="s">
        <v>305</v>
      </c>
      <c r="K903" s="17" t="s">
        <v>306</v>
      </c>
      <c r="L903" s="17" t="s">
        <v>101</v>
      </c>
      <c r="M903" s="17" t="s">
        <v>136</v>
      </c>
      <c r="N903" s="17" t="s">
        <v>103</v>
      </c>
      <c r="O903" s="17">
        <v>0</v>
      </c>
      <c r="P903" s="30">
        <v>0</v>
      </c>
      <c r="Q903" s="17" t="s">
        <v>121</v>
      </c>
      <c r="R903" s="17" t="s">
        <v>122</v>
      </c>
      <c r="S903" s="17" t="s">
        <v>122</v>
      </c>
      <c r="T903" s="17" t="s">
        <v>121</v>
      </c>
      <c r="U903" s="17" t="s">
        <v>136</v>
      </c>
      <c r="V903" s="17" t="s">
        <v>136</v>
      </c>
      <c r="W903" s="37" t="s">
        <v>296</v>
      </c>
      <c r="X903" s="19">
        <v>43431</v>
      </c>
      <c r="Y903" s="19">
        <f t="shared" si="53"/>
        <v>43431</v>
      </c>
      <c r="Z903" s="29">
        <v>896</v>
      </c>
      <c r="AA903" s="30">
        <v>120</v>
      </c>
      <c r="AB903" s="30">
        <v>0</v>
      </c>
      <c r="AD903" s="31" t="s">
        <v>400</v>
      </c>
      <c r="AE903" s="17">
        <v>896</v>
      </c>
      <c r="AF903" s="32" t="s">
        <v>401</v>
      </c>
      <c r="AG903" s="33" t="s">
        <v>173</v>
      </c>
      <c r="AH903" s="19">
        <f t="shared" si="51"/>
        <v>43465</v>
      </c>
      <c r="AI903" s="19">
        <f t="shared" si="52"/>
        <v>43465</v>
      </c>
      <c r="AJ903" s="17" t="s">
        <v>402</v>
      </c>
    </row>
    <row r="904" spans="1:36" ht="45" customHeight="1">
      <c r="A904" s="38">
        <v>2018</v>
      </c>
      <c r="B904" s="19">
        <v>43374</v>
      </c>
      <c r="C904" s="19">
        <v>43465</v>
      </c>
      <c r="D904" s="17" t="s">
        <v>96</v>
      </c>
      <c r="E904" s="17">
        <v>322</v>
      </c>
      <c r="F904" s="17" t="s">
        <v>144</v>
      </c>
      <c r="G904" s="17" t="s">
        <v>144</v>
      </c>
      <c r="H904" s="17" t="s">
        <v>145</v>
      </c>
      <c r="I904" s="17" t="s">
        <v>358</v>
      </c>
      <c r="J904" s="17" t="s">
        <v>359</v>
      </c>
      <c r="K904" s="17" t="s">
        <v>289</v>
      </c>
      <c r="L904" s="17" t="s">
        <v>101</v>
      </c>
      <c r="M904" s="17" t="s">
        <v>164</v>
      </c>
      <c r="N904" s="17" t="s">
        <v>103</v>
      </c>
      <c r="O904" s="17">
        <v>0</v>
      </c>
      <c r="P904" s="30">
        <v>0</v>
      </c>
      <c r="Q904" s="17" t="s">
        <v>121</v>
      </c>
      <c r="R904" s="17" t="s">
        <v>122</v>
      </c>
      <c r="S904" s="17" t="s">
        <v>122</v>
      </c>
      <c r="T904" s="17" t="s">
        <v>121</v>
      </c>
      <c r="U904" s="17" t="s">
        <v>122</v>
      </c>
      <c r="V904" s="17" t="s">
        <v>122</v>
      </c>
      <c r="W904" s="37" t="s">
        <v>296</v>
      </c>
      <c r="X904" s="19">
        <v>43413</v>
      </c>
      <c r="Y904" s="19">
        <f t="shared" si="53"/>
        <v>43413</v>
      </c>
      <c r="Z904" s="29">
        <v>897</v>
      </c>
      <c r="AA904" s="30">
        <v>100</v>
      </c>
      <c r="AB904" s="30">
        <v>0</v>
      </c>
      <c r="AD904" s="31" t="s">
        <v>400</v>
      </c>
      <c r="AE904" s="17">
        <v>897</v>
      </c>
      <c r="AF904" s="32" t="s">
        <v>401</v>
      </c>
      <c r="AG904" s="33" t="s">
        <v>173</v>
      </c>
      <c r="AH904" s="19">
        <f t="shared" si="51"/>
        <v>43465</v>
      </c>
      <c r="AI904" s="19">
        <f t="shared" si="52"/>
        <v>43465</v>
      </c>
      <c r="AJ904" s="17" t="s">
        <v>402</v>
      </c>
    </row>
    <row r="905" spans="1:36" ht="45" customHeight="1">
      <c r="A905" s="38">
        <v>2018</v>
      </c>
      <c r="B905" s="19">
        <v>43374</v>
      </c>
      <c r="C905" s="19">
        <v>43465</v>
      </c>
      <c r="D905" s="17" t="s">
        <v>96</v>
      </c>
      <c r="E905" s="17">
        <v>322</v>
      </c>
      <c r="F905" s="17" t="s">
        <v>144</v>
      </c>
      <c r="G905" s="17" t="s">
        <v>144</v>
      </c>
      <c r="H905" s="17" t="s">
        <v>145</v>
      </c>
      <c r="I905" s="17" t="s">
        <v>358</v>
      </c>
      <c r="J905" s="17" t="s">
        <v>359</v>
      </c>
      <c r="K905" s="17" t="s">
        <v>289</v>
      </c>
      <c r="L905" s="17" t="s">
        <v>101</v>
      </c>
      <c r="M905" s="17" t="s">
        <v>164</v>
      </c>
      <c r="N905" s="17" t="s">
        <v>103</v>
      </c>
      <c r="O905" s="17">
        <v>0</v>
      </c>
      <c r="P905" s="30">
        <v>0</v>
      </c>
      <c r="Q905" s="17" t="s">
        <v>121</v>
      </c>
      <c r="R905" s="17" t="s">
        <v>122</v>
      </c>
      <c r="S905" s="17" t="s">
        <v>122</v>
      </c>
      <c r="T905" s="17" t="s">
        <v>121</v>
      </c>
      <c r="U905" s="17" t="s">
        <v>122</v>
      </c>
      <c r="V905" s="17" t="s">
        <v>122</v>
      </c>
      <c r="W905" s="37" t="s">
        <v>296</v>
      </c>
      <c r="X905" s="19">
        <v>43411</v>
      </c>
      <c r="Y905" s="19">
        <f t="shared" si="53"/>
        <v>43411</v>
      </c>
      <c r="Z905" s="29">
        <v>898</v>
      </c>
      <c r="AA905" s="30">
        <v>100</v>
      </c>
      <c r="AB905" s="30">
        <v>0</v>
      </c>
      <c r="AD905" s="31" t="s">
        <v>400</v>
      </c>
      <c r="AE905" s="17">
        <v>898</v>
      </c>
      <c r="AF905" s="32" t="s">
        <v>401</v>
      </c>
      <c r="AG905" s="33" t="s">
        <v>173</v>
      </c>
      <c r="AH905" s="19">
        <f t="shared" si="51"/>
        <v>43465</v>
      </c>
      <c r="AI905" s="19">
        <f t="shared" si="52"/>
        <v>43465</v>
      </c>
      <c r="AJ905" s="17" t="s">
        <v>402</v>
      </c>
    </row>
    <row r="906" spans="1:36" ht="45" customHeight="1">
      <c r="A906" s="38">
        <v>2018</v>
      </c>
      <c r="B906" s="19">
        <v>43374</v>
      </c>
      <c r="C906" s="19">
        <v>43465</v>
      </c>
      <c r="D906" s="17" t="s">
        <v>96</v>
      </c>
      <c r="E906" s="17">
        <v>322</v>
      </c>
      <c r="F906" s="17" t="s">
        <v>144</v>
      </c>
      <c r="G906" s="17" t="s">
        <v>144</v>
      </c>
      <c r="H906" s="17" t="s">
        <v>145</v>
      </c>
      <c r="I906" s="17" t="s">
        <v>339</v>
      </c>
      <c r="J906" s="17" t="s">
        <v>340</v>
      </c>
      <c r="K906" s="17" t="s">
        <v>341</v>
      </c>
      <c r="L906" s="17" t="s">
        <v>101</v>
      </c>
      <c r="M906" s="17" t="s">
        <v>1352</v>
      </c>
      <c r="N906" s="17" t="s">
        <v>103</v>
      </c>
      <c r="O906" s="17">
        <v>0</v>
      </c>
      <c r="P906" s="30">
        <v>0</v>
      </c>
      <c r="Q906" s="17" t="s">
        <v>121</v>
      </c>
      <c r="R906" s="17" t="s">
        <v>122</v>
      </c>
      <c r="S906" s="17" t="s">
        <v>122</v>
      </c>
      <c r="T906" s="17" t="s">
        <v>121</v>
      </c>
      <c r="U906" s="17" t="s">
        <v>354</v>
      </c>
      <c r="V906" s="17" t="s">
        <v>329</v>
      </c>
      <c r="W906" s="37" t="s">
        <v>296</v>
      </c>
      <c r="X906" s="19">
        <v>43421</v>
      </c>
      <c r="Y906" s="19">
        <f t="shared" si="53"/>
        <v>43421</v>
      </c>
      <c r="Z906" s="29">
        <v>899</v>
      </c>
      <c r="AA906" s="30">
        <v>120</v>
      </c>
      <c r="AB906" s="30">
        <v>0</v>
      </c>
      <c r="AD906" s="31" t="s">
        <v>400</v>
      </c>
      <c r="AE906" s="17">
        <v>899</v>
      </c>
      <c r="AF906" s="32" t="s">
        <v>401</v>
      </c>
      <c r="AG906" s="33" t="s">
        <v>173</v>
      </c>
      <c r="AH906" s="19">
        <f t="shared" ref="AH906:AH969" si="54">+C906</f>
        <v>43465</v>
      </c>
      <c r="AI906" s="19">
        <f t="shared" si="52"/>
        <v>43465</v>
      </c>
      <c r="AJ906" s="17" t="s">
        <v>402</v>
      </c>
    </row>
    <row r="907" spans="1:36" ht="45" customHeight="1">
      <c r="A907" s="38">
        <v>2018</v>
      </c>
      <c r="B907" s="19">
        <v>43374</v>
      </c>
      <c r="C907" s="19">
        <v>43465</v>
      </c>
      <c r="D907" s="17" t="s">
        <v>96</v>
      </c>
      <c r="E907" s="17">
        <v>322</v>
      </c>
      <c r="F907" s="17" t="s">
        <v>144</v>
      </c>
      <c r="G907" s="17" t="s">
        <v>144</v>
      </c>
      <c r="H907" s="17" t="s">
        <v>145</v>
      </c>
      <c r="I907" s="17" t="s">
        <v>1346</v>
      </c>
      <c r="J907" s="17" t="s">
        <v>305</v>
      </c>
      <c r="K907" s="17" t="s">
        <v>306</v>
      </c>
      <c r="L907" s="17" t="s">
        <v>101</v>
      </c>
      <c r="M907" s="17" t="s">
        <v>164</v>
      </c>
      <c r="N907" s="17" t="s">
        <v>103</v>
      </c>
      <c r="O907" s="17">
        <v>0</v>
      </c>
      <c r="P907" s="30">
        <v>0</v>
      </c>
      <c r="Q907" s="17" t="s">
        <v>121</v>
      </c>
      <c r="R907" s="17" t="s">
        <v>122</v>
      </c>
      <c r="S907" s="17" t="s">
        <v>122</v>
      </c>
      <c r="T907" s="17" t="s">
        <v>121</v>
      </c>
      <c r="U907" s="17" t="s">
        <v>122</v>
      </c>
      <c r="V907" s="17" t="s">
        <v>122</v>
      </c>
      <c r="W907" s="37" t="s">
        <v>296</v>
      </c>
      <c r="X907" s="19">
        <v>43428</v>
      </c>
      <c r="Y907" s="19">
        <f t="shared" si="53"/>
        <v>43428</v>
      </c>
      <c r="Z907" s="29">
        <v>900</v>
      </c>
      <c r="AA907" s="30">
        <v>120</v>
      </c>
      <c r="AB907" s="30">
        <v>0</v>
      </c>
      <c r="AD907" s="31" t="s">
        <v>400</v>
      </c>
      <c r="AE907" s="17">
        <v>900</v>
      </c>
      <c r="AF907" s="32" t="s">
        <v>401</v>
      </c>
      <c r="AG907" s="33" t="s">
        <v>173</v>
      </c>
      <c r="AH907" s="19">
        <f t="shared" si="54"/>
        <v>43465</v>
      </c>
      <c r="AI907" s="19">
        <f t="shared" si="52"/>
        <v>43465</v>
      </c>
      <c r="AJ907" s="17" t="s">
        <v>402</v>
      </c>
    </row>
    <row r="908" spans="1:36" ht="45" customHeight="1">
      <c r="A908" s="38">
        <v>2018</v>
      </c>
      <c r="B908" s="19">
        <v>43374</v>
      </c>
      <c r="C908" s="19">
        <v>43465</v>
      </c>
      <c r="D908" s="17" t="s">
        <v>96</v>
      </c>
      <c r="E908" s="17">
        <v>322</v>
      </c>
      <c r="F908" s="17" t="s">
        <v>144</v>
      </c>
      <c r="G908" s="17" t="s">
        <v>144</v>
      </c>
      <c r="H908" s="17" t="s">
        <v>145</v>
      </c>
      <c r="I908" s="17" t="s">
        <v>1346</v>
      </c>
      <c r="J908" s="17" t="s">
        <v>305</v>
      </c>
      <c r="K908" s="17" t="s">
        <v>306</v>
      </c>
      <c r="L908" s="17" t="s">
        <v>101</v>
      </c>
      <c r="M908" s="17" t="s">
        <v>136</v>
      </c>
      <c r="N908" s="17" t="s">
        <v>103</v>
      </c>
      <c r="O908" s="17">
        <v>0</v>
      </c>
      <c r="P908" s="30">
        <v>0</v>
      </c>
      <c r="Q908" s="17" t="s">
        <v>121</v>
      </c>
      <c r="R908" s="17" t="s">
        <v>122</v>
      </c>
      <c r="S908" s="17" t="s">
        <v>122</v>
      </c>
      <c r="T908" s="17" t="s">
        <v>121</v>
      </c>
      <c r="U908" s="17" t="s">
        <v>136</v>
      </c>
      <c r="V908" s="17" t="s">
        <v>136</v>
      </c>
      <c r="W908" s="37" t="s">
        <v>296</v>
      </c>
      <c r="X908" s="19">
        <v>43427</v>
      </c>
      <c r="Y908" s="19">
        <f t="shared" si="53"/>
        <v>43427</v>
      </c>
      <c r="Z908" s="29">
        <v>901</v>
      </c>
      <c r="AA908" s="30">
        <v>240</v>
      </c>
      <c r="AB908" s="30">
        <v>0</v>
      </c>
      <c r="AD908" s="31" t="s">
        <v>400</v>
      </c>
      <c r="AE908" s="17">
        <v>901</v>
      </c>
      <c r="AF908" s="32" t="s">
        <v>401</v>
      </c>
      <c r="AG908" s="33" t="s">
        <v>173</v>
      </c>
      <c r="AH908" s="19">
        <f t="shared" si="54"/>
        <v>43465</v>
      </c>
      <c r="AI908" s="19">
        <f t="shared" si="52"/>
        <v>43465</v>
      </c>
      <c r="AJ908" s="17" t="s">
        <v>402</v>
      </c>
    </row>
    <row r="909" spans="1:36" ht="45" customHeight="1">
      <c r="A909" s="38">
        <v>2018</v>
      </c>
      <c r="B909" s="19">
        <v>43374</v>
      </c>
      <c r="C909" s="19">
        <v>43465</v>
      </c>
      <c r="D909" s="17" t="s">
        <v>96</v>
      </c>
      <c r="E909" s="17">
        <v>322</v>
      </c>
      <c r="F909" s="17" t="s">
        <v>144</v>
      </c>
      <c r="G909" s="17" t="s">
        <v>144</v>
      </c>
      <c r="H909" s="17" t="s">
        <v>145</v>
      </c>
      <c r="I909" s="17" t="s">
        <v>355</v>
      </c>
      <c r="J909" s="17" t="s">
        <v>239</v>
      </c>
      <c r="K909" s="17" t="s">
        <v>295</v>
      </c>
      <c r="L909" s="17" t="s">
        <v>101</v>
      </c>
      <c r="M909" s="17" t="s">
        <v>1353</v>
      </c>
      <c r="N909" s="17" t="s">
        <v>103</v>
      </c>
      <c r="O909" s="17">
        <v>0</v>
      </c>
      <c r="P909" s="30">
        <v>0</v>
      </c>
      <c r="Q909" s="17" t="s">
        <v>121</v>
      </c>
      <c r="R909" s="17" t="s">
        <v>122</v>
      </c>
      <c r="S909" s="17" t="s">
        <v>122</v>
      </c>
      <c r="T909" s="17" t="s">
        <v>121</v>
      </c>
      <c r="U909" s="17" t="s">
        <v>122</v>
      </c>
      <c r="V909" s="17" t="s">
        <v>1354</v>
      </c>
      <c r="W909" s="37" t="s">
        <v>296</v>
      </c>
      <c r="X909" s="19">
        <v>43437</v>
      </c>
      <c r="Y909" s="19">
        <f t="shared" si="53"/>
        <v>43437</v>
      </c>
      <c r="Z909" s="29">
        <v>902</v>
      </c>
      <c r="AA909" s="30">
        <v>120</v>
      </c>
      <c r="AB909" s="30">
        <v>0</v>
      </c>
      <c r="AD909" s="31" t="s">
        <v>400</v>
      </c>
      <c r="AE909" s="17">
        <v>902</v>
      </c>
      <c r="AF909" s="32" t="s">
        <v>401</v>
      </c>
      <c r="AG909" s="33" t="s">
        <v>173</v>
      </c>
      <c r="AH909" s="19">
        <f t="shared" si="54"/>
        <v>43465</v>
      </c>
      <c r="AI909" s="19">
        <f t="shared" si="52"/>
        <v>43465</v>
      </c>
      <c r="AJ909" s="17" t="s">
        <v>402</v>
      </c>
    </row>
    <row r="910" spans="1:36" ht="45" customHeight="1">
      <c r="A910" s="38">
        <v>2018</v>
      </c>
      <c r="B910" s="19">
        <v>43374</v>
      </c>
      <c r="C910" s="19">
        <v>43465</v>
      </c>
      <c r="D910" s="17" t="s">
        <v>96</v>
      </c>
      <c r="E910" s="17">
        <v>322</v>
      </c>
      <c r="F910" s="17" t="s">
        <v>144</v>
      </c>
      <c r="G910" s="17" t="s">
        <v>144</v>
      </c>
      <c r="H910" s="17" t="s">
        <v>145</v>
      </c>
      <c r="I910" s="17" t="s">
        <v>1346</v>
      </c>
      <c r="J910" s="17" t="s">
        <v>305</v>
      </c>
      <c r="K910" s="17" t="s">
        <v>306</v>
      </c>
      <c r="L910" s="17" t="s">
        <v>101</v>
      </c>
      <c r="M910" s="17" t="s">
        <v>1353</v>
      </c>
      <c r="N910" s="17" t="s">
        <v>103</v>
      </c>
      <c r="O910" s="17">
        <v>0</v>
      </c>
      <c r="P910" s="30">
        <v>0</v>
      </c>
      <c r="Q910" s="17" t="s">
        <v>121</v>
      </c>
      <c r="R910" s="17" t="s">
        <v>122</v>
      </c>
      <c r="S910" s="17" t="s">
        <v>122</v>
      </c>
      <c r="T910" s="17" t="s">
        <v>121</v>
      </c>
      <c r="U910" s="17" t="s">
        <v>122</v>
      </c>
      <c r="V910" s="17" t="s">
        <v>1354</v>
      </c>
      <c r="W910" s="37" t="s">
        <v>296</v>
      </c>
      <c r="X910" s="19">
        <v>43437</v>
      </c>
      <c r="Y910" s="19">
        <f t="shared" si="53"/>
        <v>43437</v>
      </c>
      <c r="Z910" s="29">
        <v>903</v>
      </c>
      <c r="AA910" s="30">
        <v>120</v>
      </c>
      <c r="AB910" s="30">
        <v>0</v>
      </c>
      <c r="AD910" s="31" t="s">
        <v>400</v>
      </c>
      <c r="AE910" s="17">
        <v>903</v>
      </c>
      <c r="AF910" s="32" t="s">
        <v>401</v>
      </c>
      <c r="AG910" s="33" t="s">
        <v>173</v>
      </c>
      <c r="AH910" s="19">
        <f t="shared" si="54"/>
        <v>43465</v>
      </c>
      <c r="AI910" s="19">
        <f t="shared" si="52"/>
        <v>43465</v>
      </c>
      <c r="AJ910" s="17" t="s">
        <v>402</v>
      </c>
    </row>
    <row r="911" spans="1:36" ht="45" customHeight="1">
      <c r="A911" s="38">
        <v>2018</v>
      </c>
      <c r="B911" s="19">
        <v>43374</v>
      </c>
      <c r="C911" s="19">
        <v>43465</v>
      </c>
      <c r="D911" s="17" t="s">
        <v>96</v>
      </c>
      <c r="E911" s="17">
        <v>322</v>
      </c>
      <c r="F911" s="17" t="s">
        <v>144</v>
      </c>
      <c r="G911" s="17" t="s">
        <v>144</v>
      </c>
      <c r="H911" s="17" t="s">
        <v>145</v>
      </c>
      <c r="I911" s="17" t="s">
        <v>339</v>
      </c>
      <c r="J911" s="17" t="s">
        <v>340</v>
      </c>
      <c r="K911" s="17" t="s">
        <v>341</v>
      </c>
      <c r="L911" s="17" t="s">
        <v>101</v>
      </c>
      <c r="M911" s="17" t="s">
        <v>1353</v>
      </c>
      <c r="N911" s="17" t="s">
        <v>103</v>
      </c>
      <c r="O911" s="17">
        <v>0</v>
      </c>
      <c r="P911" s="30">
        <v>0</v>
      </c>
      <c r="Q911" s="17" t="s">
        <v>121</v>
      </c>
      <c r="R911" s="17" t="s">
        <v>122</v>
      </c>
      <c r="S911" s="17" t="s">
        <v>122</v>
      </c>
      <c r="T911" s="17" t="s">
        <v>121</v>
      </c>
      <c r="U911" s="17" t="s">
        <v>122</v>
      </c>
      <c r="V911" s="17" t="s">
        <v>1354</v>
      </c>
      <c r="W911" s="37" t="s">
        <v>296</v>
      </c>
      <c r="X911" s="19">
        <v>43437</v>
      </c>
      <c r="Y911" s="19">
        <f t="shared" si="53"/>
        <v>43437</v>
      </c>
      <c r="Z911" s="29">
        <v>904</v>
      </c>
      <c r="AA911" s="30">
        <v>120</v>
      </c>
      <c r="AB911" s="30">
        <v>0</v>
      </c>
      <c r="AD911" s="31" t="s">
        <v>400</v>
      </c>
      <c r="AE911" s="17">
        <v>904</v>
      </c>
      <c r="AF911" s="32" t="s">
        <v>401</v>
      </c>
      <c r="AG911" s="33" t="s">
        <v>173</v>
      </c>
      <c r="AH911" s="19">
        <f t="shared" si="54"/>
        <v>43465</v>
      </c>
      <c r="AI911" s="19">
        <f t="shared" si="52"/>
        <v>43465</v>
      </c>
      <c r="AJ911" s="17" t="s">
        <v>402</v>
      </c>
    </row>
    <row r="912" spans="1:36" ht="45" customHeight="1">
      <c r="A912" s="38">
        <v>2018</v>
      </c>
      <c r="B912" s="19">
        <v>43374</v>
      </c>
      <c r="C912" s="19">
        <v>43465</v>
      </c>
      <c r="D912" s="17" t="s">
        <v>96</v>
      </c>
      <c r="E912" s="17">
        <v>322</v>
      </c>
      <c r="F912" s="17" t="s">
        <v>144</v>
      </c>
      <c r="G912" s="17" t="s">
        <v>144</v>
      </c>
      <c r="H912" s="17" t="s">
        <v>145</v>
      </c>
      <c r="I912" s="17" t="s">
        <v>1346</v>
      </c>
      <c r="J912" s="17" t="s">
        <v>305</v>
      </c>
      <c r="K912" s="17" t="s">
        <v>306</v>
      </c>
      <c r="L912" s="17" t="s">
        <v>101</v>
      </c>
      <c r="M912" s="17" t="s">
        <v>136</v>
      </c>
      <c r="N912" s="17" t="s">
        <v>103</v>
      </c>
      <c r="O912" s="17">
        <v>0</v>
      </c>
      <c r="P912" s="30">
        <v>0</v>
      </c>
      <c r="Q912" s="17" t="s">
        <v>121</v>
      </c>
      <c r="R912" s="17" t="s">
        <v>122</v>
      </c>
      <c r="S912" s="17" t="s">
        <v>122</v>
      </c>
      <c r="T912" s="17" t="s">
        <v>121</v>
      </c>
      <c r="U912" s="17" t="s">
        <v>136</v>
      </c>
      <c r="V912" s="17" t="s">
        <v>136</v>
      </c>
      <c r="W912" s="37" t="s">
        <v>296</v>
      </c>
      <c r="X912" s="19">
        <v>43433</v>
      </c>
      <c r="Y912" s="19">
        <f t="shared" si="53"/>
        <v>43433</v>
      </c>
      <c r="Z912" s="29">
        <v>905</v>
      </c>
      <c r="AA912" s="30">
        <v>240</v>
      </c>
      <c r="AB912" s="30">
        <v>0</v>
      </c>
      <c r="AD912" s="31" t="s">
        <v>400</v>
      </c>
      <c r="AE912" s="17">
        <v>905</v>
      </c>
      <c r="AF912" s="32" t="s">
        <v>401</v>
      </c>
      <c r="AG912" s="33" t="s">
        <v>173</v>
      </c>
      <c r="AH912" s="19">
        <f t="shared" si="54"/>
        <v>43465</v>
      </c>
      <c r="AI912" s="19">
        <f t="shared" ref="AI912:AI975" si="55">+AH912</f>
        <v>43465</v>
      </c>
      <c r="AJ912" s="17" t="s">
        <v>402</v>
      </c>
    </row>
    <row r="913" spans="1:36" ht="45" customHeight="1">
      <c r="A913" s="38">
        <v>2018</v>
      </c>
      <c r="B913" s="19">
        <v>43374</v>
      </c>
      <c r="C913" s="19">
        <v>43465</v>
      </c>
      <c r="D913" s="17" t="s">
        <v>96</v>
      </c>
      <c r="E913" s="17">
        <v>322</v>
      </c>
      <c r="F913" s="17" t="s">
        <v>144</v>
      </c>
      <c r="G913" s="17" t="s">
        <v>144</v>
      </c>
      <c r="H913" s="17" t="s">
        <v>145</v>
      </c>
      <c r="I913" s="17" t="s">
        <v>1346</v>
      </c>
      <c r="J913" s="17" t="s">
        <v>305</v>
      </c>
      <c r="K913" s="17" t="s">
        <v>306</v>
      </c>
      <c r="L913" s="17" t="s">
        <v>101</v>
      </c>
      <c r="M913" s="17" t="s">
        <v>136</v>
      </c>
      <c r="N913" s="17" t="s">
        <v>103</v>
      </c>
      <c r="O913" s="17">
        <v>0</v>
      </c>
      <c r="P913" s="30">
        <v>0</v>
      </c>
      <c r="Q913" s="17" t="s">
        <v>121</v>
      </c>
      <c r="R913" s="17" t="s">
        <v>122</v>
      </c>
      <c r="S913" s="17" t="s">
        <v>122</v>
      </c>
      <c r="T913" s="17" t="s">
        <v>121</v>
      </c>
      <c r="U913" s="17" t="s">
        <v>136</v>
      </c>
      <c r="V913" s="17" t="s">
        <v>136</v>
      </c>
      <c r="W913" s="37" t="s">
        <v>296</v>
      </c>
      <c r="X913" s="19">
        <v>43432</v>
      </c>
      <c r="Y913" s="19">
        <f t="shared" si="53"/>
        <v>43432</v>
      </c>
      <c r="Z913" s="29">
        <v>906</v>
      </c>
      <c r="AA913" s="30">
        <v>200</v>
      </c>
      <c r="AB913" s="30">
        <v>0</v>
      </c>
      <c r="AD913" s="31" t="s">
        <v>400</v>
      </c>
      <c r="AE913" s="17">
        <v>906</v>
      </c>
      <c r="AF913" s="32" t="s">
        <v>401</v>
      </c>
      <c r="AG913" s="33" t="s">
        <v>173</v>
      </c>
      <c r="AH913" s="19">
        <f t="shared" si="54"/>
        <v>43465</v>
      </c>
      <c r="AI913" s="19">
        <f t="shared" si="55"/>
        <v>43465</v>
      </c>
      <c r="AJ913" s="17" t="s">
        <v>402</v>
      </c>
    </row>
    <row r="914" spans="1:36" ht="45" customHeight="1">
      <c r="A914" s="38">
        <v>2018</v>
      </c>
      <c r="B914" s="19">
        <v>43374</v>
      </c>
      <c r="C914" s="19">
        <v>43465</v>
      </c>
      <c r="D914" s="17" t="s">
        <v>96</v>
      </c>
      <c r="E914" s="17">
        <v>322</v>
      </c>
      <c r="F914" s="17" t="s">
        <v>144</v>
      </c>
      <c r="G914" s="17" t="s">
        <v>144</v>
      </c>
      <c r="H914" s="17" t="s">
        <v>145</v>
      </c>
      <c r="I914" s="17" t="s">
        <v>1346</v>
      </c>
      <c r="J914" s="17" t="s">
        <v>305</v>
      </c>
      <c r="K914" s="17" t="s">
        <v>306</v>
      </c>
      <c r="L914" s="17" t="s">
        <v>101</v>
      </c>
      <c r="M914" s="17" t="s">
        <v>136</v>
      </c>
      <c r="N914" s="17" t="s">
        <v>103</v>
      </c>
      <c r="O914" s="17">
        <v>0</v>
      </c>
      <c r="P914" s="30">
        <v>0</v>
      </c>
      <c r="Q914" s="17" t="s">
        <v>121</v>
      </c>
      <c r="R914" s="17" t="s">
        <v>122</v>
      </c>
      <c r="S914" s="17" t="s">
        <v>122</v>
      </c>
      <c r="T914" s="17" t="s">
        <v>121</v>
      </c>
      <c r="U914" s="17" t="s">
        <v>136</v>
      </c>
      <c r="V914" s="17" t="s">
        <v>136</v>
      </c>
      <c r="W914" s="37" t="s">
        <v>296</v>
      </c>
      <c r="X914" s="19">
        <v>43432</v>
      </c>
      <c r="Y914" s="19">
        <f t="shared" si="53"/>
        <v>43432</v>
      </c>
      <c r="Z914" s="29">
        <v>907</v>
      </c>
      <c r="AA914" s="30">
        <v>110</v>
      </c>
      <c r="AB914" s="30">
        <v>0</v>
      </c>
      <c r="AD914" s="31" t="s">
        <v>400</v>
      </c>
      <c r="AE914" s="17">
        <v>907</v>
      </c>
      <c r="AF914" s="32" t="s">
        <v>401</v>
      </c>
      <c r="AG914" s="33" t="s">
        <v>173</v>
      </c>
      <c r="AH914" s="19">
        <f t="shared" si="54"/>
        <v>43465</v>
      </c>
      <c r="AI914" s="19">
        <f t="shared" si="55"/>
        <v>43465</v>
      </c>
      <c r="AJ914" s="17" t="s">
        <v>402</v>
      </c>
    </row>
    <row r="915" spans="1:36" ht="45" customHeight="1">
      <c r="A915" s="38">
        <v>2018</v>
      </c>
      <c r="B915" s="19">
        <v>43374</v>
      </c>
      <c r="C915" s="19">
        <v>43465</v>
      </c>
      <c r="D915" s="17" t="s">
        <v>96</v>
      </c>
      <c r="E915" s="17">
        <v>322</v>
      </c>
      <c r="F915" s="17" t="s">
        <v>144</v>
      </c>
      <c r="G915" s="17" t="s">
        <v>144</v>
      </c>
      <c r="H915" s="17" t="s">
        <v>145</v>
      </c>
      <c r="I915" s="17" t="s">
        <v>1346</v>
      </c>
      <c r="J915" s="17" t="s">
        <v>305</v>
      </c>
      <c r="K915" s="17" t="s">
        <v>306</v>
      </c>
      <c r="L915" s="17" t="s">
        <v>101</v>
      </c>
      <c r="M915" s="17" t="s">
        <v>136</v>
      </c>
      <c r="N915" s="17" t="s">
        <v>103</v>
      </c>
      <c r="O915" s="17">
        <v>0</v>
      </c>
      <c r="P915" s="30">
        <v>0</v>
      </c>
      <c r="Q915" s="17" t="s">
        <v>121</v>
      </c>
      <c r="R915" s="17" t="s">
        <v>122</v>
      </c>
      <c r="S915" s="17" t="s">
        <v>122</v>
      </c>
      <c r="T915" s="17" t="s">
        <v>121</v>
      </c>
      <c r="U915" s="17" t="s">
        <v>136</v>
      </c>
      <c r="V915" s="17" t="s">
        <v>136</v>
      </c>
      <c r="W915" s="37" t="s">
        <v>296</v>
      </c>
      <c r="X915" s="19">
        <v>43432</v>
      </c>
      <c r="Y915" s="19">
        <f t="shared" si="53"/>
        <v>43432</v>
      </c>
      <c r="Z915" s="29">
        <v>908</v>
      </c>
      <c r="AA915" s="30">
        <v>332</v>
      </c>
      <c r="AB915" s="30">
        <v>0</v>
      </c>
      <c r="AD915" s="31" t="s">
        <v>400</v>
      </c>
      <c r="AE915" s="17">
        <v>908</v>
      </c>
      <c r="AF915" s="32" t="s">
        <v>401</v>
      </c>
      <c r="AG915" s="33" t="s">
        <v>173</v>
      </c>
      <c r="AH915" s="19">
        <f t="shared" si="54"/>
        <v>43465</v>
      </c>
      <c r="AI915" s="19">
        <f t="shared" si="55"/>
        <v>43465</v>
      </c>
      <c r="AJ915" s="17" t="s">
        <v>402</v>
      </c>
    </row>
    <row r="916" spans="1:36" ht="45" customHeight="1">
      <c r="A916" s="38">
        <v>2018</v>
      </c>
      <c r="B916" s="19">
        <v>43374</v>
      </c>
      <c r="C916" s="19">
        <v>43465</v>
      </c>
      <c r="D916" s="17" t="s">
        <v>96</v>
      </c>
      <c r="E916" s="17">
        <v>322</v>
      </c>
      <c r="F916" s="17" t="s">
        <v>144</v>
      </c>
      <c r="G916" s="17" t="s">
        <v>144</v>
      </c>
      <c r="H916" s="17" t="s">
        <v>145</v>
      </c>
      <c r="I916" s="17" t="s">
        <v>358</v>
      </c>
      <c r="J916" s="17" t="s">
        <v>359</v>
      </c>
      <c r="K916" s="17" t="s">
        <v>289</v>
      </c>
      <c r="L916" s="17" t="s">
        <v>101</v>
      </c>
      <c r="M916" s="17" t="s">
        <v>164</v>
      </c>
      <c r="N916" s="17" t="s">
        <v>103</v>
      </c>
      <c r="O916" s="17">
        <v>0</v>
      </c>
      <c r="P916" s="30">
        <v>0</v>
      </c>
      <c r="Q916" s="17" t="s">
        <v>121</v>
      </c>
      <c r="R916" s="17" t="s">
        <v>122</v>
      </c>
      <c r="S916" s="17" t="s">
        <v>122</v>
      </c>
      <c r="T916" s="17" t="s">
        <v>121</v>
      </c>
      <c r="U916" s="17" t="s">
        <v>122</v>
      </c>
      <c r="V916" s="17" t="s">
        <v>122</v>
      </c>
      <c r="W916" s="37" t="s">
        <v>296</v>
      </c>
      <c r="X916" s="19">
        <v>43425</v>
      </c>
      <c r="Y916" s="19">
        <f t="shared" si="53"/>
        <v>43425</v>
      </c>
      <c r="Z916" s="29">
        <v>909</v>
      </c>
      <c r="AA916" s="30">
        <v>239.06</v>
      </c>
      <c r="AB916" s="30">
        <v>0</v>
      </c>
      <c r="AD916" s="31" t="s">
        <v>400</v>
      </c>
      <c r="AE916" s="17">
        <v>909</v>
      </c>
      <c r="AF916" s="32" t="s">
        <v>401</v>
      </c>
      <c r="AG916" s="33" t="s">
        <v>173</v>
      </c>
      <c r="AH916" s="19">
        <f t="shared" si="54"/>
        <v>43465</v>
      </c>
      <c r="AI916" s="19">
        <f t="shared" si="55"/>
        <v>43465</v>
      </c>
      <c r="AJ916" s="17" t="s">
        <v>402</v>
      </c>
    </row>
    <row r="917" spans="1:36" ht="45" customHeight="1">
      <c r="A917" s="38">
        <v>2018</v>
      </c>
      <c r="B917" s="19">
        <v>43374</v>
      </c>
      <c r="C917" s="19">
        <v>43465</v>
      </c>
      <c r="D917" s="17" t="s">
        <v>96</v>
      </c>
      <c r="E917" s="17">
        <v>322</v>
      </c>
      <c r="F917" s="17" t="s">
        <v>144</v>
      </c>
      <c r="G917" s="17" t="s">
        <v>144</v>
      </c>
      <c r="H917" s="17" t="s">
        <v>145</v>
      </c>
      <c r="I917" s="17" t="s">
        <v>358</v>
      </c>
      <c r="J917" s="17" t="s">
        <v>359</v>
      </c>
      <c r="K917" s="17" t="s">
        <v>289</v>
      </c>
      <c r="L917" s="17" t="s">
        <v>101</v>
      </c>
      <c r="M917" s="17" t="s">
        <v>164</v>
      </c>
      <c r="N917" s="17" t="s">
        <v>103</v>
      </c>
      <c r="O917" s="17">
        <v>0</v>
      </c>
      <c r="P917" s="30">
        <v>0</v>
      </c>
      <c r="Q917" s="17" t="s">
        <v>121</v>
      </c>
      <c r="R917" s="17" t="s">
        <v>122</v>
      </c>
      <c r="S917" s="17" t="s">
        <v>122</v>
      </c>
      <c r="T917" s="17" t="s">
        <v>121</v>
      </c>
      <c r="U917" s="17" t="s">
        <v>122</v>
      </c>
      <c r="V917" s="17" t="s">
        <v>122</v>
      </c>
      <c r="W917" s="37" t="s">
        <v>296</v>
      </c>
      <c r="X917" s="19">
        <v>43420</v>
      </c>
      <c r="Y917" s="19">
        <f t="shared" si="53"/>
        <v>43420</v>
      </c>
      <c r="Z917" s="29">
        <v>910</v>
      </c>
      <c r="AA917" s="30">
        <v>187</v>
      </c>
      <c r="AB917" s="30">
        <v>0</v>
      </c>
      <c r="AD917" s="31" t="s">
        <v>400</v>
      </c>
      <c r="AE917" s="17">
        <v>910</v>
      </c>
      <c r="AF917" s="32" t="s">
        <v>401</v>
      </c>
      <c r="AG917" s="33" t="s">
        <v>173</v>
      </c>
      <c r="AH917" s="19">
        <f t="shared" si="54"/>
        <v>43465</v>
      </c>
      <c r="AI917" s="19">
        <f t="shared" si="55"/>
        <v>43465</v>
      </c>
      <c r="AJ917" s="17" t="s">
        <v>402</v>
      </c>
    </row>
    <row r="918" spans="1:36" ht="45" customHeight="1">
      <c r="A918" s="38">
        <v>2018</v>
      </c>
      <c r="B918" s="19">
        <v>43374</v>
      </c>
      <c r="C918" s="19">
        <v>43465</v>
      </c>
      <c r="D918" s="17" t="s">
        <v>96</v>
      </c>
      <c r="E918" s="17">
        <v>322</v>
      </c>
      <c r="F918" s="17" t="s">
        <v>144</v>
      </c>
      <c r="G918" s="17" t="s">
        <v>144</v>
      </c>
      <c r="H918" s="17" t="s">
        <v>145</v>
      </c>
      <c r="I918" s="17" t="s">
        <v>339</v>
      </c>
      <c r="J918" s="17" t="s">
        <v>340</v>
      </c>
      <c r="K918" s="17" t="s">
        <v>341</v>
      </c>
      <c r="L918" s="17" t="s">
        <v>101</v>
      </c>
      <c r="M918" s="17" t="s">
        <v>1352</v>
      </c>
      <c r="N918" s="17" t="s">
        <v>103</v>
      </c>
      <c r="O918" s="17">
        <v>0</v>
      </c>
      <c r="P918" s="30">
        <v>0</v>
      </c>
      <c r="Q918" s="17" t="s">
        <v>121</v>
      </c>
      <c r="R918" s="17" t="s">
        <v>122</v>
      </c>
      <c r="S918" s="17" t="s">
        <v>122</v>
      </c>
      <c r="T918" s="17" t="s">
        <v>121</v>
      </c>
      <c r="U918" s="17" t="s">
        <v>354</v>
      </c>
      <c r="V918" s="17" t="s">
        <v>329</v>
      </c>
      <c r="W918" s="37" t="s">
        <v>296</v>
      </c>
      <c r="X918" s="19">
        <v>43425</v>
      </c>
      <c r="Y918" s="19">
        <f t="shared" si="53"/>
        <v>43425</v>
      </c>
      <c r="Z918" s="29">
        <v>911</v>
      </c>
      <c r="AA918" s="30">
        <v>344</v>
      </c>
      <c r="AB918" s="30">
        <v>0</v>
      </c>
      <c r="AD918" s="31" t="s">
        <v>400</v>
      </c>
      <c r="AE918" s="17">
        <v>911</v>
      </c>
      <c r="AF918" s="32" t="s">
        <v>401</v>
      </c>
      <c r="AG918" s="33" t="s">
        <v>173</v>
      </c>
      <c r="AH918" s="19">
        <f t="shared" si="54"/>
        <v>43465</v>
      </c>
      <c r="AI918" s="19">
        <f t="shared" si="55"/>
        <v>43465</v>
      </c>
      <c r="AJ918" s="17" t="s">
        <v>402</v>
      </c>
    </row>
    <row r="919" spans="1:36" ht="45" customHeight="1">
      <c r="A919" s="38">
        <v>2018</v>
      </c>
      <c r="B919" s="19">
        <v>43374</v>
      </c>
      <c r="C919" s="19">
        <v>43465</v>
      </c>
      <c r="D919" s="17" t="s">
        <v>96</v>
      </c>
      <c r="E919" s="17">
        <v>322</v>
      </c>
      <c r="F919" s="17" t="s">
        <v>144</v>
      </c>
      <c r="G919" s="17" t="s">
        <v>144</v>
      </c>
      <c r="H919" s="17" t="s">
        <v>145</v>
      </c>
      <c r="I919" s="17" t="s">
        <v>1346</v>
      </c>
      <c r="J919" s="17" t="s">
        <v>305</v>
      </c>
      <c r="K919" s="17" t="s">
        <v>306</v>
      </c>
      <c r="L919" s="17" t="s">
        <v>101</v>
      </c>
      <c r="M919" s="17" t="s">
        <v>164</v>
      </c>
      <c r="N919" s="17" t="s">
        <v>103</v>
      </c>
      <c r="O919" s="17">
        <v>0</v>
      </c>
      <c r="P919" s="30">
        <v>0</v>
      </c>
      <c r="Q919" s="17" t="s">
        <v>121</v>
      </c>
      <c r="R919" s="17" t="s">
        <v>122</v>
      </c>
      <c r="S919" s="17" t="s">
        <v>122</v>
      </c>
      <c r="T919" s="17" t="s">
        <v>121</v>
      </c>
      <c r="U919" s="17" t="s">
        <v>122</v>
      </c>
      <c r="V919" s="17" t="s">
        <v>122</v>
      </c>
      <c r="W919" s="37" t="s">
        <v>296</v>
      </c>
      <c r="X919" s="19">
        <v>43430</v>
      </c>
      <c r="Y919" s="19">
        <f t="shared" si="53"/>
        <v>43430</v>
      </c>
      <c r="Z919" s="29">
        <v>912</v>
      </c>
      <c r="AA919" s="30">
        <v>185</v>
      </c>
      <c r="AB919" s="30">
        <v>0</v>
      </c>
      <c r="AD919" s="31" t="s">
        <v>400</v>
      </c>
      <c r="AE919" s="17">
        <v>912</v>
      </c>
      <c r="AF919" s="32" t="s">
        <v>401</v>
      </c>
      <c r="AG919" s="33" t="s">
        <v>173</v>
      </c>
      <c r="AH919" s="19">
        <f t="shared" si="54"/>
        <v>43465</v>
      </c>
      <c r="AI919" s="19">
        <f t="shared" si="55"/>
        <v>43465</v>
      </c>
      <c r="AJ919" s="17" t="s">
        <v>402</v>
      </c>
    </row>
    <row r="920" spans="1:36" ht="45" customHeight="1">
      <c r="A920" s="38">
        <v>2018</v>
      </c>
      <c r="B920" s="19">
        <v>43374</v>
      </c>
      <c r="C920" s="19">
        <v>43465</v>
      </c>
      <c r="D920" s="17" t="s">
        <v>96</v>
      </c>
      <c r="E920" s="17">
        <v>322</v>
      </c>
      <c r="F920" s="17" t="s">
        <v>144</v>
      </c>
      <c r="G920" s="17" t="s">
        <v>144</v>
      </c>
      <c r="H920" s="17" t="s">
        <v>145</v>
      </c>
      <c r="I920" s="17" t="s">
        <v>1346</v>
      </c>
      <c r="J920" s="17" t="s">
        <v>305</v>
      </c>
      <c r="K920" s="17" t="s">
        <v>306</v>
      </c>
      <c r="L920" s="17" t="s">
        <v>101</v>
      </c>
      <c r="M920" s="17" t="s">
        <v>136</v>
      </c>
      <c r="N920" s="17" t="s">
        <v>103</v>
      </c>
      <c r="O920" s="17">
        <v>0</v>
      </c>
      <c r="P920" s="30">
        <v>0</v>
      </c>
      <c r="Q920" s="17" t="s">
        <v>121</v>
      </c>
      <c r="R920" s="17" t="s">
        <v>122</v>
      </c>
      <c r="S920" s="17" t="s">
        <v>122</v>
      </c>
      <c r="T920" s="17" t="s">
        <v>121</v>
      </c>
      <c r="U920" s="17" t="s">
        <v>136</v>
      </c>
      <c r="V920" s="17" t="s">
        <v>136</v>
      </c>
      <c r="W920" s="37" t="s">
        <v>296</v>
      </c>
      <c r="X920" s="19">
        <v>43428</v>
      </c>
      <c r="Y920" s="19">
        <f t="shared" si="53"/>
        <v>43428</v>
      </c>
      <c r="Z920" s="29">
        <v>913</v>
      </c>
      <c r="AA920" s="30">
        <v>249</v>
      </c>
      <c r="AB920" s="30">
        <v>0</v>
      </c>
      <c r="AD920" s="31" t="s">
        <v>400</v>
      </c>
      <c r="AE920" s="17">
        <v>913</v>
      </c>
      <c r="AF920" s="32" t="s">
        <v>401</v>
      </c>
      <c r="AG920" s="33" t="s">
        <v>173</v>
      </c>
      <c r="AH920" s="19">
        <f t="shared" si="54"/>
        <v>43465</v>
      </c>
      <c r="AI920" s="19">
        <f t="shared" si="55"/>
        <v>43465</v>
      </c>
      <c r="AJ920" s="17" t="s">
        <v>402</v>
      </c>
    </row>
    <row r="921" spans="1:36" ht="45" customHeight="1">
      <c r="A921" s="38">
        <v>2018</v>
      </c>
      <c r="B921" s="19">
        <v>43374</v>
      </c>
      <c r="C921" s="19">
        <v>43465</v>
      </c>
      <c r="D921" s="17" t="s">
        <v>96</v>
      </c>
      <c r="E921" s="17">
        <v>322</v>
      </c>
      <c r="F921" s="17" t="s">
        <v>144</v>
      </c>
      <c r="G921" s="17" t="s">
        <v>144</v>
      </c>
      <c r="H921" s="17" t="s">
        <v>145</v>
      </c>
      <c r="I921" s="17" t="s">
        <v>1346</v>
      </c>
      <c r="J921" s="17" t="s">
        <v>305</v>
      </c>
      <c r="K921" s="17" t="s">
        <v>306</v>
      </c>
      <c r="L921" s="17" t="s">
        <v>101</v>
      </c>
      <c r="M921" s="17" t="s">
        <v>136</v>
      </c>
      <c r="N921" s="17" t="s">
        <v>103</v>
      </c>
      <c r="O921" s="17">
        <v>0</v>
      </c>
      <c r="P921" s="30">
        <v>0</v>
      </c>
      <c r="Q921" s="17" t="s">
        <v>121</v>
      </c>
      <c r="R921" s="17" t="s">
        <v>122</v>
      </c>
      <c r="S921" s="17" t="s">
        <v>122</v>
      </c>
      <c r="T921" s="17" t="s">
        <v>121</v>
      </c>
      <c r="U921" s="17" t="s">
        <v>136</v>
      </c>
      <c r="V921" s="17" t="s">
        <v>136</v>
      </c>
      <c r="W921" s="37" t="s">
        <v>296</v>
      </c>
      <c r="X921" s="19">
        <v>43428</v>
      </c>
      <c r="Y921" s="19">
        <f t="shared" si="53"/>
        <v>43428</v>
      </c>
      <c r="Z921" s="29">
        <v>914</v>
      </c>
      <c r="AA921" s="30">
        <v>130</v>
      </c>
      <c r="AB921" s="30">
        <v>0</v>
      </c>
      <c r="AD921" s="31" t="s">
        <v>400</v>
      </c>
      <c r="AE921" s="17">
        <v>914</v>
      </c>
      <c r="AF921" s="32" t="s">
        <v>401</v>
      </c>
      <c r="AG921" s="33" t="s">
        <v>173</v>
      </c>
      <c r="AH921" s="19">
        <f t="shared" si="54"/>
        <v>43465</v>
      </c>
      <c r="AI921" s="19">
        <f t="shared" si="55"/>
        <v>43465</v>
      </c>
      <c r="AJ921" s="17" t="s">
        <v>402</v>
      </c>
    </row>
    <row r="922" spans="1:36" ht="45" customHeight="1">
      <c r="A922" s="38">
        <v>2018</v>
      </c>
      <c r="B922" s="19">
        <v>43374</v>
      </c>
      <c r="C922" s="19">
        <v>43465</v>
      </c>
      <c r="D922" s="17" t="s">
        <v>96</v>
      </c>
      <c r="E922" s="17">
        <v>322</v>
      </c>
      <c r="F922" s="17" t="s">
        <v>144</v>
      </c>
      <c r="G922" s="17" t="s">
        <v>144</v>
      </c>
      <c r="H922" s="17" t="s">
        <v>145</v>
      </c>
      <c r="I922" s="17" t="s">
        <v>1346</v>
      </c>
      <c r="J922" s="17" t="s">
        <v>305</v>
      </c>
      <c r="K922" s="17" t="s">
        <v>306</v>
      </c>
      <c r="L922" s="17" t="s">
        <v>101</v>
      </c>
      <c r="M922" s="17" t="s">
        <v>136</v>
      </c>
      <c r="N922" s="17" t="s">
        <v>103</v>
      </c>
      <c r="O922" s="17">
        <v>0</v>
      </c>
      <c r="P922" s="30">
        <v>0</v>
      </c>
      <c r="Q922" s="17" t="s">
        <v>121</v>
      </c>
      <c r="R922" s="17" t="s">
        <v>122</v>
      </c>
      <c r="S922" s="17" t="s">
        <v>122</v>
      </c>
      <c r="T922" s="17" t="s">
        <v>121</v>
      </c>
      <c r="U922" s="17" t="s">
        <v>136</v>
      </c>
      <c r="V922" s="17" t="s">
        <v>136</v>
      </c>
      <c r="W922" s="37" t="s">
        <v>296</v>
      </c>
      <c r="X922" s="19">
        <v>43428</v>
      </c>
      <c r="Y922" s="19">
        <f t="shared" si="53"/>
        <v>43428</v>
      </c>
      <c r="Z922" s="29">
        <v>915</v>
      </c>
      <c r="AA922" s="30">
        <v>530</v>
      </c>
      <c r="AB922" s="30">
        <v>0</v>
      </c>
      <c r="AD922" s="31" t="s">
        <v>400</v>
      </c>
      <c r="AE922" s="17">
        <v>915</v>
      </c>
      <c r="AF922" s="32" t="s">
        <v>401</v>
      </c>
      <c r="AG922" s="33" t="s">
        <v>173</v>
      </c>
      <c r="AH922" s="19">
        <f t="shared" si="54"/>
        <v>43465</v>
      </c>
      <c r="AI922" s="19">
        <f t="shared" si="55"/>
        <v>43465</v>
      </c>
      <c r="AJ922" s="17" t="s">
        <v>402</v>
      </c>
    </row>
    <row r="923" spans="1:36" ht="45" customHeight="1">
      <c r="A923" s="38">
        <v>2018</v>
      </c>
      <c r="B923" s="19">
        <v>43374</v>
      </c>
      <c r="C923" s="19">
        <v>43465</v>
      </c>
      <c r="D923" s="17" t="s">
        <v>96</v>
      </c>
      <c r="E923" s="17">
        <v>322</v>
      </c>
      <c r="F923" s="17" t="s">
        <v>144</v>
      </c>
      <c r="G923" s="17" t="s">
        <v>144</v>
      </c>
      <c r="H923" s="17" t="s">
        <v>145</v>
      </c>
      <c r="I923" s="17" t="s">
        <v>1346</v>
      </c>
      <c r="J923" s="17" t="s">
        <v>305</v>
      </c>
      <c r="K923" s="17" t="s">
        <v>306</v>
      </c>
      <c r="L923" s="17" t="s">
        <v>101</v>
      </c>
      <c r="M923" s="17" t="s">
        <v>136</v>
      </c>
      <c r="N923" s="17" t="s">
        <v>103</v>
      </c>
      <c r="O923" s="17">
        <v>0</v>
      </c>
      <c r="P923" s="30">
        <v>0</v>
      </c>
      <c r="Q923" s="17" t="s">
        <v>121</v>
      </c>
      <c r="R923" s="17" t="s">
        <v>122</v>
      </c>
      <c r="S923" s="17" t="s">
        <v>122</v>
      </c>
      <c r="T923" s="17" t="s">
        <v>121</v>
      </c>
      <c r="U923" s="17" t="s">
        <v>136</v>
      </c>
      <c r="V923" s="17" t="s">
        <v>136</v>
      </c>
      <c r="W923" s="37" t="s">
        <v>296</v>
      </c>
      <c r="X923" s="19">
        <v>43428</v>
      </c>
      <c r="Y923" s="19">
        <f t="shared" si="53"/>
        <v>43428</v>
      </c>
      <c r="Z923" s="29">
        <v>916</v>
      </c>
      <c r="AA923" s="30">
        <v>258</v>
      </c>
      <c r="AB923" s="30">
        <v>0</v>
      </c>
      <c r="AD923" s="31" t="s">
        <v>400</v>
      </c>
      <c r="AE923" s="17">
        <v>916</v>
      </c>
      <c r="AF923" s="32" t="s">
        <v>401</v>
      </c>
      <c r="AG923" s="33" t="s">
        <v>173</v>
      </c>
      <c r="AH923" s="19">
        <f t="shared" si="54"/>
        <v>43465</v>
      </c>
      <c r="AI923" s="19">
        <f t="shared" si="55"/>
        <v>43465</v>
      </c>
      <c r="AJ923" s="17" t="s">
        <v>402</v>
      </c>
    </row>
    <row r="924" spans="1:36" ht="45" customHeight="1">
      <c r="A924" s="38">
        <v>2018</v>
      </c>
      <c r="B924" s="19">
        <v>43374</v>
      </c>
      <c r="C924" s="19">
        <v>43465</v>
      </c>
      <c r="D924" s="17" t="s">
        <v>96</v>
      </c>
      <c r="E924" s="17">
        <v>322</v>
      </c>
      <c r="F924" s="17" t="s">
        <v>144</v>
      </c>
      <c r="G924" s="17" t="s">
        <v>144</v>
      </c>
      <c r="H924" s="17" t="s">
        <v>145</v>
      </c>
      <c r="I924" s="17" t="s">
        <v>355</v>
      </c>
      <c r="J924" s="17" t="s">
        <v>239</v>
      </c>
      <c r="K924" s="17" t="s">
        <v>295</v>
      </c>
      <c r="L924" s="17" t="s">
        <v>101</v>
      </c>
      <c r="M924" s="17" t="s">
        <v>1353</v>
      </c>
      <c r="N924" s="17" t="s">
        <v>103</v>
      </c>
      <c r="O924" s="17">
        <v>0</v>
      </c>
      <c r="P924" s="30">
        <v>0</v>
      </c>
      <c r="Q924" s="17" t="s">
        <v>121</v>
      </c>
      <c r="R924" s="17" t="s">
        <v>122</v>
      </c>
      <c r="S924" s="17" t="s">
        <v>122</v>
      </c>
      <c r="T924" s="17" t="s">
        <v>121</v>
      </c>
      <c r="U924" s="17" t="s">
        <v>122</v>
      </c>
      <c r="V924" s="17" t="s">
        <v>1354</v>
      </c>
      <c r="W924" s="37" t="s">
        <v>296</v>
      </c>
      <c r="X924" s="19">
        <v>43438</v>
      </c>
      <c r="Y924" s="19">
        <f t="shared" si="53"/>
        <v>43438</v>
      </c>
      <c r="Z924" s="29">
        <v>917</v>
      </c>
      <c r="AA924" s="30">
        <v>116</v>
      </c>
      <c r="AB924" s="30">
        <v>0</v>
      </c>
      <c r="AD924" s="31" t="s">
        <v>400</v>
      </c>
      <c r="AE924" s="17">
        <v>917</v>
      </c>
      <c r="AF924" s="32" t="s">
        <v>401</v>
      </c>
      <c r="AG924" s="33" t="s">
        <v>173</v>
      </c>
      <c r="AH924" s="19">
        <f t="shared" si="54"/>
        <v>43465</v>
      </c>
      <c r="AI924" s="19">
        <f t="shared" si="55"/>
        <v>43465</v>
      </c>
      <c r="AJ924" s="17" t="s">
        <v>402</v>
      </c>
    </row>
    <row r="925" spans="1:36" ht="45" customHeight="1">
      <c r="A925" s="38">
        <v>2018</v>
      </c>
      <c r="B925" s="19">
        <v>43374</v>
      </c>
      <c r="C925" s="19">
        <v>43465</v>
      </c>
      <c r="D925" s="17" t="s">
        <v>96</v>
      </c>
      <c r="E925" s="17">
        <v>322</v>
      </c>
      <c r="F925" s="17" t="s">
        <v>144</v>
      </c>
      <c r="G925" s="17" t="s">
        <v>144</v>
      </c>
      <c r="H925" s="17" t="s">
        <v>145</v>
      </c>
      <c r="I925" s="17" t="s">
        <v>1346</v>
      </c>
      <c r="J925" s="17" t="s">
        <v>305</v>
      </c>
      <c r="K925" s="17" t="s">
        <v>306</v>
      </c>
      <c r="L925" s="17" t="s">
        <v>101</v>
      </c>
      <c r="M925" s="17" t="s">
        <v>1353</v>
      </c>
      <c r="N925" s="17" t="s">
        <v>103</v>
      </c>
      <c r="O925" s="17">
        <v>0</v>
      </c>
      <c r="P925" s="30">
        <v>0</v>
      </c>
      <c r="Q925" s="17" t="s">
        <v>121</v>
      </c>
      <c r="R925" s="17" t="s">
        <v>122</v>
      </c>
      <c r="S925" s="17" t="s">
        <v>122</v>
      </c>
      <c r="T925" s="17" t="s">
        <v>121</v>
      </c>
      <c r="U925" s="17" t="s">
        <v>122</v>
      </c>
      <c r="V925" s="17" t="s">
        <v>1354</v>
      </c>
      <c r="W925" s="37" t="s">
        <v>296</v>
      </c>
      <c r="X925" s="19">
        <v>43438</v>
      </c>
      <c r="Y925" s="19">
        <f t="shared" si="53"/>
        <v>43438</v>
      </c>
      <c r="Z925" s="29">
        <v>918</v>
      </c>
      <c r="AA925" s="30">
        <v>203</v>
      </c>
      <c r="AB925" s="30">
        <v>0</v>
      </c>
      <c r="AD925" s="31" t="s">
        <v>400</v>
      </c>
      <c r="AE925" s="17">
        <v>918</v>
      </c>
      <c r="AF925" s="32" t="s">
        <v>401</v>
      </c>
      <c r="AG925" s="33" t="s">
        <v>173</v>
      </c>
      <c r="AH925" s="19">
        <f t="shared" si="54"/>
        <v>43465</v>
      </c>
      <c r="AI925" s="19">
        <f t="shared" si="55"/>
        <v>43465</v>
      </c>
      <c r="AJ925" s="17" t="s">
        <v>402</v>
      </c>
    </row>
    <row r="926" spans="1:36" ht="45" customHeight="1">
      <c r="A926" s="38">
        <v>2018</v>
      </c>
      <c r="B926" s="19">
        <v>43374</v>
      </c>
      <c r="C926" s="19">
        <v>43465</v>
      </c>
      <c r="D926" s="17" t="s">
        <v>96</v>
      </c>
      <c r="E926" s="17">
        <v>322</v>
      </c>
      <c r="F926" s="17" t="s">
        <v>144</v>
      </c>
      <c r="G926" s="17" t="s">
        <v>144</v>
      </c>
      <c r="H926" s="17" t="s">
        <v>145</v>
      </c>
      <c r="I926" s="17" t="s">
        <v>1346</v>
      </c>
      <c r="J926" s="17" t="s">
        <v>305</v>
      </c>
      <c r="K926" s="17" t="s">
        <v>306</v>
      </c>
      <c r="L926" s="17" t="s">
        <v>101</v>
      </c>
      <c r="M926" s="17" t="s">
        <v>1353</v>
      </c>
      <c r="N926" s="17" t="s">
        <v>103</v>
      </c>
      <c r="O926" s="17">
        <v>0</v>
      </c>
      <c r="P926" s="30">
        <v>0</v>
      </c>
      <c r="Q926" s="17" t="s">
        <v>121</v>
      </c>
      <c r="R926" s="17" t="s">
        <v>122</v>
      </c>
      <c r="S926" s="17" t="s">
        <v>122</v>
      </c>
      <c r="T926" s="17" t="s">
        <v>121</v>
      </c>
      <c r="U926" s="17" t="s">
        <v>122</v>
      </c>
      <c r="V926" s="17" t="s">
        <v>1354</v>
      </c>
      <c r="W926" s="37" t="s">
        <v>296</v>
      </c>
      <c r="X926" s="19">
        <v>43438</v>
      </c>
      <c r="Y926" s="19">
        <f t="shared" si="53"/>
        <v>43438</v>
      </c>
      <c r="Z926" s="29">
        <v>919</v>
      </c>
      <c r="AA926" s="30">
        <v>194.88</v>
      </c>
      <c r="AB926" s="30">
        <v>0</v>
      </c>
      <c r="AD926" s="31" t="s">
        <v>400</v>
      </c>
      <c r="AE926" s="17">
        <v>919</v>
      </c>
      <c r="AF926" s="32" t="s">
        <v>401</v>
      </c>
      <c r="AG926" s="33" t="s">
        <v>173</v>
      </c>
      <c r="AH926" s="19">
        <f t="shared" si="54"/>
        <v>43465</v>
      </c>
      <c r="AI926" s="19">
        <f t="shared" si="55"/>
        <v>43465</v>
      </c>
      <c r="AJ926" s="17" t="s">
        <v>402</v>
      </c>
    </row>
    <row r="927" spans="1:36" ht="45" customHeight="1">
      <c r="A927" s="38">
        <v>2018</v>
      </c>
      <c r="B927" s="19">
        <v>43374</v>
      </c>
      <c r="C927" s="19">
        <v>43465</v>
      </c>
      <c r="D927" s="17" t="s">
        <v>96</v>
      </c>
      <c r="E927" s="17">
        <v>322</v>
      </c>
      <c r="F927" s="17" t="s">
        <v>144</v>
      </c>
      <c r="G927" s="17" t="s">
        <v>144</v>
      </c>
      <c r="H927" s="17" t="s">
        <v>145</v>
      </c>
      <c r="I927" s="17" t="s">
        <v>339</v>
      </c>
      <c r="J927" s="17" t="s">
        <v>340</v>
      </c>
      <c r="K927" s="17" t="s">
        <v>341</v>
      </c>
      <c r="L927" s="17" t="s">
        <v>101</v>
      </c>
      <c r="M927" s="17" t="s">
        <v>1353</v>
      </c>
      <c r="N927" s="17" t="s">
        <v>103</v>
      </c>
      <c r="O927" s="17">
        <v>0</v>
      </c>
      <c r="P927" s="30">
        <v>0</v>
      </c>
      <c r="Q927" s="17" t="s">
        <v>121</v>
      </c>
      <c r="R927" s="17" t="s">
        <v>122</v>
      </c>
      <c r="S927" s="17" t="s">
        <v>122</v>
      </c>
      <c r="T927" s="17" t="s">
        <v>121</v>
      </c>
      <c r="U927" s="17" t="s">
        <v>122</v>
      </c>
      <c r="V927" s="17" t="s">
        <v>1354</v>
      </c>
      <c r="W927" s="37" t="s">
        <v>296</v>
      </c>
      <c r="X927" s="19">
        <v>43438</v>
      </c>
      <c r="Y927" s="19">
        <f t="shared" ref="Y927:Y990" si="56">+X927</f>
        <v>43438</v>
      </c>
      <c r="Z927" s="29">
        <v>920</v>
      </c>
      <c r="AA927" s="30">
        <v>121.8</v>
      </c>
      <c r="AB927" s="30">
        <v>0</v>
      </c>
      <c r="AD927" s="31" t="s">
        <v>400</v>
      </c>
      <c r="AE927" s="17">
        <v>920</v>
      </c>
      <c r="AF927" s="32" t="s">
        <v>401</v>
      </c>
      <c r="AG927" s="33" t="s">
        <v>173</v>
      </c>
      <c r="AH927" s="19">
        <f t="shared" si="54"/>
        <v>43465</v>
      </c>
      <c r="AI927" s="19">
        <f t="shared" si="55"/>
        <v>43465</v>
      </c>
      <c r="AJ927" s="17" t="s">
        <v>402</v>
      </c>
    </row>
    <row r="928" spans="1:36" ht="45" customHeight="1">
      <c r="A928" s="38">
        <v>2018</v>
      </c>
      <c r="B928" s="19">
        <v>43374</v>
      </c>
      <c r="C928" s="19">
        <v>43465</v>
      </c>
      <c r="D928" s="17" t="s">
        <v>96</v>
      </c>
      <c r="E928" s="17">
        <v>322</v>
      </c>
      <c r="F928" s="17" t="s">
        <v>144</v>
      </c>
      <c r="G928" s="17" t="s">
        <v>144</v>
      </c>
      <c r="H928" s="17" t="s">
        <v>145</v>
      </c>
      <c r="I928" s="17" t="s">
        <v>339</v>
      </c>
      <c r="J928" s="17" t="s">
        <v>340</v>
      </c>
      <c r="K928" s="17" t="s">
        <v>341</v>
      </c>
      <c r="L928" s="17" t="s">
        <v>101</v>
      </c>
      <c r="M928" s="17" t="s">
        <v>1353</v>
      </c>
      <c r="N928" s="17" t="s">
        <v>103</v>
      </c>
      <c r="O928" s="17">
        <v>0</v>
      </c>
      <c r="P928" s="30">
        <v>0</v>
      </c>
      <c r="Q928" s="17" t="s">
        <v>121</v>
      </c>
      <c r="R928" s="17" t="s">
        <v>122</v>
      </c>
      <c r="S928" s="17" t="s">
        <v>122</v>
      </c>
      <c r="T928" s="17" t="s">
        <v>121</v>
      </c>
      <c r="U928" s="17" t="s">
        <v>122</v>
      </c>
      <c r="V928" s="17" t="s">
        <v>1354</v>
      </c>
      <c r="W928" s="37" t="s">
        <v>296</v>
      </c>
      <c r="X928" s="19">
        <v>43438</v>
      </c>
      <c r="Y928" s="19">
        <f t="shared" si="56"/>
        <v>43438</v>
      </c>
      <c r="Z928" s="29">
        <v>921</v>
      </c>
      <c r="AA928" s="30">
        <v>250</v>
      </c>
      <c r="AB928" s="30">
        <v>0</v>
      </c>
      <c r="AD928" s="31" t="s">
        <v>400</v>
      </c>
      <c r="AE928" s="17">
        <v>921</v>
      </c>
      <c r="AF928" s="32" t="s">
        <v>401</v>
      </c>
      <c r="AG928" s="33" t="s">
        <v>173</v>
      </c>
      <c r="AH928" s="19">
        <f t="shared" si="54"/>
        <v>43465</v>
      </c>
      <c r="AI928" s="19">
        <f t="shared" si="55"/>
        <v>43465</v>
      </c>
      <c r="AJ928" s="17" t="s">
        <v>402</v>
      </c>
    </row>
    <row r="929" spans="1:36" ht="45" customHeight="1">
      <c r="A929" s="38">
        <v>2018</v>
      </c>
      <c r="B929" s="19">
        <v>43374</v>
      </c>
      <c r="C929" s="19">
        <v>43465</v>
      </c>
      <c r="D929" s="17" t="s">
        <v>96</v>
      </c>
      <c r="E929" s="17">
        <v>322</v>
      </c>
      <c r="F929" s="17" t="s">
        <v>144</v>
      </c>
      <c r="G929" s="17" t="s">
        <v>144</v>
      </c>
      <c r="H929" s="17" t="s">
        <v>145</v>
      </c>
      <c r="I929" s="17" t="s">
        <v>1346</v>
      </c>
      <c r="J929" s="17" t="s">
        <v>305</v>
      </c>
      <c r="K929" s="17" t="s">
        <v>306</v>
      </c>
      <c r="L929" s="17" t="s">
        <v>101</v>
      </c>
      <c r="M929" s="17" t="s">
        <v>136</v>
      </c>
      <c r="N929" s="17" t="s">
        <v>103</v>
      </c>
      <c r="O929" s="17">
        <v>0</v>
      </c>
      <c r="P929" s="30">
        <v>0</v>
      </c>
      <c r="Q929" s="17" t="s">
        <v>121</v>
      </c>
      <c r="R929" s="17" t="s">
        <v>122</v>
      </c>
      <c r="S929" s="17" t="s">
        <v>122</v>
      </c>
      <c r="T929" s="17" t="s">
        <v>121</v>
      </c>
      <c r="U929" s="17" t="s">
        <v>136</v>
      </c>
      <c r="V929" s="17" t="s">
        <v>136</v>
      </c>
      <c r="W929" s="37" t="s">
        <v>296</v>
      </c>
      <c r="X929" s="19">
        <v>43436</v>
      </c>
      <c r="Y929" s="19">
        <f t="shared" si="56"/>
        <v>43436</v>
      </c>
      <c r="Z929" s="29">
        <v>922</v>
      </c>
      <c r="AA929" s="30">
        <v>249</v>
      </c>
      <c r="AB929" s="30">
        <v>0</v>
      </c>
      <c r="AD929" s="31" t="s">
        <v>400</v>
      </c>
      <c r="AE929" s="17">
        <v>922</v>
      </c>
      <c r="AF929" s="32" t="s">
        <v>401</v>
      </c>
      <c r="AG929" s="33" t="s">
        <v>173</v>
      </c>
      <c r="AH929" s="19">
        <f t="shared" si="54"/>
        <v>43465</v>
      </c>
      <c r="AI929" s="19">
        <f t="shared" si="55"/>
        <v>43465</v>
      </c>
      <c r="AJ929" s="17" t="s">
        <v>402</v>
      </c>
    </row>
    <row r="930" spans="1:36" ht="45" customHeight="1">
      <c r="A930" s="38">
        <v>2018</v>
      </c>
      <c r="B930" s="19">
        <v>43374</v>
      </c>
      <c r="C930" s="19">
        <v>43465</v>
      </c>
      <c r="D930" s="17" t="s">
        <v>96</v>
      </c>
      <c r="E930" s="17">
        <v>322</v>
      </c>
      <c r="F930" s="17" t="s">
        <v>144</v>
      </c>
      <c r="G930" s="17" t="s">
        <v>144</v>
      </c>
      <c r="H930" s="17" t="s">
        <v>145</v>
      </c>
      <c r="I930" s="17" t="s">
        <v>1346</v>
      </c>
      <c r="J930" s="17" t="s">
        <v>305</v>
      </c>
      <c r="K930" s="17" t="s">
        <v>306</v>
      </c>
      <c r="L930" s="17" t="s">
        <v>101</v>
      </c>
      <c r="M930" s="17" t="s">
        <v>136</v>
      </c>
      <c r="N930" s="17" t="s">
        <v>103</v>
      </c>
      <c r="O930" s="17">
        <v>0</v>
      </c>
      <c r="P930" s="30">
        <v>0</v>
      </c>
      <c r="Q930" s="17" t="s">
        <v>121</v>
      </c>
      <c r="R930" s="17" t="s">
        <v>122</v>
      </c>
      <c r="S930" s="17" t="s">
        <v>122</v>
      </c>
      <c r="T930" s="17" t="s">
        <v>121</v>
      </c>
      <c r="U930" s="17" t="s">
        <v>136</v>
      </c>
      <c r="V930" s="17" t="s">
        <v>136</v>
      </c>
      <c r="W930" s="37" t="s">
        <v>296</v>
      </c>
      <c r="X930" s="19">
        <v>43436</v>
      </c>
      <c r="Y930" s="19">
        <f t="shared" si="56"/>
        <v>43436</v>
      </c>
      <c r="Z930" s="29">
        <v>923</v>
      </c>
      <c r="AA930" s="30">
        <v>250</v>
      </c>
      <c r="AB930" s="30">
        <v>0</v>
      </c>
      <c r="AD930" s="31" t="s">
        <v>400</v>
      </c>
      <c r="AE930" s="17">
        <v>923</v>
      </c>
      <c r="AF930" s="32" t="s">
        <v>401</v>
      </c>
      <c r="AG930" s="33" t="s">
        <v>173</v>
      </c>
      <c r="AH930" s="19">
        <f t="shared" si="54"/>
        <v>43465</v>
      </c>
      <c r="AI930" s="19">
        <f t="shared" si="55"/>
        <v>43465</v>
      </c>
      <c r="AJ930" s="17" t="s">
        <v>402</v>
      </c>
    </row>
    <row r="931" spans="1:36" ht="45" customHeight="1">
      <c r="A931" s="38">
        <v>2018</v>
      </c>
      <c r="B931" s="19">
        <v>43374</v>
      </c>
      <c r="C931" s="19">
        <v>43465</v>
      </c>
      <c r="D931" s="17" t="s">
        <v>96</v>
      </c>
      <c r="E931" s="17">
        <v>322</v>
      </c>
      <c r="F931" s="17" t="s">
        <v>144</v>
      </c>
      <c r="G931" s="17" t="s">
        <v>144</v>
      </c>
      <c r="H931" s="17" t="s">
        <v>145</v>
      </c>
      <c r="I931" s="17" t="s">
        <v>1346</v>
      </c>
      <c r="J931" s="17" t="s">
        <v>305</v>
      </c>
      <c r="K931" s="17" t="s">
        <v>306</v>
      </c>
      <c r="L931" s="17" t="s">
        <v>101</v>
      </c>
      <c r="M931" s="17" t="s">
        <v>136</v>
      </c>
      <c r="N931" s="17" t="s">
        <v>103</v>
      </c>
      <c r="O931" s="17">
        <v>0</v>
      </c>
      <c r="P931" s="30">
        <v>0</v>
      </c>
      <c r="Q931" s="17" t="s">
        <v>121</v>
      </c>
      <c r="R931" s="17" t="s">
        <v>122</v>
      </c>
      <c r="S931" s="17" t="s">
        <v>122</v>
      </c>
      <c r="T931" s="17" t="s">
        <v>121</v>
      </c>
      <c r="U931" s="17" t="s">
        <v>136</v>
      </c>
      <c r="V931" s="17" t="s">
        <v>136</v>
      </c>
      <c r="W931" s="37" t="s">
        <v>296</v>
      </c>
      <c r="X931" s="19">
        <v>43436</v>
      </c>
      <c r="Y931" s="19">
        <f t="shared" si="56"/>
        <v>43436</v>
      </c>
      <c r="Z931" s="29">
        <v>924</v>
      </c>
      <c r="AA931" s="30">
        <v>90</v>
      </c>
      <c r="AB931" s="30">
        <v>0</v>
      </c>
      <c r="AD931" s="31" t="s">
        <v>400</v>
      </c>
      <c r="AE931" s="17">
        <v>924</v>
      </c>
      <c r="AF931" s="32" t="s">
        <v>401</v>
      </c>
      <c r="AG931" s="33" t="s">
        <v>173</v>
      </c>
      <c r="AH931" s="19">
        <f t="shared" si="54"/>
        <v>43465</v>
      </c>
      <c r="AI931" s="19">
        <f t="shared" si="55"/>
        <v>43465</v>
      </c>
      <c r="AJ931" s="17" t="s">
        <v>402</v>
      </c>
    </row>
    <row r="932" spans="1:36" ht="45" customHeight="1">
      <c r="A932" s="38">
        <v>2018</v>
      </c>
      <c r="B932" s="19">
        <v>43374</v>
      </c>
      <c r="C932" s="19">
        <v>43465</v>
      </c>
      <c r="D932" s="17" t="s">
        <v>96</v>
      </c>
      <c r="E932" s="17">
        <v>322</v>
      </c>
      <c r="F932" s="17" t="s">
        <v>144</v>
      </c>
      <c r="G932" s="17" t="s">
        <v>144</v>
      </c>
      <c r="H932" s="17" t="s">
        <v>145</v>
      </c>
      <c r="I932" s="17" t="s">
        <v>1346</v>
      </c>
      <c r="J932" s="17" t="s">
        <v>305</v>
      </c>
      <c r="K932" s="17" t="s">
        <v>306</v>
      </c>
      <c r="L932" s="17" t="s">
        <v>101</v>
      </c>
      <c r="M932" s="17" t="s">
        <v>136</v>
      </c>
      <c r="N932" s="17" t="s">
        <v>103</v>
      </c>
      <c r="O932" s="17">
        <v>0</v>
      </c>
      <c r="P932" s="30">
        <v>0</v>
      </c>
      <c r="Q932" s="17" t="s">
        <v>121</v>
      </c>
      <c r="R932" s="17" t="s">
        <v>122</v>
      </c>
      <c r="S932" s="17" t="s">
        <v>122</v>
      </c>
      <c r="T932" s="17" t="s">
        <v>121</v>
      </c>
      <c r="U932" s="17" t="s">
        <v>136</v>
      </c>
      <c r="V932" s="17" t="s">
        <v>136</v>
      </c>
      <c r="W932" s="37" t="s">
        <v>296</v>
      </c>
      <c r="X932" s="19">
        <v>43434</v>
      </c>
      <c r="Y932" s="19">
        <f t="shared" si="56"/>
        <v>43434</v>
      </c>
      <c r="Z932" s="29">
        <v>925</v>
      </c>
      <c r="AA932" s="30">
        <v>165</v>
      </c>
      <c r="AB932" s="30">
        <v>0</v>
      </c>
      <c r="AD932" s="31" t="s">
        <v>400</v>
      </c>
      <c r="AE932" s="17">
        <v>925</v>
      </c>
      <c r="AF932" s="32" t="s">
        <v>401</v>
      </c>
      <c r="AG932" s="33" t="s">
        <v>173</v>
      </c>
      <c r="AH932" s="19">
        <f t="shared" si="54"/>
        <v>43465</v>
      </c>
      <c r="AI932" s="19">
        <f t="shared" si="55"/>
        <v>43465</v>
      </c>
      <c r="AJ932" s="17" t="s">
        <v>402</v>
      </c>
    </row>
    <row r="933" spans="1:36" ht="45" customHeight="1">
      <c r="A933" s="38">
        <v>2018</v>
      </c>
      <c r="B933" s="19">
        <v>43374</v>
      </c>
      <c r="C933" s="19">
        <v>43465</v>
      </c>
      <c r="D933" s="17" t="s">
        <v>96</v>
      </c>
      <c r="E933" s="17">
        <v>322</v>
      </c>
      <c r="F933" s="17" t="s">
        <v>144</v>
      </c>
      <c r="G933" s="17" t="s">
        <v>144</v>
      </c>
      <c r="H933" s="17" t="s">
        <v>145</v>
      </c>
      <c r="I933" s="17" t="s">
        <v>1346</v>
      </c>
      <c r="J933" s="17" t="s">
        <v>305</v>
      </c>
      <c r="K933" s="17" t="s">
        <v>306</v>
      </c>
      <c r="L933" s="17" t="s">
        <v>101</v>
      </c>
      <c r="M933" s="17" t="s">
        <v>136</v>
      </c>
      <c r="N933" s="17" t="s">
        <v>103</v>
      </c>
      <c r="O933" s="17">
        <v>0</v>
      </c>
      <c r="P933" s="30">
        <v>0</v>
      </c>
      <c r="Q933" s="17" t="s">
        <v>121</v>
      </c>
      <c r="R933" s="17" t="s">
        <v>122</v>
      </c>
      <c r="S933" s="17" t="s">
        <v>122</v>
      </c>
      <c r="T933" s="17" t="s">
        <v>121</v>
      </c>
      <c r="U933" s="17" t="s">
        <v>136</v>
      </c>
      <c r="V933" s="17" t="s">
        <v>136</v>
      </c>
      <c r="W933" s="37" t="s">
        <v>296</v>
      </c>
      <c r="X933" s="19">
        <v>43434</v>
      </c>
      <c r="Y933" s="19">
        <f t="shared" si="56"/>
        <v>43434</v>
      </c>
      <c r="Z933" s="29">
        <v>926</v>
      </c>
      <c r="AA933" s="30">
        <v>198</v>
      </c>
      <c r="AB933" s="30">
        <v>0</v>
      </c>
      <c r="AD933" s="31" t="s">
        <v>400</v>
      </c>
      <c r="AE933" s="17">
        <v>926</v>
      </c>
      <c r="AF933" s="32" t="s">
        <v>401</v>
      </c>
      <c r="AG933" s="33" t="s">
        <v>173</v>
      </c>
      <c r="AH933" s="19">
        <f t="shared" si="54"/>
        <v>43465</v>
      </c>
      <c r="AI933" s="19">
        <f t="shared" si="55"/>
        <v>43465</v>
      </c>
      <c r="AJ933" s="17" t="s">
        <v>402</v>
      </c>
    </row>
    <row r="934" spans="1:36" ht="45" customHeight="1">
      <c r="A934" s="38">
        <v>2018</v>
      </c>
      <c r="B934" s="19">
        <v>43374</v>
      </c>
      <c r="C934" s="19">
        <v>43465</v>
      </c>
      <c r="D934" s="17" t="s">
        <v>96</v>
      </c>
      <c r="E934" s="17">
        <v>519</v>
      </c>
      <c r="F934" s="17" t="s">
        <v>335</v>
      </c>
      <c r="G934" s="17" t="s">
        <v>335</v>
      </c>
      <c r="H934" s="17" t="s">
        <v>145</v>
      </c>
      <c r="I934" s="17" t="s">
        <v>336</v>
      </c>
      <c r="J934" s="17" t="s">
        <v>337</v>
      </c>
      <c r="K934" s="17" t="s">
        <v>338</v>
      </c>
      <c r="L934" s="17" t="s">
        <v>101</v>
      </c>
      <c r="M934" s="17" t="s">
        <v>164</v>
      </c>
      <c r="N934" s="17" t="s">
        <v>103</v>
      </c>
      <c r="O934" s="17">
        <v>0</v>
      </c>
      <c r="P934" s="30">
        <v>0</v>
      </c>
      <c r="Q934" s="17" t="s">
        <v>121</v>
      </c>
      <c r="R934" s="17" t="s">
        <v>122</v>
      </c>
      <c r="S934" s="17" t="s">
        <v>122</v>
      </c>
      <c r="T934" s="17" t="s">
        <v>121</v>
      </c>
      <c r="U934" s="17" t="s">
        <v>122</v>
      </c>
      <c r="V934" s="17" t="s">
        <v>122</v>
      </c>
      <c r="W934" s="37" t="s">
        <v>1029</v>
      </c>
      <c r="X934" s="19">
        <v>43441</v>
      </c>
      <c r="Y934" s="19">
        <f t="shared" si="56"/>
        <v>43441</v>
      </c>
      <c r="Z934" s="29">
        <v>927</v>
      </c>
      <c r="AA934" s="30">
        <v>80</v>
      </c>
      <c r="AB934" s="30">
        <v>0</v>
      </c>
      <c r="AD934" s="31" t="s">
        <v>400</v>
      </c>
      <c r="AE934" s="17">
        <v>927</v>
      </c>
      <c r="AF934" s="32" t="s">
        <v>401</v>
      </c>
      <c r="AG934" s="33" t="s">
        <v>173</v>
      </c>
      <c r="AH934" s="19">
        <f t="shared" si="54"/>
        <v>43465</v>
      </c>
      <c r="AI934" s="19">
        <f t="shared" si="55"/>
        <v>43465</v>
      </c>
      <c r="AJ934" s="17" t="s">
        <v>402</v>
      </c>
    </row>
    <row r="935" spans="1:36" ht="45" customHeight="1">
      <c r="A935" s="38">
        <v>2018</v>
      </c>
      <c r="B935" s="19">
        <v>43374</v>
      </c>
      <c r="C935" s="19">
        <v>43465</v>
      </c>
      <c r="D935" s="17" t="s">
        <v>96</v>
      </c>
      <c r="E935" s="17">
        <v>322</v>
      </c>
      <c r="F935" s="17" t="s">
        <v>144</v>
      </c>
      <c r="G935" s="17" t="s">
        <v>144</v>
      </c>
      <c r="H935" s="17" t="s">
        <v>145</v>
      </c>
      <c r="I935" s="17" t="s">
        <v>358</v>
      </c>
      <c r="J935" s="17" t="s">
        <v>359</v>
      </c>
      <c r="K935" s="17" t="s">
        <v>289</v>
      </c>
      <c r="L935" s="17" t="s">
        <v>101</v>
      </c>
      <c r="M935" s="17" t="s">
        <v>1352</v>
      </c>
      <c r="N935" s="17" t="s">
        <v>103</v>
      </c>
      <c r="O935" s="17">
        <v>0</v>
      </c>
      <c r="P935" s="30">
        <v>0</v>
      </c>
      <c r="Q935" s="17" t="s">
        <v>121</v>
      </c>
      <c r="R935" s="17" t="s">
        <v>122</v>
      </c>
      <c r="S935" s="17" t="s">
        <v>122</v>
      </c>
      <c r="T935" s="17" t="s">
        <v>121</v>
      </c>
      <c r="U935" s="17" t="s">
        <v>354</v>
      </c>
      <c r="V935" s="17" t="s">
        <v>1355</v>
      </c>
      <c r="W935" s="37" t="s">
        <v>296</v>
      </c>
      <c r="X935" s="19">
        <v>43421</v>
      </c>
      <c r="Y935" s="19">
        <f t="shared" si="56"/>
        <v>43421</v>
      </c>
      <c r="Z935" s="29">
        <v>928</v>
      </c>
      <c r="AA935" s="30">
        <v>100</v>
      </c>
      <c r="AB935" s="30">
        <v>0</v>
      </c>
      <c r="AD935" s="31" t="s">
        <v>400</v>
      </c>
      <c r="AE935" s="17">
        <v>928</v>
      </c>
      <c r="AF935" s="32" t="s">
        <v>401</v>
      </c>
      <c r="AG935" s="33" t="s">
        <v>173</v>
      </c>
      <c r="AH935" s="19">
        <f t="shared" si="54"/>
        <v>43465</v>
      </c>
      <c r="AI935" s="19">
        <f t="shared" si="55"/>
        <v>43465</v>
      </c>
      <c r="AJ935" s="17" t="s">
        <v>402</v>
      </c>
    </row>
    <row r="936" spans="1:36" ht="45" customHeight="1">
      <c r="A936" s="38">
        <v>2018</v>
      </c>
      <c r="B936" s="19">
        <v>43374</v>
      </c>
      <c r="C936" s="19">
        <v>43465</v>
      </c>
      <c r="D936" s="17" t="s">
        <v>96</v>
      </c>
      <c r="E936" s="17">
        <v>322</v>
      </c>
      <c r="F936" s="17" t="s">
        <v>144</v>
      </c>
      <c r="G936" s="17" t="s">
        <v>144</v>
      </c>
      <c r="H936" s="17" t="s">
        <v>145</v>
      </c>
      <c r="I936" s="17" t="s">
        <v>1346</v>
      </c>
      <c r="J936" s="17" t="s">
        <v>305</v>
      </c>
      <c r="K936" s="17" t="s">
        <v>306</v>
      </c>
      <c r="L936" s="17" t="s">
        <v>101</v>
      </c>
      <c r="M936" s="17" t="s">
        <v>136</v>
      </c>
      <c r="N936" s="17" t="s">
        <v>103</v>
      </c>
      <c r="O936" s="17">
        <v>0</v>
      </c>
      <c r="P936" s="30">
        <v>0</v>
      </c>
      <c r="Q936" s="17" t="s">
        <v>121</v>
      </c>
      <c r="R936" s="17" t="s">
        <v>122</v>
      </c>
      <c r="S936" s="17" t="s">
        <v>122</v>
      </c>
      <c r="T936" s="17" t="s">
        <v>121</v>
      </c>
      <c r="U936" s="17" t="s">
        <v>136</v>
      </c>
      <c r="V936" s="17" t="s">
        <v>136</v>
      </c>
      <c r="W936" s="37" t="s">
        <v>296</v>
      </c>
      <c r="X936" s="19">
        <v>43440</v>
      </c>
      <c r="Y936" s="19">
        <f t="shared" si="56"/>
        <v>43440</v>
      </c>
      <c r="Z936" s="29">
        <v>929</v>
      </c>
      <c r="AA936" s="30">
        <v>240</v>
      </c>
      <c r="AB936" s="30">
        <v>0</v>
      </c>
      <c r="AD936" s="31" t="s">
        <v>400</v>
      </c>
      <c r="AE936" s="17">
        <v>929</v>
      </c>
      <c r="AF936" s="32" t="s">
        <v>401</v>
      </c>
      <c r="AG936" s="33" t="s">
        <v>173</v>
      </c>
      <c r="AH936" s="19">
        <f t="shared" si="54"/>
        <v>43465</v>
      </c>
      <c r="AI936" s="19">
        <f t="shared" si="55"/>
        <v>43465</v>
      </c>
      <c r="AJ936" s="17" t="s">
        <v>402</v>
      </c>
    </row>
    <row r="937" spans="1:36" ht="45" customHeight="1">
      <c r="A937" s="38">
        <v>2018</v>
      </c>
      <c r="B937" s="19">
        <v>43374</v>
      </c>
      <c r="C937" s="19">
        <v>43465</v>
      </c>
      <c r="D937" s="17" t="s">
        <v>96</v>
      </c>
      <c r="E937" s="17">
        <v>322</v>
      </c>
      <c r="F937" s="17" t="s">
        <v>144</v>
      </c>
      <c r="G937" s="17" t="s">
        <v>144</v>
      </c>
      <c r="H937" s="17" t="s">
        <v>145</v>
      </c>
      <c r="I937" s="17" t="s">
        <v>358</v>
      </c>
      <c r="J937" s="17" t="s">
        <v>359</v>
      </c>
      <c r="K937" s="17" t="s">
        <v>289</v>
      </c>
      <c r="L937" s="17" t="s">
        <v>101</v>
      </c>
      <c r="M937" s="17" t="s">
        <v>164</v>
      </c>
      <c r="N937" s="17" t="s">
        <v>103</v>
      </c>
      <c r="O937" s="17">
        <v>0</v>
      </c>
      <c r="P937" s="30">
        <v>0</v>
      </c>
      <c r="Q937" s="17" t="s">
        <v>121</v>
      </c>
      <c r="R937" s="17" t="s">
        <v>122</v>
      </c>
      <c r="S937" s="17" t="s">
        <v>122</v>
      </c>
      <c r="T937" s="17" t="s">
        <v>121</v>
      </c>
      <c r="U937" s="17" t="s">
        <v>122</v>
      </c>
      <c r="V937" s="17" t="s">
        <v>122</v>
      </c>
      <c r="W937" s="37" t="s">
        <v>296</v>
      </c>
      <c r="X937" s="19">
        <v>43437</v>
      </c>
      <c r="Y937" s="19">
        <f t="shared" si="56"/>
        <v>43437</v>
      </c>
      <c r="Z937" s="29">
        <v>930</v>
      </c>
      <c r="AA937" s="30">
        <v>100</v>
      </c>
      <c r="AB937" s="30">
        <v>0</v>
      </c>
      <c r="AD937" s="31" t="s">
        <v>400</v>
      </c>
      <c r="AE937" s="17">
        <v>930</v>
      </c>
      <c r="AF937" s="32" t="s">
        <v>401</v>
      </c>
      <c r="AG937" s="33" t="s">
        <v>173</v>
      </c>
      <c r="AH937" s="19">
        <f t="shared" si="54"/>
        <v>43465</v>
      </c>
      <c r="AI937" s="19">
        <f t="shared" si="55"/>
        <v>43465</v>
      </c>
      <c r="AJ937" s="17" t="s">
        <v>402</v>
      </c>
    </row>
    <row r="938" spans="1:36" ht="45" customHeight="1">
      <c r="A938" s="38">
        <v>2018</v>
      </c>
      <c r="B938" s="19">
        <v>43374</v>
      </c>
      <c r="C938" s="19">
        <v>43465</v>
      </c>
      <c r="D938" s="17" t="s">
        <v>96</v>
      </c>
      <c r="E938" s="17">
        <v>322</v>
      </c>
      <c r="F938" s="17" t="s">
        <v>144</v>
      </c>
      <c r="G938" s="17" t="s">
        <v>144</v>
      </c>
      <c r="H938" s="17" t="s">
        <v>145</v>
      </c>
      <c r="I938" s="17" t="s">
        <v>1346</v>
      </c>
      <c r="J938" s="17" t="s">
        <v>305</v>
      </c>
      <c r="K938" s="17" t="s">
        <v>306</v>
      </c>
      <c r="L938" s="17" t="s">
        <v>101</v>
      </c>
      <c r="M938" s="17" t="s">
        <v>136</v>
      </c>
      <c r="N938" s="17" t="s">
        <v>103</v>
      </c>
      <c r="O938" s="17">
        <v>0</v>
      </c>
      <c r="P938" s="30">
        <v>0</v>
      </c>
      <c r="Q938" s="17" t="s">
        <v>121</v>
      </c>
      <c r="R938" s="17" t="s">
        <v>122</v>
      </c>
      <c r="S938" s="17" t="s">
        <v>122</v>
      </c>
      <c r="T938" s="17" t="s">
        <v>121</v>
      </c>
      <c r="U938" s="17" t="s">
        <v>136</v>
      </c>
      <c r="V938" s="17" t="s">
        <v>136</v>
      </c>
      <c r="W938" s="37" t="s">
        <v>296</v>
      </c>
      <c r="X938" s="19">
        <v>43434</v>
      </c>
      <c r="Y938" s="19">
        <f t="shared" si="56"/>
        <v>43434</v>
      </c>
      <c r="Z938" s="29">
        <v>931</v>
      </c>
      <c r="AA938" s="30">
        <v>150</v>
      </c>
      <c r="AB938" s="30">
        <v>0</v>
      </c>
      <c r="AD938" s="31" t="s">
        <v>400</v>
      </c>
      <c r="AE938" s="17">
        <v>931</v>
      </c>
      <c r="AF938" s="32" t="s">
        <v>401</v>
      </c>
      <c r="AG938" s="33" t="s">
        <v>173</v>
      </c>
      <c r="AH938" s="19">
        <f t="shared" si="54"/>
        <v>43465</v>
      </c>
      <c r="AI938" s="19">
        <f t="shared" si="55"/>
        <v>43465</v>
      </c>
      <c r="AJ938" s="17" t="s">
        <v>402</v>
      </c>
    </row>
    <row r="939" spans="1:36" ht="45" customHeight="1">
      <c r="A939" s="38">
        <v>2018</v>
      </c>
      <c r="B939" s="19">
        <v>43374</v>
      </c>
      <c r="C939" s="19">
        <v>43465</v>
      </c>
      <c r="D939" s="17" t="s">
        <v>96</v>
      </c>
      <c r="E939" s="17">
        <v>322</v>
      </c>
      <c r="F939" s="17" t="s">
        <v>144</v>
      </c>
      <c r="G939" s="17" t="s">
        <v>144</v>
      </c>
      <c r="H939" s="17" t="s">
        <v>145</v>
      </c>
      <c r="I939" s="17" t="s">
        <v>1346</v>
      </c>
      <c r="J939" s="17" t="s">
        <v>305</v>
      </c>
      <c r="K939" s="17" t="s">
        <v>306</v>
      </c>
      <c r="L939" s="17" t="s">
        <v>101</v>
      </c>
      <c r="M939" s="17" t="s">
        <v>136</v>
      </c>
      <c r="N939" s="17" t="s">
        <v>103</v>
      </c>
      <c r="O939" s="17">
        <v>0</v>
      </c>
      <c r="P939" s="30">
        <v>0</v>
      </c>
      <c r="Q939" s="17" t="s">
        <v>121</v>
      </c>
      <c r="R939" s="17" t="s">
        <v>122</v>
      </c>
      <c r="S939" s="17" t="s">
        <v>122</v>
      </c>
      <c r="T939" s="17" t="s">
        <v>121</v>
      </c>
      <c r="U939" s="17" t="s">
        <v>136</v>
      </c>
      <c r="V939" s="17" t="s">
        <v>136</v>
      </c>
      <c r="W939" s="37" t="s">
        <v>296</v>
      </c>
      <c r="X939" s="19">
        <v>43441</v>
      </c>
      <c r="Y939" s="19">
        <f t="shared" si="56"/>
        <v>43441</v>
      </c>
      <c r="Z939" s="29">
        <v>932</v>
      </c>
      <c r="AA939" s="30">
        <v>270</v>
      </c>
      <c r="AB939" s="30">
        <v>0</v>
      </c>
      <c r="AD939" s="31" t="s">
        <v>400</v>
      </c>
      <c r="AE939" s="17">
        <v>932</v>
      </c>
      <c r="AF939" s="32" t="s">
        <v>401</v>
      </c>
      <c r="AG939" s="33" t="s">
        <v>173</v>
      </c>
      <c r="AH939" s="19">
        <f t="shared" si="54"/>
        <v>43465</v>
      </c>
      <c r="AI939" s="19">
        <f t="shared" si="55"/>
        <v>43465</v>
      </c>
      <c r="AJ939" s="17" t="s">
        <v>402</v>
      </c>
    </row>
    <row r="940" spans="1:36" ht="45" customHeight="1">
      <c r="A940" s="38">
        <v>2018</v>
      </c>
      <c r="B940" s="19">
        <v>43374</v>
      </c>
      <c r="C940" s="19">
        <v>43465</v>
      </c>
      <c r="D940" s="17" t="s">
        <v>96</v>
      </c>
      <c r="E940" s="17">
        <v>322</v>
      </c>
      <c r="F940" s="17" t="s">
        <v>144</v>
      </c>
      <c r="G940" s="17" t="s">
        <v>144</v>
      </c>
      <c r="H940" s="17" t="s">
        <v>145</v>
      </c>
      <c r="I940" s="17" t="s">
        <v>1346</v>
      </c>
      <c r="J940" s="17" t="s">
        <v>305</v>
      </c>
      <c r="K940" s="17" t="s">
        <v>306</v>
      </c>
      <c r="L940" s="17" t="s">
        <v>101</v>
      </c>
      <c r="M940" s="17" t="s">
        <v>136</v>
      </c>
      <c r="N940" s="17" t="s">
        <v>103</v>
      </c>
      <c r="O940" s="17">
        <v>0</v>
      </c>
      <c r="P940" s="30">
        <v>0</v>
      </c>
      <c r="Q940" s="17" t="s">
        <v>121</v>
      </c>
      <c r="R940" s="17" t="s">
        <v>122</v>
      </c>
      <c r="S940" s="17" t="s">
        <v>122</v>
      </c>
      <c r="T940" s="17" t="s">
        <v>121</v>
      </c>
      <c r="U940" s="17" t="s">
        <v>136</v>
      </c>
      <c r="V940" s="17" t="s">
        <v>136</v>
      </c>
      <c r="W940" s="37" t="s">
        <v>296</v>
      </c>
      <c r="X940" s="19">
        <v>43441</v>
      </c>
      <c r="Y940" s="19">
        <f t="shared" si="56"/>
        <v>43441</v>
      </c>
      <c r="Z940" s="29">
        <v>933</v>
      </c>
      <c r="AA940" s="30">
        <v>195</v>
      </c>
      <c r="AB940" s="30">
        <v>0</v>
      </c>
      <c r="AD940" s="31" t="s">
        <v>400</v>
      </c>
      <c r="AE940" s="17">
        <v>933</v>
      </c>
      <c r="AF940" s="32" t="s">
        <v>401</v>
      </c>
      <c r="AG940" s="33" t="s">
        <v>173</v>
      </c>
      <c r="AH940" s="19">
        <f t="shared" si="54"/>
        <v>43465</v>
      </c>
      <c r="AI940" s="19">
        <f t="shared" si="55"/>
        <v>43465</v>
      </c>
      <c r="AJ940" s="17" t="s">
        <v>402</v>
      </c>
    </row>
    <row r="941" spans="1:36" ht="45" customHeight="1">
      <c r="A941" s="38">
        <v>2018</v>
      </c>
      <c r="B941" s="19">
        <v>43374</v>
      </c>
      <c r="C941" s="19">
        <v>43465</v>
      </c>
      <c r="D941" s="17" t="s">
        <v>96</v>
      </c>
      <c r="E941" s="17">
        <v>322</v>
      </c>
      <c r="F941" s="17" t="s">
        <v>144</v>
      </c>
      <c r="G941" s="17" t="s">
        <v>144</v>
      </c>
      <c r="H941" s="17" t="s">
        <v>145</v>
      </c>
      <c r="I941" s="17" t="s">
        <v>1346</v>
      </c>
      <c r="J941" s="17" t="s">
        <v>305</v>
      </c>
      <c r="K941" s="17" t="s">
        <v>306</v>
      </c>
      <c r="L941" s="17" t="s">
        <v>101</v>
      </c>
      <c r="M941" s="17" t="s">
        <v>136</v>
      </c>
      <c r="N941" s="17" t="s">
        <v>103</v>
      </c>
      <c r="O941" s="17">
        <v>0</v>
      </c>
      <c r="P941" s="30">
        <v>0</v>
      </c>
      <c r="Q941" s="17" t="s">
        <v>121</v>
      </c>
      <c r="R941" s="17" t="s">
        <v>122</v>
      </c>
      <c r="S941" s="17" t="s">
        <v>122</v>
      </c>
      <c r="T941" s="17" t="s">
        <v>121</v>
      </c>
      <c r="U941" s="17" t="s">
        <v>136</v>
      </c>
      <c r="V941" s="17" t="s">
        <v>136</v>
      </c>
      <c r="W941" s="37" t="s">
        <v>296</v>
      </c>
      <c r="X941" s="19">
        <v>43441</v>
      </c>
      <c r="Y941" s="19">
        <f t="shared" si="56"/>
        <v>43441</v>
      </c>
      <c r="Z941" s="29">
        <v>934</v>
      </c>
      <c r="AA941" s="30">
        <v>210.99</v>
      </c>
      <c r="AB941" s="30">
        <v>0</v>
      </c>
      <c r="AD941" s="31" t="s">
        <v>400</v>
      </c>
      <c r="AE941" s="17">
        <v>934</v>
      </c>
      <c r="AF941" s="32" t="s">
        <v>401</v>
      </c>
      <c r="AG941" s="33" t="s">
        <v>173</v>
      </c>
      <c r="AH941" s="19">
        <f t="shared" si="54"/>
        <v>43465</v>
      </c>
      <c r="AI941" s="19">
        <f t="shared" si="55"/>
        <v>43465</v>
      </c>
      <c r="AJ941" s="17" t="s">
        <v>402</v>
      </c>
    </row>
    <row r="942" spans="1:36" ht="45" customHeight="1">
      <c r="A942" s="38">
        <v>2018</v>
      </c>
      <c r="B942" s="19">
        <v>43374</v>
      </c>
      <c r="C942" s="19">
        <v>43465</v>
      </c>
      <c r="D942" s="17" t="s">
        <v>96</v>
      </c>
      <c r="E942" s="17">
        <v>322</v>
      </c>
      <c r="F942" s="17" t="s">
        <v>144</v>
      </c>
      <c r="G942" s="17" t="s">
        <v>144</v>
      </c>
      <c r="H942" s="17" t="s">
        <v>145</v>
      </c>
      <c r="I942" s="17" t="s">
        <v>1346</v>
      </c>
      <c r="J942" s="17" t="s">
        <v>305</v>
      </c>
      <c r="K942" s="17" t="s">
        <v>306</v>
      </c>
      <c r="L942" s="17" t="s">
        <v>101</v>
      </c>
      <c r="M942" s="17" t="s">
        <v>136</v>
      </c>
      <c r="N942" s="17" t="s">
        <v>103</v>
      </c>
      <c r="O942" s="17">
        <v>0</v>
      </c>
      <c r="P942" s="30">
        <v>0</v>
      </c>
      <c r="Q942" s="17" t="s">
        <v>121</v>
      </c>
      <c r="R942" s="17" t="s">
        <v>122</v>
      </c>
      <c r="S942" s="17" t="s">
        <v>122</v>
      </c>
      <c r="T942" s="17" t="s">
        <v>121</v>
      </c>
      <c r="U942" s="17" t="s">
        <v>136</v>
      </c>
      <c r="V942" s="17" t="s">
        <v>136</v>
      </c>
      <c r="W942" s="37" t="s">
        <v>296</v>
      </c>
      <c r="X942" s="19">
        <v>43441</v>
      </c>
      <c r="Y942" s="19">
        <f t="shared" si="56"/>
        <v>43441</v>
      </c>
      <c r="Z942" s="29">
        <v>935</v>
      </c>
      <c r="AA942" s="30">
        <v>249</v>
      </c>
      <c r="AB942" s="30">
        <v>0</v>
      </c>
      <c r="AD942" s="31" t="s">
        <v>400</v>
      </c>
      <c r="AE942" s="17">
        <v>935</v>
      </c>
      <c r="AF942" s="32" t="s">
        <v>401</v>
      </c>
      <c r="AG942" s="33" t="s">
        <v>173</v>
      </c>
      <c r="AH942" s="19">
        <f t="shared" si="54"/>
        <v>43465</v>
      </c>
      <c r="AI942" s="19">
        <f t="shared" si="55"/>
        <v>43465</v>
      </c>
      <c r="AJ942" s="17" t="s">
        <v>402</v>
      </c>
    </row>
    <row r="943" spans="1:36" ht="45" customHeight="1">
      <c r="A943" s="38">
        <v>2018</v>
      </c>
      <c r="B943" s="19">
        <v>43374</v>
      </c>
      <c r="C943" s="19">
        <v>43465</v>
      </c>
      <c r="D943" s="17" t="s">
        <v>96</v>
      </c>
      <c r="E943" s="17">
        <v>322</v>
      </c>
      <c r="F943" s="17" t="s">
        <v>144</v>
      </c>
      <c r="G943" s="17" t="s">
        <v>144</v>
      </c>
      <c r="H943" s="17" t="s">
        <v>145</v>
      </c>
      <c r="I943" s="17" t="s">
        <v>358</v>
      </c>
      <c r="J943" s="17" t="s">
        <v>359</v>
      </c>
      <c r="K943" s="17" t="s">
        <v>289</v>
      </c>
      <c r="L943" s="17" t="s">
        <v>101</v>
      </c>
      <c r="M943" s="17" t="s">
        <v>164</v>
      </c>
      <c r="N943" s="17" t="s">
        <v>103</v>
      </c>
      <c r="O943" s="17">
        <v>0</v>
      </c>
      <c r="P943" s="30">
        <v>0</v>
      </c>
      <c r="Q943" s="17" t="s">
        <v>121</v>
      </c>
      <c r="R943" s="17" t="s">
        <v>122</v>
      </c>
      <c r="S943" s="17" t="s">
        <v>122</v>
      </c>
      <c r="T943" s="17" t="s">
        <v>121</v>
      </c>
      <c r="U943" s="17" t="s">
        <v>122</v>
      </c>
      <c r="V943" s="17" t="s">
        <v>122</v>
      </c>
      <c r="W943" s="37" t="s">
        <v>296</v>
      </c>
      <c r="X943" s="19">
        <v>43438</v>
      </c>
      <c r="Y943" s="19">
        <f t="shared" si="56"/>
        <v>43438</v>
      </c>
      <c r="Z943" s="29">
        <v>936</v>
      </c>
      <c r="AA943" s="30">
        <v>174</v>
      </c>
      <c r="AB943" s="30">
        <v>0</v>
      </c>
      <c r="AD943" s="31" t="s">
        <v>400</v>
      </c>
      <c r="AE943" s="17">
        <v>936</v>
      </c>
      <c r="AF943" s="32" t="s">
        <v>401</v>
      </c>
      <c r="AG943" s="33" t="s">
        <v>173</v>
      </c>
      <c r="AH943" s="19">
        <f t="shared" si="54"/>
        <v>43465</v>
      </c>
      <c r="AI943" s="19">
        <f t="shared" si="55"/>
        <v>43465</v>
      </c>
      <c r="AJ943" s="17" t="s">
        <v>402</v>
      </c>
    </row>
    <row r="944" spans="1:36" ht="45" customHeight="1">
      <c r="A944" s="38">
        <v>2018</v>
      </c>
      <c r="B944" s="19">
        <v>43374</v>
      </c>
      <c r="C944" s="19">
        <v>43465</v>
      </c>
      <c r="D944" s="17" t="s">
        <v>96</v>
      </c>
      <c r="E944" s="17">
        <v>322</v>
      </c>
      <c r="F944" s="17" t="s">
        <v>144</v>
      </c>
      <c r="G944" s="17" t="s">
        <v>144</v>
      </c>
      <c r="H944" s="17" t="s">
        <v>145</v>
      </c>
      <c r="I944" s="17" t="s">
        <v>358</v>
      </c>
      <c r="J944" s="17" t="s">
        <v>359</v>
      </c>
      <c r="K944" s="17" t="s">
        <v>289</v>
      </c>
      <c r="L944" s="17" t="s">
        <v>101</v>
      </c>
      <c r="M944" s="17" t="s">
        <v>164</v>
      </c>
      <c r="N944" s="17" t="s">
        <v>103</v>
      </c>
      <c r="O944" s="17">
        <v>0</v>
      </c>
      <c r="P944" s="30">
        <v>0</v>
      </c>
      <c r="Q944" s="17" t="s">
        <v>121</v>
      </c>
      <c r="R944" s="17" t="s">
        <v>122</v>
      </c>
      <c r="S944" s="17" t="s">
        <v>122</v>
      </c>
      <c r="T944" s="17" t="s">
        <v>121</v>
      </c>
      <c r="U944" s="17" t="s">
        <v>122</v>
      </c>
      <c r="V944" s="17" t="s">
        <v>122</v>
      </c>
      <c r="W944" s="37" t="s">
        <v>296</v>
      </c>
      <c r="X944" s="19">
        <v>43439</v>
      </c>
      <c r="Y944" s="19">
        <f t="shared" si="56"/>
        <v>43439</v>
      </c>
      <c r="Z944" s="29">
        <v>937</v>
      </c>
      <c r="AA944" s="30">
        <v>210.01</v>
      </c>
      <c r="AB944" s="30">
        <v>0</v>
      </c>
      <c r="AD944" s="31" t="s">
        <v>400</v>
      </c>
      <c r="AE944" s="17">
        <v>937</v>
      </c>
      <c r="AF944" s="32" t="s">
        <v>401</v>
      </c>
      <c r="AG944" s="33" t="s">
        <v>173</v>
      </c>
      <c r="AH944" s="19">
        <f t="shared" si="54"/>
        <v>43465</v>
      </c>
      <c r="AI944" s="19">
        <f t="shared" si="55"/>
        <v>43465</v>
      </c>
      <c r="AJ944" s="17" t="s">
        <v>402</v>
      </c>
    </row>
    <row r="945" spans="1:36" ht="45" customHeight="1">
      <c r="A945" s="38">
        <v>2018</v>
      </c>
      <c r="B945" s="19">
        <v>43374</v>
      </c>
      <c r="C945" s="19">
        <v>43465</v>
      </c>
      <c r="D945" s="17" t="s">
        <v>96</v>
      </c>
      <c r="E945" s="17">
        <v>322</v>
      </c>
      <c r="F945" s="17" t="s">
        <v>144</v>
      </c>
      <c r="G945" s="17" t="s">
        <v>144</v>
      </c>
      <c r="H945" s="17" t="s">
        <v>145</v>
      </c>
      <c r="I945" s="17" t="s">
        <v>331</v>
      </c>
      <c r="J945" s="17" t="s">
        <v>332</v>
      </c>
      <c r="K945" s="17" t="s">
        <v>333</v>
      </c>
      <c r="L945" s="17" t="s">
        <v>101</v>
      </c>
      <c r="M945" s="17" t="s">
        <v>136</v>
      </c>
      <c r="N945" s="17" t="s">
        <v>103</v>
      </c>
      <c r="O945" s="17">
        <v>0</v>
      </c>
      <c r="P945" s="30">
        <v>0</v>
      </c>
      <c r="Q945" s="17" t="s">
        <v>121</v>
      </c>
      <c r="R945" s="17" t="s">
        <v>122</v>
      </c>
      <c r="S945" s="17" t="s">
        <v>122</v>
      </c>
      <c r="T945" s="17" t="s">
        <v>121</v>
      </c>
      <c r="U945" s="17" t="s">
        <v>136</v>
      </c>
      <c r="V945" s="17" t="s">
        <v>136</v>
      </c>
      <c r="W945" s="37" t="s">
        <v>296</v>
      </c>
      <c r="X945" s="19">
        <v>43434</v>
      </c>
      <c r="Y945" s="19">
        <f t="shared" si="56"/>
        <v>43434</v>
      </c>
      <c r="Z945" s="29">
        <v>938</v>
      </c>
      <c r="AA945" s="30">
        <v>274</v>
      </c>
      <c r="AB945" s="30">
        <v>0</v>
      </c>
      <c r="AD945" s="31" t="s">
        <v>400</v>
      </c>
      <c r="AE945" s="17">
        <v>938</v>
      </c>
      <c r="AF945" s="32" t="s">
        <v>401</v>
      </c>
      <c r="AG945" s="33" t="s">
        <v>173</v>
      </c>
      <c r="AH945" s="19">
        <f t="shared" si="54"/>
        <v>43465</v>
      </c>
      <c r="AI945" s="19">
        <f t="shared" si="55"/>
        <v>43465</v>
      </c>
      <c r="AJ945" s="17" t="s">
        <v>402</v>
      </c>
    </row>
    <row r="946" spans="1:36" ht="45" customHeight="1">
      <c r="A946" s="38">
        <v>2018</v>
      </c>
      <c r="B946" s="19">
        <v>43374</v>
      </c>
      <c r="C946" s="19">
        <v>43465</v>
      </c>
      <c r="D946" s="17" t="s">
        <v>96</v>
      </c>
      <c r="E946" s="17">
        <v>322</v>
      </c>
      <c r="F946" s="17" t="s">
        <v>144</v>
      </c>
      <c r="G946" s="17" t="s">
        <v>144</v>
      </c>
      <c r="H946" s="17" t="s">
        <v>145</v>
      </c>
      <c r="I946" s="17" t="s">
        <v>331</v>
      </c>
      <c r="J946" s="17" t="s">
        <v>332</v>
      </c>
      <c r="K946" s="17" t="s">
        <v>333</v>
      </c>
      <c r="L946" s="17" t="s">
        <v>101</v>
      </c>
      <c r="M946" s="17" t="s">
        <v>136</v>
      </c>
      <c r="N946" s="17" t="s">
        <v>103</v>
      </c>
      <c r="O946" s="17">
        <v>0</v>
      </c>
      <c r="P946" s="30">
        <v>0</v>
      </c>
      <c r="Q946" s="17" t="s">
        <v>121</v>
      </c>
      <c r="R946" s="17" t="s">
        <v>122</v>
      </c>
      <c r="S946" s="17" t="s">
        <v>122</v>
      </c>
      <c r="T946" s="17" t="s">
        <v>121</v>
      </c>
      <c r="U946" s="17" t="s">
        <v>136</v>
      </c>
      <c r="V946" s="17" t="s">
        <v>136</v>
      </c>
      <c r="W946" s="37" t="s">
        <v>296</v>
      </c>
      <c r="X946" s="19">
        <v>43439</v>
      </c>
      <c r="Y946" s="19">
        <f t="shared" si="56"/>
        <v>43439</v>
      </c>
      <c r="Z946" s="29">
        <v>939</v>
      </c>
      <c r="AA946" s="30">
        <v>295</v>
      </c>
      <c r="AB946" s="30">
        <v>0</v>
      </c>
      <c r="AD946" s="31" t="s">
        <v>400</v>
      </c>
      <c r="AE946" s="17">
        <v>939</v>
      </c>
      <c r="AF946" s="32" t="s">
        <v>401</v>
      </c>
      <c r="AG946" s="33" t="s">
        <v>173</v>
      </c>
      <c r="AH946" s="19">
        <f t="shared" si="54"/>
        <v>43465</v>
      </c>
      <c r="AI946" s="19">
        <f t="shared" si="55"/>
        <v>43465</v>
      </c>
      <c r="AJ946" s="17" t="s">
        <v>402</v>
      </c>
    </row>
    <row r="947" spans="1:36" ht="45" customHeight="1">
      <c r="A947" s="38">
        <v>2018</v>
      </c>
      <c r="B947" s="19">
        <v>43374</v>
      </c>
      <c r="C947" s="19">
        <v>43465</v>
      </c>
      <c r="D947" s="17" t="s">
        <v>96</v>
      </c>
      <c r="E947" s="17">
        <v>322</v>
      </c>
      <c r="F947" s="17" t="s">
        <v>144</v>
      </c>
      <c r="G947" s="17" t="s">
        <v>144</v>
      </c>
      <c r="H947" s="17" t="s">
        <v>145</v>
      </c>
      <c r="I947" s="17" t="s">
        <v>331</v>
      </c>
      <c r="J947" s="17" t="s">
        <v>332</v>
      </c>
      <c r="K947" s="17" t="s">
        <v>333</v>
      </c>
      <c r="L947" s="17" t="s">
        <v>101</v>
      </c>
      <c r="M947" s="17" t="s">
        <v>136</v>
      </c>
      <c r="N947" s="17" t="s">
        <v>103</v>
      </c>
      <c r="O947" s="17">
        <v>0</v>
      </c>
      <c r="P947" s="30">
        <v>0</v>
      </c>
      <c r="Q947" s="17" t="s">
        <v>121</v>
      </c>
      <c r="R947" s="17" t="s">
        <v>122</v>
      </c>
      <c r="S947" s="17" t="s">
        <v>122</v>
      </c>
      <c r="T947" s="17" t="s">
        <v>121</v>
      </c>
      <c r="U947" s="17" t="s">
        <v>136</v>
      </c>
      <c r="V947" s="17" t="s">
        <v>136</v>
      </c>
      <c r="W947" s="37" t="s">
        <v>296</v>
      </c>
      <c r="X947" s="19">
        <v>43440</v>
      </c>
      <c r="Y947" s="19">
        <f t="shared" si="56"/>
        <v>43440</v>
      </c>
      <c r="Z947" s="29">
        <v>940</v>
      </c>
      <c r="AA947" s="30">
        <v>18</v>
      </c>
      <c r="AB947" s="30">
        <v>0</v>
      </c>
      <c r="AD947" s="31" t="s">
        <v>400</v>
      </c>
      <c r="AE947" s="17">
        <v>940</v>
      </c>
      <c r="AF947" s="32" t="s">
        <v>401</v>
      </c>
      <c r="AG947" s="33" t="s">
        <v>173</v>
      </c>
      <c r="AH947" s="19">
        <f t="shared" si="54"/>
        <v>43465</v>
      </c>
      <c r="AI947" s="19">
        <f t="shared" si="55"/>
        <v>43465</v>
      </c>
      <c r="AJ947" s="17" t="s">
        <v>402</v>
      </c>
    </row>
    <row r="948" spans="1:36" ht="45" customHeight="1">
      <c r="A948" s="38">
        <v>2018</v>
      </c>
      <c r="B948" s="19">
        <v>43374</v>
      </c>
      <c r="C948" s="19">
        <v>43465</v>
      </c>
      <c r="D948" s="17" t="s">
        <v>96</v>
      </c>
      <c r="E948" s="17">
        <v>322</v>
      </c>
      <c r="F948" s="17" t="s">
        <v>144</v>
      </c>
      <c r="G948" s="17" t="s">
        <v>144</v>
      </c>
      <c r="H948" s="17" t="s">
        <v>145</v>
      </c>
      <c r="I948" s="17" t="s">
        <v>331</v>
      </c>
      <c r="J948" s="17" t="s">
        <v>332</v>
      </c>
      <c r="K948" s="17" t="s">
        <v>333</v>
      </c>
      <c r="L948" s="17" t="s">
        <v>101</v>
      </c>
      <c r="M948" s="17" t="s">
        <v>136</v>
      </c>
      <c r="N948" s="17" t="s">
        <v>103</v>
      </c>
      <c r="O948" s="17">
        <v>0</v>
      </c>
      <c r="P948" s="30">
        <v>0</v>
      </c>
      <c r="Q948" s="17" t="s">
        <v>121</v>
      </c>
      <c r="R948" s="17" t="s">
        <v>122</v>
      </c>
      <c r="S948" s="17" t="s">
        <v>122</v>
      </c>
      <c r="T948" s="17" t="s">
        <v>121</v>
      </c>
      <c r="U948" s="17" t="s">
        <v>136</v>
      </c>
      <c r="V948" s="17" t="s">
        <v>136</v>
      </c>
      <c r="W948" s="37" t="s">
        <v>296</v>
      </c>
      <c r="X948" s="19">
        <v>43440</v>
      </c>
      <c r="Y948" s="19">
        <f t="shared" si="56"/>
        <v>43440</v>
      </c>
      <c r="Z948" s="29">
        <v>941</v>
      </c>
      <c r="AA948" s="30">
        <v>249</v>
      </c>
      <c r="AB948" s="30">
        <v>0</v>
      </c>
      <c r="AD948" s="31" t="s">
        <v>400</v>
      </c>
      <c r="AE948" s="17">
        <v>941</v>
      </c>
      <c r="AF948" s="32" t="s">
        <v>401</v>
      </c>
      <c r="AG948" s="33" t="s">
        <v>173</v>
      </c>
      <c r="AH948" s="19">
        <f t="shared" si="54"/>
        <v>43465</v>
      </c>
      <c r="AI948" s="19">
        <f t="shared" si="55"/>
        <v>43465</v>
      </c>
      <c r="AJ948" s="17" t="s">
        <v>402</v>
      </c>
    </row>
    <row r="949" spans="1:36" ht="45" customHeight="1">
      <c r="A949" s="38">
        <v>2018</v>
      </c>
      <c r="B949" s="19">
        <v>43374</v>
      </c>
      <c r="C949" s="19">
        <v>43465</v>
      </c>
      <c r="D949" s="17" t="s">
        <v>96</v>
      </c>
      <c r="E949" s="17">
        <v>322</v>
      </c>
      <c r="F949" s="17" t="s">
        <v>144</v>
      </c>
      <c r="G949" s="17" t="s">
        <v>144</v>
      </c>
      <c r="H949" s="17" t="s">
        <v>145</v>
      </c>
      <c r="I949" s="17" t="s">
        <v>331</v>
      </c>
      <c r="J949" s="17" t="s">
        <v>332</v>
      </c>
      <c r="K949" s="17" t="s">
        <v>333</v>
      </c>
      <c r="L949" s="17" t="s">
        <v>101</v>
      </c>
      <c r="M949" s="17" t="s">
        <v>136</v>
      </c>
      <c r="N949" s="17" t="s">
        <v>103</v>
      </c>
      <c r="O949" s="17">
        <v>0</v>
      </c>
      <c r="P949" s="30">
        <v>0</v>
      </c>
      <c r="Q949" s="17" t="s">
        <v>121</v>
      </c>
      <c r="R949" s="17" t="s">
        <v>122</v>
      </c>
      <c r="S949" s="17" t="s">
        <v>122</v>
      </c>
      <c r="T949" s="17" t="s">
        <v>121</v>
      </c>
      <c r="U949" s="17" t="s">
        <v>136</v>
      </c>
      <c r="V949" s="17" t="s">
        <v>136</v>
      </c>
      <c r="W949" s="37" t="s">
        <v>296</v>
      </c>
      <c r="X949" s="19">
        <v>43440</v>
      </c>
      <c r="Y949" s="19">
        <f t="shared" si="56"/>
        <v>43440</v>
      </c>
      <c r="Z949" s="29">
        <v>942</v>
      </c>
      <c r="AA949" s="30">
        <v>107</v>
      </c>
      <c r="AB949" s="30">
        <v>0</v>
      </c>
      <c r="AD949" s="31" t="s">
        <v>400</v>
      </c>
      <c r="AE949" s="17">
        <v>942</v>
      </c>
      <c r="AF949" s="32" t="s">
        <v>401</v>
      </c>
      <c r="AG949" s="33" t="s">
        <v>173</v>
      </c>
      <c r="AH949" s="19">
        <f t="shared" si="54"/>
        <v>43465</v>
      </c>
      <c r="AI949" s="19">
        <f t="shared" si="55"/>
        <v>43465</v>
      </c>
      <c r="AJ949" s="17" t="s">
        <v>402</v>
      </c>
    </row>
    <row r="950" spans="1:36" ht="45" customHeight="1">
      <c r="A950" s="38">
        <v>2018</v>
      </c>
      <c r="B950" s="19">
        <v>43374</v>
      </c>
      <c r="C950" s="19">
        <v>43465</v>
      </c>
      <c r="D950" s="17" t="s">
        <v>96</v>
      </c>
      <c r="E950" s="17">
        <v>322</v>
      </c>
      <c r="F950" s="17" t="s">
        <v>144</v>
      </c>
      <c r="G950" s="17" t="s">
        <v>144</v>
      </c>
      <c r="H950" s="17" t="s">
        <v>145</v>
      </c>
      <c r="I950" s="17" t="s">
        <v>331</v>
      </c>
      <c r="J950" s="17" t="s">
        <v>332</v>
      </c>
      <c r="K950" s="17" t="s">
        <v>333</v>
      </c>
      <c r="L950" s="17" t="s">
        <v>101</v>
      </c>
      <c r="M950" s="17" t="s">
        <v>136</v>
      </c>
      <c r="N950" s="17" t="s">
        <v>103</v>
      </c>
      <c r="O950" s="17">
        <v>0</v>
      </c>
      <c r="P950" s="30">
        <v>0</v>
      </c>
      <c r="Q950" s="17" t="s">
        <v>121</v>
      </c>
      <c r="R950" s="17" t="s">
        <v>122</v>
      </c>
      <c r="S950" s="17" t="s">
        <v>122</v>
      </c>
      <c r="T950" s="17" t="s">
        <v>121</v>
      </c>
      <c r="U950" s="17" t="s">
        <v>136</v>
      </c>
      <c r="V950" s="17" t="s">
        <v>136</v>
      </c>
      <c r="W950" s="37" t="s">
        <v>296</v>
      </c>
      <c r="X950" s="19">
        <v>43440</v>
      </c>
      <c r="Y950" s="19">
        <f t="shared" si="56"/>
        <v>43440</v>
      </c>
      <c r="Z950" s="29">
        <v>943</v>
      </c>
      <c r="AA950" s="30">
        <v>33</v>
      </c>
      <c r="AB950" s="30">
        <v>0</v>
      </c>
      <c r="AD950" s="31" t="s">
        <v>400</v>
      </c>
      <c r="AE950" s="17">
        <v>943</v>
      </c>
      <c r="AF950" s="32" t="s">
        <v>401</v>
      </c>
      <c r="AG950" s="33" t="s">
        <v>173</v>
      </c>
      <c r="AH950" s="19">
        <f t="shared" si="54"/>
        <v>43465</v>
      </c>
      <c r="AI950" s="19">
        <f t="shared" si="55"/>
        <v>43465</v>
      </c>
      <c r="AJ950" s="17" t="s">
        <v>402</v>
      </c>
    </row>
    <row r="951" spans="1:36" ht="45" customHeight="1">
      <c r="A951" s="38">
        <v>2018</v>
      </c>
      <c r="B951" s="19">
        <v>43374</v>
      </c>
      <c r="C951" s="19">
        <v>43465</v>
      </c>
      <c r="D951" s="17" t="s">
        <v>96</v>
      </c>
      <c r="E951" s="17">
        <v>322</v>
      </c>
      <c r="F951" s="17" t="s">
        <v>144</v>
      </c>
      <c r="G951" s="17" t="s">
        <v>144</v>
      </c>
      <c r="H951" s="17" t="s">
        <v>145</v>
      </c>
      <c r="I951" s="17" t="s">
        <v>339</v>
      </c>
      <c r="J951" s="17" t="s">
        <v>340</v>
      </c>
      <c r="K951" s="17" t="s">
        <v>341</v>
      </c>
      <c r="L951" s="17" t="s">
        <v>101</v>
      </c>
      <c r="M951" s="17" t="s">
        <v>1353</v>
      </c>
      <c r="N951" s="17" t="s">
        <v>103</v>
      </c>
      <c r="O951" s="17">
        <v>0</v>
      </c>
      <c r="P951" s="30">
        <v>0</v>
      </c>
      <c r="Q951" s="17" t="s">
        <v>121</v>
      </c>
      <c r="R951" s="17" t="s">
        <v>122</v>
      </c>
      <c r="S951" s="17" t="s">
        <v>122</v>
      </c>
      <c r="T951" s="17" t="s">
        <v>121</v>
      </c>
      <c r="U951" s="17" t="s">
        <v>122</v>
      </c>
      <c r="V951" s="17" t="s">
        <v>1354</v>
      </c>
      <c r="W951" s="37" t="s">
        <v>296</v>
      </c>
      <c r="X951" s="19">
        <v>43439</v>
      </c>
      <c r="Y951" s="19">
        <f t="shared" si="56"/>
        <v>43439</v>
      </c>
      <c r="Z951" s="29">
        <v>944</v>
      </c>
      <c r="AA951" s="30">
        <v>240</v>
      </c>
      <c r="AB951" s="30">
        <v>0</v>
      </c>
      <c r="AD951" s="31" t="s">
        <v>400</v>
      </c>
      <c r="AE951" s="17">
        <v>944</v>
      </c>
      <c r="AF951" s="32" t="s">
        <v>401</v>
      </c>
      <c r="AG951" s="33" t="s">
        <v>173</v>
      </c>
      <c r="AH951" s="19">
        <f t="shared" si="54"/>
        <v>43465</v>
      </c>
      <c r="AI951" s="19">
        <f t="shared" si="55"/>
        <v>43465</v>
      </c>
      <c r="AJ951" s="17" t="s">
        <v>402</v>
      </c>
    </row>
    <row r="952" spans="1:36" ht="45" customHeight="1">
      <c r="A952" s="38">
        <v>2018</v>
      </c>
      <c r="B952" s="19">
        <v>43374</v>
      </c>
      <c r="C952" s="19">
        <v>43465</v>
      </c>
      <c r="D952" s="17" t="s">
        <v>96</v>
      </c>
      <c r="E952" s="17">
        <v>322</v>
      </c>
      <c r="F952" s="17" t="s">
        <v>144</v>
      </c>
      <c r="G952" s="17" t="s">
        <v>144</v>
      </c>
      <c r="H952" s="17" t="s">
        <v>145</v>
      </c>
      <c r="I952" s="17" t="s">
        <v>358</v>
      </c>
      <c r="J952" s="17" t="s">
        <v>359</v>
      </c>
      <c r="K952" s="17" t="s">
        <v>289</v>
      </c>
      <c r="L952" s="17" t="s">
        <v>101</v>
      </c>
      <c r="M952" s="17" t="s">
        <v>164</v>
      </c>
      <c r="N952" s="17" t="s">
        <v>103</v>
      </c>
      <c r="O952" s="17">
        <v>0</v>
      </c>
      <c r="P952" s="30">
        <v>0</v>
      </c>
      <c r="Q952" s="17" t="s">
        <v>121</v>
      </c>
      <c r="R952" s="17" t="s">
        <v>122</v>
      </c>
      <c r="S952" s="17" t="s">
        <v>122</v>
      </c>
      <c r="T952" s="17" t="s">
        <v>121</v>
      </c>
      <c r="U952" s="17" t="s">
        <v>122</v>
      </c>
      <c r="V952" s="17" t="s">
        <v>122</v>
      </c>
      <c r="W952" s="37" t="s">
        <v>296</v>
      </c>
      <c r="X952" s="19">
        <v>43374</v>
      </c>
      <c r="Y952" s="19">
        <f t="shared" si="56"/>
        <v>43374</v>
      </c>
      <c r="Z952" s="29">
        <v>945</v>
      </c>
      <c r="AA952" s="30">
        <v>100</v>
      </c>
      <c r="AB952" s="30">
        <v>0</v>
      </c>
      <c r="AD952" s="31" t="s">
        <v>400</v>
      </c>
      <c r="AE952" s="17">
        <v>945</v>
      </c>
      <c r="AF952" s="32" t="s">
        <v>401</v>
      </c>
      <c r="AG952" s="33" t="s">
        <v>173</v>
      </c>
      <c r="AH952" s="19">
        <f t="shared" si="54"/>
        <v>43465</v>
      </c>
      <c r="AI952" s="19">
        <f t="shared" si="55"/>
        <v>43465</v>
      </c>
      <c r="AJ952" s="17" t="s">
        <v>402</v>
      </c>
    </row>
    <row r="953" spans="1:36" ht="45" customHeight="1">
      <c r="A953" s="38">
        <v>2018</v>
      </c>
      <c r="B953" s="19">
        <v>43374</v>
      </c>
      <c r="C953" s="19">
        <v>43465</v>
      </c>
      <c r="D953" s="17" t="s">
        <v>96</v>
      </c>
      <c r="E953" s="36">
        <v>322</v>
      </c>
      <c r="F953" s="36" t="s">
        <v>144</v>
      </c>
      <c r="G953" s="36" t="s">
        <v>144</v>
      </c>
      <c r="H953" s="36" t="s">
        <v>145</v>
      </c>
      <c r="I953" s="36" t="s">
        <v>146</v>
      </c>
      <c r="J953" s="36" t="s">
        <v>147</v>
      </c>
      <c r="K953" s="36" t="s">
        <v>148</v>
      </c>
      <c r="L953" s="17" t="s">
        <v>101</v>
      </c>
      <c r="M953" s="17" t="s">
        <v>1356</v>
      </c>
      <c r="N953" s="17" t="s">
        <v>103</v>
      </c>
      <c r="O953" s="17">
        <v>0</v>
      </c>
      <c r="P953" s="30">
        <v>0</v>
      </c>
      <c r="Q953" s="17" t="s">
        <v>121</v>
      </c>
      <c r="R953" s="17" t="s">
        <v>122</v>
      </c>
      <c r="S953" s="17" t="s">
        <v>122</v>
      </c>
      <c r="T953" s="17" t="s">
        <v>121</v>
      </c>
      <c r="U953" s="17" t="s">
        <v>122</v>
      </c>
      <c r="V953" s="17" t="s">
        <v>1356</v>
      </c>
      <c r="W953" s="37" t="s">
        <v>296</v>
      </c>
      <c r="X953" s="19">
        <v>43374</v>
      </c>
      <c r="Y953" s="19">
        <f t="shared" si="56"/>
        <v>43374</v>
      </c>
      <c r="Z953" s="29">
        <v>946</v>
      </c>
      <c r="AA953" s="30">
        <v>130</v>
      </c>
      <c r="AB953" s="30">
        <v>0</v>
      </c>
      <c r="AD953" s="31" t="s">
        <v>400</v>
      </c>
      <c r="AE953" s="17">
        <v>946</v>
      </c>
      <c r="AF953" s="32" t="s">
        <v>401</v>
      </c>
      <c r="AG953" s="33" t="s">
        <v>173</v>
      </c>
      <c r="AH953" s="19">
        <f t="shared" si="54"/>
        <v>43465</v>
      </c>
      <c r="AI953" s="19">
        <f t="shared" si="55"/>
        <v>43465</v>
      </c>
      <c r="AJ953" s="17" t="s">
        <v>402</v>
      </c>
    </row>
    <row r="954" spans="1:36" ht="45" customHeight="1">
      <c r="A954" s="38">
        <v>2018</v>
      </c>
      <c r="B954" s="19">
        <v>43374</v>
      </c>
      <c r="C954" s="19">
        <v>43465</v>
      </c>
      <c r="D954" s="17" t="s">
        <v>96</v>
      </c>
      <c r="E954" s="17">
        <v>280</v>
      </c>
      <c r="F954" s="17" t="s">
        <v>348</v>
      </c>
      <c r="G954" s="17" t="s">
        <v>348</v>
      </c>
      <c r="H954" s="17" t="s">
        <v>145</v>
      </c>
      <c r="I954" s="17" t="s">
        <v>349</v>
      </c>
      <c r="J954" s="17" t="s">
        <v>350</v>
      </c>
      <c r="K954" s="17" t="s">
        <v>351</v>
      </c>
      <c r="L954" s="17" t="s">
        <v>101</v>
      </c>
      <c r="M954" s="17" t="s">
        <v>164</v>
      </c>
      <c r="N954" s="17" t="s">
        <v>103</v>
      </c>
      <c r="O954" s="17">
        <v>0</v>
      </c>
      <c r="P954" s="30">
        <v>0</v>
      </c>
      <c r="Q954" s="17" t="s">
        <v>121</v>
      </c>
      <c r="R954" s="17" t="s">
        <v>122</v>
      </c>
      <c r="S954" s="17" t="s">
        <v>122</v>
      </c>
      <c r="T954" s="17" t="s">
        <v>121</v>
      </c>
      <c r="U954" s="17" t="s">
        <v>122</v>
      </c>
      <c r="V954" s="17" t="s">
        <v>122</v>
      </c>
      <c r="W954" s="17" t="s">
        <v>951</v>
      </c>
      <c r="X954" s="19">
        <v>43381</v>
      </c>
      <c r="Y954" s="19">
        <f t="shared" si="56"/>
        <v>43381</v>
      </c>
      <c r="Z954" s="29">
        <v>947</v>
      </c>
      <c r="AA954" s="30">
        <v>70</v>
      </c>
      <c r="AB954" s="30">
        <v>0</v>
      </c>
      <c r="AD954" s="31" t="s">
        <v>400</v>
      </c>
      <c r="AE954" s="17">
        <v>947</v>
      </c>
      <c r="AF954" s="32" t="s">
        <v>401</v>
      </c>
      <c r="AG954" s="33" t="s">
        <v>173</v>
      </c>
      <c r="AH954" s="19">
        <f t="shared" si="54"/>
        <v>43465</v>
      </c>
      <c r="AI954" s="19">
        <f t="shared" si="55"/>
        <v>43465</v>
      </c>
      <c r="AJ954" s="17" t="s">
        <v>402</v>
      </c>
    </row>
    <row r="955" spans="1:36" ht="45" customHeight="1">
      <c r="A955" s="38">
        <v>2018</v>
      </c>
      <c r="B955" s="19">
        <v>43374</v>
      </c>
      <c r="C955" s="19">
        <v>43465</v>
      </c>
      <c r="D955" s="17" t="s">
        <v>96</v>
      </c>
      <c r="E955" s="17">
        <v>322</v>
      </c>
      <c r="F955" s="17" t="s">
        <v>144</v>
      </c>
      <c r="G955" s="17" t="s">
        <v>144</v>
      </c>
      <c r="H955" s="17" t="s">
        <v>145</v>
      </c>
      <c r="I955" s="17" t="s">
        <v>331</v>
      </c>
      <c r="J955" s="17" t="s">
        <v>332</v>
      </c>
      <c r="K955" s="17" t="s">
        <v>333</v>
      </c>
      <c r="L955" s="17" t="s">
        <v>101</v>
      </c>
      <c r="M955" s="17" t="s">
        <v>164</v>
      </c>
      <c r="N955" s="17" t="s">
        <v>103</v>
      </c>
      <c r="O955" s="17">
        <v>0</v>
      </c>
      <c r="P955" s="30">
        <v>0</v>
      </c>
      <c r="Q955" s="17" t="s">
        <v>121</v>
      </c>
      <c r="R955" s="17" t="s">
        <v>122</v>
      </c>
      <c r="S955" s="17" t="s">
        <v>122</v>
      </c>
      <c r="T955" s="17" t="s">
        <v>121</v>
      </c>
      <c r="U955" s="17" t="s">
        <v>122</v>
      </c>
      <c r="V955" s="17" t="s">
        <v>122</v>
      </c>
      <c r="W955" s="37" t="s">
        <v>296</v>
      </c>
      <c r="X955" s="19">
        <v>43377</v>
      </c>
      <c r="Y955" s="19">
        <f t="shared" si="56"/>
        <v>43377</v>
      </c>
      <c r="Z955" s="29">
        <v>948</v>
      </c>
      <c r="AA955" s="30">
        <v>300</v>
      </c>
      <c r="AB955" s="30">
        <v>0</v>
      </c>
      <c r="AD955" s="31" t="s">
        <v>400</v>
      </c>
      <c r="AE955" s="17">
        <v>948</v>
      </c>
      <c r="AF955" s="32" t="s">
        <v>401</v>
      </c>
      <c r="AG955" s="33" t="s">
        <v>173</v>
      </c>
      <c r="AH955" s="19">
        <f t="shared" si="54"/>
        <v>43465</v>
      </c>
      <c r="AI955" s="19">
        <f t="shared" si="55"/>
        <v>43465</v>
      </c>
      <c r="AJ955" s="17" t="s">
        <v>402</v>
      </c>
    </row>
    <row r="956" spans="1:36" ht="45" customHeight="1">
      <c r="A956" s="38">
        <v>2018</v>
      </c>
      <c r="B956" s="19">
        <v>43374</v>
      </c>
      <c r="C956" s="19">
        <v>43465</v>
      </c>
      <c r="D956" s="17" t="s">
        <v>96</v>
      </c>
      <c r="E956" s="17">
        <v>322</v>
      </c>
      <c r="F956" s="17" t="s">
        <v>144</v>
      </c>
      <c r="G956" s="17" t="s">
        <v>144</v>
      </c>
      <c r="H956" s="17" t="s">
        <v>145</v>
      </c>
      <c r="I956" s="17" t="s">
        <v>358</v>
      </c>
      <c r="J956" s="17" t="s">
        <v>359</v>
      </c>
      <c r="K956" s="17" t="s">
        <v>289</v>
      </c>
      <c r="L956" s="17" t="s">
        <v>101</v>
      </c>
      <c r="M956" s="17" t="s">
        <v>314</v>
      </c>
      <c r="N956" s="17" t="s">
        <v>103</v>
      </c>
      <c r="O956" s="17">
        <v>0</v>
      </c>
      <c r="P956" s="30">
        <v>0</v>
      </c>
      <c r="Q956" s="17" t="s">
        <v>121</v>
      </c>
      <c r="R956" s="17" t="s">
        <v>122</v>
      </c>
      <c r="S956" s="17" t="s">
        <v>122</v>
      </c>
      <c r="T956" s="17" t="s">
        <v>121</v>
      </c>
      <c r="U956" s="17" t="s">
        <v>122</v>
      </c>
      <c r="V956" s="17" t="s">
        <v>122</v>
      </c>
      <c r="W956" s="37" t="s">
        <v>296</v>
      </c>
      <c r="X956" s="19">
        <v>43364</v>
      </c>
      <c r="Y956" s="19">
        <f t="shared" si="56"/>
        <v>43364</v>
      </c>
      <c r="Z956" s="29">
        <v>949</v>
      </c>
      <c r="AA956" s="30">
        <v>100</v>
      </c>
      <c r="AB956" s="30">
        <v>0</v>
      </c>
      <c r="AD956" s="31" t="s">
        <v>400</v>
      </c>
      <c r="AE956" s="17">
        <v>949</v>
      </c>
      <c r="AF956" s="32" t="s">
        <v>401</v>
      </c>
      <c r="AG956" s="33" t="s">
        <v>173</v>
      </c>
      <c r="AH956" s="19">
        <f t="shared" si="54"/>
        <v>43465</v>
      </c>
      <c r="AI956" s="19">
        <f t="shared" si="55"/>
        <v>43465</v>
      </c>
      <c r="AJ956" s="17" t="s">
        <v>402</v>
      </c>
    </row>
    <row r="957" spans="1:36" ht="45" customHeight="1">
      <c r="A957" s="38">
        <v>2018</v>
      </c>
      <c r="B957" s="19">
        <v>43374</v>
      </c>
      <c r="C957" s="19">
        <v>43465</v>
      </c>
      <c r="D957" s="17" t="s">
        <v>96</v>
      </c>
      <c r="E957" s="17">
        <v>322</v>
      </c>
      <c r="F957" s="17" t="s">
        <v>144</v>
      </c>
      <c r="G957" s="17" t="s">
        <v>144</v>
      </c>
      <c r="H957" s="17" t="s">
        <v>145</v>
      </c>
      <c r="I957" s="17" t="s">
        <v>358</v>
      </c>
      <c r="J957" s="17" t="s">
        <v>359</v>
      </c>
      <c r="K957" s="17" t="s">
        <v>289</v>
      </c>
      <c r="L957" s="17" t="s">
        <v>101</v>
      </c>
      <c r="M957" s="17" t="s">
        <v>314</v>
      </c>
      <c r="N957" s="17" t="s">
        <v>103</v>
      </c>
      <c r="O957" s="17">
        <v>0</v>
      </c>
      <c r="P957" s="30">
        <v>0</v>
      </c>
      <c r="Q957" s="17" t="s">
        <v>121</v>
      </c>
      <c r="R957" s="17" t="s">
        <v>122</v>
      </c>
      <c r="S957" s="17" t="s">
        <v>122</v>
      </c>
      <c r="T957" s="17" t="s">
        <v>121</v>
      </c>
      <c r="U957" s="17" t="s">
        <v>122</v>
      </c>
      <c r="V957" s="17" t="s">
        <v>122</v>
      </c>
      <c r="W957" s="37" t="s">
        <v>296</v>
      </c>
      <c r="X957" s="19">
        <v>43370</v>
      </c>
      <c r="Y957" s="19">
        <f t="shared" si="56"/>
        <v>43370</v>
      </c>
      <c r="Z957" s="29">
        <v>950</v>
      </c>
      <c r="AA957" s="30">
        <v>100</v>
      </c>
      <c r="AB957" s="30">
        <v>0</v>
      </c>
      <c r="AD957" s="31" t="s">
        <v>400</v>
      </c>
      <c r="AE957" s="17">
        <v>950</v>
      </c>
      <c r="AF957" s="32" t="s">
        <v>401</v>
      </c>
      <c r="AG957" s="33" t="s">
        <v>173</v>
      </c>
      <c r="AH957" s="19">
        <f t="shared" si="54"/>
        <v>43465</v>
      </c>
      <c r="AI957" s="19">
        <f t="shared" si="55"/>
        <v>43465</v>
      </c>
      <c r="AJ957" s="17" t="s">
        <v>402</v>
      </c>
    </row>
    <row r="958" spans="1:36" ht="45" customHeight="1">
      <c r="A958" s="38">
        <v>2018</v>
      </c>
      <c r="B958" s="19">
        <v>43374</v>
      </c>
      <c r="C958" s="19">
        <v>43465</v>
      </c>
      <c r="D958" s="17" t="s">
        <v>96</v>
      </c>
      <c r="E958" s="17">
        <v>280</v>
      </c>
      <c r="F958" s="17" t="s">
        <v>348</v>
      </c>
      <c r="G958" s="17" t="s">
        <v>348</v>
      </c>
      <c r="H958" s="17" t="s">
        <v>145</v>
      </c>
      <c r="I958" s="17" t="s">
        <v>349</v>
      </c>
      <c r="J958" s="17" t="s">
        <v>350</v>
      </c>
      <c r="K958" s="17" t="s">
        <v>351</v>
      </c>
      <c r="L958" s="17" t="s">
        <v>101</v>
      </c>
      <c r="M958" s="17" t="s">
        <v>164</v>
      </c>
      <c r="N958" s="17" t="s">
        <v>103</v>
      </c>
      <c r="O958" s="17">
        <v>0</v>
      </c>
      <c r="P958" s="30">
        <v>0</v>
      </c>
      <c r="Q958" s="17" t="s">
        <v>121</v>
      </c>
      <c r="R958" s="17" t="s">
        <v>122</v>
      </c>
      <c r="S958" s="17" t="s">
        <v>122</v>
      </c>
      <c r="T958" s="17" t="s">
        <v>121</v>
      </c>
      <c r="U958" s="17" t="s">
        <v>122</v>
      </c>
      <c r="V958" s="17" t="s">
        <v>122</v>
      </c>
      <c r="W958" s="17" t="s">
        <v>954</v>
      </c>
      <c r="X958" s="19">
        <v>43368</v>
      </c>
      <c r="Y958" s="19">
        <f t="shared" si="56"/>
        <v>43368</v>
      </c>
      <c r="Z958" s="29">
        <v>951</v>
      </c>
      <c r="AA958" s="30">
        <v>60</v>
      </c>
      <c r="AB958" s="30">
        <v>0</v>
      </c>
      <c r="AD958" s="31" t="s">
        <v>400</v>
      </c>
      <c r="AE958" s="17">
        <v>951</v>
      </c>
      <c r="AF958" s="32" t="s">
        <v>401</v>
      </c>
      <c r="AG958" s="33" t="s">
        <v>173</v>
      </c>
      <c r="AH958" s="19">
        <f t="shared" si="54"/>
        <v>43465</v>
      </c>
      <c r="AI958" s="19">
        <f t="shared" si="55"/>
        <v>43465</v>
      </c>
      <c r="AJ958" s="17" t="s">
        <v>402</v>
      </c>
    </row>
    <row r="959" spans="1:36" ht="45" customHeight="1">
      <c r="A959" s="38">
        <v>2018</v>
      </c>
      <c r="B959" s="19">
        <v>43374</v>
      </c>
      <c r="C959" s="19">
        <v>43465</v>
      </c>
      <c r="D959" s="17" t="s">
        <v>96</v>
      </c>
      <c r="E959" s="17">
        <v>322</v>
      </c>
      <c r="F959" s="17" t="s">
        <v>144</v>
      </c>
      <c r="G959" s="17" t="s">
        <v>144</v>
      </c>
      <c r="H959" s="17" t="s">
        <v>145</v>
      </c>
      <c r="I959" s="17" t="s">
        <v>358</v>
      </c>
      <c r="J959" s="17" t="s">
        <v>359</v>
      </c>
      <c r="K959" s="17" t="s">
        <v>289</v>
      </c>
      <c r="L959" s="17" t="s">
        <v>101</v>
      </c>
      <c r="M959" s="17" t="s">
        <v>314</v>
      </c>
      <c r="N959" s="17" t="s">
        <v>103</v>
      </c>
      <c r="O959" s="17">
        <v>0</v>
      </c>
      <c r="P959" s="30">
        <v>0</v>
      </c>
      <c r="Q959" s="17" t="s">
        <v>121</v>
      </c>
      <c r="R959" s="17" t="s">
        <v>122</v>
      </c>
      <c r="S959" s="17" t="s">
        <v>122</v>
      </c>
      <c r="T959" s="17" t="s">
        <v>121</v>
      </c>
      <c r="U959" s="17" t="s">
        <v>122</v>
      </c>
      <c r="V959" s="17" t="s">
        <v>122</v>
      </c>
      <c r="W959" s="37" t="s">
        <v>296</v>
      </c>
      <c r="X959" s="19">
        <v>43363</v>
      </c>
      <c r="Y959" s="19">
        <f t="shared" si="56"/>
        <v>43363</v>
      </c>
      <c r="Z959" s="29">
        <v>952</v>
      </c>
      <c r="AA959" s="30">
        <v>209</v>
      </c>
      <c r="AB959" s="30">
        <v>0</v>
      </c>
      <c r="AD959" s="31" t="s">
        <v>400</v>
      </c>
      <c r="AE959" s="17">
        <v>952</v>
      </c>
      <c r="AF959" s="32" t="s">
        <v>401</v>
      </c>
      <c r="AG959" s="33" t="s">
        <v>173</v>
      </c>
      <c r="AH959" s="19">
        <f t="shared" si="54"/>
        <v>43465</v>
      </c>
      <c r="AI959" s="19">
        <f t="shared" si="55"/>
        <v>43465</v>
      </c>
      <c r="AJ959" s="17" t="s">
        <v>402</v>
      </c>
    </row>
    <row r="960" spans="1:36" ht="45" customHeight="1">
      <c r="A960" s="38">
        <v>2018</v>
      </c>
      <c r="B960" s="19">
        <v>43374</v>
      </c>
      <c r="C960" s="19">
        <v>43465</v>
      </c>
      <c r="D960" s="17" t="s">
        <v>96</v>
      </c>
      <c r="E960" s="17">
        <v>322</v>
      </c>
      <c r="F960" s="17" t="s">
        <v>144</v>
      </c>
      <c r="G960" s="17" t="s">
        <v>144</v>
      </c>
      <c r="H960" s="17" t="s">
        <v>145</v>
      </c>
      <c r="I960" s="17" t="s">
        <v>358</v>
      </c>
      <c r="J960" s="17" t="s">
        <v>359</v>
      </c>
      <c r="K960" s="17" t="s">
        <v>289</v>
      </c>
      <c r="L960" s="17" t="s">
        <v>101</v>
      </c>
      <c r="M960" s="17" t="s">
        <v>314</v>
      </c>
      <c r="N960" s="17" t="s">
        <v>103</v>
      </c>
      <c r="O960" s="17">
        <v>0</v>
      </c>
      <c r="P960" s="30">
        <v>0</v>
      </c>
      <c r="Q960" s="17" t="s">
        <v>121</v>
      </c>
      <c r="R960" s="17" t="s">
        <v>122</v>
      </c>
      <c r="S960" s="17" t="s">
        <v>122</v>
      </c>
      <c r="T960" s="17" t="s">
        <v>121</v>
      </c>
      <c r="U960" s="17" t="s">
        <v>122</v>
      </c>
      <c r="V960" s="17" t="s">
        <v>122</v>
      </c>
      <c r="W960" s="37" t="s">
        <v>296</v>
      </c>
      <c r="X960" s="19">
        <v>43371</v>
      </c>
      <c r="Y960" s="19">
        <f t="shared" si="56"/>
        <v>43371</v>
      </c>
      <c r="Z960" s="29">
        <v>953</v>
      </c>
      <c r="AA960" s="30">
        <v>272</v>
      </c>
      <c r="AB960" s="30">
        <v>0</v>
      </c>
      <c r="AD960" s="31" t="s">
        <v>400</v>
      </c>
      <c r="AE960" s="17">
        <v>953</v>
      </c>
      <c r="AF960" s="32" t="s">
        <v>401</v>
      </c>
      <c r="AG960" s="33" t="s">
        <v>173</v>
      </c>
      <c r="AH960" s="19">
        <f t="shared" si="54"/>
        <v>43465</v>
      </c>
      <c r="AI960" s="19">
        <f t="shared" si="55"/>
        <v>43465</v>
      </c>
      <c r="AJ960" s="17" t="s">
        <v>402</v>
      </c>
    </row>
    <row r="961" spans="1:36" ht="45" customHeight="1">
      <c r="A961" s="38">
        <v>2018</v>
      </c>
      <c r="B961" s="19">
        <v>43374</v>
      </c>
      <c r="C961" s="19">
        <v>43465</v>
      </c>
      <c r="D961" s="17" t="s">
        <v>96</v>
      </c>
      <c r="E961" s="17">
        <v>322</v>
      </c>
      <c r="F961" s="17" t="s">
        <v>144</v>
      </c>
      <c r="G961" s="17" t="s">
        <v>144</v>
      </c>
      <c r="H961" s="17" t="s">
        <v>145</v>
      </c>
      <c r="I961" s="17" t="s">
        <v>355</v>
      </c>
      <c r="J961" s="17" t="s">
        <v>239</v>
      </c>
      <c r="K961" s="17" t="s">
        <v>295</v>
      </c>
      <c r="L961" s="17" t="s">
        <v>101</v>
      </c>
      <c r="M961" s="17" t="s">
        <v>164</v>
      </c>
      <c r="N961" s="17" t="s">
        <v>103</v>
      </c>
      <c r="O961" s="17">
        <v>0</v>
      </c>
      <c r="P961" s="30">
        <v>0</v>
      </c>
      <c r="Q961" s="17" t="s">
        <v>121</v>
      </c>
      <c r="R961" s="17" t="s">
        <v>122</v>
      </c>
      <c r="S961" s="17" t="s">
        <v>122</v>
      </c>
      <c r="T961" s="17" t="s">
        <v>121</v>
      </c>
      <c r="U961" s="17" t="s">
        <v>122</v>
      </c>
      <c r="V961" s="17" t="s">
        <v>122</v>
      </c>
      <c r="W961" s="37" t="s">
        <v>296</v>
      </c>
      <c r="X961" s="19">
        <v>43379</v>
      </c>
      <c r="Y961" s="19">
        <f t="shared" si="56"/>
        <v>43379</v>
      </c>
      <c r="Z961" s="29">
        <v>954</v>
      </c>
      <c r="AA961" s="30">
        <v>156</v>
      </c>
      <c r="AB961" s="30">
        <v>0</v>
      </c>
      <c r="AD961" s="31" t="s">
        <v>400</v>
      </c>
      <c r="AE961" s="17">
        <v>954</v>
      </c>
      <c r="AF961" s="32" t="s">
        <v>401</v>
      </c>
      <c r="AG961" s="33" t="s">
        <v>173</v>
      </c>
      <c r="AH961" s="19">
        <f t="shared" si="54"/>
        <v>43465</v>
      </c>
      <c r="AI961" s="19">
        <f t="shared" si="55"/>
        <v>43465</v>
      </c>
      <c r="AJ961" s="17" t="s">
        <v>402</v>
      </c>
    </row>
    <row r="962" spans="1:36" ht="45" customHeight="1">
      <c r="A962" s="38">
        <v>2018</v>
      </c>
      <c r="B962" s="19">
        <v>43374</v>
      </c>
      <c r="C962" s="19">
        <v>43465</v>
      </c>
      <c r="D962" s="17" t="s">
        <v>96</v>
      </c>
      <c r="E962" s="36">
        <v>322</v>
      </c>
      <c r="F962" s="36" t="s">
        <v>144</v>
      </c>
      <c r="G962" s="36" t="s">
        <v>144</v>
      </c>
      <c r="H962" s="36" t="s">
        <v>145</v>
      </c>
      <c r="I962" s="36" t="s">
        <v>146</v>
      </c>
      <c r="J962" s="36" t="s">
        <v>147</v>
      </c>
      <c r="K962" s="36" t="s">
        <v>148</v>
      </c>
      <c r="L962" s="17" t="s">
        <v>101</v>
      </c>
      <c r="M962" s="17" t="s">
        <v>1356</v>
      </c>
      <c r="N962" s="17" t="s">
        <v>103</v>
      </c>
      <c r="O962" s="17">
        <v>0</v>
      </c>
      <c r="P962" s="30">
        <v>0</v>
      </c>
      <c r="Q962" s="17" t="s">
        <v>121</v>
      </c>
      <c r="R962" s="17" t="s">
        <v>122</v>
      </c>
      <c r="S962" s="17" t="s">
        <v>122</v>
      </c>
      <c r="T962" s="17" t="s">
        <v>121</v>
      </c>
      <c r="U962" s="17" t="s">
        <v>122</v>
      </c>
      <c r="V962" s="17" t="s">
        <v>1356</v>
      </c>
      <c r="W962" s="37" t="s">
        <v>296</v>
      </c>
      <c r="X962" s="19">
        <v>43381</v>
      </c>
      <c r="Y962" s="19">
        <f t="shared" si="56"/>
        <v>43381</v>
      </c>
      <c r="Z962" s="29">
        <v>955</v>
      </c>
      <c r="AA962" s="30">
        <v>185</v>
      </c>
      <c r="AB962" s="30">
        <v>0</v>
      </c>
      <c r="AD962" s="31" t="s">
        <v>400</v>
      </c>
      <c r="AE962" s="17">
        <v>955</v>
      </c>
      <c r="AF962" s="32" t="s">
        <v>401</v>
      </c>
      <c r="AG962" s="33" t="s">
        <v>173</v>
      </c>
      <c r="AH962" s="19">
        <f t="shared" si="54"/>
        <v>43465</v>
      </c>
      <c r="AI962" s="19">
        <f t="shared" si="55"/>
        <v>43465</v>
      </c>
      <c r="AJ962" s="17" t="s">
        <v>402</v>
      </c>
    </row>
    <row r="963" spans="1:36" ht="45" customHeight="1">
      <c r="A963" s="38">
        <v>2018</v>
      </c>
      <c r="B963" s="19">
        <v>43374</v>
      </c>
      <c r="C963" s="19">
        <v>43465</v>
      </c>
      <c r="D963" s="17" t="s">
        <v>96</v>
      </c>
      <c r="E963" s="17">
        <v>322</v>
      </c>
      <c r="F963" s="17" t="s">
        <v>144</v>
      </c>
      <c r="G963" s="17" t="s">
        <v>144</v>
      </c>
      <c r="H963" s="17" t="s">
        <v>145</v>
      </c>
      <c r="I963" s="17" t="s">
        <v>304</v>
      </c>
      <c r="J963" s="17" t="s">
        <v>305</v>
      </c>
      <c r="K963" s="17" t="s">
        <v>306</v>
      </c>
      <c r="L963" s="17" t="s">
        <v>101</v>
      </c>
      <c r="M963" s="17" t="s">
        <v>164</v>
      </c>
      <c r="N963" s="17" t="s">
        <v>103</v>
      </c>
      <c r="O963" s="17">
        <v>0</v>
      </c>
      <c r="P963" s="30">
        <v>0</v>
      </c>
      <c r="Q963" s="17" t="s">
        <v>121</v>
      </c>
      <c r="R963" s="17" t="s">
        <v>122</v>
      </c>
      <c r="S963" s="17" t="s">
        <v>122</v>
      </c>
      <c r="T963" s="17" t="s">
        <v>121</v>
      </c>
      <c r="U963" s="17" t="s">
        <v>122</v>
      </c>
      <c r="V963" s="17" t="s">
        <v>122</v>
      </c>
      <c r="W963" s="17" t="s">
        <v>296</v>
      </c>
      <c r="X963" s="19">
        <v>43367</v>
      </c>
      <c r="Y963" s="19">
        <f t="shared" si="56"/>
        <v>43367</v>
      </c>
      <c r="Z963" s="29">
        <v>956</v>
      </c>
      <c r="AA963" s="30">
        <v>200</v>
      </c>
      <c r="AB963" s="30">
        <v>0</v>
      </c>
      <c r="AD963" s="31" t="s">
        <v>400</v>
      </c>
      <c r="AE963" s="17">
        <v>956</v>
      </c>
      <c r="AF963" s="32" t="s">
        <v>401</v>
      </c>
      <c r="AG963" s="33" t="s">
        <v>173</v>
      </c>
      <c r="AH963" s="19">
        <f t="shared" si="54"/>
        <v>43465</v>
      </c>
      <c r="AI963" s="19">
        <f t="shared" si="55"/>
        <v>43465</v>
      </c>
      <c r="AJ963" s="17" t="s">
        <v>402</v>
      </c>
    </row>
    <row r="964" spans="1:36" ht="45" customHeight="1">
      <c r="A964" s="38">
        <v>2018</v>
      </c>
      <c r="B964" s="19">
        <v>43374</v>
      </c>
      <c r="C964" s="19">
        <v>43465</v>
      </c>
      <c r="D964" s="17" t="s">
        <v>96</v>
      </c>
      <c r="E964" s="17">
        <v>322</v>
      </c>
      <c r="F964" s="17" t="s">
        <v>144</v>
      </c>
      <c r="G964" s="17" t="s">
        <v>144</v>
      </c>
      <c r="H964" s="17" t="s">
        <v>145</v>
      </c>
      <c r="I964" s="17" t="s">
        <v>304</v>
      </c>
      <c r="J964" s="17" t="s">
        <v>305</v>
      </c>
      <c r="K964" s="17" t="s">
        <v>306</v>
      </c>
      <c r="L964" s="17" t="s">
        <v>101</v>
      </c>
      <c r="M964" s="17" t="s">
        <v>164</v>
      </c>
      <c r="N964" s="17" t="s">
        <v>103</v>
      </c>
      <c r="O964" s="17">
        <v>0</v>
      </c>
      <c r="P964" s="30">
        <v>0</v>
      </c>
      <c r="Q964" s="17" t="s">
        <v>121</v>
      </c>
      <c r="R964" s="17" t="s">
        <v>122</v>
      </c>
      <c r="S964" s="17" t="s">
        <v>122</v>
      </c>
      <c r="T964" s="17" t="s">
        <v>121</v>
      </c>
      <c r="U964" s="17" t="s">
        <v>122</v>
      </c>
      <c r="V964" s="17" t="s">
        <v>122</v>
      </c>
      <c r="W964" s="17" t="s">
        <v>296</v>
      </c>
      <c r="X964" s="19">
        <v>43372</v>
      </c>
      <c r="Y964" s="19">
        <f t="shared" si="56"/>
        <v>43372</v>
      </c>
      <c r="Z964" s="29">
        <v>957</v>
      </c>
      <c r="AA964" s="30">
        <v>325</v>
      </c>
      <c r="AB964" s="30">
        <v>0</v>
      </c>
      <c r="AD964" s="31" t="s">
        <v>400</v>
      </c>
      <c r="AE964" s="17">
        <v>957</v>
      </c>
      <c r="AF964" s="32" t="s">
        <v>401</v>
      </c>
      <c r="AG964" s="33" t="s">
        <v>173</v>
      </c>
      <c r="AH964" s="19">
        <f t="shared" si="54"/>
        <v>43465</v>
      </c>
      <c r="AI964" s="19">
        <f t="shared" si="55"/>
        <v>43465</v>
      </c>
      <c r="AJ964" s="17" t="s">
        <v>402</v>
      </c>
    </row>
    <row r="965" spans="1:36" ht="45" customHeight="1">
      <c r="A965" s="38">
        <v>2018</v>
      </c>
      <c r="B965" s="19">
        <v>43374</v>
      </c>
      <c r="C965" s="19">
        <v>43465</v>
      </c>
      <c r="D965" s="17" t="s">
        <v>96</v>
      </c>
      <c r="E965" s="17">
        <v>322</v>
      </c>
      <c r="F965" s="17" t="s">
        <v>144</v>
      </c>
      <c r="G965" s="17" t="s">
        <v>144</v>
      </c>
      <c r="H965" s="17" t="s">
        <v>145</v>
      </c>
      <c r="I965" s="17" t="s">
        <v>304</v>
      </c>
      <c r="J965" s="17" t="s">
        <v>305</v>
      </c>
      <c r="K965" s="17" t="s">
        <v>306</v>
      </c>
      <c r="L965" s="17" t="s">
        <v>101</v>
      </c>
      <c r="M965" s="17" t="s">
        <v>164</v>
      </c>
      <c r="N965" s="17" t="s">
        <v>103</v>
      </c>
      <c r="O965" s="17">
        <v>0</v>
      </c>
      <c r="P965" s="30">
        <v>0</v>
      </c>
      <c r="Q965" s="17" t="s">
        <v>121</v>
      </c>
      <c r="R965" s="17" t="s">
        <v>122</v>
      </c>
      <c r="S965" s="17" t="s">
        <v>122</v>
      </c>
      <c r="T965" s="17" t="s">
        <v>121</v>
      </c>
      <c r="U965" s="17" t="s">
        <v>122</v>
      </c>
      <c r="V965" s="17" t="s">
        <v>122</v>
      </c>
      <c r="W965" s="17" t="s">
        <v>296</v>
      </c>
      <c r="X965" s="19">
        <v>43372</v>
      </c>
      <c r="Y965" s="19">
        <f t="shared" si="56"/>
        <v>43372</v>
      </c>
      <c r="Z965" s="29">
        <v>958</v>
      </c>
      <c r="AA965" s="30">
        <v>100</v>
      </c>
      <c r="AB965" s="30">
        <v>0</v>
      </c>
      <c r="AD965" s="31" t="s">
        <v>400</v>
      </c>
      <c r="AE965" s="17">
        <v>958</v>
      </c>
      <c r="AF965" s="32" t="s">
        <v>401</v>
      </c>
      <c r="AG965" s="33" t="s">
        <v>173</v>
      </c>
      <c r="AH965" s="19">
        <f t="shared" si="54"/>
        <v>43465</v>
      </c>
      <c r="AI965" s="19">
        <f t="shared" si="55"/>
        <v>43465</v>
      </c>
      <c r="AJ965" s="17" t="s">
        <v>402</v>
      </c>
    </row>
    <row r="966" spans="1:36" ht="45" customHeight="1">
      <c r="A966" s="38">
        <v>2018</v>
      </c>
      <c r="B966" s="19">
        <v>43374</v>
      </c>
      <c r="C966" s="19">
        <v>43465</v>
      </c>
      <c r="D966" s="17" t="s">
        <v>96</v>
      </c>
      <c r="E966" s="17">
        <v>322</v>
      </c>
      <c r="F966" s="17" t="s">
        <v>144</v>
      </c>
      <c r="G966" s="17" t="s">
        <v>144</v>
      </c>
      <c r="H966" s="17" t="s">
        <v>145</v>
      </c>
      <c r="I966" s="17" t="s">
        <v>304</v>
      </c>
      <c r="J966" s="17" t="s">
        <v>305</v>
      </c>
      <c r="K966" s="17" t="s">
        <v>306</v>
      </c>
      <c r="L966" s="17" t="s">
        <v>101</v>
      </c>
      <c r="M966" s="17" t="s">
        <v>164</v>
      </c>
      <c r="N966" s="17" t="s">
        <v>103</v>
      </c>
      <c r="O966" s="17">
        <v>0</v>
      </c>
      <c r="P966" s="30">
        <v>0</v>
      </c>
      <c r="Q966" s="17" t="s">
        <v>121</v>
      </c>
      <c r="R966" s="17" t="s">
        <v>122</v>
      </c>
      <c r="S966" s="17" t="s">
        <v>122</v>
      </c>
      <c r="T966" s="17" t="s">
        <v>121</v>
      </c>
      <c r="U966" s="17" t="s">
        <v>122</v>
      </c>
      <c r="V966" s="17" t="s">
        <v>122</v>
      </c>
      <c r="W966" s="17" t="s">
        <v>296</v>
      </c>
      <c r="X966" s="19">
        <v>43373</v>
      </c>
      <c r="Y966" s="19">
        <f t="shared" si="56"/>
        <v>43373</v>
      </c>
      <c r="Z966" s="29">
        <v>959</v>
      </c>
      <c r="AA966" s="30">
        <v>200</v>
      </c>
      <c r="AB966" s="30">
        <v>0</v>
      </c>
      <c r="AD966" s="31" t="s">
        <v>400</v>
      </c>
      <c r="AE966" s="17">
        <v>959</v>
      </c>
      <c r="AF966" s="32" t="s">
        <v>401</v>
      </c>
      <c r="AG966" s="33" t="s">
        <v>173</v>
      </c>
      <c r="AH966" s="19">
        <f t="shared" si="54"/>
        <v>43465</v>
      </c>
      <c r="AI966" s="19">
        <f t="shared" si="55"/>
        <v>43465</v>
      </c>
      <c r="AJ966" s="17" t="s">
        <v>402</v>
      </c>
    </row>
    <row r="967" spans="1:36" ht="45" customHeight="1">
      <c r="A967" s="38">
        <v>2018</v>
      </c>
      <c r="B967" s="19">
        <v>43374</v>
      </c>
      <c r="C967" s="19">
        <v>43465</v>
      </c>
      <c r="D967" s="17" t="s">
        <v>96</v>
      </c>
      <c r="E967" s="17">
        <v>322</v>
      </c>
      <c r="F967" s="17" t="s">
        <v>144</v>
      </c>
      <c r="G967" s="17" t="s">
        <v>144</v>
      </c>
      <c r="H967" s="17" t="s">
        <v>145</v>
      </c>
      <c r="I967" s="17" t="s">
        <v>304</v>
      </c>
      <c r="J967" s="17" t="s">
        <v>305</v>
      </c>
      <c r="K967" s="17" t="s">
        <v>306</v>
      </c>
      <c r="L967" s="17" t="s">
        <v>101</v>
      </c>
      <c r="M967" s="17" t="s">
        <v>164</v>
      </c>
      <c r="N967" s="17" t="s">
        <v>103</v>
      </c>
      <c r="O967" s="17">
        <v>0</v>
      </c>
      <c r="P967" s="30">
        <v>0</v>
      </c>
      <c r="Q967" s="17" t="s">
        <v>121</v>
      </c>
      <c r="R967" s="17" t="s">
        <v>122</v>
      </c>
      <c r="S967" s="17" t="s">
        <v>122</v>
      </c>
      <c r="T967" s="17" t="s">
        <v>121</v>
      </c>
      <c r="U967" s="17" t="s">
        <v>122</v>
      </c>
      <c r="V967" s="17" t="s">
        <v>122</v>
      </c>
      <c r="W967" s="17" t="s">
        <v>296</v>
      </c>
      <c r="X967" s="19">
        <v>43369</v>
      </c>
      <c r="Y967" s="19">
        <f t="shared" si="56"/>
        <v>43369</v>
      </c>
      <c r="Z967" s="29">
        <v>960</v>
      </c>
      <c r="AA967" s="30">
        <v>100</v>
      </c>
      <c r="AB967" s="30">
        <v>0</v>
      </c>
      <c r="AD967" s="31" t="s">
        <v>400</v>
      </c>
      <c r="AE967" s="17">
        <v>960</v>
      </c>
      <c r="AF967" s="32" t="s">
        <v>401</v>
      </c>
      <c r="AG967" s="33" t="s">
        <v>173</v>
      </c>
      <c r="AH967" s="19">
        <f t="shared" si="54"/>
        <v>43465</v>
      </c>
      <c r="AI967" s="19">
        <f t="shared" si="55"/>
        <v>43465</v>
      </c>
      <c r="AJ967" s="17" t="s">
        <v>402</v>
      </c>
    </row>
    <row r="968" spans="1:36" ht="45" customHeight="1">
      <c r="A968" s="38">
        <v>2018</v>
      </c>
      <c r="B968" s="19">
        <v>43374</v>
      </c>
      <c r="C968" s="19">
        <v>43465</v>
      </c>
      <c r="D968" s="17" t="s">
        <v>96</v>
      </c>
      <c r="E968" s="17">
        <v>322</v>
      </c>
      <c r="F968" s="17" t="s">
        <v>144</v>
      </c>
      <c r="G968" s="17" t="s">
        <v>144</v>
      </c>
      <c r="H968" s="17" t="s">
        <v>145</v>
      </c>
      <c r="I968" s="17" t="s">
        <v>304</v>
      </c>
      <c r="J968" s="17" t="s">
        <v>305</v>
      </c>
      <c r="K968" s="17" t="s">
        <v>306</v>
      </c>
      <c r="L968" s="17" t="s">
        <v>101</v>
      </c>
      <c r="M968" s="17" t="s">
        <v>164</v>
      </c>
      <c r="N968" s="17" t="s">
        <v>103</v>
      </c>
      <c r="O968" s="17">
        <v>0</v>
      </c>
      <c r="P968" s="30">
        <v>0</v>
      </c>
      <c r="Q968" s="17" t="s">
        <v>121</v>
      </c>
      <c r="R968" s="17" t="s">
        <v>122</v>
      </c>
      <c r="S968" s="17" t="s">
        <v>122</v>
      </c>
      <c r="T968" s="17" t="s">
        <v>121</v>
      </c>
      <c r="U968" s="17" t="s">
        <v>122</v>
      </c>
      <c r="V968" s="17" t="s">
        <v>122</v>
      </c>
      <c r="W968" s="17" t="s">
        <v>296</v>
      </c>
      <c r="X968" s="19">
        <v>43373</v>
      </c>
      <c r="Y968" s="19">
        <f t="shared" si="56"/>
        <v>43373</v>
      </c>
      <c r="Z968" s="29">
        <v>961</v>
      </c>
      <c r="AA968" s="30">
        <v>200</v>
      </c>
      <c r="AB968" s="30">
        <v>0</v>
      </c>
      <c r="AD968" s="31" t="s">
        <v>400</v>
      </c>
      <c r="AE968" s="17">
        <v>961</v>
      </c>
      <c r="AF968" s="32" t="s">
        <v>401</v>
      </c>
      <c r="AG968" s="33" t="s">
        <v>173</v>
      </c>
      <c r="AH968" s="19">
        <f t="shared" si="54"/>
        <v>43465</v>
      </c>
      <c r="AI968" s="19">
        <f t="shared" si="55"/>
        <v>43465</v>
      </c>
      <c r="AJ968" s="17" t="s">
        <v>402</v>
      </c>
    </row>
    <row r="969" spans="1:36" ht="45" customHeight="1">
      <c r="A969" s="38">
        <v>2018</v>
      </c>
      <c r="B969" s="19">
        <v>43374</v>
      </c>
      <c r="C969" s="19">
        <v>43465</v>
      </c>
      <c r="D969" s="17" t="s">
        <v>96</v>
      </c>
      <c r="E969" s="17">
        <v>322</v>
      </c>
      <c r="F969" s="17" t="s">
        <v>144</v>
      </c>
      <c r="G969" s="17" t="s">
        <v>144</v>
      </c>
      <c r="H969" s="17" t="s">
        <v>145</v>
      </c>
      <c r="I969" s="17" t="s">
        <v>304</v>
      </c>
      <c r="J969" s="17" t="s">
        <v>305</v>
      </c>
      <c r="K969" s="17" t="s">
        <v>306</v>
      </c>
      <c r="L969" s="17" t="s">
        <v>101</v>
      </c>
      <c r="M969" s="17" t="s">
        <v>164</v>
      </c>
      <c r="N969" s="17" t="s">
        <v>103</v>
      </c>
      <c r="O969" s="17">
        <v>0</v>
      </c>
      <c r="P969" s="30">
        <v>0</v>
      </c>
      <c r="Q969" s="17" t="s">
        <v>121</v>
      </c>
      <c r="R969" s="17" t="s">
        <v>122</v>
      </c>
      <c r="S969" s="17" t="s">
        <v>122</v>
      </c>
      <c r="T969" s="17" t="s">
        <v>121</v>
      </c>
      <c r="U969" s="17" t="s">
        <v>122</v>
      </c>
      <c r="V969" s="17" t="s">
        <v>122</v>
      </c>
      <c r="W969" s="17" t="s">
        <v>296</v>
      </c>
      <c r="X969" s="19">
        <v>43362</v>
      </c>
      <c r="Y969" s="19">
        <f t="shared" si="56"/>
        <v>43362</v>
      </c>
      <c r="Z969" s="29">
        <v>962</v>
      </c>
      <c r="AA969" s="30">
        <v>100</v>
      </c>
      <c r="AB969" s="30">
        <v>0</v>
      </c>
      <c r="AD969" s="31" t="s">
        <v>400</v>
      </c>
      <c r="AE969" s="17">
        <v>962</v>
      </c>
      <c r="AF969" s="32" t="s">
        <v>401</v>
      </c>
      <c r="AG969" s="33" t="s">
        <v>173</v>
      </c>
      <c r="AH969" s="19">
        <f t="shared" si="54"/>
        <v>43465</v>
      </c>
      <c r="AI969" s="19">
        <f t="shared" si="55"/>
        <v>43465</v>
      </c>
      <c r="AJ969" s="17" t="s">
        <v>402</v>
      </c>
    </row>
    <row r="970" spans="1:36" ht="45" customHeight="1">
      <c r="A970" s="38">
        <v>2018</v>
      </c>
      <c r="B970" s="19">
        <v>43374</v>
      </c>
      <c r="C970" s="19">
        <v>43465</v>
      </c>
      <c r="D970" s="17" t="s">
        <v>96</v>
      </c>
      <c r="E970" s="17">
        <v>322</v>
      </c>
      <c r="F970" s="17" t="s">
        <v>144</v>
      </c>
      <c r="G970" s="17" t="s">
        <v>144</v>
      </c>
      <c r="H970" s="17" t="s">
        <v>145</v>
      </c>
      <c r="I970" s="17" t="s">
        <v>304</v>
      </c>
      <c r="J970" s="17" t="s">
        <v>305</v>
      </c>
      <c r="K970" s="17" t="s">
        <v>306</v>
      </c>
      <c r="L970" s="17" t="s">
        <v>101</v>
      </c>
      <c r="M970" s="17" t="s">
        <v>164</v>
      </c>
      <c r="N970" s="17" t="s">
        <v>103</v>
      </c>
      <c r="O970" s="17">
        <v>0</v>
      </c>
      <c r="P970" s="30">
        <v>0</v>
      </c>
      <c r="Q970" s="17" t="s">
        <v>121</v>
      </c>
      <c r="R970" s="17" t="s">
        <v>122</v>
      </c>
      <c r="S970" s="17" t="s">
        <v>122</v>
      </c>
      <c r="T970" s="17" t="s">
        <v>121</v>
      </c>
      <c r="U970" s="17" t="s">
        <v>122</v>
      </c>
      <c r="V970" s="17" t="s">
        <v>122</v>
      </c>
      <c r="W970" s="17" t="s">
        <v>296</v>
      </c>
      <c r="X970" s="19">
        <v>43366</v>
      </c>
      <c r="Y970" s="19">
        <f t="shared" si="56"/>
        <v>43366</v>
      </c>
      <c r="Z970" s="29">
        <v>963</v>
      </c>
      <c r="AA970" s="30">
        <v>200</v>
      </c>
      <c r="AB970" s="30">
        <v>0</v>
      </c>
      <c r="AD970" s="31" t="s">
        <v>400</v>
      </c>
      <c r="AE970" s="17">
        <v>963</v>
      </c>
      <c r="AF970" s="32" t="s">
        <v>401</v>
      </c>
      <c r="AG970" s="33" t="s">
        <v>173</v>
      </c>
      <c r="AH970" s="19">
        <f t="shared" ref="AH970:AH1033" si="57">+C970</f>
        <v>43465</v>
      </c>
      <c r="AI970" s="19">
        <f t="shared" si="55"/>
        <v>43465</v>
      </c>
      <c r="AJ970" s="17" t="s">
        <v>402</v>
      </c>
    </row>
    <row r="971" spans="1:36" ht="45" customHeight="1">
      <c r="A971" s="38">
        <v>2018</v>
      </c>
      <c r="B971" s="19">
        <v>43374</v>
      </c>
      <c r="C971" s="19">
        <v>43465</v>
      </c>
      <c r="D971" s="17" t="s">
        <v>96</v>
      </c>
      <c r="E971" s="17">
        <v>322</v>
      </c>
      <c r="F971" s="17" t="s">
        <v>144</v>
      </c>
      <c r="G971" s="17" t="s">
        <v>144</v>
      </c>
      <c r="H971" s="17" t="s">
        <v>145</v>
      </c>
      <c r="I971" s="17" t="s">
        <v>355</v>
      </c>
      <c r="J971" s="17" t="s">
        <v>239</v>
      </c>
      <c r="K971" s="17" t="s">
        <v>295</v>
      </c>
      <c r="L971" s="17" t="s">
        <v>101</v>
      </c>
      <c r="M971" s="17" t="s">
        <v>1357</v>
      </c>
      <c r="N971" s="17" t="s">
        <v>103</v>
      </c>
      <c r="O971" s="17">
        <v>0</v>
      </c>
      <c r="P971" s="30">
        <v>0</v>
      </c>
      <c r="Q971" s="17" t="s">
        <v>121</v>
      </c>
      <c r="R971" s="17" t="s">
        <v>122</v>
      </c>
      <c r="S971" s="17" t="s">
        <v>122</v>
      </c>
      <c r="T971" s="17" t="s">
        <v>121</v>
      </c>
      <c r="U971" s="17" t="s">
        <v>122</v>
      </c>
      <c r="V971" s="17" t="s">
        <v>202</v>
      </c>
      <c r="W971" s="37" t="s">
        <v>159</v>
      </c>
      <c r="X971" s="19">
        <v>43363</v>
      </c>
      <c r="Y971" s="19">
        <f t="shared" si="56"/>
        <v>43363</v>
      </c>
      <c r="Z971" s="29">
        <v>964</v>
      </c>
      <c r="AA971" s="30">
        <v>120</v>
      </c>
      <c r="AB971" s="30">
        <v>0</v>
      </c>
      <c r="AD971" s="31" t="s">
        <v>400</v>
      </c>
      <c r="AE971" s="17">
        <v>964</v>
      </c>
      <c r="AF971" s="32" t="s">
        <v>401</v>
      </c>
      <c r="AG971" s="33" t="s">
        <v>173</v>
      </c>
      <c r="AH971" s="19">
        <f t="shared" si="57"/>
        <v>43465</v>
      </c>
      <c r="AI971" s="19">
        <f t="shared" si="55"/>
        <v>43465</v>
      </c>
      <c r="AJ971" s="17" t="s">
        <v>402</v>
      </c>
    </row>
    <row r="972" spans="1:36" ht="45" customHeight="1">
      <c r="A972" s="38">
        <v>2018</v>
      </c>
      <c r="B972" s="19">
        <v>43374</v>
      </c>
      <c r="C972" s="19">
        <v>43465</v>
      </c>
      <c r="D972" s="17" t="s">
        <v>96</v>
      </c>
      <c r="E972" s="17">
        <v>322</v>
      </c>
      <c r="F972" s="17" t="s">
        <v>144</v>
      </c>
      <c r="G972" s="17" t="s">
        <v>144</v>
      </c>
      <c r="H972" s="17" t="s">
        <v>145</v>
      </c>
      <c r="I972" s="17" t="s">
        <v>355</v>
      </c>
      <c r="J972" s="17" t="s">
        <v>239</v>
      </c>
      <c r="K972" s="17" t="s">
        <v>295</v>
      </c>
      <c r="L972" s="17" t="s">
        <v>101</v>
      </c>
      <c r="M972" s="17" t="s">
        <v>1357</v>
      </c>
      <c r="N972" s="17" t="s">
        <v>103</v>
      </c>
      <c r="O972" s="17">
        <v>0</v>
      </c>
      <c r="P972" s="30">
        <v>0</v>
      </c>
      <c r="Q972" s="17" t="s">
        <v>121</v>
      </c>
      <c r="R972" s="17" t="s">
        <v>122</v>
      </c>
      <c r="S972" s="17" t="s">
        <v>122</v>
      </c>
      <c r="T972" s="17" t="s">
        <v>121</v>
      </c>
      <c r="U972" s="17" t="s">
        <v>122</v>
      </c>
      <c r="V972" s="17" t="s">
        <v>202</v>
      </c>
      <c r="W972" s="37" t="s">
        <v>159</v>
      </c>
      <c r="X972" s="19">
        <v>43363</v>
      </c>
      <c r="Y972" s="19">
        <f t="shared" si="56"/>
        <v>43363</v>
      </c>
      <c r="Z972" s="29">
        <v>965</v>
      </c>
      <c r="AA972" s="30">
        <v>170</v>
      </c>
      <c r="AB972" s="30">
        <v>0</v>
      </c>
      <c r="AD972" s="31" t="s">
        <v>400</v>
      </c>
      <c r="AE972" s="17">
        <v>965</v>
      </c>
      <c r="AF972" s="32" t="s">
        <v>401</v>
      </c>
      <c r="AG972" s="33" t="s">
        <v>173</v>
      </c>
      <c r="AH972" s="19">
        <f t="shared" si="57"/>
        <v>43465</v>
      </c>
      <c r="AI972" s="19">
        <f t="shared" si="55"/>
        <v>43465</v>
      </c>
      <c r="AJ972" s="17" t="s">
        <v>402</v>
      </c>
    </row>
    <row r="973" spans="1:36" ht="45" customHeight="1">
      <c r="A973" s="38">
        <v>2018</v>
      </c>
      <c r="B973" s="19">
        <v>43374</v>
      </c>
      <c r="C973" s="19">
        <v>43465</v>
      </c>
      <c r="D973" s="17" t="s">
        <v>96</v>
      </c>
      <c r="E973" s="17">
        <v>322</v>
      </c>
      <c r="F973" s="17" t="s">
        <v>144</v>
      </c>
      <c r="G973" s="17" t="s">
        <v>144</v>
      </c>
      <c r="H973" s="17" t="s">
        <v>145</v>
      </c>
      <c r="I973" s="17" t="s">
        <v>331</v>
      </c>
      <c r="J973" s="17" t="s">
        <v>332</v>
      </c>
      <c r="K973" s="17" t="s">
        <v>333</v>
      </c>
      <c r="L973" s="17" t="s">
        <v>101</v>
      </c>
      <c r="M973" s="17" t="s">
        <v>1357</v>
      </c>
      <c r="N973" s="17" t="s">
        <v>103</v>
      </c>
      <c r="O973" s="17">
        <v>0</v>
      </c>
      <c r="P973" s="30">
        <v>0</v>
      </c>
      <c r="Q973" s="17" t="s">
        <v>121</v>
      </c>
      <c r="R973" s="17" t="s">
        <v>122</v>
      </c>
      <c r="S973" s="17" t="s">
        <v>122</v>
      </c>
      <c r="T973" s="17" t="s">
        <v>121</v>
      </c>
      <c r="U973" s="17" t="s">
        <v>122</v>
      </c>
      <c r="V973" s="17" t="s">
        <v>202</v>
      </c>
      <c r="W973" s="37" t="s">
        <v>296</v>
      </c>
      <c r="X973" s="19">
        <v>43315</v>
      </c>
      <c r="Y973" s="19">
        <f t="shared" si="56"/>
        <v>43315</v>
      </c>
      <c r="Z973" s="29">
        <v>966</v>
      </c>
      <c r="AA973" s="30">
        <v>200</v>
      </c>
      <c r="AB973" s="30">
        <v>0</v>
      </c>
      <c r="AD973" s="31" t="s">
        <v>400</v>
      </c>
      <c r="AE973" s="17">
        <v>966</v>
      </c>
      <c r="AF973" s="32" t="s">
        <v>401</v>
      </c>
      <c r="AG973" s="33" t="s">
        <v>173</v>
      </c>
      <c r="AH973" s="19">
        <f t="shared" si="57"/>
        <v>43465</v>
      </c>
      <c r="AI973" s="19">
        <f t="shared" si="55"/>
        <v>43465</v>
      </c>
      <c r="AJ973" s="17" t="s">
        <v>402</v>
      </c>
    </row>
    <row r="974" spans="1:36" ht="45" customHeight="1">
      <c r="A974" s="38">
        <v>2018</v>
      </c>
      <c r="B974" s="19">
        <v>43374</v>
      </c>
      <c r="C974" s="19">
        <v>43465</v>
      </c>
      <c r="D974" s="17" t="s">
        <v>96</v>
      </c>
      <c r="E974" s="17">
        <v>322</v>
      </c>
      <c r="F974" s="17" t="s">
        <v>144</v>
      </c>
      <c r="G974" s="17" t="s">
        <v>144</v>
      </c>
      <c r="H974" s="17" t="s">
        <v>145</v>
      </c>
      <c r="I974" s="17" t="s">
        <v>304</v>
      </c>
      <c r="J974" s="17" t="s">
        <v>305</v>
      </c>
      <c r="K974" s="17" t="s">
        <v>306</v>
      </c>
      <c r="L974" s="17" t="s">
        <v>101</v>
      </c>
      <c r="M974" s="17" t="s">
        <v>1357</v>
      </c>
      <c r="N974" s="17" t="s">
        <v>103</v>
      </c>
      <c r="O974" s="17">
        <v>0</v>
      </c>
      <c r="P974" s="30">
        <v>0</v>
      </c>
      <c r="Q974" s="17" t="s">
        <v>121</v>
      </c>
      <c r="R974" s="17" t="s">
        <v>122</v>
      </c>
      <c r="S974" s="17" t="s">
        <v>122</v>
      </c>
      <c r="T974" s="17" t="s">
        <v>121</v>
      </c>
      <c r="U974" s="17" t="s">
        <v>122</v>
      </c>
      <c r="V974" s="17" t="s">
        <v>202</v>
      </c>
      <c r="W974" s="37" t="s">
        <v>159</v>
      </c>
      <c r="X974" s="19">
        <v>43691</v>
      </c>
      <c r="Y974" s="19">
        <f t="shared" si="56"/>
        <v>43691</v>
      </c>
      <c r="Z974" s="29">
        <v>967</v>
      </c>
      <c r="AA974" s="30">
        <v>230</v>
      </c>
      <c r="AB974" s="30">
        <v>0</v>
      </c>
      <c r="AD974" s="31" t="s">
        <v>400</v>
      </c>
      <c r="AE974" s="17">
        <v>967</v>
      </c>
      <c r="AF974" s="32" t="s">
        <v>401</v>
      </c>
      <c r="AG974" s="33" t="s">
        <v>173</v>
      </c>
      <c r="AH974" s="19">
        <f t="shared" si="57"/>
        <v>43465</v>
      </c>
      <c r="AI974" s="19">
        <f t="shared" si="55"/>
        <v>43465</v>
      </c>
      <c r="AJ974" s="17" t="s">
        <v>402</v>
      </c>
    </row>
    <row r="975" spans="1:36" ht="45" customHeight="1">
      <c r="A975" s="38">
        <v>2018</v>
      </c>
      <c r="B975" s="19">
        <v>43374</v>
      </c>
      <c r="C975" s="19">
        <v>43465</v>
      </c>
      <c r="D975" s="17" t="s">
        <v>96</v>
      </c>
      <c r="E975" s="17">
        <v>322</v>
      </c>
      <c r="F975" s="17" t="s">
        <v>144</v>
      </c>
      <c r="G975" s="17" t="s">
        <v>144</v>
      </c>
      <c r="H975" s="17" t="s">
        <v>145</v>
      </c>
      <c r="I975" s="17" t="s">
        <v>358</v>
      </c>
      <c r="J975" s="17" t="s">
        <v>359</v>
      </c>
      <c r="K975" s="17" t="s">
        <v>289</v>
      </c>
      <c r="L975" s="17" t="s">
        <v>101</v>
      </c>
      <c r="M975" s="17" t="s">
        <v>1357</v>
      </c>
      <c r="N975" s="17" t="s">
        <v>103</v>
      </c>
      <c r="O975" s="17">
        <v>0</v>
      </c>
      <c r="P975" s="30">
        <v>0</v>
      </c>
      <c r="Q975" s="17" t="s">
        <v>121</v>
      </c>
      <c r="R975" s="17" t="s">
        <v>122</v>
      </c>
      <c r="S975" s="17" t="s">
        <v>122</v>
      </c>
      <c r="T975" s="17" t="s">
        <v>121</v>
      </c>
      <c r="U975" s="17" t="s">
        <v>122</v>
      </c>
      <c r="V975" s="17" t="s">
        <v>202</v>
      </c>
      <c r="W975" s="37" t="s">
        <v>159</v>
      </c>
      <c r="X975" s="19">
        <v>43363</v>
      </c>
      <c r="Y975" s="19">
        <f t="shared" si="56"/>
        <v>43363</v>
      </c>
      <c r="Z975" s="29">
        <v>968</v>
      </c>
      <c r="AA975" s="30">
        <v>380.01</v>
      </c>
      <c r="AB975" s="30">
        <v>0</v>
      </c>
      <c r="AD975" s="31" t="s">
        <v>400</v>
      </c>
      <c r="AE975" s="17">
        <v>968</v>
      </c>
      <c r="AF975" s="32" t="s">
        <v>401</v>
      </c>
      <c r="AG975" s="33" t="s">
        <v>173</v>
      </c>
      <c r="AH975" s="19">
        <f t="shared" si="57"/>
        <v>43465</v>
      </c>
      <c r="AI975" s="19">
        <f t="shared" si="55"/>
        <v>43465</v>
      </c>
      <c r="AJ975" s="17" t="s">
        <v>402</v>
      </c>
    </row>
    <row r="976" spans="1:36" ht="45" customHeight="1">
      <c r="A976" s="38">
        <v>2018</v>
      </c>
      <c r="B976" s="19">
        <v>43374</v>
      </c>
      <c r="C976" s="19">
        <v>43465</v>
      </c>
      <c r="D976" s="17" t="s">
        <v>96</v>
      </c>
      <c r="E976" s="17">
        <v>329</v>
      </c>
      <c r="F976" s="17" t="s">
        <v>369</v>
      </c>
      <c r="G976" s="17" t="s">
        <v>369</v>
      </c>
      <c r="H976" s="17" t="s">
        <v>370</v>
      </c>
      <c r="I976" s="17" t="s">
        <v>371</v>
      </c>
      <c r="J976" s="17" t="s">
        <v>305</v>
      </c>
      <c r="K976" s="17" t="s">
        <v>372</v>
      </c>
      <c r="L976" s="17" t="s">
        <v>101</v>
      </c>
      <c r="M976" s="17" t="s">
        <v>1357</v>
      </c>
      <c r="N976" s="17" t="s">
        <v>103</v>
      </c>
      <c r="O976" s="17">
        <v>0</v>
      </c>
      <c r="P976" s="30">
        <v>0</v>
      </c>
      <c r="Q976" s="17" t="s">
        <v>121</v>
      </c>
      <c r="R976" s="17" t="s">
        <v>122</v>
      </c>
      <c r="S976" s="17" t="s">
        <v>122</v>
      </c>
      <c r="T976" s="17" t="s">
        <v>121</v>
      </c>
      <c r="U976" s="17" t="s">
        <v>122</v>
      </c>
      <c r="V976" s="17" t="s">
        <v>202</v>
      </c>
      <c r="W976" s="37" t="s">
        <v>159</v>
      </c>
      <c r="X976" s="19">
        <v>43340</v>
      </c>
      <c r="Y976" s="19">
        <f t="shared" si="56"/>
        <v>43340</v>
      </c>
      <c r="Z976" s="29">
        <v>969</v>
      </c>
      <c r="AA976" s="30">
        <v>120</v>
      </c>
      <c r="AB976" s="30">
        <v>0</v>
      </c>
      <c r="AD976" s="31" t="s">
        <v>400</v>
      </c>
      <c r="AE976" s="17">
        <v>969</v>
      </c>
      <c r="AF976" s="32" t="s">
        <v>401</v>
      </c>
      <c r="AG976" s="33" t="s">
        <v>173</v>
      </c>
      <c r="AH976" s="19">
        <f t="shared" si="57"/>
        <v>43465</v>
      </c>
      <c r="AI976" s="19">
        <f t="shared" ref="AI976:AI1039" si="58">+AH976</f>
        <v>43465</v>
      </c>
      <c r="AJ976" s="17" t="s">
        <v>402</v>
      </c>
    </row>
    <row r="977" spans="1:36" ht="45" customHeight="1">
      <c r="A977" s="38">
        <v>2018</v>
      </c>
      <c r="B977" s="19">
        <v>43374</v>
      </c>
      <c r="C977" s="19">
        <v>43465</v>
      </c>
      <c r="D977" s="17" t="s">
        <v>96</v>
      </c>
      <c r="E977" s="17">
        <v>377</v>
      </c>
      <c r="F977" s="17" t="s">
        <v>760</v>
      </c>
      <c r="G977" s="17" t="s">
        <v>760</v>
      </c>
      <c r="H977" s="17" t="s">
        <v>761</v>
      </c>
      <c r="I977" s="17" t="s">
        <v>762</v>
      </c>
      <c r="J977" s="17" t="s">
        <v>375</v>
      </c>
      <c r="K977" s="17" t="s">
        <v>289</v>
      </c>
      <c r="L977" s="17" t="s">
        <v>101</v>
      </c>
      <c r="M977" s="17" t="s">
        <v>224</v>
      </c>
      <c r="N977" s="17" t="s">
        <v>103</v>
      </c>
      <c r="O977" s="17">
        <v>0</v>
      </c>
      <c r="P977" s="30">
        <v>0</v>
      </c>
      <c r="Q977" s="17" t="s">
        <v>121</v>
      </c>
      <c r="R977" s="17" t="s">
        <v>122</v>
      </c>
      <c r="S977" s="17" t="s">
        <v>122</v>
      </c>
      <c r="T977" s="17" t="s">
        <v>121</v>
      </c>
      <c r="U977" s="17" t="s">
        <v>122</v>
      </c>
      <c r="V977" s="17" t="s">
        <v>210</v>
      </c>
      <c r="W977" s="37" t="s">
        <v>159</v>
      </c>
      <c r="X977" s="19">
        <v>43381</v>
      </c>
      <c r="Y977" s="19">
        <f t="shared" si="56"/>
        <v>43381</v>
      </c>
      <c r="Z977" s="29">
        <v>970</v>
      </c>
      <c r="AA977" s="30">
        <v>120</v>
      </c>
      <c r="AB977" s="30">
        <v>0</v>
      </c>
      <c r="AD977" s="31" t="s">
        <v>400</v>
      </c>
      <c r="AE977" s="17">
        <v>970</v>
      </c>
      <c r="AF977" s="32" t="s">
        <v>401</v>
      </c>
      <c r="AG977" s="33" t="s">
        <v>173</v>
      </c>
      <c r="AH977" s="19">
        <f t="shared" si="57"/>
        <v>43465</v>
      </c>
      <c r="AI977" s="19">
        <f t="shared" si="58"/>
        <v>43465</v>
      </c>
      <c r="AJ977" s="17" t="s">
        <v>402</v>
      </c>
    </row>
    <row r="978" spans="1:36" ht="45" customHeight="1">
      <c r="A978" s="38">
        <v>2018</v>
      </c>
      <c r="B978" s="19">
        <v>43374</v>
      </c>
      <c r="C978" s="19">
        <v>43465</v>
      </c>
      <c r="D978" s="17" t="s">
        <v>96</v>
      </c>
      <c r="E978" s="37">
        <v>451</v>
      </c>
      <c r="F978" s="37" t="s">
        <v>153</v>
      </c>
      <c r="G978" s="37" t="s">
        <v>153</v>
      </c>
      <c r="H978" s="37" t="s">
        <v>154</v>
      </c>
      <c r="I978" s="37" t="s">
        <v>155</v>
      </c>
      <c r="J978" s="37" t="s">
        <v>156</v>
      </c>
      <c r="K978" s="37" t="s">
        <v>157</v>
      </c>
      <c r="L978" s="17" t="s">
        <v>101</v>
      </c>
      <c r="M978" s="17" t="s">
        <v>158</v>
      </c>
      <c r="N978" s="17" t="s">
        <v>103</v>
      </c>
      <c r="O978" s="17">
        <v>0</v>
      </c>
      <c r="P978" s="30">
        <v>0</v>
      </c>
      <c r="Q978" s="17" t="s">
        <v>121</v>
      </c>
      <c r="R978" s="17" t="s">
        <v>122</v>
      </c>
      <c r="S978" s="17" t="s">
        <v>122</v>
      </c>
      <c r="T978" s="17" t="s">
        <v>121</v>
      </c>
      <c r="U978" s="17" t="s">
        <v>122</v>
      </c>
      <c r="V978" s="17" t="s">
        <v>122</v>
      </c>
      <c r="W978" s="37" t="s">
        <v>159</v>
      </c>
      <c r="X978" s="19">
        <v>43383</v>
      </c>
      <c r="Y978" s="19">
        <f t="shared" si="56"/>
        <v>43383</v>
      </c>
      <c r="Z978" s="29">
        <v>971</v>
      </c>
      <c r="AA978" s="30">
        <v>120</v>
      </c>
      <c r="AB978" s="30">
        <v>0</v>
      </c>
      <c r="AD978" s="31" t="s">
        <v>400</v>
      </c>
      <c r="AE978" s="17">
        <v>971</v>
      </c>
      <c r="AF978" s="32" t="s">
        <v>401</v>
      </c>
      <c r="AG978" s="33" t="s">
        <v>173</v>
      </c>
      <c r="AH978" s="19">
        <f t="shared" si="57"/>
        <v>43465</v>
      </c>
      <c r="AI978" s="19">
        <f t="shared" si="58"/>
        <v>43465</v>
      </c>
      <c r="AJ978" s="17" t="s">
        <v>402</v>
      </c>
    </row>
    <row r="979" spans="1:36" ht="45" customHeight="1">
      <c r="A979" s="38">
        <v>2018</v>
      </c>
      <c r="B979" s="19">
        <v>43374</v>
      </c>
      <c r="C979" s="19">
        <v>43465</v>
      </c>
      <c r="D979" s="17" t="s">
        <v>96</v>
      </c>
      <c r="E979" s="37">
        <v>451</v>
      </c>
      <c r="F979" s="37" t="s">
        <v>153</v>
      </c>
      <c r="G979" s="37" t="s">
        <v>153</v>
      </c>
      <c r="H979" s="37" t="s">
        <v>154</v>
      </c>
      <c r="I979" s="37" t="s">
        <v>155</v>
      </c>
      <c r="J979" s="37" t="s">
        <v>156</v>
      </c>
      <c r="K979" s="37" t="s">
        <v>157</v>
      </c>
      <c r="L979" s="17" t="s">
        <v>101</v>
      </c>
      <c r="M979" s="17" t="s">
        <v>158</v>
      </c>
      <c r="N979" s="17" t="s">
        <v>103</v>
      </c>
      <c r="O979" s="17">
        <v>0</v>
      </c>
      <c r="P979" s="30">
        <v>0</v>
      </c>
      <c r="Q979" s="17" t="s">
        <v>121</v>
      </c>
      <c r="R979" s="17" t="s">
        <v>122</v>
      </c>
      <c r="S979" s="17" t="s">
        <v>122</v>
      </c>
      <c r="T979" s="17" t="s">
        <v>121</v>
      </c>
      <c r="U979" s="17" t="s">
        <v>122</v>
      </c>
      <c r="V979" s="17" t="s">
        <v>122</v>
      </c>
      <c r="W979" s="37" t="s">
        <v>159</v>
      </c>
      <c r="X979" s="19">
        <v>43384</v>
      </c>
      <c r="Y979" s="19">
        <f t="shared" si="56"/>
        <v>43384</v>
      </c>
      <c r="Z979" s="29">
        <v>972</v>
      </c>
      <c r="AA979" s="30">
        <v>120</v>
      </c>
      <c r="AB979" s="30">
        <v>0</v>
      </c>
      <c r="AD979" s="31" t="s">
        <v>400</v>
      </c>
      <c r="AE979" s="17">
        <v>972</v>
      </c>
      <c r="AF979" s="32" t="s">
        <v>401</v>
      </c>
      <c r="AG979" s="33" t="s">
        <v>173</v>
      </c>
      <c r="AH979" s="19">
        <f t="shared" si="57"/>
        <v>43465</v>
      </c>
      <c r="AI979" s="19">
        <f t="shared" si="58"/>
        <v>43465</v>
      </c>
      <c r="AJ979" s="17" t="s">
        <v>402</v>
      </c>
    </row>
    <row r="980" spans="1:36" ht="45" customHeight="1">
      <c r="A980" s="38">
        <v>2018</v>
      </c>
      <c r="B980" s="19">
        <v>43374</v>
      </c>
      <c r="C980" s="19">
        <v>43465</v>
      </c>
      <c r="D980" s="17" t="s">
        <v>96</v>
      </c>
      <c r="E980" s="37">
        <v>451</v>
      </c>
      <c r="F980" s="37" t="s">
        <v>153</v>
      </c>
      <c r="G980" s="37" t="s">
        <v>153</v>
      </c>
      <c r="H980" s="37" t="s">
        <v>154</v>
      </c>
      <c r="I980" s="37" t="s">
        <v>155</v>
      </c>
      <c r="J980" s="37" t="s">
        <v>156</v>
      </c>
      <c r="K980" s="37" t="s">
        <v>157</v>
      </c>
      <c r="L980" s="17" t="s">
        <v>101</v>
      </c>
      <c r="M980" s="17" t="s">
        <v>158</v>
      </c>
      <c r="N980" s="17" t="s">
        <v>103</v>
      </c>
      <c r="O980" s="17">
        <v>0</v>
      </c>
      <c r="P980" s="30">
        <v>0</v>
      </c>
      <c r="Q980" s="17" t="s">
        <v>121</v>
      </c>
      <c r="R980" s="17" t="s">
        <v>122</v>
      </c>
      <c r="S980" s="17" t="s">
        <v>122</v>
      </c>
      <c r="T980" s="17" t="s">
        <v>121</v>
      </c>
      <c r="U980" s="17" t="s">
        <v>122</v>
      </c>
      <c r="V980" s="17" t="s">
        <v>122</v>
      </c>
      <c r="W980" s="37" t="s">
        <v>159</v>
      </c>
      <c r="X980" s="19">
        <v>43389</v>
      </c>
      <c r="Y980" s="19">
        <f t="shared" si="56"/>
        <v>43389</v>
      </c>
      <c r="Z980" s="29">
        <v>973</v>
      </c>
      <c r="AA980" s="30">
        <v>120</v>
      </c>
      <c r="AB980" s="30">
        <v>0</v>
      </c>
      <c r="AD980" s="31" t="s">
        <v>400</v>
      </c>
      <c r="AE980" s="17">
        <v>973</v>
      </c>
      <c r="AF980" s="32" t="s">
        <v>401</v>
      </c>
      <c r="AG980" s="33" t="s">
        <v>173</v>
      </c>
      <c r="AH980" s="19">
        <f t="shared" si="57"/>
        <v>43465</v>
      </c>
      <c r="AI980" s="19">
        <f t="shared" si="58"/>
        <v>43465</v>
      </c>
      <c r="AJ980" s="17" t="s">
        <v>402</v>
      </c>
    </row>
    <row r="981" spans="1:36" ht="45" customHeight="1">
      <c r="A981" s="38">
        <v>2018</v>
      </c>
      <c r="B981" s="19">
        <v>43374</v>
      </c>
      <c r="C981" s="19">
        <v>43465</v>
      </c>
      <c r="D981" s="17" t="s">
        <v>96</v>
      </c>
      <c r="E981" s="37">
        <v>451</v>
      </c>
      <c r="F981" s="37" t="s">
        <v>153</v>
      </c>
      <c r="G981" s="37" t="s">
        <v>153</v>
      </c>
      <c r="H981" s="37" t="s">
        <v>154</v>
      </c>
      <c r="I981" s="37" t="s">
        <v>155</v>
      </c>
      <c r="J981" s="37" t="s">
        <v>156</v>
      </c>
      <c r="K981" s="37" t="s">
        <v>157</v>
      </c>
      <c r="L981" s="17" t="s">
        <v>101</v>
      </c>
      <c r="M981" s="17" t="s">
        <v>158</v>
      </c>
      <c r="N981" s="17" t="s">
        <v>103</v>
      </c>
      <c r="O981" s="17">
        <v>0</v>
      </c>
      <c r="P981" s="30">
        <v>0</v>
      </c>
      <c r="Q981" s="17" t="s">
        <v>121</v>
      </c>
      <c r="R981" s="17" t="s">
        <v>122</v>
      </c>
      <c r="S981" s="17" t="s">
        <v>122</v>
      </c>
      <c r="T981" s="17" t="s">
        <v>121</v>
      </c>
      <c r="U981" s="17" t="s">
        <v>122</v>
      </c>
      <c r="V981" s="17" t="s">
        <v>122</v>
      </c>
      <c r="W981" s="37" t="s">
        <v>159</v>
      </c>
      <c r="X981" s="19">
        <v>43392</v>
      </c>
      <c r="Y981" s="19">
        <f t="shared" si="56"/>
        <v>43392</v>
      </c>
      <c r="Z981" s="29">
        <v>974</v>
      </c>
      <c r="AA981" s="30">
        <v>120</v>
      </c>
      <c r="AB981" s="30">
        <v>0</v>
      </c>
      <c r="AD981" s="31" t="s">
        <v>400</v>
      </c>
      <c r="AE981" s="17">
        <v>974</v>
      </c>
      <c r="AF981" s="32" t="s">
        <v>401</v>
      </c>
      <c r="AG981" s="33" t="s">
        <v>173</v>
      </c>
      <c r="AH981" s="19">
        <f t="shared" si="57"/>
        <v>43465</v>
      </c>
      <c r="AI981" s="19">
        <f t="shared" si="58"/>
        <v>43465</v>
      </c>
      <c r="AJ981" s="17" t="s">
        <v>402</v>
      </c>
    </row>
    <row r="982" spans="1:36" ht="45" customHeight="1">
      <c r="A982" s="38">
        <v>2018</v>
      </c>
      <c r="B982" s="19">
        <v>43374</v>
      </c>
      <c r="C982" s="19">
        <v>43465</v>
      </c>
      <c r="D982" s="17" t="s">
        <v>96</v>
      </c>
      <c r="E982" s="37">
        <v>451</v>
      </c>
      <c r="F982" s="37" t="s">
        <v>153</v>
      </c>
      <c r="G982" s="37" t="s">
        <v>153</v>
      </c>
      <c r="H982" s="37" t="s">
        <v>154</v>
      </c>
      <c r="I982" s="37" t="s">
        <v>155</v>
      </c>
      <c r="J982" s="37" t="s">
        <v>156</v>
      </c>
      <c r="K982" s="37" t="s">
        <v>157</v>
      </c>
      <c r="L982" s="17" t="s">
        <v>101</v>
      </c>
      <c r="M982" s="17" t="s">
        <v>158</v>
      </c>
      <c r="N982" s="17" t="s">
        <v>103</v>
      </c>
      <c r="O982" s="17">
        <v>0</v>
      </c>
      <c r="P982" s="30">
        <v>0</v>
      </c>
      <c r="Q982" s="17" t="s">
        <v>121</v>
      </c>
      <c r="R982" s="17" t="s">
        <v>122</v>
      </c>
      <c r="S982" s="17" t="s">
        <v>122</v>
      </c>
      <c r="T982" s="17" t="s">
        <v>121</v>
      </c>
      <c r="U982" s="17" t="s">
        <v>122</v>
      </c>
      <c r="V982" s="17" t="s">
        <v>122</v>
      </c>
      <c r="W982" s="37" t="s">
        <v>159</v>
      </c>
      <c r="X982" s="19">
        <v>43392</v>
      </c>
      <c r="Y982" s="19">
        <f t="shared" si="56"/>
        <v>43392</v>
      </c>
      <c r="Z982" s="29">
        <v>975</v>
      </c>
      <c r="AA982" s="30">
        <v>120</v>
      </c>
      <c r="AB982" s="30">
        <v>0</v>
      </c>
      <c r="AD982" s="31" t="s">
        <v>400</v>
      </c>
      <c r="AE982" s="17">
        <v>975</v>
      </c>
      <c r="AF982" s="32" t="s">
        <v>401</v>
      </c>
      <c r="AG982" s="33" t="s">
        <v>173</v>
      </c>
      <c r="AH982" s="19">
        <f t="shared" si="57"/>
        <v>43465</v>
      </c>
      <c r="AI982" s="19">
        <f t="shared" si="58"/>
        <v>43465</v>
      </c>
      <c r="AJ982" s="17" t="s">
        <v>402</v>
      </c>
    </row>
    <row r="983" spans="1:36" ht="45" customHeight="1">
      <c r="A983" s="38">
        <v>2018</v>
      </c>
      <c r="B983" s="19">
        <v>43374</v>
      </c>
      <c r="C983" s="19">
        <v>43465</v>
      </c>
      <c r="D983" s="17" t="s">
        <v>96</v>
      </c>
      <c r="E983" s="37">
        <v>451</v>
      </c>
      <c r="F983" s="37" t="s">
        <v>153</v>
      </c>
      <c r="G983" s="37" t="s">
        <v>153</v>
      </c>
      <c r="H983" s="37" t="s">
        <v>154</v>
      </c>
      <c r="I983" s="37" t="s">
        <v>155</v>
      </c>
      <c r="J983" s="37" t="s">
        <v>156</v>
      </c>
      <c r="K983" s="37" t="s">
        <v>157</v>
      </c>
      <c r="L983" s="17" t="s">
        <v>101</v>
      </c>
      <c r="M983" s="17" t="s">
        <v>158</v>
      </c>
      <c r="N983" s="17" t="s">
        <v>103</v>
      </c>
      <c r="O983" s="17">
        <v>0</v>
      </c>
      <c r="P983" s="30">
        <v>0</v>
      </c>
      <c r="Q983" s="17" t="s">
        <v>121</v>
      </c>
      <c r="R983" s="17" t="s">
        <v>122</v>
      </c>
      <c r="S983" s="17" t="s">
        <v>122</v>
      </c>
      <c r="T983" s="17" t="s">
        <v>121</v>
      </c>
      <c r="U983" s="17" t="s">
        <v>122</v>
      </c>
      <c r="V983" s="17" t="s">
        <v>122</v>
      </c>
      <c r="W983" s="37" t="s">
        <v>159</v>
      </c>
      <c r="X983" s="19">
        <v>43375</v>
      </c>
      <c r="Y983" s="19">
        <f t="shared" si="56"/>
        <v>43375</v>
      </c>
      <c r="Z983" s="29">
        <v>976</v>
      </c>
      <c r="AA983" s="30">
        <v>120</v>
      </c>
      <c r="AB983" s="30">
        <v>0</v>
      </c>
      <c r="AD983" s="31" t="s">
        <v>400</v>
      </c>
      <c r="AE983" s="17">
        <v>976</v>
      </c>
      <c r="AF983" s="32" t="s">
        <v>401</v>
      </c>
      <c r="AG983" s="33" t="s">
        <v>173</v>
      </c>
      <c r="AH983" s="19">
        <f t="shared" si="57"/>
        <v>43465</v>
      </c>
      <c r="AI983" s="19">
        <f t="shared" si="58"/>
        <v>43465</v>
      </c>
      <c r="AJ983" s="17" t="s">
        <v>402</v>
      </c>
    </row>
    <row r="984" spans="1:36" ht="45" customHeight="1">
      <c r="A984" s="38">
        <v>2018</v>
      </c>
      <c r="B984" s="19">
        <v>43374</v>
      </c>
      <c r="C984" s="19">
        <v>43465</v>
      </c>
      <c r="D984" s="17" t="s">
        <v>96</v>
      </c>
      <c r="E984" s="37">
        <v>451</v>
      </c>
      <c r="F984" s="37" t="s">
        <v>153</v>
      </c>
      <c r="G984" s="37" t="s">
        <v>153</v>
      </c>
      <c r="H984" s="37" t="s">
        <v>154</v>
      </c>
      <c r="I984" s="37" t="s">
        <v>155</v>
      </c>
      <c r="J984" s="37" t="s">
        <v>156</v>
      </c>
      <c r="K984" s="37" t="s">
        <v>157</v>
      </c>
      <c r="L984" s="17" t="s">
        <v>101</v>
      </c>
      <c r="M984" s="17" t="s">
        <v>158</v>
      </c>
      <c r="N984" s="17" t="s">
        <v>103</v>
      </c>
      <c r="O984" s="17">
        <v>0</v>
      </c>
      <c r="P984" s="30">
        <v>0</v>
      </c>
      <c r="Q984" s="17" t="s">
        <v>121</v>
      </c>
      <c r="R984" s="17" t="s">
        <v>122</v>
      </c>
      <c r="S984" s="17" t="s">
        <v>122</v>
      </c>
      <c r="T984" s="17" t="s">
        <v>121</v>
      </c>
      <c r="U984" s="17" t="s">
        <v>122</v>
      </c>
      <c r="V984" s="17" t="s">
        <v>122</v>
      </c>
      <c r="W984" s="37" t="s">
        <v>159</v>
      </c>
      <c r="X984" s="19">
        <v>43376</v>
      </c>
      <c r="Y984" s="19">
        <f t="shared" si="56"/>
        <v>43376</v>
      </c>
      <c r="Z984" s="29">
        <v>977</v>
      </c>
      <c r="AA984" s="30">
        <v>120</v>
      </c>
      <c r="AB984" s="30">
        <v>0</v>
      </c>
      <c r="AD984" s="31" t="s">
        <v>400</v>
      </c>
      <c r="AE984" s="17">
        <v>977</v>
      </c>
      <c r="AF984" s="32" t="s">
        <v>401</v>
      </c>
      <c r="AG984" s="33" t="s">
        <v>173</v>
      </c>
      <c r="AH984" s="19">
        <f t="shared" si="57"/>
        <v>43465</v>
      </c>
      <c r="AI984" s="19">
        <f t="shared" si="58"/>
        <v>43465</v>
      </c>
      <c r="AJ984" s="17" t="s">
        <v>402</v>
      </c>
    </row>
    <row r="985" spans="1:36" ht="45" customHeight="1">
      <c r="A985" s="38">
        <v>2018</v>
      </c>
      <c r="B985" s="19">
        <v>43374</v>
      </c>
      <c r="C985" s="19">
        <v>43465</v>
      </c>
      <c r="D985" s="17" t="s">
        <v>96</v>
      </c>
      <c r="E985" s="37">
        <v>451</v>
      </c>
      <c r="F985" s="37" t="s">
        <v>153</v>
      </c>
      <c r="G985" s="37" t="s">
        <v>153</v>
      </c>
      <c r="H985" s="37" t="s">
        <v>154</v>
      </c>
      <c r="I985" s="37" t="s">
        <v>155</v>
      </c>
      <c r="J985" s="37" t="s">
        <v>156</v>
      </c>
      <c r="K985" s="37" t="s">
        <v>157</v>
      </c>
      <c r="L985" s="17" t="s">
        <v>101</v>
      </c>
      <c r="M985" s="17" t="s">
        <v>158</v>
      </c>
      <c r="N985" s="17" t="s">
        <v>103</v>
      </c>
      <c r="O985" s="17">
        <v>0</v>
      </c>
      <c r="P985" s="30">
        <v>0</v>
      </c>
      <c r="Q985" s="17" t="s">
        <v>121</v>
      </c>
      <c r="R985" s="17" t="s">
        <v>122</v>
      </c>
      <c r="S985" s="17" t="s">
        <v>122</v>
      </c>
      <c r="T985" s="17" t="s">
        <v>121</v>
      </c>
      <c r="U985" s="17" t="s">
        <v>122</v>
      </c>
      <c r="V985" s="17" t="s">
        <v>122</v>
      </c>
      <c r="W985" s="37" t="s">
        <v>159</v>
      </c>
      <c r="X985" s="19">
        <v>43377</v>
      </c>
      <c r="Y985" s="19">
        <f t="shared" si="56"/>
        <v>43377</v>
      </c>
      <c r="Z985" s="29">
        <v>978</v>
      </c>
      <c r="AA985" s="30">
        <v>120</v>
      </c>
      <c r="AB985" s="30">
        <v>0</v>
      </c>
      <c r="AD985" s="31" t="s">
        <v>400</v>
      </c>
      <c r="AE985" s="17">
        <v>978</v>
      </c>
      <c r="AF985" s="32" t="s">
        <v>401</v>
      </c>
      <c r="AG985" s="33" t="s">
        <v>173</v>
      </c>
      <c r="AH985" s="19">
        <f t="shared" si="57"/>
        <v>43465</v>
      </c>
      <c r="AI985" s="19">
        <f t="shared" si="58"/>
        <v>43465</v>
      </c>
      <c r="AJ985" s="17" t="s">
        <v>402</v>
      </c>
    </row>
    <row r="986" spans="1:36" ht="45" customHeight="1">
      <c r="A986" s="38">
        <v>2018</v>
      </c>
      <c r="B986" s="19">
        <v>43374</v>
      </c>
      <c r="C986" s="19">
        <v>43465</v>
      </c>
      <c r="D986" s="17" t="s">
        <v>96</v>
      </c>
      <c r="E986" s="37">
        <v>451</v>
      </c>
      <c r="F986" s="37" t="s">
        <v>153</v>
      </c>
      <c r="G986" s="37" t="s">
        <v>153</v>
      </c>
      <c r="H986" s="37" t="s">
        <v>154</v>
      </c>
      <c r="I986" s="37" t="s">
        <v>155</v>
      </c>
      <c r="J986" s="37" t="s">
        <v>156</v>
      </c>
      <c r="K986" s="37" t="s">
        <v>157</v>
      </c>
      <c r="L986" s="17" t="s">
        <v>101</v>
      </c>
      <c r="M986" s="17" t="s">
        <v>158</v>
      </c>
      <c r="N986" s="17" t="s">
        <v>103</v>
      </c>
      <c r="O986" s="17">
        <v>0</v>
      </c>
      <c r="P986" s="30">
        <v>0</v>
      </c>
      <c r="Q986" s="17" t="s">
        <v>121</v>
      </c>
      <c r="R986" s="17" t="s">
        <v>122</v>
      </c>
      <c r="S986" s="17" t="s">
        <v>122</v>
      </c>
      <c r="T986" s="17" t="s">
        <v>121</v>
      </c>
      <c r="U986" s="17" t="s">
        <v>122</v>
      </c>
      <c r="V986" s="17" t="s">
        <v>122</v>
      </c>
      <c r="W986" s="37" t="s">
        <v>159</v>
      </c>
      <c r="X986" s="19">
        <v>43378</v>
      </c>
      <c r="Y986" s="19">
        <f t="shared" si="56"/>
        <v>43378</v>
      </c>
      <c r="Z986" s="29">
        <v>979</v>
      </c>
      <c r="AA986" s="30">
        <v>120</v>
      </c>
      <c r="AB986" s="30">
        <v>0</v>
      </c>
      <c r="AD986" s="31" t="s">
        <v>400</v>
      </c>
      <c r="AE986" s="17">
        <v>979</v>
      </c>
      <c r="AF986" s="32" t="s">
        <v>401</v>
      </c>
      <c r="AG986" s="33" t="s">
        <v>173</v>
      </c>
      <c r="AH986" s="19">
        <f t="shared" si="57"/>
        <v>43465</v>
      </c>
      <c r="AI986" s="19">
        <f t="shared" si="58"/>
        <v>43465</v>
      </c>
      <c r="AJ986" s="17" t="s">
        <v>402</v>
      </c>
    </row>
    <row r="987" spans="1:36" ht="45" customHeight="1">
      <c r="A987" s="38">
        <v>2018</v>
      </c>
      <c r="B987" s="19">
        <v>43374</v>
      </c>
      <c r="C987" s="19">
        <v>43465</v>
      </c>
      <c r="D987" s="17" t="s">
        <v>96</v>
      </c>
      <c r="E987" s="37">
        <v>451</v>
      </c>
      <c r="F987" s="37" t="s">
        <v>153</v>
      </c>
      <c r="G987" s="37" t="s">
        <v>153</v>
      </c>
      <c r="H987" s="37" t="s">
        <v>154</v>
      </c>
      <c r="I987" s="37" t="s">
        <v>155</v>
      </c>
      <c r="J987" s="37" t="s">
        <v>156</v>
      </c>
      <c r="K987" s="37" t="s">
        <v>157</v>
      </c>
      <c r="L987" s="17" t="s">
        <v>101</v>
      </c>
      <c r="M987" s="17" t="s">
        <v>158</v>
      </c>
      <c r="N987" s="17" t="s">
        <v>103</v>
      </c>
      <c r="O987" s="17">
        <v>0</v>
      </c>
      <c r="P987" s="30">
        <v>0</v>
      </c>
      <c r="Q987" s="17" t="s">
        <v>121</v>
      </c>
      <c r="R987" s="17" t="s">
        <v>122</v>
      </c>
      <c r="S987" s="17" t="s">
        <v>122</v>
      </c>
      <c r="T987" s="17" t="s">
        <v>121</v>
      </c>
      <c r="U987" s="17" t="s">
        <v>122</v>
      </c>
      <c r="V987" s="17" t="s">
        <v>122</v>
      </c>
      <c r="W987" s="37" t="s">
        <v>159</v>
      </c>
      <c r="X987" s="19">
        <v>43382</v>
      </c>
      <c r="Y987" s="19">
        <f t="shared" si="56"/>
        <v>43382</v>
      </c>
      <c r="Z987" s="29">
        <v>980</v>
      </c>
      <c r="AA987" s="30">
        <v>120</v>
      </c>
      <c r="AB987" s="30">
        <v>0</v>
      </c>
      <c r="AD987" s="31" t="s">
        <v>400</v>
      </c>
      <c r="AE987" s="17">
        <v>980</v>
      </c>
      <c r="AF987" s="32" t="s">
        <v>401</v>
      </c>
      <c r="AG987" s="33" t="s">
        <v>173</v>
      </c>
      <c r="AH987" s="19">
        <f t="shared" si="57"/>
        <v>43465</v>
      </c>
      <c r="AI987" s="19">
        <f t="shared" si="58"/>
        <v>43465</v>
      </c>
      <c r="AJ987" s="17" t="s">
        <v>402</v>
      </c>
    </row>
    <row r="988" spans="1:36" ht="45" customHeight="1">
      <c r="A988" s="38">
        <v>2018</v>
      </c>
      <c r="B988" s="19">
        <v>43374</v>
      </c>
      <c r="C988" s="19">
        <v>43465</v>
      </c>
      <c r="D988" s="17" t="s">
        <v>96</v>
      </c>
      <c r="E988" s="37">
        <v>451</v>
      </c>
      <c r="F988" s="37" t="s">
        <v>153</v>
      </c>
      <c r="G988" s="37" t="s">
        <v>153</v>
      </c>
      <c r="H988" s="37" t="s">
        <v>154</v>
      </c>
      <c r="I988" s="37" t="s">
        <v>155</v>
      </c>
      <c r="J988" s="37" t="s">
        <v>156</v>
      </c>
      <c r="K988" s="37" t="s">
        <v>157</v>
      </c>
      <c r="L988" s="17" t="s">
        <v>101</v>
      </c>
      <c r="M988" s="17" t="s">
        <v>158</v>
      </c>
      <c r="N988" s="17" t="s">
        <v>103</v>
      </c>
      <c r="O988" s="17">
        <v>0</v>
      </c>
      <c r="P988" s="30">
        <v>0</v>
      </c>
      <c r="Q988" s="17" t="s">
        <v>121</v>
      </c>
      <c r="R988" s="17" t="s">
        <v>122</v>
      </c>
      <c r="S988" s="17" t="s">
        <v>122</v>
      </c>
      <c r="T988" s="17" t="s">
        <v>121</v>
      </c>
      <c r="U988" s="17" t="s">
        <v>122</v>
      </c>
      <c r="V988" s="17" t="s">
        <v>122</v>
      </c>
      <c r="W988" s="37" t="s">
        <v>159</v>
      </c>
      <c r="X988" s="19">
        <v>43410</v>
      </c>
      <c r="Y988" s="19">
        <f t="shared" si="56"/>
        <v>43410</v>
      </c>
      <c r="Z988" s="29">
        <v>981</v>
      </c>
      <c r="AA988" s="30">
        <v>120</v>
      </c>
      <c r="AB988" s="30">
        <v>0</v>
      </c>
      <c r="AD988" s="31" t="s">
        <v>400</v>
      </c>
      <c r="AE988" s="17">
        <v>981</v>
      </c>
      <c r="AF988" s="32" t="s">
        <v>401</v>
      </c>
      <c r="AG988" s="33" t="s">
        <v>173</v>
      </c>
      <c r="AH988" s="19">
        <f t="shared" si="57"/>
        <v>43465</v>
      </c>
      <c r="AI988" s="19">
        <f t="shared" si="58"/>
        <v>43465</v>
      </c>
      <c r="AJ988" s="17" t="s">
        <v>402</v>
      </c>
    </row>
    <row r="989" spans="1:36" ht="45" customHeight="1">
      <c r="A989" s="38">
        <v>2018</v>
      </c>
      <c r="B989" s="19">
        <v>43374</v>
      </c>
      <c r="C989" s="19">
        <v>43465</v>
      </c>
      <c r="D989" s="17" t="s">
        <v>96</v>
      </c>
      <c r="E989" s="37">
        <v>451</v>
      </c>
      <c r="F989" s="37" t="s">
        <v>153</v>
      </c>
      <c r="G989" s="37" t="s">
        <v>153</v>
      </c>
      <c r="H989" s="37" t="s">
        <v>154</v>
      </c>
      <c r="I989" s="37" t="s">
        <v>155</v>
      </c>
      <c r="J989" s="37" t="s">
        <v>156</v>
      </c>
      <c r="K989" s="37" t="s">
        <v>157</v>
      </c>
      <c r="L989" s="17" t="s">
        <v>101</v>
      </c>
      <c r="M989" s="17" t="s">
        <v>158</v>
      </c>
      <c r="N989" s="17" t="s">
        <v>103</v>
      </c>
      <c r="O989" s="17">
        <v>0</v>
      </c>
      <c r="P989" s="30">
        <v>0</v>
      </c>
      <c r="Q989" s="17" t="s">
        <v>121</v>
      </c>
      <c r="R989" s="17" t="s">
        <v>122</v>
      </c>
      <c r="S989" s="17" t="s">
        <v>122</v>
      </c>
      <c r="T989" s="17" t="s">
        <v>121</v>
      </c>
      <c r="U989" s="17" t="s">
        <v>122</v>
      </c>
      <c r="V989" s="17" t="s">
        <v>122</v>
      </c>
      <c r="W989" s="37" t="s">
        <v>159</v>
      </c>
      <c r="X989" s="19">
        <v>43411</v>
      </c>
      <c r="Y989" s="19">
        <f t="shared" si="56"/>
        <v>43411</v>
      </c>
      <c r="Z989" s="29">
        <v>982</v>
      </c>
      <c r="AA989" s="30">
        <v>120</v>
      </c>
      <c r="AB989" s="30">
        <v>0</v>
      </c>
      <c r="AD989" s="31" t="s">
        <v>400</v>
      </c>
      <c r="AE989" s="17">
        <v>982</v>
      </c>
      <c r="AF989" s="32" t="s">
        <v>401</v>
      </c>
      <c r="AG989" s="33" t="s">
        <v>173</v>
      </c>
      <c r="AH989" s="19">
        <f t="shared" si="57"/>
        <v>43465</v>
      </c>
      <c r="AI989" s="19">
        <f t="shared" si="58"/>
        <v>43465</v>
      </c>
      <c r="AJ989" s="17" t="s">
        <v>402</v>
      </c>
    </row>
    <row r="990" spans="1:36" ht="45" customHeight="1">
      <c r="A990" s="38">
        <v>2018</v>
      </c>
      <c r="B990" s="19">
        <v>43374</v>
      </c>
      <c r="C990" s="19">
        <v>43465</v>
      </c>
      <c r="D990" s="17" t="s">
        <v>96</v>
      </c>
      <c r="E990" s="37">
        <v>451</v>
      </c>
      <c r="F990" s="37" t="s">
        <v>153</v>
      </c>
      <c r="G990" s="37" t="s">
        <v>153</v>
      </c>
      <c r="H990" s="37" t="s">
        <v>154</v>
      </c>
      <c r="I990" s="37" t="s">
        <v>155</v>
      </c>
      <c r="J990" s="37" t="s">
        <v>156</v>
      </c>
      <c r="K990" s="37" t="s">
        <v>157</v>
      </c>
      <c r="L990" s="17" t="s">
        <v>101</v>
      </c>
      <c r="M990" s="17" t="s">
        <v>158</v>
      </c>
      <c r="N990" s="17" t="s">
        <v>103</v>
      </c>
      <c r="O990" s="17">
        <v>0</v>
      </c>
      <c r="P990" s="30">
        <v>0</v>
      </c>
      <c r="Q990" s="17" t="s">
        <v>121</v>
      </c>
      <c r="R990" s="17" t="s">
        <v>122</v>
      </c>
      <c r="S990" s="17" t="s">
        <v>122</v>
      </c>
      <c r="T990" s="17" t="s">
        <v>121</v>
      </c>
      <c r="U990" s="17" t="s">
        <v>122</v>
      </c>
      <c r="V990" s="17" t="s">
        <v>122</v>
      </c>
      <c r="W990" s="37" t="s">
        <v>159</v>
      </c>
      <c r="X990" s="19">
        <v>43412</v>
      </c>
      <c r="Y990" s="19">
        <f t="shared" si="56"/>
        <v>43412</v>
      </c>
      <c r="Z990" s="29">
        <v>983</v>
      </c>
      <c r="AA990" s="30">
        <v>120</v>
      </c>
      <c r="AB990" s="30">
        <v>0</v>
      </c>
      <c r="AD990" s="31" t="s">
        <v>400</v>
      </c>
      <c r="AE990" s="17">
        <v>983</v>
      </c>
      <c r="AF990" s="32" t="s">
        <v>401</v>
      </c>
      <c r="AG990" s="33" t="s">
        <v>173</v>
      </c>
      <c r="AH990" s="19">
        <f t="shared" si="57"/>
        <v>43465</v>
      </c>
      <c r="AI990" s="19">
        <f t="shared" si="58"/>
        <v>43465</v>
      </c>
      <c r="AJ990" s="17" t="s">
        <v>402</v>
      </c>
    </row>
    <row r="991" spans="1:36" ht="45" customHeight="1">
      <c r="A991" s="38">
        <v>2018</v>
      </c>
      <c r="B991" s="19">
        <v>43374</v>
      </c>
      <c r="C991" s="19">
        <v>43465</v>
      </c>
      <c r="D991" s="17" t="s">
        <v>96</v>
      </c>
      <c r="E991" s="37">
        <v>451</v>
      </c>
      <c r="F991" s="37" t="s">
        <v>153</v>
      </c>
      <c r="G991" s="37" t="s">
        <v>153</v>
      </c>
      <c r="H991" s="37" t="s">
        <v>154</v>
      </c>
      <c r="I991" s="37" t="s">
        <v>155</v>
      </c>
      <c r="J991" s="37" t="s">
        <v>156</v>
      </c>
      <c r="K991" s="37" t="s">
        <v>157</v>
      </c>
      <c r="L991" s="17" t="s">
        <v>101</v>
      </c>
      <c r="M991" s="17" t="s">
        <v>158</v>
      </c>
      <c r="N991" s="17" t="s">
        <v>103</v>
      </c>
      <c r="O991" s="17">
        <v>0</v>
      </c>
      <c r="P991" s="30">
        <v>0</v>
      </c>
      <c r="Q991" s="17" t="s">
        <v>121</v>
      </c>
      <c r="R991" s="17" t="s">
        <v>122</v>
      </c>
      <c r="S991" s="17" t="s">
        <v>122</v>
      </c>
      <c r="T991" s="17" t="s">
        <v>121</v>
      </c>
      <c r="U991" s="17" t="s">
        <v>122</v>
      </c>
      <c r="V991" s="17" t="s">
        <v>122</v>
      </c>
      <c r="W991" s="37" t="s">
        <v>159</v>
      </c>
      <c r="X991" s="19">
        <v>43413</v>
      </c>
      <c r="Y991" s="19">
        <f t="shared" ref="Y991:Y1054" si="59">+X991</f>
        <v>43413</v>
      </c>
      <c r="Z991" s="29">
        <v>984</v>
      </c>
      <c r="AA991" s="30">
        <v>120</v>
      </c>
      <c r="AB991" s="30">
        <v>0</v>
      </c>
      <c r="AD991" s="31" t="s">
        <v>400</v>
      </c>
      <c r="AE991" s="17">
        <v>984</v>
      </c>
      <c r="AF991" s="32" t="s">
        <v>401</v>
      </c>
      <c r="AG991" s="33" t="s">
        <v>173</v>
      </c>
      <c r="AH991" s="19">
        <f t="shared" si="57"/>
        <v>43465</v>
      </c>
      <c r="AI991" s="19">
        <f t="shared" si="58"/>
        <v>43465</v>
      </c>
      <c r="AJ991" s="17" t="s">
        <v>402</v>
      </c>
    </row>
    <row r="992" spans="1:36" ht="45" customHeight="1">
      <c r="A992" s="38">
        <v>2018</v>
      </c>
      <c r="B992" s="19">
        <v>43374</v>
      </c>
      <c r="C992" s="19">
        <v>43465</v>
      </c>
      <c r="D992" s="17" t="s">
        <v>96</v>
      </c>
      <c r="E992" s="37">
        <v>451</v>
      </c>
      <c r="F992" s="37" t="s">
        <v>153</v>
      </c>
      <c r="G992" s="37" t="s">
        <v>153</v>
      </c>
      <c r="H992" s="37" t="s">
        <v>154</v>
      </c>
      <c r="I992" s="37" t="s">
        <v>155</v>
      </c>
      <c r="J992" s="37" t="s">
        <v>156</v>
      </c>
      <c r="K992" s="37" t="s">
        <v>157</v>
      </c>
      <c r="L992" s="17" t="s">
        <v>101</v>
      </c>
      <c r="M992" s="17" t="s">
        <v>158</v>
      </c>
      <c r="N992" s="17" t="s">
        <v>103</v>
      </c>
      <c r="O992" s="17">
        <v>0</v>
      </c>
      <c r="P992" s="30">
        <v>0</v>
      </c>
      <c r="Q992" s="17" t="s">
        <v>121</v>
      </c>
      <c r="R992" s="17" t="s">
        <v>122</v>
      </c>
      <c r="S992" s="17" t="s">
        <v>122</v>
      </c>
      <c r="T992" s="17" t="s">
        <v>121</v>
      </c>
      <c r="U992" s="17" t="s">
        <v>122</v>
      </c>
      <c r="V992" s="17" t="s">
        <v>122</v>
      </c>
      <c r="W992" s="37" t="s">
        <v>159</v>
      </c>
      <c r="X992" s="19">
        <v>43417</v>
      </c>
      <c r="Y992" s="19">
        <f t="shared" si="59"/>
        <v>43417</v>
      </c>
      <c r="Z992" s="29">
        <v>985</v>
      </c>
      <c r="AA992" s="30">
        <v>120</v>
      </c>
      <c r="AB992" s="30">
        <v>0</v>
      </c>
      <c r="AD992" s="31" t="s">
        <v>400</v>
      </c>
      <c r="AE992" s="17">
        <v>985</v>
      </c>
      <c r="AF992" s="32" t="s">
        <v>401</v>
      </c>
      <c r="AG992" s="33" t="s">
        <v>173</v>
      </c>
      <c r="AH992" s="19">
        <f t="shared" si="57"/>
        <v>43465</v>
      </c>
      <c r="AI992" s="19">
        <f t="shared" si="58"/>
        <v>43465</v>
      </c>
      <c r="AJ992" s="17" t="s">
        <v>402</v>
      </c>
    </row>
    <row r="993" spans="1:36" ht="45" customHeight="1">
      <c r="A993" s="38">
        <v>2018</v>
      </c>
      <c r="B993" s="19">
        <v>43374</v>
      </c>
      <c r="C993" s="19">
        <v>43465</v>
      </c>
      <c r="D993" s="17" t="s">
        <v>96</v>
      </c>
      <c r="E993" s="37">
        <v>451</v>
      </c>
      <c r="F993" s="37" t="s">
        <v>153</v>
      </c>
      <c r="G993" s="37" t="s">
        <v>153</v>
      </c>
      <c r="H993" s="37" t="s">
        <v>154</v>
      </c>
      <c r="I993" s="37" t="s">
        <v>155</v>
      </c>
      <c r="J993" s="37" t="s">
        <v>156</v>
      </c>
      <c r="K993" s="37" t="s">
        <v>157</v>
      </c>
      <c r="L993" s="17" t="s">
        <v>101</v>
      </c>
      <c r="M993" s="17" t="s">
        <v>158</v>
      </c>
      <c r="N993" s="17" t="s">
        <v>103</v>
      </c>
      <c r="O993" s="17">
        <v>0</v>
      </c>
      <c r="P993" s="30">
        <v>0</v>
      </c>
      <c r="Q993" s="17" t="s">
        <v>121</v>
      </c>
      <c r="R993" s="17" t="s">
        <v>122</v>
      </c>
      <c r="S993" s="17" t="s">
        <v>122</v>
      </c>
      <c r="T993" s="17" t="s">
        <v>121</v>
      </c>
      <c r="U993" s="17" t="s">
        <v>122</v>
      </c>
      <c r="V993" s="17" t="s">
        <v>122</v>
      </c>
      <c r="W993" s="37" t="s">
        <v>159</v>
      </c>
      <c r="X993" s="19">
        <v>43419</v>
      </c>
      <c r="Y993" s="19">
        <f t="shared" si="59"/>
        <v>43419</v>
      </c>
      <c r="Z993" s="29">
        <v>986</v>
      </c>
      <c r="AA993" s="30">
        <v>120</v>
      </c>
      <c r="AB993" s="30">
        <v>0</v>
      </c>
      <c r="AD993" s="31" t="s">
        <v>400</v>
      </c>
      <c r="AE993" s="17">
        <v>986</v>
      </c>
      <c r="AF993" s="32" t="s">
        <v>401</v>
      </c>
      <c r="AG993" s="33" t="s">
        <v>173</v>
      </c>
      <c r="AH993" s="19">
        <f t="shared" si="57"/>
        <v>43465</v>
      </c>
      <c r="AI993" s="19">
        <f t="shared" si="58"/>
        <v>43465</v>
      </c>
      <c r="AJ993" s="17" t="s">
        <v>402</v>
      </c>
    </row>
    <row r="994" spans="1:36" ht="45" customHeight="1">
      <c r="A994" s="38">
        <v>2018</v>
      </c>
      <c r="B994" s="19">
        <v>43374</v>
      </c>
      <c r="C994" s="19">
        <v>43465</v>
      </c>
      <c r="D994" s="17" t="s">
        <v>96</v>
      </c>
      <c r="E994" s="37">
        <v>451</v>
      </c>
      <c r="F994" s="37" t="s">
        <v>153</v>
      </c>
      <c r="G994" s="37" t="s">
        <v>153</v>
      </c>
      <c r="H994" s="37" t="s">
        <v>154</v>
      </c>
      <c r="I994" s="37" t="s">
        <v>155</v>
      </c>
      <c r="J994" s="37" t="s">
        <v>156</v>
      </c>
      <c r="K994" s="37" t="s">
        <v>157</v>
      </c>
      <c r="L994" s="17" t="s">
        <v>101</v>
      </c>
      <c r="M994" s="17" t="s">
        <v>158</v>
      </c>
      <c r="N994" s="17" t="s">
        <v>103</v>
      </c>
      <c r="O994" s="17">
        <v>0</v>
      </c>
      <c r="P994" s="30">
        <v>0</v>
      </c>
      <c r="Q994" s="17" t="s">
        <v>121</v>
      </c>
      <c r="R994" s="17" t="s">
        <v>122</v>
      </c>
      <c r="S994" s="17" t="s">
        <v>122</v>
      </c>
      <c r="T994" s="17" t="s">
        <v>121</v>
      </c>
      <c r="U994" s="17" t="s">
        <v>122</v>
      </c>
      <c r="V994" s="17" t="s">
        <v>122</v>
      </c>
      <c r="W994" s="37" t="s">
        <v>159</v>
      </c>
      <c r="X994" s="19">
        <v>43424</v>
      </c>
      <c r="Y994" s="19">
        <f t="shared" si="59"/>
        <v>43424</v>
      </c>
      <c r="Z994" s="29">
        <v>987</v>
      </c>
      <c r="AA994" s="30">
        <v>120</v>
      </c>
      <c r="AB994" s="30">
        <v>0</v>
      </c>
      <c r="AD994" s="31" t="s">
        <v>400</v>
      </c>
      <c r="AE994" s="17">
        <v>987</v>
      </c>
      <c r="AF994" s="32" t="s">
        <v>401</v>
      </c>
      <c r="AG994" s="33" t="s">
        <v>173</v>
      </c>
      <c r="AH994" s="19">
        <f t="shared" si="57"/>
        <v>43465</v>
      </c>
      <c r="AI994" s="19">
        <f t="shared" si="58"/>
        <v>43465</v>
      </c>
      <c r="AJ994" s="17" t="s">
        <v>402</v>
      </c>
    </row>
    <row r="995" spans="1:36" ht="45" customHeight="1">
      <c r="A995" s="38">
        <v>2018</v>
      </c>
      <c r="B995" s="19">
        <v>43374</v>
      </c>
      <c r="C995" s="19">
        <v>43465</v>
      </c>
      <c r="D995" s="17" t="s">
        <v>96</v>
      </c>
      <c r="E995" s="37">
        <v>451</v>
      </c>
      <c r="F995" s="37" t="s">
        <v>153</v>
      </c>
      <c r="G995" s="37" t="s">
        <v>153</v>
      </c>
      <c r="H995" s="37" t="s">
        <v>154</v>
      </c>
      <c r="I995" s="37" t="s">
        <v>155</v>
      </c>
      <c r="J995" s="37" t="s">
        <v>156</v>
      </c>
      <c r="K995" s="37" t="s">
        <v>157</v>
      </c>
      <c r="L995" s="17" t="s">
        <v>101</v>
      </c>
      <c r="M995" s="17" t="s">
        <v>158</v>
      </c>
      <c r="N995" s="17" t="s">
        <v>103</v>
      </c>
      <c r="O995" s="17">
        <v>0</v>
      </c>
      <c r="P995" s="30">
        <v>0</v>
      </c>
      <c r="Q995" s="17" t="s">
        <v>121</v>
      </c>
      <c r="R995" s="17" t="s">
        <v>122</v>
      </c>
      <c r="S995" s="17" t="s">
        <v>122</v>
      </c>
      <c r="T995" s="17" t="s">
        <v>121</v>
      </c>
      <c r="U995" s="17" t="s">
        <v>122</v>
      </c>
      <c r="V995" s="17" t="s">
        <v>122</v>
      </c>
      <c r="W995" s="37" t="s">
        <v>159</v>
      </c>
      <c r="X995" s="19">
        <v>43425</v>
      </c>
      <c r="Y995" s="19">
        <f t="shared" si="59"/>
        <v>43425</v>
      </c>
      <c r="Z995" s="29">
        <v>988</v>
      </c>
      <c r="AA995" s="30">
        <v>120</v>
      </c>
      <c r="AB995" s="30">
        <v>0</v>
      </c>
      <c r="AD995" s="31" t="s">
        <v>400</v>
      </c>
      <c r="AE995" s="17">
        <v>988</v>
      </c>
      <c r="AF995" s="32" t="s">
        <v>401</v>
      </c>
      <c r="AG995" s="33" t="s">
        <v>173</v>
      </c>
      <c r="AH995" s="19">
        <f t="shared" si="57"/>
        <v>43465</v>
      </c>
      <c r="AI995" s="19">
        <f t="shared" si="58"/>
        <v>43465</v>
      </c>
      <c r="AJ995" s="17" t="s">
        <v>402</v>
      </c>
    </row>
    <row r="996" spans="1:36" ht="45" customHeight="1">
      <c r="A996" s="38">
        <v>2018</v>
      </c>
      <c r="B996" s="19">
        <v>43374</v>
      </c>
      <c r="C996" s="19">
        <v>43465</v>
      </c>
      <c r="D996" s="17" t="s">
        <v>96</v>
      </c>
      <c r="E996" s="37">
        <v>451</v>
      </c>
      <c r="F996" s="37" t="s">
        <v>153</v>
      </c>
      <c r="G996" s="37" t="s">
        <v>153</v>
      </c>
      <c r="H996" s="37" t="s">
        <v>154</v>
      </c>
      <c r="I996" s="37" t="s">
        <v>155</v>
      </c>
      <c r="J996" s="37" t="s">
        <v>156</v>
      </c>
      <c r="K996" s="37" t="s">
        <v>157</v>
      </c>
      <c r="L996" s="17" t="s">
        <v>101</v>
      </c>
      <c r="M996" s="17" t="s">
        <v>158</v>
      </c>
      <c r="N996" s="17" t="s">
        <v>103</v>
      </c>
      <c r="O996" s="17">
        <v>0</v>
      </c>
      <c r="P996" s="30">
        <v>0</v>
      </c>
      <c r="Q996" s="17" t="s">
        <v>121</v>
      </c>
      <c r="R996" s="17" t="s">
        <v>122</v>
      </c>
      <c r="S996" s="17" t="s">
        <v>122</v>
      </c>
      <c r="T996" s="17" t="s">
        <v>121</v>
      </c>
      <c r="U996" s="17" t="s">
        <v>122</v>
      </c>
      <c r="V996" s="17" t="s">
        <v>122</v>
      </c>
      <c r="W996" s="37" t="s">
        <v>159</v>
      </c>
      <c r="X996" s="19">
        <v>43426</v>
      </c>
      <c r="Y996" s="19">
        <f t="shared" si="59"/>
        <v>43426</v>
      </c>
      <c r="Z996" s="29">
        <v>989</v>
      </c>
      <c r="AA996" s="30">
        <v>120</v>
      </c>
      <c r="AB996" s="30">
        <v>0</v>
      </c>
      <c r="AD996" s="31" t="s">
        <v>400</v>
      </c>
      <c r="AE996" s="17">
        <v>989</v>
      </c>
      <c r="AF996" s="32" t="s">
        <v>401</v>
      </c>
      <c r="AG996" s="33" t="s">
        <v>173</v>
      </c>
      <c r="AH996" s="19">
        <f t="shared" si="57"/>
        <v>43465</v>
      </c>
      <c r="AI996" s="19">
        <f t="shared" si="58"/>
        <v>43465</v>
      </c>
      <c r="AJ996" s="17" t="s">
        <v>402</v>
      </c>
    </row>
    <row r="997" spans="1:36" ht="45" customHeight="1">
      <c r="A997" s="38">
        <v>2018</v>
      </c>
      <c r="B997" s="19">
        <v>43374</v>
      </c>
      <c r="C997" s="19">
        <v>43465</v>
      </c>
      <c r="D997" s="17" t="s">
        <v>96</v>
      </c>
      <c r="E997" s="37">
        <v>451</v>
      </c>
      <c r="F997" s="37" t="s">
        <v>153</v>
      </c>
      <c r="G997" s="37" t="s">
        <v>153</v>
      </c>
      <c r="H997" s="37" t="s">
        <v>154</v>
      </c>
      <c r="I997" s="37" t="s">
        <v>155</v>
      </c>
      <c r="J997" s="37" t="s">
        <v>156</v>
      </c>
      <c r="K997" s="37" t="s">
        <v>157</v>
      </c>
      <c r="L997" s="17" t="s">
        <v>101</v>
      </c>
      <c r="M997" s="17" t="s">
        <v>158</v>
      </c>
      <c r="N997" s="17" t="s">
        <v>103</v>
      </c>
      <c r="O997" s="17">
        <v>0</v>
      </c>
      <c r="P997" s="30">
        <v>0</v>
      </c>
      <c r="Q997" s="17" t="s">
        <v>121</v>
      </c>
      <c r="R997" s="17" t="s">
        <v>122</v>
      </c>
      <c r="S997" s="17" t="s">
        <v>122</v>
      </c>
      <c r="T997" s="17" t="s">
        <v>121</v>
      </c>
      <c r="U997" s="17" t="s">
        <v>122</v>
      </c>
      <c r="V997" s="17" t="s">
        <v>122</v>
      </c>
      <c r="W997" s="37" t="s">
        <v>159</v>
      </c>
      <c r="X997" s="19">
        <v>43427</v>
      </c>
      <c r="Y997" s="19">
        <f t="shared" si="59"/>
        <v>43427</v>
      </c>
      <c r="Z997" s="29">
        <v>990</v>
      </c>
      <c r="AA997" s="30">
        <v>120</v>
      </c>
      <c r="AB997" s="30">
        <v>0</v>
      </c>
      <c r="AD997" s="31" t="s">
        <v>400</v>
      </c>
      <c r="AE997" s="17">
        <v>990</v>
      </c>
      <c r="AF997" s="32" t="s">
        <v>401</v>
      </c>
      <c r="AG997" s="33" t="s">
        <v>173</v>
      </c>
      <c r="AH997" s="19">
        <f t="shared" si="57"/>
        <v>43465</v>
      </c>
      <c r="AI997" s="19">
        <f t="shared" si="58"/>
        <v>43465</v>
      </c>
      <c r="AJ997" s="17" t="s">
        <v>402</v>
      </c>
    </row>
    <row r="998" spans="1:36" ht="45" customHeight="1">
      <c r="A998" s="38">
        <v>2018</v>
      </c>
      <c r="B998" s="19">
        <v>43374</v>
      </c>
      <c r="C998" s="19">
        <v>43465</v>
      </c>
      <c r="D998" s="17" t="s">
        <v>96</v>
      </c>
      <c r="E998" s="37">
        <v>451</v>
      </c>
      <c r="F998" s="37" t="s">
        <v>153</v>
      </c>
      <c r="G998" s="37" t="s">
        <v>153</v>
      </c>
      <c r="H998" s="37" t="s">
        <v>154</v>
      </c>
      <c r="I998" s="37" t="s">
        <v>155</v>
      </c>
      <c r="J998" s="37" t="s">
        <v>156</v>
      </c>
      <c r="K998" s="37" t="s">
        <v>157</v>
      </c>
      <c r="L998" s="17" t="s">
        <v>101</v>
      </c>
      <c r="M998" s="17" t="s">
        <v>158</v>
      </c>
      <c r="N998" s="17" t="s">
        <v>103</v>
      </c>
      <c r="O998" s="17">
        <v>0</v>
      </c>
      <c r="P998" s="30">
        <v>0</v>
      </c>
      <c r="Q998" s="17" t="s">
        <v>121</v>
      </c>
      <c r="R998" s="17" t="s">
        <v>122</v>
      </c>
      <c r="S998" s="17" t="s">
        <v>122</v>
      </c>
      <c r="T998" s="17" t="s">
        <v>121</v>
      </c>
      <c r="U998" s="17" t="s">
        <v>122</v>
      </c>
      <c r="V998" s="17" t="s">
        <v>122</v>
      </c>
      <c r="W998" s="37" t="s">
        <v>159</v>
      </c>
      <c r="X998" s="19">
        <v>43431</v>
      </c>
      <c r="Y998" s="19">
        <f t="shared" si="59"/>
        <v>43431</v>
      </c>
      <c r="Z998" s="29">
        <v>991</v>
      </c>
      <c r="AA998" s="30">
        <v>217</v>
      </c>
      <c r="AB998" s="30">
        <v>0</v>
      </c>
      <c r="AD998" s="31" t="s">
        <v>400</v>
      </c>
      <c r="AE998" s="17">
        <v>991</v>
      </c>
      <c r="AF998" s="32" t="s">
        <v>401</v>
      </c>
      <c r="AG998" s="33" t="s">
        <v>173</v>
      </c>
      <c r="AH998" s="19">
        <f t="shared" si="57"/>
        <v>43465</v>
      </c>
      <c r="AI998" s="19">
        <f t="shared" si="58"/>
        <v>43465</v>
      </c>
      <c r="AJ998" s="17" t="s">
        <v>402</v>
      </c>
    </row>
    <row r="999" spans="1:36" ht="45" customHeight="1">
      <c r="A999" s="38">
        <v>2018</v>
      </c>
      <c r="B999" s="19">
        <v>43374</v>
      </c>
      <c r="C999" s="19">
        <v>43465</v>
      </c>
      <c r="D999" s="17" t="s">
        <v>96</v>
      </c>
      <c r="E999" s="37">
        <v>451</v>
      </c>
      <c r="F999" s="37" t="s">
        <v>153</v>
      </c>
      <c r="G999" s="37" t="s">
        <v>153</v>
      </c>
      <c r="H999" s="37" t="s">
        <v>154</v>
      </c>
      <c r="I999" s="37" t="s">
        <v>155</v>
      </c>
      <c r="J999" s="37" t="s">
        <v>156</v>
      </c>
      <c r="K999" s="37" t="s">
        <v>157</v>
      </c>
      <c r="L999" s="17" t="s">
        <v>101</v>
      </c>
      <c r="M999" s="17" t="s">
        <v>1358</v>
      </c>
      <c r="N999" s="17" t="s">
        <v>103</v>
      </c>
      <c r="O999" s="17">
        <v>0</v>
      </c>
      <c r="P999" s="30">
        <v>0</v>
      </c>
      <c r="Q999" s="17" t="s">
        <v>121</v>
      </c>
      <c r="R999" s="17" t="s">
        <v>122</v>
      </c>
      <c r="S999" s="17" t="s">
        <v>122</v>
      </c>
      <c r="T999" s="17" t="s">
        <v>121</v>
      </c>
      <c r="U999" s="17" t="s">
        <v>122</v>
      </c>
      <c r="V999" s="17" t="s">
        <v>122</v>
      </c>
      <c r="W999" s="37" t="s">
        <v>159</v>
      </c>
      <c r="X999" s="19">
        <v>43411</v>
      </c>
      <c r="Y999" s="19">
        <f t="shared" si="59"/>
        <v>43411</v>
      </c>
      <c r="Z999" s="29">
        <v>992</v>
      </c>
      <c r="AA999" s="30">
        <v>149</v>
      </c>
      <c r="AB999" s="30">
        <v>0</v>
      </c>
      <c r="AD999" s="31" t="s">
        <v>400</v>
      </c>
      <c r="AE999" s="17">
        <v>992</v>
      </c>
      <c r="AF999" s="32" t="s">
        <v>401</v>
      </c>
      <c r="AG999" s="33" t="s">
        <v>173</v>
      </c>
      <c r="AH999" s="19">
        <f t="shared" si="57"/>
        <v>43465</v>
      </c>
      <c r="AI999" s="19">
        <f t="shared" si="58"/>
        <v>43465</v>
      </c>
      <c r="AJ999" s="17" t="s">
        <v>402</v>
      </c>
    </row>
    <row r="1000" spans="1:36" ht="45" customHeight="1">
      <c r="A1000" s="38">
        <v>2018</v>
      </c>
      <c r="B1000" s="19">
        <v>43374</v>
      </c>
      <c r="C1000" s="19">
        <v>43465</v>
      </c>
      <c r="D1000" s="17" t="s">
        <v>96</v>
      </c>
      <c r="E1000" s="17">
        <v>375</v>
      </c>
      <c r="F1000" s="17" t="s">
        <v>902</v>
      </c>
      <c r="G1000" s="17" t="s">
        <v>902</v>
      </c>
      <c r="H1000" s="17" t="s">
        <v>187</v>
      </c>
      <c r="I1000" s="17" t="s">
        <v>903</v>
      </c>
      <c r="J1000" s="17" t="s">
        <v>175</v>
      </c>
      <c r="K1000" s="17" t="s">
        <v>266</v>
      </c>
      <c r="L1000" s="17" t="s">
        <v>101</v>
      </c>
      <c r="M1000" s="17" t="s">
        <v>164</v>
      </c>
      <c r="N1000" s="17" t="s">
        <v>103</v>
      </c>
      <c r="O1000" s="17">
        <v>0</v>
      </c>
      <c r="P1000" s="30">
        <v>0</v>
      </c>
      <c r="Q1000" s="17" t="s">
        <v>121</v>
      </c>
      <c r="R1000" s="17" t="s">
        <v>122</v>
      </c>
      <c r="S1000" s="17" t="s">
        <v>122</v>
      </c>
      <c r="T1000" s="17" t="s">
        <v>121</v>
      </c>
      <c r="U1000" s="17" t="s">
        <v>122</v>
      </c>
      <c r="V1000" s="17" t="s">
        <v>122</v>
      </c>
      <c r="W1000" s="17" t="s">
        <v>159</v>
      </c>
      <c r="X1000" s="19">
        <v>43361</v>
      </c>
      <c r="Y1000" s="19">
        <f t="shared" si="59"/>
        <v>43361</v>
      </c>
      <c r="Z1000" s="29">
        <v>993</v>
      </c>
      <c r="AA1000" s="30">
        <v>60</v>
      </c>
      <c r="AB1000" s="30">
        <v>0</v>
      </c>
      <c r="AD1000" s="31" t="s">
        <v>400</v>
      </c>
      <c r="AE1000" s="17">
        <v>993</v>
      </c>
      <c r="AF1000" s="32" t="s">
        <v>401</v>
      </c>
      <c r="AG1000" s="33" t="s">
        <v>173</v>
      </c>
      <c r="AH1000" s="19">
        <f t="shared" si="57"/>
        <v>43465</v>
      </c>
      <c r="AI1000" s="19">
        <f t="shared" si="58"/>
        <v>43465</v>
      </c>
      <c r="AJ1000" s="17" t="s">
        <v>402</v>
      </c>
    </row>
    <row r="1001" spans="1:36" ht="45" customHeight="1">
      <c r="A1001" s="38">
        <v>2018</v>
      </c>
      <c r="B1001" s="19">
        <v>43374</v>
      </c>
      <c r="C1001" s="19">
        <v>43465</v>
      </c>
      <c r="D1001" s="17" t="s">
        <v>96</v>
      </c>
      <c r="E1001" s="36">
        <v>530</v>
      </c>
      <c r="F1001" s="37" t="s">
        <v>137</v>
      </c>
      <c r="G1001" s="36" t="s">
        <v>138</v>
      </c>
      <c r="H1001" s="36" t="s">
        <v>139</v>
      </c>
      <c r="I1001" s="36" t="s">
        <v>140</v>
      </c>
      <c r="J1001" s="36" t="s">
        <v>141</v>
      </c>
      <c r="K1001" s="36" t="s">
        <v>142</v>
      </c>
      <c r="L1001" s="17" t="s">
        <v>101</v>
      </c>
      <c r="M1001" s="17" t="s">
        <v>700</v>
      </c>
      <c r="N1001" s="17" t="s">
        <v>103</v>
      </c>
      <c r="O1001" s="17">
        <v>0</v>
      </c>
      <c r="P1001" s="30">
        <v>0</v>
      </c>
      <c r="Q1001" s="17" t="s">
        <v>121</v>
      </c>
      <c r="R1001" s="17" t="s">
        <v>122</v>
      </c>
      <c r="S1001" s="17" t="s">
        <v>122</v>
      </c>
      <c r="T1001" s="17" t="s">
        <v>121</v>
      </c>
      <c r="U1001" s="17" t="s">
        <v>122</v>
      </c>
      <c r="V1001" s="17" t="s">
        <v>122</v>
      </c>
      <c r="W1001" s="17" t="s">
        <v>702</v>
      </c>
      <c r="X1001" s="19">
        <v>43337</v>
      </c>
      <c r="Y1001" s="19">
        <f t="shared" si="59"/>
        <v>43337</v>
      </c>
      <c r="Z1001" s="29">
        <v>994</v>
      </c>
      <c r="AA1001" s="30">
        <v>337.5</v>
      </c>
      <c r="AB1001" s="30">
        <v>0</v>
      </c>
      <c r="AD1001" s="31" t="s">
        <v>400</v>
      </c>
      <c r="AE1001" s="17">
        <v>994</v>
      </c>
      <c r="AF1001" s="32" t="s">
        <v>401</v>
      </c>
      <c r="AG1001" s="33" t="s">
        <v>173</v>
      </c>
      <c r="AH1001" s="19">
        <f t="shared" si="57"/>
        <v>43465</v>
      </c>
      <c r="AI1001" s="19">
        <f t="shared" si="58"/>
        <v>43465</v>
      </c>
      <c r="AJ1001" s="17" t="s">
        <v>402</v>
      </c>
    </row>
    <row r="1002" spans="1:36" ht="45" customHeight="1">
      <c r="A1002" s="38">
        <v>2018</v>
      </c>
      <c r="B1002" s="19">
        <v>43374</v>
      </c>
      <c r="C1002" s="19">
        <v>43465</v>
      </c>
      <c r="D1002" s="17" t="s">
        <v>96</v>
      </c>
      <c r="E1002" s="17">
        <v>322</v>
      </c>
      <c r="F1002" s="17" t="s">
        <v>144</v>
      </c>
      <c r="G1002" s="17" t="s">
        <v>144</v>
      </c>
      <c r="H1002" s="17" t="s">
        <v>145</v>
      </c>
      <c r="I1002" s="17" t="s">
        <v>331</v>
      </c>
      <c r="J1002" s="17" t="s">
        <v>332</v>
      </c>
      <c r="K1002" s="17" t="s">
        <v>333</v>
      </c>
      <c r="L1002" s="17" t="s">
        <v>101</v>
      </c>
      <c r="M1002" s="17" t="s">
        <v>164</v>
      </c>
      <c r="N1002" s="17" t="s">
        <v>103</v>
      </c>
      <c r="O1002" s="17">
        <v>0</v>
      </c>
      <c r="P1002" s="30">
        <v>0</v>
      </c>
      <c r="Q1002" s="17" t="s">
        <v>121</v>
      </c>
      <c r="R1002" s="17" t="s">
        <v>122</v>
      </c>
      <c r="S1002" s="17" t="s">
        <v>122</v>
      </c>
      <c r="T1002" s="17" t="s">
        <v>121</v>
      </c>
      <c r="U1002" s="17" t="s">
        <v>1359</v>
      </c>
      <c r="V1002" s="17" t="s">
        <v>1360</v>
      </c>
      <c r="W1002" s="37" t="s">
        <v>296</v>
      </c>
      <c r="X1002" s="19">
        <v>43403</v>
      </c>
      <c r="Y1002" s="19">
        <f t="shared" si="59"/>
        <v>43403</v>
      </c>
      <c r="Z1002" s="29">
        <v>995</v>
      </c>
      <c r="AA1002" s="30">
        <v>300</v>
      </c>
      <c r="AB1002" s="30">
        <v>0</v>
      </c>
      <c r="AD1002" s="31" t="s">
        <v>400</v>
      </c>
      <c r="AE1002" s="17">
        <v>995</v>
      </c>
      <c r="AF1002" s="32" t="s">
        <v>401</v>
      </c>
      <c r="AG1002" s="33" t="s">
        <v>173</v>
      </c>
      <c r="AH1002" s="19">
        <f t="shared" si="57"/>
        <v>43465</v>
      </c>
      <c r="AI1002" s="19">
        <f t="shared" si="58"/>
        <v>43465</v>
      </c>
      <c r="AJ1002" s="17" t="s">
        <v>402</v>
      </c>
    </row>
    <row r="1003" spans="1:36" ht="45" customHeight="1">
      <c r="A1003" s="38">
        <v>2018</v>
      </c>
      <c r="B1003" s="19">
        <v>43374</v>
      </c>
      <c r="C1003" s="19">
        <v>43465</v>
      </c>
      <c r="D1003" s="17" t="s">
        <v>96</v>
      </c>
      <c r="E1003" s="17">
        <v>322</v>
      </c>
      <c r="F1003" s="17" t="s">
        <v>144</v>
      </c>
      <c r="G1003" s="17" t="s">
        <v>144</v>
      </c>
      <c r="H1003" s="17" t="s">
        <v>145</v>
      </c>
      <c r="I1003" s="17" t="s">
        <v>331</v>
      </c>
      <c r="J1003" s="17" t="s">
        <v>332</v>
      </c>
      <c r="K1003" s="17" t="s">
        <v>333</v>
      </c>
      <c r="L1003" s="17" t="s">
        <v>101</v>
      </c>
      <c r="M1003" s="17" t="s">
        <v>164</v>
      </c>
      <c r="N1003" s="17" t="s">
        <v>103</v>
      </c>
      <c r="O1003" s="17">
        <v>0</v>
      </c>
      <c r="P1003" s="30">
        <v>0</v>
      </c>
      <c r="Q1003" s="17" t="s">
        <v>121</v>
      </c>
      <c r="R1003" s="17" t="s">
        <v>122</v>
      </c>
      <c r="S1003" s="17" t="s">
        <v>122</v>
      </c>
      <c r="T1003" s="17" t="s">
        <v>121</v>
      </c>
      <c r="U1003" s="17" t="s">
        <v>1359</v>
      </c>
      <c r="V1003" s="17" t="s">
        <v>1360</v>
      </c>
      <c r="W1003" s="37" t="s">
        <v>296</v>
      </c>
      <c r="X1003" s="19">
        <v>43404</v>
      </c>
      <c r="Y1003" s="19">
        <f t="shared" si="59"/>
        <v>43404</v>
      </c>
      <c r="Z1003" s="29">
        <v>996</v>
      </c>
      <c r="AA1003" s="30">
        <v>264</v>
      </c>
      <c r="AB1003" s="30">
        <v>0</v>
      </c>
      <c r="AD1003" s="31" t="s">
        <v>400</v>
      </c>
      <c r="AE1003" s="17">
        <v>996</v>
      </c>
      <c r="AF1003" s="32" t="s">
        <v>401</v>
      </c>
      <c r="AG1003" s="33" t="s">
        <v>173</v>
      </c>
      <c r="AH1003" s="19">
        <f t="shared" si="57"/>
        <v>43465</v>
      </c>
      <c r="AI1003" s="19">
        <f t="shared" si="58"/>
        <v>43465</v>
      </c>
      <c r="AJ1003" s="17" t="s">
        <v>402</v>
      </c>
    </row>
    <row r="1004" spans="1:36" ht="45" customHeight="1">
      <c r="A1004" s="38">
        <v>2018</v>
      </c>
      <c r="B1004" s="19">
        <v>43374</v>
      </c>
      <c r="C1004" s="19">
        <v>43465</v>
      </c>
      <c r="D1004" s="17" t="s">
        <v>96</v>
      </c>
      <c r="E1004" s="17">
        <v>322</v>
      </c>
      <c r="F1004" s="17" t="s">
        <v>144</v>
      </c>
      <c r="G1004" s="17" t="s">
        <v>144</v>
      </c>
      <c r="H1004" s="17" t="s">
        <v>145</v>
      </c>
      <c r="I1004" s="17" t="s">
        <v>331</v>
      </c>
      <c r="J1004" s="17" t="s">
        <v>332</v>
      </c>
      <c r="K1004" s="17" t="s">
        <v>333</v>
      </c>
      <c r="L1004" s="17" t="s">
        <v>101</v>
      </c>
      <c r="M1004" s="17" t="s">
        <v>164</v>
      </c>
      <c r="N1004" s="17" t="s">
        <v>103</v>
      </c>
      <c r="O1004" s="17">
        <v>0</v>
      </c>
      <c r="P1004" s="30">
        <v>0</v>
      </c>
      <c r="Q1004" s="17" t="s">
        <v>121</v>
      </c>
      <c r="R1004" s="17" t="s">
        <v>122</v>
      </c>
      <c r="S1004" s="17" t="s">
        <v>122</v>
      </c>
      <c r="T1004" s="17" t="s">
        <v>121</v>
      </c>
      <c r="U1004" s="17" t="s">
        <v>1359</v>
      </c>
      <c r="V1004" s="17" t="s">
        <v>1360</v>
      </c>
      <c r="W1004" s="37" t="s">
        <v>296</v>
      </c>
      <c r="X1004" s="19">
        <v>43404</v>
      </c>
      <c r="Y1004" s="19">
        <f t="shared" si="59"/>
        <v>43404</v>
      </c>
      <c r="Z1004" s="29">
        <v>997</v>
      </c>
      <c r="AA1004" s="30">
        <v>20</v>
      </c>
      <c r="AB1004" s="30">
        <v>0</v>
      </c>
      <c r="AD1004" s="31" t="s">
        <v>400</v>
      </c>
      <c r="AE1004" s="17">
        <v>997</v>
      </c>
      <c r="AF1004" s="32" t="s">
        <v>401</v>
      </c>
      <c r="AG1004" s="33" t="s">
        <v>173</v>
      </c>
      <c r="AH1004" s="19">
        <f t="shared" si="57"/>
        <v>43465</v>
      </c>
      <c r="AI1004" s="19">
        <f t="shared" si="58"/>
        <v>43465</v>
      </c>
      <c r="AJ1004" s="17" t="s">
        <v>402</v>
      </c>
    </row>
    <row r="1005" spans="1:36" ht="45" customHeight="1">
      <c r="A1005" s="38">
        <v>2018</v>
      </c>
      <c r="B1005" s="19">
        <v>43374</v>
      </c>
      <c r="C1005" s="19">
        <v>43465</v>
      </c>
      <c r="D1005" s="17" t="s">
        <v>96</v>
      </c>
      <c r="E1005" s="17">
        <v>322</v>
      </c>
      <c r="F1005" s="17" t="s">
        <v>144</v>
      </c>
      <c r="G1005" s="17" t="s">
        <v>144</v>
      </c>
      <c r="H1005" s="17" t="s">
        <v>145</v>
      </c>
      <c r="I1005" s="17" t="s">
        <v>331</v>
      </c>
      <c r="J1005" s="17" t="s">
        <v>332</v>
      </c>
      <c r="K1005" s="17" t="s">
        <v>333</v>
      </c>
      <c r="L1005" s="17" t="s">
        <v>101</v>
      </c>
      <c r="M1005" s="17" t="s">
        <v>164</v>
      </c>
      <c r="N1005" s="17" t="s">
        <v>103</v>
      </c>
      <c r="O1005" s="17">
        <v>0</v>
      </c>
      <c r="P1005" s="30">
        <v>0</v>
      </c>
      <c r="Q1005" s="17" t="s">
        <v>121</v>
      </c>
      <c r="R1005" s="17" t="s">
        <v>122</v>
      </c>
      <c r="S1005" s="17" t="s">
        <v>122</v>
      </c>
      <c r="T1005" s="17" t="s">
        <v>121</v>
      </c>
      <c r="U1005" s="17" t="s">
        <v>1359</v>
      </c>
      <c r="V1005" s="17" t="s">
        <v>1360</v>
      </c>
      <c r="W1005" s="37" t="s">
        <v>296</v>
      </c>
      <c r="X1005" s="19">
        <v>43409</v>
      </c>
      <c r="Y1005" s="19">
        <f t="shared" si="59"/>
        <v>43409</v>
      </c>
      <c r="Z1005" s="29">
        <v>998</v>
      </c>
      <c r="AA1005" s="30">
        <v>797.99</v>
      </c>
      <c r="AB1005" s="30">
        <v>0</v>
      </c>
      <c r="AD1005" s="31" t="s">
        <v>400</v>
      </c>
      <c r="AE1005" s="17">
        <v>998</v>
      </c>
      <c r="AF1005" s="32" t="s">
        <v>401</v>
      </c>
      <c r="AG1005" s="33" t="s">
        <v>173</v>
      </c>
      <c r="AH1005" s="19">
        <f t="shared" si="57"/>
        <v>43465</v>
      </c>
      <c r="AI1005" s="19">
        <f t="shared" si="58"/>
        <v>43465</v>
      </c>
      <c r="AJ1005" s="17" t="s">
        <v>402</v>
      </c>
    </row>
    <row r="1006" spans="1:36" ht="45" customHeight="1">
      <c r="A1006" s="38">
        <v>2018</v>
      </c>
      <c r="B1006" s="19">
        <v>43374</v>
      </c>
      <c r="C1006" s="19">
        <v>43465</v>
      </c>
      <c r="D1006" s="17" t="s">
        <v>96</v>
      </c>
      <c r="E1006" s="17">
        <v>322</v>
      </c>
      <c r="F1006" s="17" t="s">
        <v>144</v>
      </c>
      <c r="G1006" s="17" t="s">
        <v>144</v>
      </c>
      <c r="H1006" s="17" t="s">
        <v>145</v>
      </c>
      <c r="I1006" s="17" t="s">
        <v>331</v>
      </c>
      <c r="J1006" s="17" t="s">
        <v>332</v>
      </c>
      <c r="K1006" s="17" t="s">
        <v>333</v>
      </c>
      <c r="L1006" s="17" t="s">
        <v>101</v>
      </c>
      <c r="M1006" s="17" t="s">
        <v>164</v>
      </c>
      <c r="N1006" s="17" t="s">
        <v>103</v>
      </c>
      <c r="O1006" s="17">
        <v>0</v>
      </c>
      <c r="P1006" s="30">
        <v>0</v>
      </c>
      <c r="Q1006" s="17" t="s">
        <v>121</v>
      </c>
      <c r="R1006" s="17" t="s">
        <v>122</v>
      </c>
      <c r="S1006" s="17" t="s">
        <v>122</v>
      </c>
      <c r="T1006" s="17" t="s">
        <v>121</v>
      </c>
      <c r="U1006" s="17" t="s">
        <v>1359</v>
      </c>
      <c r="V1006" s="17" t="s">
        <v>1360</v>
      </c>
      <c r="W1006" s="37" t="s">
        <v>296</v>
      </c>
      <c r="X1006" s="19">
        <v>40847</v>
      </c>
      <c r="Y1006" s="19">
        <f t="shared" si="59"/>
        <v>40847</v>
      </c>
      <c r="Z1006" s="29">
        <v>999</v>
      </c>
      <c r="AA1006" s="30">
        <v>208</v>
      </c>
      <c r="AB1006" s="30">
        <v>0</v>
      </c>
      <c r="AD1006" s="31" t="s">
        <v>400</v>
      </c>
      <c r="AE1006" s="17">
        <v>999</v>
      </c>
      <c r="AF1006" s="32" t="s">
        <v>401</v>
      </c>
      <c r="AG1006" s="33" t="s">
        <v>173</v>
      </c>
      <c r="AH1006" s="19">
        <f t="shared" si="57"/>
        <v>43465</v>
      </c>
      <c r="AI1006" s="19">
        <f t="shared" si="58"/>
        <v>43465</v>
      </c>
      <c r="AJ1006" s="17" t="s">
        <v>402</v>
      </c>
    </row>
    <row r="1007" spans="1:36" ht="45" customHeight="1">
      <c r="A1007" s="38">
        <v>2018</v>
      </c>
      <c r="B1007" s="19">
        <v>43374</v>
      </c>
      <c r="C1007" s="19">
        <v>43465</v>
      </c>
      <c r="D1007" s="17" t="s">
        <v>96</v>
      </c>
      <c r="E1007" s="17">
        <v>322</v>
      </c>
      <c r="F1007" s="17" t="s">
        <v>144</v>
      </c>
      <c r="G1007" s="17" t="s">
        <v>144</v>
      </c>
      <c r="H1007" s="17" t="s">
        <v>145</v>
      </c>
      <c r="I1007" s="17" t="s">
        <v>331</v>
      </c>
      <c r="J1007" s="17" t="s">
        <v>332</v>
      </c>
      <c r="K1007" s="17" t="s">
        <v>333</v>
      </c>
      <c r="L1007" s="17" t="s">
        <v>101</v>
      </c>
      <c r="M1007" s="17" t="s">
        <v>164</v>
      </c>
      <c r="N1007" s="17" t="s">
        <v>103</v>
      </c>
      <c r="O1007" s="17">
        <v>0</v>
      </c>
      <c r="P1007" s="30">
        <v>0</v>
      </c>
      <c r="Q1007" s="17" t="s">
        <v>121</v>
      </c>
      <c r="R1007" s="17" t="s">
        <v>122</v>
      </c>
      <c r="S1007" s="17" t="s">
        <v>122</v>
      </c>
      <c r="T1007" s="17" t="s">
        <v>121</v>
      </c>
      <c r="U1007" s="17" t="s">
        <v>1359</v>
      </c>
      <c r="V1007" s="17" t="s">
        <v>1360</v>
      </c>
      <c r="W1007" s="37" t="s">
        <v>296</v>
      </c>
      <c r="X1007" s="19">
        <v>43406</v>
      </c>
      <c r="Y1007" s="19">
        <f t="shared" si="59"/>
        <v>43406</v>
      </c>
      <c r="Z1007" s="29">
        <v>1000</v>
      </c>
      <c r="AA1007" s="30">
        <v>290</v>
      </c>
      <c r="AB1007" s="30">
        <v>0</v>
      </c>
      <c r="AD1007" s="31" t="s">
        <v>400</v>
      </c>
      <c r="AE1007" s="17">
        <v>1000</v>
      </c>
      <c r="AF1007" s="32" t="s">
        <v>401</v>
      </c>
      <c r="AG1007" s="33" t="s">
        <v>173</v>
      </c>
      <c r="AH1007" s="19">
        <f t="shared" si="57"/>
        <v>43465</v>
      </c>
      <c r="AI1007" s="19">
        <f t="shared" si="58"/>
        <v>43465</v>
      </c>
      <c r="AJ1007" s="17" t="s">
        <v>402</v>
      </c>
    </row>
    <row r="1008" spans="1:36" ht="45" customHeight="1">
      <c r="A1008" s="38">
        <v>2018</v>
      </c>
      <c r="B1008" s="19">
        <v>43374</v>
      </c>
      <c r="C1008" s="19">
        <v>43465</v>
      </c>
      <c r="D1008" s="17" t="s">
        <v>96</v>
      </c>
      <c r="E1008" s="17">
        <v>322</v>
      </c>
      <c r="F1008" s="17" t="s">
        <v>144</v>
      </c>
      <c r="G1008" s="17" t="s">
        <v>144</v>
      </c>
      <c r="H1008" s="17" t="s">
        <v>145</v>
      </c>
      <c r="I1008" s="17" t="s">
        <v>331</v>
      </c>
      <c r="J1008" s="17" t="s">
        <v>332</v>
      </c>
      <c r="K1008" s="17" t="s">
        <v>333</v>
      </c>
      <c r="L1008" s="17" t="s">
        <v>101</v>
      </c>
      <c r="M1008" s="17" t="s">
        <v>164</v>
      </c>
      <c r="N1008" s="17" t="s">
        <v>103</v>
      </c>
      <c r="O1008" s="17">
        <v>0</v>
      </c>
      <c r="P1008" s="30">
        <v>0</v>
      </c>
      <c r="Q1008" s="17" t="s">
        <v>121</v>
      </c>
      <c r="R1008" s="17" t="s">
        <v>122</v>
      </c>
      <c r="S1008" s="17" t="s">
        <v>122</v>
      </c>
      <c r="T1008" s="17" t="s">
        <v>121</v>
      </c>
      <c r="U1008" s="17" t="s">
        <v>1359</v>
      </c>
      <c r="V1008" s="17" t="s">
        <v>1360</v>
      </c>
      <c r="W1008" s="37" t="s">
        <v>296</v>
      </c>
      <c r="X1008" s="19">
        <v>43404</v>
      </c>
      <c r="Y1008" s="19">
        <f t="shared" si="59"/>
        <v>43404</v>
      </c>
      <c r="Z1008" s="29">
        <v>1001</v>
      </c>
      <c r="AA1008" s="30">
        <v>263</v>
      </c>
      <c r="AB1008" s="30">
        <v>0</v>
      </c>
      <c r="AD1008" s="31" t="s">
        <v>400</v>
      </c>
      <c r="AE1008" s="17">
        <v>1001</v>
      </c>
      <c r="AF1008" s="32" t="s">
        <v>401</v>
      </c>
      <c r="AG1008" s="33" t="s">
        <v>173</v>
      </c>
      <c r="AH1008" s="19">
        <f t="shared" si="57"/>
        <v>43465</v>
      </c>
      <c r="AI1008" s="19">
        <f t="shared" si="58"/>
        <v>43465</v>
      </c>
      <c r="AJ1008" s="17" t="s">
        <v>402</v>
      </c>
    </row>
    <row r="1009" spans="1:36" ht="45" customHeight="1">
      <c r="A1009" s="38">
        <v>2018</v>
      </c>
      <c r="B1009" s="19">
        <v>43374</v>
      </c>
      <c r="C1009" s="19">
        <v>43465</v>
      </c>
      <c r="D1009" s="17" t="s">
        <v>96</v>
      </c>
      <c r="E1009" s="17">
        <v>322</v>
      </c>
      <c r="F1009" s="17" t="s">
        <v>144</v>
      </c>
      <c r="G1009" s="17" t="s">
        <v>144</v>
      </c>
      <c r="H1009" s="17" t="s">
        <v>145</v>
      </c>
      <c r="I1009" s="17" t="s">
        <v>331</v>
      </c>
      <c r="J1009" s="17" t="s">
        <v>332</v>
      </c>
      <c r="K1009" s="17" t="s">
        <v>333</v>
      </c>
      <c r="L1009" s="17" t="s">
        <v>101</v>
      </c>
      <c r="M1009" s="17" t="s">
        <v>164</v>
      </c>
      <c r="N1009" s="17" t="s">
        <v>103</v>
      </c>
      <c r="O1009" s="17">
        <v>0</v>
      </c>
      <c r="P1009" s="30">
        <v>0</v>
      </c>
      <c r="Q1009" s="17" t="s">
        <v>121</v>
      </c>
      <c r="R1009" s="17" t="s">
        <v>122</v>
      </c>
      <c r="S1009" s="17" t="s">
        <v>122</v>
      </c>
      <c r="T1009" s="17" t="s">
        <v>121</v>
      </c>
      <c r="U1009" s="17" t="s">
        <v>122</v>
      </c>
      <c r="V1009" s="17" t="s">
        <v>210</v>
      </c>
      <c r="W1009" s="37" t="s">
        <v>296</v>
      </c>
      <c r="X1009" s="19">
        <v>43384</v>
      </c>
      <c r="Y1009" s="19">
        <f t="shared" si="59"/>
        <v>43384</v>
      </c>
      <c r="Z1009" s="29">
        <v>1002</v>
      </c>
      <c r="AA1009" s="30">
        <v>150</v>
      </c>
      <c r="AB1009" s="30">
        <v>0</v>
      </c>
      <c r="AD1009" s="31" t="s">
        <v>400</v>
      </c>
      <c r="AE1009" s="17">
        <v>1002</v>
      </c>
      <c r="AF1009" s="32" t="s">
        <v>401</v>
      </c>
      <c r="AG1009" s="33" t="s">
        <v>173</v>
      </c>
      <c r="AH1009" s="19">
        <f t="shared" si="57"/>
        <v>43465</v>
      </c>
      <c r="AI1009" s="19">
        <f t="shared" si="58"/>
        <v>43465</v>
      </c>
      <c r="AJ1009" s="17" t="s">
        <v>402</v>
      </c>
    </row>
    <row r="1010" spans="1:36" ht="45" customHeight="1">
      <c r="A1010" s="38">
        <v>2018</v>
      </c>
      <c r="B1010" s="19">
        <v>43374</v>
      </c>
      <c r="C1010" s="19">
        <v>43465</v>
      </c>
      <c r="D1010" s="17" t="s">
        <v>96</v>
      </c>
      <c r="E1010" s="17">
        <v>322</v>
      </c>
      <c r="F1010" s="17" t="s">
        <v>144</v>
      </c>
      <c r="G1010" s="17" t="s">
        <v>144</v>
      </c>
      <c r="H1010" s="17" t="s">
        <v>145</v>
      </c>
      <c r="I1010" s="17" t="s">
        <v>331</v>
      </c>
      <c r="J1010" s="17" t="s">
        <v>332</v>
      </c>
      <c r="K1010" s="17" t="s">
        <v>333</v>
      </c>
      <c r="L1010" s="17" t="s">
        <v>101</v>
      </c>
      <c r="M1010" s="17" t="s">
        <v>164</v>
      </c>
      <c r="N1010" s="17" t="s">
        <v>103</v>
      </c>
      <c r="O1010" s="17">
        <v>0</v>
      </c>
      <c r="P1010" s="30">
        <v>0</v>
      </c>
      <c r="Q1010" s="17" t="s">
        <v>121</v>
      </c>
      <c r="R1010" s="17" t="s">
        <v>122</v>
      </c>
      <c r="S1010" s="17" t="s">
        <v>122</v>
      </c>
      <c r="T1010" s="17" t="s">
        <v>121</v>
      </c>
      <c r="U1010" s="17" t="s">
        <v>122</v>
      </c>
      <c r="V1010" s="17" t="s">
        <v>210</v>
      </c>
      <c r="W1010" s="37" t="s">
        <v>296</v>
      </c>
      <c r="X1010" s="19">
        <v>43384</v>
      </c>
      <c r="Y1010" s="19">
        <f t="shared" si="59"/>
        <v>43384</v>
      </c>
      <c r="Z1010" s="29">
        <v>1003</v>
      </c>
      <c r="AA1010" s="30">
        <v>150</v>
      </c>
      <c r="AB1010" s="30">
        <v>0</v>
      </c>
      <c r="AD1010" s="31" t="s">
        <v>400</v>
      </c>
      <c r="AE1010" s="17">
        <v>1003</v>
      </c>
      <c r="AF1010" s="32" t="s">
        <v>401</v>
      </c>
      <c r="AG1010" s="33" t="s">
        <v>173</v>
      </c>
      <c r="AH1010" s="19">
        <f t="shared" si="57"/>
        <v>43465</v>
      </c>
      <c r="AI1010" s="19">
        <f t="shared" si="58"/>
        <v>43465</v>
      </c>
      <c r="AJ1010" s="17" t="s">
        <v>402</v>
      </c>
    </row>
    <row r="1011" spans="1:36" ht="45" customHeight="1">
      <c r="A1011" s="38">
        <v>2018</v>
      </c>
      <c r="B1011" s="19">
        <v>43374</v>
      </c>
      <c r="C1011" s="19">
        <v>43465</v>
      </c>
      <c r="D1011" s="17" t="s">
        <v>96</v>
      </c>
      <c r="E1011" s="17">
        <v>322</v>
      </c>
      <c r="F1011" s="17" t="s">
        <v>144</v>
      </c>
      <c r="G1011" s="17" t="s">
        <v>144</v>
      </c>
      <c r="H1011" s="17" t="s">
        <v>145</v>
      </c>
      <c r="I1011" s="17" t="s">
        <v>331</v>
      </c>
      <c r="J1011" s="17" t="s">
        <v>332</v>
      </c>
      <c r="K1011" s="17" t="s">
        <v>333</v>
      </c>
      <c r="L1011" s="17" t="s">
        <v>101</v>
      </c>
      <c r="M1011" s="17" t="s">
        <v>164</v>
      </c>
      <c r="N1011" s="17" t="s">
        <v>103</v>
      </c>
      <c r="O1011" s="17">
        <v>0</v>
      </c>
      <c r="P1011" s="30">
        <v>0</v>
      </c>
      <c r="Q1011" s="17" t="s">
        <v>121</v>
      </c>
      <c r="R1011" s="17" t="s">
        <v>122</v>
      </c>
      <c r="S1011" s="17" t="s">
        <v>122</v>
      </c>
      <c r="T1011" s="17" t="s">
        <v>121</v>
      </c>
      <c r="U1011" s="17" t="s">
        <v>122</v>
      </c>
      <c r="V1011" s="17" t="s">
        <v>210</v>
      </c>
      <c r="W1011" s="37" t="s">
        <v>296</v>
      </c>
      <c r="X1011" s="19">
        <v>43385</v>
      </c>
      <c r="Y1011" s="19">
        <f t="shared" si="59"/>
        <v>43385</v>
      </c>
      <c r="Z1011" s="29">
        <v>1004</v>
      </c>
      <c r="AA1011" s="30">
        <v>259</v>
      </c>
      <c r="AB1011" s="30">
        <v>0</v>
      </c>
      <c r="AD1011" s="31" t="s">
        <v>400</v>
      </c>
      <c r="AE1011" s="17">
        <v>1004</v>
      </c>
      <c r="AF1011" s="32" t="s">
        <v>401</v>
      </c>
      <c r="AG1011" s="33" t="s">
        <v>173</v>
      </c>
      <c r="AH1011" s="19">
        <f t="shared" si="57"/>
        <v>43465</v>
      </c>
      <c r="AI1011" s="19">
        <f t="shared" si="58"/>
        <v>43465</v>
      </c>
      <c r="AJ1011" s="17" t="s">
        <v>402</v>
      </c>
    </row>
    <row r="1012" spans="1:36" ht="45" customHeight="1">
      <c r="A1012" s="38">
        <v>2018</v>
      </c>
      <c r="B1012" s="19">
        <v>43374</v>
      </c>
      <c r="C1012" s="19">
        <v>43465</v>
      </c>
      <c r="D1012" s="17" t="s">
        <v>96</v>
      </c>
      <c r="E1012" s="17">
        <v>537</v>
      </c>
      <c r="F1012" s="17" t="s">
        <v>1361</v>
      </c>
      <c r="G1012" s="17" t="s">
        <v>1361</v>
      </c>
      <c r="H1012" s="17" t="s">
        <v>1362</v>
      </c>
      <c r="I1012" s="17" t="s">
        <v>1363</v>
      </c>
      <c r="J1012" s="17" t="s">
        <v>169</v>
      </c>
      <c r="K1012" s="17" t="s">
        <v>1364</v>
      </c>
      <c r="L1012" s="17" t="s">
        <v>101</v>
      </c>
      <c r="M1012" s="17" t="s">
        <v>164</v>
      </c>
      <c r="N1012" s="17" t="s">
        <v>103</v>
      </c>
      <c r="O1012" s="17">
        <v>0</v>
      </c>
      <c r="P1012" s="30">
        <v>0</v>
      </c>
      <c r="Q1012" s="17" t="s">
        <v>121</v>
      </c>
      <c r="R1012" s="17" t="s">
        <v>122</v>
      </c>
      <c r="S1012" s="17" t="s">
        <v>122</v>
      </c>
      <c r="T1012" s="17" t="s">
        <v>121</v>
      </c>
      <c r="U1012" s="17" t="s">
        <v>122</v>
      </c>
      <c r="V1012" s="17" t="s">
        <v>122</v>
      </c>
      <c r="W1012" s="37" t="s">
        <v>1365</v>
      </c>
      <c r="X1012" s="19">
        <v>43381</v>
      </c>
      <c r="Y1012" s="19">
        <f t="shared" si="59"/>
        <v>43381</v>
      </c>
      <c r="Z1012" s="29">
        <v>1005</v>
      </c>
      <c r="AA1012" s="30">
        <v>60</v>
      </c>
      <c r="AB1012" s="30">
        <v>0</v>
      </c>
      <c r="AD1012" s="31" t="s">
        <v>400</v>
      </c>
      <c r="AE1012" s="17">
        <v>1005</v>
      </c>
      <c r="AF1012" s="32" t="s">
        <v>401</v>
      </c>
      <c r="AG1012" s="33" t="s">
        <v>173</v>
      </c>
      <c r="AH1012" s="19">
        <f t="shared" si="57"/>
        <v>43465</v>
      </c>
      <c r="AI1012" s="19">
        <f t="shared" si="58"/>
        <v>43465</v>
      </c>
      <c r="AJ1012" s="17" t="s">
        <v>402</v>
      </c>
    </row>
    <row r="1013" spans="1:36" ht="45" customHeight="1">
      <c r="A1013" s="38">
        <v>2018</v>
      </c>
      <c r="B1013" s="19">
        <v>43374</v>
      </c>
      <c r="C1013" s="19">
        <v>43465</v>
      </c>
      <c r="D1013" s="17" t="s">
        <v>96</v>
      </c>
      <c r="E1013" s="17">
        <v>203</v>
      </c>
      <c r="F1013" s="17" t="s">
        <v>307</v>
      </c>
      <c r="G1013" s="36" t="s">
        <v>126</v>
      </c>
      <c r="H1013" s="17" t="s">
        <v>127</v>
      </c>
      <c r="I1013" s="17" t="s">
        <v>1366</v>
      </c>
      <c r="J1013" s="17" t="s">
        <v>1367</v>
      </c>
      <c r="K1013" s="17" t="s">
        <v>1368</v>
      </c>
      <c r="L1013" s="17" t="s">
        <v>102</v>
      </c>
      <c r="M1013" s="17" t="s">
        <v>1369</v>
      </c>
      <c r="N1013" s="17" t="s">
        <v>103</v>
      </c>
      <c r="O1013" s="17">
        <v>0</v>
      </c>
      <c r="P1013" s="30">
        <v>0</v>
      </c>
      <c r="Q1013" s="17" t="s">
        <v>121</v>
      </c>
      <c r="R1013" s="17" t="s">
        <v>122</v>
      </c>
      <c r="S1013" s="17" t="s">
        <v>122</v>
      </c>
      <c r="T1013" s="17" t="s">
        <v>121</v>
      </c>
      <c r="U1013" s="17" t="s">
        <v>122</v>
      </c>
      <c r="V1013" s="17" t="s">
        <v>122</v>
      </c>
      <c r="W1013" s="17" t="s">
        <v>125</v>
      </c>
      <c r="X1013" s="19">
        <v>43389</v>
      </c>
      <c r="Y1013" s="19">
        <f t="shared" si="59"/>
        <v>43389</v>
      </c>
      <c r="Z1013" s="29">
        <v>1006</v>
      </c>
      <c r="AA1013" s="30">
        <v>307.01</v>
      </c>
      <c r="AB1013" s="30">
        <v>0</v>
      </c>
      <c r="AD1013" s="31" t="s">
        <v>400</v>
      </c>
      <c r="AE1013" s="17">
        <v>1006</v>
      </c>
      <c r="AF1013" s="32" t="s">
        <v>401</v>
      </c>
      <c r="AG1013" s="33" t="s">
        <v>173</v>
      </c>
      <c r="AH1013" s="19">
        <f t="shared" si="57"/>
        <v>43465</v>
      </c>
      <c r="AI1013" s="19">
        <f t="shared" si="58"/>
        <v>43465</v>
      </c>
      <c r="AJ1013" s="17" t="s">
        <v>402</v>
      </c>
    </row>
    <row r="1014" spans="1:36" ht="45" customHeight="1">
      <c r="A1014" s="38">
        <v>2018</v>
      </c>
      <c r="B1014" s="19">
        <v>43374</v>
      </c>
      <c r="C1014" s="19">
        <v>43465</v>
      </c>
      <c r="D1014" s="17" t="s">
        <v>96</v>
      </c>
      <c r="E1014" s="17">
        <v>203</v>
      </c>
      <c r="F1014" s="17" t="s">
        <v>307</v>
      </c>
      <c r="G1014" s="36" t="s">
        <v>126</v>
      </c>
      <c r="H1014" s="17" t="s">
        <v>127</v>
      </c>
      <c r="I1014" s="17" t="s">
        <v>1366</v>
      </c>
      <c r="J1014" s="17" t="s">
        <v>1367</v>
      </c>
      <c r="K1014" s="17" t="s">
        <v>1368</v>
      </c>
      <c r="L1014" s="17" t="s">
        <v>102</v>
      </c>
      <c r="M1014" s="17" t="s">
        <v>1369</v>
      </c>
      <c r="N1014" s="17" t="s">
        <v>103</v>
      </c>
      <c r="O1014" s="17">
        <v>0</v>
      </c>
      <c r="P1014" s="30">
        <v>0</v>
      </c>
      <c r="Q1014" s="17" t="s">
        <v>121</v>
      </c>
      <c r="R1014" s="17" t="s">
        <v>122</v>
      </c>
      <c r="S1014" s="17" t="s">
        <v>122</v>
      </c>
      <c r="T1014" s="17" t="s">
        <v>121</v>
      </c>
      <c r="U1014" s="17" t="s">
        <v>122</v>
      </c>
      <c r="V1014" s="17" t="s">
        <v>122</v>
      </c>
      <c r="W1014" s="17" t="s">
        <v>125</v>
      </c>
      <c r="X1014" s="19">
        <v>43384</v>
      </c>
      <c r="Y1014" s="19">
        <f t="shared" si="59"/>
        <v>43384</v>
      </c>
      <c r="Z1014" s="29">
        <v>1007</v>
      </c>
      <c r="AA1014" s="30">
        <v>756</v>
      </c>
      <c r="AB1014" s="30">
        <v>0</v>
      </c>
      <c r="AD1014" s="31" t="s">
        <v>400</v>
      </c>
      <c r="AE1014" s="17">
        <v>1007</v>
      </c>
      <c r="AF1014" s="32" t="s">
        <v>401</v>
      </c>
      <c r="AG1014" s="33" t="s">
        <v>173</v>
      </c>
      <c r="AH1014" s="19">
        <f t="shared" si="57"/>
        <v>43465</v>
      </c>
      <c r="AI1014" s="19">
        <f t="shared" si="58"/>
        <v>43465</v>
      </c>
      <c r="AJ1014" s="17" t="s">
        <v>402</v>
      </c>
    </row>
    <row r="1015" spans="1:36" ht="45" customHeight="1">
      <c r="A1015" s="38">
        <v>2018</v>
      </c>
      <c r="B1015" s="19">
        <v>43374</v>
      </c>
      <c r="C1015" s="19">
        <v>43465</v>
      </c>
      <c r="D1015" s="17" t="s">
        <v>96</v>
      </c>
      <c r="E1015" s="17">
        <v>203</v>
      </c>
      <c r="F1015" s="17" t="s">
        <v>307</v>
      </c>
      <c r="G1015" s="36" t="s">
        <v>126</v>
      </c>
      <c r="H1015" s="17" t="s">
        <v>127</v>
      </c>
      <c r="I1015" s="17" t="s">
        <v>1366</v>
      </c>
      <c r="J1015" s="17" t="s">
        <v>1367</v>
      </c>
      <c r="K1015" s="17" t="s">
        <v>1368</v>
      </c>
      <c r="L1015" s="17" t="s">
        <v>102</v>
      </c>
      <c r="M1015" s="17" t="s">
        <v>1369</v>
      </c>
      <c r="N1015" s="17" t="s">
        <v>103</v>
      </c>
      <c r="O1015" s="17">
        <v>0</v>
      </c>
      <c r="P1015" s="30">
        <v>0</v>
      </c>
      <c r="Q1015" s="17" t="s">
        <v>121</v>
      </c>
      <c r="R1015" s="17" t="s">
        <v>122</v>
      </c>
      <c r="S1015" s="17" t="s">
        <v>122</v>
      </c>
      <c r="T1015" s="17" t="s">
        <v>121</v>
      </c>
      <c r="U1015" s="17" t="s">
        <v>122</v>
      </c>
      <c r="V1015" s="17" t="s">
        <v>122</v>
      </c>
      <c r="W1015" s="17" t="s">
        <v>125</v>
      </c>
      <c r="X1015" s="19">
        <v>43388</v>
      </c>
      <c r="Y1015" s="19">
        <f t="shared" si="59"/>
        <v>43388</v>
      </c>
      <c r="Z1015" s="29">
        <v>1008</v>
      </c>
      <c r="AA1015" s="30">
        <v>577</v>
      </c>
      <c r="AB1015" s="30">
        <v>0</v>
      </c>
      <c r="AD1015" s="31" t="s">
        <v>400</v>
      </c>
      <c r="AE1015" s="17">
        <v>1008</v>
      </c>
      <c r="AF1015" s="32" t="s">
        <v>401</v>
      </c>
      <c r="AG1015" s="33" t="s">
        <v>173</v>
      </c>
      <c r="AH1015" s="19">
        <f t="shared" si="57"/>
        <v>43465</v>
      </c>
      <c r="AI1015" s="19">
        <f t="shared" si="58"/>
        <v>43465</v>
      </c>
      <c r="AJ1015" s="17" t="s">
        <v>402</v>
      </c>
    </row>
    <row r="1016" spans="1:36" ht="45" customHeight="1">
      <c r="A1016" s="38">
        <v>2018</v>
      </c>
      <c r="B1016" s="19">
        <v>43374</v>
      </c>
      <c r="C1016" s="19">
        <v>43465</v>
      </c>
      <c r="D1016" s="17" t="s">
        <v>96</v>
      </c>
      <c r="E1016" s="17">
        <v>322</v>
      </c>
      <c r="F1016" s="17" t="s">
        <v>144</v>
      </c>
      <c r="G1016" s="17" t="s">
        <v>144</v>
      </c>
      <c r="H1016" s="17" t="s">
        <v>145</v>
      </c>
      <c r="I1016" s="17" t="s">
        <v>304</v>
      </c>
      <c r="J1016" s="17" t="s">
        <v>305</v>
      </c>
      <c r="K1016" s="17" t="s">
        <v>306</v>
      </c>
      <c r="L1016" s="17" t="s">
        <v>101</v>
      </c>
      <c r="M1016" s="17" t="s">
        <v>164</v>
      </c>
      <c r="N1016" s="17" t="s">
        <v>103</v>
      </c>
      <c r="O1016" s="17">
        <v>0</v>
      </c>
      <c r="P1016" s="30">
        <v>0</v>
      </c>
      <c r="Q1016" s="17" t="s">
        <v>121</v>
      </c>
      <c r="R1016" s="17" t="s">
        <v>122</v>
      </c>
      <c r="S1016" s="17" t="s">
        <v>122</v>
      </c>
      <c r="T1016" s="17" t="s">
        <v>121</v>
      </c>
      <c r="U1016" s="17" t="s">
        <v>122</v>
      </c>
      <c r="V1016" s="17" t="s">
        <v>122</v>
      </c>
      <c r="W1016" s="17" t="s">
        <v>296</v>
      </c>
      <c r="X1016" s="19">
        <v>43403</v>
      </c>
      <c r="Y1016" s="19">
        <f t="shared" si="59"/>
        <v>43403</v>
      </c>
      <c r="Z1016" s="29">
        <v>1009</v>
      </c>
      <c r="AA1016" s="30">
        <v>200</v>
      </c>
      <c r="AB1016" s="30">
        <v>0</v>
      </c>
      <c r="AD1016" s="31" t="s">
        <v>400</v>
      </c>
      <c r="AE1016" s="17">
        <v>1009</v>
      </c>
      <c r="AF1016" s="32" t="s">
        <v>401</v>
      </c>
      <c r="AG1016" s="33" t="s">
        <v>173</v>
      </c>
      <c r="AH1016" s="19">
        <f t="shared" si="57"/>
        <v>43465</v>
      </c>
      <c r="AI1016" s="19">
        <f t="shared" si="58"/>
        <v>43465</v>
      </c>
      <c r="AJ1016" s="17" t="s">
        <v>402</v>
      </c>
    </row>
    <row r="1017" spans="1:36" ht="45" customHeight="1">
      <c r="A1017" s="38">
        <v>2018</v>
      </c>
      <c r="B1017" s="19">
        <v>43374</v>
      </c>
      <c r="C1017" s="19">
        <v>43465</v>
      </c>
      <c r="D1017" s="17" t="s">
        <v>96</v>
      </c>
      <c r="E1017" s="17">
        <v>322</v>
      </c>
      <c r="F1017" s="17" t="s">
        <v>144</v>
      </c>
      <c r="G1017" s="17" t="s">
        <v>144</v>
      </c>
      <c r="H1017" s="17" t="s">
        <v>145</v>
      </c>
      <c r="I1017" s="17" t="s">
        <v>304</v>
      </c>
      <c r="J1017" s="17" t="s">
        <v>305</v>
      </c>
      <c r="K1017" s="17" t="s">
        <v>306</v>
      </c>
      <c r="L1017" s="17" t="s">
        <v>101</v>
      </c>
      <c r="M1017" s="17" t="s">
        <v>164</v>
      </c>
      <c r="N1017" s="17" t="s">
        <v>103</v>
      </c>
      <c r="O1017" s="17">
        <v>0</v>
      </c>
      <c r="P1017" s="30">
        <v>0</v>
      </c>
      <c r="Q1017" s="17" t="s">
        <v>121</v>
      </c>
      <c r="R1017" s="17" t="s">
        <v>122</v>
      </c>
      <c r="S1017" s="17" t="s">
        <v>122</v>
      </c>
      <c r="T1017" s="17" t="s">
        <v>121</v>
      </c>
      <c r="U1017" s="17" t="s">
        <v>122</v>
      </c>
      <c r="V1017" s="17" t="s">
        <v>122</v>
      </c>
      <c r="W1017" s="17" t="s">
        <v>296</v>
      </c>
      <c r="X1017" s="19">
        <v>43381</v>
      </c>
      <c r="Y1017" s="19">
        <f t="shared" si="59"/>
        <v>43381</v>
      </c>
      <c r="Z1017" s="29">
        <v>1010</v>
      </c>
      <c r="AA1017" s="30">
        <v>332</v>
      </c>
      <c r="AB1017" s="30">
        <v>0</v>
      </c>
      <c r="AD1017" s="31" t="s">
        <v>400</v>
      </c>
      <c r="AE1017" s="17">
        <v>1010</v>
      </c>
      <c r="AF1017" s="32" t="s">
        <v>401</v>
      </c>
      <c r="AG1017" s="33" t="s">
        <v>173</v>
      </c>
      <c r="AH1017" s="19">
        <f t="shared" si="57"/>
        <v>43465</v>
      </c>
      <c r="AI1017" s="19">
        <f t="shared" si="58"/>
        <v>43465</v>
      </c>
      <c r="AJ1017" s="17" t="s">
        <v>402</v>
      </c>
    </row>
    <row r="1018" spans="1:36" ht="45" customHeight="1">
      <c r="A1018" s="38">
        <v>2018</v>
      </c>
      <c r="B1018" s="19">
        <v>43374</v>
      </c>
      <c r="C1018" s="19">
        <v>43465</v>
      </c>
      <c r="D1018" s="17" t="s">
        <v>96</v>
      </c>
      <c r="E1018" s="17">
        <v>322</v>
      </c>
      <c r="F1018" s="17" t="s">
        <v>144</v>
      </c>
      <c r="G1018" s="17" t="s">
        <v>144</v>
      </c>
      <c r="H1018" s="17" t="s">
        <v>145</v>
      </c>
      <c r="I1018" s="17" t="s">
        <v>304</v>
      </c>
      <c r="J1018" s="17" t="s">
        <v>305</v>
      </c>
      <c r="K1018" s="17" t="s">
        <v>306</v>
      </c>
      <c r="L1018" s="17" t="s">
        <v>101</v>
      </c>
      <c r="M1018" s="17" t="s">
        <v>164</v>
      </c>
      <c r="N1018" s="17" t="s">
        <v>103</v>
      </c>
      <c r="O1018" s="17">
        <v>0</v>
      </c>
      <c r="P1018" s="30">
        <v>0</v>
      </c>
      <c r="Q1018" s="17" t="s">
        <v>121</v>
      </c>
      <c r="R1018" s="17" t="s">
        <v>122</v>
      </c>
      <c r="S1018" s="17" t="s">
        <v>122</v>
      </c>
      <c r="T1018" s="17" t="s">
        <v>121</v>
      </c>
      <c r="U1018" s="17" t="s">
        <v>122</v>
      </c>
      <c r="V1018" s="17" t="s">
        <v>122</v>
      </c>
      <c r="W1018" s="17" t="s">
        <v>296</v>
      </c>
      <c r="X1018" s="19">
        <v>43377</v>
      </c>
      <c r="Y1018" s="19">
        <f t="shared" si="59"/>
        <v>43377</v>
      </c>
      <c r="Z1018" s="29">
        <v>1011</v>
      </c>
      <c r="AA1018" s="30">
        <v>543</v>
      </c>
      <c r="AB1018" s="30">
        <v>0</v>
      </c>
      <c r="AD1018" s="31" t="s">
        <v>400</v>
      </c>
      <c r="AE1018" s="17">
        <v>1011</v>
      </c>
      <c r="AF1018" s="32" t="s">
        <v>401</v>
      </c>
      <c r="AG1018" s="33" t="s">
        <v>173</v>
      </c>
      <c r="AH1018" s="19">
        <f t="shared" si="57"/>
        <v>43465</v>
      </c>
      <c r="AI1018" s="19">
        <f t="shared" si="58"/>
        <v>43465</v>
      </c>
      <c r="AJ1018" s="17" t="s">
        <v>402</v>
      </c>
    </row>
    <row r="1019" spans="1:36" ht="45" customHeight="1">
      <c r="A1019" s="38">
        <v>2018</v>
      </c>
      <c r="B1019" s="19">
        <v>43374</v>
      </c>
      <c r="C1019" s="19">
        <v>43465</v>
      </c>
      <c r="D1019" s="17" t="s">
        <v>96</v>
      </c>
      <c r="E1019" s="17">
        <v>322</v>
      </c>
      <c r="F1019" s="17" t="s">
        <v>144</v>
      </c>
      <c r="G1019" s="17" t="s">
        <v>144</v>
      </c>
      <c r="H1019" s="17" t="s">
        <v>145</v>
      </c>
      <c r="I1019" s="17" t="s">
        <v>304</v>
      </c>
      <c r="J1019" s="17" t="s">
        <v>305</v>
      </c>
      <c r="K1019" s="17" t="s">
        <v>306</v>
      </c>
      <c r="L1019" s="17" t="s">
        <v>101</v>
      </c>
      <c r="M1019" s="17" t="s">
        <v>164</v>
      </c>
      <c r="N1019" s="17" t="s">
        <v>103</v>
      </c>
      <c r="O1019" s="17">
        <v>0</v>
      </c>
      <c r="P1019" s="30">
        <v>0</v>
      </c>
      <c r="Q1019" s="17" t="s">
        <v>121</v>
      </c>
      <c r="R1019" s="17" t="s">
        <v>122</v>
      </c>
      <c r="S1019" s="17" t="s">
        <v>122</v>
      </c>
      <c r="T1019" s="17" t="s">
        <v>121</v>
      </c>
      <c r="U1019" s="17" t="s">
        <v>122</v>
      </c>
      <c r="V1019" s="17" t="s">
        <v>122</v>
      </c>
      <c r="W1019" s="17" t="s">
        <v>296</v>
      </c>
      <c r="X1019" s="19">
        <v>43377</v>
      </c>
      <c r="Y1019" s="19">
        <f t="shared" si="59"/>
        <v>43377</v>
      </c>
      <c r="Z1019" s="29">
        <v>1012</v>
      </c>
      <c r="AA1019" s="30">
        <v>260</v>
      </c>
      <c r="AB1019" s="30">
        <v>0</v>
      </c>
      <c r="AD1019" s="31" t="s">
        <v>400</v>
      </c>
      <c r="AE1019" s="17">
        <v>1012</v>
      </c>
      <c r="AF1019" s="32" t="s">
        <v>401</v>
      </c>
      <c r="AG1019" s="33" t="s">
        <v>173</v>
      </c>
      <c r="AH1019" s="19">
        <f t="shared" si="57"/>
        <v>43465</v>
      </c>
      <c r="AI1019" s="19">
        <f t="shared" si="58"/>
        <v>43465</v>
      </c>
      <c r="AJ1019" s="17" t="s">
        <v>402</v>
      </c>
    </row>
    <row r="1020" spans="1:36" ht="45" customHeight="1">
      <c r="A1020" s="38">
        <v>2018</v>
      </c>
      <c r="B1020" s="19">
        <v>43374</v>
      </c>
      <c r="C1020" s="19">
        <v>43465</v>
      </c>
      <c r="D1020" s="17" t="s">
        <v>96</v>
      </c>
      <c r="E1020" s="17">
        <v>322</v>
      </c>
      <c r="F1020" s="17" t="s">
        <v>144</v>
      </c>
      <c r="G1020" s="17" t="s">
        <v>144</v>
      </c>
      <c r="H1020" s="17" t="s">
        <v>145</v>
      </c>
      <c r="I1020" s="17" t="s">
        <v>304</v>
      </c>
      <c r="J1020" s="17" t="s">
        <v>305</v>
      </c>
      <c r="K1020" s="17" t="s">
        <v>306</v>
      </c>
      <c r="L1020" s="17" t="s">
        <v>101</v>
      </c>
      <c r="M1020" s="17" t="s">
        <v>164</v>
      </c>
      <c r="N1020" s="17" t="s">
        <v>103</v>
      </c>
      <c r="O1020" s="17">
        <v>0</v>
      </c>
      <c r="P1020" s="30">
        <v>0</v>
      </c>
      <c r="Q1020" s="17" t="s">
        <v>121</v>
      </c>
      <c r="R1020" s="17" t="s">
        <v>122</v>
      </c>
      <c r="S1020" s="17" t="s">
        <v>122</v>
      </c>
      <c r="T1020" s="17" t="s">
        <v>121</v>
      </c>
      <c r="U1020" s="17" t="s">
        <v>122</v>
      </c>
      <c r="V1020" s="17" t="s">
        <v>122</v>
      </c>
      <c r="W1020" s="17" t="s">
        <v>296</v>
      </c>
      <c r="X1020" s="19">
        <v>43377</v>
      </c>
      <c r="Y1020" s="19">
        <f t="shared" si="59"/>
        <v>43377</v>
      </c>
      <c r="Z1020" s="29">
        <v>1013</v>
      </c>
      <c r="AA1020" s="30">
        <v>200</v>
      </c>
      <c r="AB1020" s="30">
        <v>0</v>
      </c>
      <c r="AD1020" s="31" t="s">
        <v>400</v>
      </c>
      <c r="AE1020" s="17">
        <v>1013</v>
      </c>
      <c r="AF1020" s="32" t="s">
        <v>401</v>
      </c>
      <c r="AG1020" s="33" t="s">
        <v>173</v>
      </c>
      <c r="AH1020" s="19">
        <f t="shared" si="57"/>
        <v>43465</v>
      </c>
      <c r="AI1020" s="19">
        <f t="shared" si="58"/>
        <v>43465</v>
      </c>
      <c r="AJ1020" s="17" t="s">
        <v>402</v>
      </c>
    </row>
    <row r="1021" spans="1:36" ht="45" customHeight="1">
      <c r="A1021" s="38">
        <v>2018</v>
      </c>
      <c r="B1021" s="19">
        <v>43374</v>
      </c>
      <c r="C1021" s="19">
        <v>43465</v>
      </c>
      <c r="D1021" s="17" t="s">
        <v>96</v>
      </c>
      <c r="E1021" s="17">
        <v>322</v>
      </c>
      <c r="F1021" s="17" t="s">
        <v>144</v>
      </c>
      <c r="G1021" s="17" t="s">
        <v>144</v>
      </c>
      <c r="H1021" s="17" t="s">
        <v>145</v>
      </c>
      <c r="I1021" s="17" t="s">
        <v>304</v>
      </c>
      <c r="J1021" s="17" t="s">
        <v>305</v>
      </c>
      <c r="K1021" s="17" t="s">
        <v>306</v>
      </c>
      <c r="L1021" s="17" t="s">
        <v>101</v>
      </c>
      <c r="M1021" s="17" t="s">
        <v>164</v>
      </c>
      <c r="N1021" s="17" t="s">
        <v>103</v>
      </c>
      <c r="O1021" s="17">
        <v>0</v>
      </c>
      <c r="P1021" s="30">
        <v>0</v>
      </c>
      <c r="Q1021" s="17" t="s">
        <v>121</v>
      </c>
      <c r="R1021" s="17" t="s">
        <v>122</v>
      </c>
      <c r="S1021" s="17" t="s">
        <v>122</v>
      </c>
      <c r="T1021" s="17" t="s">
        <v>121</v>
      </c>
      <c r="U1021" s="17" t="s">
        <v>122</v>
      </c>
      <c r="V1021" s="17" t="s">
        <v>122</v>
      </c>
      <c r="W1021" s="17" t="s">
        <v>296</v>
      </c>
      <c r="X1021" s="19">
        <v>43378</v>
      </c>
      <c r="Y1021" s="19">
        <f t="shared" si="59"/>
        <v>43378</v>
      </c>
      <c r="Z1021" s="29">
        <v>1014</v>
      </c>
      <c r="AA1021" s="30">
        <v>424.99</v>
      </c>
      <c r="AB1021" s="30">
        <v>0</v>
      </c>
      <c r="AD1021" s="31" t="s">
        <v>400</v>
      </c>
      <c r="AE1021" s="17">
        <v>1014</v>
      </c>
      <c r="AF1021" s="32" t="s">
        <v>401</v>
      </c>
      <c r="AG1021" s="33" t="s">
        <v>173</v>
      </c>
      <c r="AH1021" s="19">
        <f t="shared" si="57"/>
        <v>43465</v>
      </c>
      <c r="AI1021" s="19">
        <f t="shared" si="58"/>
        <v>43465</v>
      </c>
      <c r="AJ1021" s="17" t="s">
        <v>402</v>
      </c>
    </row>
    <row r="1022" spans="1:36" ht="45" customHeight="1">
      <c r="A1022" s="38">
        <v>2018</v>
      </c>
      <c r="B1022" s="19">
        <v>43374</v>
      </c>
      <c r="C1022" s="19">
        <v>43465</v>
      </c>
      <c r="D1022" s="17" t="s">
        <v>96</v>
      </c>
      <c r="E1022" s="17">
        <v>322</v>
      </c>
      <c r="F1022" s="17" t="s">
        <v>144</v>
      </c>
      <c r="G1022" s="17" t="s">
        <v>144</v>
      </c>
      <c r="H1022" s="17" t="s">
        <v>145</v>
      </c>
      <c r="I1022" s="17" t="s">
        <v>304</v>
      </c>
      <c r="J1022" s="17" t="s">
        <v>305</v>
      </c>
      <c r="K1022" s="17" t="s">
        <v>306</v>
      </c>
      <c r="L1022" s="17" t="s">
        <v>101</v>
      </c>
      <c r="M1022" s="17" t="s">
        <v>164</v>
      </c>
      <c r="N1022" s="17" t="s">
        <v>103</v>
      </c>
      <c r="O1022" s="17">
        <v>0</v>
      </c>
      <c r="P1022" s="30">
        <v>0</v>
      </c>
      <c r="Q1022" s="17" t="s">
        <v>121</v>
      </c>
      <c r="R1022" s="17" t="s">
        <v>122</v>
      </c>
      <c r="S1022" s="17" t="s">
        <v>122</v>
      </c>
      <c r="T1022" s="17" t="s">
        <v>121</v>
      </c>
      <c r="U1022" s="17" t="s">
        <v>122</v>
      </c>
      <c r="V1022" s="17" t="s">
        <v>122</v>
      </c>
      <c r="W1022" s="17" t="s">
        <v>296</v>
      </c>
      <c r="X1022" s="19">
        <v>43378</v>
      </c>
      <c r="Y1022" s="19">
        <f t="shared" si="59"/>
        <v>43378</v>
      </c>
      <c r="Z1022" s="29">
        <v>1015</v>
      </c>
      <c r="AA1022" s="30">
        <v>805</v>
      </c>
      <c r="AB1022" s="30">
        <v>0</v>
      </c>
      <c r="AD1022" s="31" t="s">
        <v>400</v>
      </c>
      <c r="AE1022" s="17">
        <v>1015</v>
      </c>
      <c r="AF1022" s="32" t="s">
        <v>401</v>
      </c>
      <c r="AG1022" s="33" t="s">
        <v>173</v>
      </c>
      <c r="AH1022" s="19">
        <f t="shared" si="57"/>
        <v>43465</v>
      </c>
      <c r="AI1022" s="19">
        <f t="shared" si="58"/>
        <v>43465</v>
      </c>
      <c r="AJ1022" s="17" t="s">
        <v>402</v>
      </c>
    </row>
    <row r="1023" spans="1:36" ht="45" customHeight="1">
      <c r="A1023" s="38">
        <v>2018</v>
      </c>
      <c r="B1023" s="19">
        <v>43374</v>
      </c>
      <c r="C1023" s="19">
        <v>43465</v>
      </c>
      <c r="D1023" s="17" t="s">
        <v>96</v>
      </c>
      <c r="E1023" s="17">
        <v>203</v>
      </c>
      <c r="F1023" s="17" t="s">
        <v>307</v>
      </c>
      <c r="G1023" s="36" t="s">
        <v>126</v>
      </c>
      <c r="H1023" s="17" t="s">
        <v>127</v>
      </c>
      <c r="I1023" s="17" t="s">
        <v>1366</v>
      </c>
      <c r="J1023" s="17" t="s">
        <v>1367</v>
      </c>
      <c r="K1023" s="17" t="s">
        <v>1368</v>
      </c>
      <c r="L1023" s="17" t="s">
        <v>102</v>
      </c>
      <c r="M1023" s="17" t="s">
        <v>1369</v>
      </c>
      <c r="N1023" s="17" t="s">
        <v>103</v>
      </c>
      <c r="O1023" s="17">
        <v>0</v>
      </c>
      <c r="P1023" s="30">
        <v>0</v>
      </c>
      <c r="Q1023" s="17" t="s">
        <v>121</v>
      </c>
      <c r="R1023" s="17" t="s">
        <v>122</v>
      </c>
      <c r="S1023" s="17" t="s">
        <v>122</v>
      </c>
      <c r="T1023" s="17" t="s">
        <v>121</v>
      </c>
      <c r="U1023" s="17" t="s">
        <v>122</v>
      </c>
      <c r="V1023" s="17" t="s">
        <v>122</v>
      </c>
      <c r="W1023" s="17" t="s">
        <v>125</v>
      </c>
      <c r="X1023" s="19">
        <v>43420</v>
      </c>
      <c r="Y1023" s="19">
        <f t="shared" si="59"/>
        <v>43420</v>
      </c>
      <c r="Z1023" s="29">
        <v>1016</v>
      </c>
      <c r="AA1023" s="30">
        <v>1899.7</v>
      </c>
      <c r="AB1023" s="30">
        <v>0</v>
      </c>
      <c r="AD1023" s="31" t="s">
        <v>400</v>
      </c>
      <c r="AE1023" s="17">
        <v>1016</v>
      </c>
      <c r="AF1023" s="32" t="s">
        <v>401</v>
      </c>
      <c r="AG1023" s="33" t="s">
        <v>173</v>
      </c>
      <c r="AH1023" s="19">
        <f t="shared" si="57"/>
        <v>43465</v>
      </c>
      <c r="AI1023" s="19">
        <f t="shared" si="58"/>
        <v>43465</v>
      </c>
      <c r="AJ1023" s="17" t="s">
        <v>402</v>
      </c>
    </row>
    <row r="1024" spans="1:36" ht="45" customHeight="1">
      <c r="A1024" s="38">
        <v>2018</v>
      </c>
      <c r="B1024" s="19">
        <v>43374</v>
      </c>
      <c r="C1024" s="19">
        <v>43465</v>
      </c>
      <c r="D1024" s="17" t="s">
        <v>96</v>
      </c>
      <c r="E1024" s="17">
        <v>203</v>
      </c>
      <c r="F1024" s="17" t="s">
        <v>307</v>
      </c>
      <c r="G1024" s="36" t="s">
        <v>126</v>
      </c>
      <c r="H1024" s="17" t="s">
        <v>127</v>
      </c>
      <c r="I1024" s="17" t="s">
        <v>1366</v>
      </c>
      <c r="J1024" s="17" t="s">
        <v>1367</v>
      </c>
      <c r="K1024" s="17" t="s">
        <v>1368</v>
      </c>
      <c r="L1024" s="17" t="s">
        <v>102</v>
      </c>
      <c r="M1024" s="17" t="s">
        <v>1369</v>
      </c>
      <c r="N1024" s="17" t="s">
        <v>103</v>
      </c>
      <c r="O1024" s="17">
        <v>0</v>
      </c>
      <c r="P1024" s="30">
        <v>0</v>
      </c>
      <c r="Q1024" s="17" t="s">
        <v>121</v>
      </c>
      <c r="R1024" s="17" t="s">
        <v>122</v>
      </c>
      <c r="S1024" s="17" t="s">
        <v>122</v>
      </c>
      <c r="T1024" s="17" t="s">
        <v>121</v>
      </c>
      <c r="U1024" s="17" t="s">
        <v>122</v>
      </c>
      <c r="V1024" s="17" t="s">
        <v>122</v>
      </c>
      <c r="W1024" s="17" t="s">
        <v>125</v>
      </c>
      <c r="X1024" s="19">
        <v>43420</v>
      </c>
      <c r="Y1024" s="19">
        <f t="shared" si="59"/>
        <v>43420</v>
      </c>
      <c r="Z1024" s="29">
        <v>1017</v>
      </c>
      <c r="AA1024" s="30">
        <v>300</v>
      </c>
      <c r="AB1024" s="30">
        <v>0</v>
      </c>
      <c r="AD1024" s="31" t="s">
        <v>400</v>
      </c>
      <c r="AE1024" s="17">
        <v>1017</v>
      </c>
      <c r="AF1024" s="32" t="s">
        <v>401</v>
      </c>
      <c r="AG1024" s="33" t="s">
        <v>173</v>
      </c>
      <c r="AH1024" s="19">
        <f t="shared" si="57"/>
        <v>43465</v>
      </c>
      <c r="AI1024" s="19">
        <f t="shared" si="58"/>
        <v>43465</v>
      </c>
      <c r="AJ1024" s="17" t="s">
        <v>402</v>
      </c>
    </row>
    <row r="1025" spans="1:36" ht="45" customHeight="1">
      <c r="A1025" s="38">
        <v>2018</v>
      </c>
      <c r="B1025" s="19">
        <v>43374</v>
      </c>
      <c r="C1025" s="19">
        <v>43465</v>
      </c>
      <c r="D1025" s="17" t="s">
        <v>96</v>
      </c>
      <c r="E1025" s="17">
        <v>322</v>
      </c>
      <c r="F1025" s="17" t="s">
        <v>144</v>
      </c>
      <c r="G1025" s="17" t="s">
        <v>144</v>
      </c>
      <c r="H1025" s="17" t="s">
        <v>145</v>
      </c>
      <c r="I1025" s="17" t="s">
        <v>304</v>
      </c>
      <c r="J1025" s="17" t="s">
        <v>305</v>
      </c>
      <c r="K1025" s="17" t="s">
        <v>306</v>
      </c>
      <c r="L1025" s="17" t="s">
        <v>101</v>
      </c>
      <c r="M1025" s="17" t="s">
        <v>164</v>
      </c>
      <c r="N1025" s="17" t="s">
        <v>103</v>
      </c>
      <c r="O1025" s="17">
        <v>0</v>
      </c>
      <c r="P1025" s="30">
        <v>0</v>
      </c>
      <c r="Q1025" s="17" t="s">
        <v>121</v>
      </c>
      <c r="R1025" s="17" t="s">
        <v>122</v>
      </c>
      <c r="S1025" s="17" t="s">
        <v>122</v>
      </c>
      <c r="T1025" s="17" t="s">
        <v>121</v>
      </c>
      <c r="U1025" s="17" t="s">
        <v>122</v>
      </c>
      <c r="V1025" s="17" t="s">
        <v>122</v>
      </c>
      <c r="W1025" s="17" t="s">
        <v>296</v>
      </c>
      <c r="X1025" s="19">
        <v>43409</v>
      </c>
      <c r="Y1025" s="19">
        <f t="shared" si="59"/>
        <v>43409</v>
      </c>
      <c r="Z1025" s="29">
        <v>1018</v>
      </c>
      <c r="AA1025" s="30">
        <v>500</v>
      </c>
      <c r="AB1025" s="30">
        <v>0</v>
      </c>
      <c r="AD1025" s="31" t="s">
        <v>400</v>
      </c>
      <c r="AE1025" s="17">
        <v>1018</v>
      </c>
      <c r="AF1025" s="32" t="s">
        <v>401</v>
      </c>
      <c r="AG1025" s="33" t="s">
        <v>173</v>
      </c>
      <c r="AH1025" s="19">
        <f t="shared" si="57"/>
        <v>43465</v>
      </c>
      <c r="AI1025" s="19">
        <f t="shared" si="58"/>
        <v>43465</v>
      </c>
      <c r="AJ1025" s="17" t="s">
        <v>402</v>
      </c>
    </row>
    <row r="1026" spans="1:36" ht="45" customHeight="1">
      <c r="A1026" s="38">
        <v>2018</v>
      </c>
      <c r="B1026" s="19">
        <v>43374</v>
      </c>
      <c r="C1026" s="19">
        <v>43465</v>
      </c>
      <c r="D1026" s="17" t="s">
        <v>96</v>
      </c>
      <c r="E1026" s="17">
        <v>322</v>
      </c>
      <c r="F1026" s="17" t="s">
        <v>144</v>
      </c>
      <c r="G1026" s="17" t="s">
        <v>144</v>
      </c>
      <c r="H1026" s="17" t="s">
        <v>145</v>
      </c>
      <c r="I1026" s="17" t="s">
        <v>304</v>
      </c>
      <c r="J1026" s="17" t="s">
        <v>305</v>
      </c>
      <c r="K1026" s="17" t="s">
        <v>306</v>
      </c>
      <c r="L1026" s="17" t="s">
        <v>101</v>
      </c>
      <c r="M1026" s="17" t="s">
        <v>164</v>
      </c>
      <c r="N1026" s="17" t="s">
        <v>103</v>
      </c>
      <c r="O1026" s="17">
        <v>0</v>
      </c>
      <c r="P1026" s="30">
        <v>0</v>
      </c>
      <c r="Q1026" s="17" t="s">
        <v>121</v>
      </c>
      <c r="R1026" s="17" t="s">
        <v>122</v>
      </c>
      <c r="S1026" s="17" t="s">
        <v>122</v>
      </c>
      <c r="T1026" s="17" t="s">
        <v>121</v>
      </c>
      <c r="U1026" s="17" t="s">
        <v>122</v>
      </c>
      <c r="V1026" s="17" t="s">
        <v>122</v>
      </c>
      <c r="W1026" s="17" t="s">
        <v>296</v>
      </c>
      <c r="X1026" s="19">
        <v>43409</v>
      </c>
      <c r="Y1026" s="19">
        <f t="shared" si="59"/>
        <v>43409</v>
      </c>
      <c r="Z1026" s="29">
        <v>1019</v>
      </c>
      <c r="AA1026" s="30">
        <v>2000</v>
      </c>
      <c r="AB1026" s="30">
        <v>0</v>
      </c>
      <c r="AD1026" s="31" t="s">
        <v>400</v>
      </c>
      <c r="AE1026" s="17">
        <v>1019</v>
      </c>
      <c r="AF1026" s="32" t="s">
        <v>401</v>
      </c>
      <c r="AG1026" s="33" t="s">
        <v>173</v>
      </c>
      <c r="AH1026" s="19">
        <f t="shared" si="57"/>
        <v>43465</v>
      </c>
      <c r="AI1026" s="19">
        <f t="shared" si="58"/>
        <v>43465</v>
      </c>
      <c r="AJ1026" s="17" t="s">
        <v>402</v>
      </c>
    </row>
    <row r="1027" spans="1:36" ht="45" customHeight="1">
      <c r="A1027" s="38">
        <v>2018</v>
      </c>
      <c r="B1027" s="19">
        <v>43374</v>
      </c>
      <c r="C1027" s="19">
        <v>43465</v>
      </c>
      <c r="D1027" s="17" t="s">
        <v>96</v>
      </c>
      <c r="E1027" s="17">
        <v>322</v>
      </c>
      <c r="F1027" s="17" t="s">
        <v>144</v>
      </c>
      <c r="G1027" s="17" t="s">
        <v>144</v>
      </c>
      <c r="H1027" s="17" t="s">
        <v>145</v>
      </c>
      <c r="I1027" s="17" t="s">
        <v>304</v>
      </c>
      <c r="J1027" s="17" t="s">
        <v>305</v>
      </c>
      <c r="K1027" s="17" t="s">
        <v>306</v>
      </c>
      <c r="L1027" s="17" t="s">
        <v>101</v>
      </c>
      <c r="M1027" s="17" t="s">
        <v>164</v>
      </c>
      <c r="N1027" s="17" t="s">
        <v>103</v>
      </c>
      <c r="O1027" s="17">
        <v>0</v>
      </c>
      <c r="P1027" s="30">
        <v>0</v>
      </c>
      <c r="Q1027" s="17" t="s">
        <v>121</v>
      </c>
      <c r="R1027" s="17" t="s">
        <v>122</v>
      </c>
      <c r="S1027" s="17" t="s">
        <v>122</v>
      </c>
      <c r="T1027" s="17" t="s">
        <v>121</v>
      </c>
      <c r="U1027" s="17" t="s">
        <v>122</v>
      </c>
      <c r="V1027" s="17" t="s">
        <v>122</v>
      </c>
      <c r="W1027" s="17" t="s">
        <v>296</v>
      </c>
      <c r="X1027" s="19">
        <v>43425</v>
      </c>
      <c r="Y1027" s="19">
        <f t="shared" si="59"/>
        <v>43425</v>
      </c>
      <c r="Z1027" s="29">
        <v>1020</v>
      </c>
      <c r="AA1027" s="30">
        <v>394</v>
      </c>
      <c r="AB1027" s="30">
        <v>0</v>
      </c>
      <c r="AD1027" s="31" t="s">
        <v>400</v>
      </c>
      <c r="AE1027" s="17">
        <v>1020</v>
      </c>
      <c r="AF1027" s="32" t="s">
        <v>401</v>
      </c>
      <c r="AG1027" s="33" t="s">
        <v>173</v>
      </c>
      <c r="AH1027" s="19">
        <f t="shared" si="57"/>
        <v>43465</v>
      </c>
      <c r="AI1027" s="19">
        <f t="shared" si="58"/>
        <v>43465</v>
      </c>
      <c r="AJ1027" s="17" t="s">
        <v>402</v>
      </c>
    </row>
    <row r="1028" spans="1:36" ht="45" customHeight="1">
      <c r="A1028" s="38">
        <v>2018</v>
      </c>
      <c r="B1028" s="19">
        <v>43374</v>
      </c>
      <c r="C1028" s="19">
        <v>43465</v>
      </c>
      <c r="D1028" s="17" t="s">
        <v>96</v>
      </c>
      <c r="E1028" s="17">
        <v>322</v>
      </c>
      <c r="F1028" s="17" t="s">
        <v>144</v>
      </c>
      <c r="G1028" s="17" t="s">
        <v>144</v>
      </c>
      <c r="H1028" s="17" t="s">
        <v>145</v>
      </c>
      <c r="I1028" s="17" t="s">
        <v>304</v>
      </c>
      <c r="J1028" s="17" t="s">
        <v>305</v>
      </c>
      <c r="K1028" s="17" t="s">
        <v>306</v>
      </c>
      <c r="L1028" s="17" t="s">
        <v>101</v>
      </c>
      <c r="M1028" s="17" t="s">
        <v>164</v>
      </c>
      <c r="N1028" s="17" t="s">
        <v>103</v>
      </c>
      <c r="O1028" s="17">
        <v>0</v>
      </c>
      <c r="P1028" s="30">
        <v>0</v>
      </c>
      <c r="Q1028" s="17" t="s">
        <v>121</v>
      </c>
      <c r="R1028" s="17" t="s">
        <v>122</v>
      </c>
      <c r="S1028" s="17" t="s">
        <v>122</v>
      </c>
      <c r="T1028" s="17" t="s">
        <v>121</v>
      </c>
      <c r="U1028" s="17" t="s">
        <v>122</v>
      </c>
      <c r="V1028" s="17" t="s">
        <v>122</v>
      </c>
      <c r="W1028" s="17" t="s">
        <v>296</v>
      </c>
      <c r="X1028" s="19">
        <v>43425</v>
      </c>
      <c r="Y1028" s="19">
        <f t="shared" si="59"/>
        <v>43425</v>
      </c>
      <c r="Z1028" s="29">
        <v>1021</v>
      </c>
      <c r="AA1028" s="30">
        <v>1543</v>
      </c>
      <c r="AB1028" s="30">
        <v>0</v>
      </c>
      <c r="AD1028" s="31" t="s">
        <v>400</v>
      </c>
      <c r="AE1028" s="17">
        <v>1021</v>
      </c>
      <c r="AF1028" s="32" t="s">
        <v>401</v>
      </c>
      <c r="AG1028" s="33" t="s">
        <v>173</v>
      </c>
      <c r="AH1028" s="19">
        <f t="shared" si="57"/>
        <v>43465</v>
      </c>
      <c r="AI1028" s="19">
        <f t="shared" si="58"/>
        <v>43465</v>
      </c>
      <c r="AJ1028" s="17" t="s">
        <v>402</v>
      </c>
    </row>
    <row r="1029" spans="1:36" ht="45" customHeight="1">
      <c r="A1029" s="38">
        <v>2018</v>
      </c>
      <c r="B1029" s="19">
        <v>43374</v>
      </c>
      <c r="C1029" s="19">
        <v>43465</v>
      </c>
      <c r="D1029" s="17" t="s">
        <v>96</v>
      </c>
      <c r="E1029" s="17">
        <v>322</v>
      </c>
      <c r="F1029" s="17" t="s">
        <v>144</v>
      </c>
      <c r="G1029" s="17" t="s">
        <v>144</v>
      </c>
      <c r="H1029" s="17" t="s">
        <v>145</v>
      </c>
      <c r="I1029" s="17" t="s">
        <v>304</v>
      </c>
      <c r="J1029" s="17" t="s">
        <v>305</v>
      </c>
      <c r="K1029" s="17" t="s">
        <v>306</v>
      </c>
      <c r="L1029" s="17" t="s">
        <v>101</v>
      </c>
      <c r="M1029" s="17" t="s">
        <v>164</v>
      </c>
      <c r="N1029" s="17" t="s">
        <v>103</v>
      </c>
      <c r="O1029" s="17">
        <v>0</v>
      </c>
      <c r="P1029" s="30">
        <v>0</v>
      </c>
      <c r="Q1029" s="17" t="s">
        <v>121</v>
      </c>
      <c r="R1029" s="17" t="s">
        <v>122</v>
      </c>
      <c r="S1029" s="17" t="s">
        <v>122</v>
      </c>
      <c r="T1029" s="17" t="s">
        <v>121</v>
      </c>
      <c r="U1029" s="17" t="s">
        <v>122</v>
      </c>
      <c r="V1029" s="17" t="s">
        <v>122</v>
      </c>
      <c r="W1029" s="17" t="s">
        <v>296</v>
      </c>
      <c r="X1029" s="19">
        <v>43419</v>
      </c>
      <c r="Y1029" s="19">
        <f t="shared" si="59"/>
        <v>43419</v>
      </c>
      <c r="Z1029" s="29">
        <v>1022</v>
      </c>
      <c r="AA1029" s="30">
        <v>810</v>
      </c>
      <c r="AB1029" s="30">
        <v>0</v>
      </c>
      <c r="AD1029" s="31" t="s">
        <v>400</v>
      </c>
      <c r="AE1029" s="17">
        <v>1022</v>
      </c>
      <c r="AF1029" s="32" t="s">
        <v>401</v>
      </c>
      <c r="AG1029" s="33" t="s">
        <v>173</v>
      </c>
      <c r="AH1029" s="19">
        <f t="shared" si="57"/>
        <v>43465</v>
      </c>
      <c r="AI1029" s="19">
        <f t="shared" si="58"/>
        <v>43465</v>
      </c>
      <c r="AJ1029" s="17" t="s">
        <v>402</v>
      </c>
    </row>
    <row r="1030" spans="1:36" ht="45" customHeight="1">
      <c r="A1030" s="38">
        <v>2018</v>
      </c>
      <c r="B1030" s="19">
        <v>43374</v>
      </c>
      <c r="C1030" s="19">
        <v>43465</v>
      </c>
      <c r="D1030" s="17" t="s">
        <v>96</v>
      </c>
      <c r="E1030" s="17">
        <v>322</v>
      </c>
      <c r="F1030" s="17" t="s">
        <v>144</v>
      </c>
      <c r="G1030" s="17" t="s">
        <v>144</v>
      </c>
      <c r="H1030" s="17" t="s">
        <v>145</v>
      </c>
      <c r="I1030" s="17" t="s">
        <v>304</v>
      </c>
      <c r="J1030" s="17" t="s">
        <v>305</v>
      </c>
      <c r="K1030" s="17" t="s">
        <v>306</v>
      </c>
      <c r="L1030" s="17" t="s">
        <v>101</v>
      </c>
      <c r="M1030" s="17" t="s">
        <v>164</v>
      </c>
      <c r="N1030" s="17" t="s">
        <v>103</v>
      </c>
      <c r="O1030" s="17">
        <v>0</v>
      </c>
      <c r="P1030" s="30">
        <v>0</v>
      </c>
      <c r="Q1030" s="17" t="s">
        <v>121</v>
      </c>
      <c r="R1030" s="17" t="s">
        <v>122</v>
      </c>
      <c r="S1030" s="17" t="s">
        <v>122</v>
      </c>
      <c r="T1030" s="17" t="s">
        <v>121</v>
      </c>
      <c r="U1030" s="17" t="s">
        <v>122</v>
      </c>
      <c r="V1030" s="17" t="s">
        <v>122</v>
      </c>
      <c r="W1030" s="17" t="s">
        <v>296</v>
      </c>
      <c r="X1030" s="19">
        <v>43427</v>
      </c>
      <c r="Y1030" s="19">
        <f t="shared" si="59"/>
        <v>43427</v>
      </c>
      <c r="Z1030" s="29">
        <v>1023</v>
      </c>
      <c r="AA1030" s="30">
        <v>325</v>
      </c>
      <c r="AB1030" s="30">
        <v>0</v>
      </c>
      <c r="AD1030" s="31" t="s">
        <v>400</v>
      </c>
      <c r="AE1030" s="17">
        <v>1023</v>
      </c>
      <c r="AF1030" s="32" t="s">
        <v>401</v>
      </c>
      <c r="AG1030" s="33" t="s">
        <v>173</v>
      </c>
      <c r="AH1030" s="19">
        <f t="shared" si="57"/>
        <v>43465</v>
      </c>
      <c r="AI1030" s="19">
        <f t="shared" si="58"/>
        <v>43465</v>
      </c>
      <c r="AJ1030" s="17" t="s">
        <v>402</v>
      </c>
    </row>
    <row r="1031" spans="1:36" ht="45" customHeight="1">
      <c r="A1031" s="38">
        <v>2018</v>
      </c>
      <c r="B1031" s="19">
        <v>43374</v>
      </c>
      <c r="C1031" s="19">
        <v>43465</v>
      </c>
      <c r="D1031" s="17" t="s">
        <v>96</v>
      </c>
      <c r="E1031" s="17">
        <v>322</v>
      </c>
      <c r="F1031" s="17" t="s">
        <v>144</v>
      </c>
      <c r="G1031" s="17" t="s">
        <v>144</v>
      </c>
      <c r="H1031" s="17" t="s">
        <v>145</v>
      </c>
      <c r="I1031" s="17" t="s">
        <v>304</v>
      </c>
      <c r="J1031" s="17" t="s">
        <v>305</v>
      </c>
      <c r="K1031" s="17" t="s">
        <v>306</v>
      </c>
      <c r="L1031" s="17" t="s">
        <v>101</v>
      </c>
      <c r="M1031" s="17" t="s">
        <v>164</v>
      </c>
      <c r="N1031" s="17" t="s">
        <v>103</v>
      </c>
      <c r="O1031" s="17">
        <v>0</v>
      </c>
      <c r="P1031" s="30">
        <v>0</v>
      </c>
      <c r="Q1031" s="17" t="s">
        <v>121</v>
      </c>
      <c r="R1031" s="17" t="s">
        <v>122</v>
      </c>
      <c r="S1031" s="17" t="s">
        <v>122</v>
      </c>
      <c r="T1031" s="17" t="s">
        <v>121</v>
      </c>
      <c r="U1031" s="17" t="s">
        <v>122</v>
      </c>
      <c r="V1031" s="17" t="s">
        <v>122</v>
      </c>
      <c r="W1031" s="17" t="s">
        <v>296</v>
      </c>
      <c r="X1031" s="19">
        <v>43430</v>
      </c>
      <c r="Y1031" s="19">
        <f t="shared" si="59"/>
        <v>43430</v>
      </c>
      <c r="Z1031" s="29">
        <v>1024</v>
      </c>
      <c r="AA1031" s="30">
        <v>168</v>
      </c>
      <c r="AB1031" s="30">
        <v>0</v>
      </c>
      <c r="AD1031" s="31" t="s">
        <v>400</v>
      </c>
      <c r="AE1031" s="17">
        <v>1024</v>
      </c>
      <c r="AF1031" s="32" t="s">
        <v>401</v>
      </c>
      <c r="AG1031" s="33" t="s">
        <v>173</v>
      </c>
      <c r="AH1031" s="19">
        <f t="shared" si="57"/>
        <v>43465</v>
      </c>
      <c r="AI1031" s="19">
        <f t="shared" si="58"/>
        <v>43465</v>
      </c>
      <c r="AJ1031" s="17" t="s">
        <v>402</v>
      </c>
    </row>
    <row r="1032" spans="1:36" ht="45" customHeight="1">
      <c r="A1032" s="38">
        <v>2018</v>
      </c>
      <c r="B1032" s="19">
        <v>43374</v>
      </c>
      <c r="C1032" s="19">
        <v>43465</v>
      </c>
      <c r="D1032" s="17" t="s">
        <v>96</v>
      </c>
      <c r="E1032" s="17">
        <v>322</v>
      </c>
      <c r="F1032" s="17" t="s">
        <v>144</v>
      </c>
      <c r="G1032" s="17" t="s">
        <v>144</v>
      </c>
      <c r="H1032" s="17" t="s">
        <v>145</v>
      </c>
      <c r="I1032" s="17" t="s">
        <v>304</v>
      </c>
      <c r="J1032" s="17" t="s">
        <v>305</v>
      </c>
      <c r="K1032" s="17" t="s">
        <v>306</v>
      </c>
      <c r="L1032" s="17" t="s">
        <v>101</v>
      </c>
      <c r="M1032" s="17" t="s">
        <v>164</v>
      </c>
      <c r="N1032" s="17" t="s">
        <v>103</v>
      </c>
      <c r="O1032" s="17">
        <v>0</v>
      </c>
      <c r="P1032" s="30">
        <v>0</v>
      </c>
      <c r="Q1032" s="17" t="s">
        <v>121</v>
      </c>
      <c r="R1032" s="17" t="s">
        <v>122</v>
      </c>
      <c r="S1032" s="17" t="s">
        <v>122</v>
      </c>
      <c r="T1032" s="17" t="s">
        <v>121</v>
      </c>
      <c r="U1032" s="17" t="s">
        <v>122</v>
      </c>
      <c r="V1032" s="17" t="s">
        <v>122</v>
      </c>
      <c r="W1032" s="17" t="s">
        <v>296</v>
      </c>
      <c r="X1032" s="19">
        <v>43430</v>
      </c>
      <c r="Y1032" s="19">
        <f t="shared" si="59"/>
        <v>43430</v>
      </c>
      <c r="Z1032" s="29">
        <v>1025</v>
      </c>
      <c r="AA1032" s="30">
        <v>350</v>
      </c>
      <c r="AB1032" s="30">
        <v>0</v>
      </c>
      <c r="AD1032" s="31" t="s">
        <v>400</v>
      </c>
      <c r="AE1032" s="17">
        <v>1025</v>
      </c>
      <c r="AF1032" s="32" t="s">
        <v>401</v>
      </c>
      <c r="AG1032" s="33" t="s">
        <v>173</v>
      </c>
      <c r="AH1032" s="19">
        <f t="shared" si="57"/>
        <v>43465</v>
      </c>
      <c r="AI1032" s="19">
        <f t="shared" si="58"/>
        <v>43465</v>
      </c>
      <c r="AJ1032" s="17" t="s">
        <v>402</v>
      </c>
    </row>
    <row r="1033" spans="1:36" ht="45" customHeight="1">
      <c r="A1033" s="38">
        <v>2018</v>
      </c>
      <c r="B1033" s="19">
        <v>43374</v>
      </c>
      <c r="C1033" s="19">
        <v>43465</v>
      </c>
      <c r="D1033" s="17" t="s">
        <v>96</v>
      </c>
      <c r="E1033" s="17">
        <v>529</v>
      </c>
      <c r="F1033" s="17" t="s">
        <v>662</v>
      </c>
      <c r="G1033" s="17" t="s">
        <v>662</v>
      </c>
      <c r="H1033" s="17" t="s">
        <v>226</v>
      </c>
      <c r="I1033" s="17" t="s">
        <v>1370</v>
      </c>
      <c r="J1033" s="17" t="s">
        <v>1371</v>
      </c>
      <c r="K1033" s="17" t="s">
        <v>1372</v>
      </c>
      <c r="L1033" s="17" t="s">
        <v>101</v>
      </c>
      <c r="M1033" s="17" t="s">
        <v>1059</v>
      </c>
      <c r="N1033" s="17" t="s">
        <v>103</v>
      </c>
      <c r="O1033" s="17">
        <v>6</v>
      </c>
      <c r="P1033" s="30">
        <f>(661.2/6)*5</f>
        <v>551</v>
      </c>
      <c r="Q1033" s="17" t="s">
        <v>121</v>
      </c>
      <c r="R1033" s="17" t="s">
        <v>122</v>
      </c>
      <c r="S1033" s="17" t="s">
        <v>122</v>
      </c>
      <c r="T1033" s="17" t="s">
        <v>121</v>
      </c>
      <c r="U1033" s="17" t="s">
        <v>122</v>
      </c>
      <c r="V1033" s="17" t="s">
        <v>210</v>
      </c>
      <c r="W1033" s="17" t="s">
        <v>345</v>
      </c>
      <c r="X1033" s="19">
        <v>43353</v>
      </c>
      <c r="Y1033" s="19">
        <f t="shared" si="59"/>
        <v>43353</v>
      </c>
      <c r="Z1033" s="29">
        <v>1026</v>
      </c>
      <c r="AA1033" s="30">
        <v>661.2</v>
      </c>
      <c r="AB1033" s="30">
        <v>0</v>
      </c>
      <c r="AD1033" s="31" t="s">
        <v>400</v>
      </c>
      <c r="AE1033" s="17">
        <v>1026</v>
      </c>
      <c r="AF1033" s="32" t="s">
        <v>401</v>
      </c>
      <c r="AG1033" s="33" t="s">
        <v>173</v>
      </c>
      <c r="AH1033" s="19">
        <f t="shared" si="57"/>
        <v>43465</v>
      </c>
      <c r="AI1033" s="19">
        <f t="shared" si="58"/>
        <v>43465</v>
      </c>
      <c r="AJ1033" s="17" t="s">
        <v>402</v>
      </c>
    </row>
    <row r="1034" spans="1:36" ht="45" customHeight="1">
      <c r="A1034" s="38">
        <v>2018</v>
      </c>
      <c r="B1034" s="19">
        <v>43374</v>
      </c>
      <c r="C1034" s="19">
        <v>43465</v>
      </c>
      <c r="D1034" s="17" t="s">
        <v>96</v>
      </c>
      <c r="E1034" s="17">
        <v>203</v>
      </c>
      <c r="F1034" s="17" t="s">
        <v>307</v>
      </c>
      <c r="G1034" s="36" t="s">
        <v>126</v>
      </c>
      <c r="H1034" s="17" t="s">
        <v>127</v>
      </c>
      <c r="I1034" s="17" t="s">
        <v>1366</v>
      </c>
      <c r="J1034" s="17" t="s">
        <v>1367</v>
      </c>
      <c r="K1034" s="17" t="s">
        <v>1368</v>
      </c>
      <c r="L1034" s="17" t="s">
        <v>102</v>
      </c>
      <c r="M1034" s="17" t="s">
        <v>1369</v>
      </c>
      <c r="N1034" s="17" t="s">
        <v>103</v>
      </c>
      <c r="O1034" s="17">
        <v>0</v>
      </c>
      <c r="P1034" s="30">
        <v>0</v>
      </c>
      <c r="Q1034" s="17" t="s">
        <v>121</v>
      </c>
      <c r="R1034" s="17" t="s">
        <v>122</v>
      </c>
      <c r="S1034" s="17" t="s">
        <v>122</v>
      </c>
      <c r="T1034" s="17" t="s">
        <v>121</v>
      </c>
      <c r="U1034" s="17" t="s">
        <v>122</v>
      </c>
      <c r="V1034" s="17" t="s">
        <v>122</v>
      </c>
      <c r="W1034" s="17" t="s">
        <v>125</v>
      </c>
      <c r="X1034" s="19">
        <v>43367</v>
      </c>
      <c r="Y1034" s="19">
        <f t="shared" si="59"/>
        <v>43367</v>
      </c>
      <c r="Z1034" s="29">
        <v>1027</v>
      </c>
      <c r="AA1034" s="30">
        <v>495</v>
      </c>
      <c r="AB1034" s="30">
        <v>0</v>
      </c>
      <c r="AD1034" s="31" t="s">
        <v>400</v>
      </c>
      <c r="AE1034" s="17">
        <v>1027</v>
      </c>
      <c r="AF1034" s="32" t="s">
        <v>401</v>
      </c>
      <c r="AG1034" s="33" t="s">
        <v>173</v>
      </c>
      <c r="AH1034" s="19">
        <f t="shared" ref="AH1034:AH1097" si="60">+C1034</f>
        <v>43465</v>
      </c>
      <c r="AI1034" s="19">
        <f t="shared" si="58"/>
        <v>43465</v>
      </c>
      <c r="AJ1034" s="17" t="s">
        <v>402</v>
      </c>
    </row>
    <row r="1035" spans="1:36" ht="45" customHeight="1">
      <c r="A1035" s="38">
        <v>2018</v>
      </c>
      <c r="B1035" s="19">
        <v>43374</v>
      </c>
      <c r="C1035" s="19">
        <v>43465</v>
      </c>
      <c r="D1035" s="17" t="s">
        <v>96</v>
      </c>
      <c r="E1035" s="17">
        <v>367</v>
      </c>
      <c r="F1035" s="17" t="s">
        <v>662</v>
      </c>
      <c r="G1035" s="17" t="s">
        <v>662</v>
      </c>
      <c r="H1035" s="17" t="s">
        <v>999</v>
      </c>
      <c r="I1035" s="17" t="s">
        <v>1000</v>
      </c>
      <c r="J1035" s="17" t="s">
        <v>218</v>
      </c>
      <c r="K1035" s="17" t="s">
        <v>1001</v>
      </c>
      <c r="L1035" s="17" t="s">
        <v>101</v>
      </c>
      <c r="M1035" s="17" t="s">
        <v>1002</v>
      </c>
      <c r="N1035" s="17" t="s">
        <v>103</v>
      </c>
      <c r="O1035" s="17">
        <v>0</v>
      </c>
      <c r="P1035" s="30">
        <v>0</v>
      </c>
      <c r="Q1035" s="17" t="s">
        <v>121</v>
      </c>
      <c r="R1035" s="17" t="s">
        <v>122</v>
      </c>
      <c r="S1035" s="17" t="s">
        <v>122</v>
      </c>
      <c r="T1035" s="17" t="s">
        <v>121</v>
      </c>
      <c r="U1035" s="17" t="s">
        <v>1003</v>
      </c>
      <c r="V1035" s="17" t="s">
        <v>1004</v>
      </c>
      <c r="W1035" s="17" t="s">
        <v>125</v>
      </c>
      <c r="X1035" s="19">
        <v>43358</v>
      </c>
      <c r="Y1035" s="19">
        <f t="shared" si="59"/>
        <v>43358</v>
      </c>
      <c r="Z1035" s="29">
        <v>1028</v>
      </c>
      <c r="AA1035" s="30">
        <v>120</v>
      </c>
      <c r="AB1035" s="30">
        <v>0</v>
      </c>
      <c r="AD1035" s="31" t="s">
        <v>400</v>
      </c>
      <c r="AE1035" s="17">
        <v>1028</v>
      </c>
      <c r="AF1035" s="32" t="s">
        <v>401</v>
      </c>
      <c r="AG1035" s="33" t="s">
        <v>173</v>
      </c>
      <c r="AH1035" s="19">
        <f t="shared" si="60"/>
        <v>43465</v>
      </c>
      <c r="AI1035" s="19">
        <f t="shared" si="58"/>
        <v>43465</v>
      </c>
      <c r="AJ1035" s="17" t="s">
        <v>402</v>
      </c>
    </row>
    <row r="1036" spans="1:36" ht="45" customHeight="1">
      <c r="A1036" s="38">
        <v>2018</v>
      </c>
      <c r="B1036" s="19">
        <v>43374</v>
      </c>
      <c r="C1036" s="19">
        <v>43465</v>
      </c>
      <c r="D1036" s="17" t="s">
        <v>96</v>
      </c>
      <c r="E1036" s="17">
        <v>367</v>
      </c>
      <c r="F1036" s="17" t="s">
        <v>662</v>
      </c>
      <c r="G1036" s="17" t="s">
        <v>662</v>
      </c>
      <c r="H1036" s="17" t="s">
        <v>999</v>
      </c>
      <c r="I1036" s="17" t="s">
        <v>1000</v>
      </c>
      <c r="J1036" s="17" t="s">
        <v>218</v>
      </c>
      <c r="K1036" s="17" t="s">
        <v>1001</v>
      </c>
      <c r="L1036" s="17" t="s">
        <v>101</v>
      </c>
      <c r="M1036" s="17" t="s">
        <v>1002</v>
      </c>
      <c r="N1036" s="17" t="s">
        <v>103</v>
      </c>
      <c r="O1036" s="17">
        <v>0</v>
      </c>
      <c r="P1036" s="30">
        <v>0</v>
      </c>
      <c r="Q1036" s="17" t="s">
        <v>121</v>
      </c>
      <c r="R1036" s="17" t="s">
        <v>122</v>
      </c>
      <c r="S1036" s="17" t="s">
        <v>122</v>
      </c>
      <c r="T1036" s="17" t="s">
        <v>121</v>
      </c>
      <c r="U1036" s="17" t="s">
        <v>1003</v>
      </c>
      <c r="V1036" s="17" t="s">
        <v>1004</v>
      </c>
      <c r="W1036" s="17" t="s">
        <v>125</v>
      </c>
      <c r="X1036" s="19">
        <v>43356</v>
      </c>
      <c r="Y1036" s="19">
        <f t="shared" si="59"/>
        <v>43356</v>
      </c>
      <c r="Z1036" s="29">
        <v>1029</v>
      </c>
      <c r="AA1036" s="30">
        <v>215</v>
      </c>
      <c r="AB1036" s="30">
        <v>0</v>
      </c>
      <c r="AD1036" s="31" t="s">
        <v>400</v>
      </c>
      <c r="AE1036" s="17">
        <v>1029</v>
      </c>
      <c r="AF1036" s="32" t="s">
        <v>401</v>
      </c>
      <c r="AG1036" s="33" t="s">
        <v>173</v>
      </c>
      <c r="AH1036" s="19">
        <f t="shared" si="60"/>
        <v>43465</v>
      </c>
      <c r="AI1036" s="19">
        <f t="shared" si="58"/>
        <v>43465</v>
      </c>
      <c r="AJ1036" s="17" t="s">
        <v>402</v>
      </c>
    </row>
    <row r="1037" spans="1:36" ht="45" customHeight="1">
      <c r="A1037" s="38">
        <v>2018</v>
      </c>
      <c r="B1037" s="19">
        <v>43374</v>
      </c>
      <c r="C1037" s="19">
        <v>43465</v>
      </c>
      <c r="D1037" s="17" t="s">
        <v>96</v>
      </c>
      <c r="E1037" s="17">
        <v>367</v>
      </c>
      <c r="F1037" s="17" t="s">
        <v>662</v>
      </c>
      <c r="G1037" s="17" t="s">
        <v>662</v>
      </c>
      <c r="H1037" s="17" t="s">
        <v>999</v>
      </c>
      <c r="I1037" s="17" t="s">
        <v>1000</v>
      </c>
      <c r="J1037" s="17" t="s">
        <v>218</v>
      </c>
      <c r="K1037" s="17" t="s">
        <v>1001</v>
      </c>
      <c r="L1037" s="17" t="s">
        <v>101</v>
      </c>
      <c r="M1037" s="17" t="s">
        <v>1002</v>
      </c>
      <c r="N1037" s="17" t="s">
        <v>103</v>
      </c>
      <c r="O1037" s="17">
        <v>0</v>
      </c>
      <c r="P1037" s="30">
        <v>0</v>
      </c>
      <c r="Q1037" s="17" t="s">
        <v>121</v>
      </c>
      <c r="R1037" s="17" t="s">
        <v>122</v>
      </c>
      <c r="S1037" s="17" t="s">
        <v>122</v>
      </c>
      <c r="T1037" s="17" t="s">
        <v>121</v>
      </c>
      <c r="U1037" s="17" t="s">
        <v>1003</v>
      </c>
      <c r="V1037" s="17" t="s">
        <v>1004</v>
      </c>
      <c r="W1037" s="17" t="s">
        <v>125</v>
      </c>
      <c r="X1037" s="19">
        <v>43361</v>
      </c>
      <c r="Y1037" s="19">
        <f t="shared" si="59"/>
        <v>43361</v>
      </c>
      <c r="Z1037" s="29">
        <v>1030</v>
      </c>
      <c r="AA1037" s="30">
        <v>159</v>
      </c>
      <c r="AB1037" s="30">
        <v>0</v>
      </c>
      <c r="AD1037" s="31" t="s">
        <v>400</v>
      </c>
      <c r="AE1037" s="17">
        <v>1030</v>
      </c>
      <c r="AF1037" s="32" t="s">
        <v>401</v>
      </c>
      <c r="AG1037" s="33" t="s">
        <v>173</v>
      </c>
      <c r="AH1037" s="19">
        <f t="shared" si="60"/>
        <v>43465</v>
      </c>
      <c r="AI1037" s="19">
        <f t="shared" si="58"/>
        <v>43465</v>
      </c>
      <c r="AJ1037" s="17" t="s">
        <v>402</v>
      </c>
    </row>
    <row r="1038" spans="1:36" ht="45" customHeight="1">
      <c r="A1038" s="38">
        <v>2018</v>
      </c>
      <c r="B1038" s="19">
        <v>43374</v>
      </c>
      <c r="C1038" s="19">
        <v>43465</v>
      </c>
      <c r="D1038" s="17" t="s">
        <v>99</v>
      </c>
      <c r="I1038" s="17" t="s">
        <v>990</v>
      </c>
      <c r="J1038" s="17" t="s">
        <v>162</v>
      </c>
      <c r="K1038" s="17" t="s">
        <v>991</v>
      </c>
      <c r="L1038" s="17" t="s">
        <v>101</v>
      </c>
      <c r="M1038" s="17" t="s">
        <v>700</v>
      </c>
      <c r="N1038" s="17" t="s">
        <v>103</v>
      </c>
      <c r="O1038" s="17">
        <v>0</v>
      </c>
      <c r="P1038" s="30">
        <v>0</v>
      </c>
      <c r="Q1038" s="17" t="s">
        <v>121</v>
      </c>
      <c r="R1038" s="17" t="s">
        <v>701</v>
      </c>
      <c r="S1038" s="17" t="s">
        <v>356</v>
      </c>
      <c r="T1038" s="17" t="s">
        <v>121</v>
      </c>
      <c r="U1038" s="17" t="s">
        <v>122</v>
      </c>
      <c r="V1038" s="17" t="s">
        <v>122</v>
      </c>
      <c r="W1038" s="17" t="s">
        <v>702</v>
      </c>
      <c r="X1038" s="19">
        <v>43370</v>
      </c>
      <c r="Y1038" s="19">
        <f t="shared" si="59"/>
        <v>43370</v>
      </c>
      <c r="Z1038" s="29">
        <v>1031</v>
      </c>
      <c r="AA1038" s="30">
        <v>320</v>
      </c>
      <c r="AB1038" s="30">
        <v>0</v>
      </c>
      <c r="AD1038" s="31" t="s">
        <v>400</v>
      </c>
      <c r="AE1038" s="17">
        <v>1031</v>
      </c>
      <c r="AF1038" s="32" t="s">
        <v>401</v>
      </c>
      <c r="AG1038" s="33" t="s">
        <v>173</v>
      </c>
      <c r="AH1038" s="19">
        <f t="shared" si="60"/>
        <v>43465</v>
      </c>
      <c r="AI1038" s="19">
        <f t="shared" si="58"/>
        <v>43465</v>
      </c>
      <c r="AJ1038" s="17" t="s">
        <v>402</v>
      </c>
    </row>
    <row r="1039" spans="1:36" ht="45" customHeight="1">
      <c r="A1039" s="38">
        <v>2018</v>
      </c>
      <c r="B1039" s="19">
        <v>43374</v>
      </c>
      <c r="C1039" s="19">
        <v>43465</v>
      </c>
      <c r="D1039" s="17" t="s">
        <v>96</v>
      </c>
      <c r="E1039" s="17">
        <v>545</v>
      </c>
      <c r="F1039" s="17" t="s">
        <v>279</v>
      </c>
      <c r="G1039" s="17" t="s">
        <v>279</v>
      </c>
      <c r="H1039" s="17" t="s">
        <v>280</v>
      </c>
      <c r="I1039" s="17" t="s">
        <v>290</v>
      </c>
      <c r="J1039" s="17" t="s">
        <v>291</v>
      </c>
      <c r="K1039" s="17" t="s">
        <v>292</v>
      </c>
      <c r="L1039" s="17" t="s">
        <v>101</v>
      </c>
      <c r="M1039" s="17" t="s">
        <v>1373</v>
      </c>
      <c r="N1039" s="17" t="s">
        <v>103</v>
      </c>
      <c r="O1039" s="17">
        <v>0</v>
      </c>
      <c r="P1039" s="30">
        <v>0</v>
      </c>
      <c r="Q1039" s="17" t="s">
        <v>121</v>
      </c>
      <c r="R1039" s="17" t="s">
        <v>122</v>
      </c>
      <c r="S1039" s="17" t="s">
        <v>122</v>
      </c>
      <c r="T1039" s="17" t="s">
        <v>121</v>
      </c>
      <c r="U1039" s="17" t="s">
        <v>122</v>
      </c>
      <c r="V1039" s="17" t="s">
        <v>122</v>
      </c>
      <c r="W1039" s="17" t="s">
        <v>125</v>
      </c>
      <c r="X1039" s="19">
        <v>43349</v>
      </c>
      <c r="Y1039" s="19">
        <f t="shared" si="59"/>
        <v>43349</v>
      </c>
      <c r="Z1039" s="29">
        <v>1032</v>
      </c>
      <c r="AA1039" s="30">
        <v>739</v>
      </c>
      <c r="AB1039" s="30">
        <v>0</v>
      </c>
      <c r="AD1039" s="31" t="s">
        <v>400</v>
      </c>
      <c r="AE1039" s="17">
        <v>1032</v>
      </c>
      <c r="AF1039" s="32" t="s">
        <v>401</v>
      </c>
      <c r="AG1039" s="33" t="s">
        <v>173</v>
      </c>
      <c r="AH1039" s="19">
        <f t="shared" si="60"/>
        <v>43465</v>
      </c>
      <c r="AI1039" s="19">
        <f t="shared" si="58"/>
        <v>43465</v>
      </c>
      <c r="AJ1039" s="17" t="s">
        <v>402</v>
      </c>
    </row>
    <row r="1040" spans="1:36" ht="45" customHeight="1">
      <c r="A1040" s="38">
        <v>2018</v>
      </c>
      <c r="B1040" s="19">
        <v>43374</v>
      </c>
      <c r="C1040" s="19">
        <v>43465</v>
      </c>
      <c r="D1040" s="17" t="s">
        <v>96</v>
      </c>
      <c r="E1040" s="17">
        <v>545</v>
      </c>
      <c r="F1040" s="17" t="s">
        <v>279</v>
      </c>
      <c r="G1040" s="17" t="s">
        <v>279</v>
      </c>
      <c r="H1040" s="17" t="s">
        <v>280</v>
      </c>
      <c r="I1040" s="17" t="s">
        <v>290</v>
      </c>
      <c r="J1040" s="17" t="s">
        <v>291</v>
      </c>
      <c r="K1040" s="17" t="s">
        <v>292</v>
      </c>
      <c r="L1040" s="17" t="s">
        <v>101</v>
      </c>
      <c r="M1040" s="17" t="s">
        <v>1373</v>
      </c>
      <c r="N1040" s="17" t="s">
        <v>103</v>
      </c>
      <c r="O1040" s="17">
        <v>0</v>
      </c>
      <c r="P1040" s="30">
        <v>0</v>
      </c>
      <c r="Q1040" s="17" t="s">
        <v>121</v>
      </c>
      <c r="R1040" s="17" t="s">
        <v>122</v>
      </c>
      <c r="S1040" s="17" t="s">
        <v>122</v>
      </c>
      <c r="T1040" s="17" t="s">
        <v>121</v>
      </c>
      <c r="U1040" s="17" t="s">
        <v>122</v>
      </c>
      <c r="V1040" s="17" t="s">
        <v>122</v>
      </c>
      <c r="W1040" s="17" t="s">
        <v>125</v>
      </c>
      <c r="X1040" s="19">
        <v>43350</v>
      </c>
      <c r="Y1040" s="19">
        <f t="shared" si="59"/>
        <v>43350</v>
      </c>
      <c r="Z1040" s="29">
        <v>1033</v>
      </c>
      <c r="AA1040" s="30">
        <v>526</v>
      </c>
      <c r="AB1040" s="30">
        <v>0</v>
      </c>
      <c r="AD1040" s="31" t="s">
        <v>400</v>
      </c>
      <c r="AE1040" s="17">
        <v>1033</v>
      </c>
      <c r="AF1040" s="32" t="s">
        <v>401</v>
      </c>
      <c r="AG1040" s="33" t="s">
        <v>173</v>
      </c>
      <c r="AH1040" s="19">
        <f t="shared" si="60"/>
        <v>43465</v>
      </c>
      <c r="AI1040" s="19">
        <f t="shared" ref="AI1040:AI1103" si="61">+AH1040</f>
        <v>43465</v>
      </c>
      <c r="AJ1040" s="17" t="s">
        <v>402</v>
      </c>
    </row>
    <row r="1041" spans="1:36" ht="45" customHeight="1">
      <c r="A1041" s="38">
        <v>2018</v>
      </c>
      <c r="B1041" s="19">
        <v>43374</v>
      </c>
      <c r="C1041" s="19">
        <v>43465</v>
      </c>
      <c r="D1041" s="17" t="s">
        <v>96</v>
      </c>
      <c r="E1041" s="17">
        <v>311</v>
      </c>
      <c r="F1041" s="17" t="s">
        <v>204</v>
      </c>
      <c r="G1041" s="17" t="s">
        <v>204</v>
      </c>
      <c r="H1041" s="17" t="s">
        <v>205</v>
      </c>
      <c r="I1041" s="17" t="s">
        <v>217</v>
      </c>
      <c r="J1041" s="17" t="s">
        <v>218</v>
      </c>
      <c r="K1041" s="17" t="s">
        <v>219</v>
      </c>
      <c r="L1041" s="17" t="s">
        <v>101</v>
      </c>
      <c r="M1041" s="17" t="s">
        <v>209</v>
      </c>
      <c r="N1041" s="17" t="s">
        <v>103</v>
      </c>
      <c r="O1041" s="17">
        <v>0</v>
      </c>
      <c r="P1041" s="30">
        <v>0</v>
      </c>
      <c r="Q1041" s="17" t="s">
        <v>121</v>
      </c>
      <c r="R1041" s="17" t="s">
        <v>122</v>
      </c>
      <c r="S1041" s="17" t="s">
        <v>210</v>
      </c>
      <c r="T1041" s="17" t="s">
        <v>121</v>
      </c>
      <c r="U1041" s="17" t="s">
        <v>122</v>
      </c>
      <c r="V1041" s="17" t="s">
        <v>202</v>
      </c>
      <c r="W1041" s="17" t="s">
        <v>211</v>
      </c>
      <c r="X1041" s="19">
        <v>43391</v>
      </c>
      <c r="Y1041" s="19">
        <f t="shared" si="59"/>
        <v>43391</v>
      </c>
      <c r="Z1041" s="29">
        <v>1034</v>
      </c>
      <c r="AA1041" s="30">
        <v>220</v>
      </c>
      <c r="AB1041" s="30">
        <v>0</v>
      </c>
      <c r="AD1041" s="31" t="s">
        <v>400</v>
      </c>
      <c r="AE1041" s="17">
        <v>1034</v>
      </c>
      <c r="AF1041" s="32" t="s">
        <v>401</v>
      </c>
      <c r="AG1041" s="33" t="s">
        <v>173</v>
      </c>
      <c r="AH1041" s="19">
        <f t="shared" si="60"/>
        <v>43465</v>
      </c>
      <c r="AI1041" s="19">
        <f t="shared" si="61"/>
        <v>43465</v>
      </c>
      <c r="AJ1041" s="17" t="s">
        <v>402</v>
      </c>
    </row>
    <row r="1042" spans="1:36" ht="45" customHeight="1">
      <c r="A1042" s="38">
        <v>2018</v>
      </c>
      <c r="B1042" s="19">
        <v>43374</v>
      </c>
      <c r="C1042" s="19">
        <v>43465</v>
      </c>
      <c r="D1042" s="17" t="s">
        <v>96</v>
      </c>
      <c r="E1042" s="17">
        <v>311</v>
      </c>
      <c r="F1042" s="17" t="s">
        <v>204</v>
      </c>
      <c r="G1042" s="17" t="s">
        <v>204</v>
      </c>
      <c r="H1042" s="17" t="s">
        <v>205</v>
      </c>
      <c r="I1042" s="17" t="s">
        <v>217</v>
      </c>
      <c r="J1042" s="17" t="s">
        <v>218</v>
      </c>
      <c r="K1042" s="17" t="s">
        <v>219</v>
      </c>
      <c r="L1042" s="17" t="s">
        <v>101</v>
      </c>
      <c r="M1042" s="17" t="s">
        <v>209</v>
      </c>
      <c r="N1042" s="17" t="s">
        <v>103</v>
      </c>
      <c r="O1042" s="17">
        <v>0</v>
      </c>
      <c r="P1042" s="30">
        <v>0</v>
      </c>
      <c r="Q1042" s="17" t="s">
        <v>121</v>
      </c>
      <c r="R1042" s="17" t="s">
        <v>122</v>
      </c>
      <c r="S1042" s="17" t="s">
        <v>210</v>
      </c>
      <c r="T1042" s="17" t="s">
        <v>121</v>
      </c>
      <c r="U1042" s="17" t="s">
        <v>122</v>
      </c>
      <c r="V1042" s="17" t="s">
        <v>202</v>
      </c>
      <c r="W1042" s="17" t="s">
        <v>211</v>
      </c>
      <c r="X1042" s="19">
        <v>43391</v>
      </c>
      <c r="Y1042" s="19">
        <f t="shared" si="59"/>
        <v>43391</v>
      </c>
      <c r="Z1042" s="29">
        <v>1035</v>
      </c>
      <c r="AA1042" s="30">
        <v>120</v>
      </c>
      <c r="AB1042" s="30">
        <v>0</v>
      </c>
      <c r="AD1042" s="31" t="s">
        <v>400</v>
      </c>
      <c r="AE1042" s="17">
        <v>1035</v>
      </c>
      <c r="AF1042" s="32" t="s">
        <v>401</v>
      </c>
      <c r="AG1042" s="33" t="s">
        <v>173</v>
      </c>
      <c r="AH1042" s="19">
        <f t="shared" si="60"/>
        <v>43465</v>
      </c>
      <c r="AI1042" s="19">
        <f t="shared" si="61"/>
        <v>43465</v>
      </c>
      <c r="AJ1042" s="17" t="s">
        <v>402</v>
      </c>
    </row>
    <row r="1043" spans="1:36" ht="45" customHeight="1">
      <c r="A1043" s="38">
        <v>2018</v>
      </c>
      <c r="B1043" s="19">
        <v>43374</v>
      </c>
      <c r="C1043" s="19">
        <v>43465</v>
      </c>
      <c r="D1043" s="17" t="s">
        <v>96</v>
      </c>
      <c r="E1043" s="17">
        <v>311</v>
      </c>
      <c r="F1043" s="17" t="s">
        <v>204</v>
      </c>
      <c r="G1043" s="17" t="s">
        <v>204</v>
      </c>
      <c r="H1043" s="17" t="s">
        <v>205</v>
      </c>
      <c r="I1043" s="17" t="s">
        <v>217</v>
      </c>
      <c r="J1043" s="17" t="s">
        <v>218</v>
      </c>
      <c r="K1043" s="17" t="s">
        <v>219</v>
      </c>
      <c r="L1043" s="17" t="s">
        <v>101</v>
      </c>
      <c r="M1043" s="17" t="s">
        <v>209</v>
      </c>
      <c r="N1043" s="17" t="s">
        <v>103</v>
      </c>
      <c r="O1043" s="17">
        <v>0</v>
      </c>
      <c r="P1043" s="30">
        <v>0</v>
      </c>
      <c r="Q1043" s="17" t="s">
        <v>121</v>
      </c>
      <c r="R1043" s="17" t="s">
        <v>122</v>
      </c>
      <c r="S1043" s="17" t="s">
        <v>210</v>
      </c>
      <c r="T1043" s="17" t="s">
        <v>121</v>
      </c>
      <c r="U1043" s="17" t="s">
        <v>122</v>
      </c>
      <c r="V1043" s="17" t="s">
        <v>202</v>
      </c>
      <c r="W1043" s="17" t="s">
        <v>211</v>
      </c>
      <c r="X1043" s="19">
        <v>43384</v>
      </c>
      <c r="Y1043" s="19">
        <f t="shared" si="59"/>
        <v>43384</v>
      </c>
      <c r="Z1043" s="29">
        <v>1036</v>
      </c>
      <c r="AA1043" s="30">
        <v>170</v>
      </c>
      <c r="AB1043" s="30">
        <v>0</v>
      </c>
      <c r="AD1043" s="31" t="s">
        <v>400</v>
      </c>
      <c r="AE1043" s="17">
        <v>1036</v>
      </c>
      <c r="AF1043" s="32" t="s">
        <v>401</v>
      </c>
      <c r="AG1043" s="33" t="s">
        <v>173</v>
      </c>
      <c r="AH1043" s="19">
        <f t="shared" si="60"/>
        <v>43465</v>
      </c>
      <c r="AI1043" s="19">
        <f t="shared" si="61"/>
        <v>43465</v>
      </c>
      <c r="AJ1043" s="17" t="s">
        <v>402</v>
      </c>
    </row>
    <row r="1044" spans="1:36" ht="45" customHeight="1">
      <c r="A1044" s="38">
        <v>2018</v>
      </c>
      <c r="B1044" s="19">
        <v>43374</v>
      </c>
      <c r="C1044" s="19">
        <v>43465</v>
      </c>
      <c r="D1044" s="17" t="s">
        <v>96</v>
      </c>
      <c r="E1044" s="17">
        <v>344</v>
      </c>
      <c r="F1044" s="17" t="s">
        <v>165</v>
      </c>
      <c r="G1044" s="17" t="s">
        <v>165</v>
      </c>
      <c r="H1044" s="17" t="s">
        <v>205</v>
      </c>
      <c r="I1044" s="17" t="s">
        <v>791</v>
      </c>
      <c r="J1044" s="17" t="s">
        <v>239</v>
      </c>
      <c r="K1044" s="17" t="s">
        <v>792</v>
      </c>
      <c r="L1044" s="17" t="s">
        <v>101</v>
      </c>
      <c r="M1044" s="17" t="s">
        <v>220</v>
      </c>
      <c r="N1044" s="17" t="s">
        <v>103</v>
      </c>
      <c r="O1044" s="17">
        <v>0</v>
      </c>
      <c r="P1044" s="30">
        <v>0</v>
      </c>
      <c r="Q1044" s="17" t="s">
        <v>121</v>
      </c>
      <c r="R1044" s="17" t="s">
        <v>122</v>
      </c>
      <c r="S1044" s="17" t="s">
        <v>793</v>
      </c>
      <c r="T1044" s="17" t="s">
        <v>121</v>
      </c>
      <c r="U1044" s="17" t="s">
        <v>122</v>
      </c>
      <c r="V1044" s="17" t="s">
        <v>793</v>
      </c>
      <c r="W1044" s="17" t="s">
        <v>159</v>
      </c>
      <c r="X1044" s="19">
        <v>43438</v>
      </c>
      <c r="Y1044" s="19">
        <f t="shared" si="59"/>
        <v>43438</v>
      </c>
      <c r="Z1044" s="29">
        <v>1037</v>
      </c>
      <c r="AA1044" s="30">
        <v>100</v>
      </c>
      <c r="AB1044" s="30">
        <v>0</v>
      </c>
      <c r="AD1044" s="31" t="s">
        <v>400</v>
      </c>
      <c r="AE1044" s="17">
        <v>1037</v>
      </c>
      <c r="AF1044" s="32" t="s">
        <v>401</v>
      </c>
      <c r="AG1044" s="33" t="s">
        <v>173</v>
      </c>
      <c r="AH1044" s="19">
        <f t="shared" si="60"/>
        <v>43465</v>
      </c>
      <c r="AI1044" s="19">
        <f t="shared" si="61"/>
        <v>43465</v>
      </c>
      <c r="AJ1044" s="17" t="s">
        <v>402</v>
      </c>
    </row>
    <row r="1045" spans="1:36" ht="45" customHeight="1">
      <c r="A1045" s="38">
        <v>2018</v>
      </c>
      <c r="B1045" s="19">
        <v>43374</v>
      </c>
      <c r="C1045" s="19">
        <v>43465</v>
      </c>
      <c r="D1045" s="17" t="s">
        <v>96</v>
      </c>
      <c r="E1045" s="17">
        <v>311</v>
      </c>
      <c r="F1045" s="17" t="s">
        <v>204</v>
      </c>
      <c r="G1045" s="17" t="s">
        <v>204</v>
      </c>
      <c r="H1045" s="17" t="s">
        <v>205</v>
      </c>
      <c r="I1045" s="17" t="s">
        <v>217</v>
      </c>
      <c r="J1045" s="17" t="s">
        <v>218</v>
      </c>
      <c r="K1045" s="17" t="s">
        <v>219</v>
      </c>
      <c r="L1045" s="17" t="s">
        <v>101</v>
      </c>
      <c r="M1045" s="17" t="s">
        <v>220</v>
      </c>
      <c r="N1045" s="17" t="s">
        <v>103</v>
      </c>
      <c r="O1045" s="17">
        <v>0</v>
      </c>
      <c r="P1045" s="30">
        <v>0</v>
      </c>
      <c r="Q1045" s="17" t="s">
        <v>121</v>
      </c>
      <c r="R1045" s="17" t="s">
        <v>122</v>
      </c>
      <c r="S1045" s="17" t="s">
        <v>210</v>
      </c>
      <c r="T1045" s="17" t="s">
        <v>121</v>
      </c>
      <c r="U1045" s="17" t="s">
        <v>122</v>
      </c>
      <c r="V1045" s="17" t="s">
        <v>793</v>
      </c>
      <c r="W1045" s="17" t="s">
        <v>159</v>
      </c>
      <c r="X1045" s="19">
        <v>43438</v>
      </c>
      <c r="Y1045" s="19">
        <f t="shared" si="59"/>
        <v>43438</v>
      </c>
      <c r="Z1045" s="29">
        <v>1038</v>
      </c>
      <c r="AA1045" s="30">
        <v>180</v>
      </c>
      <c r="AB1045" s="30">
        <v>0</v>
      </c>
      <c r="AD1045" s="31" t="s">
        <v>400</v>
      </c>
      <c r="AE1045" s="17">
        <v>1038</v>
      </c>
      <c r="AF1045" s="32" t="s">
        <v>401</v>
      </c>
      <c r="AG1045" s="33" t="s">
        <v>173</v>
      </c>
      <c r="AH1045" s="19">
        <f t="shared" si="60"/>
        <v>43465</v>
      </c>
      <c r="AI1045" s="19">
        <f t="shared" si="61"/>
        <v>43465</v>
      </c>
      <c r="AJ1045" s="17" t="s">
        <v>402</v>
      </c>
    </row>
    <row r="1046" spans="1:36" ht="45" customHeight="1">
      <c r="A1046" s="38">
        <v>2018</v>
      </c>
      <c r="B1046" s="19">
        <v>43374</v>
      </c>
      <c r="C1046" s="19">
        <v>43465</v>
      </c>
      <c r="D1046" s="17" t="s">
        <v>96</v>
      </c>
      <c r="E1046" s="17">
        <v>344</v>
      </c>
      <c r="F1046" s="17" t="s">
        <v>165</v>
      </c>
      <c r="G1046" s="17" t="s">
        <v>165</v>
      </c>
      <c r="H1046" s="17" t="s">
        <v>205</v>
      </c>
      <c r="I1046" s="17" t="s">
        <v>791</v>
      </c>
      <c r="J1046" s="17" t="s">
        <v>239</v>
      </c>
      <c r="K1046" s="17" t="s">
        <v>792</v>
      </c>
      <c r="L1046" s="17" t="s">
        <v>101</v>
      </c>
      <c r="M1046" s="17" t="s">
        <v>352</v>
      </c>
      <c r="N1046" s="17" t="s">
        <v>103</v>
      </c>
      <c r="O1046" s="17">
        <v>0</v>
      </c>
      <c r="P1046" s="30">
        <v>0</v>
      </c>
      <c r="Q1046" s="17" t="s">
        <v>121</v>
      </c>
      <c r="R1046" s="17" t="s">
        <v>122</v>
      </c>
      <c r="S1046" s="17" t="s">
        <v>793</v>
      </c>
      <c r="T1046" s="17" t="s">
        <v>121</v>
      </c>
      <c r="U1046" s="17" t="s">
        <v>122</v>
      </c>
      <c r="V1046" s="17" t="s">
        <v>793</v>
      </c>
      <c r="W1046" s="17" t="s">
        <v>159</v>
      </c>
      <c r="X1046" s="19">
        <v>43434</v>
      </c>
      <c r="Y1046" s="19">
        <f t="shared" si="59"/>
        <v>43434</v>
      </c>
      <c r="Z1046" s="29">
        <v>1039</v>
      </c>
      <c r="AA1046" s="30">
        <v>40</v>
      </c>
      <c r="AB1046" s="30">
        <v>0</v>
      </c>
      <c r="AD1046" s="31" t="s">
        <v>400</v>
      </c>
      <c r="AE1046" s="17">
        <v>1039</v>
      </c>
      <c r="AF1046" s="32" t="s">
        <v>401</v>
      </c>
      <c r="AG1046" s="33" t="s">
        <v>173</v>
      </c>
      <c r="AH1046" s="19">
        <f t="shared" si="60"/>
        <v>43465</v>
      </c>
      <c r="AI1046" s="19">
        <f t="shared" si="61"/>
        <v>43465</v>
      </c>
      <c r="AJ1046" s="17" t="s">
        <v>402</v>
      </c>
    </row>
    <row r="1047" spans="1:36" ht="45" customHeight="1">
      <c r="A1047" s="38">
        <v>2018</v>
      </c>
      <c r="B1047" s="19">
        <v>43374</v>
      </c>
      <c r="C1047" s="19">
        <v>43465</v>
      </c>
      <c r="D1047" s="17" t="s">
        <v>96</v>
      </c>
      <c r="E1047" s="17">
        <v>311</v>
      </c>
      <c r="F1047" s="17" t="s">
        <v>204</v>
      </c>
      <c r="G1047" s="17" t="s">
        <v>204</v>
      </c>
      <c r="H1047" s="17" t="s">
        <v>205</v>
      </c>
      <c r="I1047" s="17" t="s">
        <v>206</v>
      </c>
      <c r="J1047" s="17" t="s">
        <v>207</v>
      </c>
      <c r="K1047" s="17" t="s">
        <v>208</v>
      </c>
      <c r="L1047" s="17" t="s">
        <v>101</v>
      </c>
      <c r="M1047" s="17" t="s">
        <v>220</v>
      </c>
      <c r="N1047" s="17" t="s">
        <v>103</v>
      </c>
      <c r="O1047" s="17">
        <v>0</v>
      </c>
      <c r="P1047" s="30">
        <v>0</v>
      </c>
      <c r="Q1047" s="17" t="s">
        <v>121</v>
      </c>
      <c r="R1047" s="17" t="s">
        <v>122</v>
      </c>
      <c r="S1047" s="17" t="s">
        <v>793</v>
      </c>
      <c r="T1047" s="17" t="s">
        <v>121</v>
      </c>
      <c r="U1047" s="17" t="s">
        <v>122</v>
      </c>
      <c r="V1047" s="17" t="s">
        <v>793</v>
      </c>
      <c r="W1047" s="17" t="s">
        <v>159</v>
      </c>
      <c r="X1047" s="19">
        <v>43434</v>
      </c>
      <c r="Y1047" s="19">
        <f t="shared" si="59"/>
        <v>43434</v>
      </c>
      <c r="Z1047" s="29">
        <v>1040</v>
      </c>
      <c r="AA1047" s="30">
        <v>85</v>
      </c>
      <c r="AB1047" s="30">
        <v>0</v>
      </c>
      <c r="AD1047" s="31" t="s">
        <v>400</v>
      </c>
      <c r="AE1047" s="17">
        <v>1040</v>
      </c>
      <c r="AF1047" s="32" t="s">
        <v>401</v>
      </c>
      <c r="AG1047" s="33" t="s">
        <v>173</v>
      </c>
      <c r="AH1047" s="19">
        <f t="shared" si="60"/>
        <v>43465</v>
      </c>
      <c r="AI1047" s="19">
        <f t="shared" si="61"/>
        <v>43465</v>
      </c>
      <c r="AJ1047" s="17" t="s">
        <v>402</v>
      </c>
    </row>
    <row r="1048" spans="1:36" ht="45" customHeight="1">
      <c r="A1048" s="38">
        <v>2018</v>
      </c>
      <c r="B1048" s="19">
        <v>43374</v>
      </c>
      <c r="C1048" s="19">
        <v>43465</v>
      </c>
      <c r="D1048" s="17" t="s">
        <v>96</v>
      </c>
      <c r="E1048" s="17">
        <v>311</v>
      </c>
      <c r="F1048" s="17" t="s">
        <v>204</v>
      </c>
      <c r="G1048" s="17" t="s">
        <v>204</v>
      </c>
      <c r="H1048" s="17" t="s">
        <v>205</v>
      </c>
      <c r="I1048" s="17" t="s">
        <v>206</v>
      </c>
      <c r="J1048" s="17" t="s">
        <v>207</v>
      </c>
      <c r="K1048" s="17" t="s">
        <v>208</v>
      </c>
      <c r="L1048" s="17" t="s">
        <v>101</v>
      </c>
      <c r="M1048" s="17" t="s">
        <v>220</v>
      </c>
      <c r="N1048" s="17" t="s">
        <v>103</v>
      </c>
      <c r="O1048" s="17">
        <v>0</v>
      </c>
      <c r="P1048" s="30">
        <v>0</v>
      </c>
      <c r="Q1048" s="17" t="s">
        <v>121</v>
      </c>
      <c r="R1048" s="17" t="s">
        <v>122</v>
      </c>
      <c r="S1048" s="17" t="s">
        <v>793</v>
      </c>
      <c r="T1048" s="17" t="s">
        <v>121</v>
      </c>
      <c r="U1048" s="17" t="s">
        <v>122</v>
      </c>
      <c r="V1048" s="17" t="s">
        <v>793</v>
      </c>
      <c r="W1048" s="17" t="s">
        <v>159</v>
      </c>
      <c r="X1048" s="19">
        <v>43433</v>
      </c>
      <c r="Y1048" s="19">
        <f t="shared" si="59"/>
        <v>43433</v>
      </c>
      <c r="Z1048" s="29">
        <v>1041</v>
      </c>
      <c r="AA1048" s="30">
        <v>50</v>
      </c>
      <c r="AB1048" s="30">
        <v>0</v>
      </c>
      <c r="AD1048" s="31" t="s">
        <v>400</v>
      </c>
      <c r="AE1048" s="17">
        <v>1041</v>
      </c>
      <c r="AF1048" s="32" t="s">
        <v>401</v>
      </c>
      <c r="AG1048" s="33" t="s">
        <v>173</v>
      </c>
      <c r="AH1048" s="19">
        <f t="shared" si="60"/>
        <v>43465</v>
      </c>
      <c r="AI1048" s="19">
        <f t="shared" si="61"/>
        <v>43465</v>
      </c>
      <c r="AJ1048" s="17" t="s">
        <v>402</v>
      </c>
    </row>
    <row r="1049" spans="1:36" ht="45" customHeight="1">
      <c r="A1049" s="38">
        <v>2018</v>
      </c>
      <c r="B1049" s="19">
        <v>43374</v>
      </c>
      <c r="C1049" s="19">
        <v>43465</v>
      </c>
      <c r="D1049" s="17" t="s">
        <v>96</v>
      </c>
      <c r="E1049" s="17">
        <v>422</v>
      </c>
      <c r="F1049" s="17" t="s">
        <v>212</v>
      </c>
      <c r="G1049" s="17" t="s">
        <v>212</v>
      </c>
      <c r="H1049" s="17" t="s">
        <v>213</v>
      </c>
      <c r="I1049" s="17" t="s">
        <v>214</v>
      </c>
      <c r="J1049" s="17" t="s">
        <v>215</v>
      </c>
      <c r="K1049" s="17" t="s">
        <v>216</v>
      </c>
      <c r="L1049" s="17" t="s">
        <v>101</v>
      </c>
      <c r="M1049" s="17" t="s">
        <v>209</v>
      </c>
      <c r="N1049" s="17" t="s">
        <v>103</v>
      </c>
      <c r="O1049" s="17">
        <v>0</v>
      </c>
      <c r="P1049" s="30">
        <v>0</v>
      </c>
      <c r="Q1049" s="17" t="s">
        <v>121</v>
      </c>
      <c r="R1049" s="17" t="s">
        <v>122</v>
      </c>
      <c r="S1049" s="17" t="s">
        <v>793</v>
      </c>
      <c r="T1049" s="17" t="s">
        <v>121</v>
      </c>
      <c r="U1049" s="17" t="s">
        <v>122</v>
      </c>
      <c r="V1049" s="17" t="s">
        <v>202</v>
      </c>
      <c r="W1049" s="17" t="s">
        <v>159</v>
      </c>
      <c r="X1049" s="19">
        <v>43433</v>
      </c>
      <c r="Y1049" s="19">
        <f t="shared" si="59"/>
        <v>43433</v>
      </c>
      <c r="Z1049" s="29">
        <v>1042</v>
      </c>
      <c r="AA1049" s="30">
        <v>230</v>
      </c>
      <c r="AB1049" s="30">
        <v>0</v>
      </c>
      <c r="AD1049" s="31" t="s">
        <v>400</v>
      </c>
      <c r="AE1049" s="17">
        <v>1042</v>
      </c>
      <c r="AF1049" s="32" t="s">
        <v>401</v>
      </c>
      <c r="AG1049" s="33" t="s">
        <v>173</v>
      </c>
      <c r="AH1049" s="19">
        <f t="shared" si="60"/>
        <v>43465</v>
      </c>
      <c r="AI1049" s="19">
        <f t="shared" si="61"/>
        <v>43465</v>
      </c>
      <c r="AJ1049" s="17" t="s">
        <v>402</v>
      </c>
    </row>
    <row r="1050" spans="1:36" ht="45" customHeight="1">
      <c r="A1050" s="38">
        <v>2018</v>
      </c>
      <c r="B1050" s="19">
        <v>43374</v>
      </c>
      <c r="C1050" s="19">
        <v>43465</v>
      </c>
      <c r="D1050" s="17" t="s">
        <v>96</v>
      </c>
      <c r="E1050" s="17">
        <v>422</v>
      </c>
      <c r="F1050" s="17" t="s">
        <v>212</v>
      </c>
      <c r="G1050" s="17" t="s">
        <v>212</v>
      </c>
      <c r="H1050" s="17" t="s">
        <v>213</v>
      </c>
      <c r="I1050" s="17" t="s">
        <v>214</v>
      </c>
      <c r="J1050" s="17" t="s">
        <v>215</v>
      </c>
      <c r="K1050" s="17" t="s">
        <v>216</v>
      </c>
      <c r="L1050" s="17" t="s">
        <v>101</v>
      </c>
      <c r="M1050" s="17" t="s">
        <v>209</v>
      </c>
      <c r="N1050" s="17" t="s">
        <v>103</v>
      </c>
      <c r="O1050" s="17">
        <v>0</v>
      </c>
      <c r="P1050" s="30">
        <v>0</v>
      </c>
      <c r="Q1050" s="17" t="s">
        <v>121</v>
      </c>
      <c r="R1050" s="17" t="s">
        <v>122</v>
      </c>
      <c r="S1050" s="17" t="s">
        <v>793</v>
      </c>
      <c r="T1050" s="17" t="s">
        <v>121</v>
      </c>
      <c r="U1050" s="17" t="s">
        <v>122</v>
      </c>
      <c r="V1050" s="17" t="s">
        <v>202</v>
      </c>
      <c r="W1050" s="17" t="s">
        <v>159</v>
      </c>
      <c r="X1050" s="19">
        <v>43433</v>
      </c>
      <c r="Y1050" s="19">
        <f t="shared" si="59"/>
        <v>43433</v>
      </c>
      <c r="Z1050" s="29">
        <v>1043</v>
      </c>
      <c r="AA1050" s="30">
        <v>130</v>
      </c>
      <c r="AB1050" s="30">
        <v>0</v>
      </c>
      <c r="AD1050" s="31" t="s">
        <v>400</v>
      </c>
      <c r="AE1050" s="17">
        <v>1043</v>
      </c>
      <c r="AF1050" s="32" t="s">
        <v>401</v>
      </c>
      <c r="AG1050" s="33" t="s">
        <v>173</v>
      </c>
      <c r="AH1050" s="19">
        <f t="shared" si="60"/>
        <v>43465</v>
      </c>
      <c r="AI1050" s="19">
        <f t="shared" si="61"/>
        <v>43465</v>
      </c>
      <c r="AJ1050" s="17" t="s">
        <v>402</v>
      </c>
    </row>
    <row r="1051" spans="1:36" ht="45" customHeight="1">
      <c r="A1051" s="38">
        <v>2018</v>
      </c>
      <c r="B1051" s="19">
        <v>43374</v>
      </c>
      <c r="C1051" s="19">
        <v>43465</v>
      </c>
      <c r="D1051" s="17" t="s">
        <v>96</v>
      </c>
      <c r="E1051" s="17">
        <v>422</v>
      </c>
      <c r="F1051" s="17" t="s">
        <v>212</v>
      </c>
      <c r="G1051" s="17" t="s">
        <v>212</v>
      </c>
      <c r="H1051" s="17" t="s">
        <v>213</v>
      </c>
      <c r="I1051" s="17" t="s">
        <v>214</v>
      </c>
      <c r="J1051" s="17" t="s">
        <v>215</v>
      </c>
      <c r="K1051" s="17" t="s">
        <v>216</v>
      </c>
      <c r="L1051" s="17" t="s">
        <v>101</v>
      </c>
      <c r="M1051" s="17" t="s">
        <v>209</v>
      </c>
      <c r="N1051" s="17" t="s">
        <v>103</v>
      </c>
      <c r="O1051" s="17">
        <v>0</v>
      </c>
      <c r="P1051" s="30">
        <v>0</v>
      </c>
      <c r="Q1051" s="17" t="s">
        <v>121</v>
      </c>
      <c r="R1051" s="17" t="s">
        <v>122</v>
      </c>
      <c r="S1051" s="17" t="s">
        <v>793</v>
      </c>
      <c r="T1051" s="17" t="s">
        <v>121</v>
      </c>
      <c r="U1051" s="17" t="s">
        <v>122</v>
      </c>
      <c r="V1051" s="17" t="s">
        <v>202</v>
      </c>
      <c r="W1051" s="17" t="s">
        <v>159</v>
      </c>
      <c r="X1051" s="19">
        <v>43370</v>
      </c>
      <c r="Y1051" s="19">
        <f t="shared" si="59"/>
        <v>43370</v>
      </c>
      <c r="Z1051" s="29">
        <v>1044</v>
      </c>
      <c r="AA1051" s="30">
        <v>230</v>
      </c>
      <c r="AB1051" s="30">
        <v>0</v>
      </c>
      <c r="AD1051" s="31" t="s">
        <v>400</v>
      </c>
      <c r="AE1051" s="17">
        <v>1044</v>
      </c>
      <c r="AF1051" s="32" t="s">
        <v>401</v>
      </c>
      <c r="AG1051" s="33" t="s">
        <v>173</v>
      </c>
      <c r="AH1051" s="19">
        <f t="shared" si="60"/>
        <v>43465</v>
      </c>
      <c r="AI1051" s="19">
        <f t="shared" si="61"/>
        <v>43465</v>
      </c>
      <c r="AJ1051" s="17" t="s">
        <v>402</v>
      </c>
    </row>
    <row r="1052" spans="1:36" ht="45" customHeight="1">
      <c r="A1052" s="38">
        <v>2018</v>
      </c>
      <c r="B1052" s="19">
        <v>43374</v>
      </c>
      <c r="C1052" s="19">
        <v>43465</v>
      </c>
      <c r="D1052" s="17" t="s">
        <v>96</v>
      </c>
      <c r="E1052" s="17">
        <v>420</v>
      </c>
      <c r="F1052" s="17" t="s">
        <v>179</v>
      </c>
      <c r="G1052" s="17" t="s">
        <v>179</v>
      </c>
      <c r="H1052" s="17" t="s">
        <v>205</v>
      </c>
      <c r="I1052" s="17" t="s">
        <v>1374</v>
      </c>
      <c r="J1052" s="17" t="s">
        <v>1375</v>
      </c>
      <c r="K1052" s="17" t="s">
        <v>1376</v>
      </c>
      <c r="L1052" s="17" t="s">
        <v>101</v>
      </c>
      <c r="M1052" s="17" t="s">
        <v>220</v>
      </c>
      <c r="N1052" s="17" t="s">
        <v>103</v>
      </c>
      <c r="O1052" s="17">
        <v>0</v>
      </c>
      <c r="P1052" s="30">
        <v>0</v>
      </c>
      <c r="Q1052" s="17" t="s">
        <v>121</v>
      </c>
      <c r="R1052" s="17" t="s">
        <v>122</v>
      </c>
      <c r="S1052" s="17" t="s">
        <v>793</v>
      </c>
      <c r="T1052" s="17" t="s">
        <v>121</v>
      </c>
      <c r="U1052" s="17" t="s">
        <v>122</v>
      </c>
      <c r="V1052" s="17" t="s">
        <v>793</v>
      </c>
      <c r="W1052" s="17" t="s">
        <v>1377</v>
      </c>
      <c r="X1052" s="19">
        <v>43375</v>
      </c>
      <c r="Y1052" s="19">
        <f t="shared" si="59"/>
        <v>43375</v>
      </c>
      <c r="Z1052" s="29">
        <v>1045</v>
      </c>
      <c r="AA1052" s="30">
        <v>50</v>
      </c>
      <c r="AB1052" s="30">
        <v>0</v>
      </c>
      <c r="AD1052" s="31" t="s">
        <v>400</v>
      </c>
      <c r="AE1052" s="17">
        <v>1045</v>
      </c>
      <c r="AF1052" s="32" t="s">
        <v>401</v>
      </c>
      <c r="AG1052" s="33" t="s">
        <v>173</v>
      </c>
      <c r="AH1052" s="19">
        <f t="shared" si="60"/>
        <v>43465</v>
      </c>
      <c r="AI1052" s="19">
        <f t="shared" si="61"/>
        <v>43465</v>
      </c>
      <c r="AJ1052" s="17" t="s">
        <v>402</v>
      </c>
    </row>
    <row r="1053" spans="1:36" ht="45" customHeight="1">
      <c r="A1053" s="38">
        <v>2018</v>
      </c>
      <c r="B1053" s="19">
        <v>43374</v>
      </c>
      <c r="C1053" s="19">
        <v>43465</v>
      </c>
      <c r="D1053" s="17" t="s">
        <v>96</v>
      </c>
      <c r="E1053" s="17">
        <v>311</v>
      </c>
      <c r="F1053" s="17" t="s">
        <v>204</v>
      </c>
      <c r="G1053" s="17" t="s">
        <v>204</v>
      </c>
      <c r="H1053" s="17" t="s">
        <v>205</v>
      </c>
      <c r="I1053" s="17" t="s">
        <v>217</v>
      </c>
      <c r="J1053" s="17" t="s">
        <v>218</v>
      </c>
      <c r="K1053" s="17" t="s">
        <v>219</v>
      </c>
      <c r="L1053" s="17" t="s">
        <v>101</v>
      </c>
      <c r="M1053" s="17" t="s">
        <v>209</v>
      </c>
      <c r="N1053" s="17" t="s">
        <v>103</v>
      </c>
      <c r="O1053" s="17">
        <v>0</v>
      </c>
      <c r="P1053" s="30">
        <v>0</v>
      </c>
      <c r="Q1053" s="17" t="s">
        <v>121</v>
      </c>
      <c r="R1053" s="17" t="s">
        <v>122</v>
      </c>
      <c r="S1053" s="17" t="s">
        <v>210</v>
      </c>
      <c r="T1053" s="17" t="s">
        <v>121</v>
      </c>
      <c r="U1053" s="17" t="s">
        <v>122</v>
      </c>
      <c r="V1053" s="17" t="s">
        <v>202</v>
      </c>
      <c r="W1053" s="17" t="s">
        <v>345</v>
      </c>
      <c r="X1053" s="19">
        <v>43377</v>
      </c>
      <c r="Y1053" s="19">
        <f t="shared" si="59"/>
        <v>43377</v>
      </c>
      <c r="Z1053" s="29">
        <v>1046</v>
      </c>
      <c r="AA1053" s="30">
        <v>220</v>
      </c>
      <c r="AB1053" s="30">
        <v>0</v>
      </c>
      <c r="AD1053" s="31" t="s">
        <v>400</v>
      </c>
      <c r="AE1053" s="17">
        <v>1046</v>
      </c>
      <c r="AF1053" s="32" t="s">
        <v>401</v>
      </c>
      <c r="AG1053" s="33" t="s">
        <v>173</v>
      </c>
      <c r="AH1053" s="19">
        <f t="shared" si="60"/>
        <v>43465</v>
      </c>
      <c r="AI1053" s="19">
        <f t="shared" si="61"/>
        <v>43465</v>
      </c>
      <c r="AJ1053" s="17" t="s">
        <v>402</v>
      </c>
    </row>
    <row r="1054" spans="1:36" ht="45" customHeight="1">
      <c r="A1054" s="38">
        <v>2018</v>
      </c>
      <c r="B1054" s="19">
        <v>43374</v>
      </c>
      <c r="C1054" s="19">
        <v>43465</v>
      </c>
      <c r="D1054" s="17" t="s">
        <v>96</v>
      </c>
      <c r="E1054" s="17">
        <v>311</v>
      </c>
      <c r="F1054" s="17" t="s">
        <v>204</v>
      </c>
      <c r="G1054" s="17" t="s">
        <v>204</v>
      </c>
      <c r="H1054" s="17" t="s">
        <v>205</v>
      </c>
      <c r="I1054" s="17" t="s">
        <v>217</v>
      </c>
      <c r="J1054" s="17" t="s">
        <v>218</v>
      </c>
      <c r="K1054" s="17" t="s">
        <v>219</v>
      </c>
      <c r="L1054" s="17" t="s">
        <v>101</v>
      </c>
      <c r="M1054" s="17" t="s">
        <v>209</v>
      </c>
      <c r="N1054" s="17" t="s">
        <v>103</v>
      </c>
      <c r="O1054" s="17">
        <v>0</v>
      </c>
      <c r="P1054" s="30">
        <v>0</v>
      </c>
      <c r="Q1054" s="17" t="s">
        <v>121</v>
      </c>
      <c r="R1054" s="17" t="s">
        <v>122</v>
      </c>
      <c r="S1054" s="17" t="s">
        <v>210</v>
      </c>
      <c r="T1054" s="17" t="s">
        <v>121</v>
      </c>
      <c r="U1054" s="17" t="s">
        <v>122</v>
      </c>
      <c r="V1054" s="17" t="s">
        <v>202</v>
      </c>
      <c r="W1054" s="17" t="s">
        <v>345</v>
      </c>
      <c r="X1054" s="19">
        <v>43377</v>
      </c>
      <c r="Y1054" s="19">
        <f t="shared" si="59"/>
        <v>43377</v>
      </c>
      <c r="Z1054" s="29">
        <v>1047</v>
      </c>
      <c r="AA1054" s="30">
        <v>120</v>
      </c>
      <c r="AB1054" s="30">
        <v>0</v>
      </c>
      <c r="AD1054" s="31" t="s">
        <v>400</v>
      </c>
      <c r="AE1054" s="17">
        <v>1047</v>
      </c>
      <c r="AF1054" s="32" t="s">
        <v>401</v>
      </c>
      <c r="AG1054" s="33" t="s">
        <v>173</v>
      </c>
      <c r="AH1054" s="19">
        <f t="shared" si="60"/>
        <v>43465</v>
      </c>
      <c r="AI1054" s="19">
        <f t="shared" si="61"/>
        <v>43465</v>
      </c>
      <c r="AJ1054" s="17" t="s">
        <v>402</v>
      </c>
    </row>
    <row r="1055" spans="1:36" ht="45" customHeight="1">
      <c r="A1055" s="38">
        <v>2018</v>
      </c>
      <c r="B1055" s="19">
        <v>43374</v>
      </c>
      <c r="C1055" s="19">
        <v>43465</v>
      </c>
      <c r="D1055" s="17" t="s">
        <v>96</v>
      </c>
      <c r="E1055" s="17">
        <v>422</v>
      </c>
      <c r="F1055" s="17" t="s">
        <v>212</v>
      </c>
      <c r="G1055" s="17" t="s">
        <v>212</v>
      </c>
      <c r="H1055" s="17" t="s">
        <v>213</v>
      </c>
      <c r="I1055" s="17" t="s">
        <v>214</v>
      </c>
      <c r="J1055" s="17" t="s">
        <v>215</v>
      </c>
      <c r="K1055" s="17" t="s">
        <v>216</v>
      </c>
      <c r="L1055" s="17" t="s">
        <v>101</v>
      </c>
      <c r="M1055" s="17" t="s">
        <v>209</v>
      </c>
      <c r="N1055" s="17" t="s">
        <v>103</v>
      </c>
      <c r="O1055" s="17">
        <v>0</v>
      </c>
      <c r="P1055" s="30">
        <v>0</v>
      </c>
      <c r="Q1055" s="17" t="s">
        <v>121</v>
      </c>
      <c r="R1055" s="17" t="s">
        <v>122</v>
      </c>
      <c r="S1055" s="17" t="s">
        <v>793</v>
      </c>
      <c r="T1055" s="17" t="s">
        <v>121</v>
      </c>
      <c r="U1055" s="17" t="s">
        <v>122</v>
      </c>
      <c r="V1055" s="17" t="s">
        <v>202</v>
      </c>
      <c r="W1055" s="17" t="s">
        <v>159</v>
      </c>
      <c r="X1055" s="19">
        <v>43370</v>
      </c>
      <c r="Y1055" s="19">
        <f t="shared" ref="Y1055:Y1118" si="62">+X1055</f>
        <v>43370</v>
      </c>
      <c r="Z1055" s="29">
        <v>1048</v>
      </c>
      <c r="AA1055" s="30">
        <v>130</v>
      </c>
      <c r="AB1055" s="30">
        <v>0</v>
      </c>
      <c r="AD1055" s="31" t="s">
        <v>400</v>
      </c>
      <c r="AE1055" s="17">
        <v>1048</v>
      </c>
      <c r="AF1055" s="32" t="s">
        <v>401</v>
      </c>
      <c r="AG1055" s="33" t="s">
        <v>173</v>
      </c>
      <c r="AH1055" s="19">
        <f t="shared" si="60"/>
        <v>43465</v>
      </c>
      <c r="AI1055" s="19">
        <f t="shared" si="61"/>
        <v>43465</v>
      </c>
      <c r="AJ1055" s="17" t="s">
        <v>402</v>
      </c>
    </row>
    <row r="1056" spans="1:36" ht="45" customHeight="1">
      <c r="A1056" s="38">
        <v>2018</v>
      </c>
      <c r="B1056" s="19">
        <v>43374</v>
      </c>
      <c r="C1056" s="19">
        <v>43465</v>
      </c>
      <c r="D1056" s="17" t="s">
        <v>96</v>
      </c>
      <c r="E1056" s="17">
        <v>468</v>
      </c>
      <c r="F1056" s="17" t="s">
        <v>729</v>
      </c>
      <c r="G1056" s="17" t="s">
        <v>729</v>
      </c>
      <c r="H1056" s="17" t="s">
        <v>226</v>
      </c>
      <c r="I1056" s="17" t="s">
        <v>730</v>
      </c>
      <c r="J1056" s="17" t="s">
        <v>163</v>
      </c>
      <c r="K1056" s="17" t="s">
        <v>731</v>
      </c>
      <c r="L1056" s="17" t="s">
        <v>101</v>
      </c>
      <c r="M1056" s="17" t="s">
        <v>733</v>
      </c>
      <c r="N1056" s="17" t="s">
        <v>103</v>
      </c>
      <c r="O1056" s="17">
        <v>0</v>
      </c>
      <c r="P1056" s="30">
        <v>0</v>
      </c>
      <c r="Q1056" s="17" t="s">
        <v>121</v>
      </c>
      <c r="R1056" s="17" t="s">
        <v>122</v>
      </c>
      <c r="S1056" s="17" t="s">
        <v>210</v>
      </c>
      <c r="T1056" s="17" t="s">
        <v>121</v>
      </c>
      <c r="U1056" s="17" t="s">
        <v>122</v>
      </c>
      <c r="V1056" s="17" t="s">
        <v>210</v>
      </c>
      <c r="W1056" s="17" t="s">
        <v>1378</v>
      </c>
      <c r="X1056" s="19">
        <v>43368</v>
      </c>
      <c r="Y1056" s="19">
        <f t="shared" si="62"/>
        <v>43368</v>
      </c>
      <c r="Z1056" s="29">
        <v>1049</v>
      </c>
      <c r="AA1056" s="30">
        <v>200</v>
      </c>
      <c r="AB1056" s="30">
        <v>0</v>
      </c>
      <c r="AD1056" s="31" t="s">
        <v>400</v>
      </c>
      <c r="AE1056" s="17">
        <v>1049</v>
      </c>
      <c r="AF1056" s="32" t="s">
        <v>401</v>
      </c>
      <c r="AG1056" s="33" t="s">
        <v>173</v>
      </c>
      <c r="AH1056" s="19">
        <f t="shared" si="60"/>
        <v>43465</v>
      </c>
      <c r="AI1056" s="19">
        <f t="shared" si="61"/>
        <v>43465</v>
      </c>
      <c r="AJ1056" s="17" t="s">
        <v>402</v>
      </c>
    </row>
    <row r="1057" spans="1:36" ht="45" customHeight="1">
      <c r="A1057" s="38">
        <v>2018</v>
      </c>
      <c r="B1057" s="19">
        <v>43374</v>
      </c>
      <c r="C1057" s="19">
        <v>43465</v>
      </c>
      <c r="D1057" s="17" t="s">
        <v>96</v>
      </c>
      <c r="E1057" s="17">
        <v>468</v>
      </c>
      <c r="F1057" s="17" t="s">
        <v>729</v>
      </c>
      <c r="G1057" s="17" t="s">
        <v>729</v>
      </c>
      <c r="H1057" s="17" t="s">
        <v>226</v>
      </c>
      <c r="I1057" s="17" t="s">
        <v>1020</v>
      </c>
      <c r="J1057" s="17" t="s">
        <v>1021</v>
      </c>
      <c r="K1057" s="17" t="s">
        <v>162</v>
      </c>
      <c r="L1057" s="17" t="s">
        <v>101</v>
      </c>
      <c r="M1057" s="17" t="s">
        <v>220</v>
      </c>
      <c r="N1057" s="17" t="s">
        <v>103</v>
      </c>
      <c r="O1057" s="17">
        <v>0</v>
      </c>
      <c r="P1057" s="30">
        <v>0</v>
      </c>
      <c r="Q1057" s="17" t="s">
        <v>121</v>
      </c>
      <c r="R1057" s="17" t="s">
        <v>122</v>
      </c>
      <c r="S1057" s="17" t="s">
        <v>210</v>
      </c>
      <c r="T1057" s="17" t="s">
        <v>121</v>
      </c>
      <c r="U1057" s="17" t="s">
        <v>122</v>
      </c>
      <c r="V1057" s="17" t="s">
        <v>210</v>
      </c>
      <c r="W1057" s="17" t="s">
        <v>1377</v>
      </c>
      <c r="X1057" s="19">
        <v>43336</v>
      </c>
      <c r="Y1057" s="19">
        <f t="shared" si="62"/>
        <v>43336</v>
      </c>
      <c r="Z1057" s="29">
        <v>1050</v>
      </c>
      <c r="AA1057" s="30">
        <v>150</v>
      </c>
      <c r="AB1057" s="30">
        <v>0</v>
      </c>
      <c r="AD1057" s="31" t="s">
        <v>400</v>
      </c>
      <c r="AE1057" s="17">
        <v>1050</v>
      </c>
      <c r="AF1057" s="32" t="s">
        <v>401</v>
      </c>
      <c r="AG1057" s="33" t="s">
        <v>173</v>
      </c>
      <c r="AH1057" s="19">
        <f t="shared" si="60"/>
        <v>43465</v>
      </c>
      <c r="AI1057" s="19">
        <f t="shared" si="61"/>
        <v>43465</v>
      </c>
      <c r="AJ1057" s="17" t="s">
        <v>402</v>
      </c>
    </row>
    <row r="1058" spans="1:36" ht="45" customHeight="1">
      <c r="A1058" s="38">
        <v>2018</v>
      </c>
      <c r="B1058" s="19">
        <v>43374</v>
      </c>
      <c r="C1058" s="19">
        <v>43465</v>
      </c>
      <c r="D1058" s="17" t="s">
        <v>96</v>
      </c>
      <c r="E1058" s="17">
        <v>266</v>
      </c>
      <c r="F1058" s="17" t="s">
        <v>379</v>
      </c>
      <c r="G1058" s="17" t="s">
        <v>379</v>
      </c>
      <c r="H1058" s="17" t="s">
        <v>205</v>
      </c>
      <c r="I1058" s="17" t="s">
        <v>1379</v>
      </c>
      <c r="J1058" s="17" t="s">
        <v>1380</v>
      </c>
      <c r="K1058" s="17" t="s">
        <v>1381</v>
      </c>
      <c r="L1058" s="17" t="s">
        <v>101</v>
      </c>
      <c r="M1058" s="17" t="s">
        <v>209</v>
      </c>
      <c r="N1058" s="17" t="s">
        <v>103</v>
      </c>
      <c r="O1058" s="17">
        <v>0</v>
      </c>
      <c r="P1058" s="30">
        <v>0</v>
      </c>
      <c r="Q1058" s="17" t="s">
        <v>121</v>
      </c>
      <c r="R1058" s="17" t="s">
        <v>122</v>
      </c>
      <c r="S1058" s="17" t="s">
        <v>210</v>
      </c>
      <c r="T1058" s="17" t="s">
        <v>121</v>
      </c>
      <c r="U1058" s="17" t="s">
        <v>122</v>
      </c>
      <c r="V1058" s="17" t="s">
        <v>202</v>
      </c>
      <c r="W1058" s="17" t="s">
        <v>159</v>
      </c>
      <c r="X1058" s="19">
        <v>43363</v>
      </c>
      <c r="Y1058" s="19">
        <f t="shared" si="62"/>
        <v>43363</v>
      </c>
      <c r="Z1058" s="29">
        <v>1051</v>
      </c>
      <c r="AA1058" s="30">
        <v>150</v>
      </c>
      <c r="AB1058" s="30">
        <v>0</v>
      </c>
      <c r="AD1058" s="31" t="s">
        <v>400</v>
      </c>
      <c r="AE1058" s="17">
        <v>1051</v>
      </c>
      <c r="AF1058" s="32" t="s">
        <v>401</v>
      </c>
      <c r="AG1058" s="33" t="s">
        <v>173</v>
      </c>
      <c r="AH1058" s="19">
        <f t="shared" si="60"/>
        <v>43465</v>
      </c>
      <c r="AI1058" s="19">
        <f t="shared" si="61"/>
        <v>43465</v>
      </c>
      <c r="AJ1058" s="17" t="s">
        <v>402</v>
      </c>
    </row>
    <row r="1059" spans="1:36" ht="45" customHeight="1">
      <c r="A1059" s="38">
        <v>2018</v>
      </c>
      <c r="B1059" s="19">
        <v>43374</v>
      </c>
      <c r="C1059" s="19">
        <v>43465</v>
      </c>
      <c r="D1059" s="17" t="s">
        <v>96</v>
      </c>
      <c r="E1059" s="17">
        <v>468</v>
      </c>
      <c r="F1059" s="17" t="s">
        <v>729</v>
      </c>
      <c r="G1059" s="17" t="s">
        <v>729</v>
      </c>
      <c r="H1059" s="17" t="s">
        <v>226</v>
      </c>
      <c r="I1059" s="17" t="s">
        <v>730</v>
      </c>
      <c r="J1059" s="17" t="s">
        <v>163</v>
      </c>
      <c r="K1059" s="17" t="s">
        <v>731</v>
      </c>
      <c r="L1059" s="17" t="s">
        <v>101</v>
      </c>
      <c r="M1059" s="17" t="s">
        <v>733</v>
      </c>
      <c r="N1059" s="17" t="s">
        <v>103</v>
      </c>
      <c r="O1059" s="17">
        <v>0</v>
      </c>
      <c r="P1059" s="30">
        <v>0</v>
      </c>
      <c r="Q1059" s="17" t="s">
        <v>121</v>
      </c>
      <c r="R1059" s="17" t="s">
        <v>122</v>
      </c>
      <c r="S1059" s="17" t="s">
        <v>210</v>
      </c>
      <c r="T1059" s="17" t="s">
        <v>121</v>
      </c>
      <c r="U1059" s="17" t="s">
        <v>122</v>
      </c>
      <c r="V1059" s="17" t="s">
        <v>210</v>
      </c>
      <c r="W1059" s="17" t="s">
        <v>1378</v>
      </c>
      <c r="X1059" s="19">
        <v>43430</v>
      </c>
      <c r="Y1059" s="19">
        <f t="shared" si="62"/>
        <v>43430</v>
      </c>
      <c r="Z1059" s="29">
        <v>1052</v>
      </c>
      <c r="AA1059" s="30">
        <v>100</v>
      </c>
      <c r="AB1059" s="30">
        <v>0</v>
      </c>
      <c r="AD1059" s="31" t="s">
        <v>400</v>
      </c>
      <c r="AE1059" s="17">
        <v>1052</v>
      </c>
      <c r="AF1059" s="32" t="s">
        <v>401</v>
      </c>
      <c r="AG1059" s="33" t="s">
        <v>173</v>
      </c>
      <c r="AH1059" s="19">
        <f t="shared" si="60"/>
        <v>43465</v>
      </c>
      <c r="AI1059" s="19">
        <f t="shared" si="61"/>
        <v>43465</v>
      </c>
      <c r="AJ1059" s="17" t="s">
        <v>402</v>
      </c>
    </row>
    <row r="1060" spans="1:36" ht="45" customHeight="1">
      <c r="A1060" s="38">
        <v>2018</v>
      </c>
      <c r="B1060" s="19">
        <v>43374</v>
      </c>
      <c r="C1060" s="19">
        <v>43465</v>
      </c>
      <c r="D1060" s="17" t="s">
        <v>96</v>
      </c>
      <c r="E1060" s="17">
        <v>420</v>
      </c>
      <c r="F1060" s="17" t="s">
        <v>179</v>
      </c>
      <c r="G1060" s="17" t="s">
        <v>179</v>
      </c>
      <c r="H1060" s="17" t="s">
        <v>205</v>
      </c>
      <c r="I1060" s="17" t="s">
        <v>1374</v>
      </c>
      <c r="J1060" s="17" t="s">
        <v>1375</v>
      </c>
      <c r="K1060" s="17" t="s">
        <v>1376</v>
      </c>
      <c r="L1060" s="17" t="s">
        <v>101</v>
      </c>
      <c r="M1060" s="17" t="s">
        <v>220</v>
      </c>
      <c r="N1060" s="17" t="s">
        <v>103</v>
      </c>
      <c r="O1060" s="17">
        <v>0</v>
      </c>
      <c r="P1060" s="30">
        <v>0</v>
      </c>
      <c r="Q1060" s="17" t="s">
        <v>121</v>
      </c>
      <c r="R1060" s="17" t="s">
        <v>122</v>
      </c>
      <c r="S1060" s="17" t="s">
        <v>793</v>
      </c>
      <c r="T1060" s="17" t="s">
        <v>121</v>
      </c>
      <c r="U1060" s="17" t="s">
        <v>122</v>
      </c>
      <c r="V1060" s="17" t="s">
        <v>793</v>
      </c>
      <c r="W1060" s="17" t="s">
        <v>1377</v>
      </c>
      <c r="X1060" s="19">
        <v>43427</v>
      </c>
      <c r="Y1060" s="19">
        <f t="shared" si="62"/>
        <v>43427</v>
      </c>
      <c r="Z1060" s="29">
        <v>1053</v>
      </c>
      <c r="AA1060" s="30">
        <v>100</v>
      </c>
      <c r="AB1060" s="30">
        <v>0</v>
      </c>
      <c r="AD1060" s="31" t="s">
        <v>400</v>
      </c>
      <c r="AE1060" s="17">
        <v>1053</v>
      </c>
      <c r="AF1060" s="32" t="s">
        <v>401</v>
      </c>
      <c r="AG1060" s="33" t="s">
        <v>173</v>
      </c>
      <c r="AH1060" s="19">
        <f t="shared" si="60"/>
        <v>43465</v>
      </c>
      <c r="AI1060" s="19">
        <f t="shared" si="61"/>
        <v>43465</v>
      </c>
      <c r="AJ1060" s="17" t="s">
        <v>402</v>
      </c>
    </row>
    <row r="1061" spans="1:36" ht="45" customHeight="1">
      <c r="A1061" s="38">
        <v>2018</v>
      </c>
      <c r="B1061" s="19">
        <v>43374</v>
      </c>
      <c r="C1061" s="19">
        <v>43465</v>
      </c>
      <c r="D1061" s="17" t="s">
        <v>96</v>
      </c>
      <c r="E1061" s="17">
        <v>311</v>
      </c>
      <c r="F1061" s="17" t="s">
        <v>204</v>
      </c>
      <c r="G1061" s="17" t="s">
        <v>204</v>
      </c>
      <c r="H1061" s="17" t="s">
        <v>205</v>
      </c>
      <c r="I1061" s="17" t="s">
        <v>217</v>
      </c>
      <c r="J1061" s="17" t="s">
        <v>218</v>
      </c>
      <c r="K1061" s="17" t="s">
        <v>219</v>
      </c>
      <c r="L1061" s="17" t="s">
        <v>101</v>
      </c>
      <c r="M1061" s="17" t="s">
        <v>209</v>
      </c>
      <c r="N1061" s="17" t="s">
        <v>103</v>
      </c>
      <c r="O1061" s="17">
        <v>0</v>
      </c>
      <c r="P1061" s="30">
        <v>0</v>
      </c>
      <c r="Q1061" s="17" t="s">
        <v>121</v>
      </c>
      <c r="R1061" s="17" t="s">
        <v>122</v>
      </c>
      <c r="S1061" s="17" t="s">
        <v>210</v>
      </c>
      <c r="T1061" s="17" t="s">
        <v>121</v>
      </c>
      <c r="U1061" s="17" t="s">
        <v>122</v>
      </c>
      <c r="V1061" s="17" t="s">
        <v>202</v>
      </c>
      <c r="W1061" s="17" t="s">
        <v>159</v>
      </c>
      <c r="X1061" s="19">
        <v>43398</v>
      </c>
      <c r="Y1061" s="19">
        <f t="shared" si="62"/>
        <v>43398</v>
      </c>
      <c r="Z1061" s="29">
        <v>1054</v>
      </c>
      <c r="AA1061" s="30">
        <v>220</v>
      </c>
      <c r="AB1061" s="30">
        <v>0</v>
      </c>
      <c r="AD1061" s="31" t="s">
        <v>400</v>
      </c>
      <c r="AE1061" s="17">
        <v>1054</v>
      </c>
      <c r="AF1061" s="32" t="s">
        <v>401</v>
      </c>
      <c r="AG1061" s="33" t="s">
        <v>173</v>
      </c>
      <c r="AH1061" s="19">
        <f t="shared" si="60"/>
        <v>43465</v>
      </c>
      <c r="AI1061" s="19">
        <f t="shared" si="61"/>
        <v>43465</v>
      </c>
      <c r="AJ1061" s="17" t="s">
        <v>402</v>
      </c>
    </row>
    <row r="1062" spans="1:36" ht="45" customHeight="1">
      <c r="A1062" s="38">
        <v>2018</v>
      </c>
      <c r="B1062" s="19">
        <v>43374</v>
      </c>
      <c r="C1062" s="19">
        <v>43465</v>
      </c>
      <c r="D1062" s="17" t="s">
        <v>96</v>
      </c>
      <c r="E1062" s="17">
        <v>422</v>
      </c>
      <c r="F1062" s="17" t="s">
        <v>212</v>
      </c>
      <c r="G1062" s="17" t="s">
        <v>212</v>
      </c>
      <c r="H1062" s="17" t="s">
        <v>213</v>
      </c>
      <c r="I1062" s="17" t="s">
        <v>214</v>
      </c>
      <c r="J1062" s="17" t="s">
        <v>215</v>
      </c>
      <c r="K1062" s="17" t="s">
        <v>216</v>
      </c>
      <c r="L1062" s="17" t="s">
        <v>101</v>
      </c>
      <c r="M1062" s="17" t="s">
        <v>209</v>
      </c>
      <c r="N1062" s="17" t="s">
        <v>103</v>
      </c>
      <c r="O1062" s="17">
        <v>0</v>
      </c>
      <c r="P1062" s="30">
        <v>0</v>
      </c>
      <c r="Q1062" s="17" t="s">
        <v>121</v>
      </c>
      <c r="R1062" s="17" t="s">
        <v>122</v>
      </c>
      <c r="S1062" s="17" t="s">
        <v>793</v>
      </c>
      <c r="T1062" s="17" t="s">
        <v>121</v>
      </c>
      <c r="U1062" s="17" t="s">
        <v>122</v>
      </c>
      <c r="V1062" s="17" t="s">
        <v>202</v>
      </c>
      <c r="W1062" s="17" t="s">
        <v>159</v>
      </c>
      <c r="X1062" s="19">
        <v>43412</v>
      </c>
      <c r="Y1062" s="19">
        <f t="shared" si="62"/>
        <v>43412</v>
      </c>
      <c r="Z1062" s="29">
        <v>1055</v>
      </c>
      <c r="AA1062" s="30">
        <v>220</v>
      </c>
      <c r="AB1062" s="30">
        <v>0</v>
      </c>
      <c r="AD1062" s="31" t="s">
        <v>400</v>
      </c>
      <c r="AE1062" s="17">
        <v>1055</v>
      </c>
      <c r="AF1062" s="32" t="s">
        <v>401</v>
      </c>
      <c r="AG1062" s="33" t="s">
        <v>173</v>
      </c>
      <c r="AH1062" s="19">
        <f t="shared" si="60"/>
        <v>43465</v>
      </c>
      <c r="AI1062" s="19">
        <f t="shared" si="61"/>
        <v>43465</v>
      </c>
      <c r="AJ1062" s="17" t="s">
        <v>402</v>
      </c>
    </row>
    <row r="1063" spans="1:36" ht="45" customHeight="1">
      <c r="A1063" s="38">
        <v>2018</v>
      </c>
      <c r="B1063" s="19">
        <v>43374</v>
      </c>
      <c r="C1063" s="19">
        <v>43465</v>
      </c>
      <c r="D1063" s="17" t="s">
        <v>96</v>
      </c>
      <c r="E1063" s="17">
        <v>422</v>
      </c>
      <c r="F1063" s="17" t="s">
        <v>212</v>
      </c>
      <c r="G1063" s="17" t="s">
        <v>212</v>
      </c>
      <c r="H1063" s="17" t="s">
        <v>213</v>
      </c>
      <c r="I1063" s="17" t="s">
        <v>214</v>
      </c>
      <c r="J1063" s="17" t="s">
        <v>215</v>
      </c>
      <c r="K1063" s="17" t="s">
        <v>216</v>
      </c>
      <c r="L1063" s="17" t="s">
        <v>101</v>
      </c>
      <c r="M1063" s="17" t="s">
        <v>209</v>
      </c>
      <c r="N1063" s="17" t="s">
        <v>103</v>
      </c>
      <c r="O1063" s="17">
        <v>0</v>
      </c>
      <c r="P1063" s="30">
        <v>0</v>
      </c>
      <c r="Q1063" s="17" t="s">
        <v>121</v>
      </c>
      <c r="R1063" s="17" t="s">
        <v>122</v>
      </c>
      <c r="S1063" s="17" t="s">
        <v>793</v>
      </c>
      <c r="T1063" s="17" t="s">
        <v>121</v>
      </c>
      <c r="U1063" s="17" t="s">
        <v>122</v>
      </c>
      <c r="V1063" s="17" t="s">
        <v>202</v>
      </c>
      <c r="W1063" s="17" t="s">
        <v>159</v>
      </c>
      <c r="X1063" s="19">
        <v>43420</v>
      </c>
      <c r="Y1063" s="19">
        <f t="shared" si="62"/>
        <v>43420</v>
      </c>
      <c r="Z1063" s="29">
        <v>1056</v>
      </c>
      <c r="AA1063" s="30">
        <v>240</v>
      </c>
      <c r="AB1063" s="30">
        <v>0</v>
      </c>
      <c r="AD1063" s="31" t="s">
        <v>400</v>
      </c>
      <c r="AE1063" s="17">
        <v>1056</v>
      </c>
      <c r="AF1063" s="32" t="s">
        <v>401</v>
      </c>
      <c r="AG1063" s="33" t="s">
        <v>173</v>
      </c>
      <c r="AH1063" s="19">
        <f t="shared" si="60"/>
        <v>43465</v>
      </c>
      <c r="AI1063" s="19">
        <f t="shared" si="61"/>
        <v>43465</v>
      </c>
      <c r="AJ1063" s="17" t="s">
        <v>402</v>
      </c>
    </row>
    <row r="1064" spans="1:36" ht="45" customHeight="1">
      <c r="A1064" s="38">
        <v>2018</v>
      </c>
      <c r="B1064" s="19">
        <v>43374</v>
      </c>
      <c r="C1064" s="19">
        <v>43465</v>
      </c>
      <c r="D1064" s="17" t="s">
        <v>96</v>
      </c>
      <c r="E1064" s="17">
        <v>422</v>
      </c>
      <c r="F1064" s="17" t="s">
        <v>212</v>
      </c>
      <c r="G1064" s="17" t="s">
        <v>212</v>
      </c>
      <c r="H1064" s="17" t="s">
        <v>213</v>
      </c>
      <c r="I1064" s="17" t="s">
        <v>214</v>
      </c>
      <c r="J1064" s="17" t="s">
        <v>215</v>
      </c>
      <c r="K1064" s="17" t="s">
        <v>216</v>
      </c>
      <c r="L1064" s="17" t="s">
        <v>101</v>
      </c>
      <c r="M1064" s="17" t="s">
        <v>220</v>
      </c>
      <c r="N1064" s="17" t="s">
        <v>103</v>
      </c>
      <c r="O1064" s="17">
        <v>0</v>
      </c>
      <c r="P1064" s="30">
        <v>0</v>
      </c>
      <c r="Q1064" s="17" t="s">
        <v>121</v>
      </c>
      <c r="R1064" s="17" t="s">
        <v>122</v>
      </c>
      <c r="S1064" s="17" t="s">
        <v>793</v>
      </c>
      <c r="T1064" s="17" t="s">
        <v>121</v>
      </c>
      <c r="U1064" s="17" t="s">
        <v>122</v>
      </c>
      <c r="V1064" s="17" t="s">
        <v>793</v>
      </c>
      <c r="W1064" s="17" t="s">
        <v>159</v>
      </c>
      <c r="X1064" s="19">
        <v>43404</v>
      </c>
      <c r="Y1064" s="19">
        <f t="shared" si="62"/>
        <v>43404</v>
      </c>
      <c r="Z1064" s="29">
        <v>1057</v>
      </c>
      <c r="AA1064" s="30">
        <v>100</v>
      </c>
      <c r="AB1064" s="30">
        <v>0</v>
      </c>
      <c r="AD1064" s="31" t="s">
        <v>400</v>
      </c>
      <c r="AE1064" s="17">
        <v>1057</v>
      </c>
      <c r="AF1064" s="32" t="s">
        <v>401</v>
      </c>
      <c r="AG1064" s="33" t="s">
        <v>173</v>
      </c>
      <c r="AH1064" s="19">
        <f t="shared" si="60"/>
        <v>43465</v>
      </c>
      <c r="AI1064" s="19">
        <f t="shared" si="61"/>
        <v>43465</v>
      </c>
      <c r="AJ1064" s="17" t="s">
        <v>402</v>
      </c>
    </row>
    <row r="1065" spans="1:36" ht="45" customHeight="1">
      <c r="A1065" s="38">
        <v>2018</v>
      </c>
      <c r="B1065" s="19">
        <v>43374</v>
      </c>
      <c r="C1065" s="19">
        <v>43465</v>
      </c>
      <c r="D1065" s="17" t="s">
        <v>96</v>
      </c>
      <c r="E1065" s="17">
        <v>468</v>
      </c>
      <c r="F1065" s="17" t="s">
        <v>729</v>
      </c>
      <c r="G1065" s="17" t="s">
        <v>729</v>
      </c>
      <c r="H1065" s="17" t="s">
        <v>226</v>
      </c>
      <c r="I1065" s="17" t="s">
        <v>1020</v>
      </c>
      <c r="J1065" s="17" t="s">
        <v>1021</v>
      </c>
      <c r="K1065" s="17" t="s">
        <v>162</v>
      </c>
      <c r="L1065" s="17" t="s">
        <v>101</v>
      </c>
      <c r="M1065" s="17" t="s">
        <v>220</v>
      </c>
      <c r="N1065" s="17" t="s">
        <v>103</v>
      </c>
      <c r="O1065" s="17">
        <v>0</v>
      </c>
      <c r="P1065" s="30">
        <v>0</v>
      </c>
      <c r="Q1065" s="17" t="s">
        <v>121</v>
      </c>
      <c r="R1065" s="17" t="s">
        <v>122</v>
      </c>
      <c r="S1065" s="17" t="s">
        <v>210</v>
      </c>
      <c r="T1065" s="17" t="s">
        <v>121</v>
      </c>
      <c r="U1065" s="17" t="s">
        <v>122</v>
      </c>
      <c r="V1065" s="17" t="s">
        <v>210</v>
      </c>
      <c r="W1065" s="17" t="s">
        <v>1377</v>
      </c>
      <c r="X1065" s="19">
        <v>43397</v>
      </c>
      <c r="Y1065" s="19">
        <f t="shared" si="62"/>
        <v>43397</v>
      </c>
      <c r="Z1065" s="29">
        <v>1058</v>
      </c>
      <c r="AA1065" s="30">
        <v>100</v>
      </c>
      <c r="AB1065" s="30">
        <v>0</v>
      </c>
      <c r="AD1065" s="31" t="s">
        <v>400</v>
      </c>
      <c r="AE1065" s="17">
        <v>1058</v>
      </c>
      <c r="AF1065" s="32" t="s">
        <v>401</v>
      </c>
      <c r="AG1065" s="33" t="s">
        <v>173</v>
      </c>
      <c r="AH1065" s="19">
        <f t="shared" si="60"/>
        <v>43465</v>
      </c>
      <c r="AI1065" s="19">
        <f t="shared" si="61"/>
        <v>43465</v>
      </c>
      <c r="AJ1065" s="17" t="s">
        <v>402</v>
      </c>
    </row>
    <row r="1066" spans="1:36" ht="45" customHeight="1">
      <c r="A1066" s="38">
        <v>2018</v>
      </c>
      <c r="B1066" s="19">
        <v>43374</v>
      </c>
      <c r="C1066" s="19">
        <v>43465</v>
      </c>
      <c r="D1066" s="17" t="s">
        <v>96</v>
      </c>
      <c r="E1066" s="17">
        <v>306</v>
      </c>
      <c r="F1066" s="17" t="s">
        <v>814</v>
      </c>
      <c r="G1066" s="17" t="s">
        <v>814</v>
      </c>
      <c r="H1066" s="17" t="s">
        <v>205</v>
      </c>
      <c r="I1066" s="17" t="s">
        <v>815</v>
      </c>
      <c r="J1066" s="17" t="s">
        <v>250</v>
      </c>
      <c r="K1066" s="17" t="s">
        <v>175</v>
      </c>
      <c r="L1066" s="17" t="s">
        <v>101</v>
      </c>
      <c r="M1066" s="17" t="s">
        <v>220</v>
      </c>
      <c r="N1066" s="17" t="s">
        <v>103</v>
      </c>
      <c r="O1066" s="17">
        <v>0</v>
      </c>
      <c r="P1066" s="30">
        <v>0</v>
      </c>
      <c r="Q1066" s="17" t="s">
        <v>121</v>
      </c>
      <c r="R1066" s="17" t="s">
        <v>122</v>
      </c>
      <c r="S1066" s="17" t="s">
        <v>793</v>
      </c>
      <c r="T1066" s="17" t="s">
        <v>121</v>
      </c>
      <c r="U1066" s="17" t="s">
        <v>122</v>
      </c>
      <c r="V1066" s="17" t="s">
        <v>793</v>
      </c>
      <c r="W1066" s="17" t="s">
        <v>159</v>
      </c>
      <c r="X1066" s="19">
        <v>43431</v>
      </c>
      <c r="Y1066" s="19">
        <f t="shared" si="62"/>
        <v>43431</v>
      </c>
      <c r="Z1066" s="29">
        <v>1059</v>
      </c>
      <c r="AA1066" s="30">
        <v>120</v>
      </c>
      <c r="AB1066" s="30">
        <v>0</v>
      </c>
      <c r="AD1066" s="31" t="s">
        <v>400</v>
      </c>
      <c r="AE1066" s="17">
        <v>1059</v>
      </c>
      <c r="AF1066" s="32" t="s">
        <v>401</v>
      </c>
      <c r="AG1066" s="33" t="s">
        <v>173</v>
      </c>
      <c r="AH1066" s="19">
        <f t="shared" si="60"/>
        <v>43465</v>
      </c>
      <c r="AI1066" s="19">
        <f t="shared" si="61"/>
        <v>43465</v>
      </c>
      <c r="AJ1066" s="17" t="s">
        <v>402</v>
      </c>
    </row>
    <row r="1067" spans="1:36" ht="45" customHeight="1">
      <c r="A1067" s="38">
        <v>2018</v>
      </c>
      <c r="B1067" s="19">
        <v>43374</v>
      </c>
      <c r="C1067" s="19">
        <v>43465</v>
      </c>
      <c r="D1067" s="17" t="s">
        <v>96</v>
      </c>
      <c r="E1067" s="17">
        <v>468</v>
      </c>
      <c r="F1067" s="17" t="s">
        <v>729</v>
      </c>
      <c r="G1067" s="17" t="s">
        <v>729</v>
      </c>
      <c r="H1067" s="17" t="s">
        <v>226</v>
      </c>
      <c r="I1067" s="17" t="s">
        <v>1020</v>
      </c>
      <c r="J1067" s="17" t="s">
        <v>1021</v>
      </c>
      <c r="K1067" s="17" t="s">
        <v>162</v>
      </c>
      <c r="L1067" s="17" t="s">
        <v>101</v>
      </c>
      <c r="M1067" s="17" t="s">
        <v>220</v>
      </c>
      <c r="N1067" s="17" t="s">
        <v>103</v>
      </c>
      <c r="O1067" s="17">
        <v>0</v>
      </c>
      <c r="P1067" s="30">
        <v>0</v>
      </c>
      <c r="Q1067" s="17" t="s">
        <v>121</v>
      </c>
      <c r="R1067" s="17" t="s">
        <v>122</v>
      </c>
      <c r="S1067" s="17" t="s">
        <v>210</v>
      </c>
      <c r="T1067" s="17" t="s">
        <v>121</v>
      </c>
      <c r="U1067" s="17" t="s">
        <v>122</v>
      </c>
      <c r="V1067" s="17" t="s">
        <v>210</v>
      </c>
      <c r="W1067" s="17" t="s">
        <v>1377</v>
      </c>
      <c r="X1067" s="19">
        <v>43398</v>
      </c>
      <c r="Y1067" s="19">
        <f t="shared" si="62"/>
        <v>43398</v>
      </c>
      <c r="Z1067" s="29">
        <v>1060</v>
      </c>
      <c r="AA1067" s="30">
        <v>100</v>
      </c>
      <c r="AB1067" s="30">
        <v>0</v>
      </c>
      <c r="AD1067" s="31" t="s">
        <v>400</v>
      </c>
      <c r="AE1067" s="17">
        <v>1060</v>
      </c>
      <c r="AF1067" s="32" t="s">
        <v>401</v>
      </c>
      <c r="AG1067" s="33" t="s">
        <v>173</v>
      </c>
      <c r="AH1067" s="19">
        <f t="shared" si="60"/>
        <v>43465</v>
      </c>
      <c r="AI1067" s="19">
        <f t="shared" si="61"/>
        <v>43465</v>
      </c>
      <c r="AJ1067" s="17" t="s">
        <v>402</v>
      </c>
    </row>
    <row r="1068" spans="1:36" ht="45" customHeight="1">
      <c r="A1068" s="38">
        <v>2018</v>
      </c>
      <c r="B1068" s="19">
        <v>43374</v>
      </c>
      <c r="C1068" s="19">
        <v>43465</v>
      </c>
      <c r="D1068" s="17" t="s">
        <v>96</v>
      </c>
      <c r="E1068" s="17">
        <v>344</v>
      </c>
      <c r="F1068" s="17" t="s">
        <v>165</v>
      </c>
      <c r="G1068" s="17" t="s">
        <v>165</v>
      </c>
      <c r="H1068" s="17" t="s">
        <v>205</v>
      </c>
      <c r="I1068" s="17" t="s">
        <v>791</v>
      </c>
      <c r="J1068" s="17" t="s">
        <v>239</v>
      </c>
      <c r="K1068" s="17" t="s">
        <v>792</v>
      </c>
      <c r="L1068" s="17" t="s">
        <v>101</v>
      </c>
      <c r="M1068" s="17" t="s">
        <v>209</v>
      </c>
      <c r="N1068" s="17" t="s">
        <v>103</v>
      </c>
      <c r="O1068" s="17">
        <v>0</v>
      </c>
      <c r="P1068" s="30">
        <v>0</v>
      </c>
      <c r="Q1068" s="17" t="s">
        <v>121</v>
      </c>
      <c r="R1068" s="17" t="s">
        <v>122</v>
      </c>
      <c r="S1068" s="17" t="s">
        <v>793</v>
      </c>
      <c r="T1068" s="17" t="s">
        <v>121</v>
      </c>
      <c r="U1068" s="17" t="s">
        <v>122</v>
      </c>
      <c r="V1068" s="17" t="s">
        <v>202</v>
      </c>
      <c r="W1068" s="17" t="s">
        <v>159</v>
      </c>
      <c r="X1068" s="19">
        <v>43426</v>
      </c>
      <c r="Y1068" s="19">
        <f t="shared" si="62"/>
        <v>43426</v>
      </c>
      <c r="Z1068" s="29">
        <v>1061</v>
      </c>
      <c r="AA1068" s="30">
        <v>150</v>
      </c>
      <c r="AB1068" s="30">
        <v>0</v>
      </c>
      <c r="AD1068" s="31" t="s">
        <v>400</v>
      </c>
      <c r="AE1068" s="17">
        <v>1061</v>
      </c>
      <c r="AF1068" s="32" t="s">
        <v>401</v>
      </c>
      <c r="AG1068" s="33" t="s">
        <v>173</v>
      </c>
      <c r="AH1068" s="19">
        <f t="shared" si="60"/>
        <v>43465</v>
      </c>
      <c r="AI1068" s="19">
        <f t="shared" si="61"/>
        <v>43465</v>
      </c>
      <c r="AJ1068" s="17" t="s">
        <v>402</v>
      </c>
    </row>
    <row r="1069" spans="1:36" ht="45" customHeight="1">
      <c r="A1069" s="38">
        <v>2018</v>
      </c>
      <c r="B1069" s="19">
        <v>43374</v>
      </c>
      <c r="C1069" s="19">
        <v>43465</v>
      </c>
      <c r="D1069" s="17" t="s">
        <v>96</v>
      </c>
      <c r="E1069" s="17">
        <v>422</v>
      </c>
      <c r="F1069" s="17" t="s">
        <v>212</v>
      </c>
      <c r="G1069" s="17" t="s">
        <v>212</v>
      </c>
      <c r="H1069" s="17" t="s">
        <v>213</v>
      </c>
      <c r="I1069" s="17" t="s">
        <v>214</v>
      </c>
      <c r="J1069" s="17" t="s">
        <v>215</v>
      </c>
      <c r="K1069" s="17" t="s">
        <v>216</v>
      </c>
      <c r="L1069" s="17" t="s">
        <v>101</v>
      </c>
      <c r="M1069" s="17" t="s">
        <v>209</v>
      </c>
      <c r="N1069" s="17" t="s">
        <v>103</v>
      </c>
      <c r="O1069" s="17">
        <v>0</v>
      </c>
      <c r="P1069" s="30">
        <v>0</v>
      </c>
      <c r="Q1069" s="17" t="s">
        <v>121</v>
      </c>
      <c r="R1069" s="17" t="s">
        <v>122</v>
      </c>
      <c r="S1069" s="17" t="s">
        <v>793</v>
      </c>
      <c r="T1069" s="17" t="s">
        <v>121</v>
      </c>
      <c r="U1069" s="17" t="s">
        <v>122</v>
      </c>
      <c r="V1069" s="17" t="s">
        <v>202</v>
      </c>
      <c r="W1069" s="17" t="s">
        <v>159</v>
      </c>
      <c r="X1069" s="19">
        <v>43419</v>
      </c>
      <c r="Y1069" s="19">
        <f t="shared" si="62"/>
        <v>43419</v>
      </c>
      <c r="Z1069" s="29">
        <v>1062</v>
      </c>
      <c r="AA1069" s="30">
        <v>120</v>
      </c>
      <c r="AB1069" s="30">
        <v>0</v>
      </c>
      <c r="AD1069" s="31" t="s">
        <v>400</v>
      </c>
      <c r="AE1069" s="17">
        <v>1062</v>
      </c>
      <c r="AF1069" s="32" t="s">
        <v>401</v>
      </c>
      <c r="AG1069" s="33" t="s">
        <v>173</v>
      </c>
      <c r="AH1069" s="19">
        <f t="shared" si="60"/>
        <v>43465</v>
      </c>
      <c r="AI1069" s="19">
        <f t="shared" si="61"/>
        <v>43465</v>
      </c>
      <c r="AJ1069" s="17" t="s">
        <v>402</v>
      </c>
    </row>
    <row r="1070" spans="1:36" ht="45" customHeight="1">
      <c r="A1070" s="38">
        <v>2018</v>
      </c>
      <c r="B1070" s="19">
        <v>43374</v>
      </c>
      <c r="C1070" s="19">
        <v>43465</v>
      </c>
      <c r="D1070" s="17" t="s">
        <v>96</v>
      </c>
      <c r="E1070" s="17">
        <v>422</v>
      </c>
      <c r="F1070" s="17" t="s">
        <v>212</v>
      </c>
      <c r="G1070" s="17" t="s">
        <v>212</v>
      </c>
      <c r="H1070" s="17" t="s">
        <v>213</v>
      </c>
      <c r="I1070" s="17" t="s">
        <v>214</v>
      </c>
      <c r="J1070" s="17" t="s">
        <v>215</v>
      </c>
      <c r="K1070" s="17" t="s">
        <v>216</v>
      </c>
      <c r="L1070" s="17" t="s">
        <v>101</v>
      </c>
      <c r="M1070" s="17" t="s">
        <v>209</v>
      </c>
      <c r="N1070" s="17" t="s">
        <v>103</v>
      </c>
      <c r="O1070" s="17">
        <v>0</v>
      </c>
      <c r="P1070" s="30">
        <v>0</v>
      </c>
      <c r="Q1070" s="17" t="s">
        <v>121</v>
      </c>
      <c r="R1070" s="17" t="s">
        <v>122</v>
      </c>
      <c r="S1070" s="17" t="s">
        <v>793</v>
      </c>
      <c r="T1070" s="17" t="s">
        <v>121</v>
      </c>
      <c r="U1070" s="17" t="s">
        <v>122</v>
      </c>
      <c r="V1070" s="17" t="s">
        <v>202</v>
      </c>
      <c r="W1070" s="17" t="s">
        <v>159</v>
      </c>
      <c r="X1070" s="19">
        <v>43412</v>
      </c>
      <c r="Y1070" s="19">
        <f t="shared" si="62"/>
        <v>43412</v>
      </c>
      <c r="Z1070" s="29">
        <v>1063</v>
      </c>
      <c r="AA1070" s="30">
        <v>140</v>
      </c>
      <c r="AB1070" s="30">
        <v>0</v>
      </c>
      <c r="AD1070" s="31" t="s">
        <v>400</v>
      </c>
      <c r="AE1070" s="17">
        <v>1063</v>
      </c>
      <c r="AF1070" s="32" t="s">
        <v>401</v>
      </c>
      <c r="AG1070" s="33" t="s">
        <v>173</v>
      </c>
      <c r="AH1070" s="19">
        <f t="shared" si="60"/>
        <v>43465</v>
      </c>
      <c r="AI1070" s="19">
        <f t="shared" si="61"/>
        <v>43465</v>
      </c>
      <c r="AJ1070" s="17" t="s">
        <v>402</v>
      </c>
    </row>
    <row r="1071" spans="1:36" ht="45" customHeight="1">
      <c r="A1071" s="38">
        <v>2018</v>
      </c>
      <c r="B1071" s="19">
        <v>43374</v>
      </c>
      <c r="C1071" s="19">
        <v>43465</v>
      </c>
      <c r="D1071" s="17" t="s">
        <v>96</v>
      </c>
      <c r="E1071" s="17">
        <v>311</v>
      </c>
      <c r="F1071" s="17" t="s">
        <v>204</v>
      </c>
      <c r="G1071" s="17" t="s">
        <v>204</v>
      </c>
      <c r="H1071" s="17" t="s">
        <v>205</v>
      </c>
      <c r="I1071" s="17" t="s">
        <v>217</v>
      </c>
      <c r="J1071" s="17" t="s">
        <v>218</v>
      </c>
      <c r="K1071" s="17" t="s">
        <v>219</v>
      </c>
      <c r="L1071" s="17" t="s">
        <v>101</v>
      </c>
      <c r="M1071" s="17" t="s">
        <v>209</v>
      </c>
      <c r="N1071" s="17" t="s">
        <v>103</v>
      </c>
      <c r="O1071" s="17">
        <v>0</v>
      </c>
      <c r="P1071" s="30">
        <v>0</v>
      </c>
      <c r="Q1071" s="17" t="s">
        <v>121</v>
      </c>
      <c r="R1071" s="17" t="s">
        <v>122</v>
      </c>
      <c r="S1071" s="17" t="s">
        <v>210</v>
      </c>
      <c r="T1071" s="17" t="s">
        <v>121</v>
      </c>
      <c r="U1071" s="17" t="s">
        <v>122</v>
      </c>
      <c r="V1071" s="17" t="s">
        <v>202</v>
      </c>
      <c r="W1071" s="17" t="s">
        <v>159</v>
      </c>
      <c r="X1071" s="19">
        <v>43398</v>
      </c>
      <c r="Y1071" s="19">
        <f t="shared" si="62"/>
        <v>43398</v>
      </c>
      <c r="Z1071" s="29">
        <v>1064</v>
      </c>
      <c r="AA1071" s="30">
        <v>120</v>
      </c>
      <c r="AB1071" s="30">
        <v>0</v>
      </c>
      <c r="AD1071" s="31" t="s">
        <v>400</v>
      </c>
      <c r="AE1071" s="17">
        <v>1064</v>
      </c>
      <c r="AF1071" s="32" t="s">
        <v>401</v>
      </c>
      <c r="AG1071" s="33" t="s">
        <v>173</v>
      </c>
      <c r="AH1071" s="19">
        <f t="shared" si="60"/>
        <v>43465</v>
      </c>
      <c r="AI1071" s="19">
        <f t="shared" si="61"/>
        <v>43465</v>
      </c>
      <c r="AJ1071" s="17" t="s">
        <v>402</v>
      </c>
    </row>
    <row r="1072" spans="1:36" ht="45" customHeight="1">
      <c r="A1072" s="38">
        <v>2018</v>
      </c>
      <c r="B1072" s="19">
        <v>43374</v>
      </c>
      <c r="C1072" s="19">
        <v>43465</v>
      </c>
      <c r="D1072" s="17" t="s">
        <v>96</v>
      </c>
      <c r="E1072" s="36">
        <v>322</v>
      </c>
      <c r="F1072" s="36" t="s">
        <v>144</v>
      </c>
      <c r="G1072" s="36" t="s">
        <v>144</v>
      </c>
      <c r="H1072" s="36" t="s">
        <v>145</v>
      </c>
      <c r="I1072" s="36" t="s">
        <v>146</v>
      </c>
      <c r="J1072" s="36" t="s">
        <v>147</v>
      </c>
      <c r="K1072" s="36" t="s">
        <v>148</v>
      </c>
      <c r="L1072" s="17" t="s">
        <v>101</v>
      </c>
      <c r="M1072" s="17" t="s">
        <v>164</v>
      </c>
      <c r="N1072" s="17" t="s">
        <v>103</v>
      </c>
      <c r="O1072" s="17">
        <v>0</v>
      </c>
      <c r="P1072" s="30">
        <v>0</v>
      </c>
      <c r="Q1072" s="17" t="s">
        <v>121</v>
      </c>
      <c r="R1072" s="17" t="s">
        <v>122</v>
      </c>
      <c r="S1072" s="17" t="s">
        <v>122</v>
      </c>
      <c r="T1072" s="17" t="s">
        <v>121</v>
      </c>
      <c r="U1072" s="17" t="s">
        <v>122</v>
      </c>
      <c r="V1072" s="17" t="s">
        <v>122</v>
      </c>
      <c r="W1072" s="17" t="s">
        <v>296</v>
      </c>
      <c r="X1072" s="19">
        <v>43386</v>
      </c>
      <c r="Y1072" s="19">
        <f t="shared" si="62"/>
        <v>43386</v>
      </c>
      <c r="Z1072" s="29">
        <v>1065</v>
      </c>
      <c r="AA1072" s="30">
        <v>219.99</v>
      </c>
      <c r="AB1072" s="30">
        <v>0</v>
      </c>
      <c r="AD1072" s="31" t="s">
        <v>400</v>
      </c>
      <c r="AE1072" s="17">
        <v>1065</v>
      </c>
      <c r="AF1072" s="32" t="s">
        <v>401</v>
      </c>
      <c r="AG1072" s="33" t="s">
        <v>173</v>
      </c>
      <c r="AH1072" s="19">
        <f t="shared" si="60"/>
        <v>43465</v>
      </c>
      <c r="AI1072" s="19">
        <f t="shared" si="61"/>
        <v>43465</v>
      </c>
      <c r="AJ1072" s="17" t="s">
        <v>402</v>
      </c>
    </row>
    <row r="1073" spans="1:36" ht="45" customHeight="1">
      <c r="A1073" s="38">
        <v>2018</v>
      </c>
      <c r="B1073" s="19">
        <v>43374</v>
      </c>
      <c r="C1073" s="19">
        <v>43465</v>
      </c>
      <c r="D1073" s="17" t="s">
        <v>96</v>
      </c>
      <c r="E1073" s="36">
        <v>322</v>
      </c>
      <c r="F1073" s="36" t="s">
        <v>144</v>
      </c>
      <c r="G1073" s="36" t="s">
        <v>144</v>
      </c>
      <c r="H1073" s="36" t="s">
        <v>145</v>
      </c>
      <c r="I1073" s="36" t="s">
        <v>146</v>
      </c>
      <c r="J1073" s="36" t="s">
        <v>147</v>
      </c>
      <c r="K1073" s="36" t="s">
        <v>148</v>
      </c>
      <c r="L1073" s="17" t="s">
        <v>101</v>
      </c>
      <c r="M1073" s="17" t="s">
        <v>136</v>
      </c>
      <c r="N1073" s="17" t="s">
        <v>103</v>
      </c>
      <c r="O1073" s="17">
        <v>0</v>
      </c>
      <c r="P1073" s="30">
        <v>0</v>
      </c>
      <c r="Q1073" s="17" t="s">
        <v>121</v>
      </c>
      <c r="R1073" s="17" t="s">
        <v>122</v>
      </c>
      <c r="S1073" s="17" t="s">
        <v>122</v>
      </c>
      <c r="T1073" s="17" t="s">
        <v>121</v>
      </c>
      <c r="U1073" s="17" t="s">
        <v>136</v>
      </c>
      <c r="V1073" s="17" t="s">
        <v>136</v>
      </c>
      <c r="W1073" s="17" t="s">
        <v>296</v>
      </c>
      <c r="X1073" s="19">
        <v>43385</v>
      </c>
      <c r="Y1073" s="19">
        <f t="shared" si="62"/>
        <v>43385</v>
      </c>
      <c r="Z1073" s="29">
        <v>1066</v>
      </c>
      <c r="AA1073" s="30">
        <v>216</v>
      </c>
      <c r="AB1073" s="30">
        <v>0</v>
      </c>
      <c r="AD1073" s="31" t="s">
        <v>400</v>
      </c>
      <c r="AE1073" s="17">
        <v>1066</v>
      </c>
      <c r="AF1073" s="32" t="s">
        <v>401</v>
      </c>
      <c r="AG1073" s="33" t="s">
        <v>173</v>
      </c>
      <c r="AH1073" s="19">
        <f t="shared" si="60"/>
        <v>43465</v>
      </c>
      <c r="AI1073" s="19">
        <f t="shared" si="61"/>
        <v>43465</v>
      </c>
      <c r="AJ1073" s="17" t="s">
        <v>402</v>
      </c>
    </row>
    <row r="1074" spans="1:36" ht="45" customHeight="1">
      <c r="A1074" s="38">
        <v>2018</v>
      </c>
      <c r="B1074" s="19">
        <v>43374</v>
      </c>
      <c r="C1074" s="19">
        <v>43465</v>
      </c>
      <c r="D1074" s="17" t="s">
        <v>96</v>
      </c>
      <c r="E1074" s="36">
        <v>322</v>
      </c>
      <c r="F1074" s="36" t="s">
        <v>144</v>
      </c>
      <c r="G1074" s="36" t="s">
        <v>144</v>
      </c>
      <c r="H1074" s="36" t="s">
        <v>145</v>
      </c>
      <c r="I1074" s="36" t="s">
        <v>146</v>
      </c>
      <c r="J1074" s="36" t="s">
        <v>147</v>
      </c>
      <c r="K1074" s="36" t="s">
        <v>148</v>
      </c>
      <c r="L1074" s="17" t="s">
        <v>101</v>
      </c>
      <c r="M1074" s="17" t="s">
        <v>136</v>
      </c>
      <c r="N1074" s="17" t="s">
        <v>103</v>
      </c>
      <c r="O1074" s="17">
        <v>0</v>
      </c>
      <c r="P1074" s="30">
        <v>0</v>
      </c>
      <c r="Q1074" s="17" t="s">
        <v>121</v>
      </c>
      <c r="R1074" s="17" t="s">
        <v>122</v>
      </c>
      <c r="S1074" s="17" t="s">
        <v>122</v>
      </c>
      <c r="T1074" s="17" t="s">
        <v>121</v>
      </c>
      <c r="U1074" s="17" t="s">
        <v>136</v>
      </c>
      <c r="V1074" s="17" t="s">
        <v>136</v>
      </c>
      <c r="W1074" s="17" t="s">
        <v>296</v>
      </c>
      <c r="X1074" s="19">
        <v>43385</v>
      </c>
      <c r="Y1074" s="19">
        <f t="shared" si="62"/>
        <v>43385</v>
      </c>
      <c r="Z1074" s="29">
        <v>1067</v>
      </c>
      <c r="AA1074" s="30">
        <v>240</v>
      </c>
      <c r="AB1074" s="30">
        <v>0</v>
      </c>
      <c r="AD1074" s="31" t="s">
        <v>400</v>
      </c>
      <c r="AE1074" s="17">
        <v>1067</v>
      </c>
      <c r="AF1074" s="32" t="s">
        <v>401</v>
      </c>
      <c r="AG1074" s="33" t="s">
        <v>173</v>
      </c>
      <c r="AH1074" s="19">
        <f t="shared" si="60"/>
        <v>43465</v>
      </c>
      <c r="AI1074" s="19">
        <f t="shared" si="61"/>
        <v>43465</v>
      </c>
      <c r="AJ1074" s="17" t="s">
        <v>402</v>
      </c>
    </row>
    <row r="1075" spans="1:36" ht="45" customHeight="1">
      <c r="A1075" s="38">
        <v>2018</v>
      </c>
      <c r="B1075" s="19">
        <v>43374</v>
      </c>
      <c r="C1075" s="19">
        <v>43465</v>
      </c>
      <c r="D1075" s="17" t="s">
        <v>96</v>
      </c>
      <c r="E1075" s="36">
        <v>322</v>
      </c>
      <c r="F1075" s="36" t="s">
        <v>144</v>
      </c>
      <c r="G1075" s="36" t="s">
        <v>144</v>
      </c>
      <c r="H1075" s="36" t="s">
        <v>145</v>
      </c>
      <c r="I1075" s="36" t="s">
        <v>146</v>
      </c>
      <c r="J1075" s="36" t="s">
        <v>147</v>
      </c>
      <c r="K1075" s="36" t="s">
        <v>148</v>
      </c>
      <c r="L1075" s="17" t="s">
        <v>101</v>
      </c>
      <c r="M1075" s="17" t="s">
        <v>136</v>
      </c>
      <c r="N1075" s="17" t="s">
        <v>103</v>
      </c>
      <c r="O1075" s="17">
        <v>0</v>
      </c>
      <c r="P1075" s="30">
        <v>0</v>
      </c>
      <c r="Q1075" s="17" t="s">
        <v>121</v>
      </c>
      <c r="R1075" s="17" t="s">
        <v>122</v>
      </c>
      <c r="S1075" s="17" t="s">
        <v>122</v>
      </c>
      <c r="T1075" s="17" t="s">
        <v>121</v>
      </c>
      <c r="U1075" s="17" t="s">
        <v>136</v>
      </c>
      <c r="V1075" s="17" t="s">
        <v>136</v>
      </c>
      <c r="W1075" s="17" t="s">
        <v>296</v>
      </c>
      <c r="X1075" s="19">
        <v>43388</v>
      </c>
      <c r="Y1075" s="19">
        <f t="shared" si="62"/>
        <v>43388</v>
      </c>
      <c r="Z1075" s="29">
        <v>1068</v>
      </c>
      <c r="AA1075" s="30">
        <v>332</v>
      </c>
      <c r="AB1075" s="30">
        <v>0</v>
      </c>
      <c r="AD1075" s="31" t="s">
        <v>400</v>
      </c>
      <c r="AE1075" s="17">
        <v>1068</v>
      </c>
      <c r="AF1075" s="32" t="s">
        <v>401</v>
      </c>
      <c r="AG1075" s="33" t="s">
        <v>173</v>
      </c>
      <c r="AH1075" s="19">
        <f t="shared" si="60"/>
        <v>43465</v>
      </c>
      <c r="AI1075" s="19">
        <f t="shared" si="61"/>
        <v>43465</v>
      </c>
      <c r="AJ1075" s="17" t="s">
        <v>402</v>
      </c>
    </row>
    <row r="1076" spans="1:36" ht="45" customHeight="1">
      <c r="A1076" s="38">
        <v>2018</v>
      </c>
      <c r="B1076" s="19">
        <v>43374</v>
      </c>
      <c r="C1076" s="19">
        <v>43465</v>
      </c>
      <c r="D1076" s="17" t="s">
        <v>96</v>
      </c>
      <c r="E1076" s="17">
        <v>322</v>
      </c>
      <c r="F1076" s="17" t="s">
        <v>144</v>
      </c>
      <c r="G1076" s="17" t="s">
        <v>144</v>
      </c>
      <c r="H1076" s="17" t="s">
        <v>145</v>
      </c>
      <c r="I1076" s="17" t="s">
        <v>304</v>
      </c>
      <c r="J1076" s="17" t="s">
        <v>305</v>
      </c>
      <c r="K1076" s="17" t="s">
        <v>306</v>
      </c>
      <c r="L1076" s="17" t="s">
        <v>101</v>
      </c>
      <c r="M1076" s="17" t="s">
        <v>136</v>
      </c>
      <c r="N1076" s="17" t="s">
        <v>103</v>
      </c>
      <c r="O1076" s="17">
        <v>0</v>
      </c>
      <c r="P1076" s="30">
        <v>0</v>
      </c>
      <c r="Q1076" s="17" t="s">
        <v>121</v>
      </c>
      <c r="R1076" s="17" t="s">
        <v>122</v>
      </c>
      <c r="S1076" s="17" t="s">
        <v>122</v>
      </c>
      <c r="T1076" s="17" t="s">
        <v>121</v>
      </c>
      <c r="U1076" s="17" t="s">
        <v>136</v>
      </c>
      <c r="V1076" s="17" t="s">
        <v>136</v>
      </c>
      <c r="W1076" s="17" t="s">
        <v>296</v>
      </c>
      <c r="X1076" s="19">
        <v>43406</v>
      </c>
      <c r="Y1076" s="19">
        <f t="shared" si="62"/>
        <v>43406</v>
      </c>
      <c r="Z1076" s="29">
        <v>1069</v>
      </c>
      <c r="AA1076" s="30">
        <v>787</v>
      </c>
      <c r="AB1076" s="30">
        <v>0</v>
      </c>
      <c r="AD1076" s="31" t="s">
        <v>400</v>
      </c>
      <c r="AE1076" s="17">
        <v>1069</v>
      </c>
      <c r="AF1076" s="32" t="s">
        <v>401</v>
      </c>
      <c r="AG1076" s="33" t="s">
        <v>173</v>
      </c>
      <c r="AH1076" s="19">
        <f t="shared" si="60"/>
        <v>43465</v>
      </c>
      <c r="AI1076" s="19">
        <f t="shared" si="61"/>
        <v>43465</v>
      </c>
      <c r="AJ1076" s="17" t="s">
        <v>402</v>
      </c>
    </row>
    <row r="1077" spans="1:36" ht="45" customHeight="1">
      <c r="A1077" s="38">
        <v>2018</v>
      </c>
      <c r="B1077" s="19">
        <v>43374</v>
      </c>
      <c r="C1077" s="19">
        <v>43465</v>
      </c>
      <c r="D1077" s="17" t="s">
        <v>96</v>
      </c>
      <c r="E1077" s="17">
        <v>322</v>
      </c>
      <c r="F1077" s="17" t="s">
        <v>144</v>
      </c>
      <c r="G1077" s="17" t="s">
        <v>144</v>
      </c>
      <c r="H1077" s="17" t="s">
        <v>145</v>
      </c>
      <c r="I1077" s="17" t="s">
        <v>304</v>
      </c>
      <c r="J1077" s="17" t="s">
        <v>305</v>
      </c>
      <c r="K1077" s="17" t="s">
        <v>306</v>
      </c>
      <c r="L1077" s="17" t="s">
        <v>101</v>
      </c>
      <c r="M1077" s="17" t="s">
        <v>136</v>
      </c>
      <c r="N1077" s="17" t="s">
        <v>103</v>
      </c>
      <c r="O1077" s="17">
        <v>0</v>
      </c>
      <c r="P1077" s="30">
        <v>0</v>
      </c>
      <c r="Q1077" s="17" t="s">
        <v>121</v>
      </c>
      <c r="R1077" s="17" t="s">
        <v>122</v>
      </c>
      <c r="S1077" s="17" t="s">
        <v>122</v>
      </c>
      <c r="T1077" s="17" t="s">
        <v>121</v>
      </c>
      <c r="U1077" s="17" t="s">
        <v>136</v>
      </c>
      <c r="V1077" s="17" t="s">
        <v>136</v>
      </c>
      <c r="W1077" s="17" t="s">
        <v>296</v>
      </c>
      <c r="X1077" s="19">
        <v>43406</v>
      </c>
      <c r="Y1077" s="19">
        <f t="shared" si="62"/>
        <v>43406</v>
      </c>
      <c r="Z1077" s="29">
        <v>1070</v>
      </c>
      <c r="AA1077" s="30">
        <v>200</v>
      </c>
      <c r="AB1077" s="30">
        <v>0</v>
      </c>
      <c r="AD1077" s="31" t="s">
        <v>400</v>
      </c>
      <c r="AE1077" s="17">
        <v>1070</v>
      </c>
      <c r="AF1077" s="32" t="s">
        <v>401</v>
      </c>
      <c r="AG1077" s="33" t="s">
        <v>173</v>
      </c>
      <c r="AH1077" s="19">
        <f t="shared" si="60"/>
        <v>43465</v>
      </c>
      <c r="AI1077" s="19">
        <f t="shared" si="61"/>
        <v>43465</v>
      </c>
      <c r="AJ1077" s="17" t="s">
        <v>402</v>
      </c>
    </row>
    <row r="1078" spans="1:36" ht="45" customHeight="1">
      <c r="A1078" s="38">
        <v>2018</v>
      </c>
      <c r="B1078" s="19">
        <v>43374</v>
      </c>
      <c r="C1078" s="19">
        <v>43465</v>
      </c>
      <c r="D1078" s="17" t="s">
        <v>96</v>
      </c>
      <c r="E1078" s="17">
        <v>322</v>
      </c>
      <c r="F1078" s="17" t="s">
        <v>144</v>
      </c>
      <c r="G1078" s="17" t="s">
        <v>144</v>
      </c>
      <c r="H1078" s="17" t="s">
        <v>145</v>
      </c>
      <c r="I1078" s="17" t="s">
        <v>304</v>
      </c>
      <c r="J1078" s="17" t="s">
        <v>305</v>
      </c>
      <c r="K1078" s="17" t="s">
        <v>306</v>
      </c>
      <c r="L1078" s="17" t="s">
        <v>101</v>
      </c>
      <c r="M1078" s="17" t="s">
        <v>136</v>
      </c>
      <c r="N1078" s="17" t="s">
        <v>103</v>
      </c>
      <c r="O1078" s="17">
        <v>0</v>
      </c>
      <c r="P1078" s="30">
        <v>0</v>
      </c>
      <c r="Q1078" s="17" t="s">
        <v>121</v>
      </c>
      <c r="R1078" s="17" t="s">
        <v>122</v>
      </c>
      <c r="S1078" s="17" t="s">
        <v>122</v>
      </c>
      <c r="T1078" s="17" t="s">
        <v>121</v>
      </c>
      <c r="U1078" s="17" t="s">
        <v>136</v>
      </c>
      <c r="V1078" s="17" t="s">
        <v>136</v>
      </c>
      <c r="W1078" s="17" t="s">
        <v>296</v>
      </c>
      <c r="X1078" s="19">
        <v>43409</v>
      </c>
      <c r="Y1078" s="19">
        <f t="shared" si="62"/>
        <v>43409</v>
      </c>
      <c r="Z1078" s="29">
        <v>1071</v>
      </c>
      <c r="AA1078" s="30">
        <v>332</v>
      </c>
      <c r="AB1078" s="30">
        <v>0</v>
      </c>
      <c r="AD1078" s="31" t="s">
        <v>400</v>
      </c>
      <c r="AE1078" s="17">
        <v>1071</v>
      </c>
      <c r="AF1078" s="32" t="s">
        <v>401</v>
      </c>
      <c r="AG1078" s="33" t="s">
        <v>173</v>
      </c>
      <c r="AH1078" s="19">
        <f t="shared" si="60"/>
        <v>43465</v>
      </c>
      <c r="AI1078" s="19">
        <f t="shared" si="61"/>
        <v>43465</v>
      </c>
      <c r="AJ1078" s="17" t="s">
        <v>402</v>
      </c>
    </row>
    <row r="1079" spans="1:36" ht="45" customHeight="1">
      <c r="A1079" s="38">
        <v>2018</v>
      </c>
      <c r="B1079" s="19">
        <v>43374</v>
      </c>
      <c r="C1079" s="19">
        <v>43465</v>
      </c>
      <c r="D1079" s="17" t="s">
        <v>96</v>
      </c>
      <c r="E1079" s="17">
        <v>322</v>
      </c>
      <c r="F1079" s="17" t="s">
        <v>144</v>
      </c>
      <c r="G1079" s="17" t="s">
        <v>144</v>
      </c>
      <c r="H1079" s="17" t="s">
        <v>145</v>
      </c>
      <c r="I1079" s="17" t="s">
        <v>304</v>
      </c>
      <c r="J1079" s="17" t="s">
        <v>305</v>
      </c>
      <c r="K1079" s="17" t="s">
        <v>306</v>
      </c>
      <c r="L1079" s="17" t="s">
        <v>101</v>
      </c>
      <c r="M1079" s="17" t="s">
        <v>136</v>
      </c>
      <c r="N1079" s="17" t="s">
        <v>103</v>
      </c>
      <c r="O1079" s="17">
        <v>0</v>
      </c>
      <c r="P1079" s="30">
        <v>0</v>
      </c>
      <c r="Q1079" s="17" t="s">
        <v>121</v>
      </c>
      <c r="R1079" s="17" t="s">
        <v>122</v>
      </c>
      <c r="S1079" s="17" t="s">
        <v>122</v>
      </c>
      <c r="T1079" s="17" t="s">
        <v>121</v>
      </c>
      <c r="U1079" s="17" t="s">
        <v>136</v>
      </c>
      <c r="V1079" s="17" t="s">
        <v>136</v>
      </c>
      <c r="W1079" s="17" t="s">
        <v>296</v>
      </c>
      <c r="X1079" s="19">
        <v>43409</v>
      </c>
      <c r="Y1079" s="19">
        <f t="shared" si="62"/>
        <v>43409</v>
      </c>
      <c r="Z1079" s="29">
        <v>1072</v>
      </c>
      <c r="AA1079" s="30">
        <v>236</v>
      </c>
      <c r="AB1079" s="30">
        <v>0</v>
      </c>
      <c r="AD1079" s="31" t="s">
        <v>400</v>
      </c>
      <c r="AE1079" s="17">
        <v>1072</v>
      </c>
      <c r="AF1079" s="32" t="s">
        <v>401</v>
      </c>
      <c r="AG1079" s="33" t="s">
        <v>173</v>
      </c>
      <c r="AH1079" s="19">
        <f t="shared" si="60"/>
        <v>43465</v>
      </c>
      <c r="AI1079" s="19">
        <f t="shared" si="61"/>
        <v>43465</v>
      </c>
      <c r="AJ1079" s="17" t="s">
        <v>402</v>
      </c>
    </row>
    <row r="1080" spans="1:36" ht="45" customHeight="1">
      <c r="A1080" s="38">
        <v>2018</v>
      </c>
      <c r="B1080" s="19">
        <v>43374</v>
      </c>
      <c r="C1080" s="19">
        <v>43465</v>
      </c>
      <c r="D1080" s="17" t="s">
        <v>96</v>
      </c>
      <c r="E1080" s="17">
        <v>322</v>
      </c>
      <c r="F1080" s="17" t="s">
        <v>144</v>
      </c>
      <c r="G1080" s="17" t="s">
        <v>144</v>
      </c>
      <c r="H1080" s="17" t="s">
        <v>145</v>
      </c>
      <c r="I1080" s="17" t="s">
        <v>304</v>
      </c>
      <c r="J1080" s="17" t="s">
        <v>305</v>
      </c>
      <c r="K1080" s="17" t="s">
        <v>306</v>
      </c>
      <c r="L1080" s="17" t="s">
        <v>101</v>
      </c>
      <c r="M1080" s="17" t="s">
        <v>136</v>
      </c>
      <c r="N1080" s="17" t="s">
        <v>103</v>
      </c>
      <c r="O1080" s="17">
        <v>0</v>
      </c>
      <c r="P1080" s="30">
        <v>0</v>
      </c>
      <c r="Q1080" s="17" t="s">
        <v>121</v>
      </c>
      <c r="R1080" s="17" t="s">
        <v>122</v>
      </c>
      <c r="S1080" s="17" t="s">
        <v>122</v>
      </c>
      <c r="T1080" s="17" t="s">
        <v>121</v>
      </c>
      <c r="U1080" s="17" t="s">
        <v>136</v>
      </c>
      <c r="V1080" s="17" t="s">
        <v>136</v>
      </c>
      <c r="W1080" s="17" t="s">
        <v>296</v>
      </c>
      <c r="X1080" s="19">
        <v>43409</v>
      </c>
      <c r="Y1080" s="19">
        <f t="shared" si="62"/>
        <v>43409</v>
      </c>
      <c r="Z1080" s="29">
        <v>1073</v>
      </c>
      <c r="AA1080" s="30">
        <v>130</v>
      </c>
      <c r="AB1080" s="30">
        <v>0</v>
      </c>
      <c r="AD1080" s="31" t="s">
        <v>400</v>
      </c>
      <c r="AE1080" s="17">
        <v>1073</v>
      </c>
      <c r="AF1080" s="32" t="s">
        <v>401</v>
      </c>
      <c r="AG1080" s="33" t="s">
        <v>173</v>
      </c>
      <c r="AH1080" s="19">
        <f t="shared" si="60"/>
        <v>43465</v>
      </c>
      <c r="AI1080" s="19">
        <f t="shared" si="61"/>
        <v>43465</v>
      </c>
      <c r="AJ1080" s="17" t="s">
        <v>402</v>
      </c>
    </row>
    <row r="1081" spans="1:36" ht="45" customHeight="1">
      <c r="A1081" s="38">
        <v>2018</v>
      </c>
      <c r="B1081" s="19">
        <v>43374</v>
      </c>
      <c r="C1081" s="19">
        <v>43465</v>
      </c>
      <c r="D1081" s="17" t="s">
        <v>96</v>
      </c>
      <c r="E1081" s="17">
        <v>322</v>
      </c>
      <c r="F1081" s="17" t="s">
        <v>144</v>
      </c>
      <c r="G1081" s="17" t="s">
        <v>144</v>
      </c>
      <c r="H1081" s="17" t="s">
        <v>145</v>
      </c>
      <c r="I1081" s="17" t="s">
        <v>304</v>
      </c>
      <c r="J1081" s="17" t="s">
        <v>305</v>
      </c>
      <c r="K1081" s="17" t="s">
        <v>306</v>
      </c>
      <c r="L1081" s="17" t="s">
        <v>101</v>
      </c>
      <c r="M1081" s="17" t="s">
        <v>136</v>
      </c>
      <c r="N1081" s="17" t="s">
        <v>103</v>
      </c>
      <c r="O1081" s="17">
        <v>0</v>
      </c>
      <c r="P1081" s="30">
        <v>0</v>
      </c>
      <c r="Q1081" s="17" t="s">
        <v>121</v>
      </c>
      <c r="R1081" s="17" t="s">
        <v>122</v>
      </c>
      <c r="S1081" s="17" t="s">
        <v>122</v>
      </c>
      <c r="T1081" s="17" t="s">
        <v>121</v>
      </c>
      <c r="U1081" s="17" t="s">
        <v>136</v>
      </c>
      <c r="V1081" s="17" t="s">
        <v>136</v>
      </c>
      <c r="W1081" s="17" t="s">
        <v>296</v>
      </c>
      <c r="X1081" s="19">
        <v>43410</v>
      </c>
      <c r="Y1081" s="19">
        <f t="shared" si="62"/>
        <v>43410</v>
      </c>
      <c r="Z1081" s="29">
        <v>1074</v>
      </c>
      <c r="AA1081" s="30">
        <v>100</v>
      </c>
      <c r="AB1081" s="30">
        <v>0</v>
      </c>
      <c r="AD1081" s="31" t="s">
        <v>400</v>
      </c>
      <c r="AE1081" s="17">
        <v>1074</v>
      </c>
      <c r="AF1081" s="32" t="s">
        <v>401</v>
      </c>
      <c r="AG1081" s="33" t="s">
        <v>173</v>
      </c>
      <c r="AH1081" s="19">
        <f t="shared" si="60"/>
        <v>43465</v>
      </c>
      <c r="AI1081" s="19">
        <f t="shared" si="61"/>
        <v>43465</v>
      </c>
      <c r="AJ1081" s="17" t="s">
        <v>402</v>
      </c>
    </row>
    <row r="1082" spans="1:36" ht="45" customHeight="1">
      <c r="A1082" s="38">
        <v>2018</v>
      </c>
      <c r="B1082" s="19">
        <v>43374</v>
      </c>
      <c r="C1082" s="19">
        <v>43465</v>
      </c>
      <c r="D1082" s="17" t="s">
        <v>96</v>
      </c>
      <c r="E1082" s="17">
        <v>322</v>
      </c>
      <c r="F1082" s="17" t="s">
        <v>144</v>
      </c>
      <c r="G1082" s="17" t="s">
        <v>144</v>
      </c>
      <c r="H1082" s="17" t="s">
        <v>145</v>
      </c>
      <c r="I1082" s="17" t="s">
        <v>304</v>
      </c>
      <c r="J1082" s="17" t="s">
        <v>305</v>
      </c>
      <c r="K1082" s="17" t="s">
        <v>306</v>
      </c>
      <c r="L1082" s="17" t="s">
        <v>101</v>
      </c>
      <c r="M1082" s="17" t="s">
        <v>136</v>
      </c>
      <c r="N1082" s="17" t="s">
        <v>103</v>
      </c>
      <c r="O1082" s="17">
        <v>0</v>
      </c>
      <c r="P1082" s="30">
        <v>0</v>
      </c>
      <c r="Q1082" s="17" t="s">
        <v>121</v>
      </c>
      <c r="R1082" s="17" t="s">
        <v>122</v>
      </c>
      <c r="S1082" s="17" t="s">
        <v>122</v>
      </c>
      <c r="T1082" s="17" t="s">
        <v>121</v>
      </c>
      <c r="U1082" s="17" t="s">
        <v>136</v>
      </c>
      <c r="V1082" s="17" t="s">
        <v>136</v>
      </c>
      <c r="W1082" s="17" t="s">
        <v>296</v>
      </c>
      <c r="X1082" s="19">
        <v>43410</v>
      </c>
      <c r="Y1082" s="19">
        <f t="shared" si="62"/>
        <v>43410</v>
      </c>
      <c r="Z1082" s="29">
        <v>1075</v>
      </c>
      <c r="AA1082" s="30">
        <v>96</v>
      </c>
      <c r="AB1082" s="30">
        <v>0</v>
      </c>
      <c r="AD1082" s="31" t="s">
        <v>400</v>
      </c>
      <c r="AE1082" s="17">
        <v>1075</v>
      </c>
      <c r="AF1082" s="32" t="s">
        <v>401</v>
      </c>
      <c r="AG1082" s="33" t="s">
        <v>173</v>
      </c>
      <c r="AH1082" s="19">
        <f t="shared" si="60"/>
        <v>43465</v>
      </c>
      <c r="AI1082" s="19">
        <f t="shared" si="61"/>
        <v>43465</v>
      </c>
      <c r="AJ1082" s="17" t="s">
        <v>402</v>
      </c>
    </row>
    <row r="1083" spans="1:36" ht="45" customHeight="1">
      <c r="A1083" s="38">
        <v>2018</v>
      </c>
      <c r="B1083" s="19">
        <v>43374</v>
      </c>
      <c r="C1083" s="19">
        <v>43465</v>
      </c>
      <c r="D1083" s="17" t="s">
        <v>96</v>
      </c>
      <c r="E1083" s="17">
        <v>322</v>
      </c>
      <c r="F1083" s="17" t="s">
        <v>144</v>
      </c>
      <c r="G1083" s="17" t="s">
        <v>144</v>
      </c>
      <c r="H1083" s="17" t="s">
        <v>145</v>
      </c>
      <c r="I1083" s="17" t="s">
        <v>304</v>
      </c>
      <c r="J1083" s="17" t="s">
        <v>305</v>
      </c>
      <c r="K1083" s="17" t="s">
        <v>306</v>
      </c>
      <c r="L1083" s="17" t="s">
        <v>101</v>
      </c>
      <c r="M1083" s="17" t="s">
        <v>164</v>
      </c>
      <c r="N1083" s="17" t="s">
        <v>103</v>
      </c>
      <c r="O1083" s="17">
        <v>0</v>
      </c>
      <c r="P1083" s="30">
        <v>0</v>
      </c>
      <c r="Q1083" s="17" t="s">
        <v>121</v>
      </c>
      <c r="R1083" s="17" t="s">
        <v>122</v>
      </c>
      <c r="S1083" s="17" t="s">
        <v>122</v>
      </c>
      <c r="T1083" s="17" t="s">
        <v>121</v>
      </c>
      <c r="U1083" s="17" t="s">
        <v>122</v>
      </c>
      <c r="V1083" s="17" t="s">
        <v>122</v>
      </c>
      <c r="W1083" s="17" t="s">
        <v>296</v>
      </c>
      <c r="X1083" s="19">
        <v>43395</v>
      </c>
      <c r="Y1083" s="19">
        <f t="shared" si="62"/>
        <v>43395</v>
      </c>
      <c r="Z1083" s="29">
        <v>1076</v>
      </c>
      <c r="AA1083" s="30">
        <v>200</v>
      </c>
      <c r="AB1083" s="30">
        <v>0</v>
      </c>
      <c r="AD1083" s="31" t="s">
        <v>400</v>
      </c>
      <c r="AE1083" s="17">
        <v>1076</v>
      </c>
      <c r="AF1083" s="32" t="s">
        <v>401</v>
      </c>
      <c r="AG1083" s="33" t="s">
        <v>173</v>
      </c>
      <c r="AH1083" s="19">
        <f t="shared" si="60"/>
        <v>43465</v>
      </c>
      <c r="AI1083" s="19">
        <f t="shared" si="61"/>
        <v>43465</v>
      </c>
      <c r="AJ1083" s="17" t="s">
        <v>402</v>
      </c>
    </row>
    <row r="1084" spans="1:36" ht="45" customHeight="1">
      <c r="A1084" s="38">
        <v>2018</v>
      </c>
      <c r="B1084" s="19">
        <v>43374</v>
      </c>
      <c r="C1084" s="19">
        <v>43465</v>
      </c>
      <c r="D1084" s="17" t="s">
        <v>96</v>
      </c>
      <c r="E1084" s="17">
        <v>322</v>
      </c>
      <c r="F1084" s="17" t="s">
        <v>144</v>
      </c>
      <c r="G1084" s="17" t="s">
        <v>144</v>
      </c>
      <c r="H1084" s="17" t="s">
        <v>145</v>
      </c>
      <c r="I1084" s="17" t="s">
        <v>304</v>
      </c>
      <c r="J1084" s="17" t="s">
        <v>305</v>
      </c>
      <c r="K1084" s="17" t="s">
        <v>306</v>
      </c>
      <c r="L1084" s="17" t="s">
        <v>101</v>
      </c>
      <c r="M1084" s="17" t="s">
        <v>164</v>
      </c>
      <c r="N1084" s="17" t="s">
        <v>103</v>
      </c>
      <c r="O1084" s="17">
        <v>0</v>
      </c>
      <c r="P1084" s="30">
        <v>0</v>
      </c>
      <c r="Q1084" s="17" t="s">
        <v>121</v>
      </c>
      <c r="R1084" s="17" t="s">
        <v>122</v>
      </c>
      <c r="S1084" s="17" t="s">
        <v>122</v>
      </c>
      <c r="T1084" s="17" t="s">
        <v>121</v>
      </c>
      <c r="U1084" s="17" t="s">
        <v>122</v>
      </c>
      <c r="V1084" s="17" t="s">
        <v>122</v>
      </c>
      <c r="W1084" s="17" t="s">
        <v>296</v>
      </c>
      <c r="X1084" s="19">
        <v>43401</v>
      </c>
      <c r="Y1084" s="19">
        <f t="shared" si="62"/>
        <v>43401</v>
      </c>
      <c r="Z1084" s="29">
        <v>1077</v>
      </c>
      <c r="AA1084" s="30">
        <v>200</v>
      </c>
      <c r="AB1084" s="30">
        <v>0</v>
      </c>
      <c r="AD1084" s="31" t="s">
        <v>400</v>
      </c>
      <c r="AE1084" s="17">
        <v>1077</v>
      </c>
      <c r="AF1084" s="32" t="s">
        <v>401</v>
      </c>
      <c r="AG1084" s="33" t="s">
        <v>173</v>
      </c>
      <c r="AH1084" s="19">
        <f t="shared" si="60"/>
        <v>43465</v>
      </c>
      <c r="AI1084" s="19">
        <f t="shared" si="61"/>
        <v>43465</v>
      </c>
      <c r="AJ1084" s="17" t="s">
        <v>402</v>
      </c>
    </row>
    <row r="1085" spans="1:36" ht="45" customHeight="1">
      <c r="A1085" s="38">
        <v>2018</v>
      </c>
      <c r="B1085" s="19">
        <v>43374</v>
      </c>
      <c r="C1085" s="19">
        <v>43465</v>
      </c>
      <c r="D1085" s="17" t="s">
        <v>96</v>
      </c>
      <c r="E1085" s="17">
        <v>322</v>
      </c>
      <c r="F1085" s="17" t="s">
        <v>144</v>
      </c>
      <c r="G1085" s="17" t="s">
        <v>144</v>
      </c>
      <c r="H1085" s="17" t="s">
        <v>145</v>
      </c>
      <c r="I1085" s="17" t="s">
        <v>304</v>
      </c>
      <c r="J1085" s="17" t="s">
        <v>305</v>
      </c>
      <c r="K1085" s="17" t="s">
        <v>306</v>
      </c>
      <c r="L1085" s="17" t="s">
        <v>101</v>
      </c>
      <c r="M1085" s="17" t="s">
        <v>164</v>
      </c>
      <c r="N1085" s="17" t="s">
        <v>103</v>
      </c>
      <c r="O1085" s="17">
        <v>0</v>
      </c>
      <c r="P1085" s="30">
        <v>0</v>
      </c>
      <c r="Q1085" s="17" t="s">
        <v>121</v>
      </c>
      <c r="R1085" s="17" t="s">
        <v>122</v>
      </c>
      <c r="S1085" s="17" t="s">
        <v>122</v>
      </c>
      <c r="T1085" s="17" t="s">
        <v>121</v>
      </c>
      <c r="U1085" s="17" t="s">
        <v>122</v>
      </c>
      <c r="V1085" s="17" t="s">
        <v>122</v>
      </c>
      <c r="W1085" s="17" t="s">
        <v>296</v>
      </c>
      <c r="X1085" s="19">
        <v>43413</v>
      </c>
      <c r="Y1085" s="19">
        <f t="shared" si="62"/>
        <v>43413</v>
      </c>
      <c r="Z1085" s="29">
        <v>1078</v>
      </c>
      <c r="AA1085" s="30">
        <v>272</v>
      </c>
      <c r="AB1085" s="30">
        <v>0</v>
      </c>
      <c r="AD1085" s="31" t="s">
        <v>400</v>
      </c>
      <c r="AE1085" s="17">
        <v>1078</v>
      </c>
      <c r="AF1085" s="32" t="s">
        <v>401</v>
      </c>
      <c r="AG1085" s="33" t="s">
        <v>173</v>
      </c>
      <c r="AH1085" s="19">
        <f t="shared" si="60"/>
        <v>43465</v>
      </c>
      <c r="AI1085" s="19">
        <f t="shared" si="61"/>
        <v>43465</v>
      </c>
      <c r="AJ1085" s="17" t="s">
        <v>402</v>
      </c>
    </row>
    <row r="1086" spans="1:36" ht="45" customHeight="1">
      <c r="A1086" s="38">
        <v>2018</v>
      </c>
      <c r="B1086" s="19">
        <v>43374</v>
      </c>
      <c r="C1086" s="19">
        <v>43465</v>
      </c>
      <c r="D1086" s="17" t="s">
        <v>96</v>
      </c>
      <c r="E1086" s="17">
        <v>322</v>
      </c>
      <c r="F1086" s="17" t="s">
        <v>144</v>
      </c>
      <c r="G1086" s="17" t="s">
        <v>144</v>
      </c>
      <c r="H1086" s="17" t="s">
        <v>145</v>
      </c>
      <c r="I1086" s="17" t="s">
        <v>304</v>
      </c>
      <c r="J1086" s="17" t="s">
        <v>305</v>
      </c>
      <c r="K1086" s="17" t="s">
        <v>306</v>
      </c>
      <c r="L1086" s="17" t="s">
        <v>101</v>
      </c>
      <c r="M1086" s="17" t="s">
        <v>164</v>
      </c>
      <c r="N1086" s="17" t="s">
        <v>103</v>
      </c>
      <c r="O1086" s="17">
        <v>0</v>
      </c>
      <c r="P1086" s="30">
        <v>0</v>
      </c>
      <c r="Q1086" s="17" t="s">
        <v>121</v>
      </c>
      <c r="R1086" s="17" t="s">
        <v>122</v>
      </c>
      <c r="S1086" s="17" t="s">
        <v>122</v>
      </c>
      <c r="T1086" s="17" t="s">
        <v>121</v>
      </c>
      <c r="U1086" s="17" t="s">
        <v>122</v>
      </c>
      <c r="V1086" s="17" t="s">
        <v>122</v>
      </c>
      <c r="W1086" s="17" t="s">
        <v>296</v>
      </c>
      <c r="X1086" s="19">
        <v>43416</v>
      </c>
      <c r="Y1086" s="19">
        <f t="shared" si="62"/>
        <v>43416</v>
      </c>
      <c r="Z1086" s="29">
        <v>1079</v>
      </c>
      <c r="AA1086" s="30">
        <v>265</v>
      </c>
      <c r="AB1086" s="30">
        <v>0</v>
      </c>
      <c r="AD1086" s="31" t="s">
        <v>400</v>
      </c>
      <c r="AE1086" s="17">
        <v>1079</v>
      </c>
      <c r="AF1086" s="32" t="s">
        <v>401</v>
      </c>
      <c r="AG1086" s="33" t="s">
        <v>173</v>
      </c>
      <c r="AH1086" s="19">
        <f t="shared" si="60"/>
        <v>43465</v>
      </c>
      <c r="AI1086" s="19">
        <f t="shared" si="61"/>
        <v>43465</v>
      </c>
      <c r="AJ1086" s="17" t="s">
        <v>402</v>
      </c>
    </row>
    <row r="1087" spans="1:36" ht="45" customHeight="1">
      <c r="A1087" s="38">
        <v>2018</v>
      </c>
      <c r="B1087" s="19">
        <v>43374</v>
      </c>
      <c r="C1087" s="19">
        <v>43465</v>
      </c>
      <c r="D1087" s="17" t="s">
        <v>96</v>
      </c>
      <c r="E1087" s="17">
        <v>322</v>
      </c>
      <c r="F1087" s="17" t="s">
        <v>144</v>
      </c>
      <c r="G1087" s="17" t="s">
        <v>144</v>
      </c>
      <c r="H1087" s="17" t="s">
        <v>145</v>
      </c>
      <c r="I1087" s="17" t="s">
        <v>1346</v>
      </c>
      <c r="J1087" s="17" t="s">
        <v>305</v>
      </c>
      <c r="K1087" s="17" t="s">
        <v>306</v>
      </c>
      <c r="L1087" s="17" t="s">
        <v>101</v>
      </c>
      <c r="M1087" s="17" t="s">
        <v>136</v>
      </c>
      <c r="N1087" s="17" t="s">
        <v>103</v>
      </c>
      <c r="O1087" s="17">
        <v>0</v>
      </c>
      <c r="P1087" s="30">
        <v>0</v>
      </c>
      <c r="Q1087" s="17" t="s">
        <v>121</v>
      </c>
      <c r="R1087" s="17" t="s">
        <v>122</v>
      </c>
      <c r="S1087" s="17" t="s">
        <v>122</v>
      </c>
      <c r="T1087" s="17" t="s">
        <v>121</v>
      </c>
      <c r="U1087" s="17" t="s">
        <v>136</v>
      </c>
      <c r="V1087" s="17" t="s">
        <v>136</v>
      </c>
      <c r="W1087" s="37" t="s">
        <v>296</v>
      </c>
      <c r="X1087" s="19">
        <v>43403</v>
      </c>
      <c r="Y1087" s="19">
        <f t="shared" si="62"/>
        <v>43403</v>
      </c>
      <c r="Z1087" s="29">
        <v>1080</v>
      </c>
      <c r="AA1087" s="30">
        <v>332</v>
      </c>
      <c r="AB1087" s="30">
        <v>0</v>
      </c>
      <c r="AD1087" s="31" t="s">
        <v>400</v>
      </c>
      <c r="AE1087" s="17">
        <v>1080</v>
      </c>
      <c r="AF1087" s="32" t="s">
        <v>401</v>
      </c>
      <c r="AG1087" s="33" t="s">
        <v>173</v>
      </c>
      <c r="AH1087" s="19">
        <f t="shared" si="60"/>
        <v>43465</v>
      </c>
      <c r="AI1087" s="19">
        <f t="shared" si="61"/>
        <v>43465</v>
      </c>
      <c r="AJ1087" s="17" t="s">
        <v>402</v>
      </c>
    </row>
    <row r="1088" spans="1:36" ht="45" customHeight="1">
      <c r="A1088" s="38">
        <v>2018</v>
      </c>
      <c r="B1088" s="19">
        <v>43374</v>
      </c>
      <c r="C1088" s="19">
        <v>43465</v>
      </c>
      <c r="D1088" s="17" t="s">
        <v>96</v>
      </c>
      <c r="E1088" s="17">
        <v>322</v>
      </c>
      <c r="F1088" s="17" t="s">
        <v>144</v>
      </c>
      <c r="G1088" s="17" t="s">
        <v>144</v>
      </c>
      <c r="H1088" s="17" t="s">
        <v>145</v>
      </c>
      <c r="I1088" s="17" t="s">
        <v>1346</v>
      </c>
      <c r="J1088" s="17" t="s">
        <v>305</v>
      </c>
      <c r="K1088" s="17" t="s">
        <v>306</v>
      </c>
      <c r="L1088" s="17" t="s">
        <v>101</v>
      </c>
      <c r="M1088" s="17" t="s">
        <v>136</v>
      </c>
      <c r="N1088" s="17" t="s">
        <v>103</v>
      </c>
      <c r="O1088" s="17">
        <v>0</v>
      </c>
      <c r="P1088" s="30">
        <v>0</v>
      </c>
      <c r="Q1088" s="17" t="s">
        <v>121</v>
      </c>
      <c r="R1088" s="17" t="s">
        <v>122</v>
      </c>
      <c r="S1088" s="17" t="s">
        <v>122</v>
      </c>
      <c r="T1088" s="17" t="s">
        <v>121</v>
      </c>
      <c r="U1088" s="17" t="s">
        <v>136</v>
      </c>
      <c r="V1088" s="17" t="s">
        <v>136</v>
      </c>
      <c r="W1088" s="37" t="s">
        <v>296</v>
      </c>
      <c r="X1088" s="19">
        <v>43403</v>
      </c>
      <c r="Y1088" s="19">
        <f t="shared" si="62"/>
        <v>43403</v>
      </c>
      <c r="Z1088" s="29">
        <v>1081</v>
      </c>
      <c r="AA1088" s="30">
        <v>220</v>
      </c>
      <c r="AB1088" s="30">
        <v>0</v>
      </c>
      <c r="AD1088" s="31" t="s">
        <v>400</v>
      </c>
      <c r="AE1088" s="17">
        <v>1081</v>
      </c>
      <c r="AF1088" s="32" t="s">
        <v>401</v>
      </c>
      <c r="AG1088" s="33" t="s">
        <v>173</v>
      </c>
      <c r="AH1088" s="19">
        <f t="shared" si="60"/>
        <v>43465</v>
      </c>
      <c r="AI1088" s="19">
        <f t="shared" si="61"/>
        <v>43465</v>
      </c>
      <c r="AJ1088" s="17" t="s">
        <v>402</v>
      </c>
    </row>
    <row r="1089" spans="1:36" ht="45" customHeight="1">
      <c r="A1089" s="38">
        <v>2018</v>
      </c>
      <c r="B1089" s="19">
        <v>43374</v>
      </c>
      <c r="C1089" s="19">
        <v>43465</v>
      </c>
      <c r="D1089" s="17" t="s">
        <v>96</v>
      </c>
      <c r="E1089" s="17">
        <v>322</v>
      </c>
      <c r="F1089" s="17" t="s">
        <v>144</v>
      </c>
      <c r="G1089" s="17" t="s">
        <v>144</v>
      </c>
      <c r="H1089" s="17" t="s">
        <v>145</v>
      </c>
      <c r="I1089" s="17" t="s">
        <v>1346</v>
      </c>
      <c r="J1089" s="17" t="s">
        <v>305</v>
      </c>
      <c r="K1089" s="17" t="s">
        <v>306</v>
      </c>
      <c r="L1089" s="17" t="s">
        <v>101</v>
      </c>
      <c r="M1089" s="17" t="s">
        <v>136</v>
      </c>
      <c r="N1089" s="17" t="s">
        <v>103</v>
      </c>
      <c r="O1089" s="17">
        <v>0</v>
      </c>
      <c r="P1089" s="30">
        <v>0</v>
      </c>
      <c r="Q1089" s="17" t="s">
        <v>121</v>
      </c>
      <c r="R1089" s="17" t="s">
        <v>122</v>
      </c>
      <c r="S1089" s="17" t="s">
        <v>122</v>
      </c>
      <c r="T1089" s="17" t="s">
        <v>121</v>
      </c>
      <c r="U1089" s="17" t="s">
        <v>136</v>
      </c>
      <c r="V1089" s="17" t="s">
        <v>136</v>
      </c>
      <c r="W1089" s="37" t="s">
        <v>296</v>
      </c>
      <c r="X1089" s="19">
        <v>43404</v>
      </c>
      <c r="Y1089" s="19">
        <f t="shared" si="62"/>
        <v>43404</v>
      </c>
      <c r="Z1089" s="29">
        <v>1082</v>
      </c>
      <c r="AA1089" s="30">
        <v>220.01</v>
      </c>
      <c r="AB1089" s="30">
        <v>0</v>
      </c>
      <c r="AD1089" s="31" t="s">
        <v>400</v>
      </c>
      <c r="AE1089" s="17">
        <v>1082</v>
      </c>
      <c r="AF1089" s="32" t="s">
        <v>401</v>
      </c>
      <c r="AG1089" s="33" t="s">
        <v>173</v>
      </c>
      <c r="AH1089" s="19">
        <f t="shared" si="60"/>
        <v>43465</v>
      </c>
      <c r="AI1089" s="19">
        <f t="shared" si="61"/>
        <v>43465</v>
      </c>
      <c r="AJ1089" s="17" t="s">
        <v>402</v>
      </c>
    </row>
    <row r="1090" spans="1:36" ht="45" customHeight="1">
      <c r="A1090" s="38">
        <v>2018</v>
      </c>
      <c r="B1090" s="19">
        <v>43374</v>
      </c>
      <c r="C1090" s="19">
        <v>43465</v>
      </c>
      <c r="D1090" s="17" t="s">
        <v>96</v>
      </c>
      <c r="E1090" s="17">
        <v>203</v>
      </c>
      <c r="F1090" s="17" t="s">
        <v>307</v>
      </c>
      <c r="G1090" s="36" t="s">
        <v>126</v>
      </c>
      <c r="H1090" s="17" t="s">
        <v>127</v>
      </c>
      <c r="I1090" s="17" t="s">
        <v>1366</v>
      </c>
      <c r="J1090" s="17" t="s">
        <v>1367</v>
      </c>
      <c r="K1090" s="17" t="s">
        <v>1368</v>
      </c>
      <c r="L1090" s="17" t="s">
        <v>102</v>
      </c>
      <c r="M1090" s="17" t="s">
        <v>1369</v>
      </c>
      <c r="N1090" s="17" t="s">
        <v>103</v>
      </c>
      <c r="O1090" s="17">
        <v>13</v>
      </c>
      <c r="P1090" s="30">
        <f>(2465/13)*12</f>
        <v>2275.3846153846152</v>
      </c>
      <c r="Q1090" s="17" t="s">
        <v>121</v>
      </c>
      <c r="R1090" s="17" t="s">
        <v>122</v>
      </c>
      <c r="S1090" s="17" t="s">
        <v>122</v>
      </c>
      <c r="T1090" s="17" t="s">
        <v>121</v>
      </c>
      <c r="U1090" s="17" t="s">
        <v>122</v>
      </c>
      <c r="V1090" s="17" t="s">
        <v>122</v>
      </c>
      <c r="W1090" s="17" t="s">
        <v>125</v>
      </c>
      <c r="X1090" s="19">
        <v>43448</v>
      </c>
      <c r="Y1090" s="19">
        <f t="shared" si="62"/>
        <v>43448</v>
      </c>
      <c r="Z1090" s="29">
        <v>1083</v>
      </c>
      <c r="AA1090" s="30">
        <v>2465</v>
      </c>
      <c r="AB1090" s="30">
        <v>0</v>
      </c>
      <c r="AD1090" s="31" t="s">
        <v>400</v>
      </c>
      <c r="AE1090" s="17">
        <v>1083</v>
      </c>
      <c r="AF1090" s="32" t="s">
        <v>401</v>
      </c>
      <c r="AG1090" s="33" t="s">
        <v>173</v>
      </c>
      <c r="AH1090" s="19">
        <f t="shared" si="60"/>
        <v>43465</v>
      </c>
      <c r="AI1090" s="19">
        <f t="shared" si="61"/>
        <v>43465</v>
      </c>
      <c r="AJ1090" s="17" t="s">
        <v>402</v>
      </c>
    </row>
    <row r="1091" spans="1:36" ht="45" customHeight="1">
      <c r="A1091" s="38">
        <v>2018</v>
      </c>
      <c r="B1091" s="19">
        <v>43374</v>
      </c>
      <c r="C1091" s="19">
        <v>43465</v>
      </c>
      <c r="D1091" s="17" t="s">
        <v>96</v>
      </c>
      <c r="E1091" s="17">
        <v>322</v>
      </c>
      <c r="F1091" s="17" t="s">
        <v>144</v>
      </c>
      <c r="G1091" s="17" t="s">
        <v>144</v>
      </c>
      <c r="H1091" s="17" t="s">
        <v>145</v>
      </c>
      <c r="I1091" s="17" t="s">
        <v>304</v>
      </c>
      <c r="J1091" s="17" t="s">
        <v>305</v>
      </c>
      <c r="K1091" s="17" t="s">
        <v>306</v>
      </c>
      <c r="L1091" s="17" t="s">
        <v>101</v>
      </c>
      <c r="M1091" s="17" t="s">
        <v>164</v>
      </c>
      <c r="N1091" s="17" t="s">
        <v>103</v>
      </c>
      <c r="O1091" s="17">
        <v>0</v>
      </c>
      <c r="P1091" s="30">
        <v>0</v>
      </c>
      <c r="Q1091" s="17" t="s">
        <v>121</v>
      </c>
      <c r="R1091" s="17" t="s">
        <v>122</v>
      </c>
      <c r="S1091" s="17" t="s">
        <v>122</v>
      </c>
      <c r="T1091" s="17" t="s">
        <v>121</v>
      </c>
      <c r="U1091" s="17" t="s">
        <v>122</v>
      </c>
      <c r="V1091" s="17" t="s">
        <v>122</v>
      </c>
      <c r="W1091" s="17" t="s">
        <v>296</v>
      </c>
      <c r="X1091" s="19">
        <v>43442</v>
      </c>
      <c r="Y1091" s="19">
        <f t="shared" si="62"/>
        <v>43442</v>
      </c>
      <c r="Z1091" s="29">
        <v>1084</v>
      </c>
      <c r="AA1091" s="30">
        <v>100</v>
      </c>
      <c r="AB1091" s="30">
        <v>0</v>
      </c>
      <c r="AD1091" s="31" t="s">
        <v>400</v>
      </c>
      <c r="AE1091" s="17">
        <v>1084</v>
      </c>
      <c r="AF1091" s="32" t="s">
        <v>401</v>
      </c>
      <c r="AG1091" s="33" t="s">
        <v>173</v>
      </c>
      <c r="AH1091" s="19">
        <f t="shared" si="60"/>
        <v>43465</v>
      </c>
      <c r="AI1091" s="19">
        <f t="shared" si="61"/>
        <v>43465</v>
      </c>
      <c r="AJ1091" s="17" t="s">
        <v>402</v>
      </c>
    </row>
    <row r="1092" spans="1:36" ht="45" customHeight="1">
      <c r="A1092" s="38">
        <v>2018</v>
      </c>
      <c r="B1092" s="19">
        <v>43374</v>
      </c>
      <c r="C1092" s="19">
        <v>43465</v>
      </c>
      <c r="D1092" s="17" t="s">
        <v>96</v>
      </c>
      <c r="E1092" s="17">
        <v>322</v>
      </c>
      <c r="F1092" s="17" t="s">
        <v>144</v>
      </c>
      <c r="G1092" s="17" t="s">
        <v>144</v>
      </c>
      <c r="H1092" s="17" t="s">
        <v>145</v>
      </c>
      <c r="I1092" s="17" t="s">
        <v>304</v>
      </c>
      <c r="J1092" s="17" t="s">
        <v>305</v>
      </c>
      <c r="K1092" s="17" t="s">
        <v>306</v>
      </c>
      <c r="L1092" s="17" t="s">
        <v>101</v>
      </c>
      <c r="M1092" s="17" t="s">
        <v>164</v>
      </c>
      <c r="N1092" s="17" t="s">
        <v>103</v>
      </c>
      <c r="O1092" s="17">
        <v>0</v>
      </c>
      <c r="P1092" s="30">
        <v>0</v>
      </c>
      <c r="Q1092" s="17" t="s">
        <v>121</v>
      </c>
      <c r="R1092" s="17" t="s">
        <v>122</v>
      </c>
      <c r="S1092" s="17" t="s">
        <v>122</v>
      </c>
      <c r="T1092" s="17" t="s">
        <v>121</v>
      </c>
      <c r="U1092" s="17" t="s">
        <v>122</v>
      </c>
      <c r="V1092" s="17" t="s">
        <v>122</v>
      </c>
      <c r="W1092" s="17" t="s">
        <v>296</v>
      </c>
      <c r="X1092" s="19">
        <v>43449</v>
      </c>
      <c r="Y1092" s="19">
        <f t="shared" si="62"/>
        <v>43449</v>
      </c>
      <c r="Z1092" s="29">
        <v>1085</v>
      </c>
      <c r="AA1092" s="30">
        <v>100</v>
      </c>
      <c r="AB1092" s="30">
        <v>0</v>
      </c>
      <c r="AD1092" s="31" t="s">
        <v>400</v>
      </c>
      <c r="AE1092" s="17">
        <v>1085</v>
      </c>
      <c r="AF1092" s="32" t="s">
        <v>401</v>
      </c>
      <c r="AG1092" s="33" t="s">
        <v>173</v>
      </c>
      <c r="AH1092" s="19">
        <f t="shared" si="60"/>
        <v>43465</v>
      </c>
      <c r="AI1092" s="19">
        <f t="shared" si="61"/>
        <v>43465</v>
      </c>
      <c r="AJ1092" s="17" t="s">
        <v>402</v>
      </c>
    </row>
    <row r="1093" spans="1:36" ht="45" customHeight="1">
      <c r="A1093" s="38">
        <v>2018</v>
      </c>
      <c r="B1093" s="19">
        <v>43374</v>
      </c>
      <c r="C1093" s="19">
        <v>43465</v>
      </c>
      <c r="D1093" s="17" t="s">
        <v>96</v>
      </c>
      <c r="E1093" s="17">
        <v>322</v>
      </c>
      <c r="F1093" s="17" t="s">
        <v>144</v>
      </c>
      <c r="G1093" s="17" t="s">
        <v>144</v>
      </c>
      <c r="H1093" s="17" t="s">
        <v>145</v>
      </c>
      <c r="I1093" s="17" t="s">
        <v>304</v>
      </c>
      <c r="J1093" s="17" t="s">
        <v>305</v>
      </c>
      <c r="K1093" s="17" t="s">
        <v>306</v>
      </c>
      <c r="L1093" s="17" t="s">
        <v>101</v>
      </c>
      <c r="M1093" s="17" t="s">
        <v>164</v>
      </c>
      <c r="N1093" s="17" t="s">
        <v>103</v>
      </c>
      <c r="O1093" s="17">
        <v>0</v>
      </c>
      <c r="P1093" s="30">
        <v>0</v>
      </c>
      <c r="Q1093" s="17" t="s">
        <v>121</v>
      </c>
      <c r="R1093" s="17" t="s">
        <v>122</v>
      </c>
      <c r="S1093" s="17" t="s">
        <v>122</v>
      </c>
      <c r="T1093" s="17" t="s">
        <v>121</v>
      </c>
      <c r="U1093" s="17" t="s">
        <v>122</v>
      </c>
      <c r="V1093" s="17" t="s">
        <v>122</v>
      </c>
      <c r="W1093" s="17" t="s">
        <v>296</v>
      </c>
      <c r="X1093" s="19">
        <v>43434</v>
      </c>
      <c r="Y1093" s="19">
        <f t="shared" si="62"/>
        <v>43434</v>
      </c>
      <c r="Z1093" s="29">
        <v>1086</v>
      </c>
      <c r="AA1093" s="30">
        <v>253</v>
      </c>
      <c r="AB1093" s="30">
        <v>0</v>
      </c>
      <c r="AD1093" s="31" t="s">
        <v>400</v>
      </c>
      <c r="AE1093" s="17">
        <v>1086</v>
      </c>
      <c r="AF1093" s="32" t="s">
        <v>401</v>
      </c>
      <c r="AG1093" s="33" t="s">
        <v>173</v>
      </c>
      <c r="AH1093" s="19">
        <f t="shared" si="60"/>
        <v>43465</v>
      </c>
      <c r="AI1093" s="19">
        <f t="shared" si="61"/>
        <v>43465</v>
      </c>
      <c r="AJ1093" s="17" t="s">
        <v>402</v>
      </c>
    </row>
    <row r="1094" spans="1:36" ht="45" customHeight="1">
      <c r="A1094" s="38">
        <v>2018</v>
      </c>
      <c r="B1094" s="19">
        <v>43374</v>
      </c>
      <c r="C1094" s="19">
        <v>43465</v>
      </c>
      <c r="D1094" s="17" t="s">
        <v>96</v>
      </c>
      <c r="E1094" s="17">
        <v>322</v>
      </c>
      <c r="F1094" s="17" t="s">
        <v>144</v>
      </c>
      <c r="G1094" s="17" t="s">
        <v>144</v>
      </c>
      <c r="H1094" s="17" t="s">
        <v>145</v>
      </c>
      <c r="I1094" s="17" t="s">
        <v>304</v>
      </c>
      <c r="J1094" s="17" t="s">
        <v>305</v>
      </c>
      <c r="K1094" s="17" t="s">
        <v>306</v>
      </c>
      <c r="L1094" s="17" t="s">
        <v>101</v>
      </c>
      <c r="M1094" s="17" t="s">
        <v>164</v>
      </c>
      <c r="N1094" s="17" t="s">
        <v>103</v>
      </c>
      <c r="O1094" s="17">
        <v>0</v>
      </c>
      <c r="P1094" s="30">
        <v>0</v>
      </c>
      <c r="Q1094" s="17" t="s">
        <v>121</v>
      </c>
      <c r="R1094" s="17" t="s">
        <v>122</v>
      </c>
      <c r="S1094" s="17" t="s">
        <v>122</v>
      </c>
      <c r="T1094" s="17" t="s">
        <v>121</v>
      </c>
      <c r="U1094" s="17" t="s">
        <v>122</v>
      </c>
      <c r="V1094" s="17" t="s">
        <v>122</v>
      </c>
      <c r="W1094" s="17" t="s">
        <v>296</v>
      </c>
      <c r="X1094" s="19">
        <v>43447</v>
      </c>
      <c r="Y1094" s="19">
        <f t="shared" si="62"/>
        <v>43447</v>
      </c>
      <c r="Z1094" s="29">
        <v>1087</v>
      </c>
      <c r="AA1094" s="30">
        <v>100</v>
      </c>
      <c r="AB1094" s="30">
        <v>0</v>
      </c>
      <c r="AD1094" s="31" t="s">
        <v>400</v>
      </c>
      <c r="AE1094" s="17">
        <v>1087</v>
      </c>
      <c r="AF1094" s="32" t="s">
        <v>401</v>
      </c>
      <c r="AG1094" s="33" t="s">
        <v>173</v>
      </c>
      <c r="AH1094" s="19">
        <f t="shared" si="60"/>
        <v>43465</v>
      </c>
      <c r="AI1094" s="19">
        <f t="shared" si="61"/>
        <v>43465</v>
      </c>
      <c r="AJ1094" s="17" t="s">
        <v>402</v>
      </c>
    </row>
    <row r="1095" spans="1:36" ht="45" customHeight="1">
      <c r="A1095" s="38">
        <v>2018</v>
      </c>
      <c r="B1095" s="19">
        <v>43374</v>
      </c>
      <c r="C1095" s="19">
        <v>43465</v>
      </c>
      <c r="D1095" s="17" t="s">
        <v>96</v>
      </c>
      <c r="E1095" s="17">
        <v>322</v>
      </c>
      <c r="F1095" s="17" t="s">
        <v>144</v>
      </c>
      <c r="G1095" s="17" t="s">
        <v>144</v>
      </c>
      <c r="H1095" s="17" t="s">
        <v>145</v>
      </c>
      <c r="I1095" s="17" t="s">
        <v>304</v>
      </c>
      <c r="J1095" s="17" t="s">
        <v>305</v>
      </c>
      <c r="K1095" s="17" t="s">
        <v>306</v>
      </c>
      <c r="L1095" s="17" t="s">
        <v>101</v>
      </c>
      <c r="M1095" s="17" t="s">
        <v>164</v>
      </c>
      <c r="N1095" s="17" t="s">
        <v>103</v>
      </c>
      <c r="O1095" s="17">
        <v>0</v>
      </c>
      <c r="P1095" s="30">
        <v>0</v>
      </c>
      <c r="Q1095" s="17" t="s">
        <v>121</v>
      </c>
      <c r="R1095" s="17" t="s">
        <v>122</v>
      </c>
      <c r="S1095" s="17" t="s">
        <v>122</v>
      </c>
      <c r="T1095" s="17" t="s">
        <v>121</v>
      </c>
      <c r="U1095" s="17" t="s">
        <v>122</v>
      </c>
      <c r="V1095" s="17" t="s">
        <v>122</v>
      </c>
      <c r="W1095" s="17" t="s">
        <v>296</v>
      </c>
      <c r="X1095" s="19">
        <v>43454</v>
      </c>
      <c r="Y1095" s="19">
        <f t="shared" si="62"/>
        <v>43454</v>
      </c>
      <c r="Z1095" s="29">
        <v>1088</v>
      </c>
      <c r="AA1095" s="30">
        <v>149</v>
      </c>
      <c r="AB1095" s="30">
        <v>0</v>
      </c>
      <c r="AD1095" s="31" t="s">
        <v>400</v>
      </c>
      <c r="AE1095" s="17">
        <v>1088</v>
      </c>
      <c r="AF1095" s="32" t="s">
        <v>401</v>
      </c>
      <c r="AG1095" s="33" t="s">
        <v>173</v>
      </c>
      <c r="AH1095" s="19">
        <f t="shared" si="60"/>
        <v>43465</v>
      </c>
      <c r="AI1095" s="19">
        <f t="shared" si="61"/>
        <v>43465</v>
      </c>
      <c r="AJ1095" s="17" t="s">
        <v>402</v>
      </c>
    </row>
    <row r="1096" spans="1:36" ht="45" customHeight="1">
      <c r="A1096" s="38">
        <v>2018</v>
      </c>
      <c r="B1096" s="19">
        <v>43374</v>
      </c>
      <c r="C1096" s="19">
        <v>43465</v>
      </c>
      <c r="D1096" s="17" t="s">
        <v>96</v>
      </c>
      <c r="E1096" s="17">
        <v>322</v>
      </c>
      <c r="F1096" s="17" t="s">
        <v>144</v>
      </c>
      <c r="G1096" s="17" t="s">
        <v>144</v>
      </c>
      <c r="H1096" s="17" t="s">
        <v>145</v>
      </c>
      <c r="I1096" s="17" t="s">
        <v>304</v>
      </c>
      <c r="J1096" s="17" t="s">
        <v>305</v>
      </c>
      <c r="K1096" s="17" t="s">
        <v>306</v>
      </c>
      <c r="L1096" s="17" t="s">
        <v>101</v>
      </c>
      <c r="M1096" s="17" t="s">
        <v>164</v>
      </c>
      <c r="N1096" s="17" t="s">
        <v>103</v>
      </c>
      <c r="O1096" s="17">
        <v>0</v>
      </c>
      <c r="P1096" s="30">
        <v>0</v>
      </c>
      <c r="Q1096" s="17" t="s">
        <v>121</v>
      </c>
      <c r="R1096" s="17" t="s">
        <v>122</v>
      </c>
      <c r="S1096" s="17" t="s">
        <v>122</v>
      </c>
      <c r="T1096" s="17" t="s">
        <v>121</v>
      </c>
      <c r="U1096" s="17" t="s">
        <v>122</v>
      </c>
      <c r="V1096" s="17" t="s">
        <v>122</v>
      </c>
      <c r="W1096" s="17" t="s">
        <v>296</v>
      </c>
      <c r="X1096" s="19">
        <v>43438</v>
      </c>
      <c r="Y1096" s="19">
        <f t="shared" si="62"/>
        <v>43438</v>
      </c>
      <c r="Z1096" s="29">
        <v>1089</v>
      </c>
      <c r="AA1096" s="30">
        <v>150.80000000000001</v>
      </c>
      <c r="AB1096" s="30">
        <v>0</v>
      </c>
      <c r="AD1096" s="31" t="s">
        <v>400</v>
      </c>
      <c r="AE1096" s="17">
        <v>1089</v>
      </c>
      <c r="AF1096" s="32" t="s">
        <v>401</v>
      </c>
      <c r="AG1096" s="33" t="s">
        <v>173</v>
      </c>
      <c r="AH1096" s="19">
        <f t="shared" si="60"/>
        <v>43465</v>
      </c>
      <c r="AI1096" s="19">
        <f t="shared" si="61"/>
        <v>43465</v>
      </c>
      <c r="AJ1096" s="17" t="s">
        <v>402</v>
      </c>
    </row>
    <row r="1097" spans="1:36" ht="45" customHeight="1">
      <c r="A1097" s="38">
        <v>2018</v>
      </c>
      <c r="B1097" s="19">
        <v>43374</v>
      </c>
      <c r="C1097" s="19">
        <v>43465</v>
      </c>
      <c r="D1097" s="17" t="s">
        <v>96</v>
      </c>
      <c r="E1097" s="17">
        <v>322</v>
      </c>
      <c r="F1097" s="17" t="s">
        <v>144</v>
      </c>
      <c r="G1097" s="17" t="s">
        <v>144</v>
      </c>
      <c r="H1097" s="17" t="s">
        <v>145</v>
      </c>
      <c r="I1097" s="17" t="s">
        <v>304</v>
      </c>
      <c r="J1097" s="17" t="s">
        <v>305</v>
      </c>
      <c r="K1097" s="17" t="s">
        <v>306</v>
      </c>
      <c r="L1097" s="17" t="s">
        <v>101</v>
      </c>
      <c r="M1097" s="17" t="s">
        <v>164</v>
      </c>
      <c r="N1097" s="17" t="s">
        <v>103</v>
      </c>
      <c r="O1097" s="17">
        <v>0</v>
      </c>
      <c r="P1097" s="30">
        <v>0</v>
      </c>
      <c r="Q1097" s="17" t="s">
        <v>121</v>
      </c>
      <c r="R1097" s="17" t="s">
        <v>122</v>
      </c>
      <c r="S1097" s="17" t="s">
        <v>122</v>
      </c>
      <c r="T1097" s="17" t="s">
        <v>121</v>
      </c>
      <c r="U1097" s="17" t="s">
        <v>122</v>
      </c>
      <c r="V1097" s="17" t="s">
        <v>122</v>
      </c>
      <c r="W1097" s="17" t="s">
        <v>296</v>
      </c>
      <c r="X1097" s="19">
        <v>43441</v>
      </c>
      <c r="Y1097" s="19">
        <f t="shared" si="62"/>
        <v>43441</v>
      </c>
      <c r="Z1097" s="29">
        <v>1090</v>
      </c>
      <c r="AA1097" s="30">
        <v>135</v>
      </c>
      <c r="AB1097" s="30">
        <v>0</v>
      </c>
      <c r="AD1097" s="31" t="s">
        <v>400</v>
      </c>
      <c r="AE1097" s="17">
        <v>1090</v>
      </c>
      <c r="AF1097" s="32" t="s">
        <v>401</v>
      </c>
      <c r="AG1097" s="33" t="s">
        <v>173</v>
      </c>
      <c r="AH1097" s="19">
        <f t="shared" si="60"/>
        <v>43465</v>
      </c>
      <c r="AI1097" s="19">
        <f t="shared" si="61"/>
        <v>43465</v>
      </c>
      <c r="AJ1097" s="17" t="s">
        <v>402</v>
      </c>
    </row>
    <row r="1098" spans="1:36" ht="45" customHeight="1">
      <c r="A1098" s="38">
        <v>2018</v>
      </c>
      <c r="B1098" s="19">
        <v>43374</v>
      </c>
      <c r="C1098" s="19">
        <v>43465</v>
      </c>
      <c r="D1098" s="17" t="s">
        <v>96</v>
      </c>
      <c r="E1098" s="17">
        <v>322</v>
      </c>
      <c r="F1098" s="17" t="s">
        <v>144</v>
      </c>
      <c r="G1098" s="17" t="s">
        <v>144</v>
      </c>
      <c r="H1098" s="17" t="s">
        <v>145</v>
      </c>
      <c r="I1098" s="17" t="s">
        <v>339</v>
      </c>
      <c r="J1098" s="17" t="s">
        <v>340</v>
      </c>
      <c r="K1098" s="17" t="s">
        <v>341</v>
      </c>
      <c r="L1098" s="17" t="s">
        <v>101</v>
      </c>
      <c r="M1098" s="17" t="s">
        <v>1353</v>
      </c>
      <c r="N1098" s="17" t="s">
        <v>103</v>
      </c>
      <c r="O1098" s="17">
        <v>0</v>
      </c>
      <c r="P1098" s="30">
        <v>0</v>
      </c>
      <c r="Q1098" s="17" t="s">
        <v>121</v>
      </c>
      <c r="R1098" s="17" t="s">
        <v>122</v>
      </c>
      <c r="S1098" s="17" t="s">
        <v>122</v>
      </c>
      <c r="T1098" s="17" t="s">
        <v>121</v>
      </c>
      <c r="U1098" s="17" t="s">
        <v>122</v>
      </c>
      <c r="V1098" s="17" t="s">
        <v>1354</v>
      </c>
      <c r="W1098" s="37" t="s">
        <v>296</v>
      </c>
      <c r="X1098" s="19">
        <v>43444</v>
      </c>
      <c r="Y1098" s="19">
        <f t="shared" si="62"/>
        <v>43444</v>
      </c>
      <c r="Z1098" s="29">
        <v>1091</v>
      </c>
      <c r="AA1098" s="30">
        <v>120</v>
      </c>
      <c r="AB1098" s="30">
        <v>0</v>
      </c>
      <c r="AD1098" s="31" t="s">
        <v>400</v>
      </c>
      <c r="AE1098" s="17">
        <v>1091</v>
      </c>
      <c r="AF1098" s="32" t="s">
        <v>401</v>
      </c>
      <c r="AG1098" s="33" t="s">
        <v>173</v>
      </c>
      <c r="AH1098" s="19">
        <f t="shared" ref="AH1098:AH1161" si="63">+C1098</f>
        <v>43465</v>
      </c>
      <c r="AI1098" s="19">
        <f t="shared" si="61"/>
        <v>43465</v>
      </c>
      <c r="AJ1098" s="17" t="s">
        <v>402</v>
      </c>
    </row>
    <row r="1099" spans="1:36" ht="45" customHeight="1">
      <c r="A1099" s="38">
        <v>2018</v>
      </c>
      <c r="B1099" s="19">
        <v>43374</v>
      </c>
      <c r="C1099" s="19">
        <v>43465</v>
      </c>
      <c r="D1099" s="17" t="s">
        <v>96</v>
      </c>
      <c r="E1099" s="17">
        <v>322</v>
      </c>
      <c r="F1099" s="17" t="s">
        <v>144</v>
      </c>
      <c r="G1099" s="17" t="s">
        <v>144</v>
      </c>
      <c r="H1099" s="17" t="s">
        <v>145</v>
      </c>
      <c r="I1099" s="17" t="s">
        <v>358</v>
      </c>
      <c r="J1099" s="17" t="s">
        <v>359</v>
      </c>
      <c r="K1099" s="17" t="s">
        <v>289</v>
      </c>
      <c r="L1099" s="17" t="s">
        <v>101</v>
      </c>
      <c r="M1099" s="17" t="s">
        <v>1353</v>
      </c>
      <c r="N1099" s="17" t="s">
        <v>103</v>
      </c>
      <c r="O1099" s="17">
        <v>0</v>
      </c>
      <c r="P1099" s="30">
        <v>0</v>
      </c>
      <c r="Q1099" s="17" t="s">
        <v>121</v>
      </c>
      <c r="R1099" s="17" t="s">
        <v>122</v>
      </c>
      <c r="S1099" s="17" t="s">
        <v>122</v>
      </c>
      <c r="T1099" s="17" t="s">
        <v>121</v>
      </c>
      <c r="U1099" s="17" t="s">
        <v>122</v>
      </c>
      <c r="V1099" s="17" t="s">
        <v>1354</v>
      </c>
      <c r="W1099" s="37" t="s">
        <v>296</v>
      </c>
      <c r="X1099" s="19">
        <v>43444</v>
      </c>
      <c r="Y1099" s="19">
        <f t="shared" si="62"/>
        <v>43444</v>
      </c>
      <c r="Z1099" s="29">
        <v>1092</v>
      </c>
      <c r="AA1099" s="30">
        <v>100</v>
      </c>
      <c r="AB1099" s="30">
        <v>0</v>
      </c>
      <c r="AD1099" s="31" t="s">
        <v>400</v>
      </c>
      <c r="AE1099" s="17">
        <v>1092</v>
      </c>
      <c r="AF1099" s="32" t="s">
        <v>401</v>
      </c>
      <c r="AG1099" s="33" t="s">
        <v>173</v>
      </c>
      <c r="AH1099" s="19">
        <f t="shared" si="63"/>
        <v>43465</v>
      </c>
      <c r="AI1099" s="19">
        <f t="shared" si="61"/>
        <v>43465</v>
      </c>
      <c r="AJ1099" s="17" t="s">
        <v>402</v>
      </c>
    </row>
    <row r="1100" spans="1:36" ht="45" customHeight="1">
      <c r="A1100" s="38">
        <v>2018</v>
      </c>
      <c r="B1100" s="19">
        <v>43374</v>
      </c>
      <c r="C1100" s="19">
        <v>43465</v>
      </c>
      <c r="D1100" s="17" t="s">
        <v>96</v>
      </c>
      <c r="E1100" s="17">
        <v>322</v>
      </c>
      <c r="F1100" s="17" t="s">
        <v>144</v>
      </c>
      <c r="G1100" s="17" t="s">
        <v>144</v>
      </c>
      <c r="H1100" s="17" t="s">
        <v>145</v>
      </c>
      <c r="I1100" s="17" t="s">
        <v>358</v>
      </c>
      <c r="J1100" s="17" t="s">
        <v>359</v>
      </c>
      <c r="K1100" s="17" t="s">
        <v>289</v>
      </c>
      <c r="L1100" s="17" t="s">
        <v>101</v>
      </c>
      <c r="M1100" s="17" t="s">
        <v>1353</v>
      </c>
      <c r="N1100" s="17" t="s">
        <v>103</v>
      </c>
      <c r="O1100" s="17">
        <v>0</v>
      </c>
      <c r="P1100" s="30">
        <v>0</v>
      </c>
      <c r="Q1100" s="17" t="s">
        <v>121</v>
      </c>
      <c r="R1100" s="17" t="s">
        <v>122</v>
      </c>
      <c r="S1100" s="17" t="s">
        <v>122</v>
      </c>
      <c r="T1100" s="17" t="s">
        <v>121</v>
      </c>
      <c r="U1100" s="17" t="s">
        <v>122</v>
      </c>
      <c r="V1100" s="17" t="s">
        <v>1354</v>
      </c>
      <c r="W1100" s="37" t="s">
        <v>296</v>
      </c>
      <c r="X1100" s="19">
        <v>43448</v>
      </c>
      <c r="Y1100" s="19">
        <f t="shared" si="62"/>
        <v>43448</v>
      </c>
      <c r="Z1100" s="29">
        <v>1093</v>
      </c>
      <c r="AA1100" s="30">
        <v>215.01</v>
      </c>
      <c r="AB1100" s="30">
        <v>0</v>
      </c>
      <c r="AD1100" s="31" t="s">
        <v>400</v>
      </c>
      <c r="AE1100" s="17">
        <v>1093</v>
      </c>
      <c r="AF1100" s="32" t="s">
        <v>401</v>
      </c>
      <c r="AG1100" s="33" t="s">
        <v>173</v>
      </c>
      <c r="AH1100" s="19">
        <f t="shared" si="63"/>
        <v>43465</v>
      </c>
      <c r="AI1100" s="19">
        <f t="shared" si="61"/>
        <v>43465</v>
      </c>
      <c r="AJ1100" s="17" t="s">
        <v>402</v>
      </c>
    </row>
    <row r="1101" spans="1:36" ht="45" customHeight="1">
      <c r="A1101" s="38">
        <v>2018</v>
      </c>
      <c r="B1101" s="19">
        <v>43374</v>
      </c>
      <c r="C1101" s="19">
        <v>43465</v>
      </c>
      <c r="D1101" s="17" t="s">
        <v>96</v>
      </c>
      <c r="E1101" s="17">
        <v>322</v>
      </c>
      <c r="F1101" s="17" t="s">
        <v>144</v>
      </c>
      <c r="G1101" s="17" t="s">
        <v>144</v>
      </c>
      <c r="H1101" s="17" t="s">
        <v>145</v>
      </c>
      <c r="I1101" s="17" t="s">
        <v>331</v>
      </c>
      <c r="J1101" s="17" t="s">
        <v>332</v>
      </c>
      <c r="K1101" s="17" t="s">
        <v>333</v>
      </c>
      <c r="L1101" s="17" t="s">
        <v>101</v>
      </c>
      <c r="M1101" s="17" t="s">
        <v>164</v>
      </c>
      <c r="N1101" s="17" t="s">
        <v>103</v>
      </c>
      <c r="O1101" s="17">
        <v>0</v>
      </c>
      <c r="P1101" s="30">
        <v>0</v>
      </c>
      <c r="Q1101" s="17" t="s">
        <v>121</v>
      </c>
      <c r="R1101" s="17" t="s">
        <v>122</v>
      </c>
      <c r="S1101" s="17" t="s">
        <v>122</v>
      </c>
      <c r="T1101" s="17" t="s">
        <v>121</v>
      </c>
      <c r="U1101" s="17" t="s">
        <v>122</v>
      </c>
      <c r="V1101" s="17" t="s">
        <v>122</v>
      </c>
      <c r="W1101" s="37" t="s">
        <v>296</v>
      </c>
      <c r="X1101" s="19">
        <v>43441</v>
      </c>
      <c r="Y1101" s="19">
        <f t="shared" si="62"/>
        <v>43441</v>
      </c>
      <c r="Z1101" s="29">
        <v>1094</v>
      </c>
      <c r="AA1101" s="30">
        <v>150</v>
      </c>
      <c r="AB1101" s="30">
        <v>0</v>
      </c>
      <c r="AD1101" s="31" t="s">
        <v>400</v>
      </c>
      <c r="AE1101" s="17">
        <v>1094</v>
      </c>
      <c r="AF1101" s="32" t="s">
        <v>401</v>
      </c>
      <c r="AG1101" s="33" t="s">
        <v>173</v>
      </c>
      <c r="AH1101" s="19">
        <f t="shared" si="63"/>
        <v>43465</v>
      </c>
      <c r="AI1101" s="19">
        <f t="shared" si="61"/>
        <v>43465</v>
      </c>
      <c r="AJ1101" s="17" t="s">
        <v>402</v>
      </c>
    </row>
    <row r="1102" spans="1:36" ht="45" customHeight="1">
      <c r="A1102" s="38">
        <v>2018</v>
      </c>
      <c r="B1102" s="19">
        <v>43374</v>
      </c>
      <c r="C1102" s="19">
        <v>43465</v>
      </c>
      <c r="D1102" s="17" t="s">
        <v>96</v>
      </c>
      <c r="E1102" s="17">
        <v>322</v>
      </c>
      <c r="F1102" s="17" t="s">
        <v>144</v>
      </c>
      <c r="G1102" s="17" t="s">
        <v>144</v>
      </c>
      <c r="H1102" s="17" t="s">
        <v>145</v>
      </c>
      <c r="I1102" s="17" t="s">
        <v>331</v>
      </c>
      <c r="J1102" s="17" t="s">
        <v>332</v>
      </c>
      <c r="K1102" s="17" t="s">
        <v>333</v>
      </c>
      <c r="L1102" s="17" t="s">
        <v>101</v>
      </c>
      <c r="M1102" s="17" t="s">
        <v>164</v>
      </c>
      <c r="N1102" s="17" t="s">
        <v>103</v>
      </c>
      <c r="O1102" s="17">
        <v>0</v>
      </c>
      <c r="P1102" s="30">
        <v>0</v>
      </c>
      <c r="Q1102" s="17" t="s">
        <v>121</v>
      </c>
      <c r="R1102" s="17" t="s">
        <v>122</v>
      </c>
      <c r="S1102" s="17" t="s">
        <v>122</v>
      </c>
      <c r="T1102" s="17" t="s">
        <v>121</v>
      </c>
      <c r="U1102" s="17" t="s">
        <v>122</v>
      </c>
      <c r="V1102" s="17" t="s">
        <v>122</v>
      </c>
      <c r="W1102" s="37" t="s">
        <v>296</v>
      </c>
      <c r="X1102" s="19">
        <v>43445</v>
      </c>
      <c r="Y1102" s="19">
        <f t="shared" si="62"/>
        <v>43445</v>
      </c>
      <c r="Z1102" s="29">
        <v>1095</v>
      </c>
      <c r="AA1102" s="30">
        <v>285</v>
      </c>
      <c r="AB1102" s="30">
        <v>0</v>
      </c>
      <c r="AD1102" s="31" t="s">
        <v>400</v>
      </c>
      <c r="AE1102" s="17">
        <v>1095</v>
      </c>
      <c r="AF1102" s="32" t="s">
        <v>401</v>
      </c>
      <c r="AG1102" s="33" t="s">
        <v>173</v>
      </c>
      <c r="AH1102" s="19">
        <f t="shared" si="63"/>
        <v>43465</v>
      </c>
      <c r="AI1102" s="19">
        <f t="shared" si="61"/>
        <v>43465</v>
      </c>
      <c r="AJ1102" s="17" t="s">
        <v>402</v>
      </c>
    </row>
    <row r="1103" spans="1:36" ht="45" customHeight="1">
      <c r="A1103" s="38">
        <v>2018</v>
      </c>
      <c r="B1103" s="19">
        <v>43374</v>
      </c>
      <c r="C1103" s="19">
        <v>43465</v>
      </c>
      <c r="D1103" s="17" t="s">
        <v>96</v>
      </c>
      <c r="E1103" s="17">
        <v>322</v>
      </c>
      <c r="F1103" s="17" t="s">
        <v>144</v>
      </c>
      <c r="G1103" s="17" t="s">
        <v>144</v>
      </c>
      <c r="H1103" s="17" t="s">
        <v>145</v>
      </c>
      <c r="I1103" s="17" t="s">
        <v>1346</v>
      </c>
      <c r="J1103" s="17" t="s">
        <v>305</v>
      </c>
      <c r="K1103" s="17" t="s">
        <v>306</v>
      </c>
      <c r="L1103" s="17" t="s">
        <v>101</v>
      </c>
      <c r="M1103" s="17" t="s">
        <v>136</v>
      </c>
      <c r="N1103" s="17" t="s">
        <v>103</v>
      </c>
      <c r="O1103" s="17">
        <v>0</v>
      </c>
      <c r="P1103" s="30">
        <v>0</v>
      </c>
      <c r="Q1103" s="17" t="s">
        <v>121</v>
      </c>
      <c r="R1103" s="17" t="s">
        <v>122</v>
      </c>
      <c r="S1103" s="17" t="s">
        <v>122</v>
      </c>
      <c r="T1103" s="17" t="s">
        <v>121</v>
      </c>
      <c r="U1103" s="17" t="s">
        <v>136</v>
      </c>
      <c r="V1103" s="17" t="s">
        <v>136</v>
      </c>
      <c r="W1103" s="37" t="s">
        <v>296</v>
      </c>
      <c r="X1103" s="19">
        <v>43445</v>
      </c>
      <c r="Y1103" s="19">
        <f t="shared" si="62"/>
        <v>43445</v>
      </c>
      <c r="Z1103" s="29">
        <v>1096</v>
      </c>
      <c r="AA1103" s="30">
        <v>120</v>
      </c>
      <c r="AB1103" s="30">
        <v>0</v>
      </c>
      <c r="AD1103" s="31" t="s">
        <v>400</v>
      </c>
      <c r="AE1103" s="17">
        <v>1096</v>
      </c>
      <c r="AF1103" s="32" t="s">
        <v>401</v>
      </c>
      <c r="AG1103" s="33" t="s">
        <v>173</v>
      </c>
      <c r="AH1103" s="19">
        <f t="shared" si="63"/>
        <v>43465</v>
      </c>
      <c r="AI1103" s="19">
        <f t="shared" si="61"/>
        <v>43465</v>
      </c>
      <c r="AJ1103" s="17" t="s">
        <v>402</v>
      </c>
    </row>
    <row r="1104" spans="1:36" ht="45" customHeight="1">
      <c r="A1104" s="38">
        <v>2018</v>
      </c>
      <c r="B1104" s="19">
        <v>43374</v>
      </c>
      <c r="C1104" s="19">
        <v>43465</v>
      </c>
      <c r="D1104" s="17" t="s">
        <v>96</v>
      </c>
      <c r="E1104" s="17">
        <v>322</v>
      </c>
      <c r="F1104" s="17" t="s">
        <v>144</v>
      </c>
      <c r="G1104" s="17" t="s">
        <v>144</v>
      </c>
      <c r="H1104" s="17" t="s">
        <v>145</v>
      </c>
      <c r="I1104" s="17" t="s">
        <v>1346</v>
      </c>
      <c r="J1104" s="17" t="s">
        <v>305</v>
      </c>
      <c r="K1104" s="17" t="s">
        <v>306</v>
      </c>
      <c r="L1104" s="17" t="s">
        <v>101</v>
      </c>
      <c r="M1104" s="17" t="s">
        <v>136</v>
      </c>
      <c r="N1104" s="17" t="s">
        <v>103</v>
      </c>
      <c r="O1104" s="17">
        <v>0</v>
      </c>
      <c r="P1104" s="30">
        <v>0</v>
      </c>
      <c r="Q1104" s="17" t="s">
        <v>121</v>
      </c>
      <c r="R1104" s="17" t="s">
        <v>122</v>
      </c>
      <c r="S1104" s="17" t="s">
        <v>122</v>
      </c>
      <c r="T1104" s="17" t="s">
        <v>121</v>
      </c>
      <c r="U1104" s="17" t="s">
        <v>136</v>
      </c>
      <c r="V1104" s="17" t="s">
        <v>136</v>
      </c>
      <c r="W1104" s="37" t="s">
        <v>296</v>
      </c>
      <c r="X1104" s="19">
        <v>43444</v>
      </c>
      <c r="Y1104" s="19">
        <f t="shared" si="62"/>
        <v>43444</v>
      </c>
      <c r="Z1104" s="29">
        <v>1097</v>
      </c>
      <c r="AA1104" s="30">
        <v>120</v>
      </c>
      <c r="AB1104" s="30">
        <v>0</v>
      </c>
      <c r="AD1104" s="31" t="s">
        <v>400</v>
      </c>
      <c r="AE1104" s="17">
        <v>1097</v>
      </c>
      <c r="AF1104" s="32" t="s">
        <v>401</v>
      </c>
      <c r="AG1104" s="33" t="s">
        <v>173</v>
      </c>
      <c r="AH1104" s="19">
        <f t="shared" si="63"/>
        <v>43465</v>
      </c>
      <c r="AI1104" s="19">
        <f t="shared" ref="AI1104:AI1167" si="64">+AH1104</f>
        <v>43465</v>
      </c>
      <c r="AJ1104" s="17" t="s">
        <v>402</v>
      </c>
    </row>
    <row r="1105" spans="1:36" ht="45" customHeight="1">
      <c r="A1105" s="38">
        <v>2018</v>
      </c>
      <c r="B1105" s="19">
        <v>43374</v>
      </c>
      <c r="C1105" s="19">
        <v>43465</v>
      </c>
      <c r="D1105" s="17" t="s">
        <v>96</v>
      </c>
      <c r="E1105" s="17">
        <v>322</v>
      </c>
      <c r="F1105" s="17" t="s">
        <v>144</v>
      </c>
      <c r="G1105" s="17" t="s">
        <v>144</v>
      </c>
      <c r="H1105" s="17" t="s">
        <v>145</v>
      </c>
      <c r="I1105" s="17" t="s">
        <v>1346</v>
      </c>
      <c r="J1105" s="17" t="s">
        <v>305</v>
      </c>
      <c r="K1105" s="17" t="s">
        <v>306</v>
      </c>
      <c r="L1105" s="17" t="s">
        <v>101</v>
      </c>
      <c r="M1105" s="17" t="s">
        <v>136</v>
      </c>
      <c r="N1105" s="17" t="s">
        <v>103</v>
      </c>
      <c r="O1105" s="17">
        <v>0</v>
      </c>
      <c r="P1105" s="30">
        <v>0</v>
      </c>
      <c r="Q1105" s="17" t="s">
        <v>121</v>
      </c>
      <c r="R1105" s="17" t="s">
        <v>122</v>
      </c>
      <c r="S1105" s="17" t="s">
        <v>122</v>
      </c>
      <c r="T1105" s="17" t="s">
        <v>121</v>
      </c>
      <c r="U1105" s="17" t="s">
        <v>136</v>
      </c>
      <c r="V1105" s="17" t="s">
        <v>136</v>
      </c>
      <c r="W1105" s="37" t="s">
        <v>296</v>
      </c>
      <c r="X1105" s="19">
        <v>43446</v>
      </c>
      <c r="Y1105" s="19">
        <f t="shared" si="62"/>
        <v>43446</v>
      </c>
      <c r="Z1105" s="29">
        <v>1098</v>
      </c>
      <c r="AA1105" s="30">
        <v>83</v>
      </c>
      <c r="AB1105" s="30">
        <v>0</v>
      </c>
      <c r="AD1105" s="31" t="s">
        <v>400</v>
      </c>
      <c r="AE1105" s="17">
        <v>1098</v>
      </c>
      <c r="AF1105" s="32" t="s">
        <v>401</v>
      </c>
      <c r="AG1105" s="33" t="s">
        <v>173</v>
      </c>
      <c r="AH1105" s="19">
        <f t="shared" si="63"/>
        <v>43465</v>
      </c>
      <c r="AI1105" s="19">
        <f t="shared" si="64"/>
        <v>43465</v>
      </c>
      <c r="AJ1105" s="17" t="s">
        <v>402</v>
      </c>
    </row>
    <row r="1106" spans="1:36" ht="45" customHeight="1">
      <c r="A1106" s="38">
        <v>2018</v>
      </c>
      <c r="B1106" s="19">
        <v>43374</v>
      </c>
      <c r="C1106" s="19">
        <v>43465</v>
      </c>
      <c r="D1106" s="17" t="s">
        <v>96</v>
      </c>
      <c r="E1106" s="17">
        <v>322</v>
      </c>
      <c r="F1106" s="17" t="s">
        <v>144</v>
      </c>
      <c r="G1106" s="17" t="s">
        <v>144</v>
      </c>
      <c r="H1106" s="17" t="s">
        <v>145</v>
      </c>
      <c r="I1106" s="17" t="s">
        <v>1346</v>
      </c>
      <c r="J1106" s="17" t="s">
        <v>305</v>
      </c>
      <c r="K1106" s="17" t="s">
        <v>306</v>
      </c>
      <c r="L1106" s="17" t="s">
        <v>101</v>
      </c>
      <c r="M1106" s="17" t="s">
        <v>136</v>
      </c>
      <c r="N1106" s="17" t="s">
        <v>103</v>
      </c>
      <c r="O1106" s="17">
        <v>0</v>
      </c>
      <c r="P1106" s="30">
        <v>0</v>
      </c>
      <c r="Q1106" s="17" t="s">
        <v>121</v>
      </c>
      <c r="R1106" s="17" t="s">
        <v>122</v>
      </c>
      <c r="S1106" s="17" t="s">
        <v>122</v>
      </c>
      <c r="T1106" s="17" t="s">
        <v>121</v>
      </c>
      <c r="U1106" s="17" t="s">
        <v>136</v>
      </c>
      <c r="V1106" s="17" t="s">
        <v>136</v>
      </c>
      <c r="W1106" s="37" t="s">
        <v>296</v>
      </c>
      <c r="X1106" s="19">
        <v>43446</v>
      </c>
      <c r="Y1106" s="19">
        <f t="shared" si="62"/>
        <v>43446</v>
      </c>
      <c r="Z1106" s="29">
        <v>1099</v>
      </c>
      <c r="AA1106" s="30">
        <v>181.99</v>
      </c>
      <c r="AB1106" s="30">
        <v>0</v>
      </c>
      <c r="AD1106" s="31" t="s">
        <v>400</v>
      </c>
      <c r="AE1106" s="17">
        <v>1099</v>
      </c>
      <c r="AF1106" s="32" t="s">
        <v>401</v>
      </c>
      <c r="AG1106" s="33" t="s">
        <v>173</v>
      </c>
      <c r="AH1106" s="19">
        <f t="shared" si="63"/>
        <v>43465</v>
      </c>
      <c r="AI1106" s="19">
        <f t="shared" si="64"/>
        <v>43465</v>
      </c>
      <c r="AJ1106" s="17" t="s">
        <v>402</v>
      </c>
    </row>
    <row r="1107" spans="1:36" ht="45" customHeight="1">
      <c r="A1107" s="38">
        <v>2018</v>
      </c>
      <c r="B1107" s="19">
        <v>43374</v>
      </c>
      <c r="C1107" s="19">
        <v>43465</v>
      </c>
      <c r="D1107" s="17" t="s">
        <v>96</v>
      </c>
      <c r="E1107" s="17">
        <v>322</v>
      </c>
      <c r="F1107" s="17" t="s">
        <v>144</v>
      </c>
      <c r="G1107" s="17" t="s">
        <v>144</v>
      </c>
      <c r="H1107" s="17" t="s">
        <v>145</v>
      </c>
      <c r="I1107" s="17" t="s">
        <v>1346</v>
      </c>
      <c r="J1107" s="17" t="s">
        <v>305</v>
      </c>
      <c r="K1107" s="17" t="s">
        <v>306</v>
      </c>
      <c r="L1107" s="17" t="s">
        <v>101</v>
      </c>
      <c r="M1107" s="17" t="s">
        <v>136</v>
      </c>
      <c r="N1107" s="17" t="s">
        <v>103</v>
      </c>
      <c r="O1107" s="17">
        <v>0</v>
      </c>
      <c r="P1107" s="30">
        <v>0</v>
      </c>
      <c r="Q1107" s="17" t="s">
        <v>121</v>
      </c>
      <c r="R1107" s="17" t="s">
        <v>122</v>
      </c>
      <c r="S1107" s="17" t="s">
        <v>122</v>
      </c>
      <c r="T1107" s="17" t="s">
        <v>121</v>
      </c>
      <c r="U1107" s="17" t="s">
        <v>136</v>
      </c>
      <c r="V1107" s="17" t="s">
        <v>136</v>
      </c>
      <c r="W1107" s="37" t="s">
        <v>296</v>
      </c>
      <c r="X1107" s="19">
        <v>43447</v>
      </c>
      <c r="Y1107" s="19">
        <f t="shared" si="62"/>
        <v>43447</v>
      </c>
      <c r="Z1107" s="29">
        <v>1100</v>
      </c>
      <c r="AA1107" s="30">
        <v>195</v>
      </c>
      <c r="AB1107" s="30">
        <v>0</v>
      </c>
      <c r="AD1107" s="31" t="s">
        <v>400</v>
      </c>
      <c r="AE1107" s="17">
        <v>1100</v>
      </c>
      <c r="AF1107" s="32" t="s">
        <v>401</v>
      </c>
      <c r="AG1107" s="33" t="s">
        <v>173</v>
      </c>
      <c r="AH1107" s="19">
        <f t="shared" si="63"/>
        <v>43465</v>
      </c>
      <c r="AI1107" s="19">
        <f t="shared" si="64"/>
        <v>43465</v>
      </c>
      <c r="AJ1107" s="17" t="s">
        <v>402</v>
      </c>
    </row>
    <row r="1108" spans="1:36" ht="45" customHeight="1">
      <c r="A1108" s="38">
        <v>2018</v>
      </c>
      <c r="B1108" s="19">
        <v>43374</v>
      </c>
      <c r="C1108" s="19">
        <v>43465</v>
      </c>
      <c r="D1108" s="17" t="s">
        <v>96</v>
      </c>
      <c r="E1108" s="17">
        <v>322</v>
      </c>
      <c r="F1108" s="17" t="s">
        <v>144</v>
      </c>
      <c r="G1108" s="17" t="s">
        <v>144</v>
      </c>
      <c r="H1108" s="17" t="s">
        <v>145</v>
      </c>
      <c r="I1108" s="17" t="s">
        <v>1346</v>
      </c>
      <c r="J1108" s="17" t="s">
        <v>305</v>
      </c>
      <c r="K1108" s="17" t="s">
        <v>306</v>
      </c>
      <c r="L1108" s="17" t="s">
        <v>101</v>
      </c>
      <c r="M1108" s="17" t="s">
        <v>136</v>
      </c>
      <c r="N1108" s="17" t="s">
        <v>103</v>
      </c>
      <c r="O1108" s="17">
        <v>0</v>
      </c>
      <c r="P1108" s="30">
        <v>0</v>
      </c>
      <c r="Q1108" s="17" t="s">
        <v>121</v>
      </c>
      <c r="R1108" s="17" t="s">
        <v>122</v>
      </c>
      <c r="S1108" s="17" t="s">
        <v>122</v>
      </c>
      <c r="T1108" s="17" t="s">
        <v>121</v>
      </c>
      <c r="U1108" s="17" t="s">
        <v>136</v>
      </c>
      <c r="V1108" s="17" t="s">
        <v>136</v>
      </c>
      <c r="W1108" s="37" t="s">
        <v>296</v>
      </c>
      <c r="X1108" s="19">
        <v>43446</v>
      </c>
      <c r="Y1108" s="19">
        <f t="shared" si="62"/>
        <v>43446</v>
      </c>
      <c r="Z1108" s="29">
        <v>1101</v>
      </c>
      <c r="AA1108" s="30">
        <v>270</v>
      </c>
      <c r="AB1108" s="30">
        <v>0</v>
      </c>
      <c r="AD1108" s="31" t="s">
        <v>400</v>
      </c>
      <c r="AE1108" s="17">
        <v>1101</v>
      </c>
      <c r="AF1108" s="32" t="s">
        <v>401</v>
      </c>
      <c r="AG1108" s="33" t="s">
        <v>173</v>
      </c>
      <c r="AH1108" s="19">
        <f t="shared" si="63"/>
        <v>43465</v>
      </c>
      <c r="AI1108" s="19">
        <f t="shared" si="64"/>
        <v>43465</v>
      </c>
      <c r="AJ1108" s="17" t="s">
        <v>402</v>
      </c>
    </row>
    <row r="1109" spans="1:36" ht="45" customHeight="1">
      <c r="A1109" s="38">
        <v>2018</v>
      </c>
      <c r="B1109" s="19">
        <v>43374</v>
      </c>
      <c r="C1109" s="19">
        <v>43465</v>
      </c>
      <c r="D1109" s="17" t="s">
        <v>96</v>
      </c>
      <c r="E1109" s="17">
        <v>375</v>
      </c>
      <c r="F1109" s="17" t="s">
        <v>902</v>
      </c>
      <c r="G1109" s="17" t="s">
        <v>902</v>
      </c>
      <c r="H1109" s="17" t="s">
        <v>187</v>
      </c>
      <c r="I1109" s="17" t="s">
        <v>1382</v>
      </c>
      <c r="J1109" s="17" t="s">
        <v>1049</v>
      </c>
      <c r="K1109" s="17" t="s">
        <v>1383</v>
      </c>
      <c r="L1109" s="17" t="s">
        <v>101</v>
      </c>
      <c r="M1109" s="17" t="s">
        <v>164</v>
      </c>
      <c r="N1109" s="17" t="s">
        <v>103</v>
      </c>
      <c r="O1109" s="17">
        <v>0</v>
      </c>
      <c r="P1109" s="30">
        <v>0</v>
      </c>
      <c r="Q1109" s="17" t="s">
        <v>121</v>
      </c>
      <c r="R1109" s="17" t="s">
        <v>122</v>
      </c>
      <c r="S1109" s="17" t="s">
        <v>122</v>
      </c>
      <c r="T1109" s="17" t="s">
        <v>121</v>
      </c>
      <c r="U1109" s="17" t="s">
        <v>122</v>
      </c>
      <c r="V1109" s="17" t="s">
        <v>122</v>
      </c>
      <c r="W1109" s="37" t="s">
        <v>159</v>
      </c>
      <c r="X1109" s="19">
        <v>43426</v>
      </c>
      <c r="Y1109" s="19">
        <f t="shared" si="62"/>
        <v>43426</v>
      </c>
      <c r="Z1109" s="29">
        <v>1102</v>
      </c>
      <c r="AA1109" s="30">
        <v>30</v>
      </c>
      <c r="AB1109" s="30">
        <v>0</v>
      </c>
      <c r="AD1109" s="31" t="s">
        <v>400</v>
      </c>
      <c r="AE1109" s="17">
        <v>1102</v>
      </c>
      <c r="AF1109" s="32" t="s">
        <v>401</v>
      </c>
      <c r="AG1109" s="33" t="s">
        <v>173</v>
      </c>
      <c r="AH1109" s="19">
        <f t="shared" si="63"/>
        <v>43465</v>
      </c>
      <c r="AI1109" s="19">
        <f t="shared" si="64"/>
        <v>43465</v>
      </c>
      <c r="AJ1109" s="17" t="s">
        <v>402</v>
      </c>
    </row>
    <row r="1110" spans="1:36" ht="45" customHeight="1">
      <c r="A1110" s="38">
        <v>2018</v>
      </c>
      <c r="B1110" s="19">
        <v>43374</v>
      </c>
      <c r="C1110" s="19">
        <v>43465</v>
      </c>
      <c r="D1110" s="17" t="s">
        <v>96</v>
      </c>
      <c r="E1110" s="17">
        <v>322</v>
      </c>
      <c r="F1110" s="17" t="s">
        <v>144</v>
      </c>
      <c r="G1110" s="17" t="s">
        <v>144</v>
      </c>
      <c r="H1110" s="17" t="s">
        <v>145</v>
      </c>
      <c r="I1110" s="17" t="s">
        <v>358</v>
      </c>
      <c r="J1110" s="17" t="s">
        <v>359</v>
      </c>
      <c r="K1110" s="17" t="s">
        <v>289</v>
      </c>
      <c r="L1110" s="17" t="s">
        <v>101</v>
      </c>
      <c r="M1110" s="17" t="s">
        <v>968</v>
      </c>
      <c r="N1110" s="17" t="s">
        <v>103</v>
      </c>
      <c r="O1110" s="17">
        <v>0</v>
      </c>
      <c r="P1110" s="30">
        <v>0</v>
      </c>
      <c r="Q1110" s="17" t="s">
        <v>121</v>
      </c>
      <c r="R1110" s="17" t="s">
        <v>122</v>
      </c>
      <c r="S1110" s="17" t="s">
        <v>122</v>
      </c>
      <c r="T1110" s="17" t="s">
        <v>121</v>
      </c>
      <c r="U1110" s="17" t="s">
        <v>122</v>
      </c>
      <c r="V1110" s="17" t="s">
        <v>202</v>
      </c>
      <c r="W1110" s="37" t="s">
        <v>159</v>
      </c>
      <c r="X1110" s="19">
        <v>43392</v>
      </c>
      <c r="Y1110" s="19">
        <f t="shared" si="62"/>
        <v>43392</v>
      </c>
      <c r="Z1110" s="29">
        <v>1103</v>
      </c>
      <c r="AA1110" s="30">
        <v>188</v>
      </c>
      <c r="AB1110" s="30">
        <v>0</v>
      </c>
      <c r="AD1110" s="31" t="s">
        <v>400</v>
      </c>
      <c r="AE1110" s="17">
        <v>1103</v>
      </c>
      <c r="AF1110" s="32" t="s">
        <v>401</v>
      </c>
      <c r="AG1110" s="33" t="s">
        <v>173</v>
      </c>
      <c r="AH1110" s="19">
        <f t="shared" si="63"/>
        <v>43465</v>
      </c>
      <c r="AI1110" s="19">
        <f t="shared" si="64"/>
        <v>43465</v>
      </c>
      <c r="AJ1110" s="17" t="s">
        <v>402</v>
      </c>
    </row>
    <row r="1111" spans="1:36" ht="45" customHeight="1">
      <c r="A1111" s="38">
        <v>2018</v>
      </c>
      <c r="B1111" s="19">
        <v>43374</v>
      </c>
      <c r="C1111" s="19">
        <v>43465</v>
      </c>
      <c r="D1111" s="17" t="s">
        <v>96</v>
      </c>
      <c r="E1111" s="17">
        <v>281</v>
      </c>
      <c r="F1111" s="17" t="s">
        <v>818</v>
      </c>
      <c r="G1111" s="17" t="s">
        <v>818</v>
      </c>
      <c r="H1111" s="17" t="s">
        <v>819</v>
      </c>
      <c r="I1111" s="17" t="s">
        <v>820</v>
      </c>
      <c r="J1111" s="17" t="s">
        <v>821</v>
      </c>
      <c r="K1111" s="17" t="s">
        <v>257</v>
      </c>
      <c r="L1111" s="17" t="s">
        <v>101</v>
      </c>
      <c r="M1111" s="17" t="s">
        <v>177</v>
      </c>
      <c r="N1111" s="17" t="s">
        <v>103</v>
      </c>
      <c r="O1111" s="17">
        <v>0</v>
      </c>
      <c r="P1111" s="30">
        <v>0</v>
      </c>
      <c r="Q1111" s="17" t="s">
        <v>121</v>
      </c>
      <c r="R1111" s="17" t="s">
        <v>122</v>
      </c>
      <c r="S1111" s="17" t="s">
        <v>122</v>
      </c>
      <c r="T1111" s="17" t="s">
        <v>121</v>
      </c>
      <c r="U1111" s="17" t="s">
        <v>122</v>
      </c>
      <c r="V1111" s="17" t="s">
        <v>122</v>
      </c>
      <c r="W1111" s="17" t="s">
        <v>825</v>
      </c>
      <c r="X1111" s="19">
        <v>43398</v>
      </c>
      <c r="Y1111" s="19">
        <f t="shared" si="62"/>
        <v>43398</v>
      </c>
      <c r="Z1111" s="29">
        <v>1104</v>
      </c>
      <c r="AA1111" s="30">
        <v>180</v>
      </c>
      <c r="AB1111" s="30">
        <v>0</v>
      </c>
      <c r="AD1111" s="31" t="s">
        <v>400</v>
      </c>
      <c r="AE1111" s="17">
        <v>1104</v>
      </c>
      <c r="AF1111" s="32" t="s">
        <v>401</v>
      </c>
      <c r="AG1111" s="33" t="s">
        <v>173</v>
      </c>
      <c r="AH1111" s="19">
        <f t="shared" si="63"/>
        <v>43465</v>
      </c>
      <c r="AI1111" s="19">
        <f t="shared" si="64"/>
        <v>43465</v>
      </c>
      <c r="AJ1111" s="17" t="s">
        <v>402</v>
      </c>
    </row>
    <row r="1112" spans="1:36" ht="45" customHeight="1">
      <c r="A1112" s="38">
        <v>2018</v>
      </c>
      <c r="B1112" s="19">
        <v>43374</v>
      </c>
      <c r="C1112" s="19">
        <v>43465</v>
      </c>
      <c r="D1112" s="17" t="s">
        <v>96</v>
      </c>
      <c r="E1112" s="17">
        <v>281</v>
      </c>
      <c r="F1112" s="17" t="s">
        <v>818</v>
      </c>
      <c r="G1112" s="17" t="s">
        <v>818</v>
      </c>
      <c r="H1112" s="17" t="s">
        <v>819</v>
      </c>
      <c r="I1112" s="17" t="s">
        <v>820</v>
      </c>
      <c r="J1112" s="17" t="s">
        <v>821</v>
      </c>
      <c r="K1112" s="17" t="s">
        <v>257</v>
      </c>
      <c r="L1112" s="17" t="s">
        <v>101</v>
      </c>
      <c r="M1112" s="17" t="s">
        <v>177</v>
      </c>
      <c r="N1112" s="17" t="s">
        <v>103</v>
      </c>
      <c r="O1112" s="17">
        <v>0</v>
      </c>
      <c r="P1112" s="30">
        <v>0</v>
      </c>
      <c r="Q1112" s="17" t="s">
        <v>121</v>
      </c>
      <c r="R1112" s="17" t="s">
        <v>122</v>
      </c>
      <c r="S1112" s="17" t="s">
        <v>122</v>
      </c>
      <c r="T1112" s="17" t="s">
        <v>121</v>
      </c>
      <c r="U1112" s="17" t="s">
        <v>122</v>
      </c>
      <c r="V1112" s="17" t="s">
        <v>122</v>
      </c>
      <c r="W1112" s="17" t="s">
        <v>825</v>
      </c>
      <c r="X1112" s="19">
        <v>43398</v>
      </c>
      <c r="Y1112" s="19">
        <f t="shared" si="62"/>
        <v>43398</v>
      </c>
      <c r="Z1112" s="29">
        <v>1105</v>
      </c>
      <c r="AA1112" s="30">
        <v>170</v>
      </c>
      <c r="AB1112" s="30">
        <v>0</v>
      </c>
      <c r="AD1112" s="31" t="s">
        <v>400</v>
      </c>
      <c r="AE1112" s="17">
        <v>1105</v>
      </c>
      <c r="AF1112" s="32" t="s">
        <v>401</v>
      </c>
      <c r="AG1112" s="33" t="s">
        <v>173</v>
      </c>
      <c r="AH1112" s="19">
        <f t="shared" si="63"/>
        <v>43465</v>
      </c>
      <c r="AI1112" s="19">
        <f t="shared" si="64"/>
        <v>43465</v>
      </c>
      <c r="AJ1112" s="17" t="s">
        <v>402</v>
      </c>
    </row>
    <row r="1113" spans="1:36" ht="45" customHeight="1">
      <c r="A1113" s="38">
        <v>2018</v>
      </c>
      <c r="B1113" s="19">
        <v>43374</v>
      </c>
      <c r="C1113" s="19">
        <v>43465</v>
      </c>
      <c r="D1113" s="17" t="s">
        <v>96</v>
      </c>
      <c r="E1113" s="17">
        <v>203</v>
      </c>
      <c r="F1113" s="17" t="s">
        <v>307</v>
      </c>
      <c r="G1113" s="36" t="s">
        <v>126</v>
      </c>
      <c r="H1113" s="17" t="s">
        <v>127</v>
      </c>
      <c r="I1113" s="17" t="s">
        <v>1366</v>
      </c>
      <c r="J1113" s="17" t="s">
        <v>1367</v>
      </c>
      <c r="K1113" s="17" t="s">
        <v>1368</v>
      </c>
      <c r="L1113" s="17" t="s">
        <v>102</v>
      </c>
      <c r="M1113" s="17" t="s">
        <v>1384</v>
      </c>
      <c r="N1113" s="17" t="s">
        <v>103</v>
      </c>
      <c r="O1113" s="17">
        <v>0</v>
      </c>
      <c r="P1113" s="30">
        <v>0</v>
      </c>
      <c r="Q1113" s="17" t="s">
        <v>121</v>
      </c>
      <c r="R1113" s="17" t="s">
        <v>122</v>
      </c>
      <c r="S1113" s="17" t="s">
        <v>122</v>
      </c>
      <c r="T1113" s="17" t="s">
        <v>121</v>
      </c>
      <c r="U1113" s="17" t="s">
        <v>122</v>
      </c>
      <c r="V1113" s="17" t="s">
        <v>122</v>
      </c>
      <c r="W1113" s="17" t="s">
        <v>1384</v>
      </c>
      <c r="X1113" s="19">
        <v>43412</v>
      </c>
      <c r="Y1113" s="19">
        <f t="shared" si="62"/>
        <v>43412</v>
      </c>
      <c r="Z1113" s="29">
        <v>1106</v>
      </c>
      <c r="AA1113" s="30">
        <v>1508</v>
      </c>
      <c r="AB1113" s="30">
        <v>0</v>
      </c>
      <c r="AD1113" s="31" t="s">
        <v>400</v>
      </c>
      <c r="AE1113" s="17">
        <v>1106</v>
      </c>
      <c r="AF1113" s="32" t="s">
        <v>401</v>
      </c>
      <c r="AG1113" s="33" t="s">
        <v>173</v>
      </c>
      <c r="AH1113" s="19">
        <f t="shared" si="63"/>
        <v>43465</v>
      </c>
      <c r="AI1113" s="19">
        <f t="shared" si="64"/>
        <v>43465</v>
      </c>
      <c r="AJ1113" s="17" t="s">
        <v>402</v>
      </c>
    </row>
    <row r="1114" spans="1:36" ht="45" customHeight="1">
      <c r="A1114" s="38">
        <v>2018</v>
      </c>
      <c r="B1114" s="19">
        <v>43374</v>
      </c>
      <c r="C1114" s="19">
        <v>43465</v>
      </c>
      <c r="D1114" s="17" t="s">
        <v>99</v>
      </c>
      <c r="I1114" s="17" t="s">
        <v>990</v>
      </c>
      <c r="J1114" s="17" t="s">
        <v>162</v>
      </c>
      <c r="K1114" s="17" t="s">
        <v>991</v>
      </c>
      <c r="L1114" s="17" t="s">
        <v>101</v>
      </c>
      <c r="M1114" s="17" t="s">
        <v>700</v>
      </c>
      <c r="N1114" s="17" t="s">
        <v>103</v>
      </c>
      <c r="O1114" s="17">
        <v>0</v>
      </c>
      <c r="P1114" s="30">
        <v>0</v>
      </c>
      <c r="Q1114" s="17" t="s">
        <v>121</v>
      </c>
      <c r="R1114" s="17" t="s">
        <v>701</v>
      </c>
      <c r="S1114" s="17" t="s">
        <v>356</v>
      </c>
      <c r="T1114" s="17" t="s">
        <v>121</v>
      </c>
      <c r="U1114" s="17" t="s">
        <v>122</v>
      </c>
      <c r="V1114" s="17" t="s">
        <v>122</v>
      </c>
      <c r="W1114" s="17" t="s">
        <v>702</v>
      </c>
      <c r="X1114" s="19">
        <v>43364</v>
      </c>
      <c r="Y1114" s="19">
        <f t="shared" si="62"/>
        <v>43364</v>
      </c>
      <c r="Z1114" s="29">
        <v>1107</v>
      </c>
      <c r="AA1114" s="30">
        <v>1103</v>
      </c>
      <c r="AB1114" s="30">
        <v>0</v>
      </c>
      <c r="AD1114" s="31" t="s">
        <v>400</v>
      </c>
      <c r="AE1114" s="17">
        <v>1107</v>
      </c>
      <c r="AF1114" s="32" t="s">
        <v>401</v>
      </c>
      <c r="AG1114" s="33" t="s">
        <v>173</v>
      </c>
      <c r="AH1114" s="19">
        <f t="shared" si="63"/>
        <v>43465</v>
      </c>
      <c r="AI1114" s="19">
        <f t="shared" si="64"/>
        <v>43465</v>
      </c>
      <c r="AJ1114" s="17" t="s">
        <v>402</v>
      </c>
    </row>
    <row r="1115" spans="1:36" ht="45" customHeight="1">
      <c r="A1115" s="38">
        <v>2018</v>
      </c>
      <c r="B1115" s="19">
        <v>43374</v>
      </c>
      <c r="C1115" s="19">
        <v>43465</v>
      </c>
      <c r="D1115" s="17" t="s">
        <v>96</v>
      </c>
      <c r="E1115" s="17">
        <v>203</v>
      </c>
      <c r="F1115" s="17" t="s">
        <v>307</v>
      </c>
      <c r="G1115" s="36" t="s">
        <v>126</v>
      </c>
      <c r="H1115" s="17" t="s">
        <v>127</v>
      </c>
      <c r="I1115" s="17" t="s">
        <v>1366</v>
      </c>
      <c r="J1115" s="17" t="s">
        <v>1367</v>
      </c>
      <c r="K1115" s="17" t="s">
        <v>1368</v>
      </c>
      <c r="L1115" s="17" t="s">
        <v>101</v>
      </c>
      <c r="M1115" s="17" t="s">
        <v>233</v>
      </c>
      <c r="N1115" s="17" t="s">
        <v>103</v>
      </c>
      <c r="O1115" s="17">
        <v>0</v>
      </c>
      <c r="P1115" s="30">
        <v>0</v>
      </c>
      <c r="Q1115" s="17" t="s">
        <v>121</v>
      </c>
      <c r="R1115" s="17" t="s">
        <v>122</v>
      </c>
      <c r="S1115" s="17" t="s">
        <v>122</v>
      </c>
      <c r="T1115" s="17" t="s">
        <v>121</v>
      </c>
      <c r="U1115" s="17" t="s">
        <v>122</v>
      </c>
      <c r="V1115" s="17" t="s">
        <v>233</v>
      </c>
      <c r="W1115" s="17" t="s">
        <v>1385</v>
      </c>
      <c r="X1115" s="19">
        <v>43421</v>
      </c>
      <c r="Y1115" s="19">
        <f t="shared" si="62"/>
        <v>43421</v>
      </c>
      <c r="Z1115" s="29">
        <v>1108</v>
      </c>
      <c r="AA1115" s="30">
        <v>550</v>
      </c>
      <c r="AB1115" s="30">
        <v>0</v>
      </c>
      <c r="AD1115" s="31" t="s">
        <v>400</v>
      </c>
      <c r="AE1115" s="17">
        <v>1108</v>
      </c>
      <c r="AF1115" s="32" t="s">
        <v>401</v>
      </c>
      <c r="AG1115" s="33" t="s">
        <v>173</v>
      </c>
      <c r="AH1115" s="19">
        <f t="shared" si="63"/>
        <v>43465</v>
      </c>
      <c r="AI1115" s="19">
        <f t="shared" si="64"/>
        <v>43465</v>
      </c>
      <c r="AJ1115" s="17" t="s">
        <v>402</v>
      </c>
    </row>
    <row r="1116" spans="1:36" ht="45" customHeight="1">
      <c r="A1116" s="38">
        <v>2018</v>
      </c>
      <c r="B1116" s="19">
        <v>43374</v>
      </c>
      <c r="C1116" s="19">
        <v>43465</v>
      </c>
      <c r="D1116" s="17" t="s">
        <v>96</v>
      </c>
      <c r="E1116" s="17">
        <v>470</v>
      </c>
      <c r="F1116" s="17" t="s">
        <v>1386</v>
      </c>
      <c r="G1116" s="17" t="s">
        <v>1386</v>
      </c>
      <c r="H1116" s="17" t="s">
        <v>145</v>
      </c>
      <c r="I1116" s="17" t="s">
        <v>336</v>
      </c>
      <c r="J1116" s="17" t="s">
        <v>282</v>
      </c>
      <c r="K1116" s="17" t="s">
        <v>1387</v>
      </c>
      <c r="L1116" s="17" t="s">
        <v>101</v>
      </c>
      <c r="M1116" s="17" t="s">
        <v>233</v>
      </c>
      <c r="N1116" s="17" t="s">
        <v>103</v>
      </c>
      <c r="O1116" s="17">
        <v>3</v>
      </c>
      <c r="P1116" s="30">
        <f>(3720.03/4)*3</f>
        <v>2790.0225</v>
      </c>
      <c r="Q1116" s="17" t="s">
        <v>121</v>
      </c>
      <c r="R1116" s="17" t="s">
        <v>122</v>
      </c>
      <c r="S1116" s="17" t="s">
        <v>122</v>
      </c>
      <c r="T1116" s="17" t="s">
        <v>121</v>
      </c>
      <c r="U1116" s="17" t="s">
        <v>122</v>
      </c>
      <c r="V1116" s="17" t="s">
        <v>233</v>
      </c>
      <c r="W1116" s="17" t="s">
        <v>345</v>
      </c>
      <c r="X1116" s="19">
        <v>43420</v>
      </c>
      <c r="Y1116" s="19">
        <f t="shared" si="62"/>
        <v>43420</v>
      </c>
      <c r="Z1116" s="29">
        <v>1109</v>
      </c>
      <c r="AA1116" s="30">
        <v>3720.03</v>
      </c>
      <c r="AB1116" s="30">
        <v>0</v>
      </c>
      <c r="AD1116" s="31" t="s">
        <v>400</v>
      </c>
      <c r="AE1116" s="17">
        <v>1109</v>
      </c>
      <c r="AF1116" s="32" t="s">
        <v>401</v>
      </c>
      <c r="AG1116" s="33" t="s">
        <v>173</v>
      </c>
      <c r="AH1116" s="19">
        <f t="shared" si="63"/>
        <v>43465</v>
      </c>
      <c r="AI1116" s="19">
        <f t="shared" si="64"/>
        <v>43465</v>
      </c>
      <c r="AJ1116" s="17" t="s">
        <v>402</v>
      </c>
    </row>
    <row r="1117" spans="1:36" ht="45" customHeight="1">
      <c r="A1117" s="38">
        <v>2018</v>
      </c>
      <c r="B1117" s="19">
        <v>43374</v>
      </c>
      <c r="C1117" s="19">
        <v>43465</v>
      </c>
      <c r="D1117" s="17" t="s">
        <v>96</v>
      </c>
      <c r="E1117" s="17">
        <v>203</v>
      </c>
      <c r="F1117" s="17" t="s">
        <v>307</v>
      </c>
      <c r="G1117" s="36" t="s">
        <v>126</v>
      </c>
      <c r="H1117" s="17" t="s">
        <v>127</v>
      </c>
      <c r="I1117" s="17" t="s">
        <v>1366</v>
      </c>
      <c r="J1117" s="17" t="s">
        <v>1367</v>
      </c>
      <c r="K1117" s="17" t="s">
        <v>1368</v>
      </c>
      <c r="L1117" s="17" t="s">
        <v>101</v>
      </c>
      <c r="M1117" s="17" t="s">
        <v>233</v>
      </c>
      <c r="N1117" s="17" t="s">
        <v>103</v>
      </c>
      <c r="O1117" s="17">
        <v>3</v>
      </c>
      <c r="P1117" s="30">
        <f>(2488.5/3)*2</f>
        <v>1659</v>
      </c>
      <c r="Q1117" s="17" t="s">
        <v>121</v>
      </c>
      <c r="R1117" s="17" t="s">
        <v>122</v>
      </c>
      <c r="S1117" s="17" t="s">
        <v>122</v>
      </c>
      <c r="T1117" s="17" t="s">
        <v>121</v>
      </c>
      <c r="U1117" s="17" t="s">
        <v>122</v>
      </c>
      <c r="V1117" s="17" t="s">
        <v>233</v>
      </c>
      <c r="W1117" s="17" t="s">
        <v>1385</v>
      </c>
      <c r="X1117" s="19">
        <v>39765</v>
      </c>
      <c r="Y1117" s="19">
        <f t="shared" si="62"/>
        <v>39765</v>
      </c>
      <c r="Z1117" s="29">
        <v>1110</v>
      </c>
      <c r="AA1117" s="30">
        <v>2488.5</v>
      </c>
      <c r="AB1117" s="30">
        <v>0</v>
      </c>
      <c r="AD1117" s="31" t="s">
        <v>400</v>
      </c>
      <c r="AE1117" s="17">
        <v>1110</v>
      </c>
      <c r="AF1117" s="32" t="s">
        <v>401</v>
      </c>
      <c r="AG1117" s="33" t="s">
        <v>173</v>
      </c>
      <c r="AH1117" s="19">
        <f t="shared" si="63"/>
        <v>43465</v>
      </c>
      <c r="AI1117" s="19">
        <f t="shared" si="64"/>
        <v>43465</v>
      </c>
      <c r="AJ1117" s="17" t="s">
        <v>402</v>
      </c>
    </row>
    <row r="1118" spans="1:36" ht="45" customHeight="1">
      <c r="A1118" s="38">
        <v>2018</v>
      </c>
      <c r="B1118" s="19">
        <v>43374</v>
      </c>
      <c r="C1118" s="19">
        <v>43465</v>
      </c>
      <c r="D1118" s="17" t="s">
        <v>96</v>
      </c>
      <c r="E1118" s="17">
        <v>529</v>
      </c>
      <c r="F1118" s="17" t="s">
        <v>662</v>
      </c>
      <c r="G1118" s="17" t="s">
        <v>662</v>
      </c>
      <c r="H1118" s="17" t="s">
        <v>226</v>
      </c>
      <c r="I1118" s="17" t="s">
        <v>1370</v>
      </c>
      <c r="J1118" s="17" t="s">
        <v>1371</v>
      </c>
      <c r="K1118" s="17" t="s">
        <v>1372</v>
      </c>
      <c r="L1118" s="17" t="s">
        <v>101</v>
      </c>
      <c r="M1118" s="17" t="s">
        <v>1388</v>
      </c>
      <c r="N1118" s="17" t="s">
        <v>103</v>
      </c>
      <c r="O1118" s="17">
        <v>2</v>
      </c>
      <c r="P1118" s="30">
        <v>1844.5</v>
      </c>
      <c r="Q1118" s="17" t="s">
        <v>121</v>
      </c>
      <c r="R1118" s="17" t="s">
        <v>122</v>
      </c>
      <c r="S1118" s="17" t="s">
        <v>122</v>
      </c>
      <c r="T1118" s="17" t="s">
        <v>121</v>
      </c>
      <c r="U1118" s="17" t="s">
        <v>136</v>
      </c>
      <c r="V1118" s="17" t="s">
        <v>136</v>
      </c>
      <c r="W1118" s="17" t="s">
        <v>125</v>
      </c>
      <c r="X1118" s="19">
        <v>43434</v>
      </c>
      <c r="Y1118" s="19">
        <f t="shared" si="62"/>
        <v>43434</v>
      </c>
      <c r="Z1118" s="29">
        <v>1111</v>
      </c>
      <c r="AA1118" s="30">
        <v>3689</v>
      </c>
      <c r="AB1118" s="30">
        <v>0</v>
      </c>
      <c r="AD1118" s="31" t="s">
        <v>400</v>
      </c>
      <c r="AE1118" s="17">
        <v>1111</v>
      </c>
      <c r="AF1118" s="32" t="s">
        <v>401</v>
      </c>
      <c r="AG1118" s="33" t="s">
        <v>173</v>
      </c>
      <c r="AH1118" s="19">
        <f t="shared" si="63"/>
        <v>43465</v>
      </c>
      <c r="AI1118" s="19">
        <f t="shared" si="64"/>
        <v>43465</v>
      </c>
      <c r="AJ1118" s="17" t="s">
        <v>402</v>
      </c>
    </row>
    <row r="1119" spans="1:36" ht="45" customHeight="1">
      <c r="A1119" s="38">
        <v>2018</v>
      </c>
      <c r="B1119" s="19">
        <v>43374</v>
      </c>
      <c r="C1119" s="19">
        <v>43465</v>
      </c>
      <c r="D1119" s="17" t="s">
        <v>96</v>
      </c>
      <c r="E1119" s="17">
        <v>203</v>
      </c>
      <c r="F1119" s="17" t="s">
        <v>307</v>
      </c>
      <c r="G1119" s="36" t="s">
        <v>126</v>
      </c>
      <c r="H1119" s="17" t="s">
        <v>127</v>
      </c>
      <c r="I1119" s="17" t="s">
        <v>1366</v>
      </c>
      <c r="J1119" s="17" t="s">
        <v>1367</v>
      </c>
      <c r="K1119" s="17" t="s">
        <v>1368</v>
      </c>
      <c r="L1119" s="17" t="s">
        <v>101</v>
      </c>
      <c r="M1119" s="17" t="s">
        <v>233</v>
      </c>
      <c r="N1119" s="17" t="s">
        <v>103</v>
      </c>
      <c r="O1119" s="17">
        <v>6</v>
      </c>
      <c r="P1119" s="30">
        <f>(3100/6)*5</f>
        <v>2583.333333333333</v>
      </c>
      <c r="Q1119" s="17" t="s">
        <v>121</v>
      </c>
      <c r="R1119" s="17" t="s">
        <v>122</v>
      </c>
      <c r="S1119" s="17" t="s">
        <v>122</v>
      </c>
      <c r="T1119" s="17" t="s">
        <v>121</v>
      </c>
      <c r="U1119" s="17" t="s">
        <v>122</v>
      </c>
      <c r="V1119" s="17" t="s">
        <v>233</v>
      </c>
      <c r="W1119" s="17" t="s">
        <v>1385</v>
      </c>
      <c r="X1119" s="19">
        <v>43420</v>
      </c>
      <c r="Y1119" s="19">
        <f t="shared" ref="Y1119:Y1148" si="65">+X1119</f>
        <v>43420</v>
      </c>
      <c r="Z1119" s="29">
        <v>1112</v>
      </c>
      <c r="AA1119" s="30">
        <v>3100</v>
      </c>
      <c r="AB1119" s="30">
        <v>0</v>
      </c>
      <c r="AD1119" s="31" t="s">
        <v>400</v>
      </c>
      <c r="AE1119" s="17">
        <v>1112</v>
      </c>
      <c r="AF1119" s="32" t="s">
        <v>401</v>
      </c>
      <c r="AG1119" s="33" t="s">
        <v>173</v>
      </c>
      <c r="AH1119" s="19">
        <f t="shared" si="63"/>
        <v>43465</v>
      </c>
      <c r="AI1119" s="19">
        <f t="shared" si="64"/>
        <v>43465</v>
      </c>
      <c r="AJ1119" s="17" t="s">
        <v>402</v>
      </c>
    </row>
    <row r="1120" spans="1:36" ht="45" customHeight="1">
      <c r="A1120" s="38">
        <v>2018</v>
      </c>
      <c r="B1120" s="19">
        <v>43374</v>
      </c>
      <c r="C1120" s="19">
        <v>43465</v>
      </c>
      <c r="D1120" s="17" t="s">
        <v>96</v>
      </c>
      <c r="E1120" s="17">
        <v>249</v>
      </c>
      <c r="F1120" s="17" t="s">
        <v>777</v>
      </c>
      <c r="G1120" s="17" t="s">
        <v>777</v>
      </c>
      <c r="H1120" s="17" t="s">
        <v>127</v>
      </c>
      <c r="I1120" s="17" t="s">
        <v>1020</v>
      </c>
      <c r="J1120" s="17" t="s">
        <v>329</v>
      </c>
      <c r="K1120" s="17" t="s">
        <v>1387</v>
      </c>
      <c r="L1120" s="17" t="s">
        <v>101</v>
      </c>
      <c r="M1120" s="17" t="s">
        <v>1389</v>
      </c>
      <c r="N1120" s="17" t="s">
        <v>103</v>
      </c>
      <c r="O1120" s="17">
        <v>0</v>
      </c>
      <c r="P1120" s="30">
        <v>0</v>
      </c>
      <c r="Q1120" s="17" t="s">
        <v>121</v>
      </c>
      <c r="R1120" s="17" t="s">
        <v>122</v>
      </c>
      <c r="S1120" s="17" t="s">
        <v>122</v>
      </c>
      <c r="T1120" s="17" t="s">
        <v>121</v>
      </c>
      <c r="U1120" s="17" t="s">
        <v>122</v>
      </c>
      <c r="V1120" s="17" t="s">
        <v>1351</v>
      </c>
      <c r="W1120" s="17" t="s">
        <v>159</v>
      </c>
      <c r="X1120" s="19">
        <v>43447</v>
      </c>
      <c r="Y1120" s="19">
        <f t="shared" si="65"/>
        <v>43447</v>
      </c>
      <c r="Z1120" s="29">
        <v>1113</v>
      </c>
      <c r="AA1120" s="30">
        <v>153</v>
      </c>
      <c r="AB1120" s="30">
        <v>0</v>
      </c>
      <c r="AD1120" s="31" t="s">
        <v>400</v>
      </c>
      <c r="AE1120" s="17">
        <v>1113</v>
      </c>
      <c r="AF1120" s="32" t="s">
        <v>401</v>
      </c>
      <c r="AG1120" s="33" t="s">
        <v>173</v>
      </c>
      <c r="AH1120" s="19">
        <f t="shared" si="63"/>
        <v>43465</v>
      </c>
      <c r="AI1120" s="19">
        <f t="shared" si="64"/>
        <v>43465</v>
      </c>
      <c r="AJ1120" s="17" t="s">
        <v>402</v>
      </c>
    </row>
    <row r="1121" spans="1:36" ht="45" customHeight="1">
      <c r="A1121" s="38">
        <v>2018</v>
      </c>
      <c r="B1121" s="19">
        <v>43374</v>
      </c>
      <c r="C1121" s="19">
        <v>43465</v>
      </c>
      <c r="D1121" s="17" t="s">
        <v>96</v>
      </c>
      <c r="E1121" s="17">
        <v>249</v>
      </c>
      <c r="F1121" s="17" t="s">
        <v>777</v>
      </c>
      <c r="G1121" s="17" t="s">
        <v>777</v>
      </c>
      <c r="H1121" s="17" t="s">
        <v>127</v>
      </c>
      <c r="I1121" s="17" t="s">
        <v>1020</v>
      </c>
      <c r="J1121" s="17" t="s">
        <v>329</v>
      </c>
      <c r="K1121" s="17" t="s">
        <v>1387</v>
      </c>
      <c r="L1121" s="17" t="s">
        <v>101</v>
      </c>
      <c r="M1121" s="17" t="s">
        <v>1390</v>
      </c>
      <c r="N1121" s="17" t="s">
        <v>103</v>
      </c>
      <c r="O1121" s="17">
        <v>0</v>
      </c>
      <c r="P1121" s="30">
        <v>0</v>
      </c>
      <c r="Q1121" s="17" t="s">
        <v>121</v>
      </c>
      <c r="R1121" s="17" t="s">
        <v>122</v>
      </c>
      <c r="S1121" s="17" t="s">
        <v>122</v>
      </c>
      <c r="T1121" s="17" t="s">
        <v>121</v>
      </c>
      <c r="U1121" s="17" t="s">
        <v>122</v>
      </c>
      <c r="V1121" s="17" t="s">
        <v>185</v>
      </c>
      <c r="W1121" s="17" t="s">
        <v>159</v>
      </c>
      <c r="X1121" s="19">
        <v>43447</v>
      </c>
      <c r="Y1121" s="19">
        <f t="shared" si="65"/>
        <v>43447</v>
      </c>
      <c r="Z1121" s="29">
        <v>1114</v>
      </c>
      <c r="AA1121" s="30">
        <v>150</v>
      </c>
      <c r="AB1121" s="30">
        <v>0</v>
      </c>
      <c r="AD1121" s="31" t="s">
        <v>400</v>
      </c>
      <c r="AE1121" s="17">
        <v>1114</v>
      </c>
      <c r="AF1121" s="32" t="s">
        <v>401</v>
      </c>
      <c r="AG1121" s="33" t="s">
        <v>173</v>
      </c>
      <c r="AH1121" s="19">
        <f t="shared" si="63"/>
        <v>43465</v>
      </c>
      <c r="AI1121" s="19">
        <f t="shared" si="64"/>
        <v>43465</v>
      </c>
      <c r="AJ1121" s="17" t="s">
        <v>402</v>
      </c>
    </row>
    <row r="1122" spans="1:36" ht="45" customHeight="1">
      <c r="A1122" s="38">
        <v>2018</v>
      </c>
      <c r="B1122" s="19">
        <v>43374</v>
      </c>
      <c r="C1122" s="19">
        <v>43465</v>
      </c>
      <c r="D1122" s="17" t="s">
        <v>96</v>
      </c>
      <c r="E1122" s="17">
        <v>203</v>
      </c>
      <c r="F1122" s="17" t="s">
        <v>307</v>
      </c>
      <c r="G1122" s="36" t="s">
        <v>126</v>
      </c>
      <c r="H1122" s="17" t="s">
        <v>127</v>
      </c>
      <c r="I1122" s="17" t="s">
        <v>1366</v>
      </c>
      <c r="J1122" s="17" t="s">
        <v>1367</v>
      </c>
      <c r="K1122" s="17" t="s">
        <v>1368</v>
      </c>
      <c r="L1122" s="17" t="s">
        <v>102</v>
      </c>
      <c r="M1122" s="17" t="s">
        <v>1391</v>
      </c>
      <c r="N1122" s="17" t="s">
        <v>103</v>
      </c>
      <c r="O1122" s="17">
        <v>4</v>
      </c>
      <c r="P1122" s="30">
        <f>(1103/4)*3</f>
        <v>827.25</v>
      </c>
      <c r="Q1122" s="17" t="s">
        <v>121</v>
      </c>
      <c r="R1122" s="17" t="s">
        <v>122</v>
      </c>
      <c r="S1122" s="17" t="s">
        <v>122</v>
      </c>
      <c r="T1122" s="17" t="s">
        <v>121</v>
      </c>
      <c r="U1122" s="17" t="s">
        <v>122</v>
      </c>
      <c r="V1122" s="17" t="s">
        <v>122</v>
      </c>
      <c r="W1122" s="17" t="s">
        <v>1392</v>
      </c>
      <c r="X1122" s="19">
        <v>43447</v>
      </c>
      <c r="Y1122" s="19">
        <f t="shared" si="65"/>
        <v>43447</v>
      </c>
      <c r="Z1122" s="29">
        <v>1115</v>
      </c>
      <c r="AA1122" s="30">
        <v>1103</v>
      </c>
      <c r="AB1122" s="30">
        <v>0</v>
      </c>
      <c r="AD1122" s="31" t="s">
        <v>400</v>
      </c>
      <c r="AE1122" s="17">
        <v>1115</v>
      </c>
      <c r="AF1122" s="32" t="s">
        <v>401</v>
      </c>
      <c r="AG1122" s="33" t="s">
        <v>173</v>
      </c>
      <c r="AH1122" s="19">
        <f t="shared" si="63"/>
        <v>43465</v>
      </c>
      <c r="AI1122" s="19">
        <f t="shared" si="64"/>
        <v>43465</v>
      </c>
      <c r="AJ1122" s="17" t="s">
        <v>402</v>
      </c>
    </row>
    <row r="1123" spans="1:36" ht="45" customHeight="1">
      <c r="A1123" s="38">
        <v>2018</v>
      </c>
      <c r="B1123" s="19">
        <v>43374</v>
      </c>
      <c r="C1123" s="19">
        <v>43465</v>
      </c>
      <c r="D1123" s="17" t="s">
        <v>96</v>
      </c>
      <c r="E1123" s="17">
        <v>322</v>
      </c>
      <c r="F1123" s="17" t="s">
        <v>144</v>
      </c>
      <c r="G1123" s="17" t="s">
        <v>144</v>
      </c>
      <c r="H1123" s="17" t="s">
        <v>145</v>
      </c>
      <c r="I1123" s="17" t="s">
        <v>304</v>
      </c>
      <c r="J1123" s="17" t="s">
        <v>305</v>
      </c>
      <c r="K1123" s="17" t="s">
        <v>306</v>
      </c>
      <c r="L1123" s="17" t="s">
        <v>101</v>
      </c>
      <c r="M1123" s="17" t="s">
        <v>164</v>
      </c>
      <c r="N1123" s="17" t="s">
        <v>103</v>
      </c>
      <c r="O1123" s="17">
        <v>0</v>
      </c>
      <c r="P1123" s="30">
        <v>0</v>
      </c>
      <c r="Q1123" s="17" t="s">
        <v>121</v>
      </c>
      <c r="R1123" s="17" t="s">
        <v>122</v>
      </c>
      <c r="S1123" s="17" t="s">
        <v>122</v>
      </c>
      <c r="T1123" s="17" t="s">
        <v>121</v>
      </c>
      <c r="U1123" s="17" t="s">
        <v>122</v>
      </c>
      <c r="V1123" s="17" t="s">
        <v>122</v>
      </c>
      <c r="W1123" s="17" t="s">
        <v>296</v>
      </c>
      <c r="X1123" s="19">
        <v>43449</v>
      </c>
      <c r="Y1123" s="19">
        <f t="shared" si="65"/>
        <v>43449</v>
      </c>
      <c r="Z1123" s="29">
        <v>1116</v>
      </c>
      <c r="AA1123" s="30">
        <v>1500</v>
      </c>
      <c r="AB1123" s="30">
        <v>0</v>
      </c>
      <c r="AD1123" s="31" t="s">
        <v>400</v>
      </c>
      <c r="AE1123" s="17">
        <v>1116</v>
      </c>
      <c r="AF1123" s="32" t="s">
        <v>401</v>
      </c>
      <c r="AG1123" s="33" t="s">
        <v>173</v>
      </c>
      <c r="AH1123" s="19">
        <f t="shared" si="63"/>
        <v>43465</v>
      </c>
      <c r="AI1123" s="19">
        <f t="shared" si="64"/>
        <v>43465</v>
      </c>
      <c r="AJ1123" s="17" t="s">
        <v>402</v>
      </c>
    </row>
    <row r="1124" spans="1:36" ht="45" customHeight="1">
      <c r="A1124" s="38">
        <v>2018</v>
      </c>
      <c r="B1124" s="19">
        <v>43374</v>
      </c>
      <c r="C1124" s="19">
        <v>43465</v>
      </c>
      <c r="D1124" s="17" t="s">
        <v>96</v>
      </c>
      <c r="E1124" s="17">
        <v>249</v>
      </c>
      <c r="F1124" s="17" t="s">
        <v>777</v>
      </c>
      <c r="G1124" s="17" t="s">
        <v>777</v>
      </c>
      <c r="H1124" s="17" t="s">
        <v>127</v>
      </c>
      <c r="I1124" s="17" t="s">
        <v>1020</v>
      </c>
      <c r="J1124" s="17" t="s">
        <v>329</v>
      </c>
      <c r="K1124" s="17" t="s">
        <v>1387</v>
      </c>
      <c r="L1124" s="17" t="s">
        <v>101</v>
      </c>
      <c r="M1124" s="17" t="s">
        <v>177</v>
      </c>
      <c r="N1124" s="17" t="s">
        <v>103</v>
      </c>
      <c r="O1124" s="17">
        <v>0</v>
      </c>
      <c r="P1124" s="30">
        <v>0</v>
      </c>
      <c r="Q1124" s="17" t="s">
        <v>121</v>
      </c>
      <c r="R1124" s="17" t="s">
        <v>122</v>
      </c>
      <c r="S1124" s="17" t="s">
        <v>122</v>
      </c>
      <c r="T1124" s="17" t="s">
        <v>121</v>
      </c>
      <c r="U1124" s="17" t="s">
        <v>122</v>
      </c>
      <c r="V1124" s="17" t="s">
        <v>122</v>
      </c>
      <c r="W1124" s="17" t="s">
        <v>159</v>
      </c>
      <c r="X1124" s="19">
        <v>43433</v>
      </c>
      <c r="Y1124" s="19">
        <f t="shared" si="65"/>
        <v>43433</v>
      </c>
      <c r="Z1124" s="29">
        <v>1117</v>
      </c>
      <c r="AA1124" s="30">
        <v>100</v>
      </c>
      <c r="AB1124" s="30">
        <v>0</v>
      </c>
      <c r="AD1124" s="31" t="s">
        <v>400</v>
      </c>
      <c r="AE1124" s="17">
        <v>1117</v>
      </c>
      <c r="AF1124" s="32" t="s">
        <v>401</v>
      </c>
      <c r="AG1124" s="33" t="s">
        <v>173</v>
      </c>
      <c r="AH1124" s="19">
        <f t="shared" si="63"/>
        <v>43465</v>
      </c>
      <c r="AI1124" s="19">
        <f t="shared" si="64"/>
        <v>43465</v>
      </c>
      <c r="AJ1124" s="17" t="s">
        <v>402</v>
      </c>
    </row>
    <row r="1125" spans="1:36" ht="45" customHeight="1">
      <c r="A1125" s="38">
        <v>2018</v>
      </c>
      <c r="B1125" s="19">
        <v>43374</v>
      </c>
      <c r="C1125" s="19">
        <v>43465</v>
      </c>
      <c r="D1125" s="17" t="s">
        <v>96</v>
      </c>
      <c r="E1125" s="17">
        <v>249</v>
      </c>
      <c r="F1125" s="17" t="s">
        <v>777</v>
      </c>
      <c r="G1125" s="17" t="s">
        <v>777</v>
      </c>
      <c r="H1125" s="17" t="s">
        <v>127</v>
      </c>
      <c r="I1125" s="17" t="s">
        <v>1020</v>
      </c>
      <c r="J1125" s="17" t="s">
        <v>329</v>
      </c>
      <c r="K1125" s="17" t="s">
        <v>1387</v>
      </c>
      <c r="L1125" s="17" t="s">
        <v>101</v>
      </c>
      <c r="M1125" s="17" t="s">
        <v>177</v>
      </c>
      <c r="N1125" s="17" t="s">
        <v>103</v>
      </c>
      <c r="O1125" s="17">
        <v>0</v>
      </c>
      <c r="P1125" s="30">
        <v>0</v>
      </c>
      <c r="Q1125" s="17" t="s">
        <v>121</v>
      </c>
      <c r="R1125" s="17" t="s">
        <v>122</v>
      </c>
      <c r="S1125" s="17" t="s">
        <v>122</v>
      </c>
      <c r="T1125" s="17" t="s">
        <v>121</v>
      </c>
      <c r="U1125" s="17" t="s">
        <v>122</v>
      </c>
      <c r="V1125" s="17" t="s">
        <v>122</v>
      </c>
      <c r="W1125" s="17" t="s">
        <v>159</v>
      </c>
      <c r="X1125" s="19">
        <v>43433</v>
      </c>
      <c r="Y1125" s="19">
        <f t="shared" si="65"/>
        <v>43433</v>
      </c>
      <c r="Z1125" s="29">
        <v>1118</v>
      </c>
      <c r="AA1125" s="30">
        <v>100</v>
      </c>
      <c r="AB1125" s="30">
        <v>0</v>
      </c>
      <c r="AD1125" s="31" t="s">
        <v>400</v>
      </c>
      <c r="AE1125" s="17">
        <v>1118</v>
      </c>
      <c r="AF1125" s="32" t="s">
        <v>401</v>
      </c>
      <c r="AG1125" s="33" t="s">
        <v>173</v>
      </c>
      <c r="AH1125" s="19">
        <f t="shared" si="63"/>
        <v>43465</v>
      </c>
      <c r="AI1125" s="19">
        <f t="shared" si="64"/>
        <v>43465</v>
      </c>
      <c r="AJ1125" s="17" t="s">
        <v>402</v>
      </c>
    </row>
    <row r="1126" spans="1:36" ht="45" customHeight="1">
      <c r="A1126" s="38">
        <v>2018</v>
      </c>
      <c r="B1126" s="19">
        <v>43374</v>
      </c>
      <c r="C1126" s="19">
        <v>43465</v>
      </c>
      <c r="D1126" s="17" t="s">
        <v>96</v>
      </c>
      <c r="E1126" s="17">
        <v>249</v>
      </c>
      <c r="F1126" s="17" t="s">
        <v>777</v>
      </c>
      <c r="G1126" s="17" t="s">
        <v>777</v>
      </c>
      <c r="H1126" s="17" t="s">
        <v>127</v>
      </c>
      <c r="I1126" s="17" t="s">
        <v>1020</v>
      </c>
      <c r="J1126" s="17" t="s">
        <v>329</v>
      </c>
      <c r="K1126" s="17" t="s">
        <v>1387</v>
      </c>
      <c r="L1126" s="17" t="s">
        <v>101</v>
      </c>
      <c r="M1126" s="17" t="s">
        <v>1393</v>
      </c>
      <c r="N1126" s="17" t="s">
        <v>103</v>
      </c>
      <c r="O1126" s="17">
        <v>0</v>
      </c>
      <c r="P1126" s="30">
        <v>0</v>
      </c>
      <c r="Q1126" s="17" t="s">
        <v>121</v>
      </c>
      <c r="R1126" s="17" t="s">
        <v>122</v>
      </c>
      <c r="S1126" s="17" t="s">
        <v>122</v>
      </c>
      <c r="T1126" s="17" t="s">
        <v>121</v>
      </c>
      <c r="U1126" s="17" t="s">
        <v>122</v>
      </c>
      <c r="V1126" s="17" t="s">
        <v>185</v>
      </c>
      <c r="W1126" s="17" t="s">
        <v>159</v>
      </c>
      <c r="X1126" s="19">
        <v>43434</v>
      </c>
      <c r="Y1126" s="19">
        <f t="shared" si="65"/>
        <v>43434</v>
      </c>
      <c r="Z1126" s="29">
        <v>1119</v>
      </c>
      <c r="AA1126" s="30">
        <v>78</v>
      </c>
      <c r="AB1126" s="30">
        <v>0</v>
      </c>
      <c r="AD1126" s="31" t="s">
        <v>400</v>
      </c>
      <c r="AE1126" s="17">
        <v>1119</v>
      </c>
      <c r="AF1126" s="32" t="s">
        <v>401</v>
      </c>
      <c r="AG1126" s="33" t="s">
        <v>173</v>
      </c>
      <c r="AH1126" s="19">
        <f t="shared" si="63"/>
        <v>43465</v>
      </c>
      <c r="AI1126" s="19">
        <f t="shared" si="64"/>
        <v>43465</v>
      </c>
      <c r="AJ1126" s="17" t="s">
        <v>402</v>
      </c>
    </row>
    <row r="1127" spans="1:36" ht="45" customHeight="1">
      <c r="A1127" s="38">
        <v>2018</v>
      </c>
      <c r="B1127" s="19">
        <v>43374</v>
      </c>
      <c r="C1127" s="19">
        <v>43465</v>
      </c>
      <c r="D1127" s="17" t="s">
        <v>96</v>
      </c>
      <c r="E1127" s="17">
        <v>322</v>
      </c>
      <c r="F1127" s="17" t="s">
        <v>144</v>
      </c>
      <c r="G1127" s="17" t="s">
        <v>144</v>
      </c>
      <c r="H1127" s="17" t="s">
        <v>145</v>
      </c>
      <c r="I1127" s="17" t="s">
        <v>304</v>
      </c>
      <c r="J1127" s="17" t="s">
        <v>305</v>
      </c>
      <c r="K1127" s="17" t="s">
        <v>306</v>
      </c>
      <c r="L1127" s="17" t="s">
        <v>101</v>
      </c>
      <c r="M1127" s="17" t="s">
        <v>136</v>
      </c>
      <c r="N1127" s="17" t="s">
        <v>103</v>
      </c>
      <c r="O1127" s="17">
        <v>0</v>
      </c>
      <c r="P1127" s="30">
        <v>0</v>
      </c>
      <c r="Q1127" s="17" t="s">
        <v>121</v>
      </c>
      <c r="R1127" s="17" t="s">
        <v>122</v>
      </c>
      <c r="S1127" s="17" t="s">
        <v>122</v>
      </c>
      <c r="T1127" s="17" t="s">
        <v>121</v>
      </c>
      <c r="U1127" s="17" t="s">
        <v>136</v>
      </c>
      <c r="V1127" s="17" t="s">
        <v>136</v>
      </c>
      <c r="W1127" s="17" t="s">
        <v>296</v>
      </c>
      <c r="X1127" s="19">
        <v>43433</v>
      </c>
      <c r="Y1127" s="19">
        <f t="shared" si="65"/>
        <v>43433</v>
      </c>
      <c r="Z1127" s="29">
        <v>1120</v>
      </c>
      <c r="AA1127" s="30">
        <v>1500.06</v>
      </c>
      <c r="AB1127" s="30">
        <v>0</v>
      </c>
      <c r="AD1127" s="31" t="s">
        <v>400</v>
      </c>
      <c r="AE1127" s="17">
        <v>1120</v>
      </c>
      <c r="AF1127" s="32" t="s">
        <v>401</v>
      </c>
      <c r="AG1127" s="33" t="s">
        <v>173</v>
      </c>
      <c r="AH1127" s="19">
        <f t="shared" si="63"/>
        <v>43465</v>
      </c>
      <c r="AI1127" s="19">
        <f t="shared" si="64"/>
        <v>43465</v>
      </c>
      <c r="AJ1127" s="17" t="s">
        <v>402</v>
      </c>
    </row>
    <row r="1128" spans="1:36" ht="45" customHeight="1">
      <c r="A1128" s="38">
        <v>2018</v>
      </c>
      <c r="B1128" s="19">
        <v>43374</v>
      </c>
      <c r="C1128" s="19">
        <v>43465</v>
      </c>
      <c r="D1128" s="17" t="s">
        <v>96</v>
      </c>
      <c r="E1128" s="17">
        <v>322</v>
      </c>
      <c r="F1128" s="17" t="s">
        <v>144</v>
      </c>
      <c r="G1128" s="17" t="s">
        <v>144</v>
      </c>
      <c r="H1128" s="17" t="s">
        <v>145</v>
      </c>
      <c r="I1128" s="17" t="s">
        <v>304</v>
      </c>
      <c r="J1128" s="17" t="s">
        <v>305</v>
      </c>
      <c r="K1128" s="17" t="s">
        <v>306</v>
      </c>
      <c r="L1128" s="17" t="s">
        <v>101</v>
      </c>
      <c r="M1128" s="17" t="s">
        <v>136</v>
      </c>
      <c r="N1128" s="17" t="s">
        <v>103</v>
      </c>
      <c r="O1128" s="17">
        <v>0</v>
      </c>
      <c r="P1128" s="30">
        <v>0</v>
      </c>
      <c r="Q1128" s="17" t="s">
        <v>121</v>
      </c>
      <c r="R1128" s="17" t="s">
        <v>122</v>
      </c>
      <c r="S1128" s="17" t="s">
        <v>122</v>
      </c>
      <c r="T1128" s="17" t="s">
        <v>121</v>
      </c>
      <c r="U1128" s="17" t="s">
        <v>136</v>
      </c>
      <c r="V1128" s="17" t="s">
        <v>136</v>
      </c>
      <c r="W1128" s="17" t="s">
        <v>296</v>
      </c>
      <c r="X1128" s="19">
        <v>43441</v>
      </c>
      <c r="Y1128" s="19">
        <f t="shared" si="65"/>
        <v>43441</v>
      </c>
      <c r="Z1128" s="29">
        <v>1121</v>
      </c>
      <c r="AA1128" s="30">
        <v>332</v>
      </c>
      <c r="AB1128" s="30">
        <v>0</v>
      </c>
      <c r="AD1128" s="31" t="s">
        <v>400</v>
      </c>
      <c r="AE1128" s="17">
        <v>1121</v>
      </c>
      <c r="AF1128" s="32" t="s">
        <v>401</v>
      </c>
      <c r="AG1128" s="33" t="s">
        <v>173</v>
      </c>
      <c r="AH1128" s="19">
        <f t="shared" si="63"/>
        <v>43465</v>
      </c>
      <c r="AI1128" s="19">
        <f t="shared" si="64"/>
        <v>43465</v>
      </c>
      <c r="AJ1128" s="17" t="s">
        <v>402</v>
      </c>
    </row>
    <row r="1129" spans="1:36" ht="45" customHeight="1">
      <c r="A1129" s="38">
        <v>2018</v>
      </c>
      <c r="B1129" s="19">
        <v>43374</v>
      </c>
      <c r="C1129" s="19">
        <v>43465</v>
      </c>
      <c r="D1129" s="17" t="s">
        <v>96</v>
      </c>
      <c r="E1129" s="17">
        <v>203</v>
      </c>
      <c r="F1129" s="17" t="s">
        <v>307</v>
      </c>
      <c r="G1129" s="36" t="s">
        <v>126</v>
      </c>
      <c r="H1129" s="17" t="s">
        <v>127</v>
      </c>
      <c r="I1129" s="17" t="s">
        <v>1366</v>
      </c>
      <c r="J1129" s="17" t="s">
        <v>1367</v>
      </c>
      <c r="K1129" s="17" t="s">
        <v>1368</v>
      </c>
      <c r="L1129" s="17" t="s">
        <v>102</v>
      </c>
      <c r="M1129" s="17" t="s">
        <v>1384</v>
      </c>
      <c r="N1129" s="17" t="s">
        <v>103</v>
      </c>
      <c r="O1129" s="17">
        <v>0</v>
      </c>
      <c r="P1129" s="30">
        <v>0</v>
      </c>
      <c r="Q1129" s="17" t="s">
        <v>121</v>
      </c>
      <c r="R1129" s="17" t="s">
        <v>122</v>
      </c>
      <c r="S1129" s="17" t="s">
        <v>122</v>
      </c>
      <c r="T1129" s="17" t="s">
        <v>121</v>
      </c>
      <c r="U1129" s="17" t="s">
        <v>122</v>
      </c>
      <c r="V1129" s="17" t="s">
        <v>122</v>
      </c>
      <c r="W1129" s="17" t="s">
        <v>1384</v>
      </c>
      <c r="X1129" s="19">
        <v>43425</v>
      </c>
      <c r="Y1129" s="19">
        <f t="shared" si="65"/>
        <v>43425</v>
      </c>
      <c r="Z1129" s="29">
        <v>1122</v>
      </c>
      <c r="AA1129" s="30">
        <v>812</v>
      </c>
      <c r="AB1129" s="30">
        <v>0</v>
      </c>
      <c r="AD1129" s="31" t="s">
        <v>400</v>
      </c>
      <c r="AE1129" s="17">
        <v>1122</v>
      </c>
      <c r="AF1129" s="32" t="s">
        <v>401</v>
      </c>
      <c r="AG1129" s="33" t="s">
        <v>173</v>
      </c>
      <c r="AH1129" s="19">
        <f t="shared" si="63"/>
        <v>43465</v>
      </c>
      <c r="AI1129" s="19">
        <f t="shared" si="64"/>
        <v>43465</v>
      </c>
      <c r="AJ1129" s="17" t="s">
        <v>402</v>
      </c>
    </row>
    <row r="1130" spans="1:36" ht="45" customHeight="1">
      <c r="A1130" s="38">
        <v>2018</v>
      </c>
      <c r="B1130" s="19">
        <v>43374</v>
      </c>
      <c r="C1130" s="19">
        <v>43465</v>
      </c>
      <c r="D1130" s="17" t="s">
        <v>96</v>
      </c>
      <c r="E1130" s="17">
        <v>203</v>
      </c>
      <c r="F1130" s="17" t="s">
        <v>307</v>
      </c>
      <c r="G1130" s="36" t="s">
        <v>126</v>
      </c>
      <c r="H1130" s="17" t="s">
        <v>127</v>
      </c>
      <c r="I1130" s="17" t="s">
        <v>1366</v>
      </c>
      <c r="J1130" s="17" t="s">
        <v>1367</v>
      </c>
      <c r="K1130" s="17" t="s">
        <v>1368</v>
      </c>
      <c r="L1130" s="17" t="s">
        <v>102</v>
      </c>
      <c r="M1130" s="17" t="s">
        <v>1384</v>
      </c>
      <c r="N1130" s="17" t="s">
        <v>103</v>
      </c>
      <c r="O1130" s="17">
        <v>0</v>
      </c>
      <c r="P1130" s="30">
        <v>0</v>
      </c>
      <c r="Q1130" s="17" t="s">
        <v>121</v>
      </c>
      <c r="R1130" s="17" t="s">
        <v>122</v>
      </c>
      <c r="S1130" s="17" t="s">
        <v>122</v>
      </c>
      <c r="T1130" s="17" t="s">
        <v>121</v>
      </c>
      <c r="U1130" s="17" t="s">
        <v>122</v>
      </c>
      <c r="V1130" s="17" t="s">
        <v>122</v>
      </c>
      <c r="W1130" s="17" t="s">
        <v>1384</v>
      </c>
      <c r="X1130" s="19">
        <v>43431</v>
      </c>
      <c r="Y1130" s="19">
        <f t="shared" si="65"/>
        <v>43431</v>
      </c>
      <c r="Z1130" s="29">
        <v>1123</v>
      </c>
      <c r="AA1130" s="30">
        <v>696</v>
      </c>
      <c r="AB1130" s="30">
        <v>0</v>
      </c>
      <c r="AD1130" s="31" t="s">
        <v>400</v>
      </c>
      <c r="AE1130" s="17">
        <v>1123</v>
      </c>
      <c r="AF1130" s="32" t="s">
        <v>401</v>
      </c>
      <c r="AG1130" s="33" t="s">
        <v>173</v>
      </c>
      <c r="AH1130" s="19">
        <f t="shared" si="63"/>
        <v>43465</v>
      </c>
      <c r="AI1130" s="19">
        <f t="shared" si="64"/>
        <v>43465</v>
      </c>
      <c r="AJ1130" s="17" t="s">
        <v>402</v>
      </c>
    </row>
    <row r="1131" spans="1:36" ht="45" customHeight="1">
      <c r="A1131" s="38">
        <v>2018</v>
      </c>
      <c r="B1131" s="19">
        <v>43374</v>
      </c>
      <c r="C1131" s="19">
        <v>43465</v>
      </c>
      <c r="D1131" s="17" t="s">
        <v>96</v>
      </c>
      <c r="E1131" s="17">
        <v>203</v>
      </c>
      <c r="F1131" s="17" t="s">
        <v>307</v>
      </c>
      <c r="G1131" s="36" t="s">
        <v>126</v>
      </c>
      <c r="H1131" s="17" t="s">
        <v>127</v>
      </c>
      <c r="I1131" s="17" t="s">
        <v>1366</v>
      </c>
      <c r="J1131" s="17" t="s">
        <v>1367</v>
      </c>
      <c r="K1131" s="17" t="s">
        <v>1368</v>
      </c>
      <c r="L1131" s="17" t="s">
        <v>102</v>
      </c>
      <c r="M1131" s="17" t="s">
        <v>1384</v>
      </c>
      <c r="N1131" s="17" t="s">
        <v>103</v>
      </c>
      <c r="O1131" s="17">
        <v>10</v>
      </c>
      <c r="P1131" s="30">
        <f>(3981/10)*9</f>
        <v>3582.9</v>
      </c>
      <c r="Q1131" s="17" t="s">
        <v>121</v>
      </c>
      <c r="R1131" s="17" t="s">
        <v>122</v>
      </c>
      <c r="S1131" s="17" t="s">
        <v>122</v>
      </c>
      <c r="T1131" s="17" t="s">
        <v>121</v>
      </c>
      <c r="U1131" s="17" t="s">
        <v>122</v>
      </c>
      <c r="V1131" s="17" t="s">
        <v>122</v>
      </c>
      <c r="W1131" s="17" t="s">
        <v>1384</v>
      </c>
      <c r="X1131" s="19">
        <v>43398</v>
      </c>
      <c r="Y1131" s="19">
        <f t="shared" si="65"/>
        <v>43398</v>
      </c>
      <c r="Z1131" s="29">
        <v>1124</v>
      </c>
      <c r="AA1131" s="30">
        <v>3981.3</v>
      </c>
      <c r="AB1131" s="30">
        <v>0</v>
      </c>
      <c r="AD1131" s="31" t="s">
        <v>400</v>
      </c>
      <c r="AE1131" s="17">
        <v>1124</v>
      </c>
      <c r="AF1131" s="32" t="s">
        <v>401</v>
      </c>
      <c r="AG1131" s="33" t="s">
        <v>173</v>
      </c>
      <c r="AH1131" s="19">
        <f t="shared" si="63"/>
        <v>43465</v>
      </c>
      <c r="AI1131" s="19">
        <f t="shared" si="64"/>
        <v>43465</v>
      </c>
      <c r="AJ1131" s="17" t="s">
        <v>402</v>
      </c>
    </row>
    <row r="1132" spans="1:36" ht="45" customHeight="1">
      <c r="A1132" s="38">
        <v>2018</v>
      </c>
      <c r="B1132" s="19">
        <v>43374</v>
      </c>
      <c r="C1132" s="19">
        <v>43465</v>
      </c>
      <c r="D1132" s="17" t="s">
        <v>96</v>
      </c>
      <c r="E1132" s="36">
        <v>322</v>
      </c>
      <c r="F1132" s="36" t="s">
        <v>144</v>
      </c>
      <c r="G1132" s="36" t="s">
        <v>144</v>
      </c>
      <c r="H1132" s="36" t="s">
        <v>145</v>
      </c>
      <c r="I1132" s="36" t="s">
        <v>146</v>
      </c>
      <c r="J1132" s="36" t="s">
        <v>147</v>
      </c>
      <c r="K1132" s="36" t="s">
        <v>148</v>
      </c>
      <c r="L1132" s="17" t="s">
        <v>101</v>
      </c>
      <c r="M1132" s="17" t="s">
        <v>136</v>
      </c>
      <c r="N1132" s="17" t="s">
        <v>103</v>
      </c>
      <c r="O1132" s="17">
        <v>0</v>
      </c>
      <c r="P1132" s="30">
        <v>0</v>
      </c>
      <c r="Q1132" s="17" t="s">
        <v>121</v>
      </c>
      <c r="R1132" s="17" t="s">
        <v>122</v>
      </c>
      <c r="S1132" s="17" t="s">
        <v>122</v>
      </c>
      <c r="T1132" s="17" t="s">
        <v>121</v>
      </c>
      <c r="U1132" s="17" t="s">
        <v>136</v>
      </c>
      <c r="V1132" s="17" t="s">
        <v>136</v>
      </c>
      <c r="W1132" s="17" t="s">
        <v>296</v>
      </c>
      <c r="X1132" s="19">
        <v>43313</v>
      </c>
      <c r="Y1132" s="19">
        <v>43373</v>
      </c>
      <c r="Z1132" s="29">
        <v>1125</v>
      </c>
      <c r="AA1132" s="30">
        <v>361</v>
      </c>
      <c r="AB1132" s="30">
        <v>0</v>
      </c>
      <c r="AD1132" s="31" t="s">
        <v>400</v>
      </c>
      <c r="AE1132" s="17">
        <v>1125</v>
      </c>
      <c r="AF1132" s="32" t="s">
        <v>401</v>
      </c>
      <c r="AG1132" s="33" t="s">
        <v>173</v>
      </c>
      <c r="AH1132" s="19">
        <f t="shared" si="63"/>
        <v>43465</v>
      </c>
      <c r="AI1132" s="19">
        <f t="shared" si="64"/>
        <v>43465</v>
      </c>
      <c r="AJ1132" s="17" t="s">
        <v>402</v>
      </c>
    </row>
    <row r="1133" spans="1:36" ht="45" customHeight="1">
      <c r="A1133" s="38">
        <v>2018</v>
      </c>
      <c r="B1133" s="19">
        <v>43374</v>
      </c>
      <c r="C1133" s="19">
        <v>43465</v>
      </c>
      <c r="D1133" s="17" t="s">
        <v>96</v>
      </c>
      <c r="E1133" s="36">
        <v>322</v>
      </c>
      <c r="F1133" s="36" t="s">
        <v>144</v>
      </c>
      <c r="G1133" s="36" t="s">
        <v>144</v>
      </c>
      <c r="H1133" s="36" t="s">
        <v>145</v>
      </c>
      <c r="I1133" s="36" t="s">
        <v>146</v>
      </c>
      <c r="J1133" s="36" t="s">
        <v>147</v>
      </c>
      <c r="K1133" s="36" t="s">
        <v>148</v>
      </c>
      <c r="L1133" s="17" t="s">
        <v>101</v>
      </c>
      <c r="M1133" s="17" t="s">
        <v>136</v>
      </c>
      <c r="N1133" s="17" t="s">
        <v>103</v>
      </c>
      <c r="O1133" s="17">
        <v>0</v>
      </c>
      <c r="P1133" s="30">
        <v>0</v>
      </c>
      <c r="Q1133" s="17" t="s">
        <v>121</v>
      </c>
      <c r="R1133" s="17" t="s">
        <v>122</v>
      </c>
      <c r="S1133" s="17" t="s">
        <v>122</v>
      </c>
      <c r="T1133" s="17" t="s">
        <v>121</v>
      </c>
      <c r="U1133" s="17" t="s">
        <v>136</v>
      </c>
      <c r="V1133" s="17" t="s">
        <v>136</v>
      </c>
      <c r="W1133" s="17" t="s">
        <v>296</v>
      </c>
      <c r="X1133" s="19">
        <v>43313</v>
      </c>
      <c r="Y1133" s="19">
        <v>43373</v>
      </c>
      <c r="Z1133" s="29">
        <v>1126</v>
      </c>
      <c r="AA1133" s="30">
        <v>3729.92</v>
      </c>
      <c r="AB1133" s="30">
        <v>0</v>
      </c>
      <c r="AD1133" s="31" t="s">
        <v>400</v>
      </c>
      <c r="AE1133" s="17">
        <v>1126</v>
      </c>
      <c r="AF1133" s="32" t="s">
        <v>401</v>
      </c>
      <c r="AG1133" s="33" t="s">
        <v>173</v>
      </c>
      <c r="AH1133" s="19">
        <f t="shared" si="63"/>
        <v>43465</v>
      </c>
      <c r="AI1133" s="19">
        <f t="shared" si="64"/>
        <v>43465</v>
      </c>
      <c r="AJ1133" s="17" t="s">
        <v>402</v>
      </c>
    </row>
    <row r="1134" spans="1:36" ht="45" customHeight="1">
      <c r="A1134" s="38">
        <v>2018</v>
      </c>
      <c r="B1134" s="19">
        <v>43374</v>
      </c>
      <c r="C1134" s="19">
        <v>43465</v>
      </c>
      <c r="D1134" s="17" t="s">
        <v>96</v>
      </c>
      <c r="E1134" s="17">
        <v>311</v>
      </c>
      <c r="F1134" s="17" t="s">
        <v>204</v>
      </c>
      <c r="G1134" s="17" t="s">
        <v>204</v>
      </c>
      <c r="H1134" s="17" t="s">
        <v>145</v>
      </c>
      <c r="I1134" s="17" t="s">
        <v>346</v>
      </c>
      <c r="J1134" s="17" t="s">
        <v>253</v>
      </c>
      <c r="K1134" s="17" t="s">
        <v>163</v>
      </c>
      <c r="L1134" s="17" t="s">
        <v>101</v>
      </c>
      <c r="M1134" s="17" t="s">
        <v>202</v>
      </c>
      <c r="N1134" s="17" t="s">
        <v>103</v>
      </c>
      <c r="O1134" s="17">
        <v>4</v>
      </c>
      <c r="P1134" s="30">
        <f>(2953/4)*3</f>
        <v>2214.75</v>
      </c>
      <c r="Q1134" s="17" t="s">
        <v>121</v>
      </c>
      <c r="R1134" s="17" t="s">
        <v>122</v>
      </c>
      <c r="S1134" s="17" t="s">
        <v>122</v>
      </c>
      <c r="T1134" s="17" t="s">
        <v>121</v>
      </c>
      <c r="U1134" s="17" t="s">
        <v>122</v>
      </c>
      <c r="V1134" s="17" t="s">
        <v>202</v>
      </c>
      <c r="W1134" s="37" t="s">
        <v>345</v>
      </c>
      <c r="X1134" s="19">
        <v>43418</v>
      </c>
      <c r="Y1134" s="19">
        <f t="shared" si="65"/>
        <v>43418</v>
      </c>
      <c r="Z1134" s="29">
        <v>1127</v>
      </c>
      <c r="AA1134" s="30">
        <v>2953</v>
      </c>
      <c r="AB1134" s="30">
        <v>0</v>
      </c>
      <c r="AD1134" s="31" t="s">
        <v>400</v>
      </c>
      <c r="AE1134" s="17">
        <v>1127</v>
      </c>
      <c r="AF1134" s="32" t="s">
        <v>401</v>
      </c>
      <c r="AG1134" s="33" t="s">
        <v>173</v>
      </c>
      <c r="AH1134" s="19">
        <f t="shared" si="63"/>
        <v>43465</v>
      </c>
      <c r="AI1134" s="19">
        <f t="shared" si="64"/>
        <v>43465</v>
      </c>
      <c r="AJ1134" s="17" t="s">
        <v>402</v>
      </c>
    </row>
    <row r="1135" spans="1:36" ht="45" customHeight="1">
      <c r="A1135" s="38">
        <v>2018</v>
      </c>
      <c r="B1135" s="19">
        <v>43374</v>
      </c>
      <c r="C1135" s="19">
        <v>43465</v>
      </c>
      <c r="D1135" s="17" t="s">
        <v>96</v>
      </c>
      <c r="E1135" s="17">
        <v>529</v>
      </c>
      <c r="F1135" s="17" t="s">
        <v>662</v>
      </c>
      <c r="G1135" s="17" t="s">
        <v>662</v>
      </c>
      <c r="H1135" s="17" t="s">
        <v>226</v>
      </c>
      <c r="I1135" s="17" t="s">
        <v>1370</v>
      </c>
      <c r="J1135" s="17" t="s">
        <v>1371</v>
      </c>
      <c r="K1135" s="17" t="s">
        <v>1372</v>
      </c>
      <c r="L1135" s="17" t="s">
        <v>101</v>
      </c>
      <c r="M1135" s="17" t="s">
        <v>1388</v>
      </c>
      <c r="N1135" s="17" t="s">
        <v>103</v>
      </c>
      <c r="O1135" s="17">
        <v>0</v>
      </c>
      <c r="P1135" s="30">
        <v>0</v>
      </c>
      <c r="Q1135" s="17" t="s">
        <v>121</v>
      </c>
      <c r="R1135" s="17" t="s">
        <v>122</v>
      </c>
      <c r="S1135" s="17" t="s">
        <v>122</v>
      </c>
      <c r="T1135" s="17" t="s">
        <v>121</v>
      </c>
      <c r="U1135" s="17" t="s">
        <v>136</v>
      </c>
      <c r="V1135" s="17" t="s">
        <v>136</v>
      </c>
      <c r="W1135" s="17" t="s">
        <v>125</v>
      </c>
      <c r="X1135" s="19">
        <v>43432</v>
      </c>
      <c r="Y1135" s="19">
        <v>43434</v>
      </c>
      <c r="Z1135" s="29">
        <v>1128</v>
      </c>
      <c r="AA1135" s="30">
        <v>130</v>
      </c>
      <c r="AB1135" s="30">
        <v>0</v>
      </c>
      <c r="AD1135" s="31" t="s">
        <v>400</v>
      </c>
      <c r="AE1135" s="17">
        <v>1128</v>
      </c>
      <c r="AF1135" s="32" t="s">
        <v>401</v>
      </c>
      <c r="AG1135" s="33" t="s">
        <v>173</v>
      </c>
      <c r="AH1135" s="19">
        <f t="shared" si="63"/>
        <v>43465</v>
      </c>
      <c r="AI1135" s="19">
        <f t="shared" si="64"/>
        <v>43465</v>
      </c>
      <c r="AJ1135" s="17" t="s">
        <v>402</v>
      </c>
    </row>
    <row r="1136" spans="1:36" ht="45" customHeight="1">
      <c r="A1136" s="38">
        <v>2018</v>
      </c>
      <c r="B1136" s="19">
        <v>43374</v>
      </c>
      <c r="C1136" s="19">
        <v>43465</v>
      </c>
      <c r="D1136" s="17" t="s">
        <v>96</v>
      </c>
      <c r="E1136" s="17">
        <v>529</v>
      </c>
      <c r="F1136" s="17" t="s">
        <v>662</v>
      </c>
      <c r="G1136" s="17" t="s">
        <v>662</v>
      </c>
      <c r="H1136" s="17" t="s">
        <v>226</v>
      </c>
      <c r="I1136" s="17" t="s">
        <v>1370</v>
      </c>
      <c r="J1136" s="17" t="s">
        <v>1371</v>
      </c>
      <c r="K1136" s="17" t="s">
        <v>1372</v>
      </c>
      <c r="L1136" s="17" t="s">
        <v>101</v>
      </c>
      <c r="M1136" s="17" t="s">
        <v>1388</v>
      </c>
      <c r="N1136" s="17" t="s">
        <v>103</v>
      </c>
      <c r="O1136" s="17">
        <v>0</v>
      </c>
      <c r="P1136" s="30">
        <v>0</v>
      </c>
      <c r="Q1136" s="17" t="s">
        <v>121</v>
      </c>
      <c r="R1136" s="17" t="s">
        <v>122</v>
      </c>
      <c r="S1136" s="17" t="s">
        <v>122</v>
      </c>
      <c r="T1136" s="17" t="s">
        <v>121</v>
      </c>
      <c r="U1136" s="17" t="s">
        <v>136</v>
      </c>
      <c r="V1136" s="17" t="s">
        <v>136</v>
      </c>
      <c r="W1136" s="17" t="s">
        <v>125</v>
      </c>
      <c r="X1136" s="19">
        <v>43432</v>
      </c>
      <c r="Y1136" s="19">
        <v>43434</v>
      </c>
      <c r="Z1136" s="29">
        <v>1129</v>
      </c>
      <c r="AA1136" s="30">
        <v>2162</v>
      </c>
      <c r="AB1136" s="30">
        <v>0</v>
      </c>
      <c r="AD1136" s="31" t="s">
        <v>400</v>
      </c>
      <c r="AE1136" s="17">
        <v>1129</v>
      </c>
      <c r="AF1136" s="32" t="s">
        <v>401</v>
      </c>
      <c r="AG1136" s="33" t="s">
        <v>173</v>
      </c>
      <c r="AH1136" s="19">
        <f t="shared" si="63"/>
        <v>43465</v>
      </c>
      <c r="AI1136" s="19">
        <f t="shared" si="64"/>
        <v>43465</v>
      </c>
      <c r="AJ1136" s="17" t="s">
        <v>402</v>
      </c>
    </row>
    <row r="1137" spans="1:36" ht="45" customHeight="1">
      <c r="A1137" s="38">
        <v>2018</v>
      </c>
      <c r="B1137" s="19">
        <v>43374</v>
      </c>
      <c r="C1137" s="19">
        <v>43465</v>
      </c>
      <c r="D1137" s="17" t="s">
        <v>96</v>
      </c>
      <c r="E1137" s="17">
        <v>322</v>
      </c>
      <c r="F1137" s="17" t="s">
        <v>144</v>
      </c>
      <c r="G1137" s="17" t="s">
        <v>144</v>
      </c>
      <c r="H1137" s="17" t="s">
        <v>145</v>
      </c>
      <c r="I1137" s="17" t="s">
        <v>304</v>
      </c>
      <c r="J1137" s="17" t="s">
        <v>305</v>
      </c>
      <c r="K1137" s="17" t="s">
        <v>306</v>
      </c>
      <c r="L1137" s="17" t="s">
        <v>101</v>
      </c>
      <c r="M1137" s="17" t="s">
        <v>136</v>
      </c>
      <c r="N1137" s="17" t="s">
        <v>103</v>
      </c>
      <c r="O1137" s="17">
        <v>0</v>
      </c>
      <c r="P1137" s="30">
        <v>0</v>
      </c>
      <c r="Q1137" s="17" t="s">
        <v>121</v>
      </c>
      <c r="R1137" s="17" t="s">
        <v>122</v>
      </c>
      <c r="S1137" s="17" t="s">
        <v>122</v>
      </c>
      <c r="T1137" s="17" t="s">
        <v>121</v>
      </c>
      <c r="U1137" s="17" t="s">
        <v>136</v>
      </c>
      <c r="V1137" s="17" t="s">
        <v>136</v>
      </c>
      <c r="W1137" s="17" t="s">
        <v>296</v>
      </c>
      <c r="X1137" s="19">
        <v>43374</v>
      </c>
      <c r="Y1137" s="19">
        <v>43404</v>
      </c>
      <c r="Z1137" s="29">
        <v>1130</v>
      </c>
      <c r="AA1137" s="30">
        <v>951.01</v>
      </c>
      <c r="AB1137" s="30">
        <v>0</v>
      </c>
      <c r="AD1137" s="31" t="s">
        <v>400</v>
      </c>
      <c r="AE1137" s="17">
        <v>1130</v>
      </c>
      <c r="AF1137" s="32" t="s">
        <v>401</v>
      </c>
      <c r="AG1137" s="33" t="s">
        <v>173</v>
      </c>
      <c r="AH1137" s="19">
        <f t="shared" si="63"/>
        <v>43465</v>
      </c>
      <c r="AI1137" s="19">
        <f t="shared" si="64"/>
        <v>43465</v>
      </c>
      <c r="AJ1137" s="17" t="s">
        <v>402</v>
      </c>
    </row>
    <row r="1138" spans="1:36" ht="45" customHeight="1">
      <c r="A1138" s="38">
        <v>2018</v>
      </c>
      <c r="B1138" s="19">
        <v>43374</v>
      </c>
      <c r="C1138" s="19">
        <v>43465</v>
      </c>
      <c r="D1138" s="17" t="s">
        <v>96</v>
      </c>
      <c r="E1138" s="17">
        <v>322</v>
      </c>
      <c r="F1138" s="17" t="s">
        <v>144</v>
      </c>
      <c r="G1138" s="17" t="s">
        <v>144</v>
      </c>
      <c r="H1138" s="17" t="s">
        <v>145</v>
      </c>
      <c r="I1138" s="17" t="s">
        <v>304</v>
      </c>
      <c r="J1138" s="17" t="s">
        <v>305</v>
      </c>
      <c r="K1138" s="17" t="s">
        <v>306</v>
      </c>
      <c r="L1138" s="17" t="s">
        <v>101</v>
      </c>
      <c r="M1138" s="17" t="s">
        <v>136</v>
      </c>
      <c r="N1138" s="17" t="s">
        <v>103</v>
      </c>
      <c r="O1138" s="17">
        <v>0</v>
      </c>
      <c r="P1138" s="30">
        <v>0</v>
      </c>
      <c r="Q1138" s="17" t="s">
        <v>121</v>
      </c>
      <c r="R1138" s="17" t="s">
        <v>122</v>
      </c>
      <c r="S1138" s="17" t="s">
        <v>122</v>
      </c>
      <c r="T1138" s="17" t="s">
        <v>121</v>
      </c>
      <c r="U1138" s="17" t="s">
        <v>136</v>
      </c>
      <c r="V1138" s="17" t="s">
        <v>136</v>
      </c>
      <c r="W1138" s="17" t="s">
        <v>296</v>
      </c>
      <c r="X1138" s="19">
        <v>43374</v>
      </c>
      <c r="Y1138" s="19">
        <v>43404</v>
      </c>
      <c r="Z1138" s="29">
        <v>1131</v>
      </c>
      <c r="AA1138" s="30">
        <v>7336.4</v>
      </c>
      <c r="AB1138" s="30">
        <v>0</v>
      </c>
      <c r="AD1138" s="31" t="s">
        <v>400</v>
      </c>
      <c r="AE1138" s="17">
        <v>1131</v>
      </c>
      <c r="AF1138" s="32" t="s">
        <v>401</v>
      </c>
      <c r="AG1138" s="33" t="s">
        <v>173</v>
      </c>
      <c r="AH1138" s="19">
        <f t="shared" si="63"/>
        <v>43465</v>
      </c>
      <c r="AI1138" s="19">
        <f t="shared" si="64"/>
        <v>43465</v>
      </c>
      <c r="AJ1138" s="17" t="s">
        <v>402</v>
      </c>
    </row>
    <row r="1139" spans="1:36" ht="45" customHeight="1">
      <c r="A1139" s="38">
        <v>2018</v>
      </c>
      <c r="B1139" s="19">
        <v>43374</v>
      </c>
      <c r="C1139" s="19">
        <v>43465</v>
      </c>
      <c r="D1139" s="17" t="s">
        <v>96</v>
      </c>
      <c r="E1139" s="17">
        <v>203</v>
      </c>
      <c r="F1139" s="17" t="s">
        <v>307</v>
      </c>
      <c r="G1139" s="36" t="s">
        <v>126</v>
      </c>
      <c r="H1139" s="17" t="s">
        <v>127</v>
      </c>
      <c r="I1139" s="17" t="s">
        <v>1366</v>
      </c>
      <c r="J1139" s="17" t="s">
        <v>1367</v>
      </c>
      <c r="K1139" s="17" t="s">
        <v>1368</v>
      </c>
      <c r="L1139" s="17" t="s">
        <v>101</v>
      </c>
      <c r="M1139" s="17" t="s">
        <v>136</v>
      </c>
      <c r="N1139" s="17" t="s">
        <v>103</v>
      </c>
      <c r="O1139" s="17">
        <v>0</v>
      </c>
      <c r="P1139" s="30">
        <v>0</v>
      </c>
      <c r="Q1139" s="17" t="s">
        <v>121</v>
      </c>
      <c r="R1139" s="17" t="s">
        <v>122</v>
      </c>
      <c r="S1139" s="17" t="s">
        <v>122</v>
      </c>
      <c r="T1139" s="17" t="s">
        <v>121</v>
      </c>
      <c r="U1139" s="17" t="s">
        <v>136</v>
      </c>
      <c r="V1139" s="17" t="s">
        <v>136</v>
      </c>
      <c r="W1139" s="17" t="s">
        <v>1384</v>
      </c>
      <c r="X1139" s="19">
        <v>43396</v>
      </c>
      <c r="Y1139" s="19">
        <f t="shared" si="65"/>
        <v>43396</v>
      </c>
      <c r="Z1139" s="29">
        <v>1132</v>
      </c>
      <c r="AA1139" s="30">
        <v>8240.4599999999991</v>
      </c>
      <c r="AB1139" s="30">
        <v>0</v>
      </c>
      <c r="AD1139" s="31" t="s">
        <v>400</v>
      </c>
      <c r="AE1139" s="17">
        <v>1132</v>
      </c>
      <c r="AF1139" s="32" t="s">
        <v>401</v>
      </c>
      <c r="AG1139" s="33" t="s">
        <v>173</v>
      </c>
      <c r="AH1139" s="19">
        <f t="shared" si="63"/>
        <v>43465</v>
      </c>
      <c r="AI1139" s="19">
        <f t="shared" si="64"/>
        <v>43465</v>
      </c>
      <c r="AJ1139" s="17" t="s">
        <v>402</v>
      </c>
    </row>
    <row r="1140" spans="1:36" ht="45" customHeight="1">
      <c r="A1140" s="38">
        <v>2018</v>
      </c>
      <c r="B1140" s="19">
        <v>43374</v>
      </c>
      <c r="C1140" s="19">
        <v>43465</v>
      </c>
      <c r="D1140" s="17" t="s">
        <v>96</v>
      </c>
      <c r="E1140" s="17">
        <v>322</v>
      </c>
      <c r="F1140" s="17" t="s">
        <v>144</v>
      </c>
      <c r="G1140" s="17" t="s">
        <v>144</v>
      </c>
      <c r="H1140" s="17" t="s">
        <v>145</v>
      </c>
      <c r="I1140" s="17" t="s">
        <v>1346</v>
      </c>
      <c r="J1140" s="17" t="s">
        <v>305</v>
      </c>
      <c r="K1140" s="17" t="s">
        <v>306</v>
      </c>
      <c r="L1140" s="17" t="s">
        <v>101</v>
      </c>
      <c r="M1140" s="17" t="s">
        <v>136</v>
      </c>
      <c r="N1140" s="17" t="s">
        <v>103</v>
      </c>
      <c r="O1140" s="17">
        <v>0</v>
      </c>
      <c r="P1140" s="30">
        <v>0</v>
      </c>
      <c r="Q1140" s="17" t="s">
        <v>121</v>
      </c>
      <c r="R1140" s="17" t="s">
        <v>122</v>
      </c>
      <c r="S1140" s="17" t="s">
        <v>122</v>
      </c>
      <c r="T1140" s="17" t="s">
        <v>121</v>
      </c>
      <c r="U1140" s="17" t="s">
        <v>136</v>
      </c>
      <c r="V1140" s="17" t="s">
        <v>136</v>
      </c>
      <c r="W1140" s="37" t="s">
        <v>296</v>
      </c>
      <c r="X1140" s="19">
        <v>43451</v>
      </c>
      <c r="Y1140" s="19">
        <v>43461</v>
      </c>
      <c r="Z1140" s="29">
        <v>1133</v>
      </c>
      <c r="AA1140" s="30">
        <v>600</v>
      </c>
      <c r="AB1140" s="30">
        <v>0</v>
      </c>
      <c r="AD1140" s="31" t="s">
        <v>400</v>
      </c>
      <c r="AE1140" s="17">
        <v>1133</v>
      </c>
      <c r="AF1140" s="32" t="s">
        <v>401</v>
      </c>
      <c r="AG1140" s="33" t="s">
        <v>173</v>
      </c>
      <c r="AH1140" s="19">
        <f t="shared" si="63"/>
        <v>43465</v>
      </c>
      <c r="AI1140" s="19">
        <f t="shared" si="64"/>
        <v>43465</v>
      </c>
      <c r="AJ1140" s="17" t="s">
        <v>402</v>
      </c>
    </row>
    <row r="1141" spans="1:36" ht="45" customHeight="1">
      <c r="A1141" s="38">
        <v>2018</v>
      </c>
      <c r="B1141" s="19">
        <v>43374</v>
      </c>
      <c r="C1141" s="19">
        <v>43465</v>
      </c>
      <c r="D1141" s="17" t="s">
        <v>96</v>
      </c>
      <c r="E1141" s="17">
        <v>322</v>
      </c>
      <c r="F1141" s="17" t="s">
        <v>144</v>
      </c>
      <c r="G1141" s="17" t="s">
        <v>144</v>
      </c>
      <c r="H1141" s="17" t="s">
        <v>145</v>
      </c>
      <c r="I1141" s="17" t="s">
        <v>1346</v>
      </c>
      <c r="J1141" s="17" t="s">
        <v>305</v>
      </c>
      <c r="K1141" s="17" t="s">
        <v>306</v>
      </c>
      <c r="L1141" s="17" t="s">
        <v>101</v>
      </c>
      <c r="M1141" s="17" t="s">
        <v>136</v>
      </c>
      <c r="N1141" s="17" t="s">
        <v>103</v>
      </c>
      <c r="O1141" s="17">
        <v>0</v>
      </c>
      <c r="P1141" s="30">
        <v>0</v>
      </c>
      <c r="Q1141" s="17" t="s">
        <v>121</v>
      </c>
      <c r="R1141" s="17" t="s">
        <v>122</v>
      </c>
      <c r="S1141" s="17" t="s">
        <v>122</v>
      </c>
      <c r="T1141" s="17" t="s">
        <v>121</v>
      </c>
      <c r="U1141" s="17" t="s">
        <v>136</v>
      </c>
      <c r="V1141" s="17" t="s">
        <v>136</v>
      </c>
      <c r="W1141" s="37" t="s">
        <v>296</v>
      </c>
      <c r="X1141" s="19">
        <v>43452</v>
      </c>
      <c r="Y1141" s="19">
        <f t="shared" si="65"/>
        <v>43452</v>
      </c>
      <c r="Z1141" s="29">
        <v>1134</v>
      </c>
      <c r="AA1141" s="30">
        <v>775</v>
      </c>
      <c r="AB1141" s="30">
        <v>0</v>
      </c>
      <c r="AD1141" s="31" t="s">
        <v>400</v>
      </c>
      <c r="AE1141" s="17">
        <v>1134</v>
      </c>
      <c r="AF1141" s="32" t="s">
        <v>401</v>
      </c>
      <c r="AG1141" s="33" t="s">
        <v>173</v>
      </c>
      <c r="AH1141" s="19">
        <f t="shared" si="63"/>
        <v>43465</v>
      </c>
      <c r="AI1141" s="19">
        <f t="shared" si="64"/>
        <v>43465</v>
      </c>
      <c r="AJ1141" s="17" t="s">
        <v>402</v>
      </c>
    </row>
    <row r="1142" spans="1:36" ht="45" customHeight="1">
      <c r="A1142" s="38">
        <v>2018</v>
      </c>
      <c r="B1142" s="19">
        <v>43374</v>
      </c>
      <c r="C1142" s="19">
        <v>43465</v>
      </c>
      <c r="D1142" s="17" t="s">
        <v>96</v>
      </c>
      <c r="E1142" s="17">
        <v>322</v>
      </c>
      <c r="F1142" s="17" t="s">
        <v>144</v>
      </c>
      <c r="G1142" s="17" t="s">
        <v>144</v>
      </c>
      <c r="H1142" s="17" t="s">
        <v>145</v>
      </c>
      <c r="I1142" s="17" t="s">
        <v>1346</v>
      </c>
      <c r="J1142" s="17" t="s">
        <v>305</v>
      </c>
      <c r="K1142" s="17" t="s">
        <v>306</v>
      </c>
      <c r="L1142" s="17" t="s">
        <v>101</v>
      </c>
      <c r="M1142" s="17" t="s">
        <v>136</v>
      </c>
      <c r="N1142" s="17" t="s">
        <v>103</v>
      </c>
      <c r="O1142" s="17">
        <v>0</v>
      </c>
      <c r="P1142" s="30">
        <v>0</v>
      </c>
      <c r="Q1142" s="17" t="s">
        <v>121</v>
      </c>
      <c r="R1142" s="17" t="s">
        <v>122</v>
      </c>
      <c r="S1142" s="17" t="s">
        <v>122</v>
      </c>
      <c r="T1142" s="17" t="s">
        <v>121</v>
      </c>
      <c r="U1142" s="17" t="s">
        <v>136</v>
      </c>
      <c r="V1142" s="17" t="s">
        <v>136</v>
      </c>
      <c r="W1142" s="37" t="s">
        <v>296</v>
      </c>
      <c r="X1142" s="19">
        <v>43460</v>
      </c>
      <c r="Y1142" s="19">
        <f t="shared" si="65"/>
        <v>43460</v>
      </c>
      <c r="Z1142" s="29">
        <v>1135</v>
      </c>
      <c r="AA1142" s="30">
        <v>197</v>
      </c>
      <c r="AB1142" s="30">
        <v>0</v>
      </c>
      <c r="AD1142" s="31" t="s">
        <v>400</v>
      </c>
      <c r="AE1142" s="17">
        <v>1135</v>
      </c>
      <c r="AF1142" s="32" t="s">
        <v>401</v>
      </c>
      <c r="AG1142" s="33" t="s">
        <v>173</v>
      </c>
      <c r="AH1142" s="19">
        <f t="shared" si="63"/>
        <v>43465</v>
      </c>
      <c r="AI1142" s="19">
        <f t="shared" si="64"/>
        <v>43465</v>
      </c>
      <c r="AJ1142" s="17" t="s">
        <v>402</v>
      </c>
    </row>
    <row r="1143" spans="1:36" ht="45" customHeight="1">
      <c r="A1143" s="38">
        <v>2018</v>
      </c>
      <c r="B1143" s="19">
        <v>43374</v>
      </c>
      <c r="C1143" s="19">
        <v>43465</v>
      </c>
      <c r="D1143" s="17" t="s">
        <v>96</v>
      </c>
      <c r="E1143" s="17">
        <v>322</v>
      </c>
      <c r="F1143" s="17" t="s">
        <v>144</v>
      </c>
      <c r="G1143" s="17" t="s">
        <v>144</v>
      </c>
      <c r="H1143" s="17" t="s">
        <v>145</v>
      </c>
      <c r="I1143" s="17" t="s">
        <v>1346</v>
      </c>
      <c r="J1143" s="17" t="s">
        <v>305</v>
      </c>
      <c r="K1143" s="17" t="s">
        <v>306</v>
      </c>
      <c r="L1143" s="17" t="s">
        <v>101</v>
      </c>
      <c r="M1143" s="17" t="s">
        <v>136</v>
      </c>
      <c r="N1143" s="17" t="s">
        <v>103</v>
      </c>
      <c r="O1143" s="17">
        <v>0</v>
      </c>
      <c r="P1143" s="30">
        <v>0</v>
      </c>
      <c r="Q1143" s="17" t="s">
        <v>121</v>
      </c>
      <c r="R1143" s="17" t="s">
        <v>122</v>
      </c>
      <c r="S1143" s="17" t="s">
        <v>122</v>
      </c>
      <c r="T1143" s="17" t="s">
        <v>121</v>
      </c>
      <c r="U1143" s="17" t="s">
        <v>136</v>
      </c>
      <c r="V1143" s="17" t="s">
        <v>136</v>
      </c>
      <c r="W1143" s="37" t="s">
        <v>296</v>
      </c>
      <c r="X1143" s="19">
        <v>43458</v>
      </c>
      <c r="Y1143" s="19">
        <f t="shared" si="65"/>
        <v>43458</v>
      </c>
      <c r="Z1143" s="29">
        <v>1136</v>
      </c>
      <c r="AA1143" s="30">
        <v>135</v>
      </c>
      <c r="AB1143" s="30">
        <v>0</v>
      </c>
      <c r="AD1143" s="31" t="s">
        <v>400</v>
      </c>
      <c r="AE1143" s="17">
        <v>1136</v>
      </c>
      <c r="AF1143" s="32" t="s">
        <v>401</v>
      </c>
      <c r="AG1143" s="33" t="s">
        <v>173</v>
      </c>
      <c r="AH1143" s="19">
        <f t="shared" si="63"/>
        <v>43465</v>
      </c>
      <c r="AI1143" s="19">
        <f t="shared" si="64"/>
        <v>43465</v>
      </c>
      <c r="AJ1143" s="17" t="s">
        <v>402</v>
      </c>
    </row>
    <row r="1144" spans="1:36" ht="45" customHeight="1">
      <c r="A1144" s="38">
        <v>2018</v>
      </c>
      <c r="B1144" s="19">
        <v>43374</v>
      </c>
      <c r="C1144" s="19">
        <v>43465</v>
      </c>
      <c r="D1144" s="17" t="s">
        <v>96</v>
      </c>
      <c r="E1144" s="17">
        <v>322</v>
      </c>
      <c r="F1144" s="17" t="s">
        <v>144</v>
      </c>
      <c r="G1144" s="17" t="s">
        <v>144</v>
      </c>
      <c r="H1144" s="17" t="s">
        <v>145</v>
      </c>
      <c r="I1144" s="17" t="s">
        <v>1346</v>
      </c>
      <c r="J1144" s="17" t="s">
        <v>305</v>
      </c>
      <c r="K1144" s="17" t="s">
        <v>306</v>
      </c>
      <c r="L1144" s="17" t="s">
        <v>101</v>
      </c>
      <c r="M1144" s="17" t="s">
        <v>1394</v>
      </c>
      <c r="N1144" s="17" t="s">
        <v>103</v>
      </c>
      <c r="O1144" s="17">
        <v>0</v>
      </c>
      <c r="P1144" s="30">
        <v>0</v>
      </c>
      <c r="Q1144" s="17" t="s">
        <v>121</v>
      </c>
      <c r="R1144" s="17" t="s">
        <v>122</v>
      </c>
      <c r="S1144" s="17" t="s">
        <v>122</v>
      </c>
      <c r="T1144" s="17" t="s">
        <v>121</v>
      </c>
      <c r="U1144" s="17" t="s">
        <v>1394</v>
      </c>
      <c r="V1144" s="17" t="s">
        <v>1394</v>
      </c>
      <c r="W1144" s="37" t="s">
        <v>296</v>
      </c>
      <c r="X1144" s="19">
        <v>43453</v>
      </c>
      <c r="Y1144" s="19">
        <f t="shared" si="65"/>
        <v>43453</v>
      </c>
      <c r="Z1144" s="29">
        <v>1137</v>
      </c>
      <c r="AA1144" s="30">
        <v>308</v>
      </c>
      <c r="AB1144" s="30">
        <v>0</v>
      </c>
      <c r="AD1144" s="31" t="s">
        <v>400</v>
      </c>
      <c r="AE1144" s="17">
        <v>1137</v>
      </c>
      <c r="AF1144" s="32" t="s">
        <v>401</v>
      </c>
      <c r="AG1144" s="33" t="s">
        <v>173</v>
      </c>
      <c r="AH1144" s="19">
        <f t="shared" si="63"/>
        <v>43465</v>
      </c>
      <c r="AI1144" s="19">
        <f t="shared" si="64"/>
        <v>43465</v>
      </c>
      <c r="AJ1144" s="17" t="s">
        <v>402</v>
      </c>
    </row>
    <row r="1145" spans="1:36" ht="45" customHeight="1">
      <c r="A1145" s="38">
        <v>2018</v>
      </c>
      <c r="B1145" s="19">
        <v>43374</v>
      </c>
      <c r="C1145" s="19">
        <v>43465</v>
      </c>
      <c r="D1145" s="17" t="s">
        <v>96</v>
      </c>
      <c r="E1145" s="17">
        <v>322</v>
      </c>
      <c r="F1145" s="17" t="s">
        <v>144</v>
      </c>
      <c r="G1145" s="17" t="s">
        <v>144</v>
      </c>
      <c r="H1145" s="17" t="s">
        <v>145</v>
      </c>
      <c r="I1145" s="17" t="s">
        <v>1346</v>
      </c>
      <c r="J1145" s="17" t="s">
        <v>305</v>
      </c>
      <c r="K1145" s="17" t="s">
        <v>306</v>
      </c>
      <c r="L1145" s="17" t="s">
        <v>101</v>
      </c>
      <c r="M1145" s="17" t="s">
        <v>164</v>
      </c>
      <c r="N1145" s="17" t="s">
        <v>103</v>
      </c>
      <c r="O1145" s="17">
        <v>0</v>
      </c>
      <c r="P1145" s="30">
        <v>0</v>
      </c>
      <c r="Q1145" s="17" t="s">
        <v>121</v>
      </c>
      <c r="R1145" s="17" t="s">
        <v>122</v>
      </c>
      <c r="S1145" s="17" t="s">
        <v>122</v>
      </c>
      <c r="T1145" s="17" t="s">
        <v>121</v>
      </c>
      <c r="U1145" s="17" t="s">
        <v>122</v>
      </c>
      <c r="V1145" s="17" t="s">
        <v>122</v>
      </c>
      <c r="W1145" s="37" t="s">
        <v>296</v>
      </c>
      <c r="X1145" s="19">
        <v>43448</v>
      </c>
      <c r="Y1145" s="19">
        <f t="shared" si="65"/>
        <v>43448</v>
      </c>
      <c r="Z1145" s="29">
        <v>1138</v>
      </c>
      <c r="AA1145" s="30">
        <v>120</v>
      </c>
      <c r="AB1145" s="30">
        <v>0</v>
      </c>
      <c r="AD1145" s="31" t="s">
        <v>400</v>
      </c>
      <c r="AE1145" s="17">
        <v>1138</v>
      </c>
      <c r="AF1145" s="32" t="s">
        <v>401</v>
      </c>
      <c r="AG1145" s="33" t="s">
        <v>173</v>
      </c>
      <c r="AH1145" s="19">
        <f t="shared" si="63"/>
        <v>43465</v>
      </c>
      <c r="AI1145" s="19">
        <f t="shared" si="64"/>
        <v>43465</v>
      </c>
      <c r="AJ1145" s="17" t="s">
        <v>402</v>
      </c>
    </row>
    <row r="1146" spans="1:36" ht="45" customHeight="1">
      <c r="A1146" s="38">
        <v>2018</v>
      </c>
      <c r="B1146" s="19">
        <v>43374</v>
      </c>
      <c r="C1146" s="19">
        <v>43465</v>
      </c>
      <c r="D1146" s="17" t="s">
        <v>96</v>
      </c>
      <c r="E1146" s="17">
        <v>322</v>
      </c>
      <c r="F1146" s="17" t="s">
        <v>144</v>
      </c>
      <c r="G1146" s="17" t="s">
        <v>144</v>
      </c>
      <c r="H1146" s="17" t="s">
        <v>145</v>
      </c>
      <c r="I1146" s="17" t="s">
        <v>1346</v>
      </c>
      <c r="J1146" s="17" t="s">
        <v>305</v>
      </c>
      <c r="K1146" s="17" t="s">
        <v>306</v>
      </c>
      <c r="L1146" s="17" t="s">
        <v>101</v>
      </c>
      <c r="M1146" s="17" t="s">
        <v>164</v>
      </c>
      <c r="N1146" s="17" t="s">
        <v>103</v>
      </c>
      <c r="O1146" s="17">
        <v>0</v>
      </c>
      <c r="P1146" s="30">
        <v>0</v>
      </c>
      <c r="Q1146" s="17" t="s">
        <v>121</v>
      </c>
      <c r="R1146" s="17" t="s">
        <v>122</v>
      </c>
      <c r="S1146" s="17" t="s">
        <v>122</v>
      </c>
      <c r="T1146" s="17" t="s">
        <v>121</v>
      </c>
      <c r="U1146" s="17" t="s">
        <v>122</v>
      </c>
      <c r="V1146" s="17" t="s">
        <v>122</v>
      </c>
      <c r="W1146" s="37" t="s">
        <v>296</v>
      </c>
      <c r="X1146" s="19">
        <v>43454</v>
      </c>
      <c r="Y1146" s="19">
        <f t="shared" si="65"/>
        <v>43454</v>
      </c>
      <c r="Z1146" s="29">
        <v>1139</v>
      </c>
      <c r="AA1146" s="30">
        <v>150</v>
      </c>
      <c r="AB1146" s="30">
        <v>0</v>
      </c>
      <c r="AD1146" s="31" t="s">
        <v>400</v>
      </c>
      <c r="AE1146" s="17">
        <v>1139</v>
      </c>
      <c r="AF1146" s="32" t="s">
        <v>401</v>
      </c>
      <c r="AG1146" s="33" t="s">
        <v>173</v>
      </c>
      <c r="AH1146" s="19">
        <f t="shared" si="63"/>
        <v>43465</v>
      </c>
      <c r="AI1146" s="19">
        <f t="shared" si="64"/>
        <v>43465</v>
      </c>
      <c r="AJ1146" s="17" t="s">
        <v>402</v>
      </c>
    </row>
    <row r="1147" spans="1:36" ht="45" customHeight="1">
      <c r="A1147" s="38">
        <v>2018</v>
      </c>
      <c r="B1147" s="19">
        <v>43374</v>
      </c>
      <c r="C1147" s="19">
        <v>43465</v>
      </c>
      <c r="D1147" s="17" t="s">
        <v>96</v>
      </c>
      <c r="E1147" s="17">
        <v>322</v>
      </c>
      <c r="F1147" s="17" t="s">
        <v>144</v>
      </c>
      <c r="G1147" s="17" t="s">
        <v>144</v>
      </c>
      <c r="H1147" s="17" t="s">
        <v>145</v>
      </c>
      <c r="I1147" s="17" t="s">
        <v>355</v>
      </c>
      <c r="J1147" s="17" t="s">
        <v>239</v>
      </c>
      <c r="K1147" s="17" t="s">
        <v>295</v>
      </c>
      <c r="L1147" s="17" t="s">
        <v>101</v>
      </c>
      <c r="M1147" s="17" t="s">
        <v>136</v>
      </c>
      <c r="N1147" s="17" t="s">
        <v>103</v>
      </c>
      <c r="O1147" s="17">
        <v>0</v>
      </c>
      <c r="P1147" s="30">
        <v>0</v>
      </c>
      <c r="Q1147" s="17" t="s">
        <v>121</v>
      </c>
      <c r="R1147" s="17" t="s">
        <v>122</v>
      </c>
      <c r="S1147" s="17" t="s">
        <v>122</v>
      </c>
      <c r="T1147" s="17" t="s">
        <v>121</v>
      </c>
      <c r="U1147" s="17" t="s">
        <v>136</v>
      </c>
      <c r="V1147" s="17" t="s">
        <v>136</v>
      </c>
      <c r="W1147" s="37" t="s">
        <v>296</v>
      </c>
      <c r="X1147" s="19">
        <v>43449</v>
      </c>
      <c r="Y1147" s="19">
        <v>43453</v>
      </c>
      <c r="Z1147" s="29">
        <v>1140</v>
      </c>
      <c r="AA1147" s="30">
        <v>785.99</v>
      </c>
      <c r="AB1147" s="30">
        <v>0</v>
      </c>
      <c r="AD1147" s="31" t="s">
        <v>400</v>
      </c>
      <c r="AE1147" s="17">
        <v>1140</v>
      </c>
      <c r="AF1147" s="32" t="s">
        <v>401</v>
      </c>
      <c r="AG1147" s="33" t="s">
        <v>173</v>
      </c>
      <c r="AH1147" s="19">
        <f t="shared" si="63"/>
        <v>43465</v>
      </c>
      <c r="AI1147" s="19">
        <f t="shared" si="64"/>
        <v>43465</v>
      </c>
      <c r="AJ1147" s="17" t="s">
        <v>402</v>
      </c>
    </row>
    <row r="1148" spans="1:36" ht="45" customHeight="1">
      <c r="A1148" s="38">
        <v>2018</v>
      </c>
      <c r="B1148" s="19">
        <v>43374</v>
      </c>
      <c r="C1148" s="19">
        <v>43465</v>
      </c>
      <c r="D1148" s="17" t="s">
        <v>96</v>
      </c>
      <c r="E1148" s="17">
        <v>322</v>
      </c>
      <c r="F1148" s="17" t="s">
        <v>144</v>
      </c>
      <c r="G1148" s="17" t="s">
        <v>144</v>
      </c>
      <c r="H1148" s="17" t="s">
        <v>145</v>
      </c>
      <c r="I1148" s="17" t="s">
        <v>355</v>
      </c>
      <c r="J1148" s="17" t="s">
        <v>239</v>
      </c>
      <c r="K1148" s="17" t="s">
        <v>295</v>
      </c>
      <c r="L1148" s="17" t="s">
        <v>101</v>
      </c>
      <c r="M1148" s="17" t="s">
        <v>136</v>
      </c>
      <c r="N1148" s="17" t="s">
        <v>103</v>
      </c>
      <c r="O1148" s="17">
        <v>0</v>
      </c>
      <c r="P1148" s="30">
        <v>0</v>
      </c>
      <c r="Q1148" s="17" t="s">
        <v>121</v>
      </c>
      <c r="R1148" s="17" t="s">
        <v>122</v>
      </c>
      <c r="S1148" s="17" t="s">
        <v>122</v>
      </c>
      <c r="T1148" s="17" t="s">
        <v>121</v>
      </c>
      <c r="U1148" s="17" t="s">
        <v>136</v>
      </c>
      <c r="V1148" s="17" t="s">
        <v>136</v>
      </c>
      <c r="W1148" s="37" t="s">
        <v>296</v>
      </c>
      <c r="X1148" s="19">
        <v>43449</v>
      </c>
      <c r="Y1148" s="19">
        <f t="shared" si="65"/>
        <v>43449</v>
      </c>
      <c r="Z1148" s="29">
        <v>1141</v>
      </c>
      <c r="AA1148" s="30">
        <v>150</v>
      </c>
      <c r="AB1148" s="30">
        <v>0</v>
      </c>
      <c r="AD1148" s="31" t="s">
        <v>400</v>
      </c>
      <c r="AE1148" s="17">
        <v>1141</v>
      </c>
      <c r="AF1148" s="32" t="s">
        <v>401</v>
      </c>
      <c r="AG1148" s="33" t="s">
        <v>173</v>
      </c>
      <c r="AH1148" s="19">
        <f t="shared" si="63"/>
        <v>43465</v>
      </c>
      <c r="AI1148" s="19">
        <f t="shared" si="64"/>
        <v>43465</v>
      </c>
      <c r="AJ1148" s="17" t="s">
        <v>402</v>
      </c>
    </row>
    <row r="1149" spans="1:36" ht="15" customHeight="1">
      <c r="A1149" s="39">
        <f>YEAR(B1149)</f>
        <v>2019</v>
      </c>
      <c r="B1149" s="40">
        <v>43466</v>
      </c>
      <c r="C1149" s="40">
        <v>43555</v>
      </c>
      <c r="D1149" s="41" t="s">
        <v>96</v>
      </c>
      <c r="E1149" s="41">
        <v>290</v>
      </c>
      <c r="F1149" s="41" t="s">
        <v>251</v>
      </c>
      <c r="G1149" s="41" t="s">
        <v>251</v>
      </c>
      <c r="H1149" s="41" t="s">
        <v>293</v>
      </c>
      <c r="I1149" s="41" t="s">
        <v>284</v>
      </c>
      <c r="J1149" s="41" t="s">
        <v>981</v>
      </c>
      <c r="K1149" s="41" t="s">
        <v>982</v>
      </c>
      <c r="L1149" s="41" t="s">
        <v>101</v>
      </c>
      <c r="M1149" s="41" t="s">
        <v>296</v>
      </c>
      <c r="N1149" s="41" t="s">
        <v>103</v>
      </c>
      <c r="O1149" s="41">
        <v>0</v>
      </c>
      <c r="P1149" s="42">
        <v>0</v>
      </c>
      <c r="Q1149" s="41" t="s">
        <v>121</v>
      </c>
      <c r="R1149" s="41" t="s">
        <v>122</v>
      </c>
      <c r="S1149" s="41" t="s">
        <v>122</v>
      </c>
      <c r="T1149" s="41" t="s">
        <v>121</v>
      </c>
      <c r="U1149" s="41" t="s">
        <v>122</v>
      </c>
      <c r="V1149" s="41" t="s">
        <v>122</v>
      </c>
      <c r="W1149" s="41" t="s">
        <v>296</v>
      </c>
      <c r="X1149" s="43">
        <v>43466</v>
      </c>
      <c r="Y1149" s="43">
        <v>43480</v>
      </c>
      <c r="Z1149" s="41">
        <f t="shared" ref="Z1149:Z1212" si="66">+Z1148+1</f>
        <v>1142</v>
      </c>
      <c r="AA1149" s="42">
        <v>13200.8</v>
      </c>
      <c r="AB1149" s="42">
        <v>0</v>
      </c>
      <c r="AC1149" s="40"/>
      <c r="AD1149" s="44" t="s">
        <v>400</v>
      </c>
      <c r="AE1149" s="41">
        <f t="shared" ref="AE1149:AE1212" si="67">+AE1148+1</f>
        <v>1142</v>
      </c>
      <c r="AF1149" s="45" t="s">
        <v>401</v>
      </c>
      <c r="AG1149" s="46" t="s">
        <v>173</v>
      </c>
      <c r="AH1149" s="40">
        <f t="shared" si="63"/>
        <v>43555</v>
      </c>
      <c r="AI1149" s="40">
        <f t="shared" si="64"/>
        <v>43555</v>
      </c>
      <c r="AJ1149" s="41" t="s">
        <v>402</v>
      </c>
    </row>
    <row r="1150" spans="1:36" ht="15" customHeight="1">
      <c r="A1150" s="39">
        <f t="shared" ref="A1150:A1213" si="68">YEAR(B1150)</f>
        <v>2019</v>
      </c>
      <c r="B1150" s="40">
        <v>43466</v>
      </c>
      <c r="C1150" s="40">
        <v>43555</v>
      </c>
      <c r="D1150" s="41" t="s">
        <v>96</v>
      </c>
      <c r="E1150" s="41">
        <v>202</v>
      </c>
      <c r="F1150" s="41" t="s">
        <v>114</v>
      </c>
      <c r="G1150" s="41" t="s">
        <v>114</v>
      </c>
      <c r="H1150" s="41" t="s">
        <v>254</v>
      </c>
      <c r="I1150" s="41" t="s">
        <v>255</v>
      </c>
      <c r="J1150" s="41" t="s">
        <v>248</v>
      </c>
      <c r="K1150" s="41" t="s">
        <v>239</v>
      </c>
      <c r="L1150" s="41" t="s">
        <v>101</v>
      </c>
      <c r="M1150" s="41" t="s">
        <v>240</v>
      </c>
      <c r="N1150" s="41" t="s">
        <v>103</v>
      </c>
      <c r="O1150" s="41">
        <v>0</v>
      </c>
      <c r="P1150" s="42">
        <v>0</v>
      </c>
      <c r="Q1150" s="41" t="s">
        <v>121</v>
      </c>
      <c r="R1150" s="41" t="s">
        <v>122</v>
      </c>
      <c r="S1150" s="41" t="s">
        <v>122</v>
      </c>
      <c r="T1150" s="41" t="s">
        <v>121</v>
      </c>
      <c r="U1150" s="41" t="s">
        <v>122</v>
      </c>
      <c r="V1150" s="41" t="s">
        <v>122</v>
      </c>
      <c r="W1150" s="41" t="s">
        <v>240</v>
      </c>
      <c r="X1150" s="43">
        <v>43466</v>
      </c>
      <c r="Y1150" s="43">
        <v>43496</v>
      </c>
      <c r="Z1150" s="41">
        <f t="shared" si="66"/>
        <v>1143</v>
      </c>
      <c r="AA1150" s="42">
        <v>1800</v>
      </c>
      <c r="AB1150" s="42">
        <v>0</v>
      </c>
      <c r="AC1150" s="40"/>
      <c r="AD1150" s="44" t="s">
        <v>400</v>
      </c>
      <c r="AE1150" s="41">
        <f t="shared" si="67"/>
        <v>1143</v>
      </c>
      <c r="AF1150" s="45" t="s">
        <v>401</v>
      </c>
      <c r="AG1150" s="46" t="s">
        <v>173</v>
      </c>
      <c r="AH1150" s="40">
        <f t="shared" si="63"/>
        <v>43555</v>
      </c>
      <c r="AI1150" s="40">
        <f t="shared" si="64"/>
        <v>43555</v>
      </c>
      <c r="AJ1150" s="41" t="s">
        <v>402</v>
      </c>
    </row>
    <row r="1151" spans="1:36" ht="15" customHeight="1">
      <c r="A1151" s="39">
        <f t="shared" si="68"/>
        <v>2019</v>
      </c>
      <c r="B1151" s="40">
        <v>43466</v>
      </c>
      <c r="C1151" s="40">
        <v>43555</v>
      </c>
      <c r="D1151" s="41" t="s">
        <v>96</v>
      </c>
      <c r="E1151" s="41">
        <v>482</v>
      </c>
      <c r="F1151" s="41" t="s">
        <v>259</v>
      </c>
      <c r="G1151" s="41" t="s">
        <v>259</v>
      </c>
      <c r="H1151" s="41" t="s">
        <v>166</v>
      </c>
      <c r="I1151" s="41" t="s">
        <v>1335</v>
      </c>
      <c r="J1151" s="41" t="s">
        <v>375</v>
      </c>
      <c r="K1151" s="41" t="s">
        <v>1336</v>
      </c>
      <c r="L1151" s="41" t="s">
        <v>101</v>
      </c>
      <c r="M1151" s="41" t="s">
        <v>240</v>
      </c>
      <c r="N1151" s="41" t="s">
        <v>103</v>
      </c>
      <c r="O1151" s="41">
        <v>0</v>
      </c>
      <c r="P1151" s="42">
        <v>0</v>
      </c>
      <c r="Q1151" s="41" t="s">
        <v>121</v>
      </c>
      <c r="R1151" s="41" t="s">
        <v>122</v>
      </c>
      <c r="S1151" s="41" t="s">
        <v>122</v>
      </c>
      <c r="T1151" s="41" t="s">
        <v>121</v>
      </c>
      <c r="U1151" s="41" t="s">
        <v>122</v>
      </c>
      <c r="V1151" s="41" t="s">
        <v>122</v>
      </c>
      <c r="W1151" s="41" t="s">
        <v>240</v>
      </c>
      <c r="X1151" s="43">
        <v>43466</v>
      </c>
      <c r="Y1151" s="43">
        <v>43496</v>
      </c>
      <c r="Z1151" s="41">
        <f t="shared" si="66"/>
        <v>1144</v>
      </c>
      <c r="AA1151" s="42">
        <v>1315</v>
      </c>
      <c r="AB1151" s="42">
        <v>0</v>
      </c>
      <c r="AC1151" s="40"/>
      <c r="AD1151" s="44" t="s">
        <v>400</v>
      </c>
      <c r="AE1151" s="41">
        <f t="shared" si="67"/>
        <v>1144</v>
      </c>
      <c r="AF1151" s="45" t="s">
        <v>401</v>
      </c>
      <c r="AG1151" s="46" t="s">
        <v>173</v>
      </c>
      <c r="AH1151" s="40">
        <f t="shared" si="63"/>
        <v>43555</v>
      </c>
      <c r="AI1151" s="40">
        <f t="shared" si="64"/>
        <v>43555</v>
      </c>
      <c r="AJ1151" s="41" t="s">
        <v>402</v>
      </c>
    </row>
    <row r="1152" spans="1:36" ht="15" customHeight="1">
      <c r="A1152" s="39">
        <f t="shared" si="68"/>
        <v>2019</v>
      </c>
      <c r="B1152" s="40">
        <v>43466</v>
      </c>
      <c r="C1152" s="40">
        <v>43555</v>
      </c>
      <c r="D1152" s="41" t="s">
        <v>96</v>
      </c>
      <c r="E1152" s="41">
        <v>471</v>
      </c>
      <c r="F1152" s="41" t="s">
        <v>969</v>
      </c>
      <c r="G1152" s="41" t="s">
        <v>969</v>
      </c>
      <c r="H1152" s="41" t="s">
        <v>127</v>
      </c>
      <c r="I1152" s="41" t="s">
        <v>995</v>
      </c>
      <c r="J1152" s="41" t="s">
        <v>1337</v>
      </c>
      <c r="K1152" s="41" t="s">
        <v>239</v>
      </c>
      <c r="L1152" s="41" t="s">
        <v>101</v>
      </c>
      <c r="M1152" s="41" t="s">
        <v>240</v>
      </c>
      <c r="N1152" s="41" t="s">
        <v>103</v>
      </c>
      <c r="O1152" s="41">
        <v>0</v>
      </c>
      <c r="P1152" s="42">
        <v>0</v>
      </c>
      <c r="Q1152" s="41" t="s">
        <v>121</v>
      </c>
      <c r="R1152" s="41" t="s">
        <v>122</v>
      </c>
      <c r="S1152" s="41" t="s">
        <v>122</v>
      </c>
      <c r="T1152" s="41" t="s">
        <v>121</v>
      </c>
      <c r="U1152" s="41" t="s">
        <v>122</v>
      </c>
      <c r="V1152" s="41" t="s">
        <v>122</v>
      </c>
      <c r="W1152" s="41" t="s">
        <v>240</v>
      </c>
      <c r="X1152" s="43">
        <v>43466</v>
      </c>
      <c r="Y1152" s="43">
        <v>43496</v>
      </c>
      <c r="Z1152" s="41">
        <f t="shared" si="66"/>
        <v>1145</v>
      </c>
      <c r="AA1152" s="42">
        <v>1315</v>
      </c>
      <c r="AB1152" s="42">
        <v>0</v>
      </c>
      <c r="AC1152" s="40"/>
      <c r="AD1152" s="44" t="s">
        <v>400</v>
      </c>
      <c r="AE1152" s="41">
        <f t="shared" si="67"/>
        <v>1145</v>
      </c>
      <c r="AF1152" s="45" t="s">
        <v>401</v>
      </c>
      <c r="AG1152" s="46" t="s">
        <v>173</v>
      </c>
      <c r="AH1152" s="40">
        <f t="shared" si="63"/>
        <v>43555</v>
      </c>
      <c r="AI1152" s="40">
        <f t="shared" si="64"/>
        <v>43555</v>
      </c>
      <c r="AJ1152" s="41" t="s">
        <v>402</v>
      </c>
    </row>
    <row r="1153" spans="1:36" ht="15" customHeight="1">
      <c r="A1153" s="39">
        <f t="shared" si="68"/>
        <v>2019</v>
      </c>
      <c r="B1153" s="40">
        <v>43466</v>
      </c>
      <c r="C1153" s="40">
        <v>43555</v>
      </c>
      <c r="D1153" s="41" t="s">
        <v>96</v>
      </c>
      <c r="E1153" s="41">
        <v>202</v>
      </c>
      <c r="F1153" s="41" t="s">
        <v>307</v>
      </c>
      <c r="G1153" s="41" t="s">
        <v>972</v>
      </c>
      <c r="H1153" s="41" t="s">
        <v>973</v>
      </c>
      <c r="I1153" s="41" t="s">
        <v>256</v>
      </c>
      <c r="J1153" s="41" t="s">
        <v>257</v>
      </c>
      <c r="K1153" s="41" t="s">
        <v>258</v>
      </c>
      <c r="L1153" s="41" t="s">
        <v>101</v>
      </c>
      <c r="M1153" s="41" t="s">
        <v>240</v>
      </c>
      <c r="N1153" s="41" t="s">
        <v>103</v>
      </c>
      <c r="O1153" s="41">
        <v>0</v>
      </c>
      <c r="P1153" s="42">
        <v>0</v>
      </c>
      <c r="Q1153" s="41" t="s">
        <v>121</v>
      </c>
      <c r="R1153" s="41" t="s">
        <v>122</v>
      </c>
      <c r="S1153" s="41" t="s">
        <v>122</v>
      </c>
      <c r="T1153" s="41" t="s">
        <v>121</v>
      </c>
      <c r="U1153" s="41" t="s">
        <v>122</v>
      </c>
      <c r="V1153" s="41" t="s">
        <v>122</v>
      </c>
      <c r="W1153" s="41" t="s">
        <v>240</v>
      </c>
      <c r="X1153" s="43">
        <v>43466</v>
      </c>
      <c r="Y1153" s="43">
        <v>43496</v>
      </c>
      <c r="Z1153" s="41">
        <f t="shared" si="66"/>
        <v>1146</v>
      </c>
      <c r="AA1153" s="42">
        <v>1315</v>
      </c>
      <c r="AB1153" s="42">
        <v>0</v>
      </c>
      <c r="AC1153" s="40"/>
      <c r="AD1153" s="44" t="s">
        <v>400</v>
      </c>
      <c r="AE1153" s="41">
        <f t="shared" si="67"/>
        <v>1146</v>
      </c>
      <c r="AF1153" s="45" t="s">
        <v>401</v>
      </c>
      <c r="AG1153" s="46" t="s">
        <v>173</v>
      </c>
      <c r="AH1153" s="40">
        <f t="shared" si="63"/>
        <v>43555</v>
      </c>
      <c r="AI1153" s="40">
        <f t="shared" si="64"/>
        <v>43555</v>
      </c>
      <c r="AJ1153" s="41" t="s">
        <v>402</v>
      </c>
    </row>
    <row r="1154" spans="1:36" ht="15" customHeight="1">
      <c r="A1154" s="39">
        <f t="shared" si="68"/>
        <v>2019</v>
      </c>
      <c r="B1154" s="40">
        <v>43466</v>
      </c>
      <c r="C1154" s="40">
        <v>43555</v>
      </c>
      <c r="D1154" s="41" t="s">
        <v>96</v>
      </c>
      <c r="E1154" s="41">
        <v>203</v>
      </c>
      <c r="F1154" s="41" t="s">
        <v>191</v>
      </c>
      <c r="G1154" s="41" t="s">
        <v>191</v>
      </c>
      <c r="H1154" s="41" t="s">
        <v>271</v>
      </c>
      <c r="I1154" s="41" t="s">
        <v>272</v>
      </c>
      <c r="J1154" s="41" t="s">
        <v>273</v>
      </c>
      <c r="K1154" s="41" t="s">
        <v>228</v>
      </c>
      <c r="L1154" s="41" t="s">
        <v>101</v>
      </c>
      <c r="M1154" s="41" t="s">
        <v>240</v>
      </c>
      <c r="N1154" s="41" t="s">
        <v>103</v>
      </c>
      <c r="O1154" s="41">
        <v>0</v>
      </c>
      <c r="P1154" s="42">
        <v>0</v>
      </c>
      <c r="Q1154" s="41" t="s">
        <v>121</v>
      </c>
      <c r="R1154" s="41" t="s">
        <v>122</v>
      </c>
      <c r="S1154" s="41" t="s">
        <v>122</v>
      </c>
      <c r="T1154" s="41" t="s">
        <v>121</v>
      </c>
      <c r="U1154" s="41" t="s">
        <v>122</v>
      </c>
      <c r="V1154" s="41" t="s">
        <v>122</v>
      </c>
      <c r="W1154" s="41" t="s">
        <v>240</v>
      </c>
      <c r="X1154" s="43">
        <v>43466</v>
      </c>
      <c r="Y1154" s="43">
        <v>43496</v>
      </c>
      <c r="Z1154" s="41">
        <f t="shared" si="66"/>
        <v>1147</v>
      </c>
      <c r="AA1154" s="42">
        <v>1315</v>
      </c>
      <c r="AB1154" s="42">
        <v>0</v>
      </c>
      <c r="AC1154" s="40"/>
      <c r="AD1154" s="44" t="s">
        <v>400</v>
      </c>
      <c r="AE1154" s="41">
        <f t="shared" si="67"/>
        <v>1147</v>
      </c>
      <c r="AF1154" s="45" t="s">
        <v>401</v>
      </c>
      <c r="AG1154" s="46" t="s">
        <v>173</v>
      </c>
      <c r="AH1154" s="40">
        <f t="shared" si="63"/>
        <v>43555</v>
      </c>
      <c r="AI1154" s="40">
        <f t="shared" si="64"/>
        <v>43555</v>
      </c>
      <c r="AJ1154" s="41" t="s">
        <v>402</v>
      </c>
    </row>
    <row r="1155" spans="1:36" ht="15" customHeight="1">
      <c r="A1155" s="39">
        <f t="shared" si="68"/>
        <v>2019</v>
      </c>
      <c r="B1155" s="40">
        <v>43466</v>
      </c>
      <c r="C1155" s="40">
        <v>43555</v>
      </c>
      <c r="D1155" s="41" t="s">
        <v>96</v>
      </c>
      <c r="E1155" s="41">
        <v>211</v>
      </c>
      <c r="F1155" s="41" t="s">
        <v>274</v>
      </c>
      <c r="G1155" s="41" t="s">
        <v>274</v>
      </c>
      <c r="H1155" s="41" t="s">
        <v>275</v>
      </c>
      <c r="I1155" s="41" t="s">
        <v>276</v>
      </c>
      <c r="J1155" s="41" t="s">
        <v>277</v>
      </c>
      <c r="K1155" s="41" t="s">
        <v>278</v>
      </c>
      <c r="L1155" s="41" t="s">
        <v>101</v>
      </c>
      <c r="M1155" s="41" t="s">
        <v>240</v>
      </c>
      <c r="N1155" s="41" t="s">
        <v>103</v>
      </c>
      <c r="O1155" s="41">
        <v>0</v>
      </c>
      <c r="P1155" s="42">
        <v>0</v>
      </c>
      <c r="Q1155" s="41" t="s">
        <v>121</v>
      </c>
      <c r="R1155" s="41" t="s">
        <v>122</v>
      </c>
      <c r="S1155" s="41" t="s">
        <v>122</v>
      </c>
      <c r="T1155" s="41" t="s">
        <v>121</v>
      </c>
      <c r="U1155" s="41" t="s">
        <v>122</v>
      </c>
      <c r="V1155" s="41" t="s">
        <v>122</v>
      </c>
      <c r="W1155" s="41" t="s">
        <v>240</v>
      </c>
      <c r="X1155" s="43">
        <v>43466</v>
      </c>
      <c r="Y1155" s="43">
        <v>43496</v>
      </c>
      <c r="Z1155" s="41">
        <f t="shared" si="66"/>
        <v>1148</v>
      </c>
      <c r="AA1155" s="42">
        <v>1315</v>
      </c>
      <c r="AB1155" s="42">
        <v>0</v>
      </c>
      <c r="AC1155" s="40"/>
      <c r="AD1155" s="44" t="s">
        <v>400</v>
      </c>
      <c r="AE1155" s="41">
        <f t="shared" si="67"/>
        <v>1148</v>
      </c>
      <c r="AF1155" s="45" t="s">
        <v>401</v>
      </c>
      <c r="AG1155" s="46" t="s">
        <v>173</v>
      </c>
      <c r="AH1155" s="40">
        <f t="shared" si="63"/>
        <v>43555</v>
      </c>
      <c r="AI1155" s="40">
        <f t="shared" si="64"/>
        <v>43555</v>
      </c>
      <c r="AJ1155" s="41" t="s">
        <v>402</v>
      </c>
    </row>
    <row r="1156" spans="1:36" ht="15" customHeight="1">
      <c r="A1156" s="39">
        <f t="shared" si="68"/>
        <v>2019</v>
      </c>
      <c r="B1156" s="40">
        <v>43466</v>
      </c>
      <c r="C1156" s="40">
        <v>43555</v>
      </c>
      <c r="D1156" s="41" t="s">
        <v>96</v>
      </c>
      <c r="E1156" s="41">
        <v>202</v>
      </c>
      <c r="F1156" s="41" t="s">
        <v>307</v>
      </c>
      <c r="G1156" s="41" t="s">
        <v>972</v>
      </c>
      <c r="H1156" s="41" t="s">
        <v>973</v>
      </c>
      <c r="I1156" s="41" t="s">
        <v>974</v>
      </c>
      <c r="J1156" s="41" t="s">
        <v>976</v>
      </c>
      <c r="K1156" s="41" t="s">
        <v>779</v>
      </c>
      <c r="L1156" s="41" t="s">
        <v>101</v>
      </c>
      <c r="M1156" s="41" t="s">
        <v>240</v>
      </c>
      <c r="N1156" s="41" t="s">
        <v>103</v>
      </c>
      <c r="O1156" s="41">
        <v>0</v>
      </c>
      <c r="P1156" s="42">
        <v>0</v>
      </c>
      <c r="Q1156" s="41" t="s">
        <v>121</v>
      </c>
      <c r="R1156" s="41" t="s">
        <v>122</v>
      </c>
      <c r="S1156" s="41" t="s">
        <v>122</v>
      </c>
      <c r="T1156" s="41" t="s">
        <v>121</v>
      </c>
      <c r="U1156" s="41" t="s">
        <v>122</v>
      </c>
      <c r="V1156" s="41" t="s">
        <v>122</v>
      </c>
      <c r="W1156" s="41" t="s">
        <v>240</v>
      </c>
      <c r="X1156" s="43">
        <v>43466</v>
      </c>
      <c r="Y1156" s="43">
        <v>43496</v>
      </c>
      <c r="Z1156" s="41">
        <f t="shared" si="66"/>
        <v>1149</v>
      </c>
      <c r="AA1156" s="42">
        <v>1315</v>
      </c>
      <c r="AB1156" s="42">
        <v>0</v>
      </c>
      <c r="AC1156" s="40"/>
      <c r="AD1156" s="44" t="s">
        <v>400</v>
      </c>
      <c r="AE1156" s="41">
        <f t="shared" si="67"/>
        <v>1149</v>
      </c>
      <c r="AF1156" s="45" t="s">
        <v>401</v>
      </c>
      <c r="AG1156" s="46" t="s">
        <v>173</v>
      </c>
      <c r="AH1156" s="40">
        <f t="shared" si="63"/>
        <v>43555</v>
      </c>
      <c r="AI1156" s="40">
        <f t="shared" si="64"/>
        <v>43555</v>
      </c>
      <c r="AJ1156" s="41" t="s">
        <v>402</v>
      </c>
    </row>
    <row r="1157" spans="1:36" ht="15" customHeight="1">
      <c r="A1157" s="39">
        <f t="shared" si="68"/>
        <v>2019</v>
      </c>
      <c r="B1157" s="40">
        <v>43466</v>
      </c>
      <c r="C1157" s="40">
        <v>43555</v>
      </c>
      <c r="D1157" s="41" t="s">
        <v>96</v>
      </c>
      <c r="E1157" s="41">
        <v>450</v>
      </c>
      <c r="F1157" s="41" t="s">
        <v>994</v>
      </c>
      <c r="G1157" s="41" t="s">
        <v>994</v>
      </c>
      <c r="H1157" s="41" t="s">
        <v>160</v>
      </c>
      <c r="I1157" s="41" t="s">
        <v>995</v>
      </c>
      <c r="J1157" s="41" t="s">
        <v>301</v>
      </c>
      <c r="K1157" s="41" t="s">
        <v>141</v>
      </c>
      <c r="L1157" s="41" t="s">
        <v>101</v>
      </c>
      <c r="M1157" s="41" t="s">
        <v>164</v>
      </c>
      <c r="N1157" s="41" t="s">
        <v>103</v>
      </c>
      <c r="O1157" s="41">
        <v>0</v>
      </c>
      <c r="P1157" s="42">
        <v>0</v>
      </c>
      <c r="Q1157" s="41" t="s">
        <v>121</v>
      </c>
      <c r="R1157" s="41" t="s">
        <v>122</v>
      </c>
      <c r="S1157" s="41" t="s">
        <v>122</v>
      </c>
      <c r="T1157" s="41" t="s">
        <v>121</v>
      </c>
      <c r="U1157" s="41" t="s">
        <v>122</v>
      </c>
      <c r="V1157" s="41" t="s">
        <v>122</v>
      </c>
      <c r="W1157" s="41" t="s">
        <v>1061</v>
      </c>
      <c r="X1157" s="43">
        <v>43467</v>
      </c>
      <c r="Y1157" s="43">
        <f t="shared" ref="Y1157:Y1173" si="69">+X1157</f>
        <v>43467</v>
      </c>
      <c r="Z1157" s="41">
        <f t="shared" si="66"/>
        <v>1150</v>
      </c>
      <c r="AA1157" s="42">
        <v>120</v>
      </c>
      <c r="AB1157" s="42">
        <v>0</v>
      </c>
      <c r="AC1157" s="40"/>
      <c r="AD1157" s="44" t="s">
        <v>400</v>
      </c>
      <c r="AE1157" s="41">
        <f t="shared" si="67"/>
        <v>1150</v>
      </c>
      <c r="AF1157" s="45" t="s">
        <v>401</v>
      </c>
      <c r="AG1157" s="46" t="s">
        <v>173</v>
      </c>
      <c r="AH1157" s="40">
        <f t="shared" si="63"/>
        <v>43555</v>
      </c>
      <c r="AI1157" s="40">
        <f t="shared" si="64"/>
        <v>43555</v>
      </c>
      <c r="AJ1157" s="41" t="s">
        <v>402</v>
      </c>
    </row>
    <row r="1158" spans="1:36" ht="15" customHeight="1">
      <c r="A1158" s="39">
        <f t="shared" si="68"/>
        <v>2019</v>
      </c>
      <c r="B1158" s="40">
        <v>43466</v>
      </c>
      <c r="C1158" s="40">
        <v>43555</v>
      </c>
      <c r="D1158" s="41" t="s">
        <v>96</v>
      </c>
      <c r="E1158" s="41">
        <v>450</v>
      </c>
      <c r="F1158" s="41" t="s">
        <v>994</v>
      </c>
      <c r="G1158" s="41" t="s">
        <v>994</v>
      </c>
      <c r="H1158" s="41" t="s">
        <v>160</v>
      </c>
      <c r="I1158" s="41" t="s">
        <v>995</v>
      </c>
      <c r="J1158" s="41" t="s">
        <v>301</v>
      </c>
      <c r="K1158" s="41" t="s">
        <v>141</v>
      </c>
      <c r="L1158" s="41" t="s">
        <v>101</v>
      </c>
      <c r="M1158" s="41" t="s">
        <v>164</v>
      </c>
      <c r="N1158" s="41" t="s">
        <v>103</v>
      </c>
      <c r="O1158" s="41">
        <v>0</v>
      </c>
      <c r="P1158" s="42">
        <v>0</v>
      </c>
      <c r="Q1158" s="41" t="s">
        <v>121</v>
      </c>
      <c r="R1158" s="41" t="s">
        <v>122</v>
      </c>
      <c r="S1158" s="41" t="s">
        <v>122</v>
      </c>
      <c r="T1158" s="41" t="s">
        <v>121</v>
      </c>
      <c r="U1158" s="41" t="s">
        <v>122</v>
      </c>
      <c r="V1158" s="41" t="s">
        <v>122</v>
      </c>
      <c r="W1158" s="41" t="s">
        <v>1061</v>
      </c>
      <c r="X1158" s="43">
        <v>43480</v>
      </c>
      <c r="Y1158" s="43">
        <f t="shared" si="69"/>
        <v>43480</v>
      </c>
      <c r="Z1158" s="41">
        <f t="shared" si="66"/>
        <v>1151</v>
      </c>
      <c r="AA1158" s="42">
        <v>120</v>
      </c>
      <c r="AB1158" s="42">
        <v>0</v>
      </c>
      <c r="AC1158" s="40"/>
      <c r="AD1158" s="44" t="s">
        <v>400</v>
      </c>
      <c r="AE1158" s="41">
        <f t="shared" si="67"/>
        <v>1151</v>
      </c>
      <c r="AF1158" s="45" t="s">
        <v>401</v>
      </c>
      <c r="AG1158" s="46" t="s">
        <v>173</v>
      </c>
      <c r="AH1158" s="40">
        <f t="shared" si="63"/>
        <v>43555</v>
      </c>
      <c r="AI1158" s="40">
        <f t="shared" si="64"/>
        <v>43555</v>
      </c>
      <c r="AJ1158" s="41" t="s">
        <v>402</v>
      </c>
    </row>
    <row r="1159" spans="1:36" ht="15" customHeight="1">
      <c r="A1159" s="39">
        <f t="shared" si="68"/>
        <v>2019</v>
      </c>
      <c r="B1159" s="40">
        <v>43466</v>
      </c>
      <c r="C1159" s="40">
        <v>43555</v>
      </c>
      <c r="D1159" s="41" t="s">
        <v>96</v>
      </c>
      <c r="E1159" s="41">
        <v>450</v>
      </c>
      <c r="F1159" s="41" t="s">
        <v>994</v>
      </c>
      <c r="G1159" s="41" t="s">
        <v>994</v>
      </c>
      <c r="H1159" s="41" t="s">
        <v>160</v>
      </c>
      <c r="I1159" s="41" t="s">
        <v>995</v>
      </c>
      <c r="J1159" s="41" t="s">
        <v>301</v>
      </c>
      <c r="K1159" s="41" t="s">
        <v>141</v>
      </c>
      <c r="L1159" s="41" t="s">
        <v>101</v>
      </c>
      <c r="M1159" s="41" t="s">
        <v>164</v>
      </c>
      <c r="N1159" s="41" t="s">
        <v>103</v>
      </c>
      <c r="O1159" s="41">
        <v>0</v>
      </c>
      <c r="P1159" s="42">
        <v>0</v>
      </c>
      <c r="Q1159" s="41" t="s">
        <v>121</v>
      </c>
      <c r="R1159" s="41" t="s">
        <v>122</v>
      </c>
      <c r="S1159" s="41" t="s">
        <v>122</v>
      </c>
      <c r="T1159" s="41" t="s">
        <v>121</v>
      </c>
      <c r="U1159" s="41" t="s">
        <v>122</v>
      </c>
      <c r="V1159" s="41" t="s">
        <v>122</v>
      </c>
      <c r="W1159" s="41" t="s">
        <v>1061</v>
      </c>
      <c r="X1159" s="43">
        <v>43468</v>
      </c>
      <c r="Y1159" s="43">
        <f t="shared" si="69"/>
        <v>43468</v>
      </c>
      <c r="Z1159" s="41">
        <f t="shared" si="66"/>
        <v>1152</v>
      </c>
      <c r="AA1159" s="42">
        <v>120</v>
      </c>
      <c r="AB1159" s="42">
        <v>0</v>
      </c>
      <c r="AC1159" s="40"/>
      <c r="AD1159" s="44" t="s">
        <v>400</v>
      </c>
      <c r="AE1159" s="41">
        <f t="shared" si="67"/>
        <v>1152</v>
      </c>
      <c r="AF1159" s="45" t="s">
        <v>401</v>
      </c>
      <c r="AG1159" s="46" t="s">
        <v>173</v>
      </c>
      <c r="AH1159" s="40">
        <f t="shared" si="63"/>
        <v>43555</v>
      </c>
      <c r="AI1159" s="40">
        <f t="shared" si="64"/>
        <v>43555</v>
      </c>
      <c r="AJ1159" s="41" t="s">
        <v>402</v>
      </c>
    </row>
    <row r="1160" spans="1:36" ht="15" customHeight="1">
      <c r="A1160" s="39">
        <f t="shared" si="68"/>
        <v>2019</v>
      </c>
      <c r="B1160" s="40">
        <v>43466</v>
      </c>
      <c r="C1160" s="40">
        <v>43555</v>
      </c>
      <c r="D1160" s="41" t="s">
        <v>96</v>
      </c>
      <c r="E1160" s="41">
        <v>450</v>
      </c>
      <c r="F1160" s="41" t="s">
        <v>994</v>
      </c>
      <c r="G1160" s="41" t="s">
        <v>994</v>
      </c>
      <c r="H1160" s="41" t="s">
        <v>160</v>
      </c>
      <c r="I1160" s="41" t="s">
        <v>995</v>
      </c>
      <c r="J1160" s="41" t="s">
        <v>301</v>
      </c>
      <c r="K1160" s="41" t="s">
        <v>141</v>
      </c>
      <c r="L1160" s="41" t="s">
        <v>101</v>
      </c>
      <c r="M1160" s="41" t="s">
        <v>164</v>
      </c>
      <c r="N1160" s="41" t="s">
        <v>103</v>
      </c>
      <c r="O1160" s="41">
        <v>0</v>
      </c>
      <c r="P1160" s="42">
        <v>0</v>
      </c>
      <c r="Q1160" s="41" t="s">
        <v>121</v>
      </c>
      <c r="R1160" s="41" t="s">
        <v>122</v>
      </c>
      <c r="S1160" s="41" t="s">
        <v>122</v>
      </c>
      <c r="T1160" s="41" t="s">
        <v>121</v>
      </c>
      <c r="U1160" s="41" t="s">
        <v>122</v>
      </c>
      <c r="V1160" s="41" t="s">
        <v>122</v>
      </c>
      <c r="W1160" s="41" t="s">
        <v>1061</v>
      </c>
      <c r="X1160" s="43">
        <v>43481</v>
      </c>
      <c r="Y1160" s="43">
        <f t="shared" si="69"/>
        <v>43481</v>
      </c>
      <c r="Z1160" s="41">
        <f t="shared" si="66"/>
        <v>1153</v>
      </c>
      <c r="AA1160" s="42">
        <v>120</v>
      </c>
      <c r="AB1160" s="42">
        <v>0</v>
      </c>
      <c r="AC1160" s="40"/>
      <c r="AD1160" s="44" t="s">
        <v>400</v>
      </c>
      <c r="AE1160" s="41">
        <f t="shared" si="67"/>
        <v>1153</v>
      </c>
      <c r="AF1160" s="45" t="s">
        <v>401</v>
      </c>
      <c r="AG1160" s="46" t="s">
        <v>173</v>
      </c>
      <c r="AH1160" s="40">
        <f t="shared" si="63"/>
        <v>43555</v>
      </c>
      <c r="AI1160" s="40">
        <f t="shared" si="64"/>
        <v>43555</v>
      </c>
      <c r="AJ1160" s="41" t="s">
        <v>402</v>
      </c>
    </row>
    <row r="1161" spans="1:36" ht="15" customHeight="1">
      <c r="A1161" s="39">
        <f t="shared" si="68"/>
        <v>2019</v>
      </c>
      <c r="B1161" s="40">
        <v>43466</v>
      </c>
      <c r="C1161" s="40">
        <v>43555</v>
      </c>
      <c r="D1161" s="41" t="s">
        <v>96</v>
      </c>
      <c r="E1161" s="41">
        <v>344</v>
      </c>
      <c r="F1161" s="41" t="s">
        <v>165</v>
      </c>
      <c r="G1161" s="41" t="s">
        <v>165</v>
      </c>
      <c r="H1161" s="41" t="s">
        <v>376</v>
      </c>
      <c r="I1161" s="41" t="s">
        <v>696</v>
      </c>
      <c r="J1161" s="41" t="s">
        <v>218</v>
      </c>
      <c r="K1161" s="41" t="s">
        <v>289</v>
      </c>
      <c r="L1161" s="41" t="s">
        <v>101</v>
      </c>
      <c r="M1161" s="41" t="s">
        <v>164</v>
      </c>
      <c r="N1161" s="41" t="s">
        <v>103</v>
      </c>
      <c r="O1161" s="41">
        <v>0</v>
      </c>
      <c r="P1161" s="42">
        <v>0</v>
      </c>
      <c r="Q1161" s="41" t="s">
        <v>121</v>
      </c>
      <c r="R1161" s="41" t="s">
        <v>122</v>
      </c>
      <c r="S1161" s="41" t="s">
        <v>122</v>
      </c>
      <c r="T1161" s="41" t="s">
        <v>121</v>
      </c>
      <c r="U1161" s="41" t="s">
        <v>122</v>
      </c>
      <c r="V1161" s="41" t="s">
        <v>122</v>
      </c>
      <c r="W1161" s="41" t="s">
        <v>159</v>
      </c>
      <c r="X1161" s="43">
        <v>43480</v>
      </c>
      <c r="Y1161" s="43">
        <f t="shared" si="69"/>
        <v>43480</v>
      </c>
      <c r="Z1161" s="41">
        <f t="shared" si="66"/>
        <v>1154</v>
      </c>
      <c r="AA1161" s="42">
        <v>187</v>
      </c>
      <c r="AB1161" s="42">
        <v>0</v>
      </c>
      <c r="AC1161" s="40"/>
      <c r="AD1161" s="44" t="s">
        <v>400</v>
      </c>
      <c r="AE1161" s="41">
        <f t="shared" si="67"/>
        <v>1154</v>
      </c>
      <c r="AF1161" s="45" t="s">
        <v>401</v>
      </c>
      <c r="AG1161" s="46" t="s">
        <v>173</v>
      </c>
      <c r="AH1161" s="40">
        <f t="shared" si="63"/>
        <v>43555</v>
      </c>
      <c r="AI1161" s="40">
        <f t="shared" si="64"/>
        <v>43555</v>
      </c>
      <c r="AJ1161" s="41" t="s">
        <v>402</v>
      </c>
    </row>
    <row r="1162" spans="1:36" ht="15" customHeight="1">
      <c r="A1162" s="39">
        <f t="shared" si="68"/>
        <v>2019</v>
      </c>
      <c r="B1162" s="40">
        <v>43466</v>
      </c>
      <c r="C1162" s="40">
        <v>43555</v>
      </c>
      <c r="D1162" s="41" t="s">
        <v>96</v>
      </c>
      <c r="E1162" s="41">
        <v>344</v>
      </c>
      <c r="F1162" s="41" t="s">
        <v>165</v>
      </c>
      <c r="G1162" s="41" t="s">
        <v>165</v>
      </c>
      <c r="H1162" s="41" t="s">
        <v>376</v>
      </c>
      <c r="I1162" s="41" t="s">
        <v>696</v>
      </c>
      <c r="J1162" s="41" t="s">
        <v>218</v>
      </c>
      <c r="K1162" s="41" t="s">
        <v>289</v>
      </c>
      <c r="L1162" s="41" t="s">
        <v>101</v>
      </c>
      <c r="M1162" s="41" t="s">
        <v>164</v>
      </c>
      <c r="N1162" s="41" t="s">
        <v>103</v>
      </c>
      <c r="O1162" s="41">
        <v>0</v>
      </c>
      <c r="P1162" s="42">
        <v>0</v>
      </c>
      <c r="Q1162" s="41" t="s">
        <v>121</v>
      </c>
      <c r="R1162" s="41" t="s">
        <v>122</v>
      </c>
      <c r="S1162" s="41" t="s">
        <v>122</v>
      </c>
      <c r="T1162" s="41" t="s">
        <v>121</v>
      </c>
      <c r="U1162" s="41" t="s">
        <v>122</v>
      </c>
      <c r="V1162" s="41" t="s">
        <v>122</v>
      </c>
      <c r="W1162" s="41" t="s">
        <v>159</v>
      </c>
      <c r="X1162" s="43">
        <v>43478</v>
      </c>
      <c r="Y1162" s="43">
        <f t="shared" si="69"/>
        <v>43478</v>
      </c>
      <c r="Z1162" s="41">
        <f t="shared" si="66"/>
        <v>1155</v>
      </c>
      <c r="AA1162" s="42">
        <v>160</v>
      </c>
      <c r="AB1162" s="42">
        <v>0</v>
      </c>
      <c r="AC1162" s="40"/>
      <c r="AD1162" s="44" t="s">
        <v>400</v>
      </c>
      <c r="AE1162" s="41">
        <f t="shared" si="67"/>
        <v>1155</v>
      </c>
      <c r="AF1162" s="45" t="s">
        <v>401</v>
      </c>
      <c r="AG1162" s="46" t="s">
        <v>173</v>
      </c>
      <c r="AH1162" s="40">
        <f t="shared" ref="AH1162:AH1225" si="70">+C1162</f>
        <v>43555</v>
      </c>
      <c r="AI1162" s="40">
        <f t="shared" si="64"/>
        <v>43555</v>
      </c>
      <c r="AJ1162" s="41" t="s">
        <v>402</v>
      </c>
    </row>
    <row r="1163" spans="1:36" ht="15" customHeight="1">
      <c r="A1163" s="39">
        <f t="shared" si="68"/>
        <v>2019</v>
      </c>
      <c r="B1163" s="40">
        <v>43466</v>
      </c>
      <c r="C1163" s="40">
        <v>43555</v>
      </c>
      <c r="D1163" s="41" t="s">
        <v>96</v>
      </c>
      <c r="E1163" s="47">
        <v>451</v>
      </c>
      <c r="F1163" s="47" t="s">
        <v>153</v>
      </c>
      <c r="G1163" s="47" t="s">
        <v>153</v>
      </c>
      <c r="H1163" s="47" t="s">
        <v>154</v>
      </c>
      <c r="I1163" s="47" t="s">
        <v>155</v>
      </c>
      <c r="J1163" s="47" t="s">
        <v>156</v>
      </c>
      <c r="K1163" s="47" t="s">
        <v>157</v>
      </c>
      <c r="L1163" s="41" t="s">
        <v>101</v>
      </c>
      <c r="M1163" s="41" t="s">
        <v>158</v>
      </c>
      <c r="N1163" s="41" t="s">
        <v>103</v>
      </c>
      <c r="O1163" s="41">
        <v>0</v>
      </c>
      <c r="P1163" s="42">
        <v>0</v>
      </c>
      <c r="Q1163" s="41" t="s">
        <v>121</v>
      </c>
      <c r="R1163" s="41" t="s">
        <v>122</v>
      </c>
      <c r="S1163" s="41" t="s">
        <v>122</v>
      </c>
      <c r="T1163" s="41" t="s">
        <v>121</v>
      </c>
      <c r="U1163" s="41" t="s">
        <v>122</v>
      </c>
      <c r="V1163" s="41" t="s">
        <v>122</v>
      </c>
      <c r="W1163" s="47" t="s">
        <v>159</v>
      </c>
      <c r="X1163" s="43">
        <v>43473</v>
      </c>
      <c r="Y1163" s="43">
        <f t="shared" si="69"/>
        <v>43473</v>
      </c>
      <c r="Z1163" s="41">
        <f t="shared" si="66"/>
        <v>1156</v>
      </c>
      <c r="AA1163" s="42">
        <v>120</v>
      </c>
      <c r="AB1163" s="42">
        <v>0</v>
      </c>
      <c r="AC1163" s="40"/>
      <c r="AD1163" s="44" t="s">
        <v>400</v>
      </c>
      <c r="AE1163" s="41">
        <f t="shared" si="67"/>
        <v>1156</v>
      </c>
      <c r="AF1163" s="45" t="s">
        <v>401</v>
      </c>
      <c r="AG1163" s="46" t="s">
        <v>173</v>
      </c>
      <c r="AH1163" s="40">
        <f t="shared" si="70"/>
        <v>43555</v>
      </c>
      <c r="AI1163" s="40">
        <f t="shared" si="64"/>
        <v>43555</v>
      </c>
      <c r="AJ1163" s="41" t="s">
        <v>402</v>
      </c>
    </row>
    <row r="1164" spans="1:36" ht="15" customHeight="1">
      <c r="A1164" s="39">
        <f t="shared" si="68"/>
        <v>2019</v>
      </c>
      <c r="B1164" s="40">
        <v>43466</v>
      </c>
      <c r="C1164" s="40">
        <v>43555</v>
      </c>
      <c r="D1164" s="41" t="s">
        <v>96</v>
      </c>
      <c r="E1164" s="47">
        <v>451</v>
      </c>
      <c r="F1164" s="47" t="s">
        <v>153</v>
      </c>
      <c r="G1164" s="47" t="s">
        <v>153</v>
      </c>
      <c r="H1164" s="47" t="s">
        <v>154</v>
      </c>
      <c r="I1164" s="47" t="s">
        <v>155</v>
      </c>
      <c r="J1164" s="47" t="s">
        <v>156</v>
      </c>
      <c r="K1164" s="47" t="s">
        <v>157</v>
      </c>
      <c r="L1164" s="41" t="s">
        <v>101</v>
      </c>
      <c r="M1164" s="41" t="s">
        <v>158</v>
      </c>
      <c r="N1164" s="41" t="s">
        <v>103</v>
      </c>
      <c r="O1164" s="41">
        <v>0</v>
      </c>
      <c r="P1164" s="42">
        <v>0</v>
      </c>
      <c r="Q1164" s="41" t="s">
        <v>121</v>
      </c>
      <c r="R1164" s="41" t="s">
        <v>122</v>
      </c>
      <c r="S1164" s="41" t="s">
        <v>122</v>
      </c>
      <c r="T1164" s="41" t="s">
        <v>121</v>
      </c>
      <c r="U1164" s="41" t="s">
        <v>122</v>
      </c>
      <c r="V1164" s="41" t="s">
        <v>122</v>
      </c>
      <c r="W1164" s="47" t="s">
        <v>159</v>
      </c>
      <c r="X1164" s="43">
        <v>43474</v>
      </c>
      <c r="Y1164" s="43">
        <f t="shared" si="69"/>
        <v>43474</v>
      </c>
      <c r="Z1164" s="41">
        <f t="shared" si="66"/>
        <v>1157</v>
      </c>
      <c r="AA1164" s="42">
        <v>120</v>
      </c>
      <c r="AB1164" s="42">
        <v>0</v>
      </c>
      <c r="AC1164" s="40"/>
      <c r="AD1164" s="44" t="s">
        <v>400</v>
      </c>
      <c r="AE1164" s="41">
        <f t="shared" si="67"/>
        <v>1157</v>
      </c>
      <c r="AF1164" s="45" t="s">
        <v>401</v>
      </c>
      <c r="AG1164" s="46" t="s">
        <v>173</v>
      </c>
      <c r="AH1164" s="40">
        <f t="shared" si="70"/>
        <v>43555</v>
      </c>
      <c r="AI1164" s="40">
        <f t="shared" si="64"/>
        <v>43555</v>
      </c>
      <c r="AJ1164" s="41" t="s">
        <v>402</v>
      </c>
    </row>
    <row r="1165" spans="1:36" ht="15" customHeight="1">
      <c r="A1165" s="39">
        <f t="shared" si="68"/>
        <v>2019</v>
      </c>
      <c r="B1165" s="40">
        <v>43466</v>
      </c>
      <c r="C1165" s="40">
        <v>43555</v>
      </c>
      <c r="D1165" s="41" t="s">
        <v>96</v>
      </c>
      <c r="E1165" s="47">
        <v>451</v>
      </c>
      <c r="F1165" s="47" t="s">
        <v>153</v>
      </c>
      <c r="G1165" s="47" t="s">
        <v>153</v>
      </c>
      <c r="H1165" s="47" t="s">
        <v>154</v>
      </c>
      <c r="I1165" s="47" t="s">
        <v>155</v>
      </c>
      <c r="J1165" s="47" t="s">
        <v>156</v>
      </c>
      <c r="K1165" s="47" t="s">
        <v>157</v>
      </c>
      <c r="L1165" s="41" t="s">
        <v>101</v>
      </c>
      <c r="M1165" s="41" t="s">
        <v>158</v>
      </c>
      <c r="N1165" s="41" t="s">
        <v>103</v>
      </c>
      <c r="O1165" s="41">
        <v>0</v>
      </c>
      <c r="P1165" s="42">
        <v>0</v>
      </c>
      <c r="Q1165" s="41" t="s">
        <v>121</v>
      </c>
      <c r="R1165" s="41" t="s">
        <v>122</v>
      </c>
      <c r="S1165" s="41" t="s">
        <v>122</v>
      </c>
      <c r="T1165" s="41" t="s">
        <v>121</v>
      </c>
      <c r="U1165" s="41" t="s">
        <v>122</v>
      </c>
      <c r="V1165" s="41" t="s">
        <v>122</v>
      </c>
      <c r="W1165" s="47" t="s">
        <v>159</v>
      </c>
      <c r="X1165" s="43">
        <v>43475</v>
      </c>
      <c r="Y1165" s="43">
        <f t="shared" si="69"/>
        <v>43475</v>
      </c>
      <c r="Z1165" s="41">
        <f t="shared" si="66"/>
        <v>1158</v>
      </c>
      <c r="AA1165" s="42">
        <v>120</v>
      </c>
      <c r="AB1165" s="42">
        <v>0</v>
      </c>
      <c r="AC1165" s="40"/>
      <c r="AD1165" s="44" t="s">
        <v>400</v>
      </c>
      <c r="AE1165" s="41">
        <f t="shared" si="67"/>
        <v>1158</v>
      </c>
      <c r="AF1165" s="45" t="s">
        <v>401</v>
      </c>
      <c r="AG1165" s="46" t="s">
        <v>173</v>
      </c>
      <c r="AH1165" s="40">
        <f t="shared" si="70"/>
        <v>43555</v>
      </c>
      <c r="AI1165" s="40">
        <f t="shared" si="64"/>
        <v>43555</v>
      </c>
      <c r="AJ1165" s="41" t="s">
        <v>402</v>
      </c>
    </row>
    <row r="1166" spans="1:36" ht="15" customHeight="1">
      <c r="A1166" s="39">
        <f t="shared" si="68"/>
        <v>2019</v>
      </c>
      <c r="B1166" s="40">
        <v>43466</v>
      </c>
      <c r="C1166" s="40">
        <v>43555</v>
      </c>
      <c r="D1166" s="41" t="s">
        <v>96</v>
      </c>
      <c r="E1166" s="47">
        <v>451</v>
      </c>
      <c r="F1166" s="47" t="s">
        <v>153</v>
      </c>
      <c r="G1166" s="47" t="s">
        <v>153</v>
      </c>
      <c r="H1166" s="47" t="s">
        <v>154</v>
      </c>
      <c r="I1166" s="47" t="s">
        <v>155</v>
      </c>
      <c r="J1166" s="47" t="s">
        <v>156</v>
      </c>
      <c r="K1166" s="47" t="s">
        <v>157</v>
      </c>
      <c r="L1166" s="41" t="s">
        <v>101</v>
      </c>
      <c r="M1166" s="41" t="s">
        <v>158</v>
      </c>
      <c r="N1166" s="41" t="s">
        <v>103</v>
      </c>
      <c r="O1166" s="41">
        <v>0</v>
      </c>
      <c r="P1166" s="42">
        <v>0</v>
      </c>
      <c r="Q1166" s="41" t="s">
        <v>121</v>
      </c>
      <c r="R1166" s="41" t="s">
        <v>122</v>
      </c>
      <c r="S1166" s="41" t="s">
        <v>122</v>
      </c>
      <c r="T1166" s="41" t="s">
        <v>121</v>
      </c>
      <c r="U1166" s="41" t="s">
        <v>122</v>
      </c>
      <c r="V1166" s="41" t="s">
        <v>122</v>
      </c>
      <c r="W1166" s="47" t="s">
        <v>159</v>
      </c>
      <c r="X1166" s="43">
        <v>43476</v>
      </c>
      <c r="Y1166" s="43">
        <f t="shared" si="69"/>
        <v>43476</v>
      </c>
      <c r="Z1166" s="41">
        <f t="shared" si="66"/>
        <v>1159</v>
      </c>
      <c r="AA1166" s="42">
        <v>120</v>
      </c>
      <c r="AB1166" s="42">
        <v>0</v>
      </c>
      <c r="AC1166" s="40"/>
      <c r="AD1166" s="44" t="s">
        <v>400</v>
      </c>
      <c r="AE1166" s="41">
        <f t="shared" si="67"/>
        <v>1159</v>
      </c>
      <c r="AF1166" s="45" t="s">
        <v>401</v>
      </c>
      <c r="AG1166" s="46" t="s">
        <v>173</v>
      </c>
      <c r="AH1166" s="40">
        <f t="shared" si="70"/>
        <v>43555</v>
      </c>
      <c r="AI1166" s="40">
        <f t="shared" si="64"/>
        <v>43555</v>
      </c>
      <c r="AJ1166" s="41" t="s">
        <v>402</v>
      </c>
    </row>
    <row r="1167" spans="1:36" ht="15" customHeight="1">
      <c r="A1167" s="39">
        <f t="shared" si="68"/>
        <v>2019</v>
      </c>
      <c r="B1167" s="40">
        <v>43466</v>
      </c>
      <c r="C1167" s="40">
        <v>43555</v>
      </c>
      <c r="D1167" s="41" t="s">
        <v>96</v>
      </c>
      <c r="E1167" s="47">
        <v>451</v>
      </c>
      <c r="F1167" s="47" t="s">
        <v>153</v>
      </c>
      <c r="G1167" s="47" t="s">
        <v>153</v>
      </c>
      <c r="H1167" s="47" t="s">
        <v>154</v>
      </c>
      <c r="I1167" s="47" t="s">
        <v>155</v>
      </c>
      <c r="J1167" s="47" t="s">
        <v>156</v>
      </c>
      <c r="K1167" s="47" t="s">
        <v>157</v>
      </c>
      <c r="L1167" s="41" t="s">
        <v>101</v>
      </c>
      <c r="M1167" s="41" t="s">
        <v>158</v>
      </c>
      <c r="N1167" s="41" t="s">
        <v>103</v>
      </c>
      <c r="O1167" s="41">
        <v>0</v>
      </c>
      <c r="P1167" s="42">
        <v>0</v>
      </c>
      <c r="Q1167" s="41" t="s">
        <v>121</v>
      </c>
      <c r="R1167" s="41" t="s">
        <v>122</v>
      </c>
      <c r="S1167" s="41" t="s">
        <v>122</v>
      </c>
      <c r="T1167" s="41" t="s">
        <v>121</v>
      </c>
      <c r="U1167" s="41" t="s">
        <v>122</v>
      </c>
      <c r="V1167" s="41" t="s">
        <v>122</v>
      </c>
      <c r="W1167" s="47" t="s">
        <v>159</v>
      </c>
      <c r="X1167" s="43">
        <v>43481</v>
      </c>
      <c r="Y1167" s="43">
        <f t="shared" si="69"/>
        <v>43481</v>
      </c>
      <c r="Z1167" s="41">
        <f t="shared" si="66"/>
        <v>1160</v>
      </c>
      <c r="AA1167" s="42">
        <v>120</v>
      </c>
      <c r="AB1167" s="42">
        <v>0</v>
      </c>
      <c r="AC1167" s="40"/>
      <c r="AD1167" s="44" t="s">
        <v>400</v>
      </c>
      <c r="AE1167" s="41">
        <f t="shared" si="67"/>
        <v>1160</v>
      </c>
      <c r="AF1167" s="45" t="s">
        <v>401</v>
      </c>
      <c r="AG1167" s="46" t="s">
        <v>173</v>
      </c>
      <c r="AH1167" s="40">
        <f t="shared" si="70"/>
        <v>43555</v>
      </c>
      <c r="AI1167" s="40">
        <f t="shared" si="64"/>
        <v>43555</v>
      </c>
      <c r="AJ1167" s="41" t="s">
        <v>402</v>
      </c>
    </row>
    <row r="1168" spans="1:36" ht="15" customHeight="1">
      <c r="A1168" s="39">
        <f t="shared" si="68"/>
        <v>2019</v>
      </c>
      <c r="B1168" s="40">
        <v>43466</v>
      </c>
      <c r="C1168" s="40">
        <v>43555</v>
      </c>
      <c r="D1168" s="41" t="s">
        <v>96</v>
      </c>
      <c r="E1168" s="47">
        <v>451</v>
      </c>
      <c r="F1168" s="47" t="s">
        <v>153</v>
      </c>
      <c r="G1168" s="47" t="s">
        <v>153</v>
      </c>
      <c r="H1168" s="47" t="s">
        <v>154</v>
      </c>
      <c r="I1168" s="47" t="s">
        <v>155</v>
      </c>
      <c r="J1168" s="47" t="s">
        <v>156</v>
      </c>
      <c r="K1168" s="47" t="s">
        <v>157</v>
      </c>
      <c r="L1168" s="41" t="s">
        <v>101</v>
      </c>
      <c r="M1168" s="41" t="s">
        <v>158</v>
      </c>
      <c r="N1168" s="41" t="s">
        <v>103</v>
      </c>
      <c r="O1168" s="41">
        <v>0</v>
      </c>
      <c r="P1168" s="42">
        <v>0</v>
      </c>
      <c r="Q1168" s="41" t="s">
        <v>121</v>
      </c>
      <c r="R1168" s="41" t="s">
        <v>122</v>
      </c>
      <c r="S1168" s="41" t="s">
        <v>122</v>
      </c>
      <c r="T1168" s="41" t="s">
        <v>121</v>
      </c>
      <c r="U1168" s="41" t="s">
        <v>122</v>
      </c>
      <c r="V1168" s="41" t="s">
        <v>122</v>
      </c>
      <c r="W1168" s="47" t="s">
        <v>159</v>
      </c>
      <c r="X1168" s="43">
        <v>43483</v>
      </c>
      <c r="Y1168" s="43">
        <f t="shared" si="69"/>
        <v>43483</v>
      </c>
      <c r="Z1168" s="41">
        <f t="shared" si="66"/>
        <v>1161</v>
      </c>
      <c r="AA1168" s="42">
        <v>120</v>
      </c>
      <c r="AB1168" s="42">
        <v>0</v>
      </c>
      <c r="AC1168" s="40"/>
      <c r="AD1168" s="44" t="s">
        <v>400</v>
      </c>
      <c r="AE1168" s="41">
        <f t="shared" si="67"/>
        <v>1161</v>
      </c>
      <c r="AF1168" s="45" t="s">
        <v>401</v>
      </c>
      <c r="AG1168" s="46" t="s">
        <v>173</v>
      </c>
      <c r="AH1168" s="40">
        <f t="shared" si="70"/>
        <v>43555</v>
      </c>
      <c r="AI1168" s="40">
        <f t="shared" ref="AI1168:AI1231" si="71">+AH1168</f>
        <v>43555</v>
      </c>
      <c r="AJ1168" s="41" t="s">
        <v>402</v>
      </c>
    </row>
    <row r="1169" spans="1:36" ht="15" customHeight="1">
      <c r="A1169" s="39">
        <f t="shared" si="68"/>
        <v>2019</v>
      </c>
      <c r="B1169" s="40">
        <v>43466</v>
      </c>
      <c r="C1169" s="40">
        <v>43555</v>
      </c>
      <c r="D1169" s="41" t="s">
        <v>96</v>
      </c>
      <c r="E1169" s="47">
        <v>451</v>
      </c>
      <c r="F1169" s="47" t="s">
        <v>153</v>
      </c>
      <c r="G1169" s="47" t="s">
        <v>153</v>
      </c>
      <c r="H1169" s="47" t="s">
        <v>154</v>
      </c>
      <c r="I1169" s="47" t="s">
        <v>155</v>
      </c>
      <c r="J1169" s="47" t="s">
        <v>156</v>
      </c>
      <c r="K1169" s="47" t="s">
        <v>157</v>
      </c>
      <c r="L1169" s="41" t="s">
        <v>101</v>
      </c>
      <c r="M1169" s="41" t="s">
        <v>158</v>
      </c>
      <c r="N1169" s="41" t="s">
        <v>103</v>
      </c>
      <c r="O1169" s="41">
        <v>0</v>
      </c>
      <c r="P1169" s="42">
        <v>0</v>
      </c>
      <c r="Q1169" s="41" t="s">
        <v>121</v>
      </c>
      <c r="R1169" s="41" t="s">
        <v>122</v>
      </c>
      <c r="S1169" s="41" t="s">
        <v>122</v>
      </c>
      <c r="T1169" s="41" t="s">
        <v>121</v>
      </c>
      <c r="U1169" s="41" t="s">
        <v>122</v>
      </c>
      <c r="V1169" s="41" t="s">
        <v>122</v>
      </c>
      <c r="W1169" s="47" t="s">
        <v>159</v>
      </c>
      <c r="X1169" s="43">
        <v>43487</v>
      </c>
      <c r="Y1169" s="43">
        <f t="shared" si="69"/>
        <v>43487</v>
      </c>
      <c r="Z1169" s="41">
        <f t="shared" si="66"/>
        <v>1162</v>
      </c>
      <c r="AA1169" s="42">
        <v>120</v>
      </c>
      <c r="AB1169" s="42">
        <v>0</v>
      </c>
      <c r="AC1169" s="40"/>
      <c r="AD1169" s="44" t="s">
        <v>400</v>
      </c>
      <c r="AE1169" s="41">
        <f t="shared" si="67"/>
        <v>1162</v>
      </c>
      <c r="AF1169" s="45" t="s">
        <v>401</v>
      </c>
      <c r="AG1169" s="46" t="s">
        <v>173</v>
      </c>
      <c r="AH1169" s="40">
        <f t="shared" si="70"/>
        <v>43555</v>
      </c>
      <c r="AI1169" s="40">
        <f t="shared" si="71"/>
        <v>43555</v>
      </c>
      <c r="AJ1169" s="41" t="s">
        <v>402</v>
      </c>
    </row>
    <row r="1170" spans="1:36" ht="15" customHeight="1">
      <c r="A1170" s="39">
        <f t="shared" si="68"/>
        <v>2019</v>
      </c>
      <c r="B1170" s="40">
        <v>43466</v>
      </c>
      <c r="C1170" s="40">
        <v>43555</v>
      </c>
      <c r="D1170" s="41" t="s">
        <v>96</v>
      </c>
      <c r="E1170" s="47">
        <v>451</v>
      </c>
      <c r="F1170" s="47" t="s">
        <v>153</v>
      </c>
      <c r="G1170" s="47" t="s">
        <v>153</v>
      </c>
      <c r="H1170" s="47" t="s">
        <v>154</v>
      </c>
      <c r="I1170" s="47" t="s">
        <v>155</v>
      </c>
      <c r="J1170" s="47" t="s">
        <v>156</v>
      </c>
      <c r="K1170" s="47" t="s">
        <v>157</v>
      </c>
      <c r="L1170" s="41" t="s">
        <v>101</v>
      </c>
      <c r="M1170" s="41" t="s">
        <v>158</v>
      </c>
      <c r="N1170" s="41" t="s">
        <v>103</v>
      </c>
      <c r="O1170" s="41">
        <v>0</v>
      </c>
      <c r="P1170" s="42">
        <v>0</v>
      </c>
      <c r="Q1170" s="41" t="s">
        <v>121</v>
      </c>
      <c r="R1170" s="41" t="s">
        <v>122</v>
      </c>
      <c r="S1170" s="41" t="s">
        <v>122</v>
      </c>
      <c r="T1170" s="41" t="s">
        <v>121</v>
      </c>
      <c r="U1170" s="41" t="s">
        <v>122</v>
      </c>
      <c r="V1170" s="41" t="s">
        <v>122</v>
      </c>
      <c r="W1170" s="47" t="s">
        <v>159</v>
      </c>
      <c r="X1170" s="43">
        <v>39835</v>
      </c>
      <c r="Y1170" s="43">
        <f t="shared" si="69"/>
        <v>39835</v>
      </c>
      <c r="Z1170" s="41">
        <f t="shared" si="66"/>
        <v>1163</v>
      </c>
      <c r="AA1170" s="42">
        <v>120</v>
      </c>
      <c r="AB1170" s="42">
        <v>0</v>
      </c>
      <c r="AC1170" s="40"/>
      <c r="AD1170" s="44" t="s">
        <v>400</v>
      </c>
      <c r="AE1170" s="41">
        <f t="shared" si="67"/>
        <v>1163</v>
      </c>
      <c r="AF1170" s="45" t="s">
        <v>401</v>
      </c>
      <c r="AG1170" s="46" t="s">
        <v>173</v>
      </c>
      <c r="AH1170" s="40">
        <f t="shared" si="70"/>
        <v>43555</v>
      </c>
      <c r="AI1170" s="40">
        <f t="shared" si="71"/>
        <v>43555</v>
      </c>
      <c r="AJ1170" s="41" t="s">
        <v>402</v>
      </c>
    </row>
    <row r="1171" spans="1:36" ht="15" customHeight="1">
      <c r="A1171" s="39">
        <f t="shared" si="68"/>
        <v>2019</v>
      </c>
      <c r="B1171" s="40">
        <v>43466</v>
      </c>
      <c r="C1171" s="40">
        <v>43555</v>
      </c>
      <c r="D1171" s="41" t="s">
        <v>96</v>
      </c>
      <c r="E1171" s="41">
        <v>519</v>
      </c>
      <c r="F1171" s="41" t="s">
        <v>335</v>
      </c>
      <c r="G1171" s="41" t="s">
        <v>335</v>
      </c>
      <c r="H1171" s="41" t="s">
        <v>145</v>
      </c>
      <c r="I1171" s="41" t="s">
        <v>336</v>
      </c>
      <c r="J1171" s="41" t="s">
        <v>337</v>
      </c>
      <c r="K1171" s="41" t="s">
        <v>338</v>
      </c>
      <c r="L1171" s="41" t="s">
        <v>101</v>
      </c>
      <c r="M1171" s="41" t="s">
        <v>1041</v>
      </c>
      <c r="N1171" s="41" t="s">
        <v>103</v>
      </c>
      <c r="O1171" s="41">
        <v>0</v>
      </c>
      <c r="P1171" s="42">
        <v>0</v>
      </c>
      <c r="Q1171" s="41" t="s">
        <v>121</v>
      </c>
      <c r="R1171" s="41" t="s">
        <v>122</v>
      </c>
      <c r="S1171" s="41" t="s">
        <v>122</v>
      </c>
      <c r="T1171" s="41" t="s">
        <v>121</v>
      </c>
      <c r="U1171" s="41" t="s">
        <v>122</v>
      </c>
      <c r="V1171" s="41" t="s">
        <v>122</v>
      </c>
      <c r="W1171" s="41" t="s">
        <v>954</v>
      </c>
      <c r="X1171" s="43">
        <v>43476</v>
      </c>
      <c r="Y1171" s="43">
        <f t="shared" si="69"/>
        <v>43476</v>
      </c>
      <c r="Z1171" s="41">
        <f t="shared" si="66"/>
        <v>1164</v>
      </c>
      <c r="AA1171" s="42">
        <v>93</v>
      </c>
      <c r="AB1171" s="42">
        <v>0</v>
      </c>
      <c r="AC1171" s="40"/>
      <c r="AD1171" s="44" t="s">
        <v>400</v>
      </c>
      <c r="AE1171" s="41">
        <f t="shared" si="67"/>
        <v>1164</v>
      </c>
      <c r="AF1171" s="45" t="s">
        <v>401</v>
      </c>
      <c r="AG1171" s="46" t="s">
        <v>173</v>
      </c>
      <c r="AH1171" s="40">
        <f t="shared" si="70"/>
        <v>43555</v>
      </c>
      <c r="AI1171" s="40">
        <f t="shared" si="71"/>
        <v>43555</v>
      </c>
      <c r="AJ1171" s="41" t="s">
        <v>402</v>
      </c>
    </row>
    <row r="1172" spans="1:36" ht="15" customHeight="1">
      <c r="A1172" s="39">
        <f t="shared" si="68"/>
        <v>2019</v>
      </c>
      <c r="B1172" s="40">
        <v>43466</v>
      </c>
      <c r="C1172" s="40">
        <v>43555</v>
      </c>
      <c r="D1172" s="41" t="s">
        <v>96</v>
      </c>
      <c r="E1172" s="41">
        <v>322</v>
      </c>
      <c r="F1172" s="41" t="s">
        <v>144</v>
      </c>
      <c r="G1172" s="41" t="s">
        <v>144</v>
      </c>
      <c r="H1172" s="41" t="s">
        <v>145</v>
      </c>
      <c r="I1172" s="41" t="s">
        <v>1346</v>
      </c>
      <c r="J1172" s="41" t="s">
        <v>305</v>
      </c>
      <c r="K1172" s="41" t="s">
        <v>306</v>
      </c>
      <c r="L1172" s="41" t="s">
        <v>101</v>
      </c>
      <c r="M1172" s="41" t="s">
        <v>233</v>
      </c>
      <c r="N1172" s="41" t="s">
        <v>103</v>
      </c>
      <c r="O1172" s="41">
        <v>0</v>
      </c>
      <c r="P1172" s="42">
        <v>0</v>
      </c>
      <c r="Q1172" s="41" t="s">
        <v>121</v>
      </c>
      <c r="R1172" s="41" t="s">
        <v>122</v>
      </c>
      <c r="S1172" s="41" t="s">
        <v>122</v>
      </c>
      <c r="T1172" s="41" t="s">
        <v>121</v>
      </c>
      <c r="U1172" s="41" t="s">
        <v>122</v>
      </c>
      <c r="V1172" s="41" t="s">
        <v>122</v>
      </c>
      <c r="W1172" s="47" t="s">
        <v>1688</v>
      </c>
      <c r="X1172" s="43">
        <v>43469</v>
      </c>
      <c r="Y1172" s="43">
        <f t="shared" si="69"/>
        <v>43469</v>
      </c>
      <c r="Z1172" s="41">
        <f t="shared" si="66"/>
        <v>1165</v>
      </c>
      <c r="AA1172" s="42">
        <v>120</v>
      </c>
      <c r="AB1172" s="42">
        <v>0</v>
      </c>
      <c r="AC1172" s="40"/>
      <c r="AD1172" s="44" t="s">
        <v>400</v>
      </c>
      <c r="AE1172" s="41">
        <f t="shared" si="67"/>
        <v>1165</v>
      </c>
      <c r="AF1172" s="45" t="s">
        <v>401</v>
      </c>
      <c r="AG1172" s="46" t="s">
        <v>173</v>
      </c>
      <c r="AH1172" s="40">
        <f t="shared" si="70"/>
        <v>43555</v>
      </c>
      <c r="AI1172" s="40">
        <f t="shared" si="71"/>
        <v>43555</v>
      </c>
      <c r="AJ1172" s="41" t="s">
        <v>402</v>
      </c>
    </row>
    <row r="1173" spans="1:36" ht="15" customHeight="1">
      <c r="A1173" s="39">
        <f t="shared" si="68"/>
        <v>2019</v>
      </c>
      <c r="B1173" s="40">
        <v>43466</v>
      </c>
      <c r="C1173" s="40">
        <v>43555</v>
      </c>
      <c r="D1173" s="41" t="s">
        <v>96</v>
      </c>
      <c r="E1173" s="41">
        <v>322</v>
      </c>
      <c r="F1173" s="41" t="s">
        <v>144</v>
      </c>
      <c r="G1173" s="41" t="s">
        <v>144</v>
      </c>
      <c r="H1173" s="41" t="s">
        <v>145</v>
      </c>
      <c r="I1173" s="41" t="s">
        <v>1346</v>
      </c>
      <c r="J1173" s="41" t="s">
        <v>305</v>
      </c>
      <c r="K1173" s="41" t="s">
        <v>306</v>
      </c>
      <c r="L1173" s="41" t="s">
        <v>101</v>
      </c>
      <c r="M1173" s="41" t="s">
        <v>233</v>
      </c>
      <c r="N1173" s="41" t="s">
        <v>103</v>
      </c>
      <c r="O1173" s="41">
        <v>0</v>
      </c>
      <c r="P1173" s="42">
        <v>0</v>
      </c>
      <c r="Q1173" s="41" t="s">
        <v>121</v>
      </c>
      <c r="R1173" s="41" t="s">
        <v>122</v>
      </c>
      <c r="S1173" s="41" t="s">
        <v>122</v>
      </c>
      <c r="T1173" s="41" t="s">
        <v>121</v>
      </c>
      <c r="U1173" s="41" t="s">
        <v>122</v>
      </c>
      <c r="V1173" s="41" t="s">
        <v>122</v>
      </c>
      <c r="W1173" s="47" t="s">
        <v>1688</v>
      </c>
      <c r="X1173" s="43">
        <v>43469</v>
      </c>
      <c r="Y1173" s="43">
        <f t="shared" si="69"/>
        <v>43469</v>
      </c>
      <c r="Z1173" s="41">
        <f t="shared" si="66"/>
        <v>1166</v>
      </c>
      <c r="AA1173" s="42">
        <v>200</v>
      </c>
      <c r="AB1173" s="42">
        <v>0</v>
      </c>
      <c r="AC1173" s="40"/>
      <c r="AD1173" s="44" t="s">
        <v>400</v>
      </c>
      <c r="AE1173" s="41">
        <f t="shared" si="67"/>
        <v>1166</v>
      </c>
      <c r="AF1173" s="45" t="s">
        <v>401</v>
      </c>
      <c r="AG1173" s="46" t="s">
        <v>173</v>
      </c>
      <c r="AH1173" s="40">
        <f t="shared" si="70"/>
        <v>43555</v>
      </c>
      <c r="AI1173" s="40">
        <f t="shared" si="71"/>
        <v>43555</v>
      </c>
      <c r="AJ1173" s="41" t="s">
        <v>402</v>
      </c>
    </row>
    <row r="1174" spans="1:36" ht="15" customHeight="1">
      <c r="A1174" s="39">
        <f t="shared" si="68"/>
        <v>2019</v>
      </c>
      <c r="B1174" s="40">
        <v>43466</v>
      </c>
      <c r="C1174" s="40">
        <v>43555</v>
      </c>
      <c r="D1174" s="41" t="s">
        <v>96</v>
      </c>
      <c r="E1174" s="41">
        <v>322</v>
      </c>
      <c r="F1174" s="41" t="s">
        <v>144</v>
      </c>
      <c r="G1174" s="41" t="s">
        <v>144</v>
      </c>
      <c r="H1174" s="41" t="s">
        <v>145</v>
      </c>
      <c r="I1174" s="41" t="s">
        <v>1346</v>
      </c>
      <c r="J1174" s="41" t="s">
        <v>305</v>
      </c>
      <c r="K1174" s="41" t="s">
        <v>306</v>
      </c>
      <c r="L1174" s="41" t="s">
        <v>101</v>
      </c>
      <c r="M1174" s="41" t="s">
        <v>136</v>
      </c>
      <c r="N1174" s="41" t="s">
        <v>103</v>
      </c>
      <c r="O1174" s="41">
        <v>0</v>
      </c>
      <c r="P1174" s="42">
        <v>0</v>
      </c>
      <c r="Q1174" s="41" t="s">
        <v>121</v>
      </c>
      <c r="R1174" s="41" t="s">
        <v>122</v>
      </c>
      <c r="S1174" s="41" t="s">
        <v>122</v>
      </c>
      <c r="T1174" s="41" t="s">
        <v>121</v>
      </c>
      <c r="U1174" s="41" t="s">
        <v>136</v>
      </c>
      <c r="V1174" s="41" t="s">
        <v>136</v>
      </c>
      <c r="W1174" s="47" t="s">
        <v>296</v>
      </c>
      <c r="X1174" s="43">
        <v>43475</v>
      </c>
      <c r="Y1174" s="43">
        <v>43476</v>
      </c>
      <c r="Z1174" s="41">
        <f t="shared" si="66"/>
        <v>1167</v>
      </c>
      <c r="AA1174" s="42">
        <f>240+332+74</f>
        <v>646</v>
      </c>
      <c r="AB1174" s="42">
        <v>0</v>
      </c>
      <c r="AC1174" s="40"/>
      <c r="AD1174" s="44" t="s">
        <v>400</v>
      </c>
      <c r="AE1174" s="41">
        <f t="shared" si="67"/>
        <v>1167</v>
      </c>
      <c r="AF1174" s="45" t="s">
        <v>401</v>
      </c>
      <c r="AG1174" s="46" t="s">
        <v>173</v>
      </c>
      <c r="AH1174" s="40">
        <f t="shared" si="70"/>
        <v>43555</v>
      </c>
      <c r="AI1174" s="40">
        <f t="shared" si="71"/>
        <v>43555</v>
      </c>
      <c r="AJ1174" s="41" t="s">
        <v>402</v>
      </c>
    </row>
    <row r="1175" spans="1:36" ht="15" customHeight="1">
      <c r="A1175" s="39">
        <f t="shared" si="68"/>
        <v>2019</v>
      </c>
      <c r="B1175" s="40">
        <v>43466</v>
      </c>
      <c r="C1175" s="40">
        <v>43555</v>
      </c>
      <c r="D1175" s="41" t="s">
        <v>96</v>
      </c>
      <c r="E1175" s="41">
        <v>322</v>
      </c>
      <c r="F1175" s="41" t="s">
        <v>144</v>
      </c>
      <c r="G1175" s="41" t="s">
        <v>144</v>
      </c>
      <c r="H1175" s="41" t="s">
        <v>145</v>
      </c>
      <c r="I1175" s="41" t="s">
        <v>1346</v>
      </c>
      <c r="J1175" s="41" t="s">
        <v>305</v>
      </c>
      <c r="K1175" s="41" t="s">
        <v>306</v>
      </c>
      <c r="L1175" s="41" t="s">
        <v>101</v>
      </c>
      <c r="M1175" s="41" t="s">
        <v>136</v>
      </c>
      <c r="N1175" s="41" t="s">
        <v>103</v>
      </c>
      <c r="O1175" s="41">
        <v>0</v>
      </c>
      <c r="P1175" s="42">
        <v>0</v>
      </c>
      <c r="Q1175" s="41" t="s">
        <v>121</v>
      </c>
      <c r="R1175" s="41" t="s">
        <v>122</v>
      </c>
      <c r="S1175" s="41" t="s">
        <v>122</v>
      </c>
      <c r="T1175" s="41" t="s">
        <v>121</v>
      </c>
      <c r="U1175" s="41" t="s">
        <v>136</v>
      </c>
      <c r="V1175" s="41" t="s">
        <v>136</v>
      </c>
      <c r="W1175" s="47" t="s">
        <v>296</v>
      </c>
      <c r="X1175" s="43">
        <v>43475</v>
      </c>
      <c r="Y1175" s="43">
        <v>43476</v>
      </c>
      <c r="Z1175" s="41">
        <f t="shared" si="66"/>
        <v>1168</v>
      </c>
      <c r="AA1175" s="42">
        <f>134+163</f>
        <v>297</v>
      </c>
      <c r="AB1175" s="42">
        <v>0</v>
      </c>
      <c r="AC1175" s="40"/>
      <c r="AD1175" s="44" t="s">
        <v>400</v>
      </c>
      <c r="AE1175" s="41">
        <f t="shared" si="67"/>
        <v>1168</v>
      </c>
      <c r="AF1175" s="45" t="s">
        <v>401</v>
      </c>
      <c r="AG1175" s="46" t="s">
        <v>173</v>
      </c>
      <c r="AH1175" s="40">
        <f t="shared" si="70"/>
        <v>43555</v>
      </c>
      <c r="AI1175" s="40">
        <f t="shared" si="71"/>
        <v>43555</v>
      </c>
      <c r="AJ1175" s="41" t="s">
        <v>402</v>
      </c>
    </row>
    <row r="1176" spans="1:36" ht="15" customHeight="1">
      <c r="A1176" s="39">
        <f t="shared" si="68"/>
        <v>2019</v>
      </c>
      <c r="B1176" s="40">
        <v>43466</v>
      </c>
      <c r="C1176" s="40">
        <v>43555</v>
      </c>
      <c r="D1176" s="41" t="s">
        <v>96</v>
      </c>
      <c r="E1176" s="41">
        <v>322</v>
      </c>
      <c r="F1176" s="41" t="s">
        <v>144</v>
      </c>
      <c r="G1176" s="41" t="s">
        <v>144</v>
      </c>
      <c r="H1176" s="41" t="s">
        <v>145</v>
      </c>
      <c r="I1176" s="41" t="s">
        <v>1346</v>
      </c>
      <c r="J1176" s="41" t="s">
        <v>305</v>
      </c>
      <c r="K1176" s="41" t="s">
        <v>306</v>
      </c>
      <c r="L1176" s="41" t="s">
        <v>101</v>
      </c>
      <c r="M1176" s="41" t="s">
        <v>136</v>
      </c>
      <c r="N1176" s="41" t="s">
        <v>103</v>
      </c>
      <c r="O1176" s="41">
        <v>0</v>
      </c>
      <c r="P1176" s="42">
        <v>0</v>
      </c>
      <c r="Q1176" s="41" t="s">
        <v>121</v>
      </c>
      <c r="R1176" s="41" t="s">
        <v>122</v>
      </c>
      <c r="S1176" s="41" t="s">
        <v>122</v>
      </c>
      <c r="T1176" s="41" t="s">
        <v>121</v>
      </c>
      <c r="U1176" s="41" t="s">
        <v>136</v>
      </c>
      <c r="V1176" s="41" t="s">
        <v>136</v>
      </c>
      <c r="W1176" s="47" t="s">
        <v>296</v>
      </c>
      <c r="X1176" s="43">
        <v>43469</v>
      </c>
      <c r="Y1176" s="43">
        <v>43471</v>
      </c>
      <c r="Z1176" s="41">
        <f t="shared" si="66"/>
        <v>1169</v>
      </c>
      <c r="AA1176" s="42">
        <f>250+249+110</f>
        <v>609</v>
      </c>
      <c r="AB1176" s="42">
        <v>0</v>
      </c>
      <c r="AC1176" s="40"/>
      <c r="AD1176" s="44" t="s">
        <v>400</v>
      </c>
      <c r="AE1176" s="41">
        <f t="shared" si="67"/>
        <v>1169</v>
      </c>
      <c r="AF1176" s="45" t="s">
        <v>401</v>
      </c>
      <c r="AG1176" s="46" t="s">
        <v>173</v>
      </c>
      <c r="AH1176" s="40">
        <f t="shared" si="70"/>
        <v>43555</v>
      </c>
      <c r="AI1176" s="40">
        <f t="shared" si="71"/>
        <v>43555</v>
      </c>
      <c r="AJ1176" s="41" t="s">
        <v>402</v>
      </c>
    </row>
    <row r="1177" spans="1:36" ht="15" customHeight="1">
      <c r="A1177" s="39">
        <f t="shared" si="68"/>
        <v>2019</v>
      </c>
      <c r="B1177" s="40">
        <v>43466</v>
      </c>
      <c r="C1177" s="40">
        <v>43555</v>
      </c>
      <c r="D1177" s="41" t="s">
        <v>96</v>
      </c>
      <c r="E1177" s="41">
        <v>322</v>
      </c>
      <c r="F1177" s="41" t="s">
        <v>144</v>
      </c>
      <c r="G1177" s="41" t="s">
        <v>144</v>
      </c>
      <c r="H1177" s="41" t="s">
        <v>145</v>
      </c>
      <c r="I1177" s="41" t="s">
        <v>1346</v>
      </c>
      <c r="J1177" s="41" t="s">
        <v>305</v>
      </c>
      <c r="K1177" s="41" t="s">
        <v>306</v>
      </c>
      <c r="L1177" s="41" t="s">
        <v>101</v>
      </c>
      <c r="M1177" s="41" t="s">
        <v>136</v>
      </c>
      <c r="N1177" s="41" t="s">
        <v>103</v>
      </c>
      <c r="O1177" s="41">
        <v>0</v>
      </c>
      <c r="P1177" s="42">
        <v>0</v>
      </c>
      <c r="Q1177" s="41" t="s">
        <v>121</v>
      </c>
      <c r="R1177" s="41" t="s">
        <v>122</v>
      </c>
      <c r="S1177" s="41" t="s">
        <v>122</v>
      </c>
      <c r="T1177" s="41" t="s">
        <v>121</v>
      </c>
      <c r="U1177" s="41" t="s">
        <v>136</v>
      </c>
      <c r="V1177" s="41" t="s">
        <v>136</v>
      </c>
      <c r="W1177" s="47" t="s">
        <v>296</v>
      </c>
      <c r="X1177" s="43">
        <v>43469</v>
      </c>
      <c r="Y1177" s="43">
        <v>43471</v>
      </c>
      <c r="Z1177" s="41">
        <f t="shared" si="66"/>
        <v>1170</v>
      </c>
      <c r="AA1177" s="42">
        <v>135</v>
      </c>
      <c r="AB1177" s="42">
        <v>0</v>
      </c>
      <c r="AC1177" s="40"/>
      <c r="AD1177" s="44" t="s">
        <v>400</v>
      </c>
      <c r="AE1177" s="41">
        <f t="shared" si="67"/>
        <v>1170</v>
      </c>
      <c r="AF1177" s="45" t="s">
        <v>401</v>
      </c>
      <c r="AG1177" s="46" t="s">
        <v>173</v>
      </c>
      <c r="AH1177" s="40">
        <f t="shared" si="70"/>
        <v>43555</v>
      </c>
      <c r="AI1177" s="40">
        <f t="shared" si="71"/>
        <v>43555</v>
      </c>
      <c r="AJ1177" s="41" t="s">
        <v>402</v>
      </c>
    </row>
    <row r="1178" spans="1:36" ht="15" customHeight="1">
      <c r="A1178" s="39">
        <f t="shared" si="68"/>
        <v>2019</v>
      </c>
      <c r="B1178" s="40">
        <v>43466</v>
      </c>
      <c r="C1178" s="40">
        <v>43555</v>
      </c>
      <c r="D1178" s="41" t="s">
        <v>96</v>
      </c>
      <c r="E1178" s="48">
        <v>204</v>
      </c>
      <c r="F1178" s="48" t="s">
        <v>191</v>
      </c>
      <c r="G1178" s="48" t="s">
        <v>191</v>
      </c>
      <c r="H1178" s="48" t="s">
        <v>192</v>
      </c>
      <c r="I1178" s="48" t="s">
        <v>193</v>
      </c>
      <c r="J1178" s="48" t="s">
        <v>194</v>
      </c>
      <c r="K1178" s="48" t="s">
        <v>195</v>
      </c>
      <c r="L1178" s="41" t="s">
        <v>101</v>
      </c>
      <c r="M1178" s="41" t="s">
        <v>240</v>
      </c>
      <c r="N1178" s="41" t="s">
        <v>103</v>
      </c>
      <c r="O1178" s="41">
        <v>0</v>
      </c>
      <c r="P1178" s="42">
        <v>0</v>
      </c>
      <c r="Q1178" s="41" t="s">
        <v>121</v>
      </c>
      <c r="R1178" s="41" t="s">
        <v>122</v>
      </c>
      <c r="S1178" s="41" t="s">
        <v>122</v>
      </c>
      <c r="T1178" s="41" t="s">
        <v>121</v>
      </c>
      <c r="U1178" s="41" t="s">
        <v>122</v>
      </c>
      <c r="V1178" s="41" t="s">
        <v>122</v>
      </c>
      <c r="W1178" s="41" t="s">
        <v>240</v>
      </c>
      <c r="X1178" s="43">
        <v>43466</v>
      </c>
      <c r="Y1178" s="43">
        <v>43555</v>
      </c>
      <c r="Z1178" s="41">
        <f t="shared" si="66"/>
        <v>1171</v>
      </c>
      <c r="AA1178" s="42">
        <f t="shared" ref="AA1178:AA1183" si="72">(6200.01+12400.03)/6</f>
        <v>3100.0066666666667</v>
      </c>
      <c r="AB1178" s="42">
        <v>0</v>
      </c>
      <c r="AC1178" s="40"/>
      <c r="AD1178" s="44" t="s">
        <v>400</v>
      </c>
      <c r="AE1178" s="41">
        <f t="shared" si="67"/>
        <v>1171</v>
      </c>
      <c r="AF1178" s="45" t="s">
        <v>401</v>
      </c>
      <c r="AG1178" s="46" t="s">
        <v>173</v>
      </c>
      <c r="AH1178" s="40">
        <f t="shared" si="70"/>
        <v>43555</v>
      </c>
      <c r="AI1178" s="40">
        <f t="shared" si="71"/>
        <v>43555</v>
      </c>
      <c r="AJ1178" s="41" t="s">
        <v>402</v>
      </c>
    </row>
    <row r="1179" spans="1:36" ht="15" customHeight="1">
      <c r="A1179" s="39">
        <f t="shared" si="68"/>
        <v>2019</v>
      </c>
      <c r="B1179" s="40">
        <v>43466</v>
      </c>
      <c r="C1179" s="40">
        <v>43555</v>
      </c>
      <c r="D1179" s="41" t="s">
        <v>96</v>
      </c>
      <c r="E1179" s="41">
        <v>545</v>
      </c>
      <c r="F1179" s="41" t="s">
        <v>279</v>
      </c>
      <c r="G1179" s="41" t="s">
        <v>279</v>
      </c>
      <c r="H1179" s="41" t="s">
        <v>280</v>
      </c>
      <c r="I1179" s="41" t="s">
        <v>281</v>
      </c>
      <c r="J1179" s="41" t="s">
        <v>162</v>
      </c>
      <c r="K1179" s="41" t="s">
        <v>282</v>
      </c>
      <c r="L1179" s="41" t="s">
        <v>101</v>
      </c>
      <c r="M1179" s="41" t="s">
        <v>240</v>
      </c>
      <c r="N1179" s="41" t="s">
        <v>103</v>
      </c>
      <c r="O1179" s="41">
        <v>0</v>
      </c>
      <c r="P1179" s="42">
        <v>0</v>
      </c>
      <c r="Q1179" s="41" t="s">
        <v>121</v>
      </c>
      <c r="R1179" s="41" t="s">
        <v>122</v>
      </c>
      <c r="S1179" s="41" t="s">
        <v>122</v>
      </c>
      <c r="T1179" s="41" t="s">
        <v>121</v>
      </c>
      <c r="U1179" s="41" t="s">
        <v>122</v>
      </c>
      <c r="V1179" s="41" t="s">
        <v>122</v>
      </c>
      <c r="W1179" s="41" t="s">
        <v>240</v>
      </c>
      <c r="X1179" s="43">
        <v>43466</v>
      </c>
      <c r="Y1179" s="43">
        <v>43555</v>
      </c>
      <c r="Z1179" s="41">
        <f t="shared" si="66"/>
        <v>1172</v>
      </c>
      <c r="AA1179" s="42">
        <f t="shared" si="72"/>
        <v>3100.0066666666667</v>
      </c>
      <c r="AB1179" s="42">
        <v>0</v>
      </c>
      <c r="AC1179" s="40"/>
      <c r="AD1179" s="44" t="s">
        <v>400</v>
      </c>
      <c r="AE1179" s="41">
        <f t="shared" si="67"/>
        <v>1172</v>
      </c>
      <c r="AF1179" s="45" t="s">
        <v>401</v>
      </c>
      <c r="AG1179" s="46" t="s">
        <v>173</v>
      </c>
      <c r="AH1179" s="40">
        <f t="shared" si="70"/>
        <v>43555</v>
      </c>
      <c r="AI1179" s="40">
        <f t="shared" si="71"/>
        <v>43555</v>
      </c>
      <c r="AJ1179" s="41" t="s">
        <v>402</v>
      </c>
    </row>
    <row r="1180" spans="1:36" ht="15" customHeight="1">
      <c r="A1180" s="39">
        <f t="shared" si="68"/>
        <v>2019</v>
      </c>
      <c r="B1180" s="40">
        <v>43466</v>
      </c>
      <c r="C1180" s="40">
        <v>43555</v>
      </c>
      <c r="D1180" s="41" t="s">
        <v>96</v>
      </c>
      <c r="E1180" s="41">
        <v>545</v>
      </c>
      <c r="F1180" s="41" t="s">
        <v>283</v>
      </c>
      <c r="G1180" s="41" t="s">
        <v>283</v>
      </c>
      <c r="H1180" s="41" t="s">
        <v>283</v>
      </c>
      <c r="I1180" s="41" t="s">
        <v>284</v>
      </c>
      <c r="J1180" s="41" t="s">
        <v>285</v>
      </c>
      <c r="K1180" s="41" t="s">
        <v>286</v>
      </c>
      <c r="L1180" s="41" t="s">
        <v>101</v>
      </c>
      <c r="M1180" s="41" t="s">
        <v>240</v>
      </c>
      <c r="N1180" s="41" t="s">
        <v>103</v>
      </c>
      <c r="O1180" s="41">
        <v>0</v>
      </c>
      <c r="P1180" s="42">
        <v>0</v>
      </c>
      <c r="Q1180" s="41" t="s">
        <v>121</v>
      </c>
      <c r="R1180" s="41" t="s">
        <v>122</v>
      </c>
      <c r="S1180" s="41" t="s">
        <v>122</v>
      </c>
      <c r="T1180" s="41" t="s">
        <v>121</v>
      </c>
      <c r="U1180" s="41" t="s">
        <v>122</v>
      </c>
      <c r="V1180" s="41" t="s">
        <v>122</v>
      </c>
      <c r="W1180" s="41" t="s">
        <v>240</v>
      </c>
      <c r="X1180" s="43">
        <v>43466</v>
      </c>
      <c r="Y1180" s="43">
        <v>43555</v>
      </c>
      <c r="Z1180" s="41">
        <f t="shared" si="66"/>
        <v>1173</v>
      </c>
      <c r="AA1180" s="42">
        <f t="shared" si="72"/>
        <v>3100.0066666666667</v>
      </c>
      <c r="AB1180" s="42">
        <v>0</v>
      </c>
      <c r="AC1180" s="40"/>
      <c r="AD1180" s="44" t="s">
        <v>400</v>
      </c>
      <c r="AE1180" s="41">
        <f t="shared" si="67"/>
        <v>1173</v>
      </c>
      <c r="AF1180" s="45" t="s">
        <v>401</v>
      </c>
      <c r="AG1180" s="46" t="s">
        <v>173</v>
      </c>
      <c r="AH1180" s="40">
        <f t="shared" si="70"/>
        <v>43555</v>
      </c>
      <c r="AI1180" s="40">
        <f t="shared" si="71"/>
        <v>43555</v>
      </c>
      <c r="AJ1180" s="41" t="s">
        <v>402</v>
      </c>
    </row>
    <row r="1181" spans="1:36" ht="15" customHeight="1">
      <c r="A1181" s="39">
        <f t="shared" si="68"/>
        <v>2019</v>
      </c>
      <c r="B1181" s="40">
        <v>43466</v>
      </c>
      <c r="C1181" s="40">
        <v>43555</v>
      </c>
      <c r="D1181" s="41" t="s">
        <v>96</v>
      </c>
      <c r="E1181" s="41">
        <v>545</v>
      </c>
      <c r="F1181" s="41" t="s">
        <v>279</v>
      </c>
      <c r="G1181" s="41" t="s">
        <v>279</v>
      </c>
      <c r="H1181" s="41" t="s">
        <v>280</v>
      </c>
      <c r="I1181" s="41" t="s">
        <v>287</v>
      </c>
      <c r="J1181" s="41" t="s">
        <v>288</v>
      </c>
      <c r="K1181" s="41" t="s">
        <v>289</v>
      </c>
      <c r="L1181" s="41" t="s">
        <v>101</v>
      </c>
      <c r="M1181" s="41" t="s">
        <v>240</v>
      </c>
      <c r="N1181" s="41" t="s">
        <v>103</v>
      </c>
      <c r="O1181" s="41">
        <v>0</v>
      </c>
      <c r="P1181" s="42">
        <v>0</v>
      </c>
      <c r="Q1181" s="41" t="s">
        <v>121</v>
      </c>
      <c r="R1181" s="41" t="s">
        <v>122</v>
      </c>
      <c r="S1181" s="41" t="s">
        <v>122</v>
      </c>
      <c r="T1181" s="41" t="s">
        <v>121</v>
      </c>
      <c r="U1181" s="41" t="s">
        <v>122</v>
      </c>
      <c r="V1181" s="41" t="s">
        <v>122</v>
      </c>
      <c r="W1181" s="41" t="s">
        <v>240</v>
      </c>
      <c r="X1181" s="43">
        <v>43466</v>
      </c>
      <c r="Y1181" s="43">
        <v>43555</v>
      </c>
      <c r="Z1181" s="41">
        <f t="shared" si="66"/>
        <v>1174</v>
      </c>
      <c r="AA1181" s="42">
        <f t="shared" si="72"/>
        <v>3100.0066666666667</v>
      </c>
      <c r="AB1181" s="42">
        <v>0</v>
      </c>
      <c r="AC1181" s="40"/>
      <c r="AD1181" s="44" t="s">
        <v>400</v>
      </c>
      <c r="AE1181" s="41">
        <f t="shared" si="67"/>
        <v>1174</v>
      </c>
      <c r="AF1181" s="45" t="s">
        <v>401</v>
      </c>
      <c r="AG1181" s="46" t="s">
        <v>173</v>
      </c>
      <c r="AH1181" s="40">
        <f t="shared" si="70"/>
        <v>43555</v>
      </c>
      <c r="AI1181" s="40">
        <f t="shared" si="71"/>
        <v>43555</v>
      </c>
      <c r="AJ1181" s="41" t="s">
        <v>402</v>
      </c>
    </row>
    <row r="1182" spans="1:36" ht="15" customHeight="1">
      <c r="A1182" s="39">
        <f t="shared" si="68"/>
        <v>2019</v>
      </c>
      <c r="B1182" s="40">
        <v>43466</v>
      </c>
      <c r="C1182" s="40">
        <v>43555</v>
      </c>
      <c r="D1182" s="41" t="s">
        <v>96</v>
      </c>
      <c r="E1182" s="41">
        <v>545</v>
      </c>
      <c r="F1182" s="41" t="s">
        <v>279</v>
      </c>
      <c r="G1182" s="41" t="s">
        <v>279</v>
      </c>
      <c r="H1182" s="41" t="s">
        <v>280</v>
      </c>
      <c r="I1182" s="41" t="s">
        <v>290</v>
      </c>
      <c r="J1182" s="41" t="s">
        <v>291</v>
      </c>
      <c r="K1182" s="41" t="s">
        <v>292</v>
      </c>
      <c r="L1182" s="41" t="s">
        <v>101</v>
      </c>
      <c r="M1182" s="41" t="s">
        <v>240</v>
      </c>
      <c r="N1182" s="41" t="s">
        <v>103</v>
      </c>
      <c r="O1182" s="41">
        <v>0</v>
      </c>
      <c r="P1182" s="42">
        <v>0</v>
      </c>
      <c r="Q1182" s="41" t="s">
        <v>121</v>
      </c>
      <c r="R1182" s="41" t="s">
        <v>122</v>
      </c>
      <c r="S1182" s="41" t="s">
        <v>122</v>
      </c>
      <c r="T1182" s="41" t="s">
        <v>121</v>
      </c>
      <c r="U1182" s="41" t="s">
        <v>122</v>
      </c>
      <c r="V1182" s="41" t="s">
        <v>122</v>
      </c>
      <c r="W1182" s="41" t="s">
        <v>240</v>
      </c>
      <c r="X1182" s="43">
        <v>43466</v>
      </c>
      <c r="Y1182" s="43">
        <v>43555</v>
      </c>
      <c r="Z1182" s="41">
        <f t="shared" si="66"/>
        <v>1175</v>
      </c>
      <c r="AA1182" s="42">
        <f t="shared" si="72"/>
        <v>3100.0066666666667</v>
      </c>
      <c r="AB1182" s="42">
        <v>0</v>
      </c>
      <c r="AC1182" s="40"/>
      <c r="AD1182" s="44" t="s">
        <v>400</v>
      </c>
      <c r="AE1182" s="41">
        <f t="shared" si="67"/>
        <v>1175</v>
      </c>
      <c r="AF1182" s="45" t="s">
        <v>401</v>
      </c>
      <c r="AG1182" s="46" t="s">
        <v>173</v>
      </c>
      <c r="AH1182" s="40">
        <f t="shared" si="70"/>
        <v>43555</v>
      </c>
      <c r="AI1182" s="40">
        <f t="shared" si="71"/>
        <v>43555</v>
      </c>
      <c r="AJ1182" s="41" t="s">
        <v>402</v>
      </c>
    </row>
    <row r="1183" spans="1:36" ht="15" customHeight="1">
      <c r="A1183" s="39">
        <f t="shared" si="68"/>
        <v>2019</v>
      </c>
      <c r="B1183" s="40">
        <v>43466</v>
      </c>
      <c r="C1183" s="40">
        <v>43555</v>
      </c>
      <c r="D1183" s="41" t="s">
        <v>96</v>
      </c>
      <c r="E1183" s="41">
        <v>202</v>
      </c>
      <c r="F1183" s="41" t="s">
        <v>307</v>
      </c>
      <c r="G1183" s="41" t="s">
        <v>979</v>
      </c>
      <c r="H1183" s="41" t="s">
        <v>973</v>
      </c>
      <c r="I1183" s="41" t="s">
        <v>778</v>
      </c>
      <c r="J1183" s="41" t="s">
        <v>980</v>
      </c>
      <c r="K1183" s="41" t="s">
        <v>200</v>
      </c>
      <c r="L1183" s="41" t="s">
        <v>101</v>
      </c>
      <c r="M1183" s="41" t="s">
        <v>240</v>
      </c>
      <c r="N1183" s="41" t="s">
        <v>103</v>
      </c>
      <c r="O1183" s="41">
        <v>0</v>
      </c>
      <c r="P1183" s="42">
        <v>0</v>
      </c>
      <c r="Q1183" s="41" t="s">
        <v>121</v>
      </c>
      <c r="R1183" s="41" t="s">
        <v>122</v>
      </c>
      <c r="S1183" s="41" t="s">
        <v>122</v>
      </c>
      <c r="T1183" s="41" t="s">
        <v>121</v>
      </c>
      <c r="U1183" s="41" t="s">
        <v>122</v>
      </c>
      <c r="V1183" s="41" t="s">
        <v>122</v>
      </c>
      <c r="W1183" s="41" t="s">
        <v>240</v>
      </c>
      <c r="X1183" s="43">
        <v>43466</v>
      </c>
      <c r="Y1183" s="43">
        <v>43555</v>
      </c>
      <c r="Z1183" s="41">
        <f t="shared" si="66"/>
        <v>1176</v>
      </c>
      <c r="AA1183" s="42">
        <f t="shared" si="72"/>
        <v>3100.0066666666667</v>
      </c>
      <c r="AB1183" s="42">
        <v>0</v>
      </c>
      <c r="AC1183" s="40"/>
      <c r="AD1183" s="44" t="s">
        <v>400</v>
      </c>
      <c r="AE1183" s="41">
        <f t="shared" si="67"/>
        <v>1176</v>
      </c>
      <c r="AF1183" s="45" t="s">
        <v>401</v>
      </c>
      <c r="AG1183" s="46" t="s">
        <v>173</v>
      </c>
      <c r="AH1183" s="40">
        <f t="shared" si="70"/>
        <v>43555</v>
      </c>
      <c r="AI1183" s="40">
        <f t="shared" si="71"/>
        <v>43555</v>
      </c>
      <c r="AJ1183" s="41" t="s">
        <v>402</v>
      </c>
    </row>
    <row r="1184" spans="1:36" ht="15" customHeight="1">
      <c r="A1184" s="39">
        <f t="shared" si="68"/>
        <v>2019</v>
      </c>
      <c r="B1184" s="40">
        <v>43466</v>
      </c>
      <c r="C1184" s="40">
        <v>43555</v>
      </c>
      <c r="D1184" s="41" t="s">
        <v>96</v>
      </c>
      <c r="E1184" s="41">
        <v>381</v>
      </c>
      <c r="F1184" s="41" t="s">
        <v>236</v>
      </c>
      <c r="G1184" s="41" t="s">
        <v>236</v>
      </c>
      <c r="H1184" s="41" t="s">
        <v>166</v>
      </c>
      <c r="I1184" s="41" t="s">
        <v>237</v>
      </c>
      <c r="J1184" s="41" t="s">
        <v>238</v>
      </c>
      <c r="K1184" s="41" t="s">
        <v>239</v>
      </c>
      <c r="L1184" s="41" t="s">
        <v>101</v>
      </c>
      <c r="M1184" s="41" t="s">
        <v>240</v>
      </c>
      <c r="N1184" s="41" t="s">
        <v>103</v>
      </c>
      <c r="O1184" s="41">
        <v>0</v>
      </c>
      <c r="P1184" s="42">
        <v>0</v>
      </c>
      <c r="Q1184" s="41" t="s">
        <v>121</v>
      </c>
      <c r="R1184" s="41" t="s">
        <v>122</v>
      </c>
      <c r="S1184" s="41" t="s">
        <v>122</v>
      </c>
      <c r="T1184" s="41" t="s">
        <v>121</v>
      </c>
      <c r="U1184" s="41" t="s">
        <v>122</v>
      </c>
      <c r="V1184" s="41" t="s">
        <v>122</v>
      </c>
      <c r="W1184" s="41" t="s">
        <v>240</v>
      </c>
      <c r="X1184" s="43">
        <v>43466</v>
      </c>
      <c r="Y1184" s="43">
        <v>43555</v>
      </c>
      <c r="Z1184" s="41">
        <f t="shared" si="66"/>
        <v>1177</v>
      </c>
      <c r="AA1184" s="42">
        <f t="shared" ref="AA1184:AA1189" si="73">((6960+11832)/6)</f>
        <v>3132</v>
      </c>
      <c r="AB1184" s="42">
        <v>0</v>
      </c>
      <c r="AC1184" s="40"/>
      <c r="AD1184" s="44" t="s">
        <v>400</v>
      </c>
      <c r="AE1184" s="41">
        <f t="shared" si="67"/>
        <v>1177</v>
      </c>
      <c r="AF1184" s="45" t="s">
        <v>401</v>
      </c>
      <c r="AG1184" s="46" t="s">
        <v>173</v>
      </c>
      <c r="AH1184" s="40">
        <f t="shared" si="70"/>
        <v>43555</v>
      </c>
      <c r="AI1184" s="40">
        <f t="shared" si="71"/>
        <v>43555</v>
      </c>
      <c r="AJ1184" s="41" t="s">
        <v>402</v>
      </c>
    </row>
    <row r="1185" spans="1:36" ht="15" customHeight="1">
      <c r="A1185" s="39">
        <f t="shared" si="68"/>
        <v>2019</v>
      </c>
      <c r="B1185" s="40">
        <v>43466</v>
      </c>
      <c r="C1185" s="40">
        <v>43555</v>
      </c>
      <c r="D1185" s="41" t="s">
        <v>96</v>
      </c>
      <c r="E1185" s="41">
        <v>381</v>
      </c>
      <c r="F1185" s="41" t="s">
        <v>236</v>
      </c>
      <c r="G1185" s="41" t="s">
        <v>236</v>
      </c>
      <c r="H1185" s="41" t="s">
        <v>166</v>
      </c>
      <c r="I1185" s="41" t="s">
        <v>241</v>
      </c>
      <c r="J1185" s="41" t="s">
        <v>242</v>
      </c>
      <c r="K1185" s="41" t="s">
        <v>243</v>
      </c>
      <c r="L1185" s="41" t="s">
        <v>101</v>
      </c>
      <c r="M1185" s="41" t="s">
        <v>240</v>
      </c>
      <c r="N1185" s="41" t="s">
        <v>103</v>
      </c>
      <c r="O1185" s="41">
        <v>0</v>
      </c>
      <c r="P1185" s="42">
        <v>0</v>
      </c>
      <c r="Q1185" s="41" t="s">
        <v>121</v>
      </c>
      <c r="R1185" s="41" t="s">
        <v>122</v>
      </c>
      <c r="S1185" s="41" t="s">
        <v>122</v>
      </c>
      <c r="T1185" s="41" t="s">
        <v>121</v>
      </c>
      <c r="U1185" s="41" t="s">
        <v>122</v>
      </c>
      <c r="V1185" s="41" t="s">
        <v>122</v>
      </c>
      <c r="W1185" s="41" t="s">
        <v>240</v>
      </c>
      <c r="X1185" s="43">
        <v>43466</v>
      </c>
      <c r="Y1185" s="43">
        <v>43555</v>
      </c>
      <c r="Z1185" s="41">
        <f t="shared" si="66"/>
        <v>1178</v>
      </c>
      <c r="AA1185" s="42">
        <f t="shared" si="73"/>
        <v>3132</v>
      </c>
      <c r="AB1185" s="42">
        <v>0</v>
      </c>
      <c r="AC1185" s="40"/>
      <c r="AD1185" s="44" t="s">
        <v>400</v>
      </c>
      <c r="AE1185" s="41">
        <f t="shared" si="67"/>
        <v>1178</v>
      </c>
      <c r="AF1185" s="45" t="s">
        <v>401</v>
      </c>
      <c r="AG1185" s="46" t="s">
        <v>173</v>
      </c>
      <c r="AH1185" s="40">
        <f t="shared" si="70"/>
        <v>43555</v>
      </c>
      <c r="AI1185" s="40">
        <f t="shared" si="71"/>
        <v>43555</v>
      </c>
      <c r="AJ1185" s="41" t="s">
        <v>402</v>
      </c>
    </row>
    <row r="1186" spans="1:36" ht="15" customHeight="1">
      <c r="A1186" s="39">
        <f t="shared" si="68"/>
        <v>2019</v>
      </c>
      <c r="B1186" s="40">
        <v>43466</v>
      </c>
      <c r="C1186" s="40">
        <v>43555</v>
      </c>
      <c r="D1186" s="41" t="s">
        <v>96</v>
      </c>
      <c r="E1186" s="41">
        <v>381</v>
      </c>
      <c r="F1186" s="41" t="s">
        <v>236</v>
      </c>
      <c r="G1186" s="41" t="s">
        <v>236</v>
      </c>
      <c r="H1186" s="41" t="s">
        <v>166</v>
      </c>
      <c r="I1186" s="41" t="s">
        <v>244</v>
      </c>
      <c r="J1186" s="41" t="s">
        <v>169</v>
      </c>
      <c r="K1186" s="41" t="s">
        <v>245</v>
      </c>
      <c r="L1186" s="41" t="s">
        <v>101</v>
      </c>
      <c r="M1186" s="41" t="s">
        <v>240</v>
      </c>
      <c r="N1186" s="41" t="s">
        <v>103</v>
      </c>
      <c r="O1186" s="41">
        <v>0</v>
      </c>
      <c r="P1186" s="42">
        <v>0</v>
      </c>
      <c r="Q1186" s="41" t="s">
        <v>121</v>
      </c>
      <c r="R1186" s="41" t="s">
        <v>122</v>
      </c>
      <c r="S1186" s="41" t="s">
        <v>122</v>
      </c>
      <c r="T1186" s="41" t="s">
        <v>121</v>
      </c>
      <c r="U1186" s="41" t="s">
        <v>122</v>
      </c>
      <c r="V1186" s="41" t="s">
        <v>122</v>
      </c>
      <c r="W1186" s="41" t="s">
        <v>240</v>
      </c>
      <c r="X1186" s="43">
        <v>43466</v>
      </c>
      <c r="Y1186" s="43">
        <v>43555</v>
      </c>
      <c r="Z1186" s="41">
        <f t="shared" si="66"/>
        <v>1179</v>
      </c>
      <c r="AA1186" s="42">
        <f t="shared" si="73"/>
        <v>3132</v>
      </c>
      <c r="AB1186" s="42">
        <v>0</v>
      </c>
      <c r="AC1186" s="40"/>
      <c r="AD1186" s="44" t="s">
        <v>400</v>
      </c>
      <c r="AE1186" s="41">
        <f t="shared" si="67"/>
        <v>1179</v>
      </c>
      <c r="AF1186" s="45" t="s">
        <v>401</v>
      </c>
      <c r="AG1186" s="46" t="s">
        <v>173</v>
      </c>
      <c r="AH1186" s="40">
        <f t="shared" si="70"/>
        <v>43555</v>
      </c>
      <c r="AI1186" s="40">
        <f t="shared" si="71"/>
        <v>43555</v>
      </c>
      <c r="AJ1186" s="41" t="s">
        <v>402</v>
      </c>
    </row>
    <row r="1187" spans="1:36" ht="15" customHeight="1">
      <c r="A1187" s="39">
        <f t="shared" si="68"/>
        <v>2019</v>
      </c>
      <c r="B1187" s="40">
        <v>43466</v>
      </c>
      <c r="C1187" s="40">
        <v>43555</v>
      </c>
      <c r="D1187" s="41" t="s">
        <v>96</v>
      </c>
      <c r="E1187" s="41">
        <v>381</v>
      </c>
      <c r="F1187" s="41" t="s">
        <v>236</v>
      </c>
      <c r="G1187" s="41" t="s">
        <v>236</v>
      </c>
      <c r="H1187" s="41" t="s">
        <v>166</v>
      </c>
      <c r="I1187" s="41" t="s">
        <v>246</v>
      </c>
      <c r="J1187" s="41" t="s">
        <v>247</v>
      </c>
      <c r="K1187" s="41" t="s">
        <v>248</v>
      </c>
      <c r="L1187" s="41" t="s">
        <v>101</v>
      </c>
      <c r="M1187" s="41" t="s">
        <v>240</v>
      </c>
      <c r="N1187" s="41" t="s">
        <v>103</v>
      </c>
      <c r="O1187" s="41">
        <v>0</v>
      </c>
      <c r="P1187" s="42">
        <v>0</v>
      </c>
      <c r="Q1187" s="41" t="s">
        <v>121</v>
      </c>
      <c r="R1187" s="41" t="s">
        <v>122</v>
      </c>
      <c r="S1187" s="41" t="s">
        <v>122</v>
      </c>
      <c r="T1187" s="41" t="s">
        <v>121</v>
      </c>
      <c r="U1187" s="41" t="s">
        <v>122</v>
      </c>
      <c r="V1187" s="41" t="s">
        <v>122</v>
      </c>
      <c r="W1187" s="41" t="s">
        <v>240</v>
      </c>
      <c r="X1187" s="43">
        <v>43466</v>
      </c>
      <c r="Y1187" s="43">
        <v>43555</v>
      </c>
      <c r="Z1187" s="41">
        <f t="shared" si="66"/>
        <v>1180</v>
      </c>
      <c r="AA1187" s="42">
        <f t="shared" si="73"/>
        <v>3132</v>
      </c>
      <c r="AB1187" s="42">
        <v>0</v>
      </c>
      <c r="AC1187" s="40"/>
      <c r="AD1187" s="44" t="s">
        <v>400</v>
      </c>
      <c r="AE1187" s="41">
        <f t="shared" si="67"/>
        <v>1180</v>
      </c>
      <c r="AF1187" s="45" t="s">
        <v>401</v>
      </c>
      <c r="AG1187" s="46" t="s">
        <v>173</v>
      </c>
      <c r="AH1187" s="40">
        <f t="shared" si="70"/>
        <v>43555</v>
      </c>
      <c r="AI1187" s="40">
        <f t="shared" si="71"/>
        <v>43555</v>
      </c>
      <c r="AJ1187" s="41" t="s">
        <v>402</v>
      </c>
    </row>
    <row r="1188" spans="1:36" ht="15" customHeight="1">
      <c r="A1188" s="39">
        <f t="shared" si="68"/>
        <v>2019</v>
      </c>
      <c r="B1188" s="40">
        <v>43466</v>
      </c>
      <c r="C1188" s="40">
        <v>43555</v>
      </c>
      <c r="D1188" s="41" t="s">
        <v>96</v>
      </c>
      <c r="E1188" s="41">
        <v>381</v>
      </c>
      <c r="F1188" s="41" t="s">
        <v>236</v>
      </c>
      <c r="G1188" s="41" t="s">
        <v>236</v>
      </c>
      <c r="H1188" s="41" t="s">
        <v>166</v>
      </c>
      <c r="I1188" s="41" t="s">
        <v>249</v>
      </c>
      <c r="J1188" s="41" t="s">
        <v>250</v>
      </c>
      <c r="K1188" s="41" t="s">
        <v>163</v>
      </c>
      <c r="L1188" s="41" t="s">
        <v>101</v>
      </c>
      <c r="M1188" s="41" t="s">
        <v>240</v>
      </c>
      <c r="N1188" s="41" t="s">
        <v>103</v>
      </c>
      <c r="O1188" s="41">
        <v>0</v>
      </c>
      <c r="P1188" s="42">
        <v>0</v>
      </c>
      <c r="Q1188" s="41" t="s">
        <v>121</v>
      </c>
      <c r="R1188" s="41" t="s">
        <v>122</v>
      </c>
      <c r="S1188" s="41" t="s">
        <v>122</v>
      </c>
      <c r="T1188" s="41" t="s">
        <v>121</v>
      </c>
      <c r="U1188" s="41" t="s">
        <v>122</v>
      </c>
      <c r="V1188" s="41" t="s">
        <v>122</v>
      </c>
      <c r="W1188" s="41" t="s">
        <v>240</v>
      </c>
      <c r="X1188" s="43">
        <v>43466</v>
      </c>
      <c r="Y1188" s="43">
        <v>43555</v>
      </c>
      <c r="Z1188" s="41">
        <f t="shared" si="66"/>
        <v>1181</v>
      </c>
      <c r="AA1188" s="42">
        <f t="shared" si="73"/>
        <v>3132</v>
      </c>
      <c r="AB1188" s="42">
        <v>0</v>
      </c>
      <c r="AC1188" s="40"/>
      <c r="AD1188" s="44" t="s">
        <v>400</v>
      </c>
      <c r="AE1188" s="41">
        <f t="shared" si="67"/>
        <v>1181</v>
      </c>
      <c r="AF1188" s="45" t="s">
        <v>401</v>
      </c>
      <c r="AG1188" s="46" t="s">
        <v>173</v>
      </c>
      <c r="AH1188" s="40">
        <f t="shared" si="70"/>
        <v>43555</v>
      </c>
      <c r="AI1188" s="40">
        <f t="shared" si="71"/>
        <v>43555</v>
      </c>
      <c r="AJ1188" s="41" t="s">
        <v>402</v>
      </c>
    </row>
    <row r="1189" spans="1:36" ht="15" customHeight="1">
      <c r="A1189" s="39">
        <f t="shared" si="68"/>
        <v>2019</v>
      </c>
      <c r="B1189" s="40">
        <v>43466</v>
      </c>
      <c r="C1189" s="40">
        <v>43555</v>
      </c>
      <c r="D1189" s="41" t="s">
        <v>96</v>
      </c>
      <c r="E1189" s="41">
        <v>294</v>
      </c>
      <c r="F1189" s="41" t="s">
        <v>251</v>
      </c>
      <c r="G1189" s="41" t="s">
        <v>251</v>
      </c>
      <c r="H1189" s="41" t="s">
        <v>180</v>
      </c>
      <c r="I1189" s="41" t="s">
        <v>1333</v>
      </c>
      <c r="J1189" s="41" t="s">
        <v>1334</v>
      </c>
      <c r="K1189" s="41" t="s">
        <v>257</v>
      </c>
      <c r="L1189" s="41" t="s">
        <v>101</v>
      </c>
      <c r="M1189" s="41" t="s">
        <v>240</v>
      </c>
      <c r="N1189" s="41" t="s">
        <v>103</v>
      </c>
      <c r="O1189" s="41">
        <v>0</v>
      </c>
      <c r="P1189" s="42">
        <v>0</v>
      </c>
      <c r="Q1189" s="41" t="s">
        <v>121</v>
      </c>
      <c r="R1189" s="41" t="s">
        <v>122</v>
      </c>
      <c r="S1189" s="41" t="s">
        <v>122</v>
      </c>
      <c r="T1189" s="41" t="s">
        <v>121</v>
      </c>
      <c r="U1189" s="41" t="s">
        <v>122</v>
      </c>
      <c r="V1189" s="41" t="s">
        <v>122</v>
      </c>
      <c r="W1189" s="41" t="s">
        <v>240</v>
      </c>
      <c r="X1189" s="43">
        <v>43466</v>
      </c>
      <c r="Y1189" s="43">
        <v>43555</v>
      </c>
      <c r="Z1189" s="41">
        <f t="shared" si="66"/>
        <v>1182</v>
      </c>
      <c r="AA1189" s="42">
        <f t="shared" si="73"/>
        <v>3132</v>
      </c>
      <c r="AB1189" s="42">
        <v>0</v>
      </c>
      <c r="AC1189" s="40"/>
      <c r="AD1189" s="44" t="s">
        <v>400</v>
      </c>
      <c r="AE1189" s="41">
        <f t="shared" si="67"/>
        <v>1182</v>
      </c>
      <c r="AF1189" s="45" t="s">
        <v>401</v>
      </c>
      <c r="AG1189" s="46" t="s">
        <v>173</v>
      </c>
      <c r="AH1189" s="40">
        <f t="shared" si="70"/>
        <v>43555</v>
      </c>
      <c r="AI1189" s="40">
        <f t="shared" si="71"/>
        <v>43555</v>
      </c>
      <c r="AJ1189" s="41" t="s">
        <v>402</v>
      </c>
    </row>
    <row r="1190" spans="1:36" ht="15" customHeight="1">
      <c r="A1190" s="39">
        <f t="shared" si="68"/>
        <v>2019</v>
      </c>
      <c r="B1190" s="40">
        <v>43466</v>
      </c>
      <c r="C1190" s="40">
        <v>43555</v>
      </c>
      <c r="D1190" s="41" t="s">
        <v>96</v>
      </c>
      <c r="E1190" s="41">
        <v>202</v>
      </c>
      <c r="F1190" s="41" t="s">
        <v>114</v>
      </c>
      <c r="G1190" s="41" t="s">
        <v>114</v>
      </c>
      <c r="H1190" s="41" t="s">
        <v>254</v>
      </c>
      <c r="I1190" s="41" t="s">
        <v>255</v>
      </c>
      <c r="J1190" s="41" t="s">
        <v>248</v>
      </c>
      <c r="K1190" s="41" t="s">
        <v>239</v>
      </c>
      <c r="L1190" s="41" t="s">
        <v>101</v>
      </c>
      <c r="M1190" s="41" t="s">
        <v>240</v>
      </c>
      <c r="N1190" s="41" t="s">
        <v>103</v>
      </c>
      <c r="O1190" s="41">
        <v>0</v>
      </c>
      <c r="P1190" s="42">
        <v>0</v>
      </c>
      <c r="Q1190" s="41" t="s">
        <v>121</v>
      </c>
      <c r="R1190" s="41" t="s">
        <v>122</v>
      </c>
      <c r="S1190" s="41" t="s">
        <v>122</v>
      </c>
      <c r="T1190" s="41" t="s">
        <v>121</v>
      </c>
      <c r="U1190" s="41" t="s">
        <v>122</v>
      </c>
      <c r="V1190" s="41" t="s">
        <v>122</v>
      </c>
      <c r="W1190" s="41" t="s">
        <v>240</v>
      </c>
      <c r="X1190" s="43">
        <v>43497</v>
      </c>
      <c r="Y1190" s="43">
        <v>43555</v>
      </c>
      <c r="Z1190" s="41">
        <f t="shared" si="66"/>
        <v>1183</v>
      </c>
      <c r="AA1190" s="42">
        <f>1800+1800</f>
        <v>3600</v>
      </c>
      <c r="AB1190" s="42">
        <v>0</v>
      </c>
      <c r="AC1190" s="40"/>
      <c r="AD1190" s="44" t="s">
        <v>400</v>
      </c>
      <c r="AE1190" s="41">
        <f t="shared" si="67"/>
        <v>1183</v>
      </c>
      <c r="AF1190" s="45" t="s">
        <v>401</v>
      </c>
      <c r="AG1190" s="46" t="s">
        <v>173</v>
      </c>
      <c r="AH1190" s="40">
        <f t="shared" si="70"/>
        <v>43555</v>
      </c>
      <c r="AI1190" s="40">
        <f t="shared" si="71"/>
        <v>43555</v>
      </c>
      <c r="AJ1190" s="41" t="s">
        <v>402</v>
      </c>
    </row>
    <row r="1191" spans="1:36" ht="15" customHeight="1">
      <c r="A1191" s="39">
        <f t="shared" si="68"/>
        <v>2019</v>
      </c>
      <c r="B1191" s="40">
        <v>43466</v>
      </c>
      <c r="C1191" s="40">
        <v>43555</v>
      </c>
      <c r="D1191" s="41" t="s">
        <v>96</v>
      </c>
      <c r="E1191" s="41">
        <v>482</v>
      </c>
      <c r="F1191" s="41" t="s">
        <v>259</v>
      </c>
      <c r="G1191" s="41" t="s">
        <v>259</v>
      </c>
      <c r="H1191" s="41" t="s">
        <v>166</v>
      </c>
      <c r="I1191" s="41" t="s">
        <v>1335</v>
      </c>
      <c r="J1191" s="41" t="s">
        <v>375</v>
      </c>
      <c r="K1191" s="41" t="s">
        <v>1336</v>
      </c>
      <c r="L1191" s="41" t="s">
        <v>101</v>
      </c>
      <c r="M1191" s="41" t="s">
        <v>240</v>
      </c>
      <c r="N1191" s="41" t="s">
        <v>103</v>
      </c>
      <c r="O1191" s="41">
        <v>0</v>
      </c>
      <c r="P1191" s="42">
        <v>0</v>
      </c>
      <c r="Q1191" s="41" t="s">
        <v>121</v>
      </c>
      <c r="R1191" s="41" t="s">
        <v>122</v>
      </c>
      <c r="S1191" s="41" t="s">
        <v>122</v>
      </c>
      <c r="T1191" s="41" t="s">
        <v>121</v>
      </c>
      <c r="U1191" s="41" t="s">
        <v>122</v>
      </c>
      <c r="V1191" s="41" t="s">
        <v>122</v>
      </c>
      <c r="W1191" s="41" t="s">
        <v>240</v>
      </c>
      <c r="X1191" s="43">
        <v>43525</v>
      </c>
      <c r="Y1191" s="43">
        <v>43555</v>
      </c>
      <c r="Z1191" s="41">
        <f t="shared" si="66"/>
        <v>1184</v>
      </c>
      <c r="AA1191" s="42">
        <v>1315</v>
      </c>
      <c r="AB1191" s="42">
        <v>0</v>
      </c>
      <c r="AC1191" s="40"/>
      <c r="AD1191" s="44" t="s">
        <v>400</v>
      </c>
      <c r="AE1191" s="41">
        <f t="shared" si="67"/>
        <v>1184</v>
      </c>
      <c r="AF1191" s="45" t="s">
        <v>401</v>
      </c>
      <c r="AG1191" s="46" t="s">
        <v>173</v>
      </c>
      <c r="AH1191" s="40">
        <f t="shared" si="70"/>
        <v>43555</v>
      </c>
      <c r="AI1191" s="40">
        <f t="shared" si="71"/>
        <v>43555</v>
      </c>
      <c r="AJ1191" s="41" t="s">
        <v>402</v>
      </c>
    </row>
    <row r="1192" spans="1:36" ht="15" customHeight="1">
      <c r="A1192" s="39">
        <f t="shared" si="68"/>
        <v>2019</v>
      </c>
      <c r="B1192" s="40">
        <v>43466</v>
      </c>
      <c r="C1192" s="40">
        <v>43555</v>
      </c>
      <c r="D1192" s="41" t="s">
        <v>96</v>
      </c>
      <c r="E1192" s="41">
        <v>471</v>
      </c>
      <c r="F1192" s="41" t="s">
        <v>969</v>
      </c>
      <c r="G1192" s="41" t="s">
        <v>969</v>
      </c>
      <c r="H1192" s="41" t="s">
        <v>127</v>
      </c>
      <c r="I1192" s="41" t="s">
        <v>995</v>
      </c>
      <c r="J1192" s="41" t="s">
        <v>1337</v>
      </c>
      <c r="K1192" s="41" t="s">
        <v>239</v>
      </c>
      <c r="L1192" s="41" t="s">
        <v>101</v>
      </c>
      <c r="M1192" s="41" t="s">
        <v>240</v>
      </c>
      <c r="N1192" s="41" t="s">
        <v>103</v>
      </c>
      <c r="O1192" s="41">
        <v>0</v>
      </c>
      <c r="P1192" s="42">
        <v>0</v>
      </c>
      <c r="Q1192" s="41" t="s">
        <v>121</v>
      </c>
      <c r="R1192" s="41" t="s">
        <v>122</v>
      </c>
      <c r="S1192" s="41" t="s">
        <v>122</v>
      </c>
      <c r="T1192" s="41" t="s">
        <v>121</v>
      </c>
      <c r="U1192" s="41" t="s">
        <v>122</v>
      </c>
      <c r="V1192" s="41" t="s">
        <v>122</v>
      </c>
      <c r="W1192" s="41" t="s">
        <v>240</v>
      </c>
      <c r="X1192" s="43">
        <v>43525</v>
      </c>
      <c r="Y1192" s="43">
        <v>43555</v>
      </c>
      <c r="Z1192" s="41">
        <f t="shared" si="66"/>
        <v>1185</v>
      </c>
      <c r="AA1192" s="42">
        <v>1315</v>
      </c>
      <c r="AB1192" s="42">
        <v>0</v>
      </c>
      <c r="AC1192" s="40"/>
      <c r="AD1192" s="44" t="s">
        <v>400</v>
      </c>
      <c r="AE1192" s="41">
        <f t="shared" si="67"/>
        <v>1185</v>
      </c>
      <c r="AF1192" s="45" t="s">
        <v>401</v>
      </c>
      <c r="AG1192" s="46" t="s">
        <v>173</v>
      </c>
      <c r="AH1192" s="40">
        <f t="shared" si="70"/>
        <v>43555</v>
      </c>
      <c r="AI1192" s="40">
        <f t="shared" si="71"/>
        <v>43555</v>
      </c>
      <c r="AJ1192" s="41" t="s">
        <v>402</v>
      </c>
    </row>
    <row r="1193" spans="1:36" ht="15" customHeight="1">
      <c r="A1193" s="39">
        <f t="shared" si="68"/>
        <v>2019</v>
      </c>
      <c r="B1193" s="40">
        <v>43466</v>
      </c>
      <c r="C1193" s="40">
        <v>43555</v>
      </c>
      <c r="D1193" s="41" t="s">
        <v>96</v>
      </c>
      <c r="E1193" s="41">
        <v>202</v>
      </c>
      <c r="F1193" s="41" t="s">
        <v>307</v>
      </c>
      <c r="G1193" s="41" t="s">
        <v>972</v>
      </c>
      <c r="H1193" s="41" t="s">
        <v>973</v>
      </c>
      <c r="I1193" s="41" t="s">
        <v>256</v>
      </c>
      <c r="J1193" s="41" t="s">
        <v>257</v>
      </c>
      <c r="K1193" s="41" t="s">
        <v>258</v>
      </c>
      <c r="L1193" s="41" t="s">
        <v>101</v>
      </c>
      <c r="M1193" s="41" t="s">
        <v>240</v>
      </c>
      <c r="N1193" s="41" t="s">
        <v>103</v>
      </c>
      <c r="O1193" s="41">
        <v>0</v>
      </c>
      <c r="P1193" s="42">
        <v>0</v>
      </c>
      <c r="Q1193" s="41" t="s">
        <v>121</v>
      </c>
      <c r="R1193" s="41" t="s">
        <v>122</v>
      </c>
      <c r="S1193" s="41" t="s">
        <v>122</v>
      </c>
      <c r="T1193" s="41" t="s">
        <v>121</v>
      </c>
      <c r="U1193" s="41" t="s">
        <v>122</v>
      </c>
      <c r="V1193" s="41" t="s">
        <v>122</v>
      </c>
      <c r="W1193" s="41" t="s">
        <v>240</v>
      </c>
      <c r="X1193" s="43">
        <v>43525</v>
      </c>
      <c r="Y1193" s="43">
        <v>43555</v>
      </c>
      <c r="Z1193" s="41">
        <f t="shared" si="66"/>
        <v>1186</v>
      </c>
      <c r="AA1193" s="42">
        <v>1315</v>
      </c>
      <c r="AB1193" s="42">
        <v>0</v>
      </c>
      <c r="AC1193" s="40"/>
      <c r="AD1193" s="44" t="s">
        <v>400</v>
      </c>
      <c r="AE1193" s="41">
        <f t="shared" si="67"/>
        <v>1186</v>
      </c>
      <c r="AF1193" s="45" t="s">
        <v>401</v>
      </c>
      <c r="AG1193" s="46" t="s">
        <v>173</v>
      </c>
      <c r="AH1193" s="40">
        <f t="shared" si="70"/>
        <v>43555</v>
      </c>
      <c r="AI1193" s="40">
        <f t="shared" si="71"/>
        <v>43555</v>
      </c>
      <c r="AJ1193" s="41" t="s">
        <v>402</v>
      </c>
    </row>
    <row r="1194" spans="1:36" ht="15" customHeight="1">
      <c r="A1194" s="39">
        <f t="shared" si="68"/>
        <v>2019</v>
      </c>
      <c r="B1194" s="40">
        <v>43466</v>
      </c>
      <c r="C1194" s="40">
        <v>43555</v>
      </c>
      <c r="D1194" s="41" t="s">
        <v>96</v>
      </c>
      <c r="E1194" s="41">
        <v>203</v>
      </c>
      <c r="F1194" s="41" t="s">
        <v>191</v>
      </c>
      <c r="G1194" s="41" t="s">
        <v>191</v>
      </c>
      <c r="H1194" s="41" t="s">
        <v>271</v>
      </c>
      <c r="I1194" s="41" t="s">
        <v>272</v>
      </c>
      <c r="J1194" s="41" t="s">
        <v>273</v>
      </c>
      <c r="K1194" s="41" t="s">
        <v>228</v>
      </c>
      <c r="L1194" s="41" t="s">
        <v>101</v>
      </c>
      <c r="M1194" s="41" t="s">
        <v>240</v>
      </c>
      <c r="N1194" s="41" t="s">
        <v>103</v>
      </c>
      <c r="O1194" s="41">
        <v>0</v>
      </c>
      <c r="P1194" s="42">
        <v>0</v>
      </c>
      <c r="Q1194" s="41" t="s">
        <v>121</v>
      </c>
      <c r="R1194" s="41" t="s">
        <v>122</v>
      </c>
      <c r="S1194" s="41" t="s">
        <v>122</v>
      </c>
      <c r="T1194" s="41" t="s">
        <v>121</v>
      </c>
      <c r="U1194" s="41" t="s">
        <v>122</v>
      </c>
      <c r="V1194" s="41" t="s">
        <v>122</v>
      </c>
      <c r="W1194" s="41" t="s">
        <v>240</v>
      </c>
      <c r="X1194" s="43">
        <v>43525</v>
      </c>
      <c r="Y1194" s="43">
        <v>43555</v>
      </c>
      <c r="Z1194" s="41">
        <f t="shared" si="66"/>
        <v>1187</v>
      </c>
      <c r="AA1194" s="42">
        <v>1315</v>
      </c>
      <c r="AB1194" s="42">
        <v>0</v>
      </c>
      <c r="AC1194" s="40"/>
      <c r="AD1194" s="44" t="s">
        <v>400</v>
      </c>
      <c r="AE1194" s="41">
        <f t="shared" si="67"/>
        <v>1187</v>
      </c>
      <c r="AF1194" s="45" t="s">
        <v>401</v>
      </c>
      <c r="AG1194" s="46" t="s">
        <v>173</v>
      </c>
      <c r="AH1194" s="40">
        <f t="shared" si="70"/>
        <v>43555</v>
      </c>
      <c r="AI1194" s="40">
        <f t="shared" si="71"/>
        <v>43555</v>
      </c>
      <c r="AJ1194" s="41" t="s">
        <v>402</v>
      </c>
    </row>
    <row r="1195" spans="1:36" ht="15" customHeight="1">
      <c r="A1195" s="39">
        <f t="shared" si="68"/>
        <v>2019</v>
      </c>
      <c r="B1195" s="40">
        <v>43466</v>
      </c>
      <c r="C1195" s="40">
        <v>43555</v>
      </c>
      <c r="D1195" s="41" t="s">
        <v>96</v>
      </c>
      <c r="E1195" s="41">
        <v>211</v>
      </c>
      <c r="F1195" s="41" t="s">
        <v>274</v>
      </c>
      <c r="G1195" s="41" t="s">
        <v>274</v>
      </c>
      <c r="H1195" s="41" t="s">
        <v>275</v>
      </c>
      <c r="I1195" s="41" t="s">
        <v>276</v>
      </c>
      <c r="J1195" s="41" t="s">
        <v>277</v>
      </c>
      <c r="K1195" s="41" t="s">
        <v>278</v>
      </c>
      <c r="L1195" s="41" t="s">
        <v>101</v>
      </c>
      <c r="M1195" s="41" t="s">
        <v>240</v>
      </c>
      <c r="N1195" s="41" t="s">
        <v>103</v>
      </c>
      <c r="O1195" s="41">
        <v>0</v>
      </c>
      <c r="P1195" s="42">
        <v>0</v>
      </c>
      <c r="Q1195" s="41" t="s">
        <v>121</v>
      </c>
      <c r="R1195" s="41" t="s">
        <v>122</v>
      </c>
      <c r="S1195" s="41" t="s">
        <v>122</v>
      </c>
      <c r="T1195" s="41" t="s">
        <v>121</v>
      </c>
      <c r="U1195" s="41" t="s">
        <v>122</v>
      </c>
      <c r="V1195" s="41" t="s">
        <v>122</v>
      </c>
      <c r="W1195" s="41" t="s">
        <v>240</v>
      </c>
      <c r="X1195" s="43">
        <v>43525</v>
      </c>
      <c r="Y1195" s="43">
        <v>43555</v>
      </c>
      <c r="Z1195" s="41">
        <f t="shared" si="66"/>
        <v>1188</v>
      </c>
      <c r="AA1195" s="42">
        <v>1315</v>
      </c>
      <c r="AB1195" s="42">
        <v>0</v>
      </c>
      <c r="AC1195" s="40"/>
      <c r="AD1195" s="44" t="s">
        <v>400</v>
      </c>
      <c r="AE1195" s="41">
        <f t="shared" si="67"/>
        <v>1188</v>
      </c>
      <c r="AF1195" s="45" t="s">
        <v>401</v>
      </c>
      <c r="AG1195" s="46" t="s">
        <v>173</v>
      </c>
      <c r="AH1195" s="40">
        <f t="shared" si="70"/>
        <v>43555</v>
      </c>
      <c r="AI1195" s="40">
        <f t="shared" si="71"/>
        <v>43555</v>
      </c>
      <c r="AJ1195" s="41" t="s">
        <v>402</v>
      </c>
    </row>
    <row r="1196" spans="1:36" ht="15" customHeight="1">
      <c r="A1196" s="39">
        <f t="shared" si="68"/>
        <v>2019</v>
      </c>
      <c r="B1196" s="40">
        <v>43466</v>
      </c>
      <c r="C1196" s="40">
        <v>43555</v>
      </c>
      <c r="D1196" s="41" t="s">
        <v>96</v>
      </c>
      <c r="E1196" s="41">
        <v>202</v>
      </c>
      <c r="F1196" s="41" t="s">
        <v>307</v>
      </c>
      <c r="G1196" s="41" t="s">
        <v>972</v>
      </c>
      <c r="H1196" s="41" t="s">
        <v>973</v>
      </c>
      <c r="I1196" s="41" t="s">
        <v>974</v>
      </c>
      <c r="J1196" s="41" t="s">
        <v>976</v>
      </c>
      <c r="K1196" s="41" t="s">
        <v>779</v>
      </c>
      <c r="L1196" s="41" t="s">
        <v>101</v>
      </c>
      <c r="M1196" s="41" t="s">
        <v>240</v>
      </c>
      <c r="N1196" s="41" t="s">
        <v>103</v>
      </c>
      <c r="O1196" s="41">
        <v>0</v>
      </c>
      <c r="P1196" s="42">
        <v>0</v>
      </c>
      <c r="Q1196" s="41" t="s">
        <v>121</v>
      </c>
      <c r="R1196" s="41" t="s">
        <v>122</v>
      </c>
      <c r="S1196" s="41" t="s">
        <v>122</v>
      </c>
      <c r="T1196" s="41" t="s">
        <v>121</v>
      </c>
      <c r="U1196" s="41" t="s">
        <v>122</v>
      </c>
      <c r="V1196" s="41" t="s">
        <v>122</v>
      </c>
      <c r="W1196" s="41" t="s">
        <v>240</v>
      </c>
      <c r="X1196" s="43">
        <v>43525</v>
      </c>
      <c r="Y1196" s="43">
        <v>43555</v>
      </c>
      <c r="Z1196" s="41">
        <f t="shared" si="66"/>
        <v>1189</v>
      </c>
      <c r="AA1196" s="42">
        <v>1315</v>
      </c>
      <c r="AB1196" s="42">
        <v>0</v>
      </c>
      <c r="AC1196" s="40"/>
      <c r="AD1196" s="44" t="s">
        <v>400</v>
      </c>
      <c r="AE1196" s="41">
        <f t="shared" si="67"/>
        <v>1189</v>
      </c>
      <c r="AF1196" s="45" t="s">
        <v>401</v>
      </c>
      <c r="AG1196" s="46" t="s">
        <v>173</v>
      </c>
      <c r="AH1196" s="40">
        <f t="shared" si="70"/>
        <v>43555</v>
      </c>
      <c r="AI1196" s="40">
        <f t="shared" si="71"/>
        <v>43555</v>
      </c>
      <c r="AJ1196" s="41" t="s">
        <v>402</v>
      </c>
    </row>
    <row r="1197" spans="1:36" ht="15" customHeight="1">
      <c r="A1197" s="39">
        <f t="shared" si="68"/>
        <v>2019</v>
      </c>
      <c r="B1197" s="40">
        <v>43466</v>
      </c>
      <c r="C1197" s="40">
        <v>43555</v>
      </c>
      <c r="D1197" s="41" t="s">
        <v>96</v>
      </c>
      <c r="E1197" s="41">
        <v>482</v>
      </c>
      <c r="F1197" s="41" t="s">
        <v>259</v>
      </c>
      <c r="G1197" s="41" t="s">
        <v>259</v>
      </c>
      <c r="H1197" s="41" t="s">
        <v>166</v>
      </c>
      <c r="I1197" s="41" t="s">
        <v>1335</v>
      </c>
      <c r="J1197" s="41" t="s">
        <v>375</v>
      </c>
      <c r="K1197" s="41" t="s">
        <v>1336</v>
      </c>
      <c r="L1197" s="41" t="s">
        <v>101</v>
      </c>
      <c r="M1197" s="41" t="s">
        <v>240</v>
      </c>
      <c r="N1197" s="41" t="s">
        <v>103</v>
      </c>
      <c r="O1197" s="41">
        <v>0</v>
      </c>
      <c r="P1197" s="42">
        <v>0</v>
      </c>
      <c r="Q1197" s="41" t="s">
        <v>121</v>
      </c>
      <c r="R1197" s="41" t="s">
        <v>122</v>
      </c>
      <c r="S1197" s="41" t="s">
        <v>122</v>
      </c>
      <c r="T1197" s="41" t="s">
        <v>121</v>
      </c>
      <c r="U1197" s="41" t="s">
        <v>122</v>
      </c>
      <c r="V1197" s="41" t="s">
        <v>122</v>
      </c>
      <c r="W1197" s="41" t="s">
        <v>240</v>
      </c>
      <c r="X1197" s="43">
        <v>43497</v>
      </c>
      <c r="Y1197" s="43">
        <v>43524</v>
      </c>
      <c r="Z1197" s="41">
        <f t="shared" si="66"/>
        <v>1190</v>
      </c>
      <c r="AA1197" s="42">
        <v>1315</v>
      </c>
      <c r="AB1197" s="42">
        <v>0</v>
      </c>
      <c r="AC1197" s="40"/>
      <c r="AD1197" s="44" t="s">
        <v>400</v>
      </c>
      <c r="AE1197" s="41">
        <f t="shared" si="67"/>
        <v>1190</v>
      </c>
      <c r="AF1197" s="45" t="s">
        <v>401</v>
      </c>
      <c r="AG1197" s="46" t="s">
        <v>173</v>
      </c>
      <c r="AH1197" s="40">
        <f t="shared" si="70"/>
        <v>43555</v>
      </c>
      <c r="AI1197" s="40">
        <f t="shared" si="71"/>
        <v>43555</v>
      </c>
      <c r="AJ1197" s="41" t="s">
        <v>402</v>
      </c>
    </row>
    <row r="1198" spans="1:36" ht="15" customHeight="1">
      <c r="A1198" s="39">
        <f t="shared" si="68"/>
        <v>2019</v>
      </c>
      <c r="B1198" s="40">
        <v>43466</v>
      </c>
      <c r="C1198" s="40">
        <v>43555</v>
      </c>
      <c r="D1198" s="41" t="s">
        <v>96</v>
      </c>
      <c r="E1198" s="41">
        <v>471</v>
      </c>
      <c r="F1198" s="41" t="s">
        <v>969</v>
      </c>
      <c r="G1198" s="41" t="s">
        <v>969</v>
      </c>
      <c r="H1198" s="41" t="s">
        <v>127</v>
      </c>
      <c r="I1198" s="41" t="s">
        <v>995</v>
      </c>
      <c r="J1198" s="41" t="s">
        <v>1337</v>
      </c>
      <c r="K1198" s="41" t="s">
        <v>239</v>
      </c>
      <c r="L1198" s="41" t="s">
        <v>101</v>
      </c>
      <c r="M1198" s="41" t="s">
        <v>240</v>
      </c>
      <c r="N1198" s="41" t="s">
        <v>103</v>
      </c>
      <c r="O1198" s="41">
        <v>0</v>
      </c>
      <c r="P1198" s="42">
        <v>0</v>
      </c>
      <c r="Q1198" s="41" t="s">
        <v>121</v>
      </c>
      <c r="R1198" s="41" t="s">
        <v>122</v>
      </c>
      <c r="S1198" s="41" t="s">
        <v>122</v>
      </c>
      <c r="T1198" s="41" t="s">
        <v>121</v>
      </c>
      <c r="U1198" s="41" t="s">
        <v>122</v>
      </c>
      <c r="V1198" s="41" t="s">
        <v>122</v>
      </c>
      <c r="W1198" s="41" t="s">
        <v>240</v>
      </c>
      <c r="X1198" s="43">
        <v>43497</v>
      </c>
      <c r="Y1198" s="43">
        <v>43524</v>
      </c>
      <c r="Z1198" s="41">
        <f t="shared" si="66"/>
        <v>1191</v>
      </c>
      <c r="AA1198" s="42">
        <v>1315</v>
      </c>
      <c r="AB1198" s="42">
        <v>0</v>
      </c>
      <c r="AC1198" s="40"/>
      <c r="AD1198" s="44" t="s">
        <v>400</v>
      </c>
      <c r="AE1198" s="41">
        <f t="shared" si="67"/>
        <v>1191</v>
      </c>
      <c r="AF1198" s="45" t="s">
        <v>401</v>
      </c>
      <c r="AG1198" s="46" t="s">
        <v>173</v>
      </c>
      <c r="AH1198" s="40">
        <f t="shared" si="70"/>
        <v>43555</v>
      </c>
      <c r="AI1198" s="40">
        <f t="shared" si="71"/>
        <v>43555</v>
      </c>
      <c r="AJ1198" s="41" t="s">
        <v>402</v>
      </c>
    </row>
    <row r="1199" spans="1:36" ht="15" customHeight="1">
      <c r="A1199" s="39">
        <f t="shared" si="68"/>
        <v>2019</v>
      </c>
      <c r="B1199" s="40">
        <v>43466</v>
      </c>
      <c r="C1199" s="40">
        <v>43555</v>
      </c>
      <c r="D1199" s="41" t="s">
        <v>96</v>
      </c>
      <c r="E1199" s="41">
        <v>202</v>
      </c>
      <c r="F1199" s="41" t="s">
        <v>307</v>
      </c>
      <c r="G1199" s="41" t="s">
        <v>972</v>
      </c>
      <c r="H1199" s="41" t="s">
        <v>973</v>
      </c>
      <c r="I1199" s="41" t="s">
        <v>256</v>
      </c>
      <c r="J1199" s="41" t="s">
        <v>257</v>
      </c>
      <c r="K1199" s="41" t="s">
        <v>258</v>
      </c>
      <c r="L1199" s="41" t="s">
        <v>101</v>
      </c>
      <c r="M1199" s="41" t="s">
        <v>240</v>
      </c>
      <c r="N1199" s="41" t="s">
        <v>103</v>
      </c>
      <c r="O1199" s="41">
        <v>0</v>
      </c>
      <c r="P1199" s="42">
        <v>0</v>
      </c>
      <c r="Q1199" s="41" t="s">
        <v>121</v>
      </c>
      <c r="R1199" s="41" t="s">
        <v>122</v>
      </c>
      <c r="S1199" s="41" t="s">
        <v>122</v>
      </c>
      <c r="T1199" s="41" t="s">
        <v>121</v>
      </c>
      <c r="U1199" s="41" t="s">
        <v>122</v>
      </c>
      <c r="V1199" s="41" t="s">
        <v>122</v>
      </c>
      <c r="W1199" s="41" t="s">
        <v>240</v>
      </c>
      <c r="X1199" s="43">
        <v>43497</v>
      </c>
      <c r="Y1199" s="43">
        <v>43524</v>
      </c>
      <c r="Z1199" s="41">
        <f t="shared" si="66"/>
        <v>1192</v>
      </c>
      <c r="AA1199" s="42">
        <v>1315</v>
      </c>
      <c r="AB1199" s="42">
        <v>0</v>
      </c>
      <c r="AC1199" s="40"/>
      <c r="AD1199" s="44" t="s">
        <v>400</v>
      </c>
      <c r="AE1199" s="41">
        <f t="shared" si="67"/>
        <v>1192</v>
      </c>
      <c r="AF1199" s="45" t="s">
        <v>401</v>
      </c>
      <c r="AG1199" s="46" t="s">
        <v>173</v>
      </c>
      <c r="AH1199" s="40">
        <f t="shared" si="70"/>
        <v>43555</v>
      </c>
      <c r="AI1199" s="40">
        <f t="shared" si="71"/>
        <v>43555</v>
      </c>
      <c r="AJ1199" s="41" t="s">
        <v>402</v>
      </c>
    </row>
    <row r="1200" spans="1:36" ht="15" customHeight="1">
      <c r="A1200" s="39">
        <f t="shared" si="68"/>
        <v>2019</v>
      </c>
      <c r="B1200" s="40">
        <v>43466</v>
      </c>
      <c r="C1200" s="40">
        <v>43555</v>
      </c>
      <c r="D1200" s="41" t="s">
        <v>96</v>
      </c>
      <c r="E1200" s="41">
        <v>203</v>
      </c>
      <c r="F1200" s="41" t="s">
        <v>191</v>
      </c>
      <c r="G1200" s="41" t="s">
        <v>191</v>
      </c>
      <c r="H1200" s="41" t="s">
        <v>271</v>
      </c>
      <c r="I1200" s="41" t="s">
        <v>272</v>
      </c>
      <c r="J1200" s="41" t="s">
        <v>273</v>
      </c>
      <c r="K1200" s="41" t="s">
        <v>228</v>
      </c>
      <c r="L1200" s="41" t="s">
        <v>101</v>
      </c>
      <c r="M1200" s="41" t="s">
        <v>240</v>
      </c>
      <c r="N1200" s="41" t="s">
        <v>103</v>
      </c>
      <c r="O1200" s="41">
        <v>0</v>
      </c>
      <c r="P1200" s="42">
        <v>0</v>
      </c>
      <c r="Q1200" s="41" t="s">
        <v>121</v>
      </c>
      <c r="R1200" s="41" t="s">
        <v>122</v>
      </c>
      <c r="S1200" s="41" t="s">
        <v>122</v>
      </c>
      <c r="T1200" s="41" t="s">
        <v>121</v>
      </c>
      <c r="U1200" s="41" t="s">
        <v>122</v>
      </c>
      <c r="V1200" s="41" t="s">
        <v>122</v>
      </c>
      <c r="W1200" s="41" t="s">
        <v>240</v>
      </c>
      <c r="X1200" s="43">
        <v>43497</v>
      </c>
      <c r="Y1200" s="43">
        <v>43524</v>
      </c>
      <c r="Z1200" s="41">
        <f t="shared" si="66"/>
        <v>1193</v>
      </c>
      <c r="AA1200" s="42">
        <v>1315</v>
      </c>
      <c r="AB1200" s="42">
        <v>0</v>
      </c>
      <c r="AC1200" s="40"/>
      <c r="AD1200" s="44" t="s">
        <v>400</v>
      </c>
      <c r="AE1200" s="41">
        <f t="shared" si="67"/>
        <v>1193</v>
      </c>
      <c r="AF1200" s="45" t="s">
        <v>401</v>
      </c>
      <c r="AG1200" s="46" t="s">
        <v>173</v>
      </c>
      <c r="AH1200" s="40">
        <f t="shared" si="70"/>
        <v>43555</v>
      </c>
      <c r="AI1200" s="40">
        <f t="shared" si="71"/>
        <v>43555</v>
      </c>
      <c r="AJ1200" s="41" t="s">
        <v>402</v>
      </c>
    </row>
    <row r="1201" spans="1:36" ht="15" customHeight="1">
      <c r="A1201" s="39">
        <f t="shared" si="68"/>
        <v>2019</v>
      </c>
      <c r="B1201" s="40">
        <v>43466</v>
      </c>
      <c r="C1201" s="40">
        <v>43555</v>
      </c>
      <c r="D1201" s="41" t="s">
        <v>96</v>
      </c>
      <c r="E1201" s="41">
        <v>211</v>
      </c>
      <c r="F1201" s="41" t="s">
        <v>274</v>
      </c>
      <c r="G1201" s="41" t="s">
        <v>274</v>
      </c>
      <c r="H1201" s="41" t="s">
        <v>275</v>
      </c>
      <c r="I1201" s="41" t="s">
        <v>276</v>
      </c>
      <c r="J1201" s="41" t="s">
        <v>277</v>
      </c>
      <c r="K1201" s="41" t="s">
        <v>278</v>
      </c>
      <c r="L1201" s="41" t="s">
        <v>101</v>
      </c>
      <c r="M1201" s="41" t="s">
        <v>240</v>
      </c>
      <c r="N1201" s="41" t="s">
        <v>103</v>
      </c>
      <c r="O1201" s="41">
        <v>0</v>
      </c>
      <c r="P1201" s="42">
        <v>0</v>
      </c>
      <c r="Q1201" s="41" t="s">
        <v>121</v>
      </c>
      <c r="R1201" s="41" t="s">
        <v>122</v>
      </c>
      <c r="S1201" s="41" t="s">
        <v>122</v>
      </c>
      <c r="T1201" s="41" t="s">
        <v>121</v>
      </c>
      <c r="U1201" s="41" t="s">
        <v>122</v>
      </c>
      <c r="V1201" s="41" t="s">
        <v>122</v>
      </c>
      <c r="W1201" s="41" t="s">
        <v>240</v>
      </c>
      <c r="X1201" s="43">
        <v>43497</v>
      </c>
      <c r="Y1201" s="43">
        <v>43524</v>
      </c>
      <c r="Z1201" s="41">
        <f t="shared" si="66"/>
        <v>1194</v>
      </c>
      <c r="AA1201" s="42">
        <v>1315</v>
      </c>
      <c r="AB1201" s="42">
        <v>0</v>
      </c>
      <c r="AC1201" s="40"/>
      <c r="AD1201" s="44" t="s">
        <v>400</v>
      </c>
      <c r="AE1201" s="41">
        <f t="shared" si="67"/>
        <v>1194</v>
      </c>
      <c r="AF1201" s="45" t="s">
        <v>401</v>
      </c>
      <c r="AG1201" s="46" t="s">
        <v>173</v>
      </c>
      <c r="AH1201" s="40">
        <f t="shared" si="70"/>
        <v>43555</v>
      </c>
      <c r="AI1201" s="40">
        <f t="shared" si="71"/>
        <v>43555</v>
      </c>
      <c r="AJ1201" s="41" t="s">
        <v>402</v>
      </c>
    </row>
    <row r="1202" spans="1:36" ht="15" customHeight="1">
      <c r="A1202" s="39">
        <f t="shared" si="68"/>
        <v>2019</v>
      </c>
      <c r="B1202" s="40">
        <v>43466</v>
      </c>
      <c r="C1202" s="40">
        <v>43555</v>
      </c>
      <c r="D1202" s="41" t="s">
        <v>96</v>
      </c>
      <c r="E1202" s="41">
        <v>202</v>
      </c>
      <c r="F1202" s="41" t="s">
        <v>307</v>
      </c>
      <c r="G1202" s="41" t="s">
        <v>972</v>
      </c>
      <c r="H1202" s="41" t="s">
        <v>973</v>
      </c>
      <c r="I1202" s="41" t="s">
        <v>974</v>
      </c>
      <c r="J1202" s="41" t="s">
        <v>976</v>
      </c>
      <c r="K1202" s="41" t="s">
        <v>779</v>
      </c>
      <c r="L1202" s="41" t="s">
        <v>101</v>
      </c>
      <c r="M1202" s="41" t="s">
        <v>240</v>
      </c>
      <c r="N1202" s="41" t="s">
        <v>103</v>
      </c>
      <c r="O1202" s="41">
        <v>0</v>
      </c>
      <c r="P1202" s="42">
        <v>0</v>
      </c>
      <c r="Q1202" s="41" t="s">
        <v>121</v>
      </c>
      <c r="R1202" s="41" t="s">
        <v>122</v>
      </c>
      <c r="S1202" s="41" t="s">
        <v>122</v>
      </c>
      <c r="T1202" s="41" t="s">
        <v>121</v>
      </c>
      <c r="U1202" s="41" t="s">
        <v>122</v>
      </c>
      <c r="V1202" s="41" t="s">
        <v>122</v>
      </c>
      <c r="W1202" s="41" t="s">
        <v>240</v>
      </c>
      <c r="X1202" s="43">
        <v>43497</v>
      </c>
      <c r="Y1202" s="43">
        <v>43524</v>
      </c>
      <c r="Z1202" s="41">
        <f t="shared" si="66"/>
        <v>1195</v>
      </c>
      <c r="AA1202" s="42">
        <v>1315</v>
      </c>
      <c r="AB1202" s="42">
        <v>0</v>
      </c>
      <c r="AC1202" s="40"/>
      <c r="AD1202" s="44" t="s">
        <v>400</v>
      </c>
      <c r="AE1202" s="41">
        <f t="shared" si="67"/>
        <v>1195</v>
      </c>
      <c r="AF1202" s="45" t="s">
        <v>401</v>
      </c>
      <c r="AG1202" s="46" t="s">
        <v>173</v>
      </c>
      <c r="AH1202" s="40">
        <f t="shared" si="70"/>
        <v>43555</v>
      </c>
      <c r="AI1202" s="40">
        <f t="shared" si="71"/>
        <v>43555</v>
      </c>
      <c r="AJ1202" s="41" t="s">
        <v>402</v>
      </c>
    </row>
    <row r="1203" spans="1:36" ht="15" customHeight="1">
      <c r="A1203" s="39">
        <f>YEAR(B1203)</f>
        <v>2019</v>
      </c>
      <c r="B1203" s="40">
        <v>43466</v>
      </c>
      <c r="C1203" s="40">
        <v>43555</v>
      </c>
      <c r="D1203" s="41" t="s">
        <v>96</v>
      </c>
      <c r="E1203" s="41">
        <v>290</v>
      </c>
      <c r="F1203" s="41" t="s">
        <v>251</v>
      </c>
      <c r="G1203" s="41" t="s">
        <v>251</v>
      </c>
      <c r="H1203" s="41" t="s">
        <v>293</v>
      </c>
      <c r="I1203" s="41" t="s">
        <v>284</v>
      </c>
      <c r="J1203" s="41" t="s">
        <v>981</v>
      </c>
      <c r="K1203" s="41" t="s">
        <v>982</v>
      </c>
      <c r="L1203" s="41" t="s">
        <v>101</v>
      </c>
      <c r="M1203" s="41" t="s">
        <v>296</v>
      </c>
      <c r="N1203" s="41" t="s">
        <v>103</v>
      </c>
      <c r="O1203" s="41">
        <v>0</v>
      </c>
      <c r="P1203" s="42">
        <v>0</v>
      </c>
      <c r="Q1203" s="41" t="s">
        <v>121</v>
      </c>
      <c r="R1203" s="41" t="s">
        <v>122</v>
      </c>
      <c r="S1203" s="41" t="s">
        <v>122</v>
      </c>
      <c r="T1203" s="41" t="s">
        <v>121</v>
      </c>
      <c r="U1203" s="41" t="s">
        <v>122</v>
      </c>
      <c r="V1203" s="41" t="s">
        <v>122</v>
      </c>
      <c r="W1203" s="41" t="s">
        <v>296</v>
      </c>
      <c r="X1203" s="43">
        <v>43481</v>
      </c>
      <c r="Y1203" s="43">
        <v>43497</v>
      </c>
      <c r="Z1203" s="41">
        <f t="shared" si="66"/>
        <v>1196</v>
      </c>
      <c r="AA1203" s="42">
        <v>17161.04</v>
      </c>
      <c r="AB1203" s="42">
        <v>0</v>
      </c>
      <c r="AC1203" s="40"/>
      <c r="AD1203" s="44" t="s">
        <v>400</v>
      </c>
      <c r="AE1203" s="41">
        <f t="shared" si="67"/>
        <v>1196</v>
      </c>
      <c r="AF1203" s="45" t="s">
        <v>401</v>
      </c>
      <c r="AG1203" s="46" t="s">
        <v>173</v>
      </c>
      <c r="AH1203" s="40">
        <f t="shared" si="70"/>
        <v>43555</v>
      </c>
      <c r="AI1203" s="40">
        <f t="shared" si="71"/>
        <v>43555</v>
      </c>
      <c r="AJ1203" s="41" t="s">
        <v>402</v>
      </c>
    </row>
    <row r="1204" spans="1:36" ht="15" customHeight="1">
      <c r="A1204" s="39">
        <f t="shared" si="68"/>
        <v>2019</v>
      </c>
      <c r="B1204" s="40">
        <v>43466</v>
      </c>
      <c r="C1204" s="40">
        <v>43555</v>
      </c>
      <c r="D1204" s="41" t="s">
        <v>96</v>
      </c>
      <c r="E1204" s="41">
        <v>450</v>
      </c>
      <c r="F1204" s="41" t="s">
        <v>994</v>
      </c>
      <c r="G1204" s="41" t="s">
        <v>994</v>
      </c>
      <c r="H1204" s="41" t="s">
        <v>160</v>
      </c>
      <c r="I1204" s="41" t="s">
        <v>995</v>
      </c>
      <c r="J1204" s="41" t="s">
        <v>301</v>
      </c>
      <c r="K1204" s="41" t="s">
        <v>141</v>
      </c>
      <c r="L1204" s="41" t="s">
        <v>101</v>
      </c>
      <c r="M1204" s="41" t="s">
        <v>1689</v>
      </c>
      <c r="N1204" s="41" t="s">
        <v>103</v>
      </c>
      <c r="O1204" s="41">
        <v>0</v>
      </c>
      <c r="P1204" s="42">
        <v>0</v>
      </c>
      <c r="Q1204" s="41" t="s">
        <v>121</v>
      </c>
      <c r="R1204" s="41" t="s">
        <v>122</v>
      </c>
      <c r="S1204" s="41" t="s">
        <v>122</v>
      </c>
      <c r="T1204" s="41" t="s">
        <v>121</v>
      </c>
      <c r="U1204" s="41" t="s">
        <v>122</v>
      </c>
      <c r="V1204" s="41" t="s">
        <v>122</v>
      </c>
      <c r="W1204" s="41" t="s">
        <v>1061</v>
      </c>
      <c r="X1204" s="43">
        <v>43543</v>
      </c>
      <c r="Y1204" s="43">
        <f t="shared" ref="Y1204:Y1267" si="74">+X1204</f>
        <v>43543</v>
      </c>
      <c r="Z1204" s="41">
        <f t="shared" si="66"/>
        <v>1197</v>
      </c>
      <c r="AA1204" s="42">
        <v>200</v>
      </c>
      <c r="AB1204" s="42">
        <v>0</v>
      </c>
      <c r="AC1204" s="40"/>
      <c r="AD1204" s="44" t="s">
        <v>400</v>
      </c>
      <c r="AE1204" s="41">
        <f t="shared" si="67"/>
        <v>1197</v>
      </c>
      <c r="AF1204" s="45" t="s">
        <v>401</v>
      </c>
      <c r="AG1204" s="46" t="s">
        <v>173</v>
      </c>
      <c r="AH1204" s="40">
        <f t="shared" si="70"/>
        <v>43555</v>
      </c>
      <c r="AI1204" s="40">
        <f t="shared" si="71"/>
        <v>43555</v>
      </c>
      <c r="AJ1204" s="41" t="s">
        <v>402</v>
      </c>
    </row>
    <row r="1205" spans="1:36" ht="15" customHeight="1">
      <c r="A1205" s="39">
        <f t="shared" si="68"/>
        <v>2019</v>
      </c>
      <c r="B1205" s="40">
        <v>43466</v>
      </c>
      <c r="C1205" s="40">
        <v>43555</v>
      </c>
      <c r="D1205" s="41" t="s">
        <v>96</v>
      </c>
      <c r="E1205" s="41">
        <v>504</v>
      </c>
      <c r="F1205" s="41" t="s">
        <v>1690</v>
      </c>
      <c r="G1205" s="41" t="s">
        <v>1690</v>
      </c>
      <c r="H1205" s="41" t="s">
        <v>1691</v>
      </c>
      <c r="I1205" s="41" t="s">
        <v>1366</v>
      </c>
      <c r="J1205" s="41" t="s">
        <v>1692</v>
      </c>
      <c r="K1205" s="41" t="s">
        <v>1693</v>
      </c>
      <c r="L1205" s="41" t="s">
        <v>101</v>
      </c>
      <c r="M1205" s="41" t="s">
        <v>164</v>
      </c>
      <c r="N1205" s="41" t="s">
        <v>103</v>
      </c>
      <c r="O1205" s="41">
        <v>0</v>
      </c>
      <c r="P1205" s="42">
        <v>0</v>
      </c>
      <c r="Q1205" s="41" t="s">
        <v>121</v>
      </c>
      <c r="R1205" s="41" t="s">
        <v>122</v>
      </c>
      <c r="S1205" s="41" t="s">
        <v>122</v>
      </c>
      <c r="T1205" s="41" t="s">
        <v>121</v>
      </c>
      <c r="U1205" s="41" t="s">
        <v>122</v>
      </c>
      <c r="V1205" s="41" t="s">
        <v>122</v>
      </c>
      <c r="W1205" s="41" t="s">
        <v>1061</v>
      </c>
      <c r="X1205" s="43">
        <v>43521</v>
      </c>
      <c r="Y1205" s="43">
        <f t="shared" si="74"/>
        <v>43521</v>
      </c>
      <c r="Z1205" s="41">
        <f t="shared" si="66"/>
        <v>1198</v>
      </c>
      <c r="AA1205" s="42">
        <v>100</v>
      </c>
      <c r="AB1205" s="42">
        <v>0</v>
      </c>
      <c r="AC1205" s="40"/>
      <c r="AD1205" s="44" t="s">
        <v>400</v>
      </c>
      <c r="AE1205" s="41">
        <f t="shared" si="67"/>
        <v>1198</v>
      </c>
      <c r="AF1205" s="45" t="s">
        <v>401</v>
      </c>
      <c r="AG1205" s="46" t="s">
        <v>173</v>
      </c>
      <c r="AH1205" s="40">
        <f t="shared" si="70"/>
        <v>43555</v>
      </c>
      <c r="AI1205" s="40">
        <f t="shared" si="71"/>
        <v>43555</v>
      </c>
      <c r="AJ1205" s="41" t="s">
        <v>402</v>
      </c>
    </row>
    <row r="1206" spans="1:36" ht="15" customHeight="1">
      <c r="A1206" s="39">
        <f t="shared" si="68"/>
        <v>2019</v>
      </c>
      <c r="B1206" s="40">
        <v>43466</v>
      </c>
      <c r="C1206" s="40">
        <v>43555</v>
      </c>
      <c r="D1206" s="41" t="s">
        <v>96</v>
      </c>
      <c r="E1206" s="41">
        <v>316</v>
      </c>
      <c r="F1206" s="41" t="s">
        <v>1694</v>
      </c>
      <c r="G1206" s="41" t="s">
        <v>1694</v>
      </c>
      <c r="H1206" s="41" t="s">
        <v>1695</v>
      </c>
      <c r="I1206" s="41" t="s">
        <v>1696</v>
      </c>
      <c r="J1206" s="41" t="s">
        <v>169</v>
      </c>
      <c r="K1206" s="41" t="s">
        <v>1697</v>
      </c>
      <c r="L1206" s="41" t="s">
        <v>101</v>
      </c>
      <c r="M1206" s="41" t="s">
        <v>1689</v>
      </c>
      <c r="N1206" s="41" t="s">
        <v>103</v>
      </c>
      <c r="O1206" s="41">
        <v>0</v>
      </c>
      <c r="P1206" s="42">
        <v>0</v>
      </c>
      <c r="Q1206" s="41" t="s">
        <v>121</v>
      </c>
      <c r="R1206" s="41" t="s">
        <v>122</v>
      </c>
      <c r="S1206" s="41" t="s">
        <v>122</v>
      </c>
      <c r="T1206" s="41" t="s">
        <v>121</v>
      </c>
      <c r="U1206" s="41" t="s">
        <v>122</v>
      </c>
      <c r="V1206" s="41" t="s">
        <v>122</v>
      </c>
      <c r="W1206" s="41" t="s">
        <v>1061</v>
      </c>
      <c r="X1206" s="43">
        <v>43516</v>
      </c>
      <c r="Y1206" s="43">
        <f t="shared" si="74"/>
        <v>43516</v>
      </c>
      <c r="Z1206" s="41">
        <f t="shared" si="66"/>
        <v>1199</v>
      </c>
      <c r="AA1206" s="42">
        <v>250</v>
      </c>
      <c r="AB1206" s="42">
        <v>0</v>
      </c>
      <c r="AC1206" s="40"/>
      <c r="AD1206" s="44" t="s">
        <v>400</v>
      </c>
      <c r="AE1206" s="41">
        <f t="shared" si="67"/>
        <v>1199</v>
      </c>
      <c r="AF1206" s="45" t="s">
        <v>401</v>
      </c>
      <c r="AG1206" s="46" t="s">
        <v>173</v>
      </c>
      <c r="AH1206" s="40">
        <f t="shared" si="70"/>
        <v>43555</v>
      </c>
      <c r="AI1206" s="40">
        <f t="shared" si="71"/>
        <v>43555</v>
      </c>
      <c r="AJ1206" s="41" t="s">
        <v>402</v>
      </c>
    </row>
    <row r="1207" spans="1:36" ht="15" customHeight="1">
      <c r="A1207" s="39">
        <f t="shared" si="68"/>
        <v>2019</v>
      </c>
      <c r="B1207" s="40">
        <v>43466</v>
      </c>
      <c r="C1207" s="40">
        <v>43555</v>
      </c>
      <c r="D1207" s="41" t="s">
        <v>96</v>
      </c>
      <c r="E1207" s="47">
        <v>451</v>
      </c>
      <c r="F1207" s="47" t="s">
        <v>153</v>
      </c>
      <c r="G1207" s="47" t="s">
        <v>153</v>
      </c>
      <c r="H1207" s="47" t="s">
        <v>154</v>
      </c>
      <c r="I1207" s="47" t="s">
        <v>155</v>
      </c>
      <c r="J1207" s="47" t="s">
        <v>156</v>
      </c>
      <c r="K1207" s="47" t="s">
        <v>157</v>
      </c>
      <c r="L1207" s="41" t="s">
        <v>101</v>
      </c>
      <c r="M1207" s="41" t="s">
        <v>158</v>
      </c>
      <c r="N1207" s="41" t="s">
        <v>103</v>
      </c>
      <c r="O1207" s="41">
        <v>0</v>
      </c>
      <c r="P1207" s="42">
        <v>0</v>
      </c>
      <c r="Q1207" s="41" t="s">
        <v>121</v>
      </c>
      <c r="R1207" s="41" t="s">
        <v>122</v>
      </c>
      <c r="S1207" s="41" t="s">
        <v>122</v>
      </c>
      <c r="T1207" s="41" t="s">
        <v>121</v>
      </c>
      <c r="U1207" s="41" t="s">
        <v>122</v>
      </c>
      <c r="V1207" s="41" t="s">
        <v>122</v>
      </c>
      <c r="W1207" s="47" t="s">
        <v>159</v>
      </c>
      <c r="X1207" s="43">
        <v>43510</v>
      </c>
      <c r="Y1207" s="43">
        <f t="shared" si="74"/>
        <v>43510</v>
      </c>
      <c r="Z1207" s="41">
        <f t="shared" si="66"/>
        <v>1200</v>
      </c>
      <c r="AA1207" s="42">
        <v>120</v>
      </c>
      <c r="AB1207" s="42">
        <v>0</v>
      </c>
      <c r="AC1207" s="40"/>
      <c r="AD1207" s="44" t="s">
        <v>400</v>
      </c>
      <c r="AE1207" s="41">
        <f t="shared" si="67"/>
        <v>1200</v>
      </c>
      <c r="AF1207" s="45" t="s">
        <v>401</v>
      </c>
      <c r="AG1207" s="46" t="s">
        <v>173</v>
      </c>
      <c r="AH1207" s="40">
        <f t="shared" si="70"/>
        <v>43555</v>
      </c>
      <c r="AI1207" s="40">
        <f t="shared" si="71"/>
        <v>43555</v>
      </c>
      <c r="AJ1207" s="41" t="s">
        <v>402</v>
      </c>
    </row>
    <row r="1208" spans="1:36" ht="15" customHeight="1">
      <c r="A1208" s="39">
        <f t="shared" si="68"/>
        <v>2019</v>
      </c>
      <c r="B1208" s="40">
        <v>43466</v>
      </c>
      <c r="C1208" s="40">
        <v>43555</v>
      </c>
      <c r="D1208" s="41" t="s">
        <v>96</v>
      </c>
      <c r="E1208" s="47">
        <v>451</v>
      </c>
      <c r="F1208" s="47" t="s">
        <v>153</v>
      </c>
      <c r="G1208" s="47" t="s">
        <v>153</v>
      </c>
      <c r="H1208" s="47" t="s">
        <v>154</v>
      </c>
      <c r="I1208" s="47" t="s">
        <v>155</v>
      </c>
      <c r="J1208" s="47" t="s">
        <v>156</v>
      </c>
      <c r="K1208" s="47" t="s">
        <v>157</v>
      </c>
      <c r="L1208" s="41" t="s">
        <v>101</v>
      </c>
      <c r="M1208" s="41" t="s">
        <v>158</v>
      </c>
      <c r="N1208" s="41" t="s">
        <v>103</v>
      </c>
      <c r="O1208" s="41">
        <v>0</v>
      </c>
      <c r="P1208" s="42">
        <v>0</v>
      </c>
      <c r="Q1208" s="41" t="s">
        <v>121</v>
      </c>
      <c r="R1208" s="41" t="s">
        <v>122</v>
      </c>
      <c r="S1208" s="41" t="s">
        <v>122</v>
      </c>
      <c r="T1208" s="41" t="s">
        <v>121</v>
      </c>
      <c r="U1208" s="41" t="s">
        <v>122</v>
      </c>
      <c r="V1208" s="41" t="s">
        <v>122</v>
      </c>
      <c r="W1208" s="47" t="s">
        <v>159</v>
      </c>
      <c r="X1208" s="43">
        <v>43508</v>
      </c>
      <c r="Y1208" s="43">
        <f t="shared" si="74"/>
        <v>43508</v>
      </c>
      <c r="Z1208" s="41">
        <f t="shared" si="66"/>
        <v>1201</v>
      </c>
      <c r="AA1208" s="42">
        <v>120</v>
      </c>
      <c r="AB1208" s="42">
        <v>0</v>
      </c>
      <c r="AC1208" s="40"/>
      <c r="AD1208" s="44" t="s">
        <v>400</v>
      </c>
      <c r="AE1208" s="41">
        <f t="shared" si="67"/>
        <v>1201</v>
      </c>
      <c r="AF1208" s="45" t="s">
        <v>401</v>
      </c>
      <c r="AG1208" s="46" t="s">
        <v>173</v>
      </c>
      <c r="AH1208" s="40">
        <f t="shared" si="70"/>
        <v>43555</v>
      </c>
      <c r="AI1208" s="40">
        <f t="shared" si="71"/>
        <v>43555</v>
      </c>
      <c r="AJ1208" s="41" t="s">
        <v>402</v>
      </c>
    </row>
    <row r="1209" spans="1:36" ht="15" customHeight="1">
      <c r="A1209" s="39">
        <f t="shared" si="68"/>
        <v>2019</v>
      </c>
      <c r="B1209" s="40">
        <v>43466</v>
      </c>
      <c r="C1209" s="40">
        <v>43555</v>
      </c>
      <c r="D1209" s="41" t="s">
        <v>96</v>
      </c>
      <c r="E1209" s="47">
        <v>451</v>
      </c>
      <c r="F1209" s="47" t="s">
        <v>153</v>
      </c>
      <c r="G1209" s="47" t="s">
        <v>153</v>
      </c>
      <c r="H1209" s="47" t="s">
        <v>154</v>
      </c>
      <c r="I1209" s="47" t="s">
        <v>155</v>
      </c>
      <c r="J1209" s="47" t="s">
        <v>156</v>
      </c>
      <c r="K1209" s="47" t="s">
        <v>157</v>
      </c>
      <c r="L1209" s="41" t="s">
        <v>101</v>
      </c>
      <c r="M1209" s="41" t="s">
        <v>158</v>
      </c>
      <c r="N1209" s="41" t="s">
        <v>103</v>
      </c>
      <c r="O1209" s="41">
        <v>0</v>
      </c>
      <c r="P1209" s="42">
        <v>0</v>
      </c>
      <c r="Q1209" s="41" t="s">
        <v>121</v>
      </c>
      <c r="R1209" s="41" t="s">
        <v>122</v>
      </c>
      <c r="S1209" s="41" t="s">
        <v>122</v>
      </c>
      <c r="T1209" s="41" t="s">
        <v>121</v>
      </c>
      <c r="U1209" s="41" t="s">
        <v>122</v>
      </c>
      <c r="V1209" s="41" t="s">
        <v>122</v>
      </c>
      <c r="W1209" s="47" t="s">
        <v>159</v>
      </c>
      <c r="X1209" s="43">
        <v>43516</v>
      </c>
      <c r="Y1209" s="43">
        <f t="shared" si="74"/>
        <v>43516</v>
      </c>
      <c r="Z1209" s="41">
        <f t="shared" si="66"/>
        <v>1202</v>
      </c>
      <c r="AA1209" s="42">
        <v>120</v>
      </c>
      <c r="AB1209" s="42">
        <v>0</v>
      </c>
      <c r="AC1209" s="40"/>
      <c r="AD1209" s="44" t="s">
        <v>400</v>
      </c>
      <c r="AE1209" s="41">
        <f t="shared" si="67"/>
        <v>1202</v>
      </c>
      <c r="AF1209" s="45" t="s">
        <v>401</v>
      </c>
      <c r="AG1209" s="46" t="s">
        <v>173</v>
      </c>
      <c r="AH1209" s="40">
        <f t="shared" si="70"/>
        <v>43555</v>
      </c>
      <c r="AI1209" s="40">
        <f t="shared" si="71"/>
        <v>43555</v>
      </c>
      <c r="AJ1209" s="41" t="s">
        <v>402</v>
      </c>
    </row>
    <row r="1210" spans="1:36" ht="15" customHeight="1">
      <c r="A1210" s="39">
        <f t="shared" si="68"/>
        <v>2019</v>
      </c>
      <c r="B1210" s="40">
        <v>43466</v>
      </c>
      <c r="C1210" s="40">
        <v>43555</v>
      </c>
      <c r="D1210" s="41" t="s">
        <v>96</v>
      </c>
      <c r="E1210" s="47">
        <v>451</v>
      </c>
      <c r="F1210" s="47" t="s">
        <v>153</v>
      </c>
      <c r="G1210" s="47" t="s">
        <v>153</v>
      </c>
      <c r="H1210" s="47" t="s">
        <v>154</v>
      </c>
      <c r="I1210" s="47" t="s">
        <v>155</v>
      </c>
      <c r="J1210" s="47" t="s">
        <v>156</v>
      </c>
      <c r="K1210" s="47" t="s">
        <v>157</v>
      </c>
      <c r="L1210" s="41" t="s">
        <v>101</v>
      </c>
      <c r="M1210" s="41" t="s">
        <v>158</v>
      </c>
      <c r="N1210" s="41" t="s">
        <v>103</v>
      </c>
      <c r="O1210" s="41">
        <v>0</v>
      </c>
      <c r="P1210" s="42">
        <v>0</v>
      </c>
      <c r="Q1210" s="41" t="s">
        <v>121</v>
      </c>
      <c r="R1210" s="41" t="s">
        <v>122</v>
      </c>
      <c r="S1210" s="41" t="s">
        <v>122</v>
      </c>
      <c r="T1210" s="41" t="s">
        <v>121</v>
      </c>
      <c r="U1210" s="41" t="s">
        <v>122</v>
      </c>
      <c r="V1210" s="41" t="s">
        <v>122</v>
      </c>
      <c r="W1210" s="47" t="s">
        <v>159</v>
      </c>
      <c r="X1210" s="43">
        <v>43511</v>
      </c>
      <c r="Y1210" s="43">
        <f t="shared" si="74"/>
        <v>43511</v>
      </c>
      <c r="Z1210" s="41">
        <f t="shared" si="66"/>
        <v>1203</v>
      </c>
      <c r="AA1210" s="42">
        <v>120</v>
      </c>
      <c r="AB1210" s="42">
        <v>0</v>
      </c>
      <c r="AC1210" s="40"/>
      <c r="AD1210" s="44" t="s">
        <v>400</v>
      </c>
      <c r="AE1210" s="41">
        <f t="shared" si="67"/>
        <v>1203</v>
      </c>
      <c r="AF1210" s="45" t="s">
        <v>401</v>
      </c>
      <c r="AG1210" s="46" t="s">
        <v>173</v>
      </c>
      <c r="AH1210" s="40">
        <f t="shared" si="70"/>
        <v>43555</v>
      </c>
      <c r="AI1210" s="40">
        <f t="shared" si="71"/>
        <v>43555</v>
      </c>
      <c r="AJ1210" s="41" t="s">
        <v>402</v>
      </c>
    </row>
    <row r="1211" spans="1:36" ht="15" customHeight="1">
      <c r="A1211" s="39">
        <f t="shared" si="68"/>
        <v>2019</v>
      </c>
      <c r="B1211" s="40">
        <v>43466</v>
      </c>
      <c r="C1211" s="40">
        <v>43555</v>
      </c>
      <c r="D1211" s="41" t="s">
        <v>96</v>
      </c>
      <c r="E1211" s="47">
        <v>451</v>
      </c>
      <c r="F1211" s="47" t="s">
        <v>153</v>
      </c>
      <c r="G1211" s="47" t="s">
        <v>153</v>
      </c>
      <c r="H1211" s="47" t="s">
        <v>154</v>
      </c>
      <c r="I1211" s="47" t="s">
        <v>155</v>
      </c>
      <c r="J1211" s="47" t="s">
        <v>156</v>
      </c>
      <c r="K1211" s="47" t="s">
        <v>157</v>
      </c>
      <c r="L1211" s="41" t="s">
        <v>101</v>
      </c>
      <c r="M1211" s="41" t="s">
        <v>158</v>
      </c>
      <c r="N1211" s="41" t="s">
        <v>103</v>
      </c>
      <c r="O1211" s="41">
        <v>0</v>
      </c>
      <c r="P1211" s="42">
        <v>0</v>
      </c>
      <c r="Q1211" s="41" t="s">
        <v>121</v>
      </c>
      <c r="R1211" s="41" t="s">
        <v>122</v>
      </c>
      <c r="S1211" s="41" t="s">
        <v>122</v>
      </c>
      <c r="T1211" s="41" t="s">
        <v>121</v>
      </c>
      <c r="U1211" s="41" t="s">
        <v>122</v>
      </c>
      <c r="V1211" s="41" t="s">
        <v>122</v>
      </c>
      <c r="W1211" s="47" t="s">
        <v>159</v>
      </c>
      <c r="X1211" s="43">
        <v>43503</v>
      </c>
      <c r="Y1211" s="43">
        <f t="shared" si="74"/>
        <v>43503</v>
      </c>
      <c r="Z1211" s="41">
        <f t="shared" si="66"/>
        <v>1204</v>
      </c>
      <c r="AA1211" s="42">
        <v>120</v>
      </c>
      <c r="AB1211" s="42">
        <v>0</v>
      </c>
      <c r="AC1211" s="40"/>
      <c r="AD1211" s="44" t="s">
        <v>400</v>
      </c>
      <c r="AE1211" s="41">
        <f t="shared" si="67"/>
        <v>1204</v>
      </c>
      <c r="AF1211" s="45" t="s">
        <v>401</v>
      </c>
      <c r="AG1211" s="46" t="s">
        <v>173</v>
      </c>
      <c r="AH1211" s="40">
        <f t="shared" si="70"/>
        <v>43555</v>
      </c>
      <c r="AI1211" s="40">
        <f t="shared" si="71"/>
        <v>43555</v>
      </c>
      <c r="AJ1211" s="41" t="s">
        <v>402</v>
      </c>
    </row>
    <row r="1212" spans="1:36" ht="15" customHeight="1">
      <c r="A1212" s="39">
        <f t="shared" si="68"/>
        <v>2019</v>
      </c>
      <c r="B1212" s="40">
        <v>43466</v>
      </c>
      <c r="C1212" s="40">
        <v>43555</v>
      </c>
      <c r="D1212" s="41" t="s">
        <v>96</v>
      </c>
      <c r="E1212" s="47">
        <v>451</v>
      </c>
      <c r="F1212" s="47" t="s">
        <v>153</v>
      </c>
      <c r="G1212" s="47" t="s">
        <v>153</v>
      </c>
      <c r="H1212" s="47" t="s">
        <v>154</v>
      </c>
      <c r="I1212" s="47" t="s">
        <v>155</v>
      </c>
      <c r="J1212" s="47" t="s">
        <v>156</v>
      </c>
      <c r="K1212" s="47" t="s">
        <v>157</v>
      </c>
      <c r="L1212" s="41" t="s">
        <v>101</v>
      </c>
      <c r="M1212" s="41" t="s">
        <v>158</v>
      </c>
      <c r="N1212" s="41" t="s">
        <v>103</v>
      </c>
      <c r="O1212" s="41">
        <v>0</v>
      </c>
      <c r="P1212" s="42">
        <v>0</v>
      </c>
      <c r="Q1212" s="41" t="s">
        <v>121</v>
      </c>
      <c r="R1212" s="41" t="s">
        <v>122</v>
      </c>
      <c r="S1212" s="41" t="s">
        <v>122</v>
      </c>
      <c r="T1212" s="41" t="s">
        <v>121</v>
      </c>
      <c r="U1212" s="41" t="s">
        <v>122</v>
      </c>
      <c r="V1212" s="41" t="s">
        <v>122</v>
      </c>
      <c r="W1212" s="47" t="s">
        <v>159</v>
      </c>
      <c r="X1212" s="43">
        <v>43514</v>
      </c>
      <c r="Y1212" s="43">
        <f t="shared" si="74"/>
        <v>43514</v>
      </c>
      <c r="Z1212" s="41">
        <f t="shared" si="66"/>
        <v>1205</v>
      </c>
      <c r="AA1212" s="42">
        <v>120</v>
      </c>
      <c r="AB1212" s="42">
        <v>0</v>
      </c>
      <c r="AC1212" s="40"/>
      <c r="AD1212" s="44" t="s">
        <v>400</v>
      </c>
      <c r="AE1212" s="41">
        <f t="shared" si="67"/>
        <v>1205</v>
      </c>
      <c r="AF1212" s="45" t="s">
        <v>401</v>
      </c>
      <c r="AG1212" s="46" t="s">
        <v>173</v>
      </c>
      <c r="AH1212" s="40">
        <f t="shared" si="70"/>
        <v>43555</v>
      </c>
      <c r="AI1212" s="40">
        <f t="shared" si="71"/>
        <v>43555</v>
      </c>
      <c r="AJ1212" s="41" t="s">
        <v>402</v>
      </c>
    </row>
    <row r="1213" spans="1:36" ht="15" customHeight="1">
      <c r="A1213" s="39">
        <f t="shared" si="68"/>
        <v>2019</v>
      </c>
      <c r="B1213" s="40">
        <v>43466</v>
      </c>
      <c r="C1213" s="40">
        <v>43555</v>
      </c>
      <c r="D1213" s="41" t="s">
        <v>96</v>
      </c>
      <c r="E1213" s="47">
        <v>451</v>
      </c>
      <c r="F1213" s="47" t="s">
        <v>153</v>
      </c>
      <c r="G1213" s="47" t="s">
        <v>153</v>
      </c>
      <c r="H1213" s="47" t="s">
        <v>154</v>
      </c>
      <c r="I1213" s="47" t="s">
        <v>155</v>
      </c>
      <c r="J1213" s="47" t="s">
        <v>156</v>
      </c>
      <c r="K1213" s="47" t="s">
        <v>157</v>
      </c>
      <c r="L1213" s="41" t="s">
        <v>101</v>
      </c>
      <c r="M1213" s="41" t="s">
        <v>158</v>
      </c>
      <c r="N1213" s="41" t="s">
        <v>103</v>
      </c>
      <c r="O1213" s="41">
        <v>0</v>
      </c>
      <c r="P1213" s="42">
        <v>0</v>
      </c>
      <c r="Q1213" s="41" t="s">
        <v>121</v>
      </c>
      <c r="R1213" s="41" t="s">
        <v>122</v>
      </c>
      <c r="S1213" s="41" t="s">
        <v>122</v>
      </c>
      <c r="T1213" s="41" t="s">
        <v>121</v>
      </c>
      <c r="U1213" s="41" t="s">
        <v>122</v>
      </c>
      <c r="V1213" s="41" t="s">
        <v>122</v>
      </c>
      <c r="W1213" s="47" t="s">
        <v>159</v>
      </c>
      <c r="X1213" s="43">
        <v>43509</v>
      </c>
      <c r="Y1213" s="43">
        <f t="shared" si="74"/>
        <v>43509</v>
      </c>
      <c r="Z1213" s="41">
        <f t="shared" ref="Z1213:Z1276" si="75">+Z1212+1</f>
        <v>1206</v>
      </c>
      <c r="AA1213" s="42">
        <v>120</v>
      </c>
      <c r="AB1213" s="42">
        <v>0</v>
      </c>
      <c r="AC1213" s="40"/>
      <c r="AD1213" s="44" t="s">
        <v>400</v>
      </c>
      <c r="AE1213" s="41">
        <f t="shared" ref="AE1213:AE1276" si="76">+AE1212+1</f>
        <v>1206</v>
      </c>
      <c r="AF1213" s="45" t="s">
        <v>401</v>
      </c>
      <c r="AG1213" s="46" t="s">
        <v>173</v>
      </c>
      <c r="AH1213" s="40">
        <f t="shared" si="70"/>
        <v>43555</v>
      </c>
      <c r="AI1213" s="40">
        <f t="shared" si="71"/>
        <v>43555</v>
      </c>
      <c r="AJ1213" s="41" t="s">
        <v>402</v>
      </c>
    </row>
    <row r="1214" spans="1:36" ht="15" customHeight="1">
      <c r="A1214" s="39">
        <f t="shared" ref="A1214:A1277" si="77">YEAR(B1214)</f>
        <v>2019</v>
      </c>
      <c r="B1214" s="40">
        <v>43466</v>
      </c>
      <c r="C1214" s="40">
        <v>43555</v>
      </c>
      <c r="D1214" s="41" t="s">
        <v>96</v>
      </c>
      <c r="E1214" s="48">
        <v>451</v>
      </c>
      <c r="F1214" s="48" t="s">
        <v>153</v>
      </c>
      <c r="G1214" s="48" t="s">
        <v>153</v>
      </c>
      <c r="H1214" s="48" t="s">
        <v>160</v>
      </c>
      <c r="I1214" s="48" t="s">
        <v>161</v>
      </c>
      <c r="J1214" s="48" t="s">
        <v>162</v>
      </c>
      <c r="K1214" s="48" t="s">
        <v>163</v>
      </c>
      <c r="L1214" s="41" t="s">
        <v>101</v>
      </c>
      <c r="M1214" s="41" t="s">
        <v>177</v>
      </c>
      <c r="N1214" s="41" t="s">
        <v>103</v>
      </c>
      <c r="O1214" s="41">
        <v>0</v>
      </c>
      <c r="P1214" s="42">
        <v>0</v>
      </c>
      <c r="Q1214" s="41" t="s">
        <v>121</v>
      </c>
      <c r="R1214" s="41" t="s">
        <v>122</v>
      </c>
      <c r="S1214" s="41" t="s">
        <v>122</v>
      </c>
      <c r="T1214" s="41" t="s">
        <v>121</v>
      </c>
      <c r="U1214" s="41" t="s">
        <v>122</v>
      </c>
      <c r="V1214" s="41" t="s">
        <v>122</v>
      </c>
      <c r="W1214" s="47" t="s">
        <v>159</v>
      </c>
      <c r="X1214" s="43">
        <v>43521</v>
      </c>
      <c r="Y1214" s="43">
        <f t="shared" si="74"/>
        <v>43521</v>
      </c>
      <c r="Z1214" s="41">
        <f t="shared" si="75"/>
        <v>1207</v>
      </c>
      <c r="AA1214" s="42">
        <v>340</v>
      </c>
      <c r="AB1214" s="42">
        <v>0</v>
      </c>
      <c r="AC1214" s="40"/>
      <c r="AD1214" s="44" t="s">
        <v>400</v>
      </c>
      <c r="AE1214" s="41">
        <f t="shared" si="76"/>
        <v>1207</v>
      </c>
      <c r="AF1214" s="45" t="s">
        <v>401</v>
      </c>
      <c r="AG1214" s="46" t="s">
        <v>173</v>
      </c>
      <c r="AH1214" s="40">
        <f t="shared" si="70"/>
        <v>43555</v>
      </c>
      <c r="AI1214" s="40">
        <f t="shared" si="71"/>
        <v>43555</v>
      </c>
      <c r="AJ1214" s="41" t="s">
        <v>402</v>
      </c>
    </row>
    <row r="1215" spans="1:36" ht="15" customHeight="1">
      <c r="A1215" s="39">
        <f t="shared" si="77"/>
        <v>2019</v>
      </c>
      <c r="B1215" s="40">
        <v>43466</v>
      </c>
      <c r="C1215" s="40">
        <v>43555</v>
      </c>
      <c r="D1215" s="41" t="s">
        <v>96</v>
      </c>
      <c r="E1215" s="41">
        <v>422</v>
      </c>
      <c r="F1215" s="41" t="s">
        <v>212</v>
      </c>
      <c r="G1215" s="41" t="s">
        <v>212</v>
      </c>
      <c r="H1215" s="41" t="s">
        <v>213</v>
      </c>
      <c r="I1215" s="41" t="s">
        <v>214</v>
      </c>
      <c r="J1215" s="41" t="s">
        <v>215</v>
      </c>
      <c r="K1215" s="41" t="s">
        <v>216</v>
      </c>
      <c r="L1215" s="41" t="s">
        <v>101</v>
      </c>
      <c r="M1215" s="41" t="s">
        <v>209</v>
      </c>
      <c r="N1215" s="41" t="s">
        <v>103</v>
      </c>
      <c r="O1215" s="41">
        <v>0</v>
      </c>
      <c r="P1215" s="42">
        <v>0</v>
      </c>
      <c r="Q1215" s="41" t="s">
        <v>121</v>
      </c>
      <c r="R1215" s="41" t="s">
        <v>122</v>
      </c>
      <c r="S1215" s="41" t="s">
        <v>210</v>
      </c>
      <c r="T1215" s="41" t="s">
        <v>121</v>
      </c>
      <c r="U1215" s="41" t="s">
        <v>122</v>
      </c>
      <c r="V1215" s="41" t="s">
        <v>202</v>
      </c>
      <c r="W1215" s="41" t="s">
        <v>211</v>
      </c>
      <c r="X1215" s="43">
        <v>43531</v>
      </c>
      <c r="Y1215" s="43">
        <f t="shared" si="74"/>
        <v>43531</v>
      </c>
      <c r="Z1215" s="41">
        <f t="shared" si="75"/>
        <v>1208</v>
      </c>
      <c r="AA1215" s="42">
        <v>220</v>
      </c>
      <c r="AB1215" s="42">
        <v>0</v>
      </c>
      <c r="AC1215" s="40"/>
      <c r="AD1215" s="44" t="s">
        <v>400</v>
      </c>
      <c r="AE1215" s="41">
        <f t="shared" si="76"/>
        <v>1208</v>
      </c>
      <c r="AF1215" s="45" t="s">
        <v>401</v>
      </c>
      <c r="AG1215" s="46" t="s">
        <v>173</v>
      </c>
      <c r="AH1215" s="40">
        <f t="shared" si="70"/>
        <v>43555</v>
      </c>
      <c r="AI1215" s="40">
        <f t="shared" si="71"/>
        <v>43555</v>
      </c>
      <c r="AJ1215" s="41" t="s">
        <v>402</v>
      </c>
    </row>
    <row r="1216" spans="1:36" ht="15" customHeight="1">
      <c r="A1216" s="39">
        <f t="shared" si="77"/>
        <v>2019</v>
      </c>
      <c r="B1216" s="40">
        <v>43466</v>
      </c>
      <c r="C1216" s="40">
        <v>43555</v>
      </c>
      <c r="D1216" s="41" t="s">
        <v>96</v>
      </c>
      <c r="E1216" s="41">
        <v>311</v>
      </c>
      <c r="F1216" s="41" t="s">
        <v>204</v>
      </c>
      <c r="G1216" s="41" t="s">
        <v>204</v>
      </c>
      <c r="H1216" s="41" t="s">
        <v>205</v>
      </c>
      <c r="I1216" s="41" t="s">
        <v>217</v>
      </c>
      <c r="J1216" s="41" t="s">
        <v>218</v>
      </c>
      <c r="K1216" s="41" t="s">
        <v>219</v>
      </c>
      <c r="L1216" s="41" t="s">
        <v>101</v>
      </c>
      <c r="M1216" s="41" t="s">
        <v>209</v>
      </c>
      <c r="N1216" s="41" t="s">
        <v>103</v>
      </c>
      <c r="O1216" s="41">
        <v>0</v>
      </c>
      <c r="P1216" s="42">
        <v>0</v>
      </c>
      <c r="Q1216" s="41" t="s">
        <v>121</v>
      </c>
      <c r="R1216" s="41" t="s">
        <v>122</v>
      </c>
      <c r="S1216" s="41" t="s">
        <v>210</v>
      </c>
      <c r="T1216" s="41" t="s">
        <v>121</v>
      </c>
      <c r="U1216" s="41" t="s">
        <v>122</v>
      </c>
      <c r="V1216" s="41" t="s">
        <v>202</v>
      </c>
      <c r="W1216" s="41" t="s">
        <v>211</v>
      </c>
      <c r="X1216" s="43">
        <v>43538</v>
      </c>
      <c r="Y1216" s="43">
        <f t="shared" si="74"/>
        <v>43538</v>
      </c>
      <c r="Z1216" s="41">
        <f t="shared" si="75"/>
        <v>1209</v>
      </c>
      <c r="AA1216" s="42">
        <v>220</v>
      </c>
      <c r="AB1216" s="42">
        <v>0</v>
      </c>
      <c r="AC1216" s="40"/>
      <c r="AD1216" s="44" t="s">
        <v>400</v>
      </c>
      <c r="AE1216" s="41">
        <f t="shared" si="76"/>
        <v>1209</v>
      </c>
      <c r="AF1216" s="45" t="s">
        <v>401</v>
      </c>
      <c r="AG1216" s="46" t="s">
        <v>173</v>
      </c>
      <c r="AH1216" s="40">
        <f t="shared" si="70"/>
        <v>43555</v>
      </c>
      <c r="AI1216" s="40">
        <f t="shared" si="71"/>
        <v>43555</v>
      </c>
      <c r="AJ1216" s="41" t="s">
        <v>402</v>
      </c>
    </row>
    <row r="1217" spans="1:36" ht="15" customHeight="1">
      <c r="A1217" s="39">
        <f t="shared" si="77"/>
        <v>2019</v>
      </c>
      <c r="B1217" s="40">
        <v>43466</v>
      </c>
      <c r="C1217" s="40">
        <v>43555</v>
      </c>
      <c r="D1217" s="41" t="s">
        <v>96</v>
      </c>
      <c r="E1217" s="41">
        <v>422</v>
      </c>
      <c r="F1217" s="41" t="s">
        <v>212</v>
      </c>
      <c r="G1217" s="41" t="s">
        <v>212</v>
      </c>
      <c r="H1217" s="41" t="s">
        <v>213</v>
      </c>
      <c r="I1217" s="41" t="s">
        <v>214</v>
      </c>
      <c r="J1217" s="41" t="s">
        <v>215</v>
      </c>
      <c r="K1217" s="41" t="s">
        <v>216</v>
      </c>
      <c r="L1217" s="41" t="s">
        <v>101</v>
      </c>
      <c r="M1217" s="41" t="s">
        <v>209</v>
      </c>
      <c r="N1217" s="41" t="s">
        <v>103</v>
      </c>
      <c r="O1217" s="41">
        <v>0</v>
      </c>
      <c r="P1217" s="42">
        <v>0</v>
      </c>
      <c r="Q1217" s="41" t="s">
        <v>121</v>
      </c>
      <c r="R1217" s="41" t="s">
        <v>122</v>
      </c>
      <c r="S1217" s="41" t="s">
        <v>210</v>
      </c>
      <c r="T1217" s="41" t="s">
        <v>121</v>
      </c>
      <c r="U1217" s="41" t="s">
        <v>122</v>
      </c>
      <c r="V1217" s="41" t="s">
        <v>202</v>
      </c>
      <c r="W1217" s="41" t="s">
        <v>211</v>
      </c>
      <c r="X1217" s="43">
        <v>43531</v>
      </c>
      <c r="Y1217" s="43">
        <f t="shared" si="74"/>
        <v>43531</v>
      </c>
      <c r="Z1217" s="41">
        <f t="shared" si="75"/>
        <v>1210</v>
      </c>
      <c r="AA1217" s="42">
        <v>130</v>
      </c>
      <c r="AB1217" s="42">
        <v>0</v>
      </c>
      <c r="AC1217" s="40"/>
      <c r="AD1217" s="44" t="s">
        <v>400</v>
      </c>
      <c r="AE1217" s="41">
        <f t="shared" si="76"/>
        <v>1210</v>
      </c>
      <c r="AF1217" s="45" t="s">
        <v>401</v>
      </c>
      <c r="AG1217" s="46" t="s">
        <v>173</v>
      </c>
      <c r="AH1217" s="40">
        <f t="shared" si="70"/>
        <v>43555</v>
      </c>
      <c r="AI1217" s="40">
        <f t="shared" si="71"/>
        <v>43555</v>
      </c>
      <c r="AJ1217" s="41" t="s">
        <v>402</v>
      </c>
    </row>
    <row r="1218" spans="1:36" ht="15" customHeight="1">
      <c r="A1218" s="39">
        <f t="shared" si="77"/>
        <v>2019</v>
      </c>
      <c r="B1218" s="40">
        <v>43466</v>
      </c>
      <c r="C1218" s="40">
        <v>43555</v>
      </c>
      <c r="D1218" s="41" t="s">
        <v>96</v>
      </c>
      <c r="E1218" s="41">
        <v>311</v>
      </c>
      <c r="F1218" s="41" t="s">
        <v>204</v>
      </c>
      <c r="G1218" s="41" t="s">
        <v>204</v>
      </c>
      <c r="H1218" s="41" t="s">
        <v>205</v>
      </c>
      <c r="I1218" s="41" t="s">
        <v>217</v>
      </c>
      <c r="J1218" s="41" t="s">
        <v>218</v>
      </c>
      <c r="K1218" s="41" t="s">
        <v>219</v>
      </c>
      <c r="L1218" s="41" t="s">
        <v>101</v>
      </c>
      <c r="M1218" s="41" t="s">
        <v>209</v>
      </c>
      <c r="N1218" s="41" t="s">
        <v>103</v>
      </c>
      <c r="O1218" s="41">
        <v>0</v>
      </c>
      <c r="P1218" s="42">
        <v>0</v>
      </c>
      <c r="Q1218" s="41" t="s">
        <v>121</v>
      </c>
      <c r="R1218" s="41" t="s">
        <v>122</v>
      </c>
      <c r="S1218" s="41" t="s">
        <v>210</v>
      </c>
      <c r="T1218" s="41" t="s">
        <v>121</v>
      </c>
      <c r="U1218" s="41" t="s">
        <v>122</v>
      </c>
      <c r="V1218" s="41" t="s">
        <v>202</v>
      </c>
      <c r="W1218" s="41" t="s">
        <v>211</v>
      </c>
      <c r="X1218" s="43">
        <v>43538</v>
      </c>
      <c r="Y1218" s="43">
        <f t="shared" si="74"/>
        <v>43538</v>
      </c>
      <c r="Z1218" s="41">
        <f t="shared" si="75"/>
        <v>1211</v>
      </c>
      <c r="AA1218" s="42">
        <v>120</v>
      </c>
      <c r="AB1218" s="42">
        <v>0</v>
      </c>
      <c r="AC1218" s="40"/>
      <c r="AD1218" s="44" t="s">
        <v>400</v>
      </c>
      <c r="AE1218" s="41">
        <f t="shared" si="76"/>
        <v>1211</v>
      </c>
      <c r="AF1218" s="45" t="s">
        <v>401</v>
      </c>
      <c r="AG1218" s="46" t="s">
        <v>173</v>
      </c>
      <c r="AH1218" s="40">
        <f t="shared" si="70"/>
        <v>43555</v>
      </c>
      <c r="AI1218" s="40">
        <f t="shared" si="71"/>
        <v>43555</v>
      </c>
      <c r="AJ1218" s="41" t="s">
        <v>402</v>
      </c>
    </row>
    <row r="1219" spans="1:36" ht="15" customHeight="1">
      <c r="A1219" s="39">
        <f t="shared" si="77"/>
        <v>2019</v>
      </c>
      <c r="B1219" s="40">
        <v>43466</v>
      </c>
      <c r="C1219" s="40">
        <v>43555</v>
      </c>
      <c r="D1219" s="41" t="s">
        <v>96</v>
      </c>
      <c r="E1219" s="41">
        <v>468</v>
      </c>
      <c r="F1219" s="41" t="s">
        <v>729</v>
      </c>
      <c r="G1219" s="41" t="s">
        <v>729</v>
      </c>
      <c r="H1219" s="41" t="s">
        <v>226</v>
      </c>
      <c r="I1219" s="41" t="s">
        <v>1020</v>
      </c>
      <c r="J1219" s="41" t="s">
        <v>1021</v>
      </c>
      <c r="K1219" s="41" t="s">
        <v>162</v>
      </c>
      <c r="L1219" s="41" t="s">
        <v>101</v>
      </c>
      <c r="M1219" s="41" t="s">
        <v>1698</v>
      </c>
      <c r="N1219" s="41" t="s">
        <v>103</v>
      </c>
      <c r="O1219" s="41">
        <v>0</v>
      </c>
      <c r="P1219" s="42">
        <v>0</v>
      </c>
      <c r="Q1219" s="41" t="s">
        <v>121</v>
      </c>
      <c r="R1219" s="41" t="s">
        <v>122</v>
      </c>
      <c r="S1219" s="41" t="s">
        <v>210</v>
      </c>
      <c r="T1219" s="41" t="s">
        <v>121</v>
      </c>
      <c r="U1219" s="41" t="s">
        <v>122</v>
      </c>
      <c r="V1219" s="41" t="s">
        <v>1699</v>
      </c>
      <c r="W1219" s="41" t="s">
        <v>345</v>
      </c>
      <c r="X1219" s="43">
        <v>43539</v>
      </c>
      <c r="Y1219" s="43">
        <f t="shared" si="74"/>
        <v>43539</v>
      </c>
      <c r="Z1219" s="41">
        <f t="shared" si="75"/>
        <v>1212</v>
      </c>
      <c r="AA1219" s="42">
        <v>200</v>
      </c>
      <c r="AB1219" s="42">
        <v>0</v>
      </c>
      <c r="AC1219" s="40"/>
      <c r="AD1219" s="44" t="s">
        <v>400</v>
      </c>
      <c r="AE1219" s="41">
        <f t="shared" si="76"/>
        <v>1212</v>
      </c>
      <c r="AF1219" s="45" t="s">
        <v>401</v>
      </c>
      <c r="AG1219" s="46" t="s">
        <v>173</v>
      </c>
      <c r="AH1219" s="40">
        <f t="shared" si="70"/>
        <v>43555</v>
      </c>
      <c r="AI1219" s="40">
        <f t="shared" si="71"/>
        <v>43555</v>
      </c>
      <c r="AJ1219" s="41" t="s">
        <v>402</v>
      </c>
    </row>
    <row r="1220" spans="1:36" ht="15" customHeight="1">
      <c r="A1220" s="39">
        <f t="shared" si="77"/>
        <v>2019</v>
      </c>
      <c r="B1220" s="40">
        <v>43466</v>
      </c>
      <c r="C1220" s="40">
        <v>43555</v>
      </c>
      <c r="D1220" s="41" t="s">
        <v>96</v>
      </c>
      <c r="E1220" s="41">
        <v>311</v>
      </c>
      <c r="F1220" s="41" t="s">
        <v>204</v>
      </c>
      <c r="G1220" s="41" t="s">
        <v>204</v>
      </c>
      <c r="H1220" s="41" t="s">
        <v>205</v>
      </c>
      <c r="I1220" s="41" t="s">
        <v>206</v>
      </c>
      <c r="J1220" s="41" t="s">
        <v>207</v>
      </c>
      <c r="K1220" s="41" t="s">
        <v>208</v>
      </c>
      <c r="L1220" s="41" t="s">
        <v>101</v>
      </c>
      <c r="M1220" s="41" t="s">
        <v>209</v>
      </c>
      <c r="N1220" s="41" t="s">
        <v>103</v>
      </c>
      <c r="O1220" s="41">
        <v>0</v>
      </c>
      <c r="P1220" s="42">
        <v>0</v>
      </c>
      <c r="Q1220" s="41" t="s">
        <v>121</v>
      </c>
      <c r="R1220" s="41" t="s">
        <v>122</v>
      </c>
      <c r="S1220" s="41" t="s">
        <v>793</v>
      </c>
      <c r="T1220" s="41" t="s">
        <v>121</v>
      </c>
      <c r="U1220" s="41" t="s">
        <v>122</v>
      </c>
      <c r="V1220" s="41" t="s">
        <v>210</v>
      </c>
      <c r="W1220" s="41" t="s">
        <v>813</v>
      </c>
      <c r="X1220" s="43">
        <v>43545</v>
      </c>
      <c r="Y1220" s="43">
        <f t="shared" si="74"/>
        <v>43545</v>
      </c>
      <c r="Z1220" s="41">
        <f t="shared" si="75"/>
        <v>1213</v>
      </c>
      <c r="AA1220" s="42">
        <v>170</v>
      </c>
      <c r="AB1220" s="42">
        <v>0</v>
      </c>
      <c r="AC1220" s="40"/>
      <c r="AD1220" s="44" t="s">
        <v>400</v>
      </c>
      <c r="AE1220" s="41">
        <f t="shared" si="76"/>
        <v>1213</v>
      </c>
      <c r="AF1220" s="45" t="s">
        <v>401</v>
      </c>
      <c r="AG1220" s="46" t="s">
        <v>173</v>
      </c>
      <c r="AH1220" s="40">
        <f t="shared" si="70"/>
        <v>43555</v>
      </c>
      <c r="AI1220" s="40">
        <f t="shared" si="71"/>
        <v>43555</v>
      </c>
      <c r="AJ1220" s="41" t="s">
        <v>402</v>
      </c>
    </row>
    <row r="1221" spans="1:36" ht="15" customHeight="1">
      <c r="A1221" s="39">
        <f t="shared" si="77"/>
        <v>2019</v>
      </c>
      <c r="B1221" s="40">
        <v>43466</v>
      </c>
      <c r="C1221" s="40">
        <v>43555</v>
      </c>
      <c r="D1221" s="41" t="s">
        <v>96</v>
      </c>
      <c r="E1221" s="41">
        <v>311</v>
      </c>
      <c r="F1221" s="41" t="s">
        <v>204</v>
      </c>
      <c r="G1221" s="41" t="s">
        <v>204</v>
      </c>
      <c r="H1221" s="41" t="s">
        <v>205</v>
      </c>
      <c r="I1221" s="41" t="s">
        <v>206</v>
      </c>
      <c r="J1221" s="41" t="s">
        <v>207</v>
      </c>
      <c r="K1221" s="41" t="s">
        <v>208</v>
      </c>
      <c r="L1221" s="41" t="s">
        <v>101</v>
      </c>
      <c r="M1221" s="41" t="s">
        <v>1700</v>
      </c>
      <c r="N1221" s="41" t="s">
        <v>103</v>
      </c>
      <c r="O1221" s="41">
        <v>0</v>
      </c>
      <c r="P1221" s="42">
        <v>0</v>
      </c>
      <c r="Q1221" s="41" t="s">
        <v>121</v>
      </c>
      <c r="R1221" s="41" t="s">
        <v>122</v>
      </c>
      <c r="S1221" s="41" t="s">
        <v>793</v>
      </c>
      <c r="T1221" s="41" t="s">
        <v>121</v>
      </c>
      <c r="U1221" s="41" t="s">
        <v>122</v>
      </c>
      <c r="V1221" s="41" t="s">
        <v>210</v>
      </c>
      <c r="W1221" s="41" t="s">
        <v>813</v>
      </c>
      <c r="X1221" s="43">
        <v>43490</v>
      </c>
      <c r="Y1221" s="43">
        <f t="shared" si="74"/>
        <v>43490</v>
      </c>
      <c r="Z1221" s="41">
        <f t="shared" si="75"/>
        <v>1214</v>
      </c>
      <c r="AA1221" s="42">
        <v>120</v>
      </c>
      <c r="AB1221" s="42">
        <v>0</v>
      </c>
      <c r="AC1221" s="40"/>
      <c r="AD1221" s="44" t="s">
        <v>400</v>
      </c>
      <c r="AE1221" s="41">
        <f t="shared" si="76"/>
        <v>1214</v>
      </c>
      <c r="AF1221" s="45" t="s">
        <v>401</v>
      </c>
      <c r="AG1221" s="46" t="s">
        <v>173</v>
      </c>
      <c r="AH1221" s="40">
        <f t="shared" si="70"/>
        <v>43555</v>
      </c>
      <c r="AI1221" s="40">
        <f t="shared" si="71"/>
        <v>43555</v>
      </c>
      <c r="AJ1221" s="41" t="s">
        <v>402</v>
      </c>
    </row>
    <row r="1222" spans="1:36" ht="15" customHeight="1">
      <c r="A1222" s="39">
        <f t="shared" si="77"/>
        <v>2019</v>
      </c>
      <c r="B1222" s="40">
        <v>43466</v>
      </c>
      <c r="C1222" s="40">
        <v>43555</v>
      </c>
      <c r="D1222" s="41" t="s">
        <v>96</v>
      </c>
      <c r="E1222" s="41">
        <v>422</v>
      </c>
      <c r="F1222" s="41" t="s">
        <v>212</v>
      </c>
      <c r="G1222" s="41" t="s">
        <v>212</v>
      </c>
      <c r="H1222" s="41" t="s">
        <v>213</v>
      </c>
      <c r="I1222" s="41" t="s">
        <v>214</v>
      </c>
      <c r="J1222" s="41" t="s">
        <v>215</v>
      </c>
      <c r="K1222" s="41" t="s">
        <v>216</v>
      </c>
      <c r="L1222" s="41" t="s">
        <v>101</v>
      </c>
      <c r="M1222" s="41" t="s">
        <v>1059</v>
      </c>
      <c r="N1222" s="41" t="s">
        <v>103</v>
      </c>
      <c r="O1222" s="41">
        <v>0</v>
      </c>
      <c r="P1222" s="42">
        <v>0</v>
      </c>
      <c r="Q1222" s="41" t="s">
        <v>121</v>
      </c>
      <c r="R1222" s="41" t="s">
        <v>122</v>
      </c>
      <c r="S1222" s="41" t="s">
        <v>793</v>
      </c>
      <c r="T1222" s="41" t="s">
        <v>121</v>
      </c>
      <c r="U1222" s="41" t="s">
        <v>122</v>
      </c>
      <c r="V1222" s="41" t="s">
        <v>210</v>
      </c>
      <c r="W1222" s="41" t="s">
        <v>813</v>
      </c>
      <c r="X1222" s="43">
        <v>43493</v>
      </c>
      <c r="Y1222" s="43">
        <f t="shared" si="74"/>
        <v>43493</v>
      </c>
      <c r="Z1222" s="41">
        <f t="shared" si="75"/>
        <v>1215</v>
      </c>
      <c r="AA1222" s="42">
        <v>200</v>
      </c>
      <c r="AB1222" s="42">
        <v>0</v>
      </c>
      <c r="AC1222" s="40"/>
      <c r="AD1222" s="44" t="s">
        <v>400</v>
      </c>
      <c r="AE1222" s="41">
        <f t="shared" si="76"/>
        <v>1215</v>
      </c>
      <c r="AF1222" s="45" t="s">
        <v>401</v>
      </c>
      <c r="AG1222" s="46" t="s">
        <v>173</v>
      </c>
      <c r="AH1222" s="40">
        <f t="shared" si="70"/>
        <v>43555</v>
      </c>
      <c r="AI1222" s="40">
        <f t="shared" si="71"/>
        <v>43555</v>
      </c>
      <c r="AJ1222" s="41" t="s">
        <v>402</v>
      </c>
    </row>
    <row r="1223" spans="1:36" ht="15" customHeight="1">
      <c r="A1223" s="39">
        <f t="shared" si="77"/>
        <v>2019</v>
      </c>
      <c r="B1223" s="40">
        <v>43466</v>
      </c>
      <c r="C1223" s="40">
        <v>43555</v>
      </c>
      <c r="D1223" s="41" t="s">
        <v>96</v>
      </c>
      <c r="E1223" s="41">
        <v>306</v>
      </c>
      <c r="F1223" s="41" t="s">
        <v>814</v>
      </c>
      <c r="G1223" s="41" t="s">
        <v>814</v>
      </c>
      <c r="H1223" s="41" t="s">
        <v>205</v>
      </c>
      <c r="I1223" s="41" t="s">
        <v>815</v>
      </c>
      <c r="J1223" s="41" t="s">
        <v>250</v>
      </c>
      <c r="K1223" s="41" t="s">
        <v>175</v>
      </c>
      <c r="L1223" s="41" t="s">
        <v>101</v>
      </c>
      <c r="M1223" s="41" t="s">
        <v>352</v>
      </c>
      <c r="N1223" s="41" t="s">
        <v>103</v>
      </c>
      <c r="O1223" s="41">
        <v>0</v>
      </c>
      <c r="P1223" s="42">
        <v>0</v>
      </c>
      <c r="Q1223" s="41" t="s">
        <v>121</v>
      </c>
      <c r="R1223" s="41" t="s">
        <v>122</v>
      </c>
      <c r="S1223" s="41" t="s">
        <v>793</v>
      </c>
      <c r="T1223" s="41" t="s">
        <v>121</v>
      </c>
      <c r="U1223" s="41" t="s">
        <v>122</v>
      </c>
      <c r="V1223" s="41" t="s">
        <v>793</v>
      </c>
      <c r="W1223" s="41" t="s">
        <v>159</v>
      </c>
      <c r="X1223" s="43">
        <v>43490</v>
      </c>
      <c r="Y1223" s="43">
        <f t="shared" si="74"/>
        <v>43490</v>
      </c>
      <c r="Z1223" s="41">
        <f t="shared" si="75"/>
        <v>1216</v>
      </c>
      <c r="AA1223" s="42">
        <v>100</v>
      </c>
      <c r="AB1223" s="42">
        <v>0</v>
      </c>
      <c r="AC1223" s="40"/>
      <c r="AD1223" s="44" t="s">
        <v>400</v>
      </c>
      <c r="AE1223" s="41">
        <f t="shared" si="76"/>
        <v>1216</v>
      </c>
      <c r="AF1223" s="45" t="s">
        <v>401</v>
      </c>
      <c r="AG1223" s="46" t="s">
        <v>173</v>
      </c>
      <c r="AH1223" s="40">
        <f t="shared" si="70"/>
        <v>43555</v>
      </c>
      <c r="AI1223" s="40">
        <f t="shared" si="71"/>
        <v>43555</v>
      </c>
      <c r="AJ1223" s="41" t="s">
        <v>402</v>
      </c>
    </row>
    <row r="1224" spans="1:36" ht="15" customHeight="1">
      <c r="A1224" s="39">
        <f t="shared" si="77"/>
        <v>2019</v>
      </c>
      <c r="B1224" s="40">
        <v>43466</v>
      </c>
      <c r="C1224" s="40">
        <v>43555</v>
      </c>
      <c r="D1224" s="41" t="s">
        <v>96</v>
      </c>
      <c r="E1224" s="41">
        <v>422</v>
      </c>
      <c r="F1224" s="41" t="s">
        <v>212</v>
      </c>
      <c r="G1224" s="41" t="s">
        <v>212</v>
      </c>
      <c r="H1224" s="41" t="s">
        <v>213</v>
      </c>
      <c r="I1224" s="41" t="s">
        <v>214</v>
      </c>
      <c r="J1224" s="41" t="s">
        <v>215</v>
      </c>
      <c r="K1224" s="41" t="s">
        <v>216</v>
      </c>
      <c r="L1224" s="41" t="s">
        <v>101</v>
      </c>
      <c r="M1224" s="41" t="s">
        <v>352</v>
      </c>
      <c r="N1224" s="41" t="s">
        <v>103</v>
      </c>
      <c r="O1224" s="41">
        <v>0</v>
      </c>
      <c r="P1224" s="42">
        <v>0</v>
      </c>
      <c r="Q1224" s="41" t="s">
        <v>121</v>
      </c>
      <c r="R1224" s="41" t="s">
        <v>122</v>
      </c>
      <c r="S1224" s="41" t="s">
        <v>793</v>
      </c>
      <c r="T1224" s="41" t="s">
        <v>121</v>
      </c>
      <c r="U1224" s="41" t="s">
        <v>122</v>
      </c>
      <c r="V1224" s="41" t="s">
        <v>210</v>
      </c>
      <c r="W1224" s="41" t="s">
        <v>813</v>
      </c>
      <c r="X1224" s="43">
        <v>43494</v>
      </c>
      <c r="Y1224" s="43">
        <f t="shared" si="74"/>
        <v>43494</v>
      </c>
      <c r="Z1224" s="41">
        <f t="shared" si="75"/>
        <v>1217</v>
      </c>
      <c r="AA1224" s="42">
        <v>80</v>
      </c>
      <c r="AB1224" s="42">
        <v>0</v>
      </c>
      <c r="AC1224" s="40"/>
      <c r="AD1224" s="44" t="s">
        <v>400</v>
      </c>
      <c r="AE1224" s="41">
        <f t="shared" si="76"/>
        <v>1217</v>
      </c>
      <c r="AF1224" s="45" t="s">
        <v>401</v>
      </c>
      <c r="AG1224" s="46" t="s">
        <v>173</v>
      </c>
      <c r="AH1224" s="40">
        <f t="shared" si="70"/>
        <v>43555</v>
      </c>
      <c r="AI1224" s="40">
        <f t="shared" si="71"/>
        <v>43555</v>
      </c>
      <c r="AJ1224" s="41" t="s">
        <v>402</v>
      </c>
    </row>
    <row r="1225" spans="1:36" ht="15" customHeight="1">
      <c r="A1225" s="39">
        <f t="shared" si="77"/>
        <v>2019</v>
      </c>
      <c r="B1225" s="40">
        <v>43466</v>
      </c>
      <c r="C1225" s="40">
        <v>43555</v>
      </c>
      <c r="D1225" s="41" t="s">
        <v>96</v>
      </c>
      <c r="E1225" s="41">
        <v>422</v>
      </c>
      <c r="F1225" s="41" t="s">
        <v>212</v>
      </c>
      <c r="G1225" s="41" t="s">
        <v>212</v>
      </c>
      <c r="H1225" s="41" t="s">
        <v>213</v>
      </c>
      <c r="I1225" s="41" t="s">
        <v>214</v>
      </c>
      <c r="J1225" s="41" t="s">
        <v>215</v>
      </c>
      <c r="K1225" s="41" t="s">
        <v>216</v>
      </c>
      <c r="L1225" s="41" t="s">
        <v>101</v>
      </c>
      <c r="M1225" s="41" t="s">
        <v>209</v>
      </c>
      <c r="N1225" s="41" t="s">
        <v>103</v>
      </c>
      <c r="O1225" s="41">
        <v>0</v>
      </c>
      <c r="P1225" s="42">
        <v>0</v>
      </c>
      <c r="Q1225" s="41" t="s">
        <v>121</v>
      </c>
      <c r="R1225" s="41" t="s">
        <v>122</v>
      </c>
      <c r="S1225" s="41" t="s">
        <v>793</v>
      </c>
      <c r="T1225" s="41" t="s">
        <v>121</v>
      </c>
      <c r="U1225" s="41" t="s">
        <v>122</v>
      </c>
      <c r="V1225" s="41" t="s">
        <v>202</v>
      </c>
      <c r="W1225" s="41" t="s">
        <v>813</v>
      </c>
      <c r="X1225" s="43">
        <v>43468</v>
      </c>
      <c r="Y1225" s="43">
        <f t="shared" si="74"/>
        <v>43468</v>
      </c>
      <c r="Z1225" s="41">
        <f t="shared" si="75"/>
        <v>1218</v>
      </c>
      <c r="AA1225" s="42">
        <v>220</v>
      </c>
      <c r="AB1225" s="42">
        <v>0</v>
      </c>
      <c r="AC1225" s="40"/>
      <c r="AD1225" s="44" t="s">
        <v>400</v>
      </c>
      <c r="AE1225" s="41">
        <f t="shared" si="76"/>
        <v>1218</v>
      </c>
      <c r="AF1225" s="45" t="s">
        <v>401</v>
      </c>
      <c r="AG1225" s="46" t="s">
        <v>173</v>
      </c>
      <c r="AH1225" s="40">
        <f t="shared" si="70"/>
        <v>43555</v>
      </c>
      <c r="AI1225" s="40">
        <f t="shared" si="71"/>
        <v>43555</v>
      </c>
      <c r="AJ1225" s="41" t="s">
        <v>402</v>
      </c>
    </row>
    <row r="1226" spans="1:36" ht="15" customHeight="1">
      <c r="A1226" s="39">
        <f t="shared" si="77"/>
        <v>2019</v>
      </c>
      <c r="B1226" s="40">
        <v>43466</v>
      </c>
      <c r="C1226" s="40">
        <v>43555</v>
      </c>
      <c r="D1226" s="41" t="s">
        <v>96</v>
      </c>
      <c r="E1226" s="41">
        <v>422</v>
      </c>
      <c r="F1226" s="41" t="s">
        <v>212</v>
      </c>
      <c r="G1226" s="41" t="s">
        <v>212</v>
      </c>
      <c r="H1226" s="41" t="s">
        <v>213</v>
      </c>
      <c r="I1226" s="41" t="s">
        <v>214</v>
      </c>
      <c r="J1226" s="41" t="s">
        <v>215</v>
      </c>
      <c r="K1226" s="41" t="s">
        <v>216</v>
      </c>
      <c r="L1226" s="41" t="s">
        <v>101</v>
      </c>
      <c r="M1226" s="41" t="s">
        <v>209</v>
      </c>
      <c r="N1226" s="41" t="s">
        <v>103</v>
      </c>
      <c r="O1226" s="41">
        <v>0</v>
      </c>
      <c r="P1226" s="42">
        <v>0</v>
      </c>
      <c r="Q1226" s="41" t="s">
        <v>121</v>
      </c>
      <c r="R1226" s="41" t="s">
        <v>122</v>
      </c>
      <c r="S1226" s="41" t="s">
        <v>793</v>
      </c>
      <c r="T1226" s="41" t="s">
        <v>121</v>
      </c>
      <c r="U1226" s="41" t="s">
        <v>122</v>
      </c>
      <c r="V1226" s="41" t="s">
        <v>202</v>
      </c>
      <c r="W1226" s="41" t="s">
        <v>813</v>
      </c>
      <c r="X1226" s="43">
        <v>43475</v>
      </c>
      <c r="Y1226" s="43">
        <f t="shared" si="74"/>
        <v>43475</v>
      </c>
      <c r="Z1226" s="41">
        <f t="shared" si="75"/>
        <v>1219</v>
      </c>
      <c r="AA1226" s="42">
        <v>230</v>
      </c>
      <c r="AB1226" s="42">
        <v>0</v>
      </c>
      <c r="AC1226" s="40"/>
      <c r="AD1226" s="44" t="s">
        <v>400</v>
      </c>
      <c r="AE1226" s="41">
        <f t="shared" si="76"/>
        <v>1219</v>
      </c>
      <c r="AF1226" s="45" t="s">
        <v>401</v>
      </c>
      <c r="AG1226" s="46" t="s">
        <v>173</v>
      </c>
      <c r="AH1226" s="40">
        <f t="shared" ref="AH1226:AH1289" si="78">+C1226</f>
        <v>43555</v>
      </c>
      <c r="AI1226" s="40">
        <f t="shared" si="71"/>
        <v>43555</v>
      </c>
      <c r="AJ1226" s="41" t="s">
        <v>402</v>
      </c>
    </row>
    <row r="1227" spans="1:36" ht="15" customHeight="1">
      <c r="A1227" s="39">
        <f t="shared" si="77"/>
        <v>2019</v>
      </c>
      <c r="B1227" s="40">
        <v>43466</v>
      </c>
      <c r="C1227" s="40">
        <v>43555</v>
      </c>
      <c r="D1227" s="41" t="s">
        <v>96</v>
      </c>
      <c r="E1227" s="41">
        <v>311</v>
      </c>
      <c r="F1227" s="41" t="s">
        <v>204</v>
      </c>
      <c r="G1227" s="41" t="s">
        <v>204</v>
      </c>
      <c r="H1227" s="41" t="s">
        <v>205</v>
      </c>
      <c r="I1227" s="41" t="s">
        <v>217</v>
      </c>
      <c r="J1227" s="41" t="s">
        <v>218</v>
      </c>
      <c r="K1227" s="41" t="s">
        <v>219</v>
      </c>
      <c r="L1227" s="41" t="s">
        <v>101</v>
      </c>
      <c r="M1227" s="41" t="s">
        <v>220</v>
      </c>
      <c r="N1227" s="41" t="s">
        <v>103</v>
      </c>
      <c r="O1227" s="41">
        <v>0</v>
      </c>
      <c r="P1227" s="42">
        <v>0</v>
      </c>
      <c r="Q1227" s="41" t="s">
        <v>121</v>
      </c>
      <c r="R1227" s="41" t="s">
        <v>122</v>
      </c>
      <c r="S1227" s="41" t="s">
        <v>210</v>
      </c>
      <c r="T1227" s="41" t="s">
        <v>121</v>
      </c>
      <c r="U1227" s="41" t="s">
        <v>122</v>
      </c>
      <c r="V1227" s="41" t="s">
        <v>210</v>
      </c>
      <c r="W1227" s="41" t="s">
        <v>159</v>
      </c>
      <c r="X1227" s="43">
        <v>43469</v>
      </c>
      <c r="Y1227" s="43">
        <f t="shared" si="74"/>
        <v>43469</v>
      </c>
      <c r="Z1227" s="41">
        <f t="shared" si="75"/>
        <v>1220</v>
      </c>
      <c r="AA1227" s="42">
        <v>100</v>
      </c>
      <c r="AB1227" s="42">
        <v>0</v>
      </c>
      <c r="AC1227" s="40"/>
      <c r="AD1227" s="44" t="s">
        <v>400</v>
      </c>
      <c r="AE1227" s="41">
        <f t="shared" si="76"/>
        <v>1220</v>
      </c>
      <c r="AF1227" s="45" t="s">
        <v>401</v>
      </c>
      <c r="AG1227" s="46" t="s">
        <v>173</v>
      </c>
      <c r="AH1227" s="40">
        <f t="shared" si="78"/>
        <v>43555</v>
      </c>
      <c r="AI1227" s="40">
        <f t="shared" si="71"/>
        <v>43555</v>
      </c>
      <c r="AJ1227" s="41" t="s">
        <v>402</v>
      </c>
    </row>
    <row r="1228" spans="1:36" ht="15" customHeight="1">
      <c r="A1228" s="39">
        <f t="shared" si="77"/>
        <v>2019</v>
      </c>
      <c r="B1228" s="40">
        <v>43466</v>
      </c>
      <c r="C1228" s="40">
        <v>43555</v>
      </c>
      <c r="D1228" s="41" t="s">
        <v>96</v>
      </c>
      <c r="E1228" s="41">
        <v>422</v>
      </c>
      <c r="F1228" s="41" t="s">
        <v>212</v>
      </c>
      <c r="G1228" s="41" t="s">
        <v>212</v>
      </c>
      <c r="H1228" s="41" t="s">
        <v>213</v>
      </c>
      <c r="I1228" s="41" t="s">
        <v>214</v>
      </c>
      <c r="J1228" s="41" t="s">
        <v>215</v>
      </c>
      <c r="K1228" s="41" t="s">
        <v>216</v>
      </c>
      <c r="L1228" s="41" t="s">
        <v>101</v>
      </c>
      <c r="M1228" s="41" t="s">
        <v>220</v>
      </c>
      <c r="N1228" s="41" t="s">
        <v>103</v>
      </c>
      <c r="O1228" s="41">
        <v>0</v>
      </c>
      <c r="P1228" s="42">
        <v>0</v>
      </c>
      <c r="Q1228" s="41" t="s">
        <v>121</v>
      </c>
      <c r="R1228" s="41" t="s">
        <v>122</v>
      </c>
      <c r="S1228" s="41" t="s">
        <v>793</v>
      </c>
      <c r="T1228" s="41" t="s">
        <v>121</v>
      </c>
      <c r="U1228" s="41" t="s">
        <v>122</v>
      </c>
      <c r="V1228" s="41" t="s">
        <v>210</v>
      </c>
      <c r="W1228" s="41" t="s">
        <v>813</v>
      </c>
      <c r="X1228" s="43">
        <v>43479</v>
      </c>
      <c r="Y1228" s="43">
        <v>0</v>
      </c>
      <c r="Z1228" s="41">
        <f t="shared" si="75"/>
        <v>1221</v>
      </c>
      <c r="AA1228" s="42">
        <v>40</v>
      </c>
      <c r="AB1228" s="42">
        <v>0</v>
      </c>
      <c r="AC1228" s="40"/>
      <c r="AD1228" s="44" t="s">
        <v>400</v>
      </c>
      <c r="AE1228" s="41">
        <f t="shared" si="76"/>
        <v>1221</v>
      </c>
      <c r="AF1228" s="45" t="s">
        <v>401</v>
      </c>
      <c r="AG1228" s="46" t="s">
        <v>173</v>
      </c>
      <c r="AH1228" s="40">
        <f t="shared" si="78"/>
        <v>43555</v>
      </c>
      <c r="AI1228" s="40">
        <f t="shared" si="71"/>
        <v>43555</v>
      </c>
      <c r="AJ1228" s="41" t="s">
        <v>402</v>
      </c>
    </row>
    <row r="1229" spans="1:36" ht="15" customHeight="1">
      <c r="A1229" s="39">
        <f t="shared" si="77"/>
        <v>2019</v>
      </c>
      <c r="B1229" s="40">
        <v>43466</v>
      </c>
      <c r="C1229" s="40">
        <v>43555</v>
      </c>
      <c r="D1229" s="41" t="s">
        <v>96</v>
      </c>
      <c r="E1229" s="41">
        <v>311</v>
      </c>
      <c r="F1229" s="41" t="s">
        <v>204</v>
      </c>
      <c r="G1229" s="41" t="s">
        <v>204</v>
      </c>
      <c r="H1229" s="41" t="s">
        <v>205</v>
      </c>
      <c r="I1229" s="41" t="s">
        <v>217</v>
      </c>
      <c r="J1229" s="41" t="s">
        <v>218</v>
      </c>
      <c r="K1229" s="41" t="s">
        <v>219</v>
      </c>
      <c r="L1229" s="41" t="s">
        <v>101</v>
      </c>
      <c r="M1229" s="41" t="s">
        <v>209</v>
      </c>
      <c r="N1229" s="41" t="s">
        <v>103</v>
      </c>
      <c r="O1229" s="41">
        <v>0</v>
      </c>
      <c r="P1229" s="42">
        <v>0</v>
      </c>
      <c r="Q1229" s="41" t="s">
        <v>121</v>
      </c>
      <c r="R1229" s="41" t="s">
        <v>122</v>
      </c>
      <c r="S1229" s="41" t="s">
        <v>210</v>
      </c>
      <c r="T1229" s="41" t="s">
        <v>121</v>
      </c>
      <c r="U1229" s="41" t="s">
        <v>122</v>
      </c>
      <c r="V1229" s="41" t="s">
        <v>202</v>
      </c>
      <c r="W1229" s="41" t="s">
        <v>159</v>
      </c>
      <c r="X1229" s="43">
        <v>43468</v>
      </c>
      <c r="Y1229" s="43">
        <f t="shared" si="74"/>
        <v>43468</v>
      </c>
      <c r="Z1229" s="41">
        <f t="shared" si="75"/>
        <v>1222</v>
      </c>
      <c r="AA1229" s="42">
        <v>130</v>
      </c>
      <c r="AB1229" s="42">
        <v>0</v>
      </c>
      <c r="AC1229" s="40"/>
      <c r="AD1229" s="44" t="s">
        <v>400</v>
      </c>
      <c r="AE1229" s="41">
        <f t="shared" si="76"/>
        <v>1222</v>
      </c>
      <c r="AF1229" s="45" t="s">
        <v>401</v>
      </c>
      <c r="AG1229" s="46" t="s">
        <v>173</v>
      </c>
      <c r="AH1229" s="40">
        <f t="shared" si="78"/>
        <v>43555</v>
      </c>
      <c r="AI1229" s="40">
        <f t="shared" si="71"/>
        <v>43555</v>
      </c>
      <c r="AJ1229" s="41" t="s">
        <v>402</v>
      </c>
    </row>
    <row r="1230" spans="1:36" ht="15" customHeight="1">
      <c r="A1230" s="39">
        <f t="shared" si="77"/>
        <v>2019</v>
      </c>
      <c r="B1230" s="40">
        <v>43466</v>
      </c>
      <c r="C1230" s="40">
        <v>43555</v>
      </c>
      <c r="D1230" s="41" t="s">
        <v>96</v>
      </c>
      <c r="E1230" s="41">
        <v>344</v>
      </c>
      <c r="F1230" s="41" t="s">
        <v>165</v>
      </c>
      <c r="G1230" s="41" t="s">
        <v>165</v>
      </c>
      <c r="H1230" s="41" t="s">
        <v>205</v>
      </c>
      <c r="I1230" s="41" t="s">
        <v>791</v>
      </c>
      <c r="J1230" s="41" t="s">
        <v>239</v>
      </c>
      <c r="K1230" s="41" t="s">
        <v>792</v>
      </c>
      <c r="L1230" s="41" t="s">
        <v>101</v>
      </c>
      <c r="M1230" s="41" t="s">
        <v>209</v>
      </c>
      <c r="N1230" s="41" t="s">
        <v>103</v>
      </c>
      <c r="O1230" s="41">
        <v>0</v>
      </c>
      <c r="P1230" s="42">
        <v>0</v>
      </c>
      <c r="Q1230" s="41" t="s">
        <v>121</v>
      </c>
      <c r="R1230" s="41" t="s">
        <v>122</v>
      </c>
      <c r="S1230" s="41" t="s">
        <v>793</v>
      </c>
      <c r="T1230" s="41" t="s">
        <v>121</v>
      </c>
      <c r="U1230" s="41" t="s">
        <v>122</v>
      </c>
      <c r="V1230" s="41" t="s">
        <v>202</v>
      </c>
      <c r="W1230" s="41" t="s">
        <v>159</v>
      </c>
      <c r="X1230" s="43">
        <v>43482</v>
      </c>
      <c r="Y1230" s="43">
        <f t="shared" si="74"/>
        <v>43482</v>
      </c>
      <c r="Z1230" s="41">
        <f t="shared" si="75"/>
        <v>1223</v>
      </c>
      <c r="AA1230" s="42">
        <v>160</v>
      </c>
      <c r="AB1230" s="42">
        <v>0</v>
      </c>
      <c r="AC1230" s="40"/>
      <c r="AD1230" s="44" t="s">
        <v>400</v>
      </c>
      <c r="AE1230" s="41">
        <f t="shared" si="76"/>
        <v>1223</v>
      </c>
      <c r="AF1230" s="45" t="s">
        <v>401</v>
      </c>
      <c r="AG1230" s="46" t="s">
        <v>173</v>
      </c>
      <c r="AH1230" s="40">
        <f t="shared" si="78"/>
        <v>43555</v>
      </c>
      <c r="AI1230" s="40">
        <f t="shared" si="71"/>
        <v>43555</v>
      </c>
      <c r="AJ1230" s="41" t="s">
        <v>402</v>
      </c>
    </row>
    <row r="1231" spans="1:36" ht="15" customHeight="1">
      <c r="A1231" s="39">
        <f t="shared" si="77"/>
        <v>2019</v>
      </c>
      <c r="B1231" s="40">
        <v>43466</v>
      </c>
      <c r="C1231" s="40">
        <v>43555</v>
      </c>
      <c r="D1231" s="41" t="s">
        <v>96</v>
      </c>
      <c r="E1231" s="41">
        <v>311</v>
      </c>
      <c r="F1231" s="41" t="s">
        <v>204</v>
      </c>
      <c r="G1231" s="41" t="s">
        <v>204</v>
      </c>
      <c r="H1231" s="41" t="s">
        <v>205</v>
      </c>
      <c r="I1231" s="41" t="s">
        <v>206</v>
      </c>
      <c r="J1231" s="41" t="s">
        <v>207</v>
      </c>
      <c r="K1231" s="41" t="s">
        <v>208</v>
      </c>
      <c r="L1231" s="41" t="s">
        <v>101</v>
      </c>
      <c r="M1231" s="41" t="s">
        <v>209</v>
      </c>
      <c r="N1231" s="41" t="s">
        <v>103</v>
      </c>
      <c r="O1231" s="41">
        <v>0</v>
      </c>
      <c r="P1231" s="42">
        <v>0</v>
      </c>
      <c r="Q1231" s="41" t="s">
        <v>121</v>
      </c>
      <c r="R1231" s="41" t="s">
        <v>122</v>
      </c>
      <c r="S1231" s="41" t="s">
        <v>793</v>
      </c>
      <c r="T1231" s="41" t="s">
        <v>121</v>
      </c>
      <c r="U1231" s="41" t="s">
        <v>122</v>
      </c>
      <c r="V1231" s="41" t="s">
        <v>202</v>
      </c>
      <c r="W1231" s="41" t="s">
        <v>813</v>
      </c>
      <c r="X1231" s="43">
        <v>43493</v>
      </c>
      <c r="Y1231" s="43">
        <f t="shared" si="74"/>
        <v>43493</v>
      </c>
      <c r="Z1231" s="41">
        <f t="shared" si="75"/>
        <v>1224</v>
      </c>
      <c r="AA1231" s="42">
        <v>130</v>
      </c>
      <c r="AB1231" s="42">
        <v>0</v>
      </c>
      <c r="AC1231" s="40"/>
      <c r="AD1231" s="44" t="s">
        <v>400</v>
      </c>
      <c r="AE1231" s="41">
        <f t="shared" si="76"/>
        <v>1224</v>
      </c>
      <c r="AF1231" s="45" t="s">
        <v>401</v>
      </c>
      <c r="AG1231" s="46" t="s">
        <v>173</v>
      </c>
      <c r="AH1231" s="40">
        <f t="shared" si="78"/>
        <v>43555</v>
      </c>
      <c r="AI1231" s="40">
        <f t="shared" si="71"/>
        <v>43555</v>
      </c>
      <c r="AJ1231" s="41" t="s">
        <v>402</v>
      </c>
    </row>
    <row r="1232" spans="1:36" ht="15" customHeight="1">
      <c r="A1232" s="39">
        <f t="shared" si="77"/>
        <v>2019</v>
      </c>
      <c r="B1232" s="40">
        <v>43466</v>
      </c>
      <c r="C1232" s="40">
        <v>43555</v>
      </c>
      <c r="D1232" s="41" t="s">
        <v>96</v>
      </c>
      <c r="E1232" s="41">
        <v>306</v>
      </c>
      <c r="F1232" s="41" t="s">
        <v>814</v>
      </c>
      <c r="G1232" s="41" t="s">
        <v>814</v>
      </c>
      <c r="H1232" s="41" t="s">
        <v>205</v>
      </c>
      <c r="I1232" s="41" t="s">
        <v>815</v>
      </c>
      <c r="J1232" s="41" t="s">
        <v>250</v>
      </c>
      <c r="K1232" s="41" t="s">
        <v>175</v>
      </c>
      <c r="L1232" s="41" t="s">
        <v>101</v>
      </c>
      <c r="M1232" s="41" t="s">
        <v>220</v>
      </c>
      <c r="N1232" s="41" t="s">
        <v>103</v>
      </c>
      <c r="O1232" s="41">
        <v>0</v>
      </c>
      <c r="P1232" s="42">
        <v>0</v>
      </c>
      <c r="Q1232" s="41" t="s">
        <v>121</v>
      </c>
      <c r="R1232" s="41" t="s">
        <v>122</v>
      </c>
      <c r="S1232" s="41" t="s">
        <v>793</v>
      </c>
      <c r="T1232" s="41" t="s">
        <v>121</v>
      </c>
      <c r="U1232" s="41" t="s">
        <v>122</v>
      </c>
      <c r="V1232" s="41" t="s">
        <v>793</v>
      </c>
      <c r="W1232" s="41" t="s">
        <v>159</v>
      </c>
      <c r="X1232" s="43">
        <v>43482</v>
      </c>
      <c r="Y1232" s="43">
        <f t="shared" si="74"/>
        <v>43482</v>
      </c>
      <c r="Z1232" s="41">
        <f t="shared" si="75"/>
        <v>1225</v>
      </c>
      <c r="AA1232" s="42">
        <v>240</v>
      </c>
      <c r="AB1232" s="42">
        <v>0</v>
      </c>
      <c r="AC1232" s="40"/>
      <c r="AD1232" s="44" t="s">
        <v>400</v>
      </c>
      <c r="AE1232" s="41">
        <f t="shared" si="76"/>
        <v>1225</v>
      </c>
      <c r="AF1232" s="45" t="s">
        <v>401</v>
      </c>
      <c r="AG1232" s="46" t="s">
        <v>173</v>
      </c>
      <c r="AH1232" s="40">
        <f t="shared" si="78"/>
        <v>43555</v>
      </c>
      <c r="AI1232" s="40">
        <f t="shared" ref="AI1232:AI1295" si="79">+AH1232</f>
        <v>43555</v>
      </c>
      <c r="AJ1232" s="41" t="s">
        <v>402</v>
      </c>
    </row>
    <row r="1233" spans="1:36" ht="15" customHeight="1">
      <c r="A1233" s="39">
        <f t="shared" si="77"/>
        <v>2019</v>
      </c>
      <c r="B1233" s="40">
        <v>43466</v>
      </c>
      <c r="C1233" s="40">
        <v>43555</v>
      </c>
      <c r="D1233" s="41" t="s">
        <v>96</v>
      </c>
      <c r="E1233" s="41">
        <v>422</v>
      </c>
      <c r="F1233" s="41" t="s">
        <v>212</v>
      </c>
      <c r="G1233" s="41" t="s">
        <v>212</v>
      </c>
      <c r="H1233" s="41" t="s">
        <v>213</v>
      </c>
      <c r="I1233" s="41" t="s">
        <v>214</v>
      </c>
      <c r="J1233" s="41" t="s">
        <v>215</v>
      </c>
      <c r="K1233" s="41" t="s">
        <v>216</v>
      </c>
      <c r="L1233" s="41" t="s">
        <v>101</v>
      </c>
      <c r="M1233" s="41" t="s">
        <v>220</v>
      </c>
      <c r="N1233" s="41" t="s">
        <v>103</v>
      </c>
      <c r="O1233" s="41">
        <v>0</v>
      </c>
      <c r="P1233" s="42">
        <v>0</v>
      </c>
      <c r="Q1233" s="41" t="s">
        <v>121</v>
      </c>
      <c r="R1233" s="41" t="s">
        <v>122</v>
      </c>
      <c r="S1233" s="41" t="s">
        <v>793</v>
      </c>
      <c r="T1233" s="41" t="s">
        <v>121</v>
      </c>
      <c r="U1233" s="41" t="s">
        <v>122</v>
      </c>
      <c r="V1233" s="41" t="s">
        <v>793</v>
      </c>
      <c r="W1233" s="41" t="s">
        <v>813</v>
      </c>
      <c r="X1233" s="43">
        <v>43475</v>
      </c>
      <c r="Y1233" s="43">
        <f t="shared" si="74"/>
        <v>43475</v>
      </c>
      <c r="Z1233" s="41">
        <f t="shared" si="75"/>
        <v>1226</v>
      </c>
      <c r="AA1233" s="42">
        <v>200</v>
      </c>
      <c r="AB1233" s="42">
        <v>0</v>
      </c>
      <c r="AC1233" s="40"/>
      <c r="AD1233" s="44" t="s">
        <v>400</v>
      </c>
      <c r="AE1233" s="41">
        <f t="shared" si="76"/>
        <v>1226</v>
      </c>
      <c r="AF1233" s="45" t="s">
        <v>401</v>
      </c>
      <c r="AG1233" s="46" t="s">
        <v>173</v>
      </c>
      <c r="AH1233" s="40">
        <f t="shared" si="78"/>
        <v>43555</v>
      </c>
      <c r="AI1233" s="40">
        <f t="shared" si="79"/>
        <v>43555</v>
      </c>
      <c r="AJ1233" s="41" t="s">
        <v>402</v>
      </c>
    </row>
    <row r="1234" spans="1:36" ht="15" customHeight="1">
      <c r="A1234" s="39">
        <f t="shared" si="77"/>
        <v>2019</v>
      </c>
      <c r="B1234" s="40">
        <v>43466</v>
      </c>
      <c r="C1234" s="40">
        <v>43555</v>
      </c>
      <c r="D1234" s="41" t="s">
        <v>96</v>
      </c>
      <c r="E1234" s="41">
        <v>422</v>
      </c>
      <c r="F1234" s="41" t="s">
        <v>212</v>
      </c>
      <c r="G1234" s="41" t="s">
        <v>212</v>
      </c>
      <c r="H1234" s="41" t="s">
        <v>213</v>
      </c>
      <c r="I1234" s="41" t="s">
        <v>214</v>
      </c>
      <c r="J1234" s="41" t="s">
        <v>215</v>
      </c>
      <c r="K1234" s="41" t="s">
        <v>216</v>
      </c>
      <c r="L1234" s="41" t="s">
        <v>101</v>
      </c>
      <c r="M1234" s="41" t="s">
        <v>224</v>
      </c>
      <c r="N1234" s="41" t="s">
        <v>103</v>
      </c>
      <c r="O1234" s="41">
        <v>0</v>
      </c>
      <c r="P1234" s="42">
        <v>0</v>
      </c>
      <c r="Q1234" s="41" t="s">
        <v>121</v>
      </c>
      <c r="R1234" s="41" t="s">
        <v>122</v>
      </c>
      <c r="S1234" s="41" t="s">
        <v>793</v>
      </c>
      <c r="T1234" s="41" t="s">
        <v>121</v>
      </c>
      <c r="U1234" s="41" t="s">
        <v>122</v>
      </c>
      <c r="V1234" s="41" t="s">
        <v>793</v>
      </c>
      <c r="W1234" s="41" t="s">
        <v>813</v>
      </c>
      <c r="X1234" s="43">
        <v>43489</v>
      </c>
      <c r="Y1234" s="43">
        <f t="shared" si="74"/>
        <v>43489</v>
      </c>
      <c r="Z1234" s="41">
        <f t="shared" si="75"/>
        <v>1227</v>
      </c>
      <c r="AA1234" s="42">
        <v>230</v>
      </c>
      <c r="AB1234" s="42">
        <v>0</v>
      </c>
      <c r="AC1234" s="40"/>
      <c r="AD1234" s="44" t="s">
        <v>400</v>
      </c>
      <c r="AE1234" s="41">
        <f t="shared" si="76"/>
        <v>1227</v>
      </c>
      <c r="AF1234" s="45" t="s">
        <v>401</v>
      </c>
      <c r="AG1234" s="46" t="s">
        <v>173</v>
      </c>
      <c r="AH1234" s="40">
        <f t="shared" si="78"/>
        <v>43555</v>
      </c>
      <c r="AI1234" s="40">
        <f t="shared" si="79"/>
        <v>43555</v>
      </c>
      <c r="AJ1234" s="41" t="s">
        <v>402</v>
      </c>
    </row>
    <row r="1235" spans="1:36" ht="15" customHeight="1">
      <c r="A1235" s="39">
        <f t="shared" si="77"/>
        <v>2019</v>
      </c>
      <c r="B1235" s="40">
        <v>43466</v>
      </c>
      <c r="C1235" s="40">
        <v>43555</v>
      </c>
      <c r="D1235" s="41" t="s">
        <v>96</v>
      </c>
      <c r="E1235" s="41">
        <v>422</v>
      </c>
      <c r="F1235" s="41" t="s">
        <v>212</v>
      </c>
      <c r="G1235" s="41" t="s">
        <v>212</v>
      </c>
      <c r="H1235" s="41" t="s">
        <v>213</v>
      </c>
      <c r="I1235" s="41" t="s">
        <v>214</v>
      </c>
      <c r="J1235" s="41" t="s">
        <v>215</v>
      </c>
      <c r="K1235" s="41" t="s">
        <v>216</v>
      </c>
      <c r="L1235" s="41" t="s">
        <v>101</v>
      </c>
      <c r="M1235" s="41" t="s">
        <v>224</v>
      </c>
      <c r="N1235" s="41" t="s">
        <v>103</v>
      </c>
      <c r="O1235" s="41">
        <v>0</v>
      </c>
      <c r="P1235" s="42">
        <v>0</v>
      </c>
      <c r="Q1235" s="41" t="s">
        <v>121</v>
      </c>
      <c r="R1235" s="41" t="s">
        <v>122</v>
      </c>
      <c r="S1235" s="41" t="s">
        <v>793</v>
      </c>
      <c r="T1235" s="41" t="s">
        <v>121</v>
      </c>
      <c r="U1235" s="41" t="s">
        <v>122</v>
      </c>
      <c r="V1235" s="41" t="s">
        <v>793</v>
      </c>
      <c r="W1235" s="41" t="s">
        <v>813</v>
      </c>
      <c r="X1235" s="43">
        <v>43475</v>
      </c>
      <c r="Y1235" s="43">
        <f t="shared" si="74"/>
        <v>43475</v>
      </c>
      <c r="Z1235" s="41">
        <f t="shared" si="75"/>
        <v>1228</v>
      </c>
      <c r="AA1235" s="42">
        <v>240</v>
      </c>
      <c r="AB1235" s="42">
        <v>0</v>
      </c>
      <c r="AC1235" s="40"/>
      <c r="AD1235" s="44" t="s">
        <v>400</v>
      </c>
      <c r="AE1235" s="41">
        <f t="shared" si="76"/>
        <v>1228</v>
      </c>
      <c r="AF1235" s="45" t="s">
        <v>401</v>
      </c>
      <c r="AG1235" s="46" t="s">
        <v>173</v>
      </c>
      <c r="AH1235" s="40">
        <f t="shared" si="78"/>
        <v>43555</v>
      </c>
      <c r="AI1235" s="40">
        <f t="shared" si="79"/>
        <v>43555</v>
      </c>
      <c r="AJ1235" s="41" t="s">
        <v>402</v>
      </c>
    </row>
    <row r="1236" spans="1:36" ht="15" customHeight="1">
      <c r="A1236" s="39">
        <f t="shared" si="77"/>
        <v>2019</v>
      </c>
      <c r="B1236" s="40">
        <v>43466</v>
      </c>
      <c r="C1236" s="40">
        <v>43555</v>
      </c>
      <c r="D1236" s="41" t="s">
        <v>96</v>
      </c>
      <c r="E1236" s="41">
        <v>422</v>
      </c>
      <c r="F1236" s="41" t="s">
        <v>212</v>
      </c>
      <c r="G1236" s="41" t="s">
        <v>212</v>
      </c>
      <c r="H1236" s="41" t="s">
        <v>213</v>
      </c>
      <c r="I1236" s="41" t="s">
        <v>214</v>
      </c>
      <c r="J1236" s="41" t="s">
        <v>215</v>
      </c>
      <c r="K1236" s="41" t="s">
        <v>216</v>
      </c>
      <c r="L1236" s="41" t="s">
        <v>101</v>
      </c>
      <c r="M1236" s="41" t="s">
        <v>352</v>
      </c>
      <c r="N1236" s="41" t="s">
        <v>103</v>
      </c>
      <c r="O1236" s="41">
        <v>0</v>
      </c>
      <c r="P1236" s="42">
        <v>0</v>
      </c>
      <c r="Q1236" s="41" t="s">
        <v>121</v>
      </c>
      <c r="R1236" s="41" t="s">
        <v>122</v>
      </c>
      <c r="S1236" s="41" t="s">
        <v>793</v>
      </c>
      <c r="T1236" s="41" t="s">
        <v>121</v>
      </c>
      <c r="U1236" s="41" t="s">
        <v>122</v>
      </c>
      <c r="V1236" s="41" t="s">
        <v>793</v>
      </c>
      <c r="W1236" s="41" t="s">
        <v>813</v>
      </c>
      <c r="X1236" s="43">
        <v>43468</v>
      </c>
      <c r="Y1236" s="43">
        <f t="shared" si="74"/>
        <v>43468</v>
      </c>
      <c r="Z1236" s="41">
        <f t="shared" si="75"/>
        <v>1229</v>
      </c>
      <c r="AA1236" s="42">
        <v>200</v>
      </c>
      <c r="AB1236" s="42">
        <v>0</v>
      </c>
      <c r="AC1236" s="40"/>
      <c r="AD1236" s="44" t="s">
        <v>400</v>
      </c>
      <c r="AE1236" s="41">
        <f t="shared" si="76"/>
        <v>1229</v>
      </c>
      <c r="AF1236" s="45" t="s">
        <v>401</v>
      </c>
      <c r="AG1236" s="46" t="s">
        <v>173</v>
      </c>
      <c r="AH1236" s="40">
        <f t="shared" si="78"/>
        <v>43555</v>
      </c>
      <c r="AI1236" s="40">
        <f t="shared" si="79"/>
        <v>43555</v>
      </c>
      <c r="AJ1236" s="41" t="s">
        <v>402</v>
      </c>
    </row>
    <row r="1237" spans="1:36" ht="15" customHeight="1">
      <c r="A1237" s="39">
        <f t="shared" si="77"/>
        <v>2019</v>
      </c>
      <c r="B1237" s="40">
        <v>43466</v>
      </c>
      <c r="C1237" s="40">
        <v>43555</v>
      </c>
      <c r="D1237" s="41" t="s">
        <v>96</v>
      </c>
      <c r="E1237" s="41">
        <v>311</v>
      </c>
      <c r="F1237" s="41" t="s">
        <v>204</v>
      </c>
      <c r="G1237" s="41" t="s">
        <v>204</v>
      </c>
      <c r="H1237" s="41" t="s">
        <v>205</v>
      </c>
      <c r="I1237" s="41" t="s">
        <v>206</v>
      </c>
      <c r="J1237" s="41" t="s">
        <v>207</v>
      </c>
      <c r="K1237" s="41" t="s">
        <v>208</v>
      </c>
      <c r="L1237" s="41" t="s">
        <v>101</v>
      </c>
      <c r="M1237" s="41" t="s">
        <v>224</v>
      </c>
      <c r="N1237" s="41" t="s">
        <v>103</v>
      </c>
      <c r="O1237" s="41">
        <v>0</v>
      </c>
      <c r="P1237" s="42">
        <v>0</v>
      </c>
      <c r="Q1237" s="41" t="s">
        <v>121</v>
      </c>
      <c r="R1237" s="41" t="s">
        <v>122</v>
      </c>
      <c r="S1237" s="41" t="s">
        <v>793</v>
      </c>
      <c r="T1237" s="41" t="s">
        <v>121</v>
      </c>
      <c r="U1237" s="41" t="s">
        <v>122</v>
      </c>
      <c r="V1237" s="41" t="s">
        <v>793</v>
      </c>
      <c r="W1237" s="41" t="s">
        <v>813</v>
      </c>
      <c r="X1237" s="43">
        <v>43489</v>
      </c>
      <c r="Y1237" s="43">
        <f t="shared" si="74"/>
        <v>43489</v>
      </c>
      <c r="Z1237" s="41">
        <f t="shared" si="75"/>
        <v>1230</v>
      </c>
      <c r="AA1237" s="42">
        <v>51</v>
      </c>
      <c r="AB1237" s="42">
        <v>0</v>
      </c>
      <c r="AC1237" s="40"/>
      <c r="AD1237" s="44" t="s">
        <v>400</v>
      </c>
      <c r="AE1237" s="41">
        <f t="shared" si="76"/>
        <v>1230</v>
      </c>
      <c r="AF1237" s="45" t="s">
        <v>401</v>
      </c>
      <c r="AG1237" s="46" t="s">
        <v>173</v>
      </c>
      <c r="AH1237" s="40">
        <f t="shared" si="78"/>
        <v>43555</v>
      </c>
      <c r="AI1237" s="40">
        <f t="shared" si="79"/>
        <v>43555</v>
      </c>
      <c r="AJ1237" s="41" t="s">
        <v>402</v>
      </c>
    </row>
    <row r="1238" spans="1:36" ht="15" customHeight="1">
      <c r="A1238" s="39">
        <f t="shared" si="77"/>
        <v>2019</v>
      </c>
      <c r="B1238" s="40">
        <v>43466</v>
      </c>
      <c r="C1238" s="40">
        <v>43555</v>
      </c>
      <c r="D1238" s="41" t="s">
        <v>96</v>
      </c>
      <c r="E1238" s="41">
        <v>311</v>
      </c>
      <c r="F1238" s="41" t="s">
        <v>204</v>
      </c>
      <c r="G1238" s="41" t="s">
        <v>204</v>
      </c>
      <c r="H1238" s="41" t="s">
        <v>205</v>
      </c>
      <c r="I1238" s="41" t="s">
        <v>206</v>
      </c>
      <c r="J1238" s="41" t="s">
        <v>207</v>
      </c>
      <c r="K1238" s="41" t="s">
        <v>208</v>
      </c>
      <c r="L1238" s="41" t="s">
        <v>101</v>
      </c>
      <c r="M1238" s="41" t="s">
        <v>224</v>
      </c>
      <c r="N1238" s="41" t="s">
        <v>103</v>
      </c>
      <c r="O1238" s="41">
        <v>0</v>
      </c>
      <c r="P1238" s="42">
        <v>0</v>
      </c>
      <c r="Q1238" s="41" t="s">
        <v>121</v>
      </c>
      <c r="R1238" s="41" t="s">
        <v>122</v>
      </c>
      <c r="S1238" s="41" t="s">
        <v>793</v>
      </c>
      <c r="T1238" s="41" t="s">
        <v>121</v>
      </c>
      <c r="U1238" s="41" t="s">
        <v>122</v>
      </c>
      <c r="V1238" s="41" t="s">
        <v>793</v>
      </c>
      <c r="W1238" s="41" t="s">
        <v>813</v>
      </c>
      <c r="X1238" s="43">
        <v>43483</v>
      </c>
      <c r="Y1238" s="43">
        <f t="shared" si="74"/>
        <v>43483</v>
      </c>
      <c r="Z1238" s="41">
        <f t="shared" si="75"/>
        <v>1231</v>
      </c>
      <c r="AA1238" s="42">
        <v>100</v>
      </c>
      <c r="AB1238" s="42">
        <v>0</v>
      </c>
      <c r="AC1238" s="40"/>
      <c r="AD1238" s="44" t="s">
        <v>400</v>
      </c>
      <c r="AE1238" s="41">
        <f t="shared" si="76"/>
        <v>1231</v>
      </c>
      <c r="AF1238" s="45" t="s">
        <v>401</v>
      </c>
      <c r="AG1238" s="46" t="s">
        <v>173</v>
      </c>
      <c r="AH1238" s="40">
        <f t="shared" si="78"/>
        <v>43555</v>
      </c>
      <c r="AI1238" s="40">
        <f t="shared" si="79"/>
        <v>43555</v>
      </c>
      <c r="AJ1238" s="41" t="s">
        <v>402</v>
      </c>
    </row>
    <row r="1239" spans="1:36" ht="15" customHeight="1">
      <c r="A1239" s="39">
        <f t="shared" si="77"/>
        <v>2019</v>
      </c>
      <c r="B1239" s="40">
        <v>43466</v>
      </c>
      <c r="C1239" s="40">
        <v>43555</v>
      </c>
      <c r="D1239" s="41" t="s">
        <v>96</v>
      </c>
      <c r="E1239" s="41">
        <v>468</v>
      </c>
      <c r="F1239" s="41" t="s">
        <v>729</v>
      </c>
      <c r="G1239" s="41" t="s">
        <v>729</v>
      </c>
      <c r="H1239" s="41" t="s">
        <v>226</v>
      </c>
      <c r="I1239" s="41" t="s">
        <v>1020</v>
      </c>
      <c r="J1239" s="41" t="s">
        <v>1021</v>
      </c>
      <c r="K1239" s="41" t="s">
        <v>162</v>
      </c>
      <c r="L1239" s="41" t="s">
        <v>101</v>
      </c>
      <c r="M1239" s="41" t="s">
        <v>352</v>
      </c>
      <c r="N1239" s="41" t="s">
        <v>103</v>
      </c>
      <c r="O1239" s="41">
        <v>0</v>
      </c>
      <c r="P1239" s="42">
        <v>0</v>
      </c>
      <c r="Q1239" s="41" t="s">
        <v>121</v>
      </c>
      <c r="R1239" s="41" t="s">
        <v>122</v>
      </c>
      <c r="S1239" s="41" t="s">
        <v>210</v>
      </c>
      <c r="T1239" s="41" t="s">
        <v>121</v>
      </c>
      <c r="U1239" s="41" t="s">
        <v>122</v>
      </c>
      <c r="V1239" s="41" t="s">
        <v>210</v>
      </c>
      <c r="W1239" s="41" t="s">
        <v>813</v>
      </c>
      <c r="X1239" s="43">
        <v>43476</v>
      </c>
      <c r="Y1239" s="43">
        <f t="shared" si="74"/>
        <v>43476</v>
      </c>
      <c r="Z1239" s="41">
        <f t="shared" si="75"/>
        <v>1232</v>
      </c>
      <c r="AA1239" s="42">
        <v>200</v>
      </c>
      <c r="AB1239" s="42">
        <v>0</v>
      </c>
      <c r="AC1239" s="40"/>
      <c r="AD1239" s="44" t="s">
        <v>400</v>
      </c>
      <c r="AE1239" s="41">
        <f t="shared" si="76"/>
        <v>1232</v>
      </c>
      <c r="AF1239" s="45" t="s">
        <v>401</v>
      </c>
      <c r="AG1239" s="46" t="s">
        <v>173</v>
      </c>
      <c r="AH1239" s="40">
        <f t="shared" si="78"/>
        <v>43555</v>
      </c>
      <c r="AI1239" s="40">
        <f t="shared" si="79"/>
        <v>43555</v>
      </c>
      <c r="AJ1239" s="41" t="s">
        <v>402</v>
      </c>
    </row>
    <row r="1240" spans="1:36" ht="15" customHeight="1">
      <c r="A1240" s="39">
        <f t="shared" si="77"/>
        <v>2019</v>
      </c>
      <c r="B1240" s="40">
        <v>43466</v>
      </c>
      <c r="C1240" s="40">
        <v>43555</v>
      </c>
      <c r="D1240" s="41" t="s">
        <v>96</v>
      </c>
      <c r="E1240" s="41">
        <v>468</v>
      </c>
      <c r="F1240" s="41" t="s">
        <v>729</v>
      </c>
      <c r="G1240" s="41" t="s">
        <v>729</v>
      </c>
      <c r="H1240" s="41" t="s">
        <v>226</v>
      </c>
      <c r="I1240" s="41" t="s">
        <v>1020</v>
      </c>
      <c r="J1240" s="41" t="s">
        <v>1021</v>
      </c>
      <c r="K1240" s="41" t="s">
        <v>162</v>
      </c>
      <c r="L1240" s="41" t="s">
        <v>101</v>
      </c>
      <c r="M1240" s="41" t="s">
        <v>220</v>
      </c>
      <c r="N1240" s="41" t="s">
        <v>103</v>
      </c>
      <c r="O1240" s="41">
        <v>0</v>
      </c>
      <c r="P1240" s="42">
        <v>0</v>
      </c>
      <c r="Q1240" s="41" t="s">
        <v>121</v>
      </c>
      <c r="R1240" s="41" t="s">
        <v>122</v>
      </c>
      <c r="S1240" s="41" t="s">
        <v>210</v>
      </c>
      <c r="T1240" s="41" t="s">
        <v>121</v>
      </c>
      <c r="U1240" s="41" t="s">
        <v>122</v>
      </c>
      <c r="V1240" s="41" t="s">
        <v>210</v>
      </c>
      <c r="W1240" s="41" t="s">
        <v>813</v>
      </c>
      <c r="X1240" s="43">
        <v>43479</v>
      </c>
      <c r="Y1240" s="43">
        <f t="shared" si="74"/>
        <v>43479</v>
      </c>
      <c r="Z1240" s="41">
        <f t="shared" si="75"/>
        <v>1233</v>
      </c>
      <c r="AA1240" s="42">
        <v>100</v>
      </c>
      <c r="AB1240" s="42">
        <v>0</v>
      </c>
      <c r="AC1240" s="40"/>
      <c r="AD1240" s="44" t="s">
        <v>400</v>
      </c>
      <c r="AE1240" s="41">
        <f t="shared" si="76"/>
        <v>1233</v>
      </c>
      <c r="AF1240" s="45" t="s">
        <v>401</v>
      </c>
      <c r="AG1240" s="46" t="s">
        <v>173</v>
      </c>
      <c r="AH1240" s="40">
        <f t="shared" si="78"/>
        <v>43555</v>
      </c>
      <c r="AI1240" s="40">
        <f t="shared" si="79"/>
        <v>43555</v>
      </c>
      <c r="AJ1240" s="41" t="s">
        <v>402</v>
      </c>
    </row>
    <row r="1241" spans="1:36" ht="15" customHeight="1">
      <c r="A1241" s="39">
        <f t="shared" si="77"/>
        <v>2019</v>
      </c>
      <c r="B1241" s="40">
        <v>43466</v>
      </c>
      <c r="C1241" s="40">
        <v>43555</v>
      </c>
      <c r="D1241" s="41" t="s">
        <v>96</v>
      </c>
      <c r="E1241" s="41">
        <v>422</v>
      </c>
      <c r="F1241" s="41" t="s">
        <v>212</v>
      </c>
      <c r="G1241" s="41" t="s">
        <v>212</v>
      </c>
      <c r="H1241" s="41" t="s">
        <v>213</v>
      </c>
      <c r="I1241" s="41" t="s">
        <v>214</v>
      </c>
      <c r="J1241" s="41" t="s">
        <v>215</v>
      </c>
      <c r="K1241" s="41" t="s">
        <v>216</v>
      </c>
      <c r="L1241" s="41" t="s">
        <v>101</v>
      </c>
      <c r="M1241" s="41" t="s">
        <v>209</v>
      </c>
      <c r="N1241" s="41" t="s">
        <v>103</v>
      </c>
      <c r="O1241" s="41">
        <v>0</v>
      </c>
      <c r="P1241" s="42">
        <v>0</v>
      </c>
      <c r="Q1241" s="41" t="s">
        <v>121</v>
      </c>
      <c r="R1241" s="41" t="s">
        <v>122</v>
      </c>
      <c r="S1241" s="41" t="s">
        <v>793</v>
      </c>
      <c r="T1241" s="41" t="s">
        <v>121</v>
      </c>
      <c r="U1241" s="41" t="s">
        <v>122</v>
      </c>
      <c r="V1241" s="41" t="s">
        <v>202</v>
      </c>
      <c r="W1241" s="41" t="s">
        <v>813</v>
      </c>
      <c r="X1241" s="43">
        <v>43475</v>
      </c>
      <c r="Y1241" s="43">
        <f t="shared" si="74"/>
        <v>43475</v>
      </c>
      <c r="Z1241" s="41">
        <f t="shared" si="75"/>
        <v>1234</v>
      </c>
      <c r="AA1241" s="42">
        <v>120</v>
      </c>
      <c r="AB1241" s="42">
        <v>0</v>
      </c>
      <c r="AC1241" s="40"/>
      <c r="AD1241" s="44" t="s">
        <v>400</v>
      </c>
      <c r="AE1241" s="41">
        <f t="shared" si="76"/>
        <v>1234</v>
      </c>
      <c r="AF1241" s="45" t="s">
        <v>401</v>
      </c>
      <c r="AG1241" s="46" t="s">
        <v>173</v>
      </c>
      <c r="AH1241" s="40">
        <f t="shared" si="78"/>
        <v>43555</v>
      </c>
      <c r="AI1241" s="40">
        <f t="shared" si="79"/>
        <v>43555</v>
      </c>
      <c r="AJ1241" s="41" t="s">
        <v>402</v>
      </c>
    </row>
    <row r="1242" spans="1:36" ht="15" customHeight="1">
      <c r="A1242" s="39">
        <f t="shared" si="77"/>
        <v>2019</v>
      </c>
      <c r="B1242" s="40">
        <v>43466</v>
      </c>
      <c r="C1242" s="40">
        <v>43555</v>
      </c>
      <c r="D1242" s="41" t="s">
        <v>96</v>
      </c>
      <c r="E1242" s="41">
        <v>422</v>
      </c>
      <c r="F1242" s="41" t="s">
        <v>212</v>
      </c>
      <c r="G1242" s="41" t="s">
        <v>212</v>
      </c>
      <c r="H1242" s="41" t="s">
        <v>213</v>
      </c>
      <c r="I1242" s="41" t="s">
        <v>214</v>
      </c>
      <c r="J1242" s="41" t="s">
        <v>215</v>
      </c>
      <c r="K1242" s="41" t="s">
        <v>216</v>
      </c>
      <c r="L1242" s="41" t="s">
        <v>101</v>
      </c>
      <c r="M1242" s="41" t="s">
        <v>209</v>
      </c>
      <c r="N1242" s="41" t="s">
        <v>103</v>
      </c>
      <c r="O1242" s="41">
        <v>0</v>
      </c>
      <c r="P1242" s="42">
        <v>0</v>
      </c>
      <c r="Q1242" s="41" t="s">
        <v>121</v>
      </c>
      <c r="R1242" s="41" t="s">
        <v>122</v>
      </c>
      <c r="S1242" s="41" t="s">
        <v>793</v>
      </c>
      <c r="T1242" s="41" t="s">
        <v>121</v>
      </c>
      <c r="U1242" s="41" t="s">
        <v>122</v>
      </c>
      <c r="V1242" s="41" t="s">
        <v>202</v>
      </c>
      <c r="W1242" s="41" t="s">
        <v>813</v>
      </c>
      <c r="X1242" s="43">
        <v>43493</v>
      </c>
      <c r="Y1242" s="43">
        <f t="shared" si="74"/>
        <v>43493</v>
      </c>
      <c r="Z1242" s="41">
        <f t="shared" si="75"/>
        <v>1235</v>
      </c>
      <c r="AA1242" s="42">
        <v>130</v>
      </c>
      <c r="AB1242" s="42">
        <v>0</v>
      </c>
      <c r="AC1242" s="40"/>
      <c r="AD1242" s="44" t="s">
        <v>400</v>
      </c>
      <c r="AE1242" s="41">
        <f t="shared" si="76"/>
        <v>1235</v>
      </c>
      <c r="AF1242" s="45" t="s">
        <v>401</v>
      </c>
      <c r="AG1242" s="46" t="s">
        <v>173</v>
      </c>
      <c r="AH1242" s="40">
        <f t="shared" si="78"/>
        <v>43555</v>
      </c>
      <c r="AI1242" s="40">
        <f t="shared" si="79"/>
        <v>43555</v>
      </c>
      <c r="AJ1242" s="41" t="s">
        <v>402</v>
      </c>
    </row>
    <row r="1243" spans="1:36" ht="15" customHeight="1">
      <c r="A1243" s="39">
        <f t="shared" si="77"/>
        <v>2019</v>
      </c>
      <c r="B1243" s="40">
        <v>43466</v>
      </c>
      <c r="C1243" s="40">
        <v>43555</v>
      </c>
      <c r="D1243" s="41" t="s">
        <v>96</v>
      </c>
      <c r="E1243" s="41">
        <v>422</v>
      </c>
      <c r="F1243" s="41" t="s">
        <v>212</v>
      </c>
      <c r="G1243" s="41" t="s">
        <v>212</v>
      </c>
      <c r="H1243" s="41" t="s">
        <v>213</v>
      </c>
      <c r="I1243" s="41" t="s">
        <v>214</v>
      </c>
      <c r="J1243" s="41" t="s">
        <v>215</v>
      </c>
      <c r="K1243" s="41" t="s">
        <v>216</v>
      </c>
      <c r="L1243" s="41" t="s">
        <v>101</v>
      </c>
      <c r="M1243" s="41" t="s">
        <v>209</v>
      </c>
      <c r="N1243" s="41" t="s">
        <v>103</v>
      </c>
      <c r="O1243" s="41">
        <v>0</v>
      </c>
      <c r="P1243" s="42">
        <v>0</v>
      </c>
      <c r="Q1243" s="41" t="s">
        <v>121</v>
      </c>
      <c r="R1243" s="41" t="s">
        <v>122</v>
      </c>
      <c r="S1243" s="41" t="s">
        <v>793</v>
      </c>
      <c r="T1243" s="41" t="s">
        <v>121</v>
      </c>
      <c r="U1243" s="41" t="s">
        <v>122</v>
      </c>
      <c r="V1243" s="41" t="s">
        <v>202</v>
      </c>
      <c r="W1243" s="41" t="s">
        <v>813</v>
      </c>
      <c r="X1243" s="43">
        <v>43493</v>
      </c>
      <c r="Y1243" s="43">
        <f t="shared" si="74"/>
        <v>43493</v>
      </c>
      <c r="Z1243" s="41">
        <f t="shared" si="75"/>
        <v>1236</v>
      </c>
      <c r="AA1243" s="42">
        <v>130</v>
      </c>
      <c r="AB1243" s="42">
        <v>0</v>
      </c>
      <c r="AC1243" s="40"/>
      <c r="AD1243" s="44" t="s">
        <v>400</v>
      </c>
      <c r="AE1243" s="41">
        <f t="shared" si="76"/>
        <v>1236</v>
      </c>
      <c r="AF1243" s="45" t="s">
        <v>401</v>
      </c>
      <c r="AG1243" s="46" t="s">
        <v>173</v>
      </c>
      <c r="AH1243" s="40">
        <f t="shared" si="78"/>
        <v>43555</v>
      </c>
      <c r="AI1243" s="40">
        <f t="shared" si="79"/>
        <v>43555</v>
      </c>
      <c r="AJ1243" s="41" t="s">
        <v>402</v>
      </c>
    </row>
    <row r="1244" spans="1:36" ht="15" customHeight="1">
      <c r="A1244" s="39">
        <f t="shared" si="77"/>
        <v>2019</v>
      </c>
      <c r="B1244" s="40">
        <v>43466</v>
      </c>
      <c r="C1244" s="40">
        <v>43555</v>
      </c>
      <c r="D1244" s="41" t="s">
        <v>96</v>
      </c>
      <c r="E1244" s="41">
        <v>249</v>
      </c>
      <c r="F1244" s="41" t="s">
        <v>777</v>
      </c>
      <c r="G1244" s="41" t="s">
        <v>777</v>
      </c>
      <c r="H1244" s="41" t="s">
        <v>127</v>
      </c>
      <c r="I1244" s="41" t="s">
        <v>1020</v>
      </c>
      <c r="J1244" s="41" t="s">
        <v>329</v>
      </c>
      <c r="K1244" s="41" t="s">
        <v>1387</v>
      </c>
      <c r="L1244" s="41" t="s">
        <v>101</v>
      </c>
      <c r="M1244" s="41" t="s">
        <v>1701</v>
      </c>
      <c r="N1244" s="41" t="s">
        <v>103</v>
      </c>
      <c r="O1244" s="41">
        <v>0</v>
      </c>
      <c r="P1244" s="42">
        <v>0</v>
      </c>
      <c r="Q1244" s="41" t="s">
        <v>121</v>
      </c>
      <c r="R1244" s="41" t="s">
        <v>122</v>
      </c>
      <c r="S1244" s="41" t="s">
        <v>122</v>
      </c>
      <c r="T1244" s="41" t="s">
        <v>121</v>
      </c>
      <c r="U1244" s="41" t="s">
        <v>122</v>
      </c>
      <c r="V1244" s="41" t="s">
        <v>1351</v>
      </c>
      <c r="W1244" s="41" t="s">
        <v>813</v>
      </c>
      <c r="X1244" s="43">
        <v>43522</v>
      </c>
      <c r="Y1244" s="43">
        <v>43524</v>
      </c>
      <c r="Z1244" s="41">
        <f t="shared" si="75"/>
        <v>1237</v>
      </c>
      <c r="AA1244" s="42">
        <v>810</v>
      </c>
      <c r="AB1244" s="42">
        <v>0</v>
      </c>
      <c r="AC1244" s="40"/>
      <c r="AD1244" s="44" t="s">
        <v>400</v>
      </c>
      <c r="AE1244" s="41">
        <f t="shared" si="76"/>
        <v>1237</v>
      </c>
      <c r="AF1244" s="45" t="s">
        <v>401</v>
      </c>
      <c r="AG1244" s="46" t="s">
        <v>173</v>
      </c>
      <c r="AH1244" s="40">
        <f t="shared" si="78"/>
        <v>43555</v>
      </c>
      <c r="AI1244" s="40">
        <f t="shared" si="79"/>
        <v>43555</v>
      </c>
      <c r="AJ1244" s="41" t="s">
        <v>402</v>
      </c>
    </row>
    <row r="1245" spans="1:36" ht="15" customHeight="1">
      <c r="A1245" s="39">
        <f t="shared" si="77"/>
        <v>2019</v>
      </c>
      <c r="B1245" s="40">
        <v>43466</v>
      </c>
      <c r="C1245" s="40">
        <v>43555</v>
      </c>
      <c r="D1245" s="41" t="s">
        <v>96</v>
      </c>
      <c r="E1245" s="41">
        <v>322</v>
      </c>
      <c r="F1245" s="41" t="s">
        <v>144</v>
      </c>
      <c r="G1245" s="41" t="s">
        <v>144</v>
      </c>
      <c r="H1245" s="41" t="s">
        <v>145</v>
      </c>
      <c r="I1245" s="41" t="s">
        <v>355</v>
      </c>
      <c r="J1245" s="41" t="s">
        <v>239</v>
      </c>
      <c r="K1245" s="41" t="s">
        <v>295</v>
      </c>
      <c r="L1245" s="41" t="s">
        <v>101</v>
      </c>
      <c r="M1245" s="41" t="s">
        <v>164</v>
      </c>
      <c r="N1245" s="41" t="s">
        <v>103</v>
      </c>
      <c r="O1245" s="41">
        <v>0</v>
      </c>
      <c r="P1245" s="42">
        <v>0</v>
      </c>
      <c r="Q1245" s="41" t="s">
        <v>121</v>
      </c>
      <c r="R1245" s="41" t="s">
        <v>122</v>
      </c>
      <c r="S1245" s="41" t="s">
        <v>122</v>
      </c>
      <c r="T1245" s="41" t="s">
        <v>121</v>
      </c>
      <c r="U1245" s="41" t="s">
        <v>122</v>
      </c>
      <c r="V1245" s="41" t="s">
        <v>122</v>
      </c>
      <c r="W1245" s="47" t="s">
        <v>296</v>
      </c>
      <c r="X1245" s="43">
        <v>43512</v>
      </c>
      <c r="Y1245" s="43">
        <f t="shared" si="74"/>
        <v>43512</v>
      </c>
      <c r="Z1245" s="41">
        <f t="shared" si="75"/>
        <v>1238</v>
      </c>
      <c r="AA1245" s="42">
        <v>120</v>
      </c>
      <c r="AB1245" s="42">
        <v>0</v>
      </c>
      <c r="AC1245" s="40"/>
      <c r="AD1245" s="44" t="s">
        <v>400</v>
      </c>
      <c r="AE1245" s="41">
        <f t="shared" si="76"/>
        <v>1238</v>
      </c>
      <c r="AF1245" s="45" t="s">
        <v>401</v>
      </c>
      <c r="AG1245" s="46" t="s">
        <v>173</v>
      </c>
      <c r="AH1245" s="40">
        <f t="shared" si="78"/>
        <v>43555</v>
      </c>
      <c r="AI1245" s="40">
        <f t="shared" si="79"/>
        <v>43555</v>
      </c>
      <c r="AJ1245" s="41" t="s">
        <v>402</v>
      </c>
    </row>
    <row r="1246" spans="1:36" ht="15" customHeight="1">
      <c r="A1246" s="39">
        <f t="shared" si="77"/>
        <v>2019</v>
      </c>
      <c r="B1246" s="40">
        <v>43466</v>
      </c>
      <c r="C1246" s="40">
        <v>43555</v>
      </c>
      <c r="D1246" s="41" t="s">
        <v>96</v>
      </c>
      <c r="E1246" s="41">
        <v>322</v>
      </c>
      <c r="F1246" s="41" t="s">
        <v>144</v>
      </c>
      <c r="G1246" s="41" t="s">
        <v>144</v>
      </c>
      <c r="H1246" s="41" t="s">
        <v>145</v>
      </c>
      <c r="I1246" s="41" t="s">
        <v>355</v>
      </c>
      <c r="J1246" s="41" t="s">
        <v>239</v>
      </c>
      <c r="K1246" s="41" t="s">
        <v>295</v>
      </c>
      <c r="L1246" s="41" t="s">
        <v>101</v>
      </c>
      <c r="M1246" s="41" t="s">
        <v>164</v>
      </c>
      <c r="N1246" s="41" t="s">
        <v>103</v>
      </c>
      <c r="O1246" s="41">
        <v>0</v>
      </c>
      <c r="P1246" s="42">
        <v>0</v>
      </c>
      <c r="Q1246" s="41" t="s">
        <v>121</v>
      </c>
      <c r="R1246" s="41" t="s">
        <v>122</v>
      </c>
      <c r="S1246" s="41" t="s">
        <v>122</v>
      </c>
      <c r="T1246" s="41" t="s">
        <v>121</v>
      </c>
      <c r="U1246" s="41" t="s">
        <v>122</v>
      </c>
      <c r="V1246" s="41" t="s">
        <v>122</v>
      </c>
      <c r="W1246" s="47" t="s">
        <v>296</v>
      </c>
      <c r="X1246" s="43">
        <v>43525</v>
      </c>
      <c r="Y1246" s="43">
        <f t="shared" si="74"/>
        <v>43525</v>
      </c>
      <c r="Z1246" s="41">
        <f t="shared" si="75"/>
        <v>1239</v>
      </c>
      <c r="AA1246" s="42">
        <v>120</v>
      </c>
      <c r="AB1246" s="42">
        <v>0</v>
      </c>
      <c r="AC1246" s="40"/>
      <c r="AD1246" s="44" t="s">
        <v>400</v>
      </c>
      <c r="AE1246" s="41">
        <f t="shared" si="76"/>
        <v>1239</v>
      </c>
      <c r="AF1246" s="45" t="s">
        <v>401</v>
      </c>
      <c r="AG1246" s="46" t="s">
        <v>173</v>
      </c>
      <c r="AH1246" s="40">
        <f t="shared" si="78"/>
        <v>43555</v>
      </c>
      <c r="AI1246" s="40">
        <f t="shared" si="79"/>
        <v>43555</v>
      </c>
      <c r="AJ1246" s="41" t="s">
        <v>402</v>
      </c>
    </row>
    <row r="1247" spans="1:36" ht="15" customHeight="1">
      <c r="A1247" s="39">
        <f t="shared" si="77"/>
        <v>2019</v>
      </c>
      <c r="B1247" s="40">
        <v>43466</v>
      </c>
      <c r="C1247" s="40">
        <v>43555</v>
      </c>
      <c r="D1247" s="41" t="s">
        <v>96</v>
      </c>
      <c r="E1247" s="41">
        <v>322</v>
      </c>
      <c r="F1247" s="41" t="s">
        <v>144</v>
      </c>
      <c r="G1247" s="41" t="s">
        <v>144</v>
      </c>
      <c r="H1247" s="41" t="s">
        <v>145</v>
      </c>
      <c r="I1247" s="41" t="s">
        <v>358</v>
      </c>
      <c r="J1247" s="41" t="s">
        <v>359</v>
      </c>
      <c r="K1247" s="41" t="s">
        <v>289</v>
      </c>
      <c r="L1247" s="41" t="s">
        <v>101</v>
      </c>
      <c r="M1247" s="41" t="s">
        <v>164</v>
      </c>
      <c r="N1247" s="41" t="s">
        <v>103</v>
      </c>
      <c r="O1247" s="41">
        <v>0</v>
      </c>
      <c r="P1247" s="42">
        <v>0</v>
      </c>
      <c r="Q1247" s="41" t="s">
        <v>121</v>
      </c>
      <c r="R1247" s="41" t="s">
        <v>122</v>
      </c>
      <c r="S1247" s="41" t="s">
        <v>122</v>
      </c>
      <c r="T1247" s="41" t="s">
        <v>121</v>
      </c>
      <c r="U1247" s="41" t="s">
        <v>122</v>
      </c>
      <c r="V1247" s="41" t="s">
        <v>122</v>
      </c>
      <c r="W1247" s="47" t="s">
        <v>296</v>
      </c>
      <c r="X1247" s="43">
        <v>43521</v>
      </c>
      <c r="Y1247" s="43">
        <f t="shared" si="74"/>
        <v>43521</v>
      </c>
      <c r="Z1247" s="41">
        <f t="shared" si="75"/>
        <v>1240</v>
      </c>
      <c r="AA1247" s="42">
        <v>100</v>
      </c>
      <c r="AB1247" s="42">
        <v>0</v>
      </c>
      <c r="AC1247" s="40"/>
      <c r="AD1247" s="44" t="s">
        <v>400</v>
      </c>
      <c r="AE1247" s="41">
        <f t="shared" si="76"/>
        <v>1240</v>
      </c>
      <c r="AF1247" s="45" t="s">
        <v>401</v>
      </c>
      <c r="AG1247" s="46" t="s">
        <v>173</v>
      </c>
      <c r="AH1247" s="40">
        <f t="shared" si="78"/>
        <v>43555</v>
      </c>
      <c r="AI1247" s="40">
        <f t="shared" si="79"/>
        <v>43555</v>
      </c>
      <c r="AJ1247" s="41" t="s">
        <v>402</v>
      </c>
    </row>
    <row r="1248" spans="1:36" ht="15" customHeight="1">
      <c r="A1248" s="39">
        <f t="shared" si="77"/>
        <v>2019</v>
      </c>
      <c r="B1248" s="40">
        <v>43466</v>
      </c>
      <c r="C1248" s="40">
        <v>43555</v>
      </c>
      <c r="D1248" s="41" t="s">
        <v>96</v>
      </c>
      <c r="E1248" s="41">
        <v>519</v>
      </c>
      <c r="F1248" s="41" t="s">
        <v>335</v>
      </c>
      <c r="G1248" s="41" t="s">
        <v>335</v>
      </c>
      <c r="H1248" s="41" t="s">
        <v>145</v>
      </c>
      <c r="I1248" s="41" t="s">
        <v>336</v>
      </c>
      <c r="J1248" s="41" t="s">
        <v>337</v>
      </c>
      <c r="K1248" s="41" t="s">
        <v>338</v>
      </c>
      <c r="L1248" s="41" t="s">
        <v>101</v>
      </c>
      <c r="M1248" s="41" t="s">
        <v>1702</v>
      </c>
      <c r="N1248" s="41" t="s">
        <v>103</v>
      </c>
      <c r="O1248" s="41">
        <v>0</v>
      </c>
      <c r="P1248" s="42">
        <v>0</v>
      </c>
      <c r="Q1248" s="41" t="s">
        <v>121</v>
      </c>
      <c r="R1248" s="41" t="s">
        <v>122</v>
      </c>
      <c r="S1248" s="41" t="s">
        <v>122</v>
      </c>
      <c r="T1248" s="41" t="s">
        <v>121</v>
      </c>
      <c r="U1248" s="41" t="s">
        <v>122</v>
      </c>
      <c r="V1248" s="41" t="s">
        <v>1351</v>
      </c>
      <c r="W1248" s="47" t="s">
        <v>1349</v>
      </c>
      <c r="X1248" s="43">
        <v>43528</v>
      </c>
      <c r="Y1248" s="43">
        <f t="shared" si="74"/>
        <v>43528</v>
      </c>
      <c r="Z1248" s="41">
        <f t="shared" si="75"/>
        <v>1241</v>
      </c>
      <c r="AA1248" s="42">
        <v>76</v>
      </c>
      <c r="AB1248" s="42">
        <v>0</v>
      </c>
      <c r="AC1248" s="40"/>
      <c r="AD1248" s="44" t="s">
        <v>400</v>
      </c>
      <c r="AE1248" s="41">
        <f t="shared" si="76"/>
        <v>1241</v>
      </c>
      <c r="AF1248" s="45" t="s">
        <v>401</v>
      </c>
      <c r="AG1248" s="46" t="s">
        <v>173</v>
      </c>
      <c r="AH1248" s="40">
        <f t="shared" si="78"/>
        <v>43555</v>
      </c>
      <c r="AI1248" s="40">
        <f t="shared" si="79"/>
        <v>43555</v>
      </c>
      <c r="AJ1248" s="41" t="s">
        <v>402</v>
      </c>
    </row>
    <row r="1249" spans="1:36" ht="15" customHeight="1">
      <c r="A1249" s="39">
        <f t="shared" si="77"/>
        <v>2019</v>
      </c>
      <c r="B1249" s="40">
        <v>43466</v>
      </c>
      <c r="C1249" s="40">
        <v>43555</v>
      </c>
      <c r="D1249" s="41" t="s">
        <v>96</v>
      </c>
      <c r="E1249" s="41">
        <v>322</v>
      </c>
      <c r="F1249" s="41" t="s">
        <v>144</v>
      </c>
      <c r="G1249" s="41" t="s">
        <v>144</v>
      </c>
      <c r="H1249" s="41" t="s">
        <v>145</v>
      </c>
      <c r="I1249" s="41" t="s">
        <v>358</v>
      </c>
      <c r="J1249" s="41" t="s">
        <v>359</v>
      </c>
      <c r="K1249" s="41" t="s">
        <v>289</v>
      </c>
      <c r="L1249" s="41" t="s">
        <v>101</v>
      </c>
      <c r="M1249" s="41" t="s">
        <v>314</v>
      </c>
      <c r="N1249" s="41" t="s">
        <v>103</v>
      </c>
      <c r="O1249" s="41">
        <v>0</v>
      </c>
      <c r="P1249" s="42">
        <v>0</v>
      </c>
      <c r="Q1249" s="41" t="s">
        <v>121</v>
      </c>
      <c r="R1249" s="41" t="s">
        <v>122</v>
      </c>
      <c r="S1249" s="41" t="s">
        <v>122</v>
      </c>
      <c r="T1249" s="41" t="s">
        <v>121</v>
      </c>
      <c r="U1249" s="41" t="s">
        <v>122</v>
      </c>
      <c r="V1249" s="41" t="s">
        <v>122</v>
      </c>
      <c r="W1249" s="47" t="s">
        <v>296</v>
      </c>
      <c r="X1249" s="43">
        <v>43536</v>
      </c>
      <c r="Y1249" s="43">
        <f t="shared" si="74"/>
        <v>43536</v>
      </c>
      <c r="Z1249" s="41">
        <f t="shared" si="75"/>
        <v>1242</v>
      </c>
      <c r="AA1249" s="42">
        <v>120</v>
      </c>
      <c r="AB1249" s="42">
        <v>0</v>
      </c>
      <c r="AC1249" s="40"/>
      <c r="AD1249" s="44" t="s">
        <v>400</v>
      </c>
      <c r="AE1249" s="41">
        <f t="shared" si="76"/>
        <v>1242</v>
      </c>
      <c r="AF1249" s="45" t="s">
        <v>401</v>
      </c>
      <c r="AG1249" s="46" t="s">
        <v>173</v>
      </c>
      <c r="AH1249" s="40">
        <f t="shared" si="78"/>
        <v>43555</v>
      </c>
      <c r="AI1249" s="40">
        <f t="shared" si="79"/>
        <v>43555</v>
      </c>
      <c r="AJ1249" s="41" t="s">
        <v>402</v>
      </c>
    </row>
    <row r="1250" spans="1:36" ht="15" customHeight="1">
      <c r="A1250" s="39">
        <f t="shared" si="77"/>
        <v>2019</v>
      </c>
      <c r="B1250" s="40">
        <v>43466</v>
      </c>
      <c r="C1250" s="40">
        <v>43555</v>
      </c>
      <c r="D1250" s="41" t="s">
        <v>96</v>
      </c>
      <c r="E1250" s="41">
        <v>322</v>
      </c>
      <c r="F1250" s="41" t="s">
        <v>144</v>
      </c>
      <c r="G1250" s="41" t="s">
        <v>144</v>
      </c>
      <c r="H1250" s="41" t="s">
        <v>145</v>
      </c>
      <c r="I1250" s="41" t="s">
        <v>358</v>
      </c>
      <c r="J1250" s="41" t="s">
        <v>359</v>
      </c>
      <c r="K1250" s="41" t="s">
        <v>289</v>
      </c>
      <c r="L1250" s="41" t="s">
        <v>101</v>
      </c>
      <c r="M1250" s="41" t="s">
        <v>314</v>
      </c>
      <c r="N1250" s="41" t="s">
        <v>103</v>
      </c>
      <c r="O1250" s="41">
        <v>0</v>
      </c>
      <c r="P1250" s="42">
        <v>0</v>
      </c>
      <c r="Q1250" s="41" t="s">
        <v>121</v>
      </c>
      <c r="R1250" s="41" t="s">
        <v>122</v>
      </c>
      <c r="S1250" s="41" t="s">
        <v>122</v>
      </c>
      <c r="T1250" s="41" t="s">
        <v>121</v>
      </c>
      <c r="U1250" s="41" t="s">
        <v>122</v>
      </c>
      <c r="V1250" s="41" t="s">
        <v>122</v>
      </c>
      <c r="W1250" s="47" t="s">
        <v>296</v>
      </c>
      <c r="X1250" s="43">
        <v>43530</v>
      </c>
      <c r="Y1250" s="43">
        <f t="shared" si="74"/>
        <v>43530</v>
      </c>
      <c r="Z1250" s="41">
        <f t="shared" si="75"/>
        <v>1243</v>
      </c>
      <c r="AA1250" s="42">
        <v>120</v>
      </c>
      <c r="AB1250" s="42">
        <v>0</v>
      </c>
      <c r="AC1250" s="40"/>
      <c r="AD1250" s="44" t="s">
        <v>400</v>
      </c>
      <c r="AE1250" s="41">
        <f t="shared" si="76"/>
        <v>1243</v>
      </c>
      <c r="AF1250" s="45" t="s">
        <v>401</v>
      </c>
      <c r="AG1250" s="46" t="s">
        <v>173</v>
      </c>
      <c r="AH1250" s="40">
        <f t="shared" si="78"/>
        <v>43555</v>
      </c>
      <c r="AI1250" s="40">
        <f t="shared" si="79"/>
        <v>43555</v>
      </c>
      <c r="AJ1250" s="41" t="s">
        <v>402</v>
      </c>
    </row>
    <row r="1251" spans="1:36" ht="15" customHeight="1">
      <c r="A1251" s="39">
        <f t="shared" si="77"/>
        <v>2019</v>
      </c>
      <c r="B1251" s="40">
        <v>43466</v>
      </c>
      <c r="C1251" s="40">
        <v>43555</v>
      </c>
      <c r="D1251" s="41" t="s">
        <v>96</v>
      </c>
      <c r="E1251" s="41">
        <v>322</v>
      </c>
      <c r="F1251" s="41" t="s">
        <v>144</v>
      </c>
      <c r="G1251" s="41" t="s">
        <v>144</v>
      </c>
      <c r="H1251" s="41" t="s">
        <v>145</v>
      </c>
      <c r="I1251" s="41" t="s">
        <v>358</v>
      </c>
      <c r="J1251" s="41" t="s">
        <v>359</v>
      </c>
      <c r="K1251" s="41" t="s">
        <v>289</v>
      </c>
      <c r="L1251" s="41" t="s">
        <v>101</v>
      </c>
      <c r="M1251" s="41" t="s">
        <v>314</v>
      </c>
      <c r="N1251" s="41" t="s">
        <v>103</v>
      </c>
      <c r="O1251" s="41">
        <v>0</v>
      </c>
      <c r="P1251" s="42">
        <v>0</v>
      </c>
      <c r="Q1251" s="41" t="s">
        <v>121</v>
      </c>
      <c r="R1251" s="41" t="s">
        <v>122</v>
      </c>
      <c r="S1251" s="41" t="s">
        <v>122</v>
      </c>
      <c r="T1251" s="41" t="s">
        <v>121</v>
      </c>
      <c r="U1251" s="41" t="s">
        <v>122</v>
      </c>
      <c r="V1251" s="41" t="s">
        <v>122</v>
      </c>
      <c r="W1251" s="47" t="s">
        <v>296</v>
      </c>
      <c r="X1251" s="43">
        <v>43528</v>
      </c>
      <c r="Y1251" s="43">
        <f t="shared" si="74"/>
        <v>43528</v>
      </c>
      <c r="Z1251" s="41">
        <f t="shared" si="75"/>
        <v>1244</v>
      </c>
      <c r="AA1251" s="42">
        <v>120</v>
      </c>
      <c r="AB1251" s="42">
        <v>0</v>
      </c>
      <c r="AC1251" s="40"/>
      <c r="AD1251" s="44" t="s">
        <v>400</v>
      </c>
      <c r="AE1251" s="41">
        <f t="shared" si="76"/>
        <v>1244</v>
      </c>
      <c r="AF1251" s="45" t="s">
        <v>401</v>
      </c>
      <c r="AG1251" s="46" t="s">
        <v>173</v>
      </c>
      <c r="AH1251" s="40">
        <f t="shared" si="78"/>
        <v>43555</v>
      </c>
      <c r="AI1251" s="40">
        <f t="shared" si="79"/>
        <v>43555</v>
      </c>
      <c r="AJ1251" s="41" t="s">
        <v>402</v>
      </c>
    </row>
    <row r="1252" spans="1:36" ht="15" customHeight="1">
      <c r="A1252" s="39">
        <f t="shared" si="77"/>
        <v>2019</v>
      </c>
      <c r="B1252" s="40">
        <v>43466</v>
      </c>
      <c r="C1252" s="40">
        <v>43555</v>
      </c>
      <c r="D1252" s="41" t="s">
        <v>96</v>
      </c>
      <c r="E1252" s="41">
        <v>322</v>
      </c>
      <c r="F1252" s="41" t="s">
        <v>144</v>
      </c>
      <c r="G1252" s="41" t="s">
        <v>144</v>
      </c>
      <c r="H1252" s="41" t="s">
        <v>145</v>
      </c>
      <c r="I1252" s="41" t="s">
        <v>331</v>
      </c>
      <c r="J1252" s="41" t="s">
        <v>332</v>
      </c>
      <c r="K1252" s="41" t="s">
        <v>333</v>
      </c>
      <c r="L1252" s="41" t="s">
        <v>101</v>
      </c>
      <c r="M1252" s="41" t="s">
        <v>136</v>
      </c>
      <c r="N1252" s="41" t="s">
        <v>103</v>
      </c>
      <c r="O1252" s="41">
        <v>0</v>
      </c>
      <c r="P1252" s="42">
        <v>0</v>
      </c>
      <c r="Q1252" s="41" t="s">
        <v>121</v>
      </c>
      <c r="R1252" s="41" t="s">
        <v>122</v>
      </c>
      <c r="S1252" s="41" t="s">
        <v>122</v>
      </c>
      <c r="T1252" s="41" t="s">
        <v>121</v>
      </c>
      <c r="U1252" s="41" t="s">
        <v>136</v>
      </c>
      <c r="V1252" s="41" t="s">
        <v>136</v>
      </c>
      <c r="W1252" s="47" t="s">
        <v>296</v>
      </c>
      <c r="X1252" s="43">
        <v>43522</v>
      </c>
      <c r="Y1252" s="43">
        <f t="shared" si="74"/>
        <v>43522</v>
      </c>
      <c r="Z1252" s="41">
        <f t="shared" si="75"/>
        <v>1245</v>
      </c>
      <c r="AA1252" s="42">
        <v>300</v>
      </c>
      <c r="AB1252" s="42">
        <v>0</v>
      </c>
      <c r="AC1252" s="40"/>
      <c r="AD1252" s="44" t="s">
        <v>400</v>
      </c>
      <c r="AE1252" s="41">
        <f t="shared" si="76"/>
        <v>1245</v>
      </c>
      <c r="AF1252" s="45" t="s">
        <v>401</v>
      </c>
      <c r="AG1252" s="46" t="s">
        <v>173</v>
      </c>
      <c r="AH1252" s="40">
        <f t="shared" si="78"/>
        <v>43555</v>
      </c>
      <c r="AI1252" s="40">
        <f t="shared" si="79"/>
        <v>43555</v>
      </c>
      <c r="AJ1252" s="41" t="s">
        <v>402</v>
      </c>
    </row>
    <row r="1253" spans="1:36" ht="15" customHeight="1">
      <c r="A1253" s="39">
        <f t="shared" si="77"/>
        <v>2019</v>
      </c>
      <c r="B1253" s="40">
        <v>43466</v>
      </c>
      <c r="C1253" s="40">
        <v>43555</v>
      </c>
      <c r="D1253" s="41" t="s">
        <v>96</v>
      </c>
      <c r="E1253" s="41">
        <v>322</v>
      </c>
      <c r="F1253" s="41" t="s">
        <v>144</v>
      </c>
      <c r="G1253" s="41" t="s">
        <v>144</v>
      </c>
      <c r="H1253" s="41" t="s">
        <v>145</v>
      </c>
      <c r="I1253" s="41" t="s">
        <v>1346</v>
      </c>
      <c r="J1253" s="41" t="s">
        <v>305</v>
      </c>
      <c r="K1253" s="41" t="s">
        <v>306</v>
      </c>
      <c r="L1253" s="41" t="s">
        <v>101</v>
      </c>
      <c r="M1253" s="41" t="s">
        <v>136</v>
      </c>
      <c r="N1253" s="41" t="s">
        <v>103</v>
      </c>
      <c r="O1253" s="41">
        <v>0</v>
      </c>
      <c r="P1253" s="42">
        <v>0</v>
      </c>
      <c r="Q1253" s="41" t="s">
        <v>121</v>
      </c>
      <c r="R1253" s="41" t="s">
        <v>122</v>
      </c>
      <c r="S1253" s="41" t="s">
        <v>122</v>
      </c>
      <c r="T1253" s="41" t="s">
        <v>121</v>
      </c>
      <c r="U1253" s="41" t="s">
        <v>136</v>
      </c>
      <c r="V1253" s="41" t="s">
        <v>136</v>
      </c>
      <c r="W1253" s="47" t="s">
        <v>296</v>
      </c>
      <c r="X1253" s="43">
        <v>46868</v>
      </c>
      <c r="Y1253" s="43">
        <f t="shared" si="74"/>
        <v>46868</v>
      </c>
      <c r="Z1253" s="41">
        <f t="shared" si="75"/>
        <v>1246</v>
      </c>
      <c r="AA1253" s="42">
        <v>240</v>
      </c>
      <c r="AB1253" s="42">
        <v>0</v>
      </c>
      <c r="AC1253" s="40"/>
      <c r="AD1253" s="44" t="s">
        <v>400</v>
      </c>
      <c r="AE1253" s="41">
        <f t="shared" si="76"/>
        <v>1246</v>
      </c>
      <c r="AF1253" s="45" t="s">
        <v>401</v>
      </c>
      <c r="AG1253" s="46" t="s">
        <v>173</v>
      </c>
      <c r="AH1253" s="40">
        <f t="shared" si="78"/>
        <v>43555</v>
      </c>
      <c r="AI1253" s="40">
        <f t="shared" si="79"/>
        <v>43555</v>
      </c>
      <c r="AJ1253" s="41" t="s">
        <v>402</v>
      </c>
    </row>
    <row r="1254" spans="1:36" ht="15" customHeight="1">
      <c r="A1254" s="39">
        <f t="shared" si="77"/>
        <v>2019</v>
      </c>
      <c r="B1254" s="40">
        <v>43466</v>
      </c>
      <c r="C1254" s="40">
        <v>43555</v>
      </c>
      <c r="D1254" s="41" t="s">
        <v>96</v>
      </c>
      <c r="E1254" s="41">
        <v>322</v>
      </c>
      <c r="F1254" s="41" t="s">
        <v>144</v>
      </c>
      <c r="G1254" s="41" t="s">
        <v>144</v>
      </c>
      <c r="H1254" s="41" t="s">
        <v>145</v>
      </c>
      <c r="I1254" s="41" t="s">
        <v>355</v>
      </c>
      <c r="J1254" s="41" t="s">
        <v>239</v>
      </c>
      <c r="K1254" s="41" t="s">
        <v>295</v>
      </c>
      <c r="L1254" s="41" t="s">
        <v>101</v>
      </c>
      <c r="M1254" s="41" t="s">
        <v>209</v>
      </c>
      <c r="N1254" s="41" t="s">
        <v>103</v>
      </c>
      <c r="O1254" s="41">
        <v>0</v>
      </c>
      <c r="P1254" s="42">
        <v>0</v>
      </c>
      <c r="Q1254" s="41" t="s">
        <v>121</v>
      </c>
      <c r="R1254" s="41" t="s">
        <v>122</v>
      </c>
      <c r="S1254" s="41" t="s">
        <v>122</v>
      </c>
      <c r="T1254" s="41" t="s">
        <v>121</v>
      </c>
      <c r="U1254" s="41" t="s">
        <v>122</v>
      </c>
      <c r="V1254" s="41" t="s">
        <v>202</v>
      </c>
      <c r="W1254" s="47" t="s">
        <v>296</v>
      </c>
      <c r="X1254" s="43">
        <v>43526</v>
      </c>
      <c r="Y1254" s="43">
        <f t="shared" si="74"/>
        <v>43526</v>
      </c>
      <c r="Z1254" s="41">
        <f t="shared" si="75"/>
        <v>1247</v>
      </c>
      <c r="AA1254" s="42">
        <v>120</v>
      </c>
      <c r="AB1254" s="42">
        <v>0</v>
      </c>
      <c r="AC1254" s="40"/>
      <c r="AD1254" s="44" t="s">
        <v>400</v>
      </c>
      <c r="AE1254" s="41">
        <f t="shared" si="76"/>
        <v>1247</v>
      </c>
      <c r="AF1254" s="45" t="s">
        <v>401</v>
      </c>
      <c r="AG1254" s="46" t="s">
        <v>173</v>
      </c>
      <c r="AH1254" s="40">
        <f t="shared" si="78"/>
        <v>43555</v>
      </c>
      <c r="AI1254" s="40">
        <f t="shared" si="79"/>
        <v>43555</v>
      </c>
      <c r="AJ1254" s="41" t="s">
        <v>402</v>
      </c>
    </row>
    <row r="1255" spans="1:36" ht="15" customHeight="1">
      <c r="A1255" s="39">
        <f t="shared" si="77"/>
        <v>2019</v>
      </c>
      <c r="B1255" s="40">
        <v>43466</v>
      </c>
      <c r="C1255" s="40">
        <v>43555</v>
      </c>
      <c r="D1255" s="41" t="s">
        <v>96</v>
      </c>
      <c r="E1255" s="41">
        <v>322</v>
      </c>
      <c r="F1255" s="41" t="s">
        <v>144</v>
      </c>
      <c r="G1255" s="41" t="s">
        <v>144</v>
      </c>
      <c r="H1255" s="41" t="s">
        <v>145</v>
      </c>
      <c r="I1255" s="41" t="s">
        <v>355</v>
      </c>
      <c r="J1255" s="41" t="s">
        <v>239</v>
      </c>
      <c r="K1255" s="41" t="s">
        <v>295</v>
      </c>
      <c r="L1255" s="41" t="s">
        <v>101</v>
      </c>
      <c r="M1255" s="41" t="s">
        <v>136</v>
      </c>
      <c r="N1255" s="41" t="s">
        <v>103</v>
      </c>
      <c r="O1255" s="41">
        <v>0</v>
      </c>
      <c r="P1255" s="42">
        <v>0</v>
      </c>
      <c r="Q1255" s="41" t="s">
        <v>121</v>
      </c>
      <c r="R1255" s="41" t="s">
        <v>122</v>
      </c>
      <c r="S1255" s="41" t="s">
        <v>122</v>
      </c>
      <c r="T1255" s="41" t="s">
        <v>121</v>
      </c>
      <c r="U1255" s="41" t="s">
        <v>136</v>
      </c>
      <c r="V1255" s="41" t="s">
        <v>136</v>
      </c>
      <c r="W1255" s="47" t="s">
        <v>296</v>
      </c>
      <c r="X1255" s="43">
        <v>43511</v>
      </c>
      <c r="Y1255" s="43">
        <f t="shared" si="74"/>
        <v>43511</v>
      </c>
      <c r="Z1255" s="41">
        <f t="shared" si="75"/>
        <v>1248</v>
      </c>
      <c r="AA1255" s="42">
        <v>120</v>
      </c>
      <c r="AB1255" s="42">
        <v>0</v>
      </c>
      <c r="AC1255" s="40"/>
      <c r="AD1255" s="44" t="s">
        <v>400</v>
      </c>
      <c r="AE1255" s="41">
        <f t="shared" si="76"/>
        <v>1248</v>
      </c>
      <c r="AF1255" s="45" t="s">
        <v>401</v>
      </c>
      <c r="AG1255" s="46" t="s">
        <v>173</v>
      </c>
      <c r="AH1255" s="40">
        <f t="shared" si="78"/>
        <v>43555</v>
      </c>
      <c r="AI1255" s="40">
        <f t="shared" si="79"/>
        <v>43555</v>
      </c>
      <c r="AJ1255" s="41" t="s">
        <v>402</v>
      </c>
    </row>
    <row r="1256" spans="1:36" ht="15" customHeight="1">
      <c r="A1256" s="39">
        <f t="shared" si="77"/>
        <v>2019</v>
      </c>
      <c r="B1256" s="40">
        <v>43466</v>
      </c>
      <c r="C1256" s="40">
        <v>43555</v>
      </c>
      <c r="D1256" s="41" t="s">
        <v>96</v>
      </c>
      <c r="E1256" s="41">
        <v>322</v>
      </c>
      <c r="F1256" s="41" t="s">
        <v>144</v>
      </c>
      <c r="G1256" s="41" t="s">
        <v>144</v>
      </c>
      <c r="H1256" s="41" t="s">
        <v>145</v>
      </c>
      <c r="I1256" s="41" t="s">
        <v>358</v>
      </c>
      <c r="J1256" s="41" t="s">
        <v>359</v>
      </c>
      <c r="K1256" s="41" t="s">
        <v>289</v>
      </c>
      <c r="L1256" s="41" t="s">
        <v>101</v>
      </c>
      <c r="M1256" s="41" t="s">
        <v>314</v>
      </c>
      <c r="N1256" s="41" t="s">
        <v>103</v>
      </c>
      <c r="O1256" s="41">
        <v>0</v>
      </c>
      <c r="P1256" s="42">
        <v>0</v>
      </c>
      <c r="Q1256" s="41" t="s">
        <v>121</v>
      </c>
      <c r="R1256" s="41" t="s">
        <v>122</v>
      </c>
      <c r="S1256" s="41" t="s">
        <v>122</v>
      </c>
      <c r="T1256" s="41" t="s">
        <v>121</v>
      </c>
      <c r="U1256" s="41" t="s">
        <v>122</v>
      </c>
      <c r="V1256" s="41" t="s">
        <v>122</v>
      </c>
      <c r="W1256" s="47" t="s">
        <v>296</v>
      </c>
      <c r="X1256" s="43">
        <v>43536</v>
      </c>
      <c r="Y1256" s="43">
        <f t="shared" si="74"/>
        <v>43536</v>
      </c>
      <c r="Z1256" s="41">
        <f t="shared" si="75"/>
        <v>1249</v>
      </c>
      <c r="AA1256" s="42">
        <v>158</v>
      </c>
      <c r="AB1256" s="42">
        <v>0</v>
      </c>
      <c r="AC1256" s="40"/>
      <c r="AD1256" s="44" t="s">
        <v>400</v>
      </c>
      <c r="AE1256" s="41">
        <f t="shared" si="76"/>
        <v>1249</v>
      </c>
      <c r="AF1256" s="45" t="s">
        <v>401</v>
      </c>
      <c r="AG1256" s="46" t="s">
        <v>173</v>
      </c>
      <c r="AH1256" s="40">
        <f t="shared" si="78"/>
        <v>43555</v>
      </c>
      <c r="AI1256" s="40">
        <f t="shared" si="79"/>
        <v>43555</v>
      </c>
      <c r="AJ1256" s="41" t="s">
        <v>402</v>
      </c>
    </row>
    <row r="1257" spans="1:36" ht="15" customHeight="1">
      <c r="A1257" s="39">
        <f t="shared" si="77"/>
        <v>2019</v>
      </c>
      <c r="B1257" s="40">
        <v>43466</v>
      </c>
      <c r="C1257" s="40">
        <v>43555</v>
      </c>
      <c r="D1257" s="41" t="s">
        <v>96</v>
      </c>
      <c r="E1257" s="41">
        <v>322</v>
      </c>
      <c r="F1257" s="41" t="s">
        <v>144</v>
      </c>
      <c r="G1257" s="41" t="s">
        <v>144</v>
      </c>
      <c r="H1257" s="41" t="s">
        <v>145</v>
      </c>
      <c r="I1257" s="41" t="s">
        <v>358</v>
      </c>
      <c r="J1257" s="41" t="s">
        <v>359</v>
      </c>
      <c r="K1257" s="41" t="s">
        <v>289</v>
      </c>
      <c r="L1257" s="41" t="s">
        <v>101</v>
      </c>
      <c r="M1257" s="41" t="s">
        <v>314</v>
      </c>
      <c r="N1257" s="41" t="s">
        <v>103</v>
      </c>
      <c r="O1257" s="41">
        <v>0</v>
      </c>
      <c r="P1257" s="42">
        <v>0</v>
      </c>
      <c r="Q1257" s="41" t="s">
        <v>121</v>
      </c>
      <c r="R1257" s="41" t="s">
        <v>122</v>
      </c>
      <c r="S1257" s="41" t="s">
        <v>122</v>
      </c>
      <c r="T1257" s="41" t="s">
        <v>121</v>
      </c>
      <c r="U1257" s="41" t="s">
        <v>122</v>
      </c>
      <c r="V1257" s="41" t="s">
        <v>122</v>
      </c>
      <c r="W1257" s="47" t="s">
        <v>296</v>
      </c>
      <c r="X1257" s="43">
        <v>43531</v>
      </c>
      <c r="Y1257" s="43">
        <f t="shared" si="74"/>
        <v>43531</v>
      </c>
      <c r="Z1257" s="41">
        <f t="shared" si="75"/>
        <v>1250</v>
      </c>
      <c r="AA1257" s="42">
        <v>217</v>
      </c>
      <c r="AB1257" s="42">
        <v>0</v>
      </c>
      <c r="AC1257" s="40"/>
      <c r="AD1257" s="44" t="s">
        <v>400</v>
      </c>
      <c r="AE1257" s="41">
        <f t="shared" si="76"/>
        <v>1250</v>
      </c>
      <c r="AF1257" s="45" t="s">
        <v>401</v>
      </c>
      <c r="AG1257" s="46" t="s">
        <v>173</v>
      </c>
      <c r="AH1257" s="40">
        <f t="shared" si="78"/>
        <v>43555</v>
      </c>
      <c r="AI1257" s="40">
        <f t="shared" si="79"/>
        <v>43555</v>
      </c>
      <c r="AJ1257" s="41" t="s">
        <v>402</v>
      </c>
    </row>
    <row r="1258" spans="1:36" ht="15" customHeight="1">
      <c r="A1258" s="39">
        <f t="shared" si="77"/>
        <v>2019</v>
      </c>
      <c r="B1258" s="40">
        <v>43466</v>
      </c>
      <c r="C1258" s="40">
        <v>43555</v>
      </c>
      <c r="D1258" s="41" t="s">
        <v>96</v>
      </c>
      <c r="E1258" s="41">
        <v>322</v>
      </c>
      <c r="F1258" s="41" t="s">
        <v>144</v>
      </c>
      <c r="G1258" s="41" t="s">
        <v>144</v>
      </c>
      <c r="H1258" s="41" t="s">
        <v>145</v>
      </c>
      <c r="I1258" s="41" t="s">
        <v>358</v>
      </c>
      <c r="J1258" s="41" t="s">
        <v>359</v>
      </c>
      <c r="K1258" s="41" t="s">
        <v>289</v>
      </c>
      <c r="L1258" s="41" t="s">
        <v>101</v>
      </c>
      <c r="M1258" s="41" t="s">
        <v>314</v>
      </c>
      <c r="N1258" s="41" t="s">
        <v>103</v>
      </c>
      <c r="O1258" s="41">
        <v>0</v>
      </c>
      <c r="P1258" s="42">
        <v>0</v>
      </c>
      <c r="Q1258" s="41" t="s">
        <v>121</v>
      </c>
      <c r="R1258" s="41" t="s">
        <v>122</v>
      </c>
      <c r="S1258" s="41" t="s">
        <v>122</v>
      </c>
      <c r="T1258" s="41" t="s">
        <v>121</v>
      </c>
      <c r="U1258" s="41" t="s">
        <v>122</v>
      </c>
      <c r="V1258" s="41" t="s">
        <v>122</v>
      </c>
      <c r="W1258" s="47" t="s">
        <v>296</v>
      </c>
      <c r="X1258" s="43">
        <v>43529</v>
      </c>
      <c r="Y1258" s="43">
        <f t="shared" si="74"/>
        <v>43529</v>
      </c>
      <c r="Z1258" s="41">
        <f t="shared" si="75"/>
        <v>1251</v>
      </c>
      <c r="AA1258" s="42">
        <v>158.1</v>
      </c>
      <c r="AB1258" s="42">
        <v>0</v>
      </c>
      <c r="AC1258" s="40"/>
      <c r="AD1258" s="44" t="s">
        <v>400</v>
      </c>
      <c r="AE1258" s="41">
        <f t="shared" si="76"/>
        <v>1251</v>
      </c>
      <c r="AF1258" s="45" t="s">
        <v>401</v>
      </c>
      <c r="AG1258" s="46" t="s">
        <v>173</v>
      </c>
      <c r="AH1258" s="40">
        <f t="shared" si="78"/>
        <v>43555</v>
      </c>
      <c r="AI1258" s="40">
        <f t="shared" si="79"/>
        <v>43555</v>
      </c>
      <c r="AJ1258" s="41" t="s">
        <v>402</v>
      </c>
    </row>
    <row r="1259" spans="1:36" ht="15" customHeight="1">
      <c r="A1259" s="39">
        <f t="shared" si="77"/>
        <v>2019</v>
      </c>
      <c r="B1259" s="40">
        <v>43466</v>
      </c>
      <c r="C1259" s="40">
        <v>43555</v>
      </c>
      <c r="D1259" s="41" t="s">
        <v>96</v>
      </c>
      <c r="E1259" s="41">
        <v>322</v>
      </c>
      <c r="F1259" s="41" t="s">
        <v>144</v>
      </c>
      <c r="G1259" s="41" t="s">
        <v>144</v>
      </c>
      <c r="H1259" s="41" t="s">
        <v>145</v>
      </c>
      <c r="I1259" s="41" t="s">
        <v>331</v>
      </c>
      <c r="J1259" s="41" t="s">
        <v>332</v>
      </c>
      <c r="K1259" s="41" t="s">
        <v>333</v>
      </c>
      <c r="L1259" s="41" t="s">
        <v>101</v>
      </c>
      <c r="M1259" s="41" t="s">
        <v>136</v>
      </c>
      <c r="N1259" s="41" t="s">
        <v>103</v>
      </c>
      <c r="O1259" s="41">
        <v>0</v>
      </c>
      <c r="P1259" s="42">
        <v>0</v>
      </c>
      <c r="Q1259" s="41" t="s">
        <v>121</v>
      </c>
      <c r="R1259" s="41" t="s">
        <v>122</v>
      </c>
      <c r="S1259" s="41" t="s">
        <v>122</v>
      </c>
      <c r="T1259" s="41" t="s">
        <v>121</v>
      </c>
      <c r="U1259" s="41" t="s">
        <v>136</v>
      </c>
      <c r="V1259" s="41" t="s">
        <v>136</v>
      </c>
      <c r="W1259" s="47" t="s">
        <v>296</v>
      </c>
      <c r="X1259" s="43">
        <v>43524</v>
      </c>
      <c r="Y1259" s="43">
        <f t="shared" si="74"/>
        <v>43524</v>
      </c>
      <c r="Z1259" s="41">
        <f t="shared" si="75"/>
        <v>1252</v>
      </c>
      <c r="AA1259" s="42">
        <v>304</v>
      </c>
      <c r="AB1259" s="42">
        <v>0</v>
      </c>
      <c r="AC1259" s="40"/>
      <c r="AD1259" s="44" t="s">
        <v>400</v>
      </c>
      <c r="AE1259" s="41">
        <f t="shared" si="76"/>
        <v>1252</v>
      </c>
      <c r="AF1259" s="45" t="s">
        <v>401</v>
      </c>
      <c r="AG1259" s="46" t="s">
        <v>173</v>
      </c>
      <c r="AH1259" s="40">
        <f t="shared" si="78"/>
        <v>43555</v>
      </c>
      <c r="AI1259" s="40">
        <f t="shared" si="79"/>
        <v>43555</v>
      </c>
      <c r="AJ1259" s="41" t="s">
        <v>402</v>
      </c>
    </row>
    <row r="1260" spans="1:36" ht="15" customHeight="1">
      <c r="A1260" s="39">
        <f t="shared" si="77"/>
        <v>2019</v>
      </c>
      <c r="B1260" s="40">
        <v>43466</v>
      </c>
      <c r="C1260" s="40">
        <v>43555</v>
      </c>
      <c r="D1260" s="41" t="s">
        <v>96</v>
      </c>
      <c r="E1260" s="41">
        <v>322</v>
      </c>
      <c r="F1260" s="41" t="s">
        <v>144</v>
      </c>
      <c r="G1260" s="41" t="s">
        <v>144</v>
      </c>
      <c r="H1260" s="41" t="s">
        <v>145</v>
      </c>
      <c r="I1260" s="41" t="s">
        <v>331</v>
      </c>
      <c r="J1260" s="41" t="s">
        <v>332</v>
      </c>
      <c r="K1260" s="41" t="s">
        <v>333</v>
      </c>
      <c r="L1260" s="41" t="s">
        <v>101</v>
      </c>
      <c r="M1260" s="41" t="s">
        <v>136</v>
      </c>
      <c r="N1260" s="41" t="s">
        <v>103</v>
      </c>
      <c r="O1260" s="41">
        <v>0</v>
      </c>
      <c r="P1260" s="42">
        <v>0</v>
      </c>
      <c r="Q1260" s="41" t="s">
        <v>121</v>
      </c>
      <c r="R1260" s="41" t="s">
        <v>122</v>
      </c>
      <c r="S1260" s="41" t="s">
        <v>122</v>
      </c>
      <c r="T1260" s="41" t="s">
        <v>121</v>
      </c>
      <c r="U1260" s="41" t="s">
        <v>136</v>
      </c>
      <c r="V1260" s="41" t="s">
        <v>136</v>
      </c>
      <c r="W1260" s="47" t="s">
        <v>296</v>
      </c>
      <c r="X1260" s="43">
        <v>43524</v>
      </c>
      <c r="Y1260" s="43">
        <f t="shared" si="74"/>
        <v>43524</v>
      </c>
      <c r="Z1260" s="41">
        <f t="shared" si="75"/>
        <v>1253</v>
      </c>
      <c r="AA1260" s="42">
        <v>261</v>
      </c>
      <c r="AB1260" s="42">
        <v>0</v>
      </c>
      <c r="AC1260" s="40"/>
      <c r="AD1260" s="44" t="s">
        <v>400</v>
      </c>
      <c r="AE1260" s="41">
        <f t="shared" si="76"/>
        <v>1253</v>
      </c>
      <c r="AF1260" s="45" t="s">
        <v>401</v>
      </c>
      <c r="AG1260" s="46" t="s">
        <v>173</v>
      </c>
      <c r="AH1260" s="40">
        <f t="shared" si="78"/>
        <v>43555</v>
      </c>
      <c r="AI1260" s="40">
        <f t="shared" si="79"/>
        <v>43555</v>
      </c>
      <c r="AJ1260" s="41" t="s">
        <v>402</v>
      </c>
    </row>
    <row r="1261" spans="1:36" ht="15" customHeight="1">
      <c r="A1261" s="39">
        <f t="shared" si="77"/>
        <v>2019</v>
      </c>
      <c r="B1261" s="40">
        <v>43466</v>
      </c>
      <c r="C1261" s="40">
        <v>43555</v>
      </c>
      <c r="D1261" s="41" t="s">
        <v>96</v>
      </c>
      <c r="E1261" s="41">
        <v>322</v>
      </c>
      <c r="F1261" s="41" t="s">
        <v>144</v>
      </c>
      <c r="G1261" s="41" t="s">
        <v>144</v>
      </c>
      <c r="H1261" s="41" t="s">
        <v>145</v>
      </c>
      <c r="I1261" s="41" t="s">
        <v>331</v>
      </c>
      <c r="J1261" s="41" t="s">
        <v>332</v>
      </c>
      <c r="K1261" s="41" t="s">
        <v>333</v>
      </c>
      <c r="L1261" s="41" t="s">
        <v>101</v>
      </c>
      <c r="M1261" s="41" t="s">
        <v>136</v>
      </c>
      <c r="N1261" s="41" t="s">
        <v>103</v>
      </c>
      <c r="O1261" s="41">
        <v>0</v>
      </c>
      <c r="P1261" s="42">
        <v>0</v>
      </c>
      <c r="Q1261" s="41" t="s">
        <v>121</v>
      </c>
      <c r="R1261" s="41" t="s">
        <v>122</v>
      </c>
      <c r="S1261" s="41" t="s">
        <v>122</v>
      </c>
      <c r="T1261" s="41" t="s">
        <v>121</v>
      </c>
      <c r="U1261" s="41" t="s">
        <v>136</v>
      </c>
      <c r="V1261" s="41" t="s">
        <v>136</v>
      </c>
      <c r="W1261" s="47" t="s">
        <v>296</v>
      </c>
      <c r="X1261" s="43">
        <v>43524</v>
      </c>
      <c r="Y1261" s="43">
        <f t="shared" si="74"/>
        <v>43524</v>
      </c>
      <c r="Z1261" s="41">
        <f t="shared" si="75"/>
        <v>1254</v>
      </c>
      <c r="AA1261" s="42">
        <v>68</v>
      </c>
      <c r="AB1261" s="42">
        <v>0</v>
      </c>
      <c r="AC1261" s="40"/>
      <c r="AD1261" s="44" t="s">
        <v>400</v>
      </c>
      <c r="AE1261" s="41">
        <f t="shared" si="76"/>
        <v>1254</v>
      </c>
      <c r="AF1261" s="45" t="s">
        <v>401</v>
      </c>
      <c r="AG1261" s="46" t="s">
        <v>173</v>
      </c>
      <c r="AH1261" s="40">
        <f t="shared" si="78"/>
        <v>43555</v>
      </c>
      <c r="AI1261" s="40">
        <f t="shared" si="79"/>
        <v>43555</v>
      </c>
      <c r="AJ1261" s="41" t="s">
        <v>402</v>
      </c>
    </row>
    <row r="1262" spans="1:36" ht="15" customHeight="1">
      <c r="A1262" s="39">
        <f t="shared" si="77"/>
        <v>2019</v>
      </c>
      <c r="B1262" s="40">
        <v>43466</v>
      </c>
      <c r="C1262" s="40">
        <v>43555</v>
      </c>
      <c r="D1262" s="41" t="s">
        <v>96</v>
      </c>
      <c r="E1262" s="41">
        <v>322</v>
      </c>
      <c r="F1262" s="41" t="s">
        <v>144</v>
      </c>
      <c r="G1262" s="41" t="s">
        <v>144</v>
      </c>
      <c r="H1262" s="41" t="s">
        <v>145</v>
      </c>
      <c r="I1262" s="41" t="s">
        <v>331</v>
      </c>
      <c r="J1262" s="41" t="s">
        <v>332</v>
      </c>
      <c r="K1262" s="41" t="s">
        <v>333</v>
      </c>
      <c r="L1262" s="41" t="s">
        <v>101</v>
      </c>
      <c r="M1262" s="41" t="s">
        <v>136</v>
      </c>
      <c r="N1262" s="41" t="s">
        <v>103</v>
      </c>
      <c r="O1262" s="41">
        <v>0</v>
      </c>
      <c r="P1262" s="42">
        <v>0</v>
      </c>
      <c r="Q1262" s="41" t="s">
        <v>121</v>
      </c>
      <c r="R1262" s="41" t="s">
        <v>122</v>
      </c>
      <c r="S1262" s="41" t="s">
        <v>122</v>
      </c>
      <c r="T1262" s="41" t="s">
        <v>121</v>
      </c>
      <c r="U1262" s="41" t="s">
        <v>136</v>
      </c>
      <c r="V1262" s="41" t="s">
        <v>136</v>
      </c>
      <c r="W1262" s="47" t="s">
        <v>296</v>
      </c>
      <c r="X1262" s="43">
        <v>43522</v>
      </c>
      <c r="Y1262" s="43">
        <f t="shared" si="74"/>
        <v>43522</v>
      </c>
      <c r="Z1262" s="41">
        <f t="shared" si="75"/>
        <v>1255</v>
      </c>
      <c r="AA1262" s="42">
        <v>289</v>
      </c>
      <c r="AB1262" s="42">
        <v>0</v>
      </c>
      <c r="AC1262" s="40"/>
      <c r="AD1262" s="44" t="s">
        <v>400</v>
      </c>
      <c r="AE1262" s="41">
        <f t="shared" si="76"/>
        <v>1255</v>
      </c>
      <c r="AF1262" s="45" t="s">
        <v>401</v>
      </c>
      <c r="AG1262" s="46" t="s">
        <v>173</v>
      </c>
      <c r="AH1262" s="40">
        <f t="shared" si="78"/>
        <v>43555</v>
      </c>
      <c r="AI1262" s="40">
        <f t="shared" si="79"/>
        <v>43555</v>
      </c>
      <c r="AJ1262" s="41" t="s">
        <v>402</v>
      </c>
    </row>
    <row r="1263" spans="1:36" ht="15" customHeight="1">
      <c r="A1263" s="39">
        <f t="shared" si="77"/>
        <v>2019</v>
      </c>
      <c r="B1263" s="40">
        <v>43466</v>
      </c>
      <c r="C1263" s="40">
        <v>43555</v>
      </c>
      <c r="D1263" s="41" t="s">
        <v>96</v>
      </c>
      <c r="E1263" s="41">
        <v>322</v>
      </c>
      <c r="F1263" s="41" t="s">
        <v>144</v>
      </c>
      <c r="G1263" s="41" t="s">
        <v>144</v>
      </c>
      <c r="H1263" s="41" t="s">
        <v>145</v>
      </c>
      <c r="I1263" s="41" t="s">
        <v>1346</v>
      </c>
      <c r="J1263" s="41" t="s">
        <v>305</v>
      </c>
      <c r="K1263" s="41" t="s">
        <v>306</v>
      </c>
      <c r="L1263" s="41" t="s">
        <v>101</v>
      </c>
      <c r="M1263" s="41" t="s">
        <v>136</v>
      </c>
      <c r="N1263" s="41" t="s">
        <v>103</v>
      </c>
      <c r="O1263" s="41">
        <v>0</v>
      </c>
      <c r="P1263" s="42">
        <v>0</v>
      </c>
      <c r="Q1263" s="41" t="s">
        <v>121</v>
      </c>
      <c r="R1263" s="41" t="s">
        <v>122</v>
      </c>
      <c r="S1263" s="41" t="s">
        <v>122</v>
      </c>
      <c r="T1263" s="41" t="s">
        <v>121</v>
      </c>
      <c r="U1263" s="41" t="s">
        <v>136</v>
      </c>
      <c r="V1263" s="41" t="s">
        <v>136</v>
      </c>
      <c r="W1263" s="47" t="s">
        <v>296</v>
      </c>
      <c r="X1263" s="43">
        <v>43524</v>
      </c>
      <c r="Y1263" s="43">
        <f t="shared" si="74"/>
        <v>43524</v>
      </c>
      <c r="Z1263" s="41">
        <f t="shared" si="75"/>
        <v>1256</v>
      </c>
      <c r="AA1263" s="42">
        <v>124</v>
      </c>
      <c r="AB1263" s="42">
        <v>0</v>
      </c>
      <c r="AC1263" s="40"/>
      <c r="AD1263" s="44" t="s">
        <v>400</v>
      </c>
      <c r="AE1263" s="41">
        <f t="shared" si="76"/>
        <v>1256</v>
      </c>
      <c r="AF1263" s="45" t="s">
        <v>401</v>
      </c>
      <c r="AG1263" s="46" t="s">
        <v>173</v>
      </c>
      <c r="AH1263" s="40">
        <f t="shared" si="78"/>
        <v>43555</v>
      </c>
      <c r="AI1263" s="40">
        <f t="shared" si="79"/>
        <v>43555</v>
      </c>
      <c r="AJ1263" s="41" t="s">
        <v>402</v>
      </c>
    </row>
    <row r="1264" spans="1:36" ht="15" customHeight="1">
      <c r="A1264" s="39">
        <f t="shared" si="77"/>
        <v>2019</v>
      </c>
      <c r="B1264" s="40">
        <v>43466</v>
      </c>
      <c r="C1264" s="40">
        <v>43555</v>
      </c>
      <c r="D1264" s="41" t="s">
        <v>96</v>
      </c>
      <c r="E1264" s="41">
        <v>322</v>
      </c>
      <c r="F1264" s="41" t="s">
        <v>144</v>
      </c>
      <c r="G1264" s="41" t="s">
        <v>144</v>
      </c>
      <c r="H1264" s="41" t="s">
        <v>145</v>
      </c>
      <c r="I1264" s="41" t="s">
        <v>1346</v>
      </c>
      <c r="J1264" s="41" t="s">
        <v>305</v>
      </c>
      <c r="K1264" s="41" t="s">
        <v>306</v>
      </c>
      <c r="L1264" s="41" t="s">
        <v>101</v>
      </c>
      <c r="M1264" s="41" t="s">
        <v>136</v>
      </c>
      <c r="N1264" s="41" t="s">
        <v>103</v>
      </c>
      <c r="O1264" s="41">
        <v>0</v>
      </c>
      <c r="P1264" s="42">
        <v>0</v>
      </c>
      <c r="Q1264" s="41" t="s">
        <v>121</v>
      </c>
      <c r="R1264" s="41" t="s">
        <v>122</v>
      </c>
      <c r="S1264" s="41" t="s">
        <v>122</v>
      </c>
      <c r="T1264" s="41" t="s">
        <v>121</v>
      </c>
      <c r="U1264" s="41" t="s">
        <v>136</v>
      </c>
      <c r="V1264" s="41" t="s">
        <v>136</v>
      </c>
      <c r="W1264" s="47" t="s">
        <v>296</v>
      </c>
      <c r="X1264" s="43">
        <v>43524</v>
      </c>
      <c r="Y1264" s="43">
        <f t="shared" si="74"/>
        <v>43524</v>
      </c>
      <c r="Z1264" s="41">
        <f t="shared" si="75"/>
        <v>1257</v>
      </c>
      <c r="AA1264" s="42">
        <v>180</v>
      </c>
      <c r="AB1264" s="42">
        <v>0</v>
      </c>
      <c r="AC1264" s="40"/>
      <c r="AD1264" s="44" t="s">
        <v>400</v>
      </c>
      <c r="AE1264" s="41">
        <f t="shared" si="76"/>
        <v>1257</v>
      </c>
      <c r="AF1264" s="45" t="s">
        <v>401</v>
      </c>
      <c r="AG1264" s="46" t="s">
        <v>173</v>
      </c>
      <c r="AH1264" s="40">
        <f t="shared" si="78"/>
        <v>43555</v>
      </c>
      <c r="AI1264" s="40">
        <f t="shared" si="79"/>
        <v>43555</v>
      </c>
      <c r="AJ1264" s="41" t="s">
        <v>402</v>
      </c>
    </row>
    <row r="1265" spans="1:36" ht="15" customHeight="1">
      <c r="A1265" s="39">
        <f t="shared" si="77"/>
        <v>2019</v>
      </c>
      <c r="B1265" s="40">
        <v>43466</v>
      </c>
      <c r="C1265" s="40">
        <v>43555</v>
      </c>
      <c r="D1265" s="41" t="s">
        <v>96</v>
      </c>
      <c r="E1265" s="41">
        <v>322</v>
      </c>
      <c r="F1265" s="41" t="s">
        <v>144</v>
      </c>
      <c r="G1265" s="41" t="s">
        <v>144</v>
      </c>
      <c r="H1265" s="41" t="s">
        <v>145</v>
      </c>
      <c r="I1265" s="41" t="s">
        <v>355</v>
      </c>
      <c r="J1265" s="41" t="s">
        <v>239</v>
      </c>
      <c r="K1265" s="41" t="s">
        <v>295</v>
      </c>
      <c r="L1265" s="41" t="s">
        <v>101</v>
      </c>
      <c r="M1265" s="41" t="s">
        <v>209</v>
      </c>
      <c r="N1265" s="41" t="s">
        <v>103</v>
      </c>
      <c r="O1265" s="41">
        <v>0</v>
      </c>
      <c r="P1265" s="42">
        <v>0</v>
      </c>
      <c r="Q1265" s="41" t="s">
        <v>121</v>
      </c>
      <c r="R1265" s="41" t="s">
        <v>122</v>
      </c>
      <c r="S1265" s="41" t="s">
        <v>122</v>
      </c>
      <c r="T1265" s="41" t="s">
        <v>121</v>
      </c>
      <c r="U1265" s="41" t="s">
        <v>122</v>
      </c>
      <c r="V1265" s="41" t="s">
        <v>202</v>
      </c>
      <c r="W1265" s="47" t="s">
        <v>296</v>
      </c>
      <c r="X1265" s="43">
        <v>43529</v>
      </c>
      <c r="Y1265" s="43">
        <f t="shared" si="74"/>
        <v>43529</v>
      </c>
      <c r="Z1265" s="41">
        <f t="shared" si="75"/>
        <v>1258</v>
      </c>
      <c r="AA1265" s="42">
        <v>220.4</v>
      </c>
      <c r="AB1265" s="42">
        <v>0</v>
      </c>
      <c r="AC1265" s="40"/>
      <c r="AD1265" s="44" t="s">
        <v>400</v>
      </c>
      <c r="AE1265" s="41">
        <f t="shared" si="76"/>
        <v>1258</v>
      </c>
      <c r="AF1265" s="45" t="s">
        <v>401</v>
      </c>
      <c r="AG1265" s="46" t="s">
        <v>173</v>
      </c>
      <c r="AH1265" s="40">
        <f t="shared" si="78"/>
        <v>43555</v>
      </c>
      <c r="AI1265" s="40">
        <f t="shared" si="79"/>
        <v>43555</v>
      </c>
      <c r="AJ1265" s="41" t="s">
        <v>402</v>
      </c>
    </row>
    <row r="1266" spans="1:36" ht="15" customHeight="1">
      <c r="A1266" s="39">
        <f t="shared" si="77"/>
        <v>2019</v>
      </c>
      <c r="B1266" s="40">
        <v>43466</v>
      </c>
      <c r="C1266" s="40">
        <v>43555</v>
      </c>
      <c r="D1266" s="41" t="s">
        <v>96</v>
      </c>
      <c r="E1266" s="41">
        <v>322</v>
      </c>
      <c r="F1266" s="41" t="s">
        <v>144</v>
      </c>
      <c r="G1266" s="41" t="s">
        <v>144</v>
      </c>
      <c r="H1266" s="41" t="s">
        <v>145</v>
      </c>
      <c r="I1266" s="41" t="s">
        <v>355</v>
      </c>
      <c r="J1266" s="41" t="s">
        <v>239</v>
      </c>
      <c r="K1266" s="41" t="s">
        <v>295</v>
      </c>
      <c r="L1266" s="41" t="s">
        <v>101</v>
      </c>
      <c r="M1266" s="41" t="s">
        <v>136</v>
      </c>
      <c r="N1266" s="41" t="s">
        <v>103</v>
      </c>
      <c r="O1266" s="41">
        <v>0</v>
      </c>
      <c r="P1266" s="42">
        <v>0</v>
      </c>
      <c r="Q1266" s="41" t="s">
        <v>121</v>
      </c>
      <c r="R1266" s="41" t="s">
        <v>122</v>
      </c>
      <c r="S1266" s="41" t="s">
        <v>122</v>
      </c>
      <c r="T1266" s="41" t="s">
        <v>121</v>
      </c>
      <c r="U1266" s="41" t="s">
        <v>136</v>
      </c>
      <c r="V1266" s="41" t="s">
        <v>136</v>
      </c>
      <c r="W1266" s="47" t="s">
        <v>296</v>
      </c>
      <c r="X1266" s="43">
        <v>43511</v>
      </c>
      <c r="Y1266" s="43">
        <f t="shared" si="74"/>
        <v>43511</v>
      </c>
      <c r="Z1266" s="41">
        <f t="shared" si="75"/>
        <v>1259</v>
      </c>
      <c r="AA1266" s="42">
        <v>265</v>
      </c>
      <c r="AB1266" s="42">
        <v>0</v>
      </c>
      <c r="AC1266" s="40"/>
      <c r="AD1266" s="44" t="s">
        <v>400</v>
      </c>
      <c r="AE1266" s="41">
        <f t="shared" si="76"/>
        <v>1259</v>
      </c>
      <c r="AF1266" s="45" t="s">
        <v>401</v>
      </c>
      <c r="AG1266" s="46" t="s">
        <v>173</v>
      </c>
      <c r="AH1266" s="40">
        <f t="shared" si="78"/>
        <v>43555</v>
      </c>
      <c r="AI1266" s="40">
        <f t="shared" si="79"/>
        <v>43555</v>
      </c>
      <c r="AJ1266" s="41" t="s">
        <v>402</v>
      </c>
    </row>
    <row r="1267" spans="1:36" ht="15" customHeight="1">
      <c r="A1267" s="39">
        <f t="shared" si="77"/>
        <v>2019</v>
      </c>
      <c r="B1267" s="40">
        <v>43466</v>
      </c>
      <c r="C1267" s="40">
        <v>43555</v>
      </c>
      <c r="D1267" s="41" t="s">
        <v>96</v>
      </c>
      <c r="E1267" s="41">
        <v>322</v>
      </c>
      <c r="F1267" s="41" t="s">
        <v>144</v>
      </c>
      <c r="G1267" s="41" t="s">
        <v>144</v>
      </c>
      <c r="H1267" s="41" t="s">
        <v>145</v>
      </c>
      <c r="I1267" s="41" t="s">
        <v>355</v>
      </c>
      <c r="J1267" s="41" t="s">
        <v>239</v>
      </c>
      <c r="K1267" s="41" t="s">
        <v>295</v>
      </c>
      <c r="L1267" s="41" t="s">
        <v>101</v>
      </c>
      <c r="M1267" s="41" t="s">
        <v>136</v>
      </c>
      <c r="N1267" s="41" t="s">
        <v>103</v>
      </c>
      <c r="O1267" s="41">
        <v>0</v>
      </c>
      <c r="P1267" s="42">
        <v>0</v>
      </c>
      <c r="Q1267" s="41" t="s">
        <v>121</v>
      </c>
      <c r="R1267" s="41" t="s">
        <v>122</v>
      </c>
      <c r="S1267" s="41" t="s">
        <v>122</v>
      </c>
      <c r="T1267" s="41" t="s">
        <v>121</v>
      </c>
      <c r="U1267" s="41" t="s">
        <v>136</v>
      </c>
      <c r="V1267" s="41" t="s">
        <v>136</v>
      </c>
      <c r="W1267" s="47" t="s">
        <v>296</v>
      </c>
      <c r="X1267" s="43">
        <v>43524</v>
      </c>
      <c r="Y1267" s="43">
        <f t="shared" si="74"/>
        <v>43524</v>
      </c>
      <c r="Z1267" s="41">
        <f t="shared" si="75"/>
        <v>1260</v>
      </c>
      <c r="AA1267" s="42">
        <v>87</v>
      </c>
      <c r="AB1267" s="42">
        <v>0</v>
      </c>
      <c r="AC1267" s="40"/>
      <c r="AD1267" s="44" t="s">
        <v>400</v>
      </c>
      <c r="AE1267" s="41">
        <f t="shared" si="76"/>
        <v>1260</v>
      </c>
      <c r="AF1267" s="45" t="s">
        <v>401</v>
      </c>
      <c r="AG1267" s="46" t="s">
        <v>173</v>
      </c>
      <c r="AH1267" s="40">
        <f t="shared" si="78"/>
        <v>43555</v>
      </c>
      <c r="AI1267" s="40">
        <f t="shared" si="79"/>
        <v>43555</v>
      </c>
      <c r="AJ1267" s="41" t="s">
        <v>402</v>
      </c>
    </row>
    <row r="1268" spans="1:36" ht="15" customHeight="1">
      <c r="A1268" s="39">
        <f t="shared" si="77"/>
        <v>2019</v>
      </c>
      <c r="B1268" s="40">
        <v>43466</v>
      </c>
      <c r="C1268" s="40">
        <v>43555</v>
      </c>
      <c r="D1268" s="41" t="s">
        <v>96</v>
      </c>
      <c r="E1268" s="41">
        <v>322</v>
      </c>
      <c r="F1268" s="41" t="s">
        <v>144</v>
      </c>
      <c r="G1268" s="41" t="s">
        <v>144</v>
      </c>
      <c r="H1268" s="41" t="s">
        <v>145</v>
      </c>
      <c r="I1268" s="41" t="s">
        <v>355</v>
      </c>
      <c r="J1268" s="41" t="s">
        <v>239</v>
      </c>
      <c r="K1268" s="41" t="s">
        <v>295</v>
      </c>
      <c r="L1268" s="41" t="s">
        <v>101</v>
      </c>
      <c r="M1268" s="41" t="s">
        <v>136</v>
      </c>
      <c r="N1268" s="41" t="s">
        <v>103</v>
      </c>
      <c r="O1268" s="41">
        <v>0</v>
      </c>
      <c r="P1268" s="42">
        <v>0</v>
      </c>
      <c r="Q1268" s="41" t="s">
        <v>121</v>
      </c>
      <c r="R1268" s="41" t="s">
        <v>122</v>
      </c>
      <c r="S1268" s="41" t="s">
        <v>122</v>
      </c>
      <c r="T1268" s="41" t="s">
        <v>121</v>
      </c>
      <c r="U1268" s="41" t="s">
        <v>136</v>
      </c>
      <c r="V1268" s="41" t="s">
        <v>136</v>
      </c>
      <c r="W1268" s="47" t="s">
        <v>296</v>
      </c>
      <c r="X1268" s="43">
        <v>43522</v>
      </c>
      <c r="Y1268" s="43">
        <f t="shared" ref="Y1268:Y1331" si="80">+X1268</f>
        <v>43522</v>
      </c>
      <c r="Z1268" s="41">
        <f t="shared" si="75"/>
        <v>1261</v>
      </c>
      <c r="AA1268" s="42">
        <v>261</v>
      </c>
      <c r="AB1268" s="42">
        <v>0</v>
      </c>
      <c r="AC1268" s="40"/>
      <c r="AD1268" s="44" t="s">
        <v>400</v>
      </c>
      <c r="AE1268" s="41">
        <f t="shared" si="76"/>
        <v>1261</v>
      </c>
      <c r="AF1268" s="45" t="s">
        <v>401</v>
      </c>
      <c r="AG1268" s="46" t="s">
        <v>173</v>
      </c>
      <c r="AH1268" s="40">
        <f t="shared" si="78"/>
        <v>43555</v>
      </c>
      <c r="AI1268" s="40">
        <f t="shared" si="79"/>
        <v>43555</v>
      </c>
      <c r="AJ1268" s="41" t="s">
        <v>402</v>
      </c>
    </row>
    <row r="1269" spans="1:36" ht="15" customHeight="1">
      <c r="A1269" s="39">
        <f t="shared" si="77"/>
        <v>2019</v>
      </c>
      <c r="B1269" s="40">
        <v>43466</v>
      </c>
      <c r="C1269" s="40">
        <v>43555</v>
      </c>
      <c r="D1269" s="41" t="s">
        <v>96</v>
      </c>
      <c r="E1269" s="41">
        <v>322</v>
      </c>
      <c r="F1269" s="41" t="s">
        <v>144</v>
      </c>
      <c r="G1269" s="41" t="s">
        <v>144</v>
      </c>
      <c r="H1269" s="41" t="s">
        <v>145</v>
      </c>
      <c r="I1269" s="41" t="s">
        <v>355</v>
      </c>
      <c r="J1269" s="41" t="s">
        <v>239</v>
      </c>
      <c r="K1269" s="41" t="s">
        <v>295</v>
      </c>
      <c r="L1269" s="41" t="s">
        <v>101</v>
      </c>
      <c r="M1269" s="41" t="s">
        <v>164</v>
      </c>
      <c r="N1269" s="41" t="s">
        <v>103</v>
      </c>
      <c r="O1269" s="41">
        <v>0</v>
      </c>
      <c r="P1269" s="42">
        <v>0</v>
      </c>
      <c r="Q1269" s="41" t="s">
        <v>121</v>
      </c>
      <c r="R1269" s="41" t="s">
        <v>122</v>
      </c>
      <c r="S1269" s="41" t="s">
        <v>122</v>
      </c>
      <c r="T1269" s="41" t="s">
        <v>121</v>
      </c>
      <c r="U1269" s="41" t="s">
        <v>122</v>
      </c>
      <c r="V1269" s="41" t="s">
        <v>122</v>
      </c>
      <c r="W1269" s="47" t="s">
        <v>296</v>
      </c>
      <c r="X1269" s="43">
        <v>43489</v>
      </c>
      <c r="Y1269" s="43">
        <f t="shared" si="80"/>
        <v>43489</v>
      </c>
      <c r="Z1269" s="41">
        <f t="shared" si="75"/>
        <v>1262</v>
      </c>
      <c r="AA1269" s="42">
        <v>120</v>
      </c>
      <c r="AB1269" s="42">
        <v>0</v>
      </c>
      <c r="AC1269" s="40"/>
      <c r="AD1269" s="44" t="s">
        <v>400</v>
      </c>
      <c r="AE1269" s="41">
        <f t="shared" si="76"/>
        <v>1262</v>
      </c>
      <c r="AF1269" s="45" t="s">
        <v>401</v>
      </c>
      <c r="AG1269" s="46" t="s">
        <v>173</v>
      </c>
      <c r="AH1269" s="40">
        <f t="shared" si="78"/>
        <v>43555</v>
      </c>
      <c r="AI1269" s="40">
        <f t="shared" si="79"/>
        <v>43555</v>
      </c>
      <c r="AJ1269" s="41" t="s">
        <v>402</v>
      </c>
    </row>
    <row r="1270" spans="1:36" ht="15" customHeight="1">
      <c r="A1270" s="39">
        <f t="shared" si="77"/>
        <v>2019</v>
      </c>
      <c r="B1270" s="40">
        <v>43466</v>
      </c>
      <c r="C1270" s="40">
        <v>43555</v>
      </c>
      <c r="D1270" s="41" t="s">
        <v>96</v>
      </c>
      <c r="E1270" s="41">
        <v>322</v>
      </c>
      <c r="F1270" s="41" t="s">
        <v>144</v>
      </c>
      <c r="G1270" s="41" t="s">
        <v>144</v>
      </c>
      <c r="H1270" s="41" t="s">
        <v>145</v>
      </c>
      <c r="I1270" s="41" t="s">
        <v>1346</v>
      </c>
      <c r="J1270" s="41" t="s">
        <v>305</v>
      </c>
      <c r="K1270" s="41" t="s">
        <v>306</v>
      </c>
      <c r="L1270" s="41" t="s">
        <v>101</v>
      </c>
      <c r="M1270" s="41" t="s">
        <v>164</v>
      </c>
      <c r="N1270" s="41" t="s">
        <v>103</v>
      </c>
      <c r="O1270" s="41">
        <v>0</v>
      </c>
      <c r="P1270" s="42">
        <v>0</v>
      </c>
      <c r="Q1270" s="41" t="s">
        <v>121</v>
      </c>
      <c r="R1270" s="41" t="s">
        <v>122</v>
      </c>
      <c r="S1270" s="41" t="s">
        <v>122</v>
      </c>
      <c r="T1270" s="41" t="s">
        <v>121</v>
      </c>
      <c r="U1270" s="41" t="s">
        <v>122</v>
      </c>
      <c r="V1270" s="41" t="s">
        <v>122</v>
      </c>
      <c r="W1270" s="47" t="s">
        <v>296</v>
      </c>
      <c r="X1270" s="43">
        <v>43496</v>
      </c>
      <c r="Y1270" s="43">
        <f t="shared" si="80"/>
        <v>43496</v>
      </c>
      <c r="Z1270" s="41">
        <f t="shared" si="75"/>
        <v>1263</v>
      </c>
      <c r="AA1270" s="42">
        <v>120</v>
      </c>
      <c r="AB1270" s="42">
        <v>0</v>
      </c>
      <c r="AC1270" s="40"/>
      <c r="AD1270" s="44" t="s">
        <v>400</v>
      </c>
      <c r="AE1270" s="41">
        <f t="shared" si="76"/>
        <v>1263</v>
      </c>
      <c r="AF1270" s="45" t="s">
        <v>401</v>
      </c>
      <c r="AG1270" s="46" t="s">
        <v>173</v>
      </c>
      <c r="AH1270" s="40">
        <f t="shared" si="78"/>
        <v>43555</v>
      </c>
      <c r="AI1270" s="40">
        <f t="shared" si="79"/>
        <v>43555</v>
      </c>
      <c r="AJ1270" s="41" t="s">
        <v>402</v>
      </c>
    </row>
    <row r="1271" spans="1:36" ht="15" customHeight="1">
      <c r="A1271" s="39">
        <f t="shared" si="77"/>
        <v>2019</v>
      </c>
      <c r="B1271" s="40">
        <v>43466</v>
      </c>
      <c r="C1271" s="40">
        <v>43555</v>
      </c>
      <c r="D1271" s="41" t="s">
        <v>96</v>
      </c>
      <c r="E1271" s="41">
        <v>322</v>
      </c>
      <c r="F1271" s="41" t="s">
        <v>144</v>
      </c>
      <c r="G1271" s="41" t="s">
        <v>144</v>
      </c>
      <c r="H1271" s="41" t="s">
        <v>145</v>
      </c>
      <c r="I1271" s="41" t="s">
        <v>1346</v>
      </c>
      <c r="J1271" s="41" t="s">
        <v>305</v>
      </c>
      <c r="K1271" s="41" t="s">
        <v>306</v>
      </c>
      <c r="L1271" s="41" t="s">
        <v>101</v>
      </c>
      <c r="M1271" s="41" t="s">
        <v>164</v>
      </c>
      <c r="N1271" s="41" t="s">
        <v>103</v>
      </c>
      <c r="O1271" s="41">
        <v>0</v>
      </c>
      <c r="P1271" s="42">
        <v>0</v>
      </c>
      <c r="Q1271" s="41" t="s">
        <v>121</v>
      </c>
      <c r="R1271" s="41" t="s">
        <v>122</v>
      </c>
      <c r="S1271" s="41" t="s">
        <v>122</v>
      </c>
      <c r="T1271" s="41" t="s">
        <v>121</v>
      </c>
      <c r="U1271" s="41" t="s">
        <v>122</v>
      </c>
      <c r="V1271" s="41" t="s">
        <v>122</v>
      </c>
      <c r="W1271" s="47" t="s">
        <v>296</v>
      </c>
      <c r="X1271" s="43">
        <v>43490</v>
      </c>
      <c r="Y1271" s="43">
        <f t="shared" si="80"/>
        <v>43490</v>
      </c>
      <c r="Z1271" s="41">
        <f t="shared" si="75"/>
        <v>1264</v>
      </c>
      <c r="AA1271" s="42">
        <v>240</v>
      </c>
      <c r="AB1271" s="42">
        <v>0</v>
      </c>
      <c r="AC1271" s="40"/>
      <c r="AD1271" s="44" t="s">
        <v>400</v>
      </c>
      <c r="AE1271" s="41">
        <f t="shared" si="76"/>
        <v>1264</v>
      </c>
      <c r="AF1271" s="45" t="s">
        <v>401</v>
      </c>
      <c r="AG1271" s="46" t="s">
        <v>173</v>
      </c>
      <c r="AH1271" s="40">
        <f t="shared" si="78"/>
        <v>43555</v>
      </c>
      <c r="AI1271" s="40">
        <f t="shared" si="79"/>
        <v>43555</v>
      </c>
      <c r="AJ1271" s="41" t="s">
        <v>402</v>
      </c>
    </row>
    <row r="1272" spans="1:36" ht="15" customHeight="1">
      <c r="A1272" s="39">
        <f t="shared" si="77"/>
        <v>2019</v>
      </c>
      <c r="B1272" s="40">
        <v>43466</v>
      </c>
      <c r="C1272" s="40">
        <v>43555</v>
      </c>
      <c r="D1272" s="41" t="s">
        <v>96</v>
      </c>
      <c r="E1272" s="41">
        <v>322</v>
      </c>
      <c r="F1272" s="41" t="s">
        <v>144</v>
      </c>
      <c r="G1272" s="41" t="s">
        <v>144</v>
      </c>
      <c r="H1272" s="41" t="s">
        <v>145</v>
      </c>
      <c r="I1272" s="41" t="s">
        <v>1346</v>
      </c>
      <c r="J1272" s="41" t="s">
        <v>305</v>
      </c>
      <c r="K1272" s="41" t="s">
        <v>306</v>
      </c>
      <c r="L1272" s="41" t="s">
        <v>101</v>
      </c>
      <c r="M1272" s="41" t="s">
        <v>164</v>
      </c>
      <c r="N1272" s="41" t="s">
        <v>103</v>
      </c>
      <c r="O1272" s="41">
        <v>0</v>
      </c>
      <c r="P1272" s="42">
        <v>0</v>
      </c>
      <c r="Q1272" s="41" t="s">
        <v>121</v>
      </c>
      <c r="R1272" s="41" t="s">
        <v>122</v>
      </c>
      <c r="S1272" s="41" t="s">
        <v>122</v>
      </c>
      <c r="T1272" s="41" t="s">
        <v>121</v>
      </c>
      <c r="U1272" s="41" t="s">
        <v>122</v>
      </c>
      <c r="V1272" s="41" t="s">
        <v>122</v>
      </c>
      <c r="W1272" s="47" t="s">
        <v>296</v>
      </c>
      <c r="X1272" s="43">
        <v>43494</v>
      </c>
      <c r="Y1272" s="43">
        <f t="shared" si="80"/>
        <v>43494</v>
      </c>
      <c r="Z1272" s="41">
        <f t="shared" si="75"/>
        <v>1265</v>
      </c>
      <c r="AA1272" s="42">
        <v>240</v>
      </c>
      <c r="AB1272" s="42">
        <v>0</v>
      </c>
      <c r="AC1272" s="40"/>
      <c r="AD1272" s="44" t="s">
        <v>400</v>
      </c>
      <c r="AE1272" s="41">
        <f t="shared" si="76"/>
        <v>1265</v>
      </c>
      <c r="AF1272" s="45" t="s">
        <v>401</v>
      </c>
      <c r="AG1272" s="46" t="s">
        <v>173</v>
      </c>
      <c r="AH1272" s="40">
        <f t="shared" si="78"/>
        <v>43555</v>
      </c>
      <c r="AI1272" s="40">
        <f t="shared" si="79"/>
        <v>43555</v>
      </c>
      <c r="AJ1272" s="41" t="s">
        <v>402</v>
      </c>
    </row>
    <row r="1273" spans="1:36" ht="15" customHeight="1">
      <c r="A1273" s="39">
        <f t="shared" si="77"/>
        <v>2019</v>
      </c>
      <c r="B1273" s="40">
        <v>43466</v>
      </c>
      <c r="C1273" s="40">
        <v>43555</v>
      </c>
      <c r="D1273" s="41" t="s">
        <v>96</v>
      </c>
      <c r="E1273" s="41">
        <v>322</v>
      </c>
      <c r="F1273" s="41" t="s">
        <v>144</v>
      </c>
      <c r="G1273" s="41" t="s">
        <v>144</v>
      </c>
      <c r="H1273" s="41" t="s">
        <v>145</v>
      </c>
      <c r="I1273" s="41" t="s">
        <v>331</v>
      </c>
      <c r="J1273" s="41" t="s">
        <v>332</v>
      </c>
      <c r="K1273" s="41" t="s">
        <v>333</v>
      </c>
      <c r="L1273" s="41" t="s">
        <v>101</v>
      </c>
      <c r="M1273" s="41" t="s">
        <v>136</v>
      </c>
      <c r="N1273" s="41" t="s">
        <v>103</v>
      </c>
      <c r="O1273" s="41">
        <v>0</v>
      </c>
      <c r="P1273" s="42">
        <v>0</v>
      </c>
      <c r="Q1273" s="41" t="s">
        <v>121</v>
      </c>
      <c r="R1273" s="41" t="s">
        <v>122</v>
      </c>
      <c r="S1273" s="41" t="s">
        <v>122</v>
      </c>
      <c r="T1273" s="41" t="s">
        <v>121</v>
      </c>
      <c r="U1273" s="41" t="s">
        <v>136</v>
      </c>
      <c r="V1273" s="41" t="s">
        <v>136</v>
      </c>
      <c r="W1273" s="47" t="s">
        <v>296</v>
      </c>
      <c r="X1273" s="43">
        <v>43494</v>
      </c>
      <c r="Y1273" s="43">
        <f t="shared" si="80"/>
        <v>43494</v>
      </c>
      <c r="Z1273" s="41">
        <f t="shared" si="75"/>
        <v>1266</v>
      </c>
      <c r="AA1273" s="42">
        <v>300</v>
      </c>
      <c r="AB1273" s="42">
        <v>0</v>
      </c>
      <c r="AC1273" s="40"/>
      <c r="AD1273" s="44" t="s">
        <v>400</v>
      </c>
      <c r="AE1273" s="41">
        <f t="shared" si="76"/>
        <v>1266</v>
      </c>
      <c r="AF1273" s="45" t="s">
        <v>401</v>
      </c>
      <c r="AG1273" s="46" t="s">
        <v>173</v>
      </c>
      <c r="AH1273" s="40">
        <f t="shared" si="78"/>
        <v>43555</v>
      </c>
      <c r="AI1273" s="40">
        <f t="shared" si="79"/>
        <v>43555</v>
      </c>
      <c r="AJ1273" s="41" t="s">
        <v>402</v>
      </c>
    </row>
    <row r="1274" spans="1:36" ht="15" customHeight="1">
      <c r="A1274" s="39">
        <f t="shared" si="77"/>
        <v>2019</v>
      </c>
      <c r="B1274" s="40">
        <v>43466</v>
      </c>
      <c r="C1274" s="40">
        <v>43555</v>
      </c>
      <c r="D1274" s="41" t="s">
        <v>96</v>
      </c>
      <c r="E1274" s="41">
        <v>322</v>
      </c>
      <c r="F1274" s="41" t="s">
        <v>144</v>
      </c>
      <c r="G1274" s="41" t="s">
        <v>144</v>
      </c>
      <c r="H1274" s="41" t="s">
        <v>145</v>
      </c>
      <c r="I1274" s="41" t="s">
        <v>1346</v>
      </c>
      <c r="J1274" s="41" t="s">
        <v>305</v>
      </c>
      <c r="K1274" s="41" t="s">
        <v>306</v>
      </c>
      <c r="L1274" s="41" t="s">
        <v>101</v>
      </c>
      <c r="M1274" s="41" t="s">
        <v>136</v>
      </c>
      <c r="N1274" s="41" t="s">
        <v>103</v>
      </c>
      <c r="O1274" s="41">
        <v>0</v>
      </c>
      <c r="P1274" s="42">
        <v>0</v>
      </c>
      <c r="Q1274" s="41" t="s">
        <v>121</v>
      </c>
      <c r="R1274" s="41" t="s">
        <v>122</v>
      </c>
      <c r="S1274" s="41" t="s">
        <v>122</v>
      </c>
      <c r="T1274" s="41" t="s">
        <v>121</v>
      </c>
      <c r="U1274" s="41" t="s">
        <v>136</v>
      </c>
      <c r="V1274" s="41" t="s">
        <v>136</v>
      </c>
      <c r="W1274" s="47" t="s">
        <v>296</v>
      </c>
      <c r="X1274" s="43">
        <v>43491</v>
      </c>
      <c r="Y1274" s="43">
        <f t="shared" si="80"/>
        <v>43491</v>
      </c>
      <c r="Z1274" s="41">
        <f t="shared" si="75"/>
        <v>1267</v>
      </c>
      <c r="AA1274" s="42">
        <v>143</v>
      </c>
      <c r="AB1274" s="42">
        <v>0</v>
      </c>
      <c r="AC1274" s="40"/>
      <c r="AD1274" s="44" t="s">
        <v>400</v>
      </c>
      <c r="AE1274" s="41">
        <f t="shared" si="76"/>
        <v>1267</v>
      </c>
      <c r="AF1274" s="45" t="s">
        <v>401</v>
      </c>
      <c r="AG1274" s="46" t="s">
        <v>173</v>
      </c>
      <c r="AH1274" s="40">
        <f t="shared" si="78"/>
        <v>43555</v>
      </c>
      <c r="AI1274" s="40">
        <f t="shared" si="79"/>
        <v>43555</v>
      </c>
      <c r="AJ1274" s="41" t="s">
        <v>402</v>
      </c>
    </row>
    <row r="1275" spans="1:36" ht="15" customHeight="1">
      <c r="A1275" s="39">
        <f t="shared" si="77"/>
        <v>2019</v>
      </c>
      <c r="B1275" s="40">
        <v>43466</v>
      </c>
      <c r="C1275" s="40">
        <v>43555</v>
      </c>
      <c r="D1275" s="41" t="s">
        <v>96</v>
      </c>
      <c r="E1275" s="41">
        <v>322</v>
      </c>
      <c r="F1275" s="41" t="s">
        <v>144</v>
      </c>
      <c r="G1275" s="41" t="s">
        <v>144</v>
      </c>
      <c r="H1275" s="41" t="s">
        <v>145</v>
      </c>
      <c r="I1275" s="41" t="s">
        <v>1346</v>
      </c>
      <c r="J1275" s="41" t="s">
        <v>305</v>
      </c>
      <c r="K1275" s="41" t="s">
        <v>306</v>
      </c>
      <c r="L1275" s="41" t="s">
        <v>101</v>
      </c>
      <c r="M1275" s="41" t="s">
        <v>136</v>
      </c>
      <c r="N1275" s="41" t="s">
        <v>103</v>
      </c>
      <c r="O1275" s="41">
        <v>0</v>
      </c>
      <c r="P1275" s="42">
        <v>0</v>
      </c>
      <c r="Q1275" s="41" t="s">
        <v>121</v>
      </c>
      <c r="R1275" s="41" t="s">
        <v>122</v>
      </c>
      <c r="S1275" s="41" t="s">
        <v>122</v>
      </c>
      <c r="T1275" s="41" t="s">
        <v>121</v>
      </c>
      <c r="U1275" s="41" t="s">
        <v>136</v>
      </c>
      <c r="V1275" s="41" t="s">
        <v>136</v>
      </c>
      <c r="W1275" s="47" t="s">
        <v>296</v>
      </c>
      <c r="X1275" s="43">
        <v>43490</v>
      </c>
      <c r="Y1275" s="43">
        <f t="shared" si="80"/>
        <v>43490</v>
      </c>
      <c r="Z1275" s="41">
        <f t="shared" si="75"/>
        <v>1268</v>
      </c>
      <c r="AA1275" s="42">
        <v>88</v>
      </c>
      <c r="AB1275" s="42">
        <v>0</v>
      </c>
      <c r="AC1275" s="40"/>
      <c r="AD1275" s="44" t="s">
        <v>400</v>
      </c>
      <c r="AE1275" s="41">
        <f t="shared" si="76"/>
        <v>1268</v>
      </c>
      <c r="AF1275" s="45" t="s">
        <v>401</v>
      </c>
      <c r="AG1275" s="46" t="s">
        <v>173</v>
      </c>
      <c r="AH1275" s="40">
        <f t="shared" si="78"/>
        <v>43555</v>
      </c>
      <c r="AI1275" s="40">
        <f t="shared" si="79"/>
        <v>43555</v>
      </c>
      <c r="AJ1275" s="41" t="s">
        <v>402</v>
      </c>
    </row>
    <row r="1276" spans="1:36" ht="15" customHeight="1">
      <c r="A1276" s="39">
        <f t="shared" si="77"/>
        <v>2019</v>
      </c>
      <c r="B1276" s="40">
        <v>43466</v>
      </c>
      <c r="C1276" s="40">
        <v>43555</v>
      </c>
      <c r="D1276" s="41" t="s">
        <v>96</v>
      </c>
      <c r="E1276" s="41">
        <v>322</v>
      </c>
      <c r="F1276" s="41" t="s">
        <v>144</v>
      </c>
      <c r="G1276" s="41" t="s">
        <v>144</v>
      </c>
      <c r="H1276" s="41" t="s">
        <v>145</v>
      </c>
      <c r="I1276" s="41" t="s">
        <v>1346</v>
      </c>
      <c r="J1276" s="41" t="s">
        <v>305</v>
      </c>
      <c r="K1276" s="41" t="s">
        <v>306</v>
      </c>
      <c r="L1276" s="41" t="s">
        <v>101</v>
      </c>
      <c r="M1276" s="41" t="s">
        <v>136</v>
      </c>
      <c r="N1276" s="41" t="s">
        <v>103</v>
      </c>
      <c r="O1276" s="41">
        <v>0</v>
      </c>
      <c r="P1276" s="42">
        <v>0</v>
      </c>
      <c r="Q1276" s="41" t="s">
        <v>121</v>
      </c>
      <c r="R1276" s="41" t="s">
        <v>122</v>
      </c>
      <c r="S1276" s="41" t="s">
        <v>122</v>
      </c>
      <c r="T1276" s="41" t="s">
        <v>121</v>
      </c>
      <c r="U1276" s="41" t="s">
        <v>136</v>
      </c>
      <c r="V1276" s="41" t="s">
        <v>136</v>
      </c>
      <c r="W1276" s="47" t="s">
        <v>296</v>
      </c>
      <c r="X1276" s="43">
        <v>43491</v>
      </c>
      <c r="Y1276" s="43">
        <f t="shared" si="80"/>
        <v>43491</v>
      </c>
      <c r="Z1276" s="41">
        <f t="shared" si="75"/>
        <v>1269</v>
      </c>
      <c r="AA1276" s="42">
        <v>249</v>
      </c>
      <c r="AB1276" s="42">
        <v>0</v>
      </c>
      <c r="AC1276" s="40"/>
      <c r="AD1276" s="44" t="s">
        <v>400</v>
      </c>
      <c r="AE1276" s="41">
        <f t="shared" si="76"/>
        <v>1269</v>
      </c>
      <c r="AF1276" s="45" t="s">
        <v>401</v>
      </c>
      <c r="AG1276" s="46" t="s">
        <v>173</v>
      </c>
      <c r="AH1276" s="40">
        <f t="shared" si="78"/>
        <v>43555</v>
      </c>
      <c r="AI1276" s="40">
        <f t="shared" si="79"/>
        <v>43555</v>
      </c>
      <c r="AJ1276" s="41" t="s">
        <v>402</v>
      </c>
    </row>
    <row r="1277" spans="1:36" ht="15" customHeight="1">
      <c r="A1277" s="39">
        <f t="shared" si="77"/>
        <v>2019</v>
      </c>
      <c r="B1277" s="40">
        <v>43466</v>
      </c>
      <c r="C1277" s="40">
        <v>43555</v>
      </c>
      <c r="D1277" s="41" t="s">
        <v>96</v>
      </c>
      <c r="E1277" s="41">
        <v>322</v>
      </c>
      <c r="F1277" s="41" t="s">
        <v>144</v>
      </c>
      <c r="G1277" s="41" t="s">
        <v>144</v>
      </c>
      <c r="H1277" s="41" t="s">
        <v>145</v>
      </c>
      <c r="I1277" s="41" t="s">
        <v>1346</v>
      </c>
      <c r="J1277" s="41" t="s">
        <v>305</v>
      </c>
      <c r="K1277" s="41" t="s">
        <v>306</v>
      </c>
      <c r="L1277" s="41" t="s">
        <v>101</v>
      </c>
      <c r="M1277" s="41" t="s">
        <v>136</v>
      </c>
      <c r="N1277" s="41" t="s">
        <v>103</v>
      </c>
      <c r="O1277" s="41">
        <v>0</v>
      </c>
      <c r="P1277" s="42">
        <v>0</v>
      </c>
      <c r="Q1277" s="41" t="s">
        <v>121</v>
      </c>
      <c r="R1277" s="41" t="s">
        <v>122</v>
      </c>
      <c r="S1277" s="41" t="s">
        <v>122</v>
      </c>
      <c r="T1277" s="41" t="s">
        <v>121</v>
      </c>
      <c r="U1277" s="41" t="s">
        <v>136</v>
      </c>
      <c r="V1277" s="41" t="s">
        <v>136</v>
      </c>
      <c r="W1277" s="47" t="s">
        <v>296</v>
      </c>
      <c r="X1277" s="43">
        <v>43491</v>
      </c>
      <c r="Y1277" s="43">
        <f t="shared" si="80"/>
        <v>43491</v>
      </c>
      <c r="Z1277" s="41">
        <f t="shared" ref="Z1277:Z1340" si="81">+Z1276+1</f>
        <v>1270</v>
      </c>
      <c r="AA1277" s="42">
        <v>195</v>
      </c>
      <c r="AB1277" s="42">
        <v>0</v>
      </c>
      <c r="AC1277" s="40"/>
      <c r="AD1277" s="44" t="s">
        <v>400</v>
      </c>
      <c r="AE1277" s="41">
        <f t="shared" ref="AE1277:AE1340" si="82">+AE1276+1</f>
        <v>1270</v>
      </c>
      <c r="AF1277" s="45" t="s">
        <v>401</v>
      </c>
      <c r="AG1277" s="46" t="s">
        <v>173</v>
      </c>
      <c r="AH1277" s="40">
        <f t="shared" si="78"/>
        <v>43555</v>
      </c>
      <c r="AI1277" s="40">
        <f t="shared" si="79"/>
        <v>43555</v>
      </c>
      <c r="AJ1277" s="41" t="s">
        <v>402</v>
      </c>
    </row>
    <row r="1278" spans="1:36" ht="15" customHeight="1">
      <c r="A1278" s="39">
        <f t="shared" ref="A1278:A1341" si="83">YEAR(B1278)</f>
        <v>2019</v>
      </c>
      <c r="B1278" s="40">
        <v>43466</v>
      </c>
      <c r="C1278" s="40">
        <v>43555</v>
      </c>
      <c r="D1278" s="41" t="s">
        <v>96</v>
      </c>
      <c r="E1278" s="41">
        <v>322</v>
      </c>
      <c r="F1278" s="41" t="s">
        <v>144</v>
      </c>
      <c r="G1278" s="41" t="s">
        <v>144</v>
      </c>
      <c r="H1278" s="41" t="s">
        <v>145</v>
      </c>
      <c r="I1278" s="41" t="s">
        <v>1346</v>
      </c>
      <c r="J1278" s="41" t="s">
        <v>305</v>
      </c>
      <c r="K1278" s="41" t="s">
        <v>306</v>
      </c>
      <c r="L1278" s="41" t="s">
        <v>101</v>
      </c>
      <c r="M1278" s="41" t="s">
        <v>136</v>
      </c>
      <c r="N1278" s="41" t="s">
        <v>103</v>
      </c>
      <c r="O1278" s="41">
        <v>0</v>
      </c>
      <c r="P1278" s="42">
        <v>0</v>
      </c>
      <c r="Q1278" s="41" t="s">
        <v>121</v>
      </c>
      <c r="R1278" s="41" t="s">
        <v>122</v>
      </c>
      <c r="S1278" s="41" t="s">
        <v>122</v>
      </c>
      <c r="T1278" s="41" t="s">
        <v>121</v>
      </c>
      <c r="U1278" s="41" t="s">
        <v>136</v>
      </c>
      <c r="V1278" s="41" t="s">
        <v>136</v>
      </c>
      <c r="W1278" s="47" t="s">
        <v>296</v>
      </c>
      <c r="X1278" s="43">
        <v>43495</v>
      </c>
      <c r="Y1278" s="43">
        <f t="shared" si="80"/>
        <v>43495</v>
      </c>
      <c r="Z1278" s="41">
        <f t="shared" si="81"/>
        <v>1271</v>
      </c>
      <c r="AA1278" s="42">
        <v>33</v>
      </c>
      <c r="AB1278" s="42">
        <v>0</v>
      </c>
      <c r="AC1278" s="40"/>
      <c r="AD1278" s="44" t="s">
        <v>400</v>
      </c>
      <c r="AE1278" s="41">
        <f t="shared" si="82"/>
        <v>1271</v>
      </c>
      <c r="AF1278" s="45" t="s">
        <v>401</v>
      </c>
      <c r="AG1278" s="46" t="s">
        <v>173</v>
      </c>
      <c r="AH1278" s="40">
        <f t="shared" si="78"/>
        <v>43555</v>
      </c>
      <c r="AI1278" s="40">
        <f t="shared" si="79"/>
        <v>43555</v>
      </c>
      <c r="AJ1278" s="41" t="s">
        <v>402</v>
      </c>
    </row>
    <row r="1279" spans="1:36" ht="15" customHeight="1">
      <c r="A1279" s="39">
        <f t="shared" si="83"/>
        <v>2019</v>
      </c>
      <c r="B1279" s="40">
        <v>43466</v>
      </c>
      <c r="C1279" s="40">
        <v>43555</v>
      </c>
      <c r="D1279" s="41" t="s">
        <v>96</v>
      </c>
      <c r="E1279" s="41">
        <v>322</v>
      </c>
      <c r="F1279" s="41" t="s">
        <v>144</v>
      </c>
      <c r="G1279" s="41" t="s">
        <v>144</v>
      </c>
      <c r="H1279" s="41" t="s">
        <v>145</v>
      </c>
      <c r="I1279" s="41" t="s">
        <v>1346</v>
      </c>
      <c r="J1279" s="41" t="s">
        <v>305</v>
      </c>
      <c r="K1279" s="41" t="s">
        <v>306</v>
      </c>
      <c r="L1279" s="41" t="s">
        <v>101</v>
      </c>
      <c r="M1279" s="41" t="s">
        <v>136</v>
      </c>
      <c r="N1279" s="41" t="s">
        <v>103</v>
      </c>
      <c r="O1279" s="41">
        <v>0</v>
      </c>
      <c r="P1279" s="42">
        <v>0</v>
      </c>
      <c r="Q1279" s="41" t="s">
        <v>121</v>
      </c>
      <c r="R1279" s="41" t="s">
        <v>122</v>
      </c>
      <c r="S1279" s="41" t="s">
        <v>122</v>
      </c>
      <c r="T1279" s="41" t="s">
        <v>121</v>
      </c>
      <c r="U1279" s="41" t="s">
        <v>136</v>
      </c>
      <c r="V1279" s="41" t="s">
        <v>136</v>
      </c>
      <c r="W1279" s="47" t="s">
        <v>296</v>
      </c>
      <c r="X1279" s="43">
        <v>30</v>
      </c>
      <c r="Y1279" s="43">
        <f t="shared" si="80"/>
        <v>30</v>
      </c>
      <c r="Z1279" s="41">
        <f t="shared" si="81"/>
        <v>1272</v>
      </c>
      <c r="AA1279" s="42">
        <v>195</v>
      </c>
      <c r="AB1279" s="42">
        <v>0</v>
      </c>
      <c r="AC1279" s="40"/>
      <c r="AD1279" s="44" t="s">
        <v>400</v>
      </c>
      <c r="AE1279" s="41">
        <f t="shared" si="82"/>
        <v>1272</v>
      </c>
      <c r="AF1279" s="45" t="s">
        <v>401</v>
      </c>
      <c r="AG1279" s="46" t="s">
        <v>173</v>
      </c>
      <c r="AH1279" s="40">
        <f t="shared" si="78"/>
        <v>43555</v>
      </c>
      <c r="AI1279" s="40">
        <f t="shared" si="79"/>
        <v>43555</v>
      </c>
      <c r="AJ1279" s="41" t="s">
        <v>402</v>
      </c>
    </row>
    <row r="1280" spans="1:36" ht="15" customHeight="1">
      <c r="A1280" s="39">
        <f t="shared" si="83"/>
        <v>2019</v>
      </c>
      <c r="B1280" s="40">
        <v>43466</v>
      </c>
      <c r="C1280" s="40">
        <v>43555</v>
      </c>
      <c r="D1280" s="41" t="s">
        <v>96</v>
      </c>
      <c r="E1280" s="41">
        <v>322</v>
      </c>
      <c r="F1280" s="41" t="s">
        <v>144</v>
      </c>
      <c r="G1280" s="41" t="s">
        <v>144</v>
      </c>
      <c r="H1280" s="41" t="s">
        <v>145</v>
      </c>
      <c r="I1280" s="41" t="s">
        <v>1346</v>
      </c>
      <c r="J1280" s="41" t="s">
        <v>305</v>
      </c>
      <c r="K1280" s="41" t="s">
        <v>306</v>
      </c>
      <c r="L1280" s="41" t="s">
        <v>101</v>
      </c>
      <c r="M1280" s="41" t="s">
        <v>136</v>
      </c>
      <c r="N1280" s="41" t="s">
        <v>103</v>
      </c>
      <c r="O1280" s="41">
        <v>0</v>
      </c>
      <c r="P1280" s="42">
        <v>0</v>
      </c>
      <c r="Q1280" s="41" t="s">
        <v>121</v>
      </c>
      <c r="R1280" s="41" t="s">
        <v>122</v>
      </c>
      <c r="S1280" s="41" t="s">
        <v>122</v>
      </c>
      <c r="T1280" s="41" t="s">
        <v>121</v>
      </c>
      <c r="U1280" s="41" t="s">
        <v>136</v>
      </c>
      <c r="V1280" s="41" t="s">
        <v>136</v>
      </c>
      <c r="W1280" s="47" t="s">
        <v>296</v>
      </c>
      <c r="X1280" s="43">
        <v>43494</v>
      </c>
      <c r="Y1280" s="43">
        <f t="shared" si="80"/>
        <v>43494</v>
      </c>
      <c r="Z1280" s="41">
        <f t="shared" si="81"/>
        <v>1273</v>
      </c>
      <c r="AA1280" s="42">
        <v>249</v>
      </c>
      <c r="AB1280" s="42">
        <v>0</v>
      </c>
      <c r="AC1280" s="40"/>
      <c r="AD1280" s="44" t="s">
        <v>400</v>
      </c>
      <c r="AE1280" s="41">
        <f t="shared" si="82"/>
        <v>1273</v>
      </c>
      <c r="AF1280" s="45" t="s">
        <v>401</v>
      </c>
      <c r="AG1280" s="46" t="s">
        <v>173</v>
      </c>
      <c r="AH1280" s="40">
        <f t="shared" si="78"/>
        <v>43555</v>
      </c>
      <c r="AI1280" s="40">
        <f t="shared" si="79"/>
        <v>43555</v>
      </c>
      <c r="AJ1280" s="41" t="s">
        <v>402</v>
      </c>
    </row>
    <row r="1281" spans="1:36" ht="15" customHeight="1">
      <c r="A1281" s="39">
        <f t="shared" si="83"/>
        <v>2019</v>
      </c>
      <c r="B1281" s="40">
        <v>43466</v>
      </c>
      <c r="C1281" s="40">
        <v>43555</v>
      </c>
      <c r="D1281" s="41" t="s">
        <v>96</v>
      </c>
      <c r="E1281" s="41">
        <v>322</v>
      </c>
      <c r="F1281" s="41" t="s">
        <v>144</v>
      </c>
      <c r="G1281" s="41" t="s">
        <v>144</v>
      </c>
      <c r="H1281" s="41" t="s">
        <v>145</v>
      </c>
      <c r="I1281" s="41" t="s">
        <v>1346</v>
      </c>
      <c r="J1281" s="41" t="s">
        <v>305</v>
      </c>
      <c r="K1281" s="41" t="s">
        <v>306</v>
      </c>
      <c r="L1281" s="41" t="s">
        <v>101</v>
      </c>
      <c r="M1281" s="41" t="s">
        <v>136</v>
      </c>
      <c r="N1281" s="41" t="s">
        <v>103</v>
      </c>
      <c r="O1281" s="41">
        <v>0</v>
      </c>
      <c r="P1281" s="42">
        <v>0</v>
      </c>
      <c r="Q1281" s="41" t="s">
        <v>121</v>
      </c>
      <c r="R1281" s="41" t="s">
        <v>122</v>
      </c>
      <c r="S1281" s="41" t="s">
        <v>122</v>
      </c>
      <c r="T1281" s="41" t="s">
        <v>121</v>
      </c>
      <c r="U1281" s="41" t="s">
        <v>136</v>
      </c>
      <c r="V1281" s="41" t="s">
        <v>136</v>
      </c>
      <c r="W1281" s="47" t="s">
        <v>296</v>
      </c>
      <c r="X1281" s="43">
        <v>43495</v>
      </c>
      <c r="Y1281" s="43">
        <f t="shared" si="80"/>
        <v>43495</v>
      </c>
      <c r="Z1281" s="41">
        <f t="shared" si="81"/>
        <v>1274</v>
      </c>
      <c r="AA1281" s="42">
        <v>70</v>
      </c>
      <c r="AB1281" s="42">
        <v>0</v>
      </c>
      <c r="AC1281" s="40"/>
      <c r="AD1281" s="44" t="s">
        <v>400</v>
      </c>
      <c r="AE1281" s="41">
        <f t="shared" si="82"/>
        <v>1274</v>
      </c>
      <c r="AF1281" s="45" t="s">
        <v>401</v>
      </c>
      <c r="AG1281" s="46" t="s">
        <v>173</v>
      </c>
      <c r="AH1281" s="40">
        <f t="shared" si="78"/>
        <v>43555</v>
      </c>
      <c r="AI1281" s="40">
        <f t="shared" si="79"/>
        <v>43555</v>
      </c>
      <c r="AJ1281" s="41" t="s">
        <v>402</v>
      </c>
    </row>
    <row r="1282" spans="1:36" ht="15" customHeight="1">
      <c r="A1282" s="39">
        <f t="shared" si="83"/>
        <v>2019</v>
      </c>
      <c r="B1282" s="40">
        <v>43466</v>
      </c>
      <c r="C1282" s="40">
        <v>43555</v>
      </c>
      <c r="D1282" s="41" t="s">
        <v>96</v>
      </c>
      <c r="E1282" s="41">
        <v>322</v>
      </c>
      <c r="F1282" s="41" t="s">
        <v>144</v>
      </c>
      <c r="G1282" s="41" t="s">
        <v>144</v>
      </c>
      <c r="H1282" s="41" t="s">
        <v>145</v>
      </c>
      <c r="I1282" s="41" t="s">
        <v>1346</v>
      </c>
      <c r="J1282" s="41" t="s">
        <v>305</v>
      </c>
      <c r="K1282" s="41" t="s">
        <v>306</v>
      </c>
      <c r="L1282" s="41" t="s">
        <v>101</v>
      </c>
      <c r="M1282" s="41" t="s">
        <v>136</v>
      </c>
      <c r="N1282" s="41" t="s">
        <v>103</v>
      </c>
      <c r="O1282" s="41">
        <v>0</v>
      </c>
      <c r="P1282" s="42">
        <v>0</v>
      </c>
      <c r="Q1282" s="41" t="s">
        <v>121</v>
      </c>
      <c r="R1282" s="41" t="s">
        <v>122</v>
      </c>
      <c r="S1282" s="41" t="s">
        <v>122</v>
      </c>
      <c r="T1282" s="41" t="s">
        <v>121</v>
      </c>
      <c r="U1282" s="41" t="s">
        <v>136</v>
      </c>
      <c r="V1282" s="41" t="s">
        <v>136</v>
      </c>
      <c r="W1282" s="47" t="s">
        <v>296</v>
      </c>
      <c r="X1282" s="43">
        <v>43494</v>
      </c>
      <c r="Y1282" s="43">
        <f t="shared" si="80"/>
        <v>43494</v>
      </c>
      <c r="Z1282" s="41">
        <f t="shared" si="81"/>
        <v>1275</v>
      </c>
      <c r="AA1282" s="42">
        <v>134</v>
      </c>
      <c r="AB1282" s="42">
        <v>0</v>
      </c>
      <c r="AC1282" s="40"/>
      <c r="AD1282" s="44" t="s">
        <v>400</v>
      </c>
      <c r="AE1282" s="41">
        <f t="shared" si="82"/>
        <v>1275</v>
      </c>
      <c r="AF1282" s="45" t="s">
        <v>401</v>
      </c>
      <c r="AG1282" s="46" t="s">
        <v>173</v>
      </c>
      <c r="AH1282" s="40">
        <f t="shared" si="78"/>
        <v>43555</v>
      </c>
      <c r="AI1282" s="40">
        <f t="shared" si="79"/>
        <v>43555</v>
      </c>
      <c r="AJ1282" s="41" t="s">
        <v>402</v>
      </c>
    </row>
    <row r="1283" spans="1:36" ht="15" customHeight="1">
      <c r="A1283" s="39">
        <f t="shared" si="83"/>
        <v>2019</v>
      </c>
      <c r="B1283" s="40">
        <v>43466</v>
      </c>
      <c r="C1283" s="40">
        <v>43555</v>
      </c>
      <c r="D1283" s="41" t="s">
        <v>96</v>
      </c>
      <c r="E1283" s="41">
        <v>322</v>
      </c>
      <c r="F1283" s="41" t="s">
        <v>144</v>
      </c>
      <c r="G1283" s="41" t="s">
        <v>144</v>
      </c>
      <c r="H1283" s="41" t="s">
        <v>145</v>
      </c>
      <c r="I1283" s="41" t="s">
        <v>331</v>
      </c>
      <c r="J1283" s="41" t="s">
        <v>332</v>
      </c>
      <c r="K1283" s="41" t="s">
        <v>333</v>
      </c>
      <c r="L1283" s="41" t="s">
        <v>101</v>
      </c>
      <c r="M1283" s="41" t="s">
        <v>136</v>
      </c>
      <c r="N1283" s="41" t="s">
        <v>103</v>
      </c>
      <c r="O1283" s="41">
        <v>0</v>
      </c>
      <c r="P1283" s="42">
        <v>0</v>
      </c>
      <c r="Q1283" s="41" t="s">
        <v>121</v>
      </c>
      <c r="R1283" s="41" t="s">
        <v>122</v>
      </c>
      <c r="S1283" s="41" t="s">
        <v>122</v>
      </c>
      <c r="T1283" s="41" t="s">
        <v>121</v>
      </c>
      <c r="U1283" s="41" t="s">
        <v>136</v>
      </c>
      <c r="V1283" s="41" t="s">
        <v>136</v>
      </c>
      <c r="W1283" s="47" t="s">
        <v>296</v>
      </c>
      <c r="X1283" s="43">
        <v>43496</v>
      </c>
      <c r="Y1283" s="43">
        <f t="shared" si="80"/>
        <v>43496</v>
      </c>
      <c r="Z1283" s="41">
        <f t="shared" si="81"/>
        <v>1276</v>
      </c>
      <c r="AA1283" s="42">
        <v>250</v>
      </c>
      <c r="AB1283" s="42">
        <v>0</v>
      </c>
      <c r="AC1283" s="40"/>
      <c r="AD1283" s="44" t="s">
        <v>400</v>
      </c>
      <c r="AE1283" s="41">
        <f t="shared" si="82"/>
        <v>1276</v>
      </c>
      <c r="AF1283" s="45" t="s">
        <v>401</v>
      </c>
      <c r="AG1283" s="46" t="s">
        <v>173</v>
      </c>
      <c r="AH1283" s="40">
        <f t="shared" si="78"/>
        <v>43555</v>
      </c>
      <c r="AI1283" s="40">
        <f t="shared" si="79"/>
        <v>43555</v>
      </c>
      <c r="AJ1283" s="41" t="s">
        <v>402</v>
      </c>
    </row>
    <row r="1284" spans="1:36" ht="15" customHeight="1">
      <c r="A1284" s="39">
        <f t="shared" si="83"/>
        <v>2019</v>
      </c>
      <c r="B1284" s="40">
        <v>43466</v>
      </c>
      <c r="C1284" s="40">
        <v>43555</v>
      </c>
      <c r="D1284" s="41" t="s">
        <v>96</v>
      </c>
      <c r="E1284" s="41">
        <v>322</v>
      </c>
      <c r="F1284" s="41" t="s">
        <v>144</v>
      </c>
      <c r="G1284" s="41" t="s">
        <v>144</v>
      </c>
      <c r="H1284" s="41" t="s">
        <v>145</v>
      </c>
      <c r="I1284" s="41" t="s">
        <v>331</v>
      </c>
      <c r="J1284" s="41" t="s">
        <v>332</v>
      </c>
      <c r="K1284" s="41" t="s">
        <v>333</v>
      </c>
      <c r="L1284" s="41" t="s">
        <v>101</v>
      </c>
      <c r="M1284" s="41" t="s">
        <v>136</v>
      </c>
      <c r="N1284" s="41" t="s">
        <v>103</v>
      </c>
      <c r="O1284" s="41">
        <v>0</v>
      </c>
      <c r="P1284" s="42">
        <v>0</v>
      </c>
      <c r="Q1284" s="41" t="s">
        <v>121</v>
      </c>
      <c r="R1284" s="41" t="s">
        <v>122</v>
      </c>
      <c r="S1284" s="41" t="s">
        <v>122</v>
      </c>
      <c r="T1284" s="41" t="s">
        <v>121</v>
      </c>
      <c r="U1284" s="41" t="s">
        <v>136</v>
      </c>
      <c r="V1284" s="41" t="s">
        <v>136</v>
      </c>
      <c r="W1284" s="47" t="s">
        <v>296</v>
      </c>
      <c r="X1284" s="43">
        <v>43496</v>
      </c>
      <c r="Y1284" s="43">
        <f t="shared" si="80"/>
        <v>43496</v>
      </c>
      <c r="Z1284" s="41">
        <f t="shared" si="81"/>
        <v>1277</v>
      </c>
      <c r="AA1284" s="42">
        <v>249</v>
      </c>
      <c r="AB1284" s="42">
        <v>0</v>
      </c>
      <c r="AC1284" s="40"/>
      <c r="AD1284" s="44" t="s">
        <v>400</v>
      </c>
      <c r="AE1284" s="41">
        <f t="shared" si="82"/>
        <v>1277</v>
      </c>
      <c r="AF1284" s="45" t="s">
        <v>401</v>
      </c>
      <c r="AG1284" s="46" t="s">
        <v>173</v>
      </c>
      <c r="AH1284" s="40">
        <f t="shared" si="78"/>
        <v>43555</v>
      </c>
      <c r="AI1284" s="40">
        <f t="shared" si="79"/>
        <v>43555</v>
      </c>
      <c r="AJ1284" s="41" t="s">
        <v>402</v>
      </c>
    </row>
    <row r="1285" spans="1:36" ht="15" customHeight="1">
      <c r="A1285" s="39">
        <f t="shared" si="83"/>
        <v>2019</v>
      </c>
      <c r="B1285" s="40">
        <v>43466</v>
      </c>
      <c r="C1285" s="40">
        <v>43555</v>
      </c>
      <c r="D1285" s="41" t="s">
        <v>96</v>
      </c>
      <c r="E1285" s="41">
        <v>322</v>
      </c>
      <c r="F1285" s="41" t="s">
        <v>144</v>
      </c>
      <c r="G1285" s="41" t="s">
        <v>144</v>
      </c>
      <c r="H1285" s="41" t="s">
        <v>145</v>
      </c>
      <c r="I1285" s="41" t="s">
        <v>331</v>
      </c>
      <c r="J1285" s="41" t="s">
        <v>332</v>
      </c>
      <c r="K1285" s="41" t="s">
        <v>333</v>
      </c>
      <c r="L1285" s="41" t="s">
        <v>101</v>
      </c>
      <c r="M1285" s="41" t="s">
        <v>136</v>
      </c>
      <c r="N1285" s="41" t="s">
        <v>103</v>
      </c>
      <c r="O1285" s="41">
        <v>0</v>
      </c>
      <c r="P1285" s="42">
        <v>0</v>
      </c>
      <c r="Q1285" s="41" t="s">
        <v>121</v>
      </c>
      <c r="R1285" s="41" t="s">
        <v>122</v>
      </c>
      <c r="S1285" s="41" t="s">
        <v>122</v>
      </c>
      <c r="T1285" s="41" t="s">
        <v>121</v>
      </c>
      <c r="U1285" s="41" t="s">
        <v>136</v>
      </c>
      <c r="V1285" s="41" t="s">
        <v>136</v>
      </c>
      <c r="W1285" s="47" t="s">
        <v>296</v>
      </c>
      <c r="X1285" s="43">
        <v>43496</v>
      </c>
      <c r="Y1285" s="43">
        <f t="shared" si="80"/>
        <v>43496</v>
      </c>
      <c r="Z1285" s="41">
        <f t="shared" si="81"/>
        <v>1278</v>
      </c>
      <c r="AA1285" s="42">
        <v>121</v>
      </c>
      <c r="AB1285" s="42">
        <v>0</v>
      </c>
      <c r="AC1285" s="40"/>
      <c r="AD1285" s="44" t="s">
        <v>400</v>
      </c>
      <c r="AE1285" s="41">
        <f t="shared" si="82"/>
        <v>1278</v>
      </c>
      <c r="AF1285" s="45" t="s">
        <v>401</v>
      </c>
      <c r="AG1285" s="46" t="s">
        <v>173</v>
      </c>
      <c r="AH1285" s="40">
        <f t="shared" si="78"/>
        <v>43555</v>
      </c>
      <c r="AI1285" s="40">
        <f t="shared" si="79"/>
        <v>43555</v>
      </c>
      <c r="AJ1285" s="41" t="s">
        <v>402</v>
      </c>
    </row>
    <row r="1286" spans="1:36" ht="15" customHeight="1">
      <c r="A1286" s="39">
        <f t="shared" si="83"/>
        <v>2019</v>
      </c>
      <c r="B1286" s="40">
        <v>43466</v>
      </c>
      <c r="C1286" s="40">
        <v>43555</v>
      </c>
      <c r="D1286" s="41" t="s">
        <v>96</v>
      </c>
      <c r="E1286" s="41">
        <v>322</v>
      </c>
      <c r="F1286" s="41" t="s">
        <v>144</v>
      </c>
      <c r="G1286" s="41" t="s">
        <v>144</v>
      </c>
      <c r="H1286" s="41" t="s">
        <v>145</v>
      </c>
      <c r="I1286" s="41" t="s">
        <v>331</v>
      </c>
      <c r="J1286" s="41" t="s">
        <v>332</v>
      </c>
      <c r="K1286" s="41" t="s">
        <v>333</v>
      </c>
      <c r="L1286" s="41" t="s">
        <v>101</v>
      </c>
      <c r="M1286" s="41" t="s">
        <v>136</v>
      </c>
      <c r="N1286" s="41" t="s">
        <v>103</v>
      </c>
      <c r="O1286" s="41">
        <v>0</v>
      </c>
      <c r="P1286" s="42">
        <v>0</v>
      </c>
      <c r="Q1286" s="41" t="s">
        <v>121</v>
      </c>
      <c r="R1286" s="41" t="s">
        <v>122</v>
      </c>
      <c r="S1286" s="41" t="s">
        <v>122</v>
      </c>
      <c r="T1286" s="41" t="s">
        <v>121</v>
      </c>
      <c r="U1286" s="41" t="s">
        <v>136</v>
      </c>
      <c r="V1286" s="41" t="s">
        <v>136</v>
      </c>
      <c r="W1286" s="47" t="s">
        <v>296</v>
      </c>
      <c r="X1286" s="43">
        <v>43495</v>
      </c>
      <c r="Y1286" s="43">
        <f t="shared" si="80"/>
        <v>43495</v>
      </c>
      <c r="Z1286" s="41">
        <f t="shared" si="81"/>
        <v>1279</v>
      </c>
      <c r="AA1286" s="42">
        <v>200</v>
      </c>
      <c r="AB1286" s="42">
        <v>0</v>
      </c>
      <c r="AC1286" s="40"/>
      <c r="AD1286" s="44" t="s">
        <v>400</v>
      </c>
      <c r="AE1286" s="41">
        <f t="shared" si="82"/>
        <v>1279</v>
      </c>
      <c r="AF1286" s="45" t="s">
        <v>401</v>
      </c>
      <c r="AG1286" s="46" t="s">
        <v>173</v>
      </c>
      <c r="AH1286" s="40">
        <f t="shared" si="78"/>
        <v>43555</v>
      </c>
      <c r="AI1286" s="40">
        <f t="shared" si="79"/>
        <v>43555</v>
      </c>
      <c r="AJ1286" s="41" t="s">
        <v>402</v>
      </c>
    </row>
    <row r="1287" spans="1:36" ht="15" customHeight="1">
      <c r="A1287" s="39">
        <f t="shared" si="83"/>
        <v>2019</v>
      </c>
      <c r="B1287" s="40">
        <v>43466</v>
      </c>
      <c r="C1287" s="40">
        <v>43555</v>
      </c>
      <c r="D1287" s="41" t="s">
        <v>96</v>
      </c>
      <c r="E1287" s="41">
        <v>322</v>
      </c>
      <c r="F1287" s="41" t="s">
        <v>144</v>
      </c>
      <c r="G1287" s="41" t="s">
        <v>144</v>
      </c>
      <c r="H1287" s="41" t="s">
        <v>145</v>
      </c>
      <c r="I1287" s="41" t="s">
        <v>331</v>
      </c>
      <c r="J1287" s="41" t="s">
        <v>332</v>
      </c>
      <c r="K1287" s="41" t="s">
        <v>333</v>
      </c>
      <c r="L1287" s="41" t="s">
        <v>101</v>
      </c>
      <c r="M1287" s="41" t="s">
        <v>136</v>
      </c>
      <c r="N1287" s="41" t="s">
        <v>103</v>
      </c>
      <c r="O1287" s="41">
        <v>0</v>
      </c>
      <c r="P1287" s="42">
        <v>0</v>
      </c>
      <c r="Q1287" s="41" t="s">
        <v>121</v>
      </c>
      <c r="R1287" s="41" t="s">
        <v>122</v>
      </c>
      <c r="S1287" s="41" t="s">
        <v>122</v>
      </c>
      <c r="T1287" s="41" t="s">
        <v>121</v>
      </c>
      <c r="U1287" s="41" t="s">
        <v>136</v>
      </c>
      <c r="V1287" s="41" t="s">
        <v>136</v>
      </c>
      <c r="W1287" s="47" t="s">
        <v>296</v>
      </c>
      <c r="X1287" s="43">
        <v>43494</v>
      </c>
      <c r="Y1287" s="43">
        <f t="shared" si="80"/>
        <v>43494</v>
      </c>
      <c r="Z1287" s="41">
        <f t="shared" si="81"/>
        <v>1280</v>
      </c>
      <c r="AA1287" s="42">
        <v>335</v>
      </c>
      <c r="AB1287" s="42">
        <v>0</v>
      </c>
      <c r="AC1287" s="40"/>
      <c r="AD1287" s="44" t="s">
        <v>400</v>
      </c>
      <c r="AE1287" s="41">
        <f t="shared" si="82"/>
        <v>1280</v>
      </c>
      <c r="AF1287" s="45" t="s">
        <v>401</v>
      </c>
      <c r="AG1287" s="46" t="s">
        <v>173</v>
      </c>
      <c r="AH1287" s="40">
        <f t="shared" si="78"/>
        <v>43555</v>
      </c>
      <c r="AI1287" s="40">
        <f t="shared" si="79"/>
        <v>43555</v>
      </c>
      <c r="AJ1287" s="41" t="s">
        <v>402</v>
      </c>
    </row>
    <row r="1288" spans="1:36" ht="15" customHeight="1">
      <c r="A1288" s="39">
        <f t="shared" si="83"/>
        <v>2019</v>
      </c>
      <c r="B1288" s="40">
        <v>43466</v>
      </c>
      <c r="C1288" s="40">
        <v>43555</v>
      </c>
      <c r="D1288" s="41" t="s">
        <v>96</v>
      </c>
      <c r="E1288" s="41">
        <v>512</v>
      </c>
      <c r="F1288" s="41" t="s">
        <v>1703</v>
      </c>
      <c r="G1288" s="41" t="s">
        <v>1703</v>
      </c>
      <c r="H1288" s="41" t="s">
        <v>347</v>
      </c>
      <c r="I1288" s="41" t="s">
        <v>1704</v>
      </c>
      <c r="J1288" s="41" t="s">
        <v>1705</v>
      </c>
      <c r="K1288" s="41" t="s">
        <v>273</v>
      </c>
      <c r="L1288" s="41" t="s">
        <v>101</v>
      </c>
      <c r="M1288" s="41" t="s">
        <v>1706</v>
      </c>
      <c r="N1288" s="41" t="s">
        <v>103</v>
      </c>
      <c r="O1288" s="41">
        <v>0</v>
      </c>
      <c r="P1288" s="42">
        <v>0</v>
      </c>
      <c r="Q1288" s="41" t="s">
        <v>121</v>
      </c>
      <c r="R1288" s="41" t="s">
        <v>122</v>
      </c>
      <c r="S1288" s="41" t="s">
        <v>122</v>
      </c>
      <c r="T1288" s="41" t="s">
        <v>121</v>
      </c>
      <c r="U1288" s="41" t="s">
        <v>122</v>
      </c>
      <c r="V1288" s="41" t="s">
        <v>122</v>
      </c>
      <c r="W1288" s="47" t="s">
        <v>1707</v>
      </c>
      <c r="X1288" s="43">
        <v>43514</v>
      </c>
      <c r="Y1288" s="43">
        <f t="shared" si="80"/>
        <v>43514</v>
      </c>
      <c r="Z1288" s="41">
        <f t="shared" si="81"/>
        <v>1281</v>
      </c>
      <c r="AA1288" s="42">
        <v>750</v>
      </c>
      <c r="AB1288" s="42">
        <v>0</v>
      </c>
      <c r="AC1288" s="40"/>
      <c r="AD1288" s="44" t="s">
        <v>400</v>
      </c>
      <c r="AE1288" s="41">
        <f t="shared" si="82"/>
        <v>1281</v>
      </c>
      <c r="AF1288" s="45" t="s">
        <v>401</v>
      </c>
      <c r="AG1288" s="46" t="s">
        <v>173</v>
      </c>
      <c r="AH1288" s="40">
        <f t="shared" si="78"/>
        <v>43555</v>
      </c>
      <c r="AI1288" s="40">
        <f t="shared" si="79"/>
        <v>43555</v>
      </c>
      <c r="AJ1288" s="41" t="s">
        <v>402</v>
      </c>
    </row>
    <row r="1289" spans="1:36" ht="15" customHeight="1">
      <c r="A1289" s="39">
        <f t="shared" si="83"/>
        <v>2019</v>
      </c>
      <c r="B1289" s="40">
        <v>43466</v>
      </c>
      <c r="C1289" s="40">
        <v>43555</v>
      </c>
      <c r="D1289" s="41" t="s">
        <v>96</v>
      </c>
      <c r="E1289" s="41">
        <v>203</v>
      </c>
      <c r="F1289" s="41" t="s">
        <v>307</v>
      </c>
      <c r="G1289" s="48" t="s">
        <v>126</v>
      </c>
      <c r="H1289" s="41" t="s">
        <v>127</v>
      </c>
      <c r="I1289" s="41" t="s">
        <v>1366</v>
      </c>
      <c r="J1289" s="41" t="s">
        <v>1367</v>
      </c>
      <c r="K1289" s="41" t="s">
        <v>1368</v>
      </c>
      <c r="L1289" s="41" t="s">
        <v>101</v>
      </c>
      <c r="M1289" s="41" t="s">
        <v>1708</v>
      </c>
      <c r="N1289" s="41" t="s">
        <v>103</v>
      </c>
      <c r="O1289" s="41">
        <v>0</v>
      </c>
      <c r="P1289" s="42">
        <v>0</v>
      </c>
      <c r="Q1289" s="41" t="s">
        <v>121</v>
      </c>
      <c r="R1289" s="41" t="s">
        <v>122</v>
      </c>
      <c r="S1289" s="41" t="s">
        <v>122</v>
      </c>
      <c r="T1289" s="41" t="s">
        <v>121</v>
      </c>
      <c r="U1289" s="41" t="s">
        <v>1709</v>
      </c>
      <c r="V1289" s="41" t="s">
        <v>1710</v>
      </c>
      <c r="W1289" s="41" t="s">
        <v>125</v>
      </c>
      <c r="X1289" s="43">
        <v>43553</v>
      </c>
      <c r="Y1289" s="43">
        <f t="shared" si="80"/>
        <v>43553</v>
      </c>
      <c r="Z1289" s="41">
        <f t="shared" si="81"/>
        <v>1282</v>
      </c>
      <c r="AA1289" s="42">
        <v>2605.9899999999998</v>
      </c>
      <c r="AB1289" s="42">
        <v>0</v>
      </c>
      <c r="AC1289" s="40"/>
      <c r="AD1289" s="44" t="s">
        <v>400</v>
      </c>
      <c r="AE1289" s="41">
        <f t="shared" si="82"/>
        <v>1282</v>
      </c>
      <c r="AF1289" s="45" t="s">
        <v>401</v>
      </c>
      <c r="AG1289" s="46" t="s">
        <v>173</v>
      </c>
      <c r="AH1289" s="40">
        <f t="shared" si="78"/>
        <v>43555</v>
      </c>
      <c r="AI1289" s="40">
        <f t="shared" si="79"/>
        <v>43555</v>
      </c>
      <c r="AJ1289" s="41" t="s">
        <v>402</v>
      </c>
    </row>
    <row r="1290" spans="1:36" ht="15" customHeight="1">
      <c r="A1290" s="39">
        <f t="shared" si="83"/>
        <v>2019</v>
      </c>
      <c r="B1290" s="40">
        <v>43466</v>
      </c>
      <c r="C1290" s="40">
        <v>43555</v>
      </c>
      <c r="D1290" s="41" t="s">
        <v>96</v>
      </c>
      <c r="E1290" s="41">
        <v>203</v>
      </c>
      <c r="F1290" s="41" t="s">
        <v>307</v>
      </c>
      <c r="G1290" s="48" t="s">
        <v>126</v>
      </c>
      <c r="H1290" s="41" t="s">
        <v>127</v>
      </c>
      <c r="I1290" s="41" t="s">
        <v>1366</v>
      </c>
      <c r="J1290" s="41" t="s">
        <v>1367</v>
      </c>
      <c r="K1290" s="41" t="s">
        <v>1368</v>
      </c>
      <c r="L1290" s="41" t="s">
        <v>102</v>
      </c>
      <c r="M1290" s="41" t="s">
        <v>1711</v>
      </c>
      <c r="N1290" s="41" t="s">
        <v>103</v>
      </c>
      <c r="O1290" s="41">
        <v>0</v>
      </c>
      <c r="P1290" s="42">
        <v>0</v>
      </c>
      <c r="Q1290" s="41" t="s">
        <v>121</v>
      </c>
      <c r="R1290" s="41" t="s">
        <v>122</v>
      </c>
      <c r="S1290" s="41" t="s">
        <v>122</v>
      </c>
      <c r="T1290" s="41" t="s">
        <v>121</v>
      </c>
      <c r="U1290" s="41" t="s">
        <v>122</v>
      </c>
      <c r="V1290" s="41" t="s">
        <v>122</v>
      </c>
      <c r="W1290" s="41" t="s">
        <v>125</v>
      </c>
      <c r="X1290" s="43">
        <v>43495</v>
      </c>
      <c r="Y1290" s="43">
        <f t="shared" si="80"/>
        <v>43495</v>
      </c>
      <c r="Z1290" s="41">
        <f t="shared" si="81"/>
        <v>1283</v>
      </c>
      <c r="AA1290" s="42">
        <v>8894</v>
      </c>
      <c r="AB1290" s="42">
        <v>0</v>
      </c>
      <c r="AC1290" s="40"/>
      <c r="AD1290" s="44" t="s">
        <v>400</v>
      </c>
      <c r="AE1290" s="41">
        <f t="shared" si="82"/>
        <v>1283</v>
      </c>
      <c r="AF1290" s="45" t="s">
        <v>401</v>
      </c>
      <c r="AG1290" s="46" t="s">
        <v>173</v>
      </c>
      <c r="AH1290" s="40">
        <f t="shared" ref="AH1290:AH1353" si="84">+C1290</f>
        <v>43555</v>
      </c>
      <c r="AI1290" s="40">
        <f t="shared" si="79"/>
        <v>43555</v>
      </c>
      <c r="AJ1290" s="41" t="s">
        <v>402</v>
      </c>
    </row>
    <row r="1291" spans="1:36" ht="15" customHeight="1">
      <c r="A1291" s="39">
        <f t="shared" si="83"/>
        <v>2019</v>
      </c>
      <c r="B1291" s="40">
        <v>43466</v>
      </c>
      <c r="C1291" s="40">
        <v>43555</v>
      </c>
      <c r="D1291" s="41" t="s">
        <v>96</v>
      </c>
      <c r="E1291" s="41">
        <v>203</v>
      </c>
      <c r="F1291" s="41" t="s">
        <v>307</v>
      </c>
      <c r="G1291" s="48" t="s">
        <v>126</v>
      </c>
      <c r="H1291" s="41" t="s">
        <v>127</v>
      </c>
      <c r="I1291" s="41" t="s">
        <v>1366</v>
      </c>
      <c r="J1291" s="41" t="s">
        <v>1367</v>
      </c>
      <c r="K1291" s="41" t="s">
        <v>1368</v>
      </c>
      <c r="L1291" s="41" t="s">
        <v>102</v>
      </c>
      <c r="M1291" s="41" t="s">
        <v>1711</v>
      </c>
      <c r="N1291" s="41" t="s">
        <v>103</v>
      </c>
      <c r="O1291" s="41">
        <v>0</v>
      </c>
      <c r="P1291" s="42">
        <v>0</v>
      </c>
      <c r="Q1291" s="41" t="s">
        <v>121</v>
      </c>
      <c r="R1291" s="41" t="s">
        <v>122</v>
      </c>
      <c r="S1291" s="41" t="s">
        <v>122</v>
      </c>
      <c r="T1291" s="41" t="s">
        <v>121</v>
      </c>
      <c r="U1291" s="41" t="s">
        <v>122</v>
      </c>
      <c r="V1291" s="41" t="s">
        <v>122</v>
      </c>
      <c r="W1291" s="41" t="s">
        <v>125</v>
      </c>
      <c r="X1291" s="43">
        <v>43544</v>
      </c>
      <c r="Y1291" s="43">
        <f t="shared" si="80"/>
        <v>43544</v>
      </c>
      <c r="Z1291" s="41">
        <f t="shared" si="81"/>
        <v>1284</v>
      </c>
      <c r="AA1291" s="42">
        <v>3083.7</v>
      </c>
      <c r="AB1291" s="42">
        <v>0</v>
      </c>
      <c r="AC1291" s="40"/>
      <c r="AD1291" s="44" t="s">
        <v>400</v>
      </c>
      <c r="AE1291" s="41">
        <f t="shared" si="82"/>
        <v>1284</v>
      </c>
      <c r="AF1291" s="45" t="s">
        <v>401</v>
      </c>
      <c r="AG1291" s="46" t="s">
        <v>173</v>
      </c>
      <c r="AH1291" s="40">
        <f t="shared" si="84"/>
        <v>43555</v>
      </c>
      <c r="AI1291" s="40">
        <f t="shared" si="79"/>
        <v>43555</v>
      </c>
      <c r="AJ1291" s="41" t="s">
        <v>402</v>
      </c>
    </row>
    <row r="1292" spans="1:36" ht="15" customHeight="1">
      <c r="A1292" s="39">
        <f t="shared" si="83"/>
        <v>2019</v>
      </c>
      <c r="B1292" s="40">
        <v>43466</v>
      </c>
      <c r="C1292" s="40">
        <v>43555</v>
      </c>
      <c r="D1292" s="41" t="s">
        <v>96</v>
      </c>
      <c r="E1292" s="41">
        <v>203</v>
      </c>
      <c r="F1292" s="41" t="s">
        <v>307</v>
      </c>
      <c r="G1292" s="48" t="s">
        <v>126</v>
      </c>
      <c r="H1292" s="41" t="s">
        <v>127</v>
      </c>
      <c r="I1292" s="41" t="s">
        <v>1366</v>
      </c>
      <c r="J1292" s="41" t="s">
        <v>1367</v>
      </c>
      <c r="K1292" s="41" t="s">
        <v>1368</v>
      </c>
      <c r="L1292" s="41" t="s">
        <v>102</v>
      </c>
      <c r="M1292" s="41" t="s">
        <v>1384</v>
      </c>
      <c r="N1292" s="41" t="s">
        <v>103</v>
      </c>
      <c r="O1292" s="41">
        <v>0</v>
      </c>
      <c r="P1292" s="42">
        <v>0</v>
      </c>
      <c r="Q1292" s="41" t="s">
        <v>121</v>
      </c>
      <c r="R1292" s="41" t="s">
        <v>122</v>
      </c>
      <c r="S1292" s="41" t="s">
        <v>122</v>
      </c>
      <c r="T1292" s="41" t="s">
        <v>121</v>
      </c>
      <c r="U1292" s="41" t="s">
        <v>122</v>
      </c>
      <c r="V1292" s="41" t="s">
        <v>122</v>
      </c>
      <c r="W1292" s="41" t="s">
        <v>1384</v>
      </c>
      <c r="X1292" s="43">
        <v>31</v>
      </c>
      <c r="Y1292" s="43">
        <f t="shared" si="80"/>
        <v>31</v>
      </c>
      <c r="Z1292" s="41">
        <f t="shared" si="81"/>
        <v>1285</v>
      </c>
      <c r="AA1292" s="42">
        <v>580</v>
      </c>
      <c r="AB1292" s="42">
        <v>0</v>
      </c>
      <c r="AC1292" s="40"/>
      <c r="AD1292" s="44" t="s">
        <v>400</v>
      </c>
      <c r="AE1292" s="41">
        <f t="shared" si="82"/>
        <v>1285</v>
      </c>
      <c r="AF1292" s="45" t="s">
        <v>401</v>
      </c>
      <c r="AG1292" s="46" t="s">
        <v>173</v>
      </c>
      <c r="AH1292" s="40">
        <f t="shared" si="84"/>
        <v>43555</v>
      </c>
      <c r="AI1292" s="40">
        <f t="shared" si="79"/>
        <v>43555</v>
      </c>
      <c r="AJ1292" s="41" t="s">
        <v>402</v>
      </c>
    </row>
    <row r="1293" spans="1:36" ht="15" customHeight="1">
      <c r="A1293" s="39">
        <f t="shared" si="83"/>
        <v>2019</v>
      </c>
      <c r="B1293" s="40">
        <v>43466</v>
      </c>
      <c r="C1293" s="40">
        <v>43555</v>
      </c>
      <c r="D1293" s="41" t="s">
        <v>96</v>
      </c>
      <c r="E1293" s="41">
        <v>203</v>
      </c>
      <c r="F1293" s="41" t="s">
        <v>307</v>
      </c>
      <c r="G1293" s="48" t="s">
        <v>126</v>
      </c>
      <c r="H1293" s="41" t="s">
        <v>127</v>
      </c>
      <c r="I1293" s="41" t="s">
        <v>1366</v>
      </c>
      <c r="J1293" s="41" t="s">
        <v>1367</v>
      </c>
      <c r="K1293" s="41" t="s">
        <v>1368</v>
      </c>
      <c r="L1293" s="41" t="s">
        <v>101</v>
      </c>
      <c r="M1293" s="41" t="s">
        <v>1708</v>
      </c>
      <c r="N1293" s="41" t="s">
        <v>103</v>
      </c>
      <c r="O1293" s="41">
        <v>0</v>
      </c>
      <c r="P1293" s="42">
        <v>0</v>
      </c>
      <c r="Q1293" s="41" t="s">
        <v>121</v>
      </c>
      <c r="R1293" s="41" t="s">
        <v>122</v>
      </c>
      <c r="S1293" s="41" t="s">
        <v>122</v>
      </c>
      <c r="T1293" s="41" t="s">
        <v>121</v>
      </c>
      <c r="U1293" s="41" t="s">
        <v>1709</v>
      </c>
      <c r="V1293" s="41" t="s">
        <v>1710</v>
      </c>
      <c r="W1293" s="41" t="s">
        <v>125</v>
      </c>
      <c r="X1293" s="43">
        <v>43539</v>
      </c>
      <c r="Y1293" s="43">
        <f t="shared" si="80"/>
        <v>43539</v>
      </c>
      <c r="Z1293" s="41">
        <f t="shared" si="81"/>
        <v>1286</v>
      </c>
      <c r="AA1293" s="42">
        <v>16684</v>
      </c>
      <c r="AB1293" s="42">
        <v>0</v>
      </c>
      <c r="AC1293" s="40"/>
      <c r="AD1293" s="44" t="s">
        <v>400</v>
      </c>
      <c r="AE1293" s="41">
        <f t="shared" si="82"/>
        <v>1286</v>
      </c>
      <c r="AF1293" s="45" t="s">
        <v>401</v>
      </c>
      <c r="AG1293" s="46" t="s">
        <v>173</v>
      </c>
      <c r="AH1293" s="40">
        <f t="shared" si="84"/>
        <v>43555</v>
      </c>
      <c r="AI1293" s="40">
        <f t="shared" si="79"/>
        <v>43555</v>
      </c>
      <c r="AJ1293" s="41" t="s">
        <v>402</v>
      </c>
    </row>
    <row r="1294" spans="1:36" ht="15" customHeight="1">
      <c r="A1294" s="39">
        <f t="shared" si="83"/>
        <v>2019</v>
      </c>
      <c r="B1294" s="40">
        <v>43466</v>
      </c>
      <c r="C1294" s="40">
        <v>43555</v>
      </c>
      <c r="D1294" s="41" t="s">
        <v>96</v>
      </c>
      <c r="E1294" s="41">
        <v>249</v>
      </c>
      <c r="F1294" s="41" t="s">
        <v>777</v>
      </c>
      <c r="G1294" s="41" t="s">
        <v>777</v>
      </c>
      <c r="H1294" s="41" t="s">
        <v>127</v>
      </c>
      <c r="I1294" s="41" t="s">
        <v>1020</v>
      </c>
      <c r="J1294" s="41" t="s">
        <v>329</v>
      </c>
      <c r="K1294" s="41" t="s">
        <v>1387</v>
      </c>
      <c r="L1294" s="41" t="s">
        <v>101</v>
      </c>
      <c r="M1294" s="41" t="s">
        <v>224</v>
      </c>
      <c r="N1294" s="41" t="s">
        <v>103</v>
      </c>
      <c r="O1294" s="41">
        <v>0</v>
      </c>
      <c r="P1294" s="42">
        <v>0</v>
      </c>
      <c r="Q1294" s="41" t="s">
        <v>121</v>
      </c>
      <c r="R1294" s="41" t="s">
        <v>122</v>
      </c>
      <c r="S1294" s="41" t="s">
        <v>122</v>
      </c>
      <c r="T1294" s="41" t="s">
        <v>121</v>
      </c>
      <c r="U1294" s="41" t="s">
        <v>122</v>
      </c>
      <c r="V1294" s="41" t="s">
        <v>1712</v>
      </c>
      <c r="W1294" s="41" t="s">
        <v>159</v>
      </c>
      <c r="X1294" s="43">
        <v>43511</v>
      </c>
      <c r="Y1294" s="43">
        <f t="shared" si="80"/>
        <v>43511</v>
      </c>
      <c r="Z1294" s="41">
        <f t="shared" si="81"/>
        <v>1287</v>
      </c>
      <c r="AA1294" s="42">
        <v>356</v>
      </c>
      <c r="AB1294" s="42">
        <v>0</v>
      </c>
      <c r="AC1294" s="40"/>
      <c r="AD1294" s="44" t="s">
        <v>400</v>
      </c>
      <c r="AE1294" s="41">
        <f t="shared" si="82"/>
        <v>1287</v>
      </c>
      <c r="AF1294" s="45" t="s">
        <v>401</v>
      </c>
      <c r="AG1294" s="46" t="s">
        <v>173</v>
      </c>
      <c r="AH1294" s="40">
        <f t="shared" si="84"/>
        <v>43555</v>
      </c>
      <c r="AI1294" s="40">
        <f t="shared" si="79"/>
        <v>43555</v>
      </c>
      <c r="AJ1294" s="41" t="s">
        <v>402</v>
      </c>
    </row>
    <row r="1295" spans="1:36" ht="15" customHeight="1">
      <c r="A1295" s="39">
        <f t="shared" si="83"/>
        <v>2019</v>
      </c>
      <c r="B1295" s="40">
        <v>43466</v>
      </c>
      <c r="C1295" s="40">
        <v>43555</v>
      </c>
      <c r="D1295" s="41" t="s">
        <v>96</v>
      </c>
      <c r="E1295" s="41">
        <v>249</v>
      </c>
      <c r="F1295" s="41" t="s">
        <v>777</v>
      </c>
      <c r="G1295" s="41" t="s">
        <v>777</v>
      </c>
      <c r="H1295" s="41" t="s">
        <v>127</v>
      </c>
      <c r="I1295" s="41" t="s">
        <v>1020</v>
      </c>
      <c r="J1295" s="41" t="s">
        <v>329</v>
      </c>
      <c r="K1295" s="41" t="s">
        <v>1387</v>
      </c>
      <c r="L1295" s="41" t="s">
        <v>101</v>
      </c>
      <c r="M1295" s="41" t="s">
        <v>1713</v>
      </c>
      <c r="N1295" s="41" t="s">
        <v>103</v>
      </c>
      <c r="O1295" s="41">
        <v>0</v>
      </c>
      <c r="P1295" s="42">
        <v>0</v>
      </c>
      <c r="Q1295" s="41" t="s">
        <v>121</v>
      </c>
      <c r="R1295" s="41" t="s">
        <v>122</v>
      </c>
      <c r="S1295" s="41" t="s">
        <v>122</v>
      </c>
      <c r="T1295" s="41" t="s">
        <v>121</v>
      </c>
      <c r="U1295" s="41" t="s">
        <v>122</v>
      </c>
      <c r="V1295" s="41" t="s">
        <v>122</v>
      </c>
      <c r="W1295" s="41" t="s">
        <v>159</v>
      </c>
      <c r="X1295" s="43">
        <v>43515</v>
      </c>
      <c r="Y1295" s="43">
        <f t="shared" si="80"/>
        <v>43515</v>
      </c>
      <c r="Z1295" s="41">
        <f t="shared" si="81"/>
        <v>1288</v>
      </c>
      <c r="AA1295" s="42">
        <v>170</v>
      </c>
      <c r="AB1295" s="42">
        <v>0</v>
      </c>
      <c r="AC1295" s="40"/>
      <c r="AD1295" s="44" t="s">
        <v>400</v>
      </c>
      <c r="AE1295" s="41">
        <f t="shared" si="82"/>
        <v>1288</v>
      </c>
      <c r="AF1295" s="45" t="s">
        <v>401</v>
      </c>
      <c r="AG1295" s="46" t="s">
        <v>173</v>
      </c>
      <c r="AH1295" s="40">
        <f t="shared" si="84"/>
        <v>43555</v>
      </c>
      <c r="AI1295" s="40">
        <f t="shared" si="79"/>
        <v>43555</v>
      </c>
      <c r="AJ1295" s="41" t="s">
        <v>402</v>
      </c>
    </row>
    <row r="1296" spans="1:36" ht="15" customHeight="1">
      <c r="A1296" s="39">
        <f t="shared" si="83"/>
        <v>2019</v>
      </c>
      <c r="B1296" s="40">
        <v>43466</v>
      </c>
      <c r="C1296" s="40">
        <v>43555</v>
      </c>
      <c r="D1296" s="41" t="s">
        <v>96</v>
      </c>
      <c r="E1296" s="41">
        <v>249</v>
      </c>
      <c r="F1296" s="41" t="s">
        <v>777</v>
      </c>
      <c r="G1296" s="41" t="s">
        <v>777</v>
      </c>
      <c r="H1296" s="41" t="s">
        <v>127</v>
      </c>
      <c r="I1296" s="41" t="s">
        <v>1020</v>
      </c>
      <c r="J1296" s="41" t="s">
        <v>329</v>
      </c>
      <c r="K1296" s="41" t="s">
        <v>1387</v>
      </c>
      <c r="L1296" s="41" t="s">
        <v>101</v>
      </c>
      <c r="M1296" s="41" t="s">
        <v>177</v>
      </c>
      <c r="N1296" s="41" t="s">
        <v>103</v>
      </c>
      <c r="O1296" s="41">
        <v>0</v>
      </c>
      <c r="P1296" s="42">
        <v>0</v>
      </c>
      <c r="Q1296" s="41" t="s">
        <v>121</v>
      </c>
      <c r="R1296" s="41" t="s">
        <v>122</v>
      </c>
      <c r="S1296" s="41" t="s">
        <v>122</v>
      </c>
      <c r="T1296" s="41" t="s">
        <v>121</v>
      </c>
      <c r="U1296" s="41" t="s">
        <v>122</v>
      </c>
      <c r="V1296" s="41" t="s">
        <v>122</v>
      </c>
      <c r="W1296" s="41" t="s">
        <v>159</v>
      </c>
      <c r="X1296" s="43">
        <v>43483</v>
      </c>
      <c r="Y1296" s="43">
        <f t="shared" si="80"/>
        <v>43483</v>
      </c>
      <c r="Z1296" s="41">
        <f t="shared" si="81"/>
        <v>1289</v>
      </c>
      <c r="AA1296" s="42">
        <v>130</v>
      </c>
      <c r="AB1296" s="42">
        <v>0</v>
      </c>
      <c r="AC1296" s="40"/>
      <c r="AD1296" s="44" t="s">
        <v>400</v>
      </c>
      <c r="AE1296" s="41">
        <f t="shared" si="82"/>
        <v>1289</v>
      </c>
      <c r="AF1296" s="45" t="s">
        <v>401</v>
      </c>
      <c r="AG1296" s="46" t="s">
        <v>173</v>
      </c>
      <c r="AH1296" s="40">
        <f t="shared" si="84"/>
        <v>43555</v>
      </c>
      <c r="AI1296" s="40">
        <f t="shared" ref="AI1296:AI1359" si="85">+AH1296</f>
        <v>43555</v>
      </c>
      <c r="AJ1296" s="41" t="s">
        <v>402</v>
      </c>
    </row>
    <row r="1297" spans="1:36" ht="15" customHeight="1">
      <c r="A1297" s="39">
        <f t="shared" si="83"/>
        <v>2019</v>
      </c>
      <c r="B1297" s="40">
        <v>43466</v>
      </c>
      <c r="C1297" s="40">
        <v>43555</v>
      </c>
      <c r="D1297" s="41" t="s">
        <v>96</v>
      </c>
      <c r="E1297" s="41">
        <v>249</v>
      </c>
      <c r="F1297" s="41" t="s">
        <v>777</v>
      </c>
      <c r="G1297" s="41" t="s">
        <v>777</v>
      </c>
      <c r="H1297" s="41" t="s">
        <v>127</v>
      </c>
      <c r="I1297" s="41" t="s">
        <v>1020</v>
      </c>
      <c r="J1297" s="41" t="s">
        <v>329</v>
      </c>
      <c r="K1297" s="41" t="s">
        <v>1387</v>
      </c>
      <c r="L1297" s="41" t="s">
        <v>101</v>
      </c>
      <c r="M1297" s="41" t="s">
        <v>1714</v>
      </c>
      <c r="N1297" s="41" t="s">
        <v>103</v>
      </c>
      <c r="O1297" s="41">
        <v>0</v>
      </c>
      <c r="P1297" s="42">
        <v>0</v>
      </c>
      <c r="Q1297" s="41" t="s">
        <v>121</v>
      </c>
      <c r="R1297" s="41" t="s">
        <v>122</v>
      </c>
      <c r="S1297" s="41" t="s">
        <v>122</v>
      </c>
      <c r="T1297" s="41" t="s">
        <v>121</v>
      </c>
      <c r="U1297" s="41" t="s">
        <v>122</v>
      </c>
      <c r="V1297" s="41" t="s">
        <v>122</v>
      </c>
      <c r="W1297" s="41" t="s">
        <v>159</v>
      </c>
      <c r="X1297" s="43">
        <v>43513</v>
      </c>
      <c r="Y1297" s="43">
        <f t="shared" si="80"/>
        <v>43513</v>
      </c>
      <c r="Z1297" s="41">
        <f t="shared" si="81"/>
        <v>1290</v>
      </c>
      <c r="AA1297" s="42">
        <v>273</v>
      </c>
      <c r="AB1297" s="42">
        <v>0</v>
      </c>
      <c r="AC1297" s="40"/>
      <c r="AD1297" s="44" t="s">
        <v>400</v>
      </c>
      <c r="AE1297" s="41">
        <f t="shared" si="82"/>
        <v>1290</v>
      </c>
      <c r="AF1297" s="45" t="s">
        <v>401</v>
      </c>
      <c r="AG1297" s="46" t="s">
        <v>173</v>
      </c>
      <c r="AH1297" s="40">
        <f t="shared" si="84"/>
        <v>43555</v>
      </c>
      <c r="AI1297" s="40">
        <f t="shared" si="85"/>
        <v>43555</v>
      </c>
      <c r="AJ1297" s="41" t="s">
        <v>402</v>
      </c>
    </row>
    <row r="1298" spans="1:36" ht="15" customHeight="1">
      <c r="A1298" s="39">
        <f t="shared" si="83"/>
        <v>2019</v>
      </c>
      <c r="B1298" s="40">
        <v>43466</v>
      </c>
      <c r="C1298" s="40">
        <v>43555</v>
      </c>
      <c r="D1298" s="41" t="s">
        <v>96</v>
      </c>
      <c r="E1298" s="41">
        <v>322</v>
      </c>
      <c r="F1298" s="41" t="s">
        <v>144</v>
      </c>
      <c r="G1298" s="41" t="s">
        <v>144</v>
      </c>
      <c r="H1298" s="41" t="s">
        <v>145</v>
      </c>
      <c r="I1298" s="41" t="s">
        <v>339</v>
      </c>
      <c r="J1298" s="41" t="s">
        <v>340</v>
      </c>
      <c r="K1298" s="41" t="s">
        <v>341</v>
      </c>
      <c r="L1298" s="41" t="s">
        <v>101</v>
      </c>
      <c r="M1298" s="41" t="s">
        <v>202</v>
      </c>
      <c r="N1298" s="41" t="s">
        <v>103</v>
      </c>
      <c r="O1298" s="41">
        <v>0</v>
      </c>
      <c r="P1298" s="42">
        <v>0</v>
      </c>
      <c r="Q1298" s="41" t="s">
        <v>121</v>
      </c>
      <c r="R1298" s="41" t="s">
        <v>122</v>
      </c>
      <c r="S1298" s="41" t="s">
        <v>122</v>
      </c>
      <c r="T1298" s="41" t="s">
        <v>121</v>
      </c>
      <c r="U1298" s="41" t="s">
        <v>122</v>
      </c>
      <c r="V1298" s="41" t="s">
        <v>202</v>
      </c>
      <c r="W1298" s="41" t="s">
        <v>159</v>
      </c>
      <c r="X1298" s="43">
        <v>43472</v>
      </c>
      <c r="Y1298" s="43">
        <v>1</v>
      </c>
      <c r="Z1298" s="41">
        <f t="shared" si="81"/>
        <v>1291</v>
      </c>
      <c r="AA1298" s="42">
        <v>212</v>
      </c>
      <c r="AB1298" s="42">
        <v>0</v>
      </c>
      <c r="AC1298" s="40"/>
      <c r="AD1298" s="44" t="s">
        <v>400</v>
      </c>
      <c r="AE1298" s="41">
        <f t="shared" si="82"/>
        <v>1291</v>
      </c>
      <c r="AF1298" s="45" t="s">
        <v>401</v>
      </c>
      <c r="AG1298" s="46" t="s">
        <v>173</v>
      </c>
      <c r="AH1298" s="40">
        <f t="shared" si="84"/>
        <v>43555</v>
      </c>
      <c r="AI1298" s="40">
        <f t="shared" si="85"/>
        <v>43555</v>
      </c>
      <c r="AJ1298" s="41" t="s">
        <v>402</v>
      </c>
    </row>
    <row r="1299" spans="1:36" ht="15" customHeight="1">
      <c r="A1299" s="39">
        <f t="shared" si="83"/>
        <v>2019</v>
      </c>
      <c r="B1299" s="40">
        <v>43466</v>
      </c>
      <c r="C1299" s="40">
        <v>43555</v>
      </c>
      <c r="D1299" s="41" t="s">
        <v>96</v>
      </c>
      <c r="E1299" s="41">
        <v>203</v>
      </c>
      <c r="F1299" s="41" t="s">
        <v>307</v>
      </c>
      <c r="G1299" s="48" t="s">
        <v>126</v>
      </c>
      <c r="H1299" s="41" t="s">
        <v>127</v>
      </c>
      <c r="I1299" s="41" t="s">
        <v>1366</v>
      </c>
      <c r="J1299" s="41" t="s">
        <v>1367</v>
      </c>
      <c r="K1299" s="41" t="s">
        <v>1368</v>
      </c>
      <c r="L1299" s="41" t="s">
        <v>102</v>
      </c>
      <c r="M1299" s="41" t="s">
        <v>1711</v>
      </c>
      <c r="N1299" s="41" t="s">
        <v>103</v>
      </c>
      <c r="O1299" s="41">
        <v>3</v>
      </c>
      <c r="P1299" s="42">
        <f>(452.01/3)*2</f>
        <v>301.33999999999997</v>
      </c>
      <c r="Q1299" s="41" t="s">
        <v>121</v>
      </c>
      <c r="R1299" s="41" t="s">
        <v>122</v>
      </c>
      <c r="S1299" s="41" t="s">
        <v>122</v>
      </c>
      <c r="T1299" s="41" t="s">
        <v>121</v>
      </c>
      <c r="U1299" s="41" t="s">
        <v>122</v>
      </c>
      <c r="V1299" s="41" t="s">
        <v>122</v>
      </c>
      <c r="W1299" s="41" t="s">
        <v>125</v>
      </c>
      <c r="X1299" s="43">
        <v>43468</v>
      </c>
      <c r="Y1299" s="43">
        <f t="shared" si="80"/>
        <v>43468</v>
      </c>
      <c r="Z1299" s="41">
        <f t="shared" si="81"/>
        <v>1292</v>
      </c>
      <c r="AA1299" s="42">
        <v>452.01</v>
      </c>
      <c r="AB1299" s="42">
        <v>0</v>
      </c>
      <c r="AC1299" s="40"/>
      <c r="AD1299" s="44" t="s">
        <v>400</v>
      </c>
      <c r="AE1299" s="41">
        <f t="shared" si="82"/>
        <v>1292</v>
      </c>
      <c r="AF1299" s="45" t="s">
        <v>401</v>
      </c>
      <c r="AG1299" s="46" t="s">
        <v>173</v>
      </c>
      <c r="AH1299" s="40">
        <f t="shared" si="84"/>
        <v>43555</v>
      </c>
      <c r="AI1299" s="40">
        <f t="shared" si="85"/>
        <v>43555</v>
      </c>
      <c r="AJ1299" s="41" t="s">
        <v>402</v>
      </c>
    </row>
    <row r="1300" spans="1:36" ht="15" customHeight="1">
      <c r="A1300" s="39">
        <f t="shared" si="83"/>
        <v>2019</v>
      </c>
      <c r="B1300" s="40">
        <v>43466</v>
      </c>
      <c r="C1300" s="40">
        <v>43555</v>
      </c>
      <c r="D1300" s="41" t="s">
        <v>96</v>
      </c>
      <c r="E1300" s="41">
        <v>203</v>
      </c>
      <c r="F1300" s="41" t="s">
        <v>307</v>
      </c>
      <c r="G1300" s="48" t="s">
        <v>126</v>
      </c>
      <c r="H1300" s="41" t="s">
        <v>127</v>
      </c>
      <c r="I1300" s="41" t="s">
        <v>1366</v>
      </c>
      <c r="J1300" s="41" t="s">
        <v>1367</v>
      </c>
      <c r="K1300" s="41" t="s">
        <v>1368</v>
      </c>
      <c r="L1300" s="41" t="s">
        <v>102</v>
      </c>
      <c r="M1300" s="41" t="s">
        <v>1711</v>
      </c>
      <c r="N1300" s="41" t="s">
        <v>103</v>
      </c>
      <c r="O1300" s="41">
        <v>2</v>
      </c>
      <c r="P1300" s="42">
        <f>380.49/2</f>
        <v>190.245</v>
      </c>
      <c r="Q1300" s="41" t="s">
        <v>121</v>
      </c>
      <c r="R1300" s="41" t="s">
        <v>122</v>
      </c>
      <c r="S1300" s="41" t="s">
        <v>122</v>
      </c>
      <c r="T1300" s="41" t="s">
        <v>121</v>
      </c>
      <c r="U1300" s="41" t="s">
        <v>122</v>
      </c>
      <c r="V1300" s="41" t="s">
        <v>122</v>
      </c>
      <c r="W1300" s="41" t="s">
        <v>125</v>
      </c>
      <c r="X1300" s="43">
        <v>43480</v>
      </c>
      <c r="Y1300" s="43">
        <f t="shared" si="80"/>
        <v>43480</v>
      </c>
      <c r="Z1300" s="41">
        <f t="shared" si="81"/>
        <v>1293</v>
      </c>
      <c r="AA1300" s="42">
        <v>380.49</v>
      </c>
      <c r="AB1300" s="42">
        <v>0</v>
      </c>
      <c r="AC1300" s="40"/>
      <c r="AD1300" s="44" t="s">
        <v>400</v>
      </c>
      <c r="AE1300" s="41">
        <f t="shared" si="82"/>
        <v>1293</v>
      </c>
      <c r="AF1300" s="45" t="s">
        <v>401</v>
      </c>
      <c r="AG1300" s="46" t="s">
        <v>173</v>
      </c>
      <c r="AH1300" s="40">
        <f t="shared" si="84"/>
        <v>43555</v>
      </c>
      <c r="AI1300" s="40">
        <f t="shared" si="85"/>
        <v>43555</v>
      </c>
      <c r="AJ1300" s="41" t="s">
        <v>402</v>
      </c>
    </row>
    <row r="1301" spans="1:36" ht="15" customHeight="1">
      <c r="A1301" s="39">
        <f t="shared" si="83"/>
        <v>2019</v>
      </c>
      <c r="B1301" s="40">
        <v>43466</v>
      </c>
      <c r="C1301" s="40">
        <v>43555</v>
      </c>
      <c r="D1301" s="41" t="s">
        <v>96</v>
      </c>
      <c r="E1301" s="41">
        <v>249</v>
      </c>
      <c r="F1301" s="41" t="s">
        <v>777</v>
      </c>
      <c r="G1301" s="41" t="s">
        <v>777</v>
      </c>
      <c r="H1301" s="41" t="s">
        <v>127</v>
      </c>
      <c r="I1301" s="41" t="s">
        <v>1020</v>
      </c>
      <c r="J1301" s="41" t="s">
        <v>329</v>
      </c>
      <c r="K1301" s="41" t="s">
        <v>1387</v>
      </c>
      <c r="L1301" s="41" t="s">
        <v>101</v>
      </c>
      <c r="M1301" s="41" t="s">
        <v>1920</v>
      </c>
      <c r="N1301" s="41" t="s">
        <v>103</v>
      </c>
      <c r="O1301" s="41">
        <v>0</v>
      </c>
      <c r="P1301" s="42">
        <v>0</v>
      </c>
      <c r="Q1301" s="41" t="s">
        <v>121</v>
      </c>
      <c r="R1301" s="41" t="s">
        <v>122</v>
      </c>
      <c r="S1301" s="41" t="s">
        <v>122</v>
      </c>
      <c r="T1301" s="41" t="s">
        <v>121</v>
      </c>
      <c r="U1301" s="41" t="s">
        <v>122</v>
      </c>
      <c r="V1301" s="41" t="s">
        <v>122</v>
      </c>
      <c r="W1301" s="41" t="s">
        <v>159</v>
      </c>
      <c r="X1301" s="43">
        <v>43567</v>
      </c>
      <c r="Y1301" s="43">
        <f t="shared" si="80"/>
        <v>43567</v>
      </c>
      <c r="Z1301" s="41">
        <f t="shared" si="81"/>
        <v>1294</v>
      </c>
      <c r="AA1301" s="42">
        <v>170</v>
      </c>
      <c r="AB1301" s="42">
        <v>0</v>
      </c>
      <c r="AC1301" s="40"/>
      <c r="AD1301" s="44" t="s">
        <v>400</v>
      </c>
      <c r="AE1301" s="41">
        <f t="shared" si="82"/>
        <v>1294</v>
      </c>
      <c r="AF1301" s="45" t="s">
        <v>401</v>
      </c>
      <c r="AG1301" s="46" t="s">
        <v>173</v>
      </c>
      <c r="AH1301" s="40">
        <f t="shared" si="84"/>
        <v>43555</v>
      </c>
      <c r="AI1301" s="40">
        <f t="shared" si="85"/>
        <v>43555</v>
      </c>
      <c r="AJ1301" s="41" t="s">
        <v>402</v>
      </c>
    </row>
    <row r="1302" spans="1:36" ht="15" customHeight="1">
      <c r="A1302" s="39">
        <f t="shared" si="83"/>
        <v>2019</v>
      </c>
      <c r="B1302" s="40">
        <v>43466</v>
      </c>
      <c r="C1302" s="40">
        <v>43555</v>
      </c>
      <c r="D1302" s="41" t="s">
        <v>96</v>
      </c>
      <c r="E1302" s="41">
        <v>249</v>
      </c>
      <c r="F1302" s="41" t="s">
        <v>777</v>
      </c>
      <c r="G1302" s="41" t="s">
        <v>777</v>
      </c>
      <c r="H1302" s="41" t="s">
        <v>127</v>
      </c>
      <c r="I1302" s="41" t="s">
        <v>1020</v>
      </c>
      <c r="J1302" s="41" t="s">
        <v>329</v>
      </c>
      <c r="K1302" s="41" t="s">
        <v>1387</v>
      </c>
      <c r="L1302" s="41" t="s">
        <v>101</v>
      </c>
      <c r="M1302" s="41" t="s">
        <v>1921</v>
      </c>
      <c r="N1302" s="41" t="s">
        <v>103</v>
      </c>
      <c r="O1302" s="41">
        <v>0</v>
      </c>
      <c r="P1302" s="42">
        <v>0</v>
      </c>
      <c r="Q1302" s="41" t="s">
        <v>121</v>
      </c>
      <c r="R1302" s="41" t="s">
        <v>122</v>
      </c>
      <c r="S1302" s="41" t="s">
        <v>122</v>
      </c>
      <c r="T1302" s="41" t="s">
        <v>121</v>
      </c>
      <c r="U1302" s="41" t="s">
        <v>122</v>
      </c>
      <c r="V1302" s="41" t="s">
        <v>122</v>
      </c>
      <c r="W1302" s="41" t="s">
        <v>159</v>
      </c>
      <c r="X1302" s="43">
        <v>43563</v>
      </c>
      <c r="Y1302" s="43">
        <f t="shared" si="80"/>
        <v>43563</v>
      </c>
      <c r="Z1302" s="41">
        <f t="shared" si="81"/>
        <v>1295</v>
      </c>
      <c r="AA1302" s="42">
        <v>75</v>
      </c>
      <c r="AB1302" s="42">
        <v>0</v>
      </c>
      <c r="AC1302" s="40"/>
      <c r="AD1302" s="44" t="s">
        <v>400</v>
      </c>
      <c r="AE1302" s="41">
        <f t="shared" si="82"/>
        <v>1295</v>
      </c>
      <c r="AF1302" s="45" t="s">
        <v>401</v>
      </c>
      <c r="AG1302" s="46" t="s">
        <v>173</v>
      </c>
      <c r="AH1302" s="40">
        <f t="shared" si="84"/>
        <v>43555</v>
      </c>
      <c r="AI1302" s="40">
        <f t="shared" si="85"/>
        <v>43555</v>
      </c>
      <c r="AJ1302" s="41" t="s">
        <v>402</v>
      </c>
    </row>
    <row r="1303" spans="1:36" ht="15" customHeight="1">
      <c r="A1303" s="39">
        <f t="shared" si="83"/>
        <v>2019</v>
      </c>
      <c r="B1303" s="40">
        <v>43466</v>
      </c>
      <c r="C1303" s="40">
        <v>43555</v>
      </c>
      <c r="D1303" s="41" t="s">
        <v>96</v>
      </c>
      <c r="E1303" s="41">
        <v>203</v>
      </c>
      <c r="F1303" s="41" t="s">
        <v>307</v>
      </c>
      <c r="G1303" s="48" t="s">
        <v>126</v>
      </c>
      <c r="H1303" s="41" t="s">
        <v>127</v>
      </c>
      <c r="I1303" s="41" t="s">
        <v>1366</v>
      </c>
      <c r="J1303" s="41" t="s">
        <v>1367</v>
      </c>
      <c r="K1303" s="41" t="s">
        <v>1368</v>
      </c>
      <c r="L1303" s="41" t="s">
        <v>102</v>
      </c>
      <c r="M1303" s="41" t="s">
        <v>1711</v>
      </c>
      <c r="N1303" s="41" t="s">
        <v>103</v>
      </c>
      <c r="O1303" s="41">
        <v>2</v>
      </c>
      <c r="P1303" s="42">
        <v>184.5</v>
      </c>
      <c r="Q1303" s="41" t="s">
        <v>121</v>
      </c>
      <c r="R1303" s="41" t="s">
        <v>122</v>
      </c>
      <c r="S1303" s="41" t="s">
        <v>122</v>
      </c>
      <c r="T1303" s="41" t="s">
        <v>121</v>
      </c>
      <c r="U1303" s="41" t="s">
        <v>122</v>
      </c>
      <c r="V1303" s="41" t="s">
        <v>122</v>
      </c>
      <c r="W1303" s="41" t="s">
        <v>125</v>
      </c>
      <c r="X1303" s="43">
        <v>43503</v>
      </c>
      <c r="Y1303" s="43">
        <f t="shared" si="80"/>
        <v>43503</v>
      </c>
      <c r="Z1303" s="41">
        <f t="shared" si="81"/>
        <v>1296</v>
      </c>
      <c r="AA1303" s="42">
        <v>369</v>
      </c>
      <c r="AB1303" s="42">
        <v>0</v>
      </c>
      <c r="AC1303" s="40"/>
      <c r="AD1303" s="44" t="s">
        <v>400</v>
      </c>
      <c r="AE1303" s="41">
        <f t="shared" si="82"/>
        <v>1296</v>
      </c>
      <c r="AF1303" s="45" t="s">
        <v>401</v>
      </c>
      <c r="AG1303" s="46" t="s">
        <v>173</v>
      </c>
      <c r="AH1303" s="40">
        <f t="shared" si="84"/>
        <v>43555</v>
      </c>
      <c r="AI1303" s="40">
        <f t="shared" si="85"/>
        <v>43555</v>
      </c>
      <c r="AJ1303" s="41" t="s">
        <v>402</v>
      </c>
    </row>
    <row r="1304" spans="1:36" ht="15" customHeight="1">
      <c r="A1304" s="39">
        <f t="shared" si="83"/>
        <v>2019</v>
      </c>
      <c r="B1304" s="40">
        <v>43466</v>
      </c>
      <c r="C1304" s="40">
        <v>43555</v>
      </c>
      <c r="D1304" s="41" t="s">
        <v>96</v>
      </c>
      <c r="E1304" s="41">
        <v>203</v>
      </c>
      <c r="F1304" s="41" t="s">
        <v>307</v>
      </c>
      <c r="G1304" s="48" t="s">
        <v>126</v>
      </c>
      <c r="H1304" s="41" t="s">
        <v>127</v>
      </c>
      <c r="I1304" s="41" t="s">
        <v>1366</v>
      </c>
      <c r="J1304" s="41" t="s">
        <v>1367</v>
      </c>
      <c r="K1304" s="41" t="s">
        <v>1368</v>
      </c>
      <c r="L1304" s="41" t="s">
        <v>102</v>
      </c>
      <c r="M1304" s="41" t="s">
        <v>1711</v>
      </c>
      <c r="N1304" s="41" t="s">
        <v>103</v>
      </c>
      <c r="O1304" s="41">
        <v>13</v>
      </c>
      <c r="P1304" s="42">
        <f>(3758.01/13)*12</f>
        <v>3468.9323076923074</v>
      </c>
      <c r="Q1304" s="41" t="s">
        <v>121</v>
      </c>
      <c r="R1304" s="41" t="s">
        <v>122</v>
      </c>
      <c r="S1304" s="41" t="s">
        <v>122</v>
      </c>
      <c r="T1304" s="41" t="s">
        <v>121</v>
      </c>
      <c r="U1304" s="41" t="s">
        <v>122</v>
      </c>
      <c r="V1304" s="41" t="s">
        <v>122</v>
      </c>
      <c r="W1304" s="41" t="s">
        <v>125</v>
      </c>
      <c r="X1304" s="43">
        <v>43491</v>
      </c>
      <c r="Y1304" s="43">
        <f t="shared" si="80"/>
        <v>43491</v>
      </c>
      <c r="Z1304" s="41">
        <f t="shared" si="81"/>
        <v>1297</v>
      </c>
      <c r="AA1304" s="42">
        <v>3758.01</v>
      </c>
      <c r="AB1304" s="42">
        <v>0</v>
      </c>
      <c r="AC1304" s="40"/>
      <c r="AD1304" s="44" t="s">
        <v>400</v>
      </c>
      <c r="AE1304" s="41">
        <f t="shared" si="82"/>
        <v>1297</v>
      </c>
      <c r="AF1304" s="45" t="s">
        <v>401</v>
      </c>
      <c r="AG1304" s="46" t="s">
        <v>173</v>
      </c>
      <c r="AH1304" s="40">
        <f t="shared" si="84"/>
        <v>43555</v>
      </c>
      <c r="AI1304" s="40">
        <f t="shared" si="85"/>
        <v>43555</v>
      </c>
      <c r="AJ1304" s="41" t="s">
        <v>402</v>
      </c>
    </row>
    <row r="1305" spans="1:36" ht="15" customHeight="1">
      <c r="A1305" s="39">
        <f t="shared" si="83"/>
        <v>2019</v>
      </c>
      <c r="B1305" s="40">
        <v>43466</v>
      </c>
      <c r="C1305" s="40">
        <v>43555</v>
      </c>
      <c r="D1305" s="41" t="s">
        <v>96</v>
      </c>
      <c r="E1305" s="41">
        <v>203</v>
      </c>
      <c r="F1305" s="41" t="s">
        <v>307</v>
      </c>
      <c r="G1305" s="48" t="s">
        <v>126</v>
      </c>
      <c r="H1305" s="41" t="s">
        <v>127</v>
      </c>
      <c r="I1305" s="41" t="s">
        <v>1366</v>
      </c>
      <c r="J1305" s="41" t="s">
        <v>1367</v>
      </c>
      <c r="K1305" s="41" t="s">
        <v>1368</v>
      </c>
      <c r="L1305" s="41" t="s">
        <v>102</v>
      </c>
      <c r="M1305" s="41" t="s">
        <v>1711</v>
      </c>
      <c r="N1305" s="41" t="s">
        <v>103</v>
      </c>
      <c r="O1305" s="41">
        <v>3</v>
      </c>
      <c r="P1305" s="42">
        <f>(358.2/3)*2</f>
        <v>238.79999999999998</v>
      </c>
      <c r="Q1305" s="41" t="s">
        <v>121</v>
      </c>
      <c r="R1305" s="41" t="s">
        <v>122</v>
      </c>
      <c r="S1305" s="41" t="s">
        <v>122</v>
      </c>
      <c r="T1305" s="41" t="s">
        <v>121</v>
      </c>
      <c r="U1305" s="41" t="s">
        <v>122</v>
      </c>
      <c r="V1305" s="41" t="s">
        <v>122</v>
      </c>
      <c r="W1305" s="41" t="s">
        <v>125</v>
      </c>
      <c r="X1305" s="43">
        <v>43488</v>
      </c>
      <c r="Y1305" s="43">
        <f t="shared" si="80"/>
        <v>43488</v>
      </c>
      <c r="Z1305" s="41">
        <f t="shared" si="81"/>
        <v>1298</v>
      </c>
      <c r="AA1305" s="42">
        <v>538.20000000000005</v>
      </c>
      <c r="AB1305" s="42">
        <v>0</v>
      </c>
      <c r="AC1305" s="40"/>
      <c r="AD1305" s="44" t="s">
        <v>400</v>
      </c>
      <c r="AE1305" s="41">
        <f t="shared" si="82"/>
        <v>1298</v>
      </c>
      <c r="AF1305" s="45" t="s">
        <v>401</v>
      </c>
      <c r="AG1305" s="46" t="s">
        <v>173</v>
      </c>
      <c r="AH1305" s="40">
        <f t="shared" si="84"/>
        <v>43555</v>
      </c>
      <c r="AI1305" s="40">
        <f t="shared" si="85"/>
        <v>43555</v>
      </c>
      <c r="AJ1305" s="41" t="s">
        <v>402</v>
      </c>
    </row>
    <row r="1306" spans="1:36" ht="15" customHeight="1">
      <c r="A1306" s="39">
        <f t="shared" si="83"/>
        <v>2019</v>
      </c>
      <c r="B1306" s="40">
        <v>43466</v>
      </c>
      <c r="C1306" s="40">
        <v>43555</v>
      </c>
      <c r="D1306" s="41" t="s">
        <v>96</v>
      </c>
      <c r="E1306" s="41">
        <v>203</v>
      </c>
      <c r="F1306" s="41" t="s">
        <v>307</v>
      </c>
      <c r="G1306" s="48" t="s">
        <v>126</v>
      </c>
      <c r="H1306" s="41" t="s">
        <v>127</v>
      </c>
      <c r="I1306" s="41" t="s">
        <v>1366</v>
      </c>
      <c r="J1306" s="41" t="s">
        <v>1367</v>
      </c>
      <c r="K1306" s="41" t="s">
        <v>1368</v>
      </c>
      <c r="L1306" s="41" t="s">
        <v>102</v>
      </c>
      <c r="M1306" s="41" t="s">
        <v>1711</v>
      </c>
      <c r="N1306" s="41" t="s">
        <v>103</v>
      </c>
      <c r="O1306" s="41">
        <v>3</v>
      </c>
      <c r="P1306" s="42">
        <f>(541/3)*2</f>
        <v>360.66666666666669</v>
      </c>
      <c r="Q1306" s="41" t="s">
        <v>121</v>
      </c>
      <c r="R1306" s="41" t="s">
        <v>122</v>
      </c>
      <c r="S1306" s="41" t="s">
        <v>122</v>
      </c>
      <c r="T1306" s="41" t="s">
        <v>121</v>
      </c>
      <c r="U1306" s="41" t="s">
        <v>122</v>
      </c>
      <c r="V1306" s="41" t="s">
        <v>122</v>
      </c>
      <c r="W1306" s="41" t="s">
        <v>125</v>
      </c>
      <c r="X1306" s="43">
        <v>43495</v>
      </c>
      <c r="Y1306" s="43">
        <f t="shared" si="80"/>
        <v>43495</v>
      </c>
      <c r="Z1306" s="41">
        <f t="shared" si="81"/>
        <v>1299</v>
      </c>
      <c r="AA1306" s="42">
        <v>541</v>
      </c>
      <c r="AB1306" s="42">
        <v>0</v>
      </c>
      <c r="AC1306" s="40"/>
      <c r="AD1306" s="44" t="s">
        <v>400</v>
      </c>
      <c r="AE1306" s="41">
        <f t="shared" si="82"/>
        <v>1299</v>
      </c>
      <c r="AF1306" s="45" t="s">
        <v>401</v>
      </c>
      <c r="AG1306" s="46" t="s">
        <v>173</v>
      </c>
      <c r="AH1306" s="40">
        <f t="shared" si="84"/>
        <v>43555</v>
      </c>
      <c r="AI1306" s="40">
        <f t="shared" si="85"/>
        <v>43555</v>
      </c>
      <c r="AJ1306" s="41" t="s">
        <v>402</v>
      </c>
    </row>
    <row r="1307" spans="1:36" ht="15" customHeight="1">
      <c r="A1307" s="39">
        <f t="shared" si="83"/>
        <v>2019</v>
      </c>
      <c r="B1307" s="40">
        <v>43466</v>
      </c>
      <c r="C1307" s="40">
        <v>43555</v>
      </c>
      <c r="D1307" s="41" t="s">
        <v>96</v>
      </c>
      <c r="E1307" s="41">
        <v>203</v>
      </c>
      <c r="F1307" s="41" t="s">
        <v>307</v>
      </c>
      <c r="G1307" s="48" t="s">
        <v>126</v>
      </c>
      <c r="H1307" s="41" t="s">
        <v>127</v>
      </c>
      <c r="I1307" s="41" t="s">
        <v>1366</v>
      </c>
      <c r="J1307" s="41" t="s">
        <v>1367</v>
      </c>
      <c r="K1307" s="41" t="s">
        <v>1368</v>
      </c>
      <c r="L1307" s="41" t="s">
        <v>102</v>
      </c>
      <c r="M1307" s="41" t="s">
        <v>1711</v>
      </c>
      <c r="N1307" s="41" t="s">
        <v>103</v>
      </c>
      <c r="O1307" s="41">
        <v>13</v>
      </c>
      <c r="P1307" s="42">
        <f>(3348/13)*12</f>
        <v>3090.4615384615386</v>
      </c>
      <c r="Q1307" s="41" t="s">
        <v>121</v>
      </c>
      <c r="R1307" s="41" t="s">
        <v>122</v>
      </c>
      <c r="S1307" s="41" t="s">
        <v>122</v>
      </c>
      <c r="T1307" s="41" t="s">
        <v>121</v>
      </c>
      <c r="U1307" s="41" t="s">
        <v>122</v>
      </c>
      <c r="V1307" s="41" t="s">
        <v>122</v>
      </c>
      <c r="W1307" s="41" t="s">
        <v>125</v>
      </c>
      <c r="X1307" s="43">
        <v>43503</v>
      </c>
      <c r="Y1307" s="43">
        <f t="shared" si="80"/>
        <v>43503</v>
      </c>
      <c r="Z1307" s="41">
        <f t="shared" si="81"/>
        <v>1300</v>
      </c>
      <c r="AA1307" s="42">
        <v>3348</v>
      </c>
      <c r="AB1307" s="42">
        <v>0</v>
      </c>
      <c r="AC1307" s="40"/>
      <c r="AD1307" s="44" t="s">
        <v>400</v>
      </c>
      <c r="AE1307" s="41">
        <f t="shared" si="82"/>
        <v>1300</v>
      </c>
      <c r="AF1307" s="45" t="s">
        <v>401</v>
      </c>
      <c r="AG1307" s="46" t="s">
        <v>173</v>
      </c>
      <c r="AH1307" s="40">
        <f t="shared" si="84"/>
        <v>43555</v>
      </c>
      <c r="AI1307" s="40">
        <f t="shared" si="85"/>
        <v>43555</v>
      </c>
      <c r="AJ1307" s="41" t="s">
        <v>402</v>
      </c>
    </row>
    <row r="1308" spans="1:36" ht="15" customHeight="1">
      <c r="A1308" s="39">
        <f t="shared" si="83"/>
        <v>2019</v>
      </c>
      <c r="B1308" s="40">
        <v>43466</v>
      </c>
      <c r="C1308" s="40">
        <v>43555</v>
      </c>
      <c r="D1308" s="41" t="s">
        <v>96</v>
      </c>
      <c r="E1308" s="41">
        <v>249</v>
      </c>
      <c r="F1308" s="41" t="s">
        <v>777</v>
      </c>
      <c r="G1308" s="41" t="s">
        <v>777</v>
      </c>
      <c r="H1308" s="41" t="s">
        <v>127</v>
      </c>
      <c r="I1308" s="41" t="s">
        <v>1020</v>
      </c>
      <c r="J1308" s="41" t="s">
        <v>329</v>
      </c>
      <c r="K1308" s="41" t="s">
        <v>1387</v>
      </c>
      <c r="L1308" s="41" t="s">
        <v>101</v>
      </c>
      <c r="M1308" s="41" t="s">
        <v>314</v>
      </c>
      <c r="N1308" s="41" t="s">
        <v>103</v>
      </c>
      <c r="O1308" s="41">
        <v>0</v>
      </c>
      <c r="P1308" s="42">
        <v>0</v>
      </c>
      <c r="Q1308" s="41" t="s">
        <v>121</v>
      </c>
      <c r="R1308" s="41" t="s">
        <v>122</v>
      </c>
      <c r="S1308" s="41" t="s">
        <v>122</v>
      </c>
      <c r="T1308" s="41" t="s">
        <v>121</v>
      </c>
      <c r="U1308" s="41" t="s">
        <v>122</v>
      </c>
      <c r="V1308" s="41" t="s">
        <v>122</v>
      </c>
      <c r="W1308" s="41" t="s">
        <v>159</v>
      </c>
      <c r="X1308" s="43">
        <v>43480</v>
      </c>
      <c r="Y1308" s="43">
        <f t="shared" si="80"/>
        <v>43480</v>
      </c>
      <c r="Z1308" s="41">
        <f t="shared" si="81"/>
        <v>1301</v>
      </c>
      <c r="AA1308" s="42">
        <v>50</v>
      </c>
      <c r="AB1308" s="42">
        <v>0</v>
      </c>
      <c r="AC1308" s="40"/>
      <c r="AD1308" s="44" t="s">
        <v>400</v>
      </c>
      <c r="AE1308" s="41">
        <f t="shared" si="82"/>
        <v>1301</v>
      </c>
      <c r="AF1308" s="45" t="s">
        <v>401</v>
      </c>
      <c r="AG1308" s="46" t="s">
        <v>173</v>
      </c>
      <c r="AH1308" s="40">
        <f t="shared" si="84"/>
        <v>43555</v>
      </c>
      <c r="AI1308" s="40">
        <f t="shared" si="85"/>
        <v>43555</v>
      </c>
      <c r="AJ1308" s="41" t="s">
        <v>402</v>
      </c>
    </row>
    <row r="1309" spans="1:36" ht="15" customHeight="1">
      <c r="A1309" s="39">
        <f t="shared" si="83"/>
        <v>2019</v>
      </c>
      <c r="B1309" s="40">
        <v>43466</v>
      </c>
      <c r="C1309" s="40">
        <v>43555</v>
      </c>
      <c r="D1309" s="41" t="s">
        <v>96</v>
      </c>
      <c r="E1309" s="41">
        <v>249</v>
      </c>
      <c r="F1309" s="41" t="s">
        <v>777</v>
      </c>
      <c r="G1309" s="41" t="s">
        <v>777</v>
      </c>
      <c r="H1309" s="41" t="s">
        <v>127</v>
      </c>
      <c r="I1309" s="41" t="s">
        <v>1020</v>
      </c>
      <c r="J1309" s="41" t="s">
        <v>329</v>
      </c>
      <c r="K1309" s="41" t="s">
        <v>1387</v>
      </c>
      <c r="L1309" s="41" t="s">
        <v>101</v>
      </c>
      <c r="M1309" s="41" t="s">
        <v>314</v>
      </c>
      <c r="N1309" s="41" t="s">
        <v>103</v>
      </c>
      <c r="O1309" s="41">
        <v>0</v>
      </c>
      <c r="P1309" s="42">
        <v>0</v>
      </c>
      <c r="Q1309" s="41" t="s">
        <v>121</v>
      </c>
      <c r="R1309" s="41" t="s">
        <v>122</v>
      </c>
      <c r="S1309" s="41" t="s">
        <v>122</v>
      </c>
      <c r="T1309" s="41" t="s">
        <v>121</v>
      </c>
      <c r="U1309" s="41" t="s">
        <v>122</v>
      </c>
      <c r="V1309" s="41" t="s">
        <v>122</v>
      </c>
      <c r="W1309" s="41" t="s">
        <v>159</v>
      </c>
      <c r="X1309" s="43">
        <v>43495</v>
      </c>
      <c r="Y1309" s="43">
        <f t="shared" si="80"/>
        <v>43495</v>
      </c>
      <c r="Z1309" s="41">
        <f t="shared" si="81"/>
        <v>1302</v>
      </c>
      <c r="AA1309" s="42">
        <v>81</v>
      </c>
      <c r="AB1309" s="42">
        <v>0</v>
      </c>
      <c r="AC1309" s="40"/>
      <c r="AD1309" s="44" t="s">
        <v>400</v>
      </c>
      <c r="AE1309" s="41">
        <f t="shared" si="82"/>
        <v>1302</v>
      </c>
      <c r="AF1309" s="45" t="s">
        <v>401</v>
      </c>
      <c r="AG1309" s="46" t="s">
        <v>173</v>
      </c>
      <c r="AH1309" s="40">
        <f t="shared" si="84"/>
        <v>43555</v>
      </c>
      <c r="AI1309" s="40">
        <f t="shared" si="85"/>
        <v>43555</v>
      </c>
      <c r="AJ1309" s="41" t="s">
        <v>402</v>
      </c>
    </row>
    <row r="1310" spans="1:36" ht="15" customHeight="1">
      <c r="A1310" s="39">
        <f t="shared" si="83"/>
        <v>2019</v>
      </c>
      <c r="B1310" s="40">
        <v>43466</v>
      </c>
      <c r="C1310" s="40">
        <v>43555</v>
      </c>
      <c r="D1310" s="41" t="s">
        <v>96</v>
      </c>
      <c r="E1310" s="41">
        <v>249</v>
      </c>
      <c r="F1310" s="41" t="s">
        <v>777</v>
      </c>
      <c r="G1310" s="41" t="s">
        <v>777</v>
      </c>
      <c r="H1310" s="41" t="s">
        <v>127</v>
      </c>
      <c r="I1310" s="41" t="s">
        <v>1020</v>
      </c>
      <c r="J1310" s="41" t="s">
        <v>329</v>
      </c>
      <c r="K1310" s="41" t="s">
        <v>1387</v>
      </c>
      <c r="L1310" s="41" t="s">
        <v>101</v>
      </c>
      <c r="M1310" s="41" t="s">
        <v>184</v>
      </c>
      <c r="N1310" s="41" t="s">
        <v>103</v>
      </c>
      <c r="O1310" s="41">
        <v>0</v>
      </c>
      <c r="P1310" s="42">
        <v>0</v>
      </c>
      <c r="Q1310" s="41" t="s">
        <v>121</v>
      </c>
      <c r="R1310" s="41" t="s">
        <v>122</v>
      </c>
      <c r="S1310" s="41" t="s">
        <v>122</v>
      </c>
      <c r="T1310" s="41" t="s">
        <v>121</v>
      </c>
      <c r="U1310" s="41" t="s">
        <v>122</v>
      </c>
      <c r="V1310" s="41" t="s">
        <v>122</v>
      </c>
      <c r="W1310" s="41" t="s">
        <v>159</v>
      </c>
      <c r="X1310" s="43">
        <v>43469</v>
      </c>
      <c r="Y1310" s="43">
        <f t="shared" si="80"/>
        <v>43469</v>
      </c>
      <c r="Z1310" s="41">
        <f t="shared" si="81"/>
        <v>1303</v>
      </c>
      <c r="AA1310" s="42">
        <v>110</v>
      </c>
      <c r="AB1310" s="42">
        <v>0</v>
      </c>
      <c r="AC1310" s="40"/>
      <c r="AD1310" s="44" t="s">
        <v>400</v>
      </c>
      <c r="AE1310" s="41">
        <f t="shared" si="82"/>
        <v>1303</v>
      </c>
      <c r="AF1310" s="45" t="s">
        <v>401</v>
      </c>
      <c r="AG1310" s="46" t="s">
        <v>173</v>
      </c>
      <c r="AH1310" s="40">
        <f t="shared" si="84"/>
        <v>43555</v>
      </c>
      <c r="AI1310" s="40">
        <f t="shared" si="85"/>
        <v>43555</v>
      </c>
      <c r="AJ1310" s="41" t="s">
        <v>402</v>
      </c>
    </row>
    <row r="1311" spans="1:36" ht="15" customHeight="1">
      <c r="A1311" s="39">
        <f t="shared" si="83"/>
        <v>2019</v>
      </c>
      <c r="B1311" s="40">
        <v>43466</v>
      </c>
      <c r="C1311" s="40">
        <v>43555</v>
      </c>
      <c r="D1311" s="41" t="s">
        <v>96</v>
      </c>
      <c r="E1311" s="41">
        <v>322</v>
      </c>
      <c r="F1311" s="41" t="s">
        <v>144</v>
      </c>
      <c r="G1311" s="41" t="s">
        <v>144</v>
      </c>
      <c r="H1311" s="41" t="s">
        <v>145</v>
      </c>
      <c r="I1311" s="41" t="s">
        <v>304</v>
      </c>
      <c r="J1311" s="41" t="s">
        <v>305</v>
      </c>
      <c r="K1311" s="41" t="s">
        <v>306</v>
      </c>
      <c r="L1311" s="41" t="s">
        <v>101</v>
      </c>
      <c r="M1311" s="41" t="s">
        <v>164</v>
      </c>
      <c r="N1311" s="41" t="s">
        <v>103</v>
      </c>
      <c r="O1311" s="41">
        <v>0</v>
      </c>
      <c r="P1311" s="42">
        <v>0</v>
      </c>
      <c r="Q1311" s="41" t="s">
        <v>121</v>
      </c>
      <c r="R1311" s="41" t="s">
        <v>122</v>
      </c>
      <c r="S1311" s="41" t="s">
        <v>122</v>
      </c>
      <c r="T1311" s="41" t="s">
        <v>121</v>
      </c>
      <c r="U1311" s="41" t="s">
        <v>122</v>
      </c>
      <c r="V1311" s="41" t="s">
        <v>122</v>
      </c>
      <c r="W1311" s="47" t="s">
        <v>296</v>
      </c>
      <c r="X1311" s="43">
        <v>43516</v>
      </c>
      <c r="Y1311" s="43">
        <f t="shared" si="80"/>
        <v>43516</v>
      </c>
      <c r="Z1311" s="41">
        <f t="shared" si="81"/>
        <v>1304</v>
      </c>
      <c r="AA1311" s="42">
        <v>1000</v>
      </c>
      <c r="AB1311" s="42">
        <v>0</v>
      </c>
      <c r="AC1311" s="40"/>
      <c r="AD1311" s="44" t="s">
        <v>400</v>
      </c>
      <c r="AE1311" s="41">
        <f t="shared" si="82"/>
        <v>1304</v>
      </c>
      <c r="AF1311" s="45" t="s">
        <v>401</v>
      </c>
      <c r="AG1311" s="46" t="s">
        <v>173</v>
      </c>
      <c r="AH1311" s="40">
        <f t="shared" si="84"/>
        <v>43555</v>
      </c>
      <c r="AI1311" s="40">
        <f t="shared" si="85"/>
        <v>43555</v>
      </c>
      <c r="AJ1311" s="41" t="s">
        <v>402</v>
      </c>
    </row>
    <row r="1312" spans="1:36" ht="15" customHeight="1">
      <c r="A1312" s="39">
        <f t="shared" si="83"/>
        <v>2019</v>
      </c>
      <c r="B1312" s="40">
        <v>43466</v>
      </c>
      <c r="C1312" s="40">
        <v>43555</v>
      </c>
      <c r="D1312" s="41" t="s">
        <v>96</v>
      </c>
      <c r="E1312" s="41">
        <v>322</v>
      </c>
      <c r="F1312" s="41" t="s">
        <v>144</v>
      </c>
      <c r="G1312" s="41" t="s">
        <v>144</v>
      </c>
      <c r="H1312" s="41" t="s">
        <v>145</v>
      </c>
      <c r="I1312" s="41" t="s">
        <v>304</v>
      </c>
      <c r="J1312" s="41" t="s">
        <v>305</v>
      </c>
      <c r="K1312" s="41" t="s">
        <v>306</v>
      </c>
      <c r="L1312" s="41" t="s">
        <v>101</v>
      </c>
      <c r="M1312" s="41" t="s">
        <v>164</v>
      </c>
      <c r="N1312" s="41" t="s">
        <v>103</v>
      </c>
      <c r="O1312" s="41">
        <v>0</v>
      </c>
      <c r="P1312" s="42">
        <v>0</v>
      </c>
      <c r="Q1312" s="41" t="s">
        <v>121</v>
      </c>
      <c r="R1312" s="41" t="s">
        <v>122</v>
      </c>
      <c r="S1312" s="41" t="s">
        <v>122</v>
      </c>
      <c r="T1312" s="41" t="s">
        <v>121</v>
      </c>
      <c r="U1312" s="41" t="s">
        <v>122</v>
      </c>
      <c r="V1312" s="41" t="s">
        <v>122</v>
      </c>
      <c r="W1312" s="47" t="s">
        <v>296</v>
      </c>
      <c r="X1312" s="43">
        <v>43526</v>
      </c>
      <c r="Y1312" s="43">
        <f t="shared" si="80"/>
        <v>43526</v>
      </c>
      <c r="Z1312" s="41">
        <f t="shared" si="81"/>
        <v>1305</v>
      </c>
      <c r="AA1312" s="42">
        <v>100</v>
      </c>
      <c r="AB1312" s="42">
        <v>0</v>
      </c>
      <c r="AC1312" s="40"/>
      <c r="AD1312" s="44" t="s">
        <v>400</v>
      </c>
      <c r="AE1312" s="41">
        <f t="shared" si="82"/>
        <v>1305</v>
      </c>
      <c r="AF1312" s="45" t="s">
        <v>401</v>
      </c>
      <c r="AG1312" s="46" t="s">
        <v>173</v>
      </c>
      <c r="AH1312" s="40">
        <f t="shared" si="84"/>
        <v>43555</v>
      </c>
      <c r="AI1312" s="40">
        <f t="shared" si="85"/>
        <v>43555</v>
      </c>
      <c r="AJ1312" s="41" t="s">
        <v>402</v>
      </c>
    </row>
    <row r="1313" spans="1:36" ht="15" customHeight="1">
      <c r="A1313" s="39">
        <f t="shared" si="83"/>
        <v>2019</v>
      </c>
      <c r="B1313" s="40">
        <v>43466</v>
      </c>
      <c r="C1313" s="40">
        <v>43555</v>
      </c>
      <c r="D1313" s="41" t="s">
        <v>96</v>
      </c>
      <c r="E1313" s="41">
        <v>322</v>
      </c>
      <c r="F1313" s="41" t="s">
        <v>144</v>
      </c>
      <c r="G1313" s="41" t="s">
        <v>144</v>
      </c>
      <c r="H1313" s="41" t="s">
        <v>145</v>
      </c>
      <c r="I1313" s="41" t="s">
        <v>304</v>
      </c>
      <c r="J1313" s="41" t="s">
        <v>305</v>
      </c>
      <c r="K1313" s="41" t="s">
        <v>306</v>
      </c>
      <c r="L1313" s="41" t="s">
        <v>101</v>
      </c>
      <c r="M1313" s="41" t="s">
        <v>164</v>
      </c>
      <c r="N1313" s="41" t="s">
        <v>103</v>
      </c>
      <c r="O1313" s="41">
        <v>0</v>
      </c>
      <c r="P1313" s="42">
        <v>0</v>
      </c>
      <c r="Q1313" s="41" t="s">
        <v>121</v>
      </c>
      <c r="R1313" s="41" t="s">
        <v>122</v>
      </c>
      <c r="S1313" s="41" t="s">
        <v>122</v>
      </c>
      <c r="T1313" s="41" t="s">
        <v>121</v>
      </c>
      <c r="U1313" s="41" t="s">
        <v>122</v>
      </c>
      <c r="V1313" s="41" t="s">
        <v>122</v>
      </c>
      <c r="W1313" s="47" t="s">
        <v>296</v>
      </c>
      <c r="X1313" s="43">
        <v>43528</v>
      </c>
      <c r="Y1313" s="43">
        <f t="shared" si="80"/>
        <v>43528</v>
      </c>
      <c r="Z1313" s="41">
        <f t="shared" si="81"/>
        <v>1306</v>
      </c>
      <c r="AA1313" s="42">
        <v>140</v>
      </c>
      <c r="AB1313" s="42">
        <v>0</v>
      </c>
      <c r="AC1313" s="40"/>
      <c r="AD1313" s="44" t="s">
        <v>400</v>
      </c>
      <c r="AE1313" s="41">
        <f t="shared" si="82"/>
        <v>1306</v>
      </c>
      <c r="AF1313" s="45" t="s">
        <v>401</v>
      </c>
      <c r="AG1313" s="46" t="s">
        <v>173</v>
      </c>
      <c r="AH1313" s="40">
        <f t="shared" si="84"/>
        <v>43555</v>
      </c>
      <c r="AI1313" s="40">
        <f t="shared" si="85"/>
        <v>43555</v>
      </c>
      <c r="AJ1313" s="41" t="s">
        <v>402</v>
      </c>
    </row>
    <row r="1314" spans="1:36" ht="15" customHeight="1">
      <c r="A1314" s="39">
        <f t="shared" si="83"/>
        <v>2019</v>
      </c>
      <c r="B1314" s="40">
        <v>43466</v>
      </c>
      <c r="C1314" s="40">
        <v>43555</v>
      </c>
      <c r="D1314" s="41" t="s">
        <v>96</v>
      </c>
      <c r="E1314" s="41">
        <v>322</v>
      </c>
      <c r="F1314" s="41" t="s">
        <v>144</v>
      </c>
      <c r="G1314" s="41" t="s">
        <v>144</v>
      </c>
      <c r="H1314" s="41" t="s">
        <v>145</v>
      </c>
      <c r="I1314" s="41" t="s">
        <v>304</v>
      </c>
      <c r="J1314" s="41" t="s">
        <v>305</v>
      </c>
      <c r="K1314" s="41" t="s">
        <v>306</v>
      </c>
      <c r="L1314" s="41" t="s">
        <v>101</v>
      </c>
      <c r="M1314" s="41" t="s">
        <v>164</v>
      </c>
      <c r="N1314" s="41" t="s">
        <v>103</v>
      </c>
      <c r="O1314" s="41">
        <v>0</v>
      </c>
      <c r="P1314" s="42">
        <v>0</v>
      </c>
      <c r="Q1314" s="41" t="s">
        <v>121</v>
      </c>
      <c r="R1314" s="41" t="s">
        <v>122</v>
      </c>
      <c r="S1314" s="41" t="s">
        <v>122</v>
      </c>
      <c r="T1314" s="41" t="s">
        <v>121</v>
      </c>
      <c r="U1314" s="41" t="s">
        <v>122</v>
      </c>
      <c r="V1314" s="41" t="s">
        <v>122</v>
      </c>
      <c r="W1314" s="47" t="s">
        <v>296</v>
      </c>
      <c r="X1314" s="43">
        <v>43521</v>
      </c>
      <c r="Y1314" s="43">
        <f t="shared" si="80"/>
        <v>43521</v>
      </c>
      <c r="Z1314" s="41">
        <f t="shared" si="81"/>
        <v>1307</v>
      </c>
      <c r="AA1314" s="42">
        <v>140</v>
      </c>
      <c r="AB1314" s="42">
        <v>0</v>
      </c>
      <c r="AC1314" s="40"/>
      <c r="AD1314" s="44" t="s">
        <v>400</v>
      </c>
      <c r="AE1314" s="41">
        <f t="shared" si="82"/>
        <v>1307</v>
      </c>
      <c r="AF1314" s="45" t="s">
        <v>401</v>
      </c>
      <c r="AG1314" s="46" t="s">
        <v>173</v>
      </c>
      <c r="AH1314" s="40">
        <f t="shared" si="84"/>
        <v>43555</v>
      </c>
      <c r="AI1314" s="40">
        <f t="shared" si="85"/>
        <v>43555</v>
      </c>
      <c r="AJ1314" s="41" t="s">
        <v>402</v>
      </c>
    </row>
    <row r="1315" spans="1:36" ht="15" customHeight="1">
      <c r="A1315" s="39">
        <f t="shared" si="83"/>
        <v>2019</v>
      </c>
      <c r="B1315" s="40">
        <v>43466</v>
      </c>
      <c r="C1315" s="40">
        <v>43555</v>
      </c>
      <c r="D1315" s="41" t="s">
        <v>96</v>
      </c>
      <c r="E1315" s="41">
        <v>322</v>
      </c>
      <c r="F1315" s="41" t="s">
        <v>144</v>
      </c>
      <c r="G1315" s="41" t="s">
        <v>144</v>
      </c>
      <c r="H1315" s="41" t="s">
        <v>145</v>
      </c>
      <c r="I1315" s="41" t="s">
        <v>304</v>
      </c>
      <c r="J1315" s="41" t="s">
        <v>305</v>
      </c>
      <c r="K1315" s="41" t="s">
        <v>306</v>
      </c>
      <c r="L1315" s="41" t="s">
        <v>101</v>
      </c>
      <c r="M1315" s="41" t="s">
        <v>136</v>
      </c>
      <c r="N1315" s="41" t="s">
        <v>103</v>
      </c>
      <c r="O1315" s="41">
        <v>0</v>
      </c>
      <c r="P1315" s="42">
        <v>0</v>
      </c>
      <c r="Q1315" s="41" t="s">
        <v>121</v>
      </c>
      <c r="R1315" s="41" t="s">
        <v>122</v>
      </c>
      <c r="S1315" s="41" t="s">
        <v>122</v>
      </c>
      <c r="T1315" s="41" t="s">
        <v>121</v>
      </c>
      <c r="U1315" s="41" t="s">
        <v>136</v>
      </c>
      <c r="V1315" s="41" t="s">
        <v>136</v>
      </c>
      <c r="W1315" s="47" t="s">
        <v>296</v>
      </c>
      <c r="X1315" s="43">
        <v>43515</v>
      </c>
      <c r="Y1315" s="43">
        <f t="shared" si="80"/>
        <v>43515</v>
      </c>
      <c r="Z1315" s="41">
        <f t="shared" si="81"/>
        <v>1308</v>
      </c>
      <c r="AA1315" s="42">
        <v>497</v>
      </c>
      <c r="AB1315" s="42">
        <v>0</v>
      </c>
      <c r="AC1315" s="40"/>
      <c r="AD1315" s="44" t="s">
        <v>400</v>
      </c>
      <c r="AE1315" s="41">
        <f t="shared" si="82"/>
        <v>1308</v>
      </c>
      <c r="AF1315" s="45" t="s">
        <v>401</v>
      </c>
      <c r="AG1315" s="46" t="s">
        <v>173</v>
      </c>
      <c r="AH1315" s="40">
        <f t="shared" si="84"/>
        <v>43555</v>
      </c>
      <c r="AI1315" s="40">
        <f t="shared" si="85"/>
        <v>43555</v>
      </c>
      <c r="AJ1315" s="41" t="s">
        <v>402</v>
      </c>
    </row>
    <row r="1316" spans="1:36" ht="15" customHeight="1">
      <c r="A1316" s="39">
        <f t="shared" si="83"/>
        <v>2019</v>
      </c>
      <c r="B1316" s="40">
        <v>43466</v>
      </c>
      <c r="C1316" s="40">
        <v>43555</v>
      </c>
      <c r="D1316" s="41" t="s">
        <v>96</v>
      </c>
      <c r="E1316" s="41">
        <v>322</v>
      </c>
      <c r="F1316" s="41" t="s">
        <v>144</v>
      </c>
      <c r="G1316" s="41" t="s">
        <v>144</v>
      </c>
      <c r="H1316" s="41" t="s">
        <v>145</v>
      </c>
      <c r="I1316" s="41" t="s">
        <v>304</v>
      </c>
      <c r="J1316" s="41" t="s">
        <v>305</v>
      </c>
      <c r="K1316" s="41" t="s">
        <v>306</v>
      </c>
      <c r="L1316" s="41" t="s">
        <v>101</v>
      </c>
      <c r="M1316" s="41" t="s">
        <v>136</v>
      </c>
      <c r="N1316" s="41" t="s">
        <v>103</v>
      </c>
      <c r="O1316" s="41">
        <v>0</v>
      </c>
      <c r="P1316" s="42">
        <v>0</v>
      </c>
      <c r="Q1316" s="41" t="s">
        <v>121</v>
      </c>
      <c r="R1316" s="41" t="s">
        <v>122</v>
      </c>
      <c r="S1316" s="41" t="s">
        <v>122</v>
      </c>
      <c r="T1316" s="41" t="s">
        <v>121</v>
      </c>
      <c r="U1316" s="41" t="s">
        <v>136</v>
      </c>
      <c r="V1316" s="41" t="s">
        <v>136</v>
      </c>
      <c r="W1316" s="47" t="s">
        <v>296</v>
      </c>
      <c r="X1316" s="43">
        <v>43516</v>
      </c>
      <c r="Y1316" s="43">
        <f t="shared" si="80"/>
        <v>43516</v>
      </c>
      <c r="Z1316" s="41">
        <f t="shared" si="81"/>
        <v>1309</v>
      </c>
      <c r="AA1316" s="42">
        <v>224</v>
      </c>
      <c r="AB1316" s="42">
        <v>0</v>
      </c>
      <c r="AC1316" s="40"/>
      <c r="AD1316" s="44" t="s">
        <v>400</v>
      </c>
      <c r="AE1316" s="41">
        <f t="shared" si="82"/>
        <v>1309</v>
      </c>
      <c r="AF1316" s="45" t="s">
        <v>401</v>
      </c>
      <c r="AG1316" s="46" t="s">
        <v>173</v>
      </c>
      <c r="AH1316" s="40">
        <f t="shared" si="84"/>
        <v>43555</v>
      </c>
      <c r="AI1316" s="40">
        <f t="shared" si="85"/>
        <v>43555</v>
      </c>
      <c r="AJ1316" s="41" t="s">
        <v>402</v>
      </c>
    </row>
    <row r="1317" spans="1:36" ht="15" customHeight="1">
      <c r="A1317" s="39">
        <f t="shared" si="83"/>
        <v>2019</v>
      </c>
      <c r="B1317" s="40">
        <v>43466</v>
      </c>
      <c r="C1317" s="40">
        <v>43555</v>
      </c>
      <c r="D1317" s="41" t="s">
        <v>96</v>
      </c>
      <c r="E1317" s="41">
        <v>322</v>
      </c>
      <c r="F1317" s="41" t="s">
        <v>144</v>
      </c>
      <c r="G1317" s="41" t="s">
        <v>144</v>
      </c>
      <c r="H1317" s="41" t="s">
        <v>145</v>
      </c>
      <c r="I1317" s="41" t="s">
        <v>304</v>
      </c>
      <c r="J1317" s="41" t="s">
        <v>305</v>
      </c>
      <c r="K1317" s="41" t="s">
        <v>306</v>
      </c>
      <c r="L1317" s="41" t="s">
        <v>101</v>
      </c>
      <c r="M1317" s="41" t="s">
        <v>164</v>
      </c>
      <c r="N1317" s="41" t="s">
        <v>103</v>
      </c>
      <c r="O1317" s="41">
        <v>0</v>
      </c>
      <c r="P1317" s="42">
        <v>0</v>
      </c>
      <c r="Q1317" s="41" t="s">
        <v>121</v>
      </c>
      <c r="R1317" s="41" t="s">
        <v>122</v>
      </c>
      <c r="S1317" s="41" t="s">
        <v>122</v>
      </c>
      <c r="T1317" s="41" t="s">
        <v>121</v>
      </c>
      <c r="U1317" s="41" t="s">
        <v>122</v>
      </c>
      <c r="V1317" s="41" t="s">
        <v>202</v>
      </c>
      <c r="W1317" s="47" t="s">
        <v>296</v>
      </c>
      <c r="X1317" s="43">
        <v>43506</v>
      </c>
      <c r="Y1317" s="43">
        <f t="shared" si="80"/>
        <v>43506</v>
      </c>
      <c r="Z1317" s="41">
        <f t="shared" si="81"/>
        <v>1310</v>
      </c>
      <c r="AA1317" s="42">
        <v>228.01</v>
      </c>
      <c r="AB1317" s="42">
        <v>0</v>
      </c>
      <c r="AC1317" s="40"/>
      <c r="AD1317" s="44" t="s">
        <v>400</v>
      </c>
      <c r="AE1317" s="41">
        <f t="shared" si="82"/>
        <v>1310</v>
      </c>
      <c r="AF1317" s="45" t="s">
        <v>401</v>
      </c>
      <c r="AG1317" s="46" t="s">
        <v>173</v>
      </c>
      <c r="AH1317" s="40">
        <f t="shared" si="84"/>
        <v>43555</v>
      </c>
      <c r="AI1317" s="40">
        <f t="shared" si="85"/>
        <v>43555</v>
      </c>
      <c r="AJ1317" s="41" t="s">
        <v>402</v>
      </c>
    </row>
    <row r="1318" spans="1:36" ht="15" customHeight="1">
      <c r="A1318" s="39">
        <f t="shared" si="83"/>
        <v>2019</v>
      </c>
      <c r="B1318" s="40">
        <v>43466</v>
      </c>
      <c r="C1318" s="40">
        <v>43555</v>
      </c>
      <c r="D1318" s="41" t="s">
        <v>96</v>
      </c>
      <c r="E1318" s="41">
        <v>322</v>
      </c>
      <c r="F1318" s="41" t="s">
        <v>144</v>
      </c>
      <c r="G1318" s="41" t="s">
        <v>144</v>
      </c>
      <c r="H1318" s="41" t="s">
        <v>145</v>
      </c>
      <c r="I1318" s="41" t="s">
        <v>304</v>
      </c>
      <c r="J1318" s="41" t="s">
        <v>305</v>
      </c>
      <c r="K1318" s="41" t="s">
        <v>306</v>
      </c>
      <c r="L1318" s="41" t="s">
        <v>101</v>
      </c>
      <c r="M1318" s="41" t="s">
        <v>233</v>
      </c>
      <c r="N1318" s="41" t="s">
        <v>103</v>
      </c>
      <c r="O1318" s="41">
        <v>0</v>
      </c>
      <c r="P1318" s="42">
        <v>0</v>
      </c>
      <c r="Q1318" s="41" t="s">
        <v>121</v>
      </c>
      <c r="R1318" s="41" t="s">
        <v>122</v>
      </c>
      <c r="S1318" s="41" t="s">
        <v>122</v>
      </c>
      <c r="T1318" s="41" t="s">
        <v>121</v>
      </c>
      <c r="U1318" s="41" t="s">
        <v>122</v>
      </c>
      <c r="V1318" s="41" t="s">
        <v>202</v>
      </c>
      <c r="W1318" s="47" t="s">
        <v>296</v>
      </c>
      <c r="X1318" s="43">
        <v>43507</v>
      </c>
      <c r="Y1318" s="43">
        <f t="shared" si="80"/>
        <v>43507</v>
      </c>
      <c r="Z1318" s="41">
        <f t="shared" si="81"/>
        <v>1311</v>
      </c>
      <c r="AA1318" s="42">
        <v>371</v>
      </c>
      <c r="AB1318" s="42">
        <v>0</v>
      </c>
      <c r="AC1318" s="40"/>
      <c r="AD1318" s="44" t="s">
        <v>400</v>
      </c>
      <c r="AE1318" s="41">
        <f t="shared" si="82"/>
        <v>1311</v>
      </c>
      <c r="AF1318" s="45" t="s">
        <v>401</v>
      </c>
      <c r="AG1318" s="46" t="s">
        <v>173</v>
      </c>
      <c r="AH1318" s="40">
        <f t="shared" si="84"/>
        <v>43555</v>
      </c>
      <c r="AI1318" s="40">
        <f t="shared" si="85"/>
        <v>43555</v>
      </c>
      <c r="AJ1318" s="41" t="s">
        <v>402</v>
      </c>
    </row>
    <row r="1319" spans="1:36" ht="15" customHeight="1">
      <c r="A1319" s="39">
        <f t="shared" si="83"/>
        <v>2019</v>
      </c>
      <c r="B1319" s="40">
        <v>43466</v>
      </c>
      <c r="C1319" s="40">
        <v>43555</v>
      </c>
      <c r="D1319" s="41" t="s">
        <v>96</v>
      </c>
      <c r="E1319" s="41">
        <v>322</v>
      </c>
      <c r="F1319" s="41" t="s">
        <v>144</v>
      </c>
      <c r="G1319" s="41" t="s">
        <v>144</v>
      </c>
      <c r="H1319" s="41" t="s">
        <v>145</v>
      </c>
      <c r="I1319" s="41" t="s">
        <v>304</v>
      </c>
      <c r="J1319" s="41" t="s">
        <v>305</v>
      </c>
      <c r="K1319" s="41" t="s">
        <v>306</v>
      </c>
      <c r="L1319" s="41" t="s">
        <v>101</v>
      </c>
      <c r="M1319" s="41" t="s">
        <v>164</v>
      </c>
      <c r="N1319" s="41" t="s">
        <v>103</v>
      </c>
      <c r="O1319" s="41">
        <v>0</v>
      </c>
      <c r="P1319" s="42">
        <v>0</v>
      </c>
      <c r="Q1319" s="41" t="s">
        <v>121</v>
      </c>
      <c r="R1319" s="41" t="s">
        <v>122</v>
      </c>
      <c r="S1319" s="41" t="s">
        <v>122</v>
      </c>
      <c r="T1319" s="41" t="s">
        <v>121</v>
      </c>
      <c r="U1319" s="41" t="s">
        <v>122</v>
      </c>
      <c r="V1319" s="41" t="s">
        <v>122</v>
      </c>
      <c r="W1319" s="47" t="s">
        <v>296</v>
      </c>
      <c r="X1319" s="43">
        <v>43507</v>
      </c>
      <c r="Y1319" s="43">
        <f t="shared" si="80"/>
        <v>43507</v>
      </c>
      <c r="Z1319" s="41">
        <f t="shared" si="81"/>
        <v>1312</v>
      </c>
      <c r="AA1319" s="42">
        <v>314</v>
      </c>
      <c r="AB1319" s="42">
        <v>0</v>
      </c>
      <c r="AC1319" s="40"/>
      <c r="AD1319" s="44" t="s">
        <v>400</v>
      </c>
      <c r="AE1319" s="41">
        <f t="shared" si="82"/>
        <v>1312</v>
      </c>
      <c r="AF1319" s="45" t="s">
        <v>401</v>
      </c>
      <c r="AG1319" s="46" t="s">
        <v>173</v>
      </c>
      <c r="AH1319" s="40">
        <f t="shared" si="84"/>
        <v>43555</v>
      </c>
      <c r="AI1319" s="40">
        <f t="shared" si="85"/>
        <v>43555</v>
      </c>
      <c r="AJ1319" s="41" t="s">
        <v>402</v>
      </c>
    </row>
    <row r="1320" spans="1:36" ht="15" customHeight="1">
      <c r="A1320" s="39">
        <f t="shared" si="83"/>
        <v>2019</v>
      </c>
      <c r="B1320" s="40">
        <v>43466</v>
      </c>
      <c r="C1320" s="40">
        <v>43555</v>
      </c>
      <c r="D1320" s="41" t="s">
        <v>96</v>
      </c>
      <c r="E1320" s="41">
        <v>322</v>
      </c>
      <c r="F1320" s="41" t="s">
        <v>144</v>
      </c>
      <c r="G1320" s="41" t="s">
        <v>144</v>
      </c>
      <c r="H1320" s="41" t="s">
        <v>145</v>
      </c>
      <c r="I1320" s="41" t="s">
        <v>304</v>
      </c>
      <c r="J1320" s="41" t="s">
        <v>305</v>
      </c>
      <c r="K1320" s="41" t="s">
        <v>306</v>
      </c>
      <c r="L1320" s="41" t="s">
        <v>101</v>
      </c>
      <c r="M1320" s="41" t="s">
        <v>164</v>
      </c>
      <c r="N1320" s="41" t="s">
        <v>103</v>
      </c>
      <c r="O1320" s="41">
        <v>0</v>
      </c>
      <c r="P1320" s="42">
        <v>0</v>
      </c>
      <c r="Q1320" s="41" t="s">
        <v>121</v>
      </c>
      <c r="R1320" s="41" t="s">
        <v>122</v>
      </c>
      <c r="S1320" s="41" t="s">
        <v>122</v>
      </c>
      <c r="T1320" s="41" t="s">
        <v>121</v>
      </c>
      <c r="U1320" s="41" t="s">
        <v>122</v>
      </c>
      <c r="V1320" s="41" t="s">
        <v>122</v>
      </c>
      <c r="W1320" s="47" t="s">
        <v>296</v>
      </c>
      <c r="X1320" s="43">
        <v>43511</v>
      </c>
      <c r="Y1320" s="43">
        <f t="shared" si="80"/>
        <v>43511</v>
      </c>
      <c r="Z1320" s="41">
        <f t="shared" si="81"/>
        <v>1313</v>
      </c>
      <c r="AA1320" s="42">
        <v>198</v>
      </c>
      <c r="AB1320" s="42">
        <v>0</v>
      </c>
      <c r="AC1320" s="40"/>
      <c r="AD1320" s="44" t="s">
        <v>400</v>
      </c>
      <c r="AE1320" s="41">
        <f t="shared" si="82"/>
        <v>1313</v>
      </c>
      <c r="AF1320" s="45" t="s">
        <v>401</v>
      </c>
      <c r="AG1320" s="46" t="s">
        <v>173</v>
      </c>
      <c r="AH1320" s="40">
        <f t="shared" si="84"/>
        <v>43555</v>
      </c>
      <c r="AI1320" s="40">
        <f t="shared" si="85"/>
        <v>43555</v>
      </c>
      <c r="AJ1320" s="41" t="s">
        <v>402</v>
      </c>
    </row>
    <row r="1321" spans="1:36" ht="15" customHeight="1">
      <c r="A1321" s="39">
        <f t="shared" si="83"/>
        <v>2019</v>
      </c>
      <c r="B1321" s="40">
        <v>43466</v>
      </c>
      <c r="C1321" s="40">
        <v>43555</v>
      </c>
      <c r="D1321" s="41" t="s">
        <v>96</v>
      </c>
      <c r="E1321" s="41">
        <v>322</v>
      </c>
      <c r="F1321" s="41" t="s">
        <v>144</v>
      </c>
      <c r="G1321" s="41" t="s">
        <v>144</v>
      </c>
      <c r="H1321" s="41" t="s">
        <v>145</v>
      </c>
      <c r="I1321" s="41" t="s">
        <v>304</v>
      </c>
      <c r="J1321" s="41" t="s">
        <v>305</v>
      </c>
      <c r="K1321" s="41" t="s">
        <v>306</v>
      </c>
      <c r="L1321" s="41" t="s">
        <v>101</v>
      </c>
      <c r="M1321" s="41" t="s">
        <v>164</v>
      </c>
      <c r="N1321" s="41" t="s">
        <v>103</v>
      </c>
      <c r="O1321" s="41">
        <v>0</v>
      </c>
      <c r="P1321" s="42">
        <v>0</v>
      </c>
      <c r="Q1321" s="41" t="s">
        <v>121</v>
      </c>
      <c r="R1321" s="41" t="s">
        <v>122</v>
      </c>
      <c r="S1321" s="41" t="s">
        <v>122</v>
      </c>
      <c r="T1321" s="41" t="s">
        <v>121</v>
      </c>
      <c r="U1321" s="41" t="s">
        <v>122</v>
      </c>
      <c r="V1321" s="41" t="s">
        <v>122</v>
      </c>
      <c r="W1321" s="47" t="s">
        <v>296</v>
      </c>
      <c r="X1321" s="43">
        <v>43514</v>
      </c>
      <c r="Y1321" s="43">
        <f t="shared" si="80"/>
        <v>43514</v>
      </c>
      <c r="Z1321" s="41">
        <f t="shared" si="81"/>
        <v>1314</v>
      </c>
      <c r="AA1321" s="42">
        <v>371</v>
      </c>
      <c r="AB1321" s="42">
        <v>0</v>
      </c>
      <c r="AC1321" s="40"/>
      <c r="AD1321" s="44" t="s">
        <v>400</v>
      </c>
      <c r="AE1321" s="41">
        <f t="shared" si="82"/>
        <v>1314</v>
      </c>
      <c r="AF1321" s="45" t="s">
        <v>401</v>
      </c>
      <c r="AG1321" s="46" t="s">
        <v>173</v>
      </c>
      <c r="AH1321" s="40">
        <f t="shared" si="84"/>
        <v>43555</v>
      </c>
      <c r="AI1321" s="40">
        <f t="shared" si="85"/>
        <v>43555</v>
      </c>
      <c r="AJ1321" s="41" t="s">
        <v>402</v>
      </c>
    </row>
    <row r="1322" spans="1:36" ht="15" customHeight="1">
      <c r="A1322" s="39">
        <f t="shared" si="83"/>
        <v>2019</v>
      </c>
      <c r="B1322" s="40">
        <v>43466</v>
      </c>
      <c r="C1322" s="40">
        <v>43555</v>
      </c>
      <c r="D1322" s="41" t="s">
        <v>96</v>
      </c>
      <c r="E1322" s="41">
        <v>322</v>
      </c>
      <c r="F1322" s="41" t="s">
        <v>144</v>
      </c>
      <c r="G1322" s="41" t="s">
        <v>144</v>
      </c>
      <c r="H1322" s="41" t="s">
        <v>145</v>
      </c>
      <c r="I1322" s="41" t="s">
        <v>304</v>
      </c>
      <c r="J1322" s="41" t="s">
        <v>305</v>
      </c>
      <c r="K1322" s="41" t="s">
        <v>306</v>
      </c>
      <c r="L1322" s="41" t="s">
        <v>101</v>
      </c>
      <c r="M1322" s="41" t="s">
        <v>164</v>
      </c>
      <c r="N1322" s="41" t="s">
        <v>103</v>
      </c>
      <c r="O1322" s="41">
        <v>0</v>
      </c>
      <c r="P1322" s="42">
        <v>0</v>
      </c>
      <c r="Q1322" s="41" t="s">
        <v>121</v>
      </c>
      <c r="R1322" s="41" t="s">
        <v>122</v>
      </c>
      <c r="S1322" s="41" t="s">
        <v>122</v>
      </c>
      <c r="T1322" s="41" t="s">
        <v>121</v>
      </c>
      <c r="U1322" s="41" t="s">
        <v>122</v>
      </c>
      <c r="V1322" s="41" t="s">
        <v>122</v>
      </c>
      <c r="W1322" s="47" t="s">
        <v>296</v>
      </c>
      <c r="X1322" s="43">
        <v>43514</v>
      </c>
      <c r="Y1322" s="43">
        <f t="shared" si="80"/>
        <v>43514</v>
      </c>
      <c r="Z1322" s="41">
        <f t="shared" si="81"/>
        <v>1315</v>
      </c>
      <c r="AA1322" s="42">
        <v>329</v>
      </c>
      <c r="AB1322" s="42">
        <v>0</v>
      </c>
      <c r="AC1322" s="40"/>
      <c r="AD1322" s="44" t="s">
        <v>400</v>
      </c>
      <c r="AE1322" s="41">
        <f t="shared" si="82"/>
        <v>1315</v>
      </c>
      <c r="AF1322" s="45" t="s">
        <v>401</v>
      </c>
      <c r="AG1322" s="46" t="s">
        <v>173</v>
      </c>
      <c r="AH1322" s="40">
        <f t="shared" si="84"/>
        <v>43555</v>
      </c>
      <c r="AI1322" s="40">
        <f t="shared" si="85"/>
        <v>43555</v>
      </c>
      <c r="AJ1322" s="41" t="s">
        <v>402</v>
      </c>
    </row>
    <row r="1323" spans="1:36" ht="15" customHeight="1">
      <c r="A1323" s="39">
        <f t="shared" si="83"/>
        <v>2019</v>
      </c>
      <c r="B1323" s="40">
        <v>43466</v>
      </c>
      <c r="C1323" s="40">
        <v>43555</v>
      </c>
      <c r="D1323" s="41" t="s">
        <v>96</v>
      </c>
      <c r="E1323" s="41">
        <v>322</v>
      </c>
      <c r="F1323" s="41" t="s">
        <v>144</v>
      </c>
      <c r="G1323" s="41" t="s">
        <v>144</v>
      </c>
      <c r="H1323" s="41" t="s">
        <v>145</v>
      </c>
      <c r="I1323" s="41" t="s">
        <v>304</v>
      </c>
      <c r="J1323" s="41" t="s">
        <v>305</v>
      </c>
      <c r="K1323" s="41" t="s">
        <v>306</v>
      </c>
      <c r="L1323" s="41" t="s">
        <v>101</v>
      </c>
      <c r="M1323" s="41" t="s">
        <v>164</v>
      </c>
      <c r="N1323" s="41" t="s">
        <v>103</v>
      </c>
      <c r="O1323" s="41">
        <v>0</v>
      </c>
      <c r="P1323" s="42">
        <v>0</v>
      </c>
      <c r="Q1323" s="41" t="s">
        <v>121</v>
      </c>
      <c r="R1323" s="41" t="s">
        <v>122</v>
      </c>
      <c r="S1323" s="41" t="s">
        <v>122</v>
      </c>
      <c r="T1323" s="41" t="s">
        <v>121</v>
      </c>
      <c r="U1323" s="41" t="s">
        <v>122</v>
      </c>
      <c r="V1323" s="41" t="s">
        <v>122</v>
      </c>
      <c r="W1323" s="47" t="s">
        <v>296</v>
      </c>
      <c r="X1323" s="43">
        <v>43525</v>
      </c>
      <c r="Y1323" s="43">
        <f t="shared" si="80"/>
        <v>43525</v>
      </c>
      <c r="Z1323" s="41">
        <f t="shared" si="81"/>
        <v>1316</v>
      </c>
      <c r="AA1323" s="42">
        <v>846</v>
      </c>
      <c r="AB1323" s="42">
        <v>0</v>
      </c>
      <c r="AC1323" s="40"/>
      <c r="AD1323" s="44" t="s">
        <v>400</v>
      </c>
      <c r="AE1323" s="41">
        <f t="shared" si="82"/>
        <v>1316</v>
      </c>
      <c r="AF1323" s="45" t="s">
        <v>401</v>
      </c>
      <c r="AG1323" s="46" t="s">
        <v>173</v>
      </c>
      <c r="AH1323" s="40">
        <f t="shared" si="84"/>
        <v>43555</v>
      </c>
      <c r="AI1323" s="40">
        <f t="shared" si="85"/>
        <v>43555</v>
      </c>
      <c r="AJ1323" s="41" t="s">
        <v>402</v>
      </c>
    </row>
    <row r="1324" spans="1:36" ht="15" customHeight="1">
      <c r="A1324" s="39">
        <f t="shared" si="83"/>
        <v>2019</v>
      </c>
      <c r="B1324" s="40">
        <v>43466</v>
      </c>
      <c r="C1324" s="40">
        <v>43555</v>
      </c>
      <c r="D1324" s="41" t="s">
        <v>96</v>
      </c>
      <c r="E1324" s="41">
        <v>203</v>
      </c>
      <c r="F1324" s="41" t="s">
        <v>307</v>
      </c>
      <c r="G1324" s="48" t="s">
        <v>126</v>
      </c>
      <c r="H1324" s="41" t="s">
        <v>127</v>
      </c>
      <c r="I1324" s="41" t="s">
        <v>1366</v>
      </c>
      <c r="J1324" s="41" t="s">
        <v>1367</v>
      </c>
      <c r="K1324" s="41" t="s">
        <v>1368</v>
      </c>
      <c r="L1324" s="41" t="s">
        <v>102</v>
      </c>
      <c r="M1324" s="41" t="s">
        <v>1711</v>
      </c>
      <c r="N1324" s="41" t="s">
        <v>103</v>
      </c>
      <c r="O1324" s="41">
        <v>4</v>
      </c>
      <c r="P1324" s="42">
        <f>(776.04/4)*3</f>
        <v>582.03</v>
      </c>
      <c r="Q1324" s="41" t="s">
        <v>121</v>
      </c>
      <c r="R1324" s="41" t="s">
        <v>122</v>
      </c>
      <c r="S1324" s="41" t="s">
        <v>122</v>
      </c>
      <c r="T1324" s="41" t="s">
        <v>121</v>
      </c>
      <c r="U1324" s="41" t="s">
        <v>122</v>
      </c>
      <c r="V1324" s="41" t="s">
        <v>122</v>
      </c>
      <c r="W1324" s="41" t="s">
        <v>125</v>
      </c>
      <c r="X1324" s="43">
        <v>43502</v>
      </c>
      <c r="Y1324" s="43">
        <f t="shared" si="80"/>
        <v>43502</v>
      </c>
      <c r="Z1324" s="41">
        <f t="shared" si="81"/>
        <v>1317</v>
      </c>
      <c r="AA1324" s="42">
        <v>776.04</v>
      </c>
      <c r="AB1324" s="42">
        <v>0</v>
      </c>
      <c r="AC1324" s="40"/>
      <c r="AD1324" s="44" t="s">
        <v>400</v>
      </c>
      <c r="AE1324" s="41">
        <f t="shared" si="82"/>
        <v>1317</v>
      </c>
      <c r="AF1324" s="45" t="s">
        <v>401</v>
      </c>
      <c r="AG1324" s="46" t="s">
        <v>173</v>
      </c>
      <c r="AH1324" s="40">
        <f t="shared" si="84"/>
        <v>43555</v>
      </c>
      <c r="AI1324" s="40">
        <f t="shared" si="85"/>
        <v>43555</v>
      </c>
      <c r="AJ1324" s="41" t="s">
        <v>402</v>
      </c>
    </row>
    <row r="1325" spans="1:36" ht="15" customHeight="1">
      <c r="A1325" s="39">
        <f t="shared" si="83"/>
        <v>2019</v>
      </c>
      <c r="B1325" s="40">
        <v>43466</v>
      </c>
      <c r="C1325" s="40">
        <v>43555</v>
      </c>
      <c r="D1325" s="41" t="s">
        <v>96</v>
      </c>
      <c r="E1325" s="41">
        <v>203</v>
      </c>
      <c r="F1325" s="41" t="s">
        <v>307</v>
      </c>
      <c r="G1325" s="48" t="s">
        <v>126</v>
      </c>
      <c r="H1325" s="41" t="s">
        <v>127</v>
      </c>
      <c r="I1325" s="41" t="s">
        <v>1366</v>
      </c>
      <c r="J1325" s="41" t="s">
        <v>1367</v>
      </c>
      <c r="K1325" s="41" t="s">
        <v>1368</v>
      </c>
      <c r="L1325" s="41" t="s">
        <v>102</v>
      </c>
      <c r="M1325" s="41" t="s">
        <v>1711</v>
      </c>
      <c r="N1325" s="41" t="s">
        <v>103</v>
      </c>
      <c r="O1325" s="41">
        <v>10</v>
      </c>
      <c r="P1325" s="42">
        <f>(2505/10)*9</f>
        <v>2254.5</v>
      </c>
      <c r="Q1325" s="41" t="s">
        <v>121</v>
      </c>
      <c r="R1325" s="41" t="s">
        <v>122</v>
      </c>
      <c r="S1325" s="41" t="s">
        <v>122</v>
      </c>
      <c r="T1325" s="41" t="s">
        <v>121</v>
      </c>
      <c r="U1325" s="41" t="s">
        <v>122</v>
      </c>
      <c r="V1325" s="41" t="s">
        <v>122</v>
      </c>
      <c r="W1325" s="41" t="s">
        <v>125</v>
      </c>
      <c r="X1325" s="43">
        <v>43507</v>
      </c>
      <c r="Y1325" s="43">
        <f t="shared" si="80"/>
        <v>43507</v>
      </c>
      <c r="Z1325" s="41">
        <f t="shared" si="81"/>
        <v>1318</v>
      </c>
      <c r="AA1325" s="42">
        <v>2505</v>
      </c>
      <c r="AB1325" s="42">
        <v>0</v>
      </c>
      <c r="AC1325" s="40"/>
      <c r="AD1325" s="44" t="s">
        <v>400</v>
      </c>
      <c r="AE1325" s="41">
        <f t="shared" si="82"/>
        <v>1318</v>
      </c>
      <c r="AF1325" s="45" t="s">
        <v>401</v>
      </c>
      <c r="AG1325" s="46" t="s">
        <v>173</v>
      </c>
      <c r="AH1325" s="40">
        <f t="shared" si="84"/>
        <v>43555</v>
      </c>
      <c r="AI1325" s="40">
        <f t="shared" si="85"/>
        <v>43555</v>
      </c>
      <c r="AJ1325" s="41" t="s">
        <v>402</v>
      </c>
    </row>
    <row r="1326" spans="1:36" ht="15" customHeight="1">
      <c r="A1326" s="39">
        <f t="shared" si="83"/>
        <v>2019</v>
      </c>
      <c r="B1326" s="40">
        <v>43466</v>
      </c>
      <c r="C1326" s="40">
        <v>43555</v>
      </c>
      <c r="D1326" s="41" t="s">
        <v>96</v>
      </c>
      <c r="E1326" s="41">
        <v>249</v>
      </c>
      <c r="F1326" s="41" t="s">
        <v>777</v>
      </c>
      <c r="G1326" s="41" t="s">
        <v>777</v>
      </c>
      <c r="H1326" s="41" t="s">
        <v>127</v>
      </c>
      <c r="I1326" s="41" t="s">
        <v>1020</v>
      </c>
      <c r="J1326" s="41" t="s">
        <v>329</v>
      </c>
      <c r="K1326" s="41" t="s">
        <v>1387</v>
      </c>
      <c r="L1326" s="41" t="s">
        <v>101</v>
      </c>
      <c r="M1326" s="41" t="s">
        <v>1715</v>
      </c>
      <c r="N1326" s="41" t="s">
        <v>103</v>
      </c>
      <c r="O1326" s="41">
        <v>0</v>
      </c>
      <c r="P1326" s="42">
        <v>0</v>
      </c>
      <c r="Q1326" s="41" t="s">
        <v>121</v>
      </c>
      <c r="R1326" s="41" t="s">
        <v>122</v>
      </c>
      <c r="S1326" s="41" t="s">
        <v>122</v>
      </c>
      <c r="T1326" s="41" t="s">
        <v>121</v>
      </c>
      <c r="U1326" s="41" t="s">
        <v>122</v>
      </c>
      <c r="V1326" s="41" t="s">
        <v>122</v>
      </c>
      <c r="W1326" s="41" t="s">
        <v>159</v>
      </c>
      <c r="X1326" s="43">
        <v>43503</v>
      </c>
      <c r="Y1326" s="43">
        <f t="shared" si="80"/>
        <v>43503</v>
      </c>
      <c r="Z1326" s="41">
        <f t="shared" si="81"/>
        <v>1319</v>
      </c>
      <c r="AA1326" s="42">
        <v>335</v>
      </c>
      <c r="AB1326" s="42">
        <v>0</v>
      </c>
      <c r="AC1326" s="40"/>
      <c r="AD1326" s="44" t="s">
        <v>400</v>
      </c>
      <c r="AE1326" s="41">
        <f t="shared" si="82"/>
        <v>1319</v>
      </c>
      <c r="AF1326" s="45" t="s">
        <v>401</v>
      </c>
      <c r="AG1326" s="46" t="s">
        <v>173</v>
      </c>
      <c r="AH1326" s="40">
        <f t="shared" si="84"/>
        <v>43555</v>
      </c>
      <c r="AI1326" s="40">
        <f t="shared" si="85"/>
        <v>43555</v>
      </c>
      <c r="AJ1326" s="41" t="s">
        <v>402</v>
      </c>
    </row>
    <row r="1327" spans="1:36" ht="15" customHeight="1">
      <c r="A1327" s="39">
        <f t="shared" si="83"/>
        <v>2019</v>
      </c>
      <c r="B1327" s="40">
        <v>43466</v>
      </c>
      <c r="C1327" s="40">
        <v>43555</v>
      </c>
      <c r="D1327" s="41" t="s">
        <v>96</v>
      </c>
      <c r="E1327" s="41">
        <v>249</v>
      </c>
      <c r="F1327" s="41" t="s">
        <v>777</v>
      </c>
      <c r="G1327" s="41" t="s">
        <v>777</v>
      </c>
      <c r="H1327" s="41" t="s">
        <v>127</v>
      </c>
      <c r="I1327" s="41" t="s">
        <v>1020</v>
      </c>
      <c r="J1327" s="41" t="s">
        <v>329</v>
      </c>
      <c r="K1327" s="41" t="s">
        <v>1387</v>
      </c>
      <c r="L1327" s="41" t="s">
        <v>101</v>
      </c>
      <c r="M1327" s="41" t="s">
        <v>314</v>
      </c>
      <c r="N1327" s="41" t="s">
        <v>103</v>
      </c>
      <c r="O1327" s="41">
        <v>0</v>
      </c>
      <c r="P1327" s="42">
        <v>0</v>
      </c>
      <c r="Q1327" s="41" t="s">
        <v>121</v>
      </c>
      <c r="R1327" s="41" t="s">
        <v>122</v>
      </c>
      <c r="S1327" s="41" t="s">
        <v>122</v>
      </c>
      <c r="T1327" s="41" t="s">
        <v>121</v>
      </c>
      <c r="U1327" s="41" t="s">
        <v>122</v>
      </c>
      <c r="V1327" s="41" t="s">
        <v>122</v>
      </c>
      <c r="W1327" s="41" t="s">
        <v>159</v>
      </c>
      <c r="X1327" s="43">
        <v>43502</v>
      </c>
      <c r="Y1327" s="43">
        <f t="shared" si="80"/>
        <v>43502</v>
      </c>
      <c r="Z1327" s="41">
        <f t="shared" si="81"/>
        <v>1320</v>
      </c>
      <c r="AA1327" s="42">
        <v>70</v>
      </c>
      <c r="AB1327" s="42">
        <v>0</v>
      </c>
      <c r="AC1327" s="40"/>
      <c r="AD1327" s="44" t="s">
        <v>400</v>
      </c>
      <c r="AE1327" s="41">
        <f t="shared" si="82"/>
        <v>1320</v>
      </c>
      <c r="AF1327" s="45" t="s">
        <v>401</v>
      </c>
      <c r="AG1327" s="46" t="s">
        <v>173</v>
      </c>
      <c r="AH1327" s="40">
        <f t="shared" si="84"/>
        <v>43555</v>
      </c>
      <c r="AI1327" s="40">
        <f t="shared" si="85"/>
        <v>43555</v>
      </c>
      <c r="AJ1327" s="41" t="s">
        <v>402</v>
      </c>
    </row>
    <row r="1328" spans="1:36" ht="15" customHeight="1">
      <c r="A1328" s="39">
        <f t="shared" si="83"/>
        <v>2019</v>
      </c>
      <c r="B1328" s="40">
        <v>43466</v>
      </c>
      <c r="C1328" s="40">
        <v>43555</v>
      </c>
      <c r="D1328" s="41" t="s">
        <v>96</v>
      </c>
      <c r="E1328" s="41">
        <v>249</v>
      </c>
      <c r="F1328" s="41" t="s">
        <v>777</v>
      </c>
      <c r="G1328" s="41" t="s">
        <v>777</v>
      </c>
      <c r="H1328" s="41" t="s">
        <v>127</v>
      </c>
      <c r="I1328" s="41" t="s">
        <v>1020</v>
      </c>
      <c r="J1328" s="41" t="s">
        <v>329</v>
      </c>
      <c r="K1328" s="41" t="s">
        <v>1387</v>
      </c>
      <c r="L1328" s="41" t="s">
        <v>101</v>
      </c>
      <c r="M1328" s="41" t="s">
        <v>1716</v>
      </c>
      <c r="N1328" s="41" t="s">
        <v>103</v>
      </c>
      <c r="O1328" s="41">
        <v>0</v>
      </c>
      <c r="P1328" s="42">
        <v>0</v>
      </c>
      <c r="Q1328" s="41" t="s">
        <v>121</v>
      </c>
      <c r="R1328" s="41" t="s">
        <v>122</v>
      </c>
      <c r="S1328" s="41" t="s">
        <v>122</v>
      </c>
      <c r="T1328" s="41" t="s">
        <v>121</v>
      </c>
      <c r="U1328" s="41" t="s">
        <v>122</v>
      </c>
      <c r="V1328" s="41" t="s">
        <v>122</v>
      </c>
      <c r="W1328" s="41" t="s">
        <v>159</v>
      </c>
      <c r="X1328" s="43">
        <v>43502</v>
      </c>
      <c r="Y1328" s="43">
        <f t="shared" si="80"/>
        <v>43502</v>
      </c>
      <c r="Z1328" s="41">
        <f t="shared" si="81"/>
        <v>1321</v>
      </c>
      <c r="AA1328" s="42">
        <v>220</v>
      </c>
      <c r="AB1328" s="42">
        <v>0</v>
      </c>
      <c r="AC1328" s="40"/>
      <c r="AD1328" s="44" t="s">
        <v>400</v>
      </c>
      <c r="AE1328" s="41">
        <f t="shared" si="82"/>
        <v>1321</v>
      </c>
      <c r="AF1328" s="45" t="s">
        <v>401</v>
      </c>
      <c r="AG1328" s="46" t="s">
        <v>173</v>
      </c>
      <c r="AH1328" s="40">
        <f t="shared" si="84"/>
        <v>43555</v>
      </c>
      <c r="AI1328" s="40">
        <f t="shared" si="85"/>
        <v>43555</v>
      </c>
      <c r="AJ1328" s="41" t="s">
        <v>402</v>
      </c>
    </row>
    <row r="1329" spans="1:36" ht="15" customHeight="1">
      <c r="A1329" s="39">
        <f t="shared" si="83"/>
        <v>2019</v>
      </c>
      <c r="B1329" s="40">
        <v>43466</v>
      </c>
      <c r="C1329" s="40">
        <v>43555</v>
      </c>
      <c r="D1329" s="41" t="s">
        <v>96</v>
      </c>
      <c r="E1329" s="41">
        <v>311</v>
      </c>
      <c r="F1329" s="41" t="s">
        <v>204</v>
      </c>
      <c r="G1329" s="41" t="s">
        <v>204</v>
      </c>
      <c r="H1329" s="41" t="s">
        <v>205</v>
      </c>
      <c r="I1329" s="41" t="s">
        <v>217</v>
      </c>
      <c r="J1329" s="41" t="s">
        <v>218</v>
      </c>
      <c r="K1329" s="41" t="s">
        <v>219</v>
      </c>
      <c r="L1329" s="41" t="s">
        <v>101</v>
      </c>
      <c r="M1329" s="41" t="s">
        <v>224</v>
      </c>
      <c r="N1329" s="41" t="s">
        <v>103</v>
      </c>
      <c r="O1329" s="41">
        <v>2</v>
      </c>
      <c r="P1329" s="42">
        <v>160</v>
      </c>
      <c r="Q1329" s="41" t="s">
        <v>121</v>
      </c>
      <c r="R1329" s="41" t="s">
        <v>122</v>
      </c>
      <c r="S1329" s="41" t="s">
        <v>210</v>
      </c>
      <c r="T1329" s="41" t="s">
        <v>121</v>
      </c>
      <c r="U1329" s="41" t="s">
        <v>122</v>
      </c>
      <c r="V1329" s="41" t="s">
        <v>202</v>
      </c>
      <c r="W1329" s="41" t="s">
        <v>1717</v>
      </c>
      <c r="X1329" s="43">
        <v>43503</v>
      </c>
      <c r="Y1329" s="43">
        <f t="shared" si="80"/>
        <v>43503</v>
      </c>
      <c r="Z1329" s="41">
        <f t="shared" si="81"/>
        <v>1322</v>
      </c>
      <c r="AA1329" s="42">
        <f>220+100</f>
        <v>320</v>
      </c>
      <c r="AB1329" s="42">
        <v>0</v>
      </c>
      <c r="AC1329" s="40"/>
      <c r="AD1329" s="44" t="s">
        <v>400</v>
      </c>
      <c r="AE1329" s="41">
        <f t="shared" si="82"/>
        <v>1322</v>
      </c>
      <c r="AF1329" s="45" t="s">
        <v>401</v>
      </c>
      <c r="AG1329" s="46" t="s">
        <v>173</v>
      </c>
      <c r="AH1329" s="40">
        <f t="shared" si="84"/>
        <v>43555</v>
      </c>
      <c r="AI1329" s="40">
        <f t="shared" si="85"/>
        <v>43555</v>
      </c>
      <c r="AJ1329" s="41" t="s">
        <v>402</v>
      </c>
    </row>
    <row r="1330" spans="1:36" ht="15" customHeight="1">
      <c r="A1330" s="39">
        <f t="shared" si="83"/>
        <v>2019</v>
      </c>
      <c r="B1330" s="40">
        <v>43466</v>
      </c>
      <c r="C1330" s="40">
        <v>43555</v>
      </c>
      <c r="D1330" s="41" t="s">
        <v>96</v>
      </c>
      <c r="E1330" s="41">
        <v>311</v>
      </c>
      <c r="F1330" s="41" t="s">
        <v>204</v>
      </c>
      <c r="G1330" s="41" t="s">
        <v>204</v>
      </c>
      <c r="H1330" s="41" t="s">
        <v>205</v>
      </c>
      <c r="I1330" s="41" t="s">
        <v>217</v>
      </c>
      <c r="J1330" s="41" t="s">
        <v>218</v>
      </c>
      <c r="K1330" s="41" t="s">
        <v>219</v>
      </c>
      <c r="L1330" s="41" t="s">
        <v>101</v>
      </c>
      <c r="M1330" s="41" t="s">
        <v>224</v>
      </c>
      <c r="N1330" s="41" t="s">
        <v>103</v>
      </c>
      <c r="O1330" s="41">
        <v>2</v>
      </c>
      <c r="P1330" s="42">
        <v>150</v>
      </c>
      <c r="Q1330" s="41" t="s">
        <v>121</v>
      </c>
      <c r="R1330" s="41" t="s">
        <v>122</v>
      </c>
      <c r="S1330" s="41" t="s">
        <v>210</v>
      </c>
      <c r="T1330" s="41" t="s">
        <v>121</v>
      </c>
      <c r="U1330" s="41" t="s">
        <v>122</v>
      </c>
      <c r="V1330" s="41" t="s">
        <v>202</v>
      </c>
      <c r="W1330" s="41" t="s">
        <v>1717</v>
      </c>
      <c r="X1330" s="43">
        <v>43503</v>
      </c>
      <c r="Y1330" s="43">
        <f t="shared" si="80"/>
        <v>43503</v>
      </c>
      <c r="Z1330" s="41">
        <f t="shared" si="81"/>
        <v>1323</v>
      </c>
      <c r="AA1330" s="42">
        <v>300</v>
      </c>
      <c r="AB1330" s="42">
        <v>0</v>
      </c>
      <c r="AC1330" s="40"/>
      <c r="AD1330" s="44" t="s">
        <v>400</v>
      </c>
      <c r="AE1330" s="41">
        <f t="shared" si="82"/>
        <v>1323</v>
      </c>
      <c r="AF1330" s="45" t="s">
        <v>401</v>
      </c>
      <c r="AG1330" s="46" t="s">
        <v>173</v>
      </c>
      <c r="AH1330" s="40">
        <f t="shared" si="84"/>
        <v>43555</v>
      </c>
      <c r="AI1330" s="40">
        <f t="shared" si="85"/>
        <v>43555</v>
      </c>
      <c r="AJ1330" s="41" t="s">
        <v>402</v>
      </c>
    </row>
    <row r="1331" spans="1:36" ht="15" customHeight="1">
      <c r="A1331" s="39">
        <f t="shared" si="83"/>
        <v>2019</v>
      </c>
      <c r="B1331" s="40">
        <v>43466</v>
      </c>
      <c r="C1331" s="40">
        <v>43555</v>
      </c>
      <c r="D1331" s="41" t="s">
        <v>96</v>
      </c>
      <c r="E1331" s="41">
        <v>422</v>
      </c>
      <c r="F1331" s="41" t="s">
        <v>212</v>
      </c>
      <c r="G1331" s="41" t="s">
        <v>212</v>
      </c>
      <c r="H1331" s="41" t="s">
        <v>213</v>
      </c>
      <c r="I1331" s="41" t="s">
        <v>214</v>
      </c>
      <c r="J1331" s="41" t="s">
        <v>215</v>
      </c>
      <c r="K1331" s="41" t="s">
        <v>216</v>
      </c>
      <c r="L1331" s="41" t="s">
        <v>101</v>
      </c>
      <c r="M1331" s="41" t="s">
        <v>209</v>
      </c>
      <c r="N1331" s="41" t="s">
        <v>103</v>
      </c>
      <c r="O1331" s="41">
        <v>0</v>
      </c>
      <c r="P1331" s="42">
        <v>0</v>
      </c>
      <c r="Q1331" s="41" t="s">
        <v>121</v>
      </c>
      <c r="R1331" s="41" t="s">
        <v>122</v>
      </c>
      <c r="S1331" s="41" t="s">
        <v>210</v>
      </c>
      <c r="T1331" s="41" t="s">
        <v>121</v>
      </c>
      <c r="U1331" s="41" t="s">
        <v>122</v>
      </c>
      <c r="V1331" s="41" t="s">
        <v>202</v>
      </c>
      <c r="W1331" s="41" t="s">
        <v>211</v>
      </c>
      <c r="X1331" s="43">
        <v>43510</v>
      </c>
      <c r="Y1331" s="43">
        <f t="shared" si="80"/>
        <v>43510</v>
      </c>
      <c r="Z1331" s="41">
        <f t="shared" si="81"/>
        <v>1324</v>
      </c>
      <c r="AA1331" s="42">
        <v>220</v>
      </c>
      <c r="AB1331" s="42">
        <v>0</v>
      </c>
      <c r="AC1331" s="40"/>
      <c r="AD1331" s="44" t="s">
        <v>400</v>
      </c>
      <c r="AE1331" s="41">
        <f t="shared" si="82"/>
        <v>1324</v>
      </c>
      <c r="AF1331" s="45" t="s">
        <v>401</v>
      </c>
      <c r="AG1331" s="46" t="s">
        <v>173</v>
      </c>
      <c r="AH1331" s="40">
        <f t="shared" si="84"/>
        <v>43555</v>
      </c>
      <c r="AI1331" s="40">
        <f t="shared" si="85"/>
        <v>43555</v>
      </c>
      <c r="AJ1331" s="41" t="s">
        <v>402</v>
      </c>
    </row>
    <row r="1332" spans="1:36" ht="15" customHeight="1">
      <c r="A1332" s="39">
        <f t="shared" si="83"/>
        <v>2019</v>
      </c>
      <c r="B1332" s="40">
        <v>43466</v>
      </c>
      <c r="C1332" s="40">
        <v>43555</v>
      </c>
      <c r="D1332" s="41" t="s">
        <v>96</v>
      </c>
      <c r="E1332" s="41">
        <v>311</v>
      </c>
      <c r="F1332" s="41" t="s">
        <v>204</v>
      </c>
      <c r="G1332" s="41" t="s">
        <v>204</v>
      </c>
      <c r="H1332" s="41" t="s">
        <v>205</v>
      </c>
      <c r="I1332" s="41" t="s">
        <v>206</v>
      </c>
      <c r="J1332" s="41" t="s">
        <v>207</v>
      </c>
      <c r="K1332" s="41" t="s">
        <v>208</v>
      </c>
      <c r="L1332" s="41" t="s">
        <v>101</v>
      </c>
      <c r="M1332" s="41" t="s">
        <v>220</v>
      </c>
      <c r="N1332" s="41" t="s">
        <v>103</v>
      </c>
      <c r="O1332" s="41">
        <v>0</v>
      </c>
      <c r="P1332" s="42">
        <v>0</v>
      </c>
      <c r="Q1332" s="41" t="s">
        <v>121</v>
      </c>
      <c r="R1332" s="41" t="s">
        <v>122</v>
      </c>
      <c r="S1332" s="41" t="s">
        <v>210</v>
      </c>
      <c r="T1332" s="41" t="s">
        <v>121</v>
      </c>
      <c r="U1332" s="41" t="s">
        <v>122</v>
      </c>
      <c r="V1332" s="41" t="s">
        <v>210</v>
      </c>
      <c r="W1332" s="41" t="s">
        <v>211</v>
      </c>
      <c r="X1332" s="43">
        <v>43510</v>
      </c>
      <c r="Y1332" s="43">
        <v>43528</v>
      </c>
      <c r="Z1332" s="41">
        <f t="shared" si="81"/>
        <v>1325</v>
      </c>
      <c r="AA1332" s="42">
        <f>100+70+200+52+165+200+100</f>
        <v>887</v>
      </c>
      <c r="AB1332" s="42">
        <v>0</v>
      </c>
      <c r="AC1332" s="40"/>
      <c r="AD1332" s="44" t="s">
        <v>400</v>
      </c>
      <c r="AE1332" s="41">
        <f t="shared" si="82"/>
        <v>1325</v>
      </c>
      <c r="AF1332" s="45" t="s">
        <v>401</v>
      </c>
      <c r="AG1332" s="46" t="s">
        <v>173</v>
      </c>
      <c r="AH1332" s="40">
        <f t="shared" si="84"/>
        <v>43555</v>
      </c>
      <c r="AI1332" s="40">
        <f t="shared" si="85"/>
        <v>43555</v>
      </c>
      <c r="AJ1332" s="41" t="s">
        <v>402</v>
      </c>
    </row>
    <row r="1333" spans="1:36" ht="15" customHeight="1">
      <c r="A1333" s="39">
        <f t="shared" si="83"/>
        <v>2019</v>
      </c>
      <c r="B1333" s="40">
        <v>43466</v>
      </c>
      <c r="C1333" s="40">
        <v>43555</v>
      </c>
      <c r="D1333" s="41" t="s">
        <v>96</v>
      </c>
      <c r="E1333" s="41">
        <v>468</v>
      </c>
      <c r="F1333" s="41" t="s">
        <v>729</v>
      </c>
      <c r="G1333" s="41" t="s">
        <v>729</v>
      </c>
      <c r="H1333" s="41" t="s">
        <v>226</v>
      </c>
      <c r="I1333" s="41" t="s">
        <v>1020</v>
      </c>
      <c r="J1333" s="41" t="s">
        <v>1021</v>
      </c>
      <c r="K1333" s="41" t="s">
        <v>162</v>
      </c>
      <c r="L1333" s="41" t="s">
        <v>101</v>
      </c>
      <c r="M1333" s="41" t="s">
        <v>352</v>
      </c>
      <c r="N1333" s="41" t="s">
        <v>103</v>
      </c>
      <c r="O1333" s="41">
        <v>0</v>
      </c>
      <c r="P1333" s="42">
        <v>0</v>
      </c>
      <c r="Q1333" s="41" t="s">
        <v>121</v>
      </c>
      <c r="R1333" s="41" t="s">
        <v>122</v>
      </c>
      <c r="S1333" s="41" t="s">
        <v>210</v>
      </c>
      <c r="T1333" s="41" t="s">
        <v>121</v>
      </c>
      <c r="U1333" s="41" t="s">
        <v>122</v>
      </c>
      <c r="V1333" s="41" t="s">
        <v>210</v>
      </c>
      <c r="W1333" s="41" t="s">
        <v>345</v>
      </c>
      <c r="X1333" s="43">
        <v>43510</v>
      </c>
      <c r="Y1333" s="43">
        <f t="shared" ref="Y1333:Y1338" si="86">+X1333</f>
        <v>43510</v>
      </c>
      <c r="Z1333" s="41">
        <f t="shared" si="81"/>
        <v>1326</v>
      </c>
      <c r="AA1333" s="42">
        <v>100</v>
      </c>
      <c r="AB1333" s="42">
        <v>0</v>
      </c>
      <c r="AC1333" s="40"/>
      <c r="AD1333" s="44" t="s">
        <v>400</v>
      </c>
      <c r="AE1333" s="41">
        <f t="shared" si="82"/>
        <v>1326</v>
      </c>
      <c r="AF1333" s="45" t="s">
        <v>401</v>
      </c>
      <c r="AG1333" s="46" t="s">
        <v>173</v>
      </c>
      <c r="AH1333" s="40">
        <f t="shared" si="84"/>
        <v>43555</v>
      </c>
      <c r="AI1333" s="40">
        <f t="shared" si="85"/>
        <v>43555</v>
      </c>
      <c r="AJ1333" s="41" t="s">
        <v>402</v>
      </c>
    </row>
    <row r="1334" spans="1:36" ht="15" customHeight="1">
      <c r="A1334" s="39">
        <f t="shared" si="83"/>
        <v>2019</v>
      </c>
      <c r="B1334" s="40">
        <v>43466</v>
      </c>
      <c r="C1334" s="40">
        <v>43555</v>
      </c>
      <c r="D1334" s="41" t="s">
        <v>96</v>
      </c>
      <c r="E1334" s="41">
        <v>306</v>
      </c>
      <c r="F1334" s="41" t="s">
        <v>814</v>
      </c>
      <c r="G1334" s="41" t="s">
        <v>814</v>
      </c>
      <c r="H1334" s="41" t="s">
        <v>205</v>
      </c>
      <c r="I1334" s="41" t="s">
        <v>815</v>
      </c>
      <c r="J1334" s="41" t="s">
        <v>250</v>
      </c>
      <c r="K1334" s="41" t="s">
        <v>175</v>
      </c>
      <c r="L1334" s="41" t="s">
        <v>101</v>
      </c>
      <c r="M1334" s="41" t="s">
        <v>1718</v>
      </c>
      <c r="N1334" s="41" t="s">
        <v>103</v>
      </c>
      <c r="O1334" s="41">
        <v>0</v>
      </c>
      <c r="P1334" s="42">
        <v>0</v>
      </c>
      <c r="Q1334" s="41" t="s">
        <v>121</v>
      </c>
      <c r="R1334" s="41" t="s">
        <v>122</v>
      </c>
      <c r="S1334" s="41" t="s">
        <v>793</v>
      </c>
      <c r="T1334" s="41" t="s">
        <v>121</v>
      </c>
      <c r="U1334" s="41" t="s">
        <v>122</v>
      </c>
      <c r="V1334" s="41" t="s">
        <v>793</v>
      </c>
      <c r="W1334" s="41" t="s">
        <v>159</v>
      </c>
      <c r="X1334" s="43">
        <v>43511</v>
      </c>
      <c r="Y1334" s="43">
        <f t="shared" si="86"/>
        <v>43511</v>
      </c>
      <c r="Z1334" s="41">
        <f t="shared" si="81"/>
        <v>1327</v>
      </c>
      <c r="AA1334" s="42">
        <v>128</v>
      </c>
      <c r="AB1334" s="42">
        <v>0</v>
      </c>
      <c r="AC1334" s="40"/>
      <c r="AD1334" s="44" t="s">
        <v>400</v>
      </c>
      <c r="AE1334" s="41">
        <f t="shared" si="82"/>
        <v>1327</v>
      </c>
      <c r="AF1334" s="45" t="s">
        <v>401</v>
      </c>
      <c r="AG1334" s="46" t="s">
        <v>173</v>
      </c>
      <c r="AH1334" s="40">
        <f t="shared" si="84"/>
        <v>43555</v>
      </c>
      <c r="AI1334" s="40">
        <f t="shared" si="85"/>
        <v>43555</v>
      </c>
      <c r="AJ1334" s="41" t="s">
        <v>402</v>
      </c>
    </row>
    <row r="1335" spans="1:36" ht="15" customHeight="1">
      <c r="A1335" s="39">
        <f t="shared" si="83"/>
        <v>2019</v>
      </c>
      <c r="B1335" s="40">
        <v>43466</v>
      </c>
      <c r="C1335" s="40">
        <v>43555</v>
      </c>
      <c r="D1335" s="41" t="s">
        <v>96</v>
      </c>
      <c r="E1335" s="41">
        <v>311</v>
      </c>
      <c r="F1335" s="41" t="s">
        <v>204</v>
      </c>
      <c r="G1335" s="41" t="s">
        <v>204</v>
      </c>
      <c r="H1335" s="41" t="s">
        <v>205</v>
      </c>
      <c r="I1335" s="41" t="s">
        <v>217</v>
      </c>
      <c r="J1335" s="41" t="s">
        <v>218</v>
      </c>
      <c r="K1335" s="41" t="s">
        <v>219</v>
      </c>
      <c r="L1335" s="41" t="s">
        <v>101</v>
      </c>
      <c r="M1335" s="41" t="s">
        <v>233</v>
      </c>
      <c r="N1335" s="41" t="s">
        <v>103</v>
      </c>
      <c r="O1335" s="41">
        <v>0</v>
      </c>
      <c r="P1335" s="42">
        <v>0</v>
      </c>
      <c r="Q1335" s="41" t="s">
        <v>121</v>
      </c>
      <c r="R1335" s="41" t="s">
        <v>122</v>
      </c>
      <c r="S1335" s="41" t="s">
        <v>793</v>
      </c>
      <c r="T1335" s="41" t="s">
        <v>121</v>
      </c>
      <c r="U1335" s="41" t="s">
        <v>122</v>
      </c>
      <c r="V1335" s="41" t="s">
        <v>202</v>
      </c>
      <c r="W1335" s="41" t="s">
        <v>159</v>
      </c>
      <c r="X1335" s="43">
        <v>43496</v>
      </c>
      <c r="Y1335" s="43">
        <v>43524</v>
      </c>
      <c r="Z1335" s="41">
        <f t="shared" si="81"/>
        <v>1328</v>
      </c>
      <c r="AA1335" s="42">
        <f>220+46+220+200</f>
        <v>686</v>
      </c>
      <c r="AB1335" s="42">
        <v>0</v>
      </c>
      <c r="AC1335" s="40"/>
      <c r="AD1335" s="44" t="s">
        <v>400</v>
      </c>
      <c r="AE1335" s="41">
        <f t="shared" si="82"/>
        <v>1328</v>
      </c>
      <c r="AF1335" s="45" t="s">
        <v>401</v>
      </c>
      <c r="AG1335" s="46" t="s">
        <v>173</v>
      </c>
      <c r="AH1335" s="40">
        <f t="shared" si="84"/>
        <v>43555</v>
      </c>
      <c r="AI1335" s="40">
        <f t="shared" si="85"/>
        <v>43555</v>
      </c>
      <c r="AJ1335" s="41" t="s">
        <v>402</v>
      </c>
    </row>
    <row r="1336" spans="1:36" ht="15" customHeight="1">
      <c r="A1336" s="39">
        <f t="shared" si="83"/>
        <v>2019</v>
      </c>
      <c r="B1336" s="40">
        <v>43466</v>
      </c>
      <c r="C1336" s="40">
        <v>43555</v>
      </c>
      <c r="D1336" s="41" t="s">
        <v>96</v>
      </c>
      <c r="E1336" s="41">
        <v>344</v>
      </c>
      <c r="F1336" s="41" t="s">
        <v>165</v>
      </c>
      <c r="G1336" s="41" t="s">
        <v>165</v>
      </c>
      <c r="H1336" s="41" t="s">
        <v>205</v>
      </c>
      <c r="I1336" s="41" t="s">
        <v>791</v>
      </c>
      <c r="J1336" s="41" t="s">
        <v>239</v>
      </c>
      <c r="K1336" s="41" t="s">
        <v>792</v>
      </c>
      <c r="L1336" s="41" t="s">
        <v>101</v>
      </c>
      <c r="M1336" s="41" t="s">
        <v>352</v>
      </c>
      <c r="N1336" s="41" t="s">
        <v>103</v>
      </c>
      <c r="O1336" s="41">
        <v>0</v>
      </c>
      <c r="P1336" s="42">
        <v>0</v>
      </c>
      <c r="Q1336" s="41" t="s">
        <v>121</v>
      </c>
      <c r="R1336" s="41" t="s">
        <v>122</v>
      </c>
      <c r="S1336" s="41" t="s">
        <v>210</v>
      </c>
      <c r="T1336" s="41" t="s">
        <v>121</v>
      </c>
      <c r="U1336" s="41" t="s">
        <v>122</v>
      </c>
      <c r="V1336" s="41" t="s">
        <v>793</v>
      </c>
      <c r="W1336" s="41" t="s">
        <v>848</v>
      </c>
      <c r="X1336" s="43">
        <v>43511</v>
      </c>
      <c r="Y1336" s="43">
        <v>43525</v>
      </c>
      <c r="Z1336" s="41">
        <f t="shared" si="81"/>
        <v>1329</v>
      </c>
      <c r="AA1336" s="42">
        <f>120+120</f>
        <v>240</v>
      </c>
      <c r="AB1336" s="42">
        <v>0</v>
      </c>
      <c r="AC1336" s="40"/>
      <c r="AD1336" s="44" t="s">
        <v>400</v>
      </c>
      <c r="AE1336" s="41">
        <f t="shared" si="82"/>
        <v>1329</v>
      </c>
      <c r="AF1336" s="45" t="s">
        <v>401</v>
      </c>
      <c r="AG1336" s="46" t="s">
        <v>173</v>
      </c>
      <c r="AH1336" s="40">
        <f t="shared" si="84"/>
        <v>43555</v>
      </c>
      <c r="AI1336" s="40">
        <f t="shared" si="85"/>
        <v>43555</v>
      </c>
      <c r="AJ1336" s="41" t="s">
        <v>402</v>
      </c>
    </row>
    <row r="1337" spans="1:36" ht="15" customHeight="1">
      <c r="A1337" s="39">
        <f t="shared" si="83"/>
        <v>2019</v>
      </c>
      <c r="B1337" s="40">
        <v>43466</v>
      </c>
      <c r="C1337" s="40">
        <v>43555</v>
      </c>
      <c r="D1337" s="41" t="s">
        <v>96</v>
      </c>
      <c r="E1337" s="41">
        <v>344</v>
      </c>
      <c r="F1337" s="41" t="s">
        <v>165</v>
      </c>
      <c r="G1337" s="41" t="s">
        <v>165</v>
      </c>
      <c r="H1337" s="41" t="s">
        <v>205</v>
      </c>
      <c r="I1337" s="41" t="s">
        <v>791</v>
      </c>
      <c r="J1337" s="41" t="s">
        <v>239</v>
      </c>
      <c r="K1337" s="41" t="s">
        <v>792</v>
      </c>
      <c r="L1337" s="41" t="s">
        <v>101</v>
      </c>
      <c r="M1337" s="41" t="s">
        <v>233</v>
      </c>
      <c r="N1337" s="41" t="s">
        <v>103</v>
      </c>
      <c r="O1337" s="41">
        <v>0</v>
      </c>
      <c r="P1337" s="42">
        <v>0</v>
      </c>
      <c r="Q1337" s="41" t="s">
        <v>121</v>
      </c>
      <c r="R1337" s="41" t="s">
        <v>122</v>
      </c>
      <c r="S1337" s="41" t="s">
        <v>210</v>
      </c>
      <c r="T1337" s="41" t="s">
        <v>121</v>
      </c>
      <c r="U1337" s="41" t="s">
        <v>122</v>
      </c>
      <c r="V1337" s="41" t="s">
        <v>202</v>
      </c>
      <c r="W1337" s="41" t="s">
        <v>848</v>
      </c>
      <c r="X1337" s="43">
        <v>43503</v>
      </c>
      <c r="Y1337" s="43">
        <f t="shared" si="86"/>
        <v>43503</v>
      </c>
      <c r="Z1337" s="41">
        <f t="shared" si="81"/>
        <v>1330</v>
      </c>
      <c r="AA1337" s="42">
        <v>175</v>
      </c>
      <c r="AB1337" s="42">
        <v>0</v>
      </c>
      <c r="AC1337" s="40"/>
      <c r="AD1337" s="44" t="s">
        <v>400</v>
      </c>
      <c r="AE1337" s="41">
        <f t="shared" si="82"/>
        <v>1330</v>
      </c>
      <c r="AF1337" s="45" t="s">
        <v>401</v>
      </c>
      <c r="AG1337" s="46" t="s">
        <v>173</v>
      </c>
      <c r="AH1337" s="40">
        <f t="shared" si="84"/>
        <v>43555</v>
      </c>
      <c r="AI1337" s="40">
        <f t="shared" si="85"/>
        <v>43555</v>
      </c>
      <c r="AJ1337" s="41" t="s">
        <v>402</v>
      </c>
    </row>
    <row r="1338" spans="1:36" ht="15" customHeight="1">
      <c r="A1338" s="39">
        <f t="shared" si="83"/>
        <v>2019</v>
      </c>
      <c r="B1338" s="40">
        <v>43466</v>
      </c>
      <c r="C1338" s="40">
        <v>43555</v>
      </c>
      <c r="D1338" s="41" t="s">
        <v>96</v>
      </c>
      <c r="E1338" s="41">
        <v>422</v>
      </c>
      <c r="F1338" s="41" t="s">
        <v>212</v>
      </c>
      <c r="G1338" s="41" t="s">
        <v>212</v>
      </c>
      <c r="H1338" s="41" t="s">
        <v>213</v>
      </c>
      <c r="I1338" s="41" t="s">
        <v>214</v>
      </c>
      <c r="J1338" s="41" t="s">
        <v>215</v>
      </c>
      <c r="K1338" s="41" t="s">
        <v>216</v>
      </c>
      <c r="L1338" s="41" t="s">
        <v>101</v>
      </c>
      <c r="M1338" s="41" t="s">
        <v>209</v>
      </c>
      <c r="N1338" s="41" t="s">
        <v>103</v>
      </c>
      <c r="O1338" s="41">
        <v>2</v>
      </c>
      <c r="P1338" s="42">
        <v>150</v>
      </c>
      <c r="Q1338" s="41" t="s">
        <v>121</v>
      </c>
      <c r="R1338" s="41" t="s">
        <v>122</v>
      </c>
      <c r="S1338" s="41" t="s">
        <v>210</v>
      </c>
      <c r="T1338" s="41" t="s">
        <v>121</v>
      </c>
      <c r="U1338" s="41" t="s">
        <v>122</v>
      </c>
      <c r="V1338" s="41" t="s">
        <v>202</v>
      </c>
      <c r="W1338" s="41" t="s">
        <v>211</v>
      </c>
      <c r="X1338" s="43">
        <v>43514</v>
      </c>
      <c r="Y1338" s="43">
        <f t="shared" si="86"/>
        <v>43514</v>
      </c>
      <c r="Z1338" s="41">
        <f t="shared" si="81"/>
        <v>1331</v>
      </c>
      <c r="AA1338" s="42">
        <v>300</v>
      </c>
      <c r="AB1338" s="42">
        <v>0</v>
      </c>
      <c r="AC1338" s="40"/>
      <c r="AD1338" s="44" t="s">
        <v>400</v>
      </c>
      <c r="AE1338" s="41">
        <f t="shared" si="82"/>
        <v>1331</v>
      </c>
      <c r="AF1338" s="45" t="s">
        <v>401</v>
      </c>
      <c r="AG1338" s="46" t="s">
        <v>173</v>
      </c>
      <c r="AH1338" s="40">
        <f t="shared" si="84"/>
        <v>43555</v>
      </c>
      <c r="AI1338" s="40">
        <f t="shared" si="85"/>
        <v>43555</v>
      </c>
      <c r="AJ1338" s="41" t="s">
        <v>402</v>
      </c>
    </row>
    <row r="1339" spans="1:36" ht="15" customHeight="1">
      <c r="A1339" s="39">
        <f t="shared" si="83"/>
        <v>2019</v>
      </c>
      <c r="B1339" s="40">
        <v>43466</v>
      </c>
      <c r="C1339" s="40">
        <v>43555</v>
      </c>
      <c r="D1339" s="41" t="s">
        <v>96</v>
      </c>
      <c r="E1339" s="41">
        <v>311</v>
      </c>
      <c r="F1339" s="41" t="s">
        <v>204</v>
      </c>
      <c r="G1339" s="41" t="s">
        <v>204</v>
      </c>
      <c r="H1339" s="41" t="s">
        <v>205</v>
      </c>
      <c r="I1339" s="41" t="s">
        <v>217</v>
      </c>
      <c r="J1339" s="41" t="s">
        <v>218</v>
      </c>
      <c r="K1339" s="41" t="s">
        <v>219</v>
      </c>
      <c r="L1339" s="41" t="s">
        <v>101</v>
      </c>
      <c r="M1339" s="41" t="s">
        <v>209</v>
      </c>
      <c r="N1339" s="41" t="s">
        <v>103</v>
      </c>
      <c r="O1339" s="41">
        <v>2</v>
      </c>
      <c r="P1339" s="42">
        <v>150</v>
      </c>
      <c r="Q1339" s="41" t="s">
        <v>121</v>
      </c>
      <c r="R1339" s="41" t="s">
        <v>122</v>
      </c>
      <c r="S1339" s="41" t="s">
        <v>210</v>
      </c>
      <c r="T1339" s="41" t="s">
        <v>121</v>
      </c>
      <c r="U1339" s="41" t="s">
        <v>122</v>
      </c>
      <c r="V1339" s="41" t="s">
        <v>202</v>
      </c>
      <c r="W1339" s="41" t="s">
        <v>211</v>
      </c>
      <c r="X1339" s="43">
        <v>43496</v>
      </c>
      <c r="Y1339" s="43">
        <v>43517</v>
      </c>
      <c r="Z1339" s="41">
        <f t="shared" si="81"/>
        <v>1332</v>
      </c>
      <c r="AA1339" s="42">
        <f>300+120</f>
        <v>420</v>
      </c>
      <c r="AB1339" s="42">
        <v>0</v>
      </c>
      <c r="AC1339" s="40"/>
      <c r="AD1339" s="44" t="s">
        <v>400</v>
      </c>
      <c r="AE1339" s="41">
        <f t="shared" si="82"/>
        <v>1332</v>
      </c>
      <c r="AF1339" s="45" t="s">
        <v>401</v>
      </c>
      <c r="AG1339" s="46" t="s">
        <v>173</v>
      </c>
      <c r="AH1339" s="40">
        <f t="shared" si="84"/>
        <v>43555</v>
      </c>
      <c r="AI1339" s="40">
        <f t="shared" si="85"/>
        <v>43555</v>
      </c>
      <c r="AJ1339" s="41" t="s">
        <v>402</v>
      </c>
    </row>
    <row r="1340" spans="1:36" ht="15" customHeight="1">
      <c r="A1340" s="39">
        <f t="shared" si="83"/>
        <v>2019</v>
      </c>
      <c r="B1340" s="40">
        <v>43466</v>
      </c>
      <c r="C1340" s="40">
        <v>43555</v>
      </c>
      <c r="D1340" s="41" t="s">
        <v>96</v>
      </c>
      <c r="E1340" s="41">
        <v>235</v>
      </c>
      <c r="F1340" s="41" t="s">
        <v>1719</v>
      </c>
      <c r="G1340" s="41" t="s">
        <v>1719</v>
      </c>
      <c r="H1340" s="41" t="s">
        <v>173</v>
      </c>
      <c r="I1340" s="41" t="s">
        <v>1720</v>
      </c>
      <c r="J1340" s="41" t="s">
        <v>1721</v>
      </c>
      <c r="K1340" s="41" t="s">
        <v>1722</v>
      </c>
      <c r="L1340" s="41" t="s">
        <v>101</v>
      </c>
      <c r="M1340" s="41" t="s">
        <v>1723</v>
      </c>
      <c r="N1340" s="41" t="s">
        <v>103</v>
      </c>
      <c r="O1340" s="41">
        <v>0</v>
      </c>
      <c r="P1340" s="42">
        <v>0</v>
      </c>
      <c r="Q1340" s="41" t="s">
        <v>121</v>
      </c>
      <c r="R1340" s="41" t="s">
        <v>122</v>
      </c>
      <c r="S1340" s="41" t="s">
        <v>210</v>
      </c>
      <c r="T1340" s="41" t="s">
        <v>121</v>
      </c>
      <c r="U1340" s="41" t="s">
        <v>122</v>
      </c>
      <c r="V1340" s="41" t="s">
        <v>122</v>
      </c>
      <c r="W1340" s="41" t="s">
        <v>211</v>
      </c>
      <c r="X1340" s="43">
        <v>43476</v>
      </c>
      <c r="Y1340" s="43">
        <f t="shared" ref="Y1340:Y1403" si="87">+X1340</f>
        <v>43476</v>
      </c>
      <c r="Z1340" s="41">
        <f t="shared" si="81"/>
        <v>1333</v>
      </c>
      <c r="AA1340" s="42">
        <v>70</v>
      </c>
      <c r="AB1340" s="42">
        <v>0</v>
      </c>
      <c r="AC1340" s="40"/>
      <c r="AD1340" s="44" t="s">
        <v>400</v>
      </c>
      <c r="AE1340" s="41">
        <f t="shared" si="82"/>
        <v>1333</v>
      </c>
      <c r="AF1340" s="45" t="s">
        <v>401</v>
      </c>
      <c r="AG1340" s="46" t="s">
        <v>173</v>
      </c>
      <c r="AH1340" s="40">
        <f t="shared" si="84"/>
        <v>43555</v>
      </c>
      <c r="AI1340" s="40">
        <f t="shared" si="85"/>
        <v>43555</v>
      </c>
      <c r="AJ1340" s="41" t="s">
        <v>402</v>
      </c>
    </row>
    <row r="1341" spans="1:36" ht="15" customHeight="1">
      <c r="A1341" s="39">
        <f t="shared" si="83"/>
        <v>2019</v>
      </c>
      <c r="B1341" s="40">
        <v>43466</v>
      </c>
      <c r="C1341" s="40">
        <v>43555</v>
      </c>
      <c r="D1341" s="41" t="s">
        <v>96</v>
      </c>
      <c r="E1341" s="41">
        <v>203</v>
      </c>
      <c r="F1341" s="41" t="s">
        <v>307</v>
      </c>
      <c r="G1341" s="48" t="s">
        <v>126</v>
      </c>
      <c r="H1341" s="41" t="s">
        <v>127</v>
      </c>
      <c r="I1341" s="41" t="s">
        <v>1366</v>
      </c>
      <c r="J1341" s="41" t="s">
        <v>1367</v>
      </c>
      <c r="K1341" s="41" t="s">
        <v>1368</v>
      </c>
      <c r="L1341" s="41" t="s">
        <v>102</v>
      </c>
      <c r="M1341" s="41" t="s">
        <v>1711</v>
      </c>
      <c r="N1341" s="41" t="s">
        <v>103</v>
      </c>
      <c r="O1341" s="41">
        <v>3</v>
      </c>
      <c r="P1341" s="42">
        <f>(538/3)*2</f>
        <v>358.66666666666669</v>
      </c>
      <c r="Q1341" s="41" t="s">
        <v>121</v>
      </c>
      <c r="R1341" s="41" t="s">
        <v>122</v>
      </c>
      <c r="S1341" s="41" t="s">
        <v>122</v>
      </c>
      <c r="T1341" s="41" t="s">
        <v>121</v>
      </c>
      <c r="U1341" s="41" t="s">
        <v>122</v>
      </c>
      <c r="V1341" s="41" t="s">
        <v>122</v>
      </c>
      <c r="W1341" s="41" t="s">
        <v>125</v>
      </c>
      <c r="X1341" s="43">
        <v>43494</v>
      </c>
      <c r="Y1341" s="43">
        <f t="shared" si="87"/>
        <v>43494</v>
      </c>
      <c r="Z1341" s="41">
        <f t="shared" ref="Z1341:Z1404" si="88">+Z1340+1</f>
        <v>1334</v>
      </c>
      <c r="AA1341" s="42">
        <v>538</v>
      </c>
      <c r="AB1341" s="42">
        <v>0</v>
      </c>
      <c r="AC1341" s="40"/>
      <c r="AD1341" s="44" t="s">
        <v>400</v>
      </c>
      <c r="AE1341" s="41">
        <f t="shared" ref="AE1341:AE1404" si="89">+AE1340+1</f>
        <v>1334</v>
      </c>
      <c r="AF1341" s="45" t="s">
        <v>401</v>
      </c>
      <c r="AG1341" s="46" t="s">
        <v>173</v>
      </c>
      <c r="AH1341" s="40">
        <f t="shared" si="84"/>
        <v>43555</v>
      </c>
      <c r="AI1341" s="40">
        <f t="shared" si="85"/>
        <v>43555</v>
      </c>
      <c r="AJ1341" s="41" t="s">
        <v>402</v>
      </c>
    </row>
    <row r="1342" spans="1:36" ht="15" customHeight="1">
      <c r="A1342" s="39">
        <f t="shared" ref="A1342:A1405" si="90">YEAR(B1342)</f>
        <v>2019</v>
      </c>
      <c r="B1342" s="40">
        <v>43466</v>
      </c>
      <c r="C1342" s="40">
        <v>43555</v>
      </c>
      <c r="D1342" s="41" t="s">
        <v>96</v>
      </c>
      <c r="E1342" s="41">
        <v>203</v>
      </c>
      <c r="F1342" s="41" t="s">
        <v>307</v>
      </c>
      <c r="G1342" s="48" t="s">
        <v>126</v>
      </c>
      <c r="H1342" s="41" t="s">
        <v>127</v>
      </c>
      <c r="I1342" s="41" t="s">
        <v>1366</v>
      </c>
      <c r="J1342" s="41" t="s">
        <v>1367</v>
      </c>
      <c r="K1342" s="41" t="s">
        <v>1368</v>
      </c>
      <c r="L1342" s="41" t="s">
        <v>102</v>
      </c>
      <c r="M1342" s="41" t="s">
        <v>1711</v>
      </c>
      <c r="N1342" s="41" t="s">
        <v>103</v>
      </c>
      <c r="O1342" s="41">
        <v>5</v>
      </c>
      <c r="P1342" s="42">
        <f>(538/5)*4</f>
        <v>430.4</v>
      </c>
      <c r="Q1342" s="41" t="s">
        <v>121</v>
      </c>
      <c r="R1342" s="41" t="s">
        <v>122</v>
      </c>
      <c r="S1342" s="41" t="s">
        <v>122</v>
      </c>
      <c r="T1342" s="41" t="s">
        <v>121</v>
      </c>
      <c r="U1342" s="41" t="s">
        <v>122</v>
      </c>
      <c r="V1342" s="41" t="s">
        <v>122</v>
      </c>
      <c r="W1342" s="41" t="s">
        <v>125</v>
      </c>
      <c r="X1342" s="43">
        <v>43490</v>
      </c>
      <c r="Y1342" s="43">
        <f t="shared" si="87"/>
        <v>43490</v>
      </c>
      <c r="Z1342" s="41">
        <f t="shared" si="88"/>
        <v>1335</v>
      </c>
      <c r="AA1342" s="42">
        <v>647</v>
      </c>
      <c r="AB1342" s="42">
        <v>0</v>
      </c>
      <c r="AC1342" s="40"/>
      <c r="AD1342" s="44" t="s">
        <v>400</v>
      </c>
      <c r="AE1342" s="41">
        <f t="shared" si="89"/>
        <v>1335</v>
      </c>
      <c r="AF1342" s="45" t="s">
        <v>401</v>
      </c>
      <c r="AG1342" s="46" t="s">
        <v>173</v>
      </c>
      <c r="AH1342" s="40">
        <f t="shared" si="84"/>
        <v>43555</v>
      </c>
      <c r="AI1342" s="40">
        <f t="shared" si="85"/>
        <v>43555</v>
      </c>
      <c r="AJ1342" s="41" t="s">
        <v>402</v>
      </c>
    </row>
    <row r="1343" spans="1:36" ht="15" customHeight="1">
      <c r="A1343" s="39">
        <f t="shared" si="90"/>
        <v>2019</v>
      </c>
      <c r="B1343" s="40">
        <v>43466</v>
      </c>
      <c r="C1343" s="40">
        <v>43555</v>
      </c>
      <c r="D1343" s="41" t="s">
        <v>96</v>
      </c>
      <c r="E1343" s="41">
        <v>203</v>
      </c>
      <c r="F1343" s="41" t="s">
        <v>307</v>
      </c>
      <c r="G1343" s="48" t="s">
        <v>126</v>
      </c>
      <c r="H1343" s="41" t="s">
        <v>127</v>
      </c>
      <c r="I1343" s="41" t="s">
        <v>1366</v>
      </c>
      <c r="J1343" s="41" t="s">
        <v>1367</v>
      </c>
      <c r="K1343" s="41" t="s">
        <v>1368</v>
      </c>
      <c r="L1343" s="41" t="s">
        <v>102</v>
      </c>
      <c r="M1343" s="41" t="s">
        <v>1711</v>
      </c>
      <c r="N1343" s="41" t="s">
        <v>103</v>
      </c>
      <c r="O1343" s="41">
        <v>13</v>
      </c>
      <c r="P1343" s="42">
        <f>(2063/13)*12</f>
        <v>1904.3076923076922</v>
      </c>
      <c r="Q1343" s="41" t="s">
        <v>121</v>
      </c>
      <c r="R1343" s="41" t="s">
        <v>122</v>
      </c>
      <c r="S1343" s="41" t="s">
        <v>122</v>
      </c>
      <c r="T1343" s="41" t="s">
        <v>121</v>
      </c>
      <c r="U1343" s="41" t="s">
        <v>122</v>
      </c>
      <c r="V1343" s="41" t="s">
        <v>122</v>
      </c>
      <c r="W1343" s="41" t="s">
        <v>125</v>
      </c>
      <c r="X1343" s="43">
        <v>43494</v>
      </c>
      <c r="Y1343" s="43">
        <f t="shared" si="87"/>
        <v>43494</v>
      </c>
      <c r="Z1343" s="41">
        <f t="shared" si="88"/>
        <v>1336</v>
      </c>
      <c r="AA1343" s="42">
        <v>2063</v>
      </c>
      <c r="AB1343" s="42">
        <v>0</v>
      </c>
      <c r="AC1343" s="40"/>
      <c r="AD1343" s="44" t="s">
        <v>400</v>
      </c>
      <c r="AE1343" s="41">
        <f t="shared" si="89"/>
        <v>1336</v>
      </c>
      <c r="AF1343" s="45" t="s">
        <v>401</v>
      </c>
      <c r="AG1343" s="46" t="s">
        <v>173</v>
      </c>
      <c r="AH1343" s="40">
        <f t="shared" si="84"/>
        <v>43555</v>
      </c>
      <c r="AI1343" s="40">
        <f t="shared" si="85"/>
        <v>43555</v>
      </c>
      <c r="AJ1343" s="41" t="s">
        <v>402</v>
      </c>
    </row>
    <row r="1344" spans="1:36" ht="15" customHeight="1">
      <c r="A1344" s="39">
        <f t="shared" si="90"/>
        <v>2019</v>
      </c>
      <c r="B1344" s="40">
        <v>43466</v>
      </c>
      <c r="C1344" s="40">
        <v>43555</v>
      </c>
      <c r="D1344" s="41" t="s">
        <v>96</v>
      </c>
      <c r="E1344" s="41">
        <v>322</v>
      </c>
      <c r="F1344" s="41" t="s">
        <v>144</v>
      </c>
      <c r="G1344" s="41" t="s">
        <v>144</v>
      </c>
      <c r="H1344" s="41" t="s">
        <v>145</v>
      </c>
      <c r="I1344" s="41" t="s">
        <v>304</v>
      </c>
      <c r="J1344" s="41" t="s">
        <v>305</v>
      </c>
      <c r="K1344" s="41" t="s">
        <v>306</v>
      </c>
      <c r="L1344" s="41" t="s">
        <v>101</v>
      </c>
      <c r="M1344" s="41" t="s">
        <v>164</v>
      </c>
      <c r="N1344" s="41" t="s">
        <v>103</v>
      </c>
      <c r="O1344" s="41">
        <v>0</v>
      </c>
      <c r="P1344" s="42">
        <v>0</v>
      </c>
      <c r="Q1344" s="41" t="s">
        <v>121</v>
      </c>
      <c r="R1344" s="41" t="s">
        <v>122</v>
      </c>
      <c r="S1344" s="41" t="s">
        <v>122</v>
      </c>
      <c r="T1344" s="41" t="s">
        <v>121</v>
      </c>
      <c r="U1344" s="41" t="s">
        <v>122</v>
      </c>
      <c r="V1344" s="41" t="s">
        <v>122</v>
      </c>
      <c r="W1344" s="41" t="s">
        <v>296</v>
      </c>
      <c r="X1344" s="43">
        <v>43466</v>
      </c>
      <c r="Y1344" s="43">
        <v>43492</v>
      </c>
      <c r="Z1344" s="41">
        <f t="shared" si="88"/>
        <v>1337</v>
      </c>
      <c r="AA1344" s="42">
        <f>120+130+100+130+130</f>
        <v>610</v>
      </c>
      <c r="AB1344" s="42">
        <v>0</v>
      </c>
      <c r="AC1344" s="40"/>
      <c r="AD1344" s="44" t="s">
        <v>400</v>
      </c>
      <c r="AE1344" s="41">
        <f t="shared" si="89"/>
        <v>1337</v>
      </c>
      <c r="AF1344" s="45" t="s">
        <v>401</v>
      </c>
      <c r="AG1344" s="46" t="s">
        <v>173</v>
      </c>
      <c r="AH1344" s="40">
        <f t="shared" si="84"/>
        <v>43555</v>
      </c>
      <c r="AI1344" s="40">
        <f t="shared" si="85"/>
        <v>43555</v>
      </c>
      <c r="AJ1344" s="41" t="s">
        <v>402</v>
      </c>
    </row>
    <row r="1345" spans="1:36" ht="15" customHeight="1">
      <c r="A1345" s="39">
        <f t="shared" si="90"/>
        <v>2019</v>
      </c>
      <c r="B1345" s="40">
        <v>43466</v>
      </c>
      <c r="C1345" s="40">
        <v>43555</v>
      </c>
      <c r="D1345" s="41" t="s">
        <v>96</v>
      </c>
      <c r="E1345" s="41">
        <v>322</v>
      </c>
      <c r="F1345" s="41" t="s">
        <v>144</v>
      </c>
      <c r="G1345" s="41" t="s">
        <v>144</v>
      </c>
      <c r="H1345" s="41" t="s">
        <v>145</v>
      </c>
      <c r="I1345" s="41" t="s">
        <v>304</v>
      </c>
      <c r="J1345" s="41" t="s">
        <v>305</v>
      </c>
      <c r="K1345" s="41" t="s">
        <v>306</v>
      </c>
      <c r="L1345" s="41" t="s">
        <v>101</v>
      </c>
      <c r="M1345" s="41" t="s">
        <v>164</v>
      </c>
      <c r="N1345" s="41" t="s">
        <v>103</v>
      </c>
      <c r="O1345" s="41">
        <v>0</v>
      </c>
      <c r="P1345" s="42">
        <v>0</v>
      </c>
      <c r="Q1345" s="41" t="s">
        <v>121</v>
      </c>
      <c r="R1345" s="41" t="s">
        <v>122</v>
      </c>
      <c r="S1345" s="41" t="s">
        <v>122</v>
      </c>
      <c r="T1345" s="41" t="s">
        <v>121</v>
      </c>
      <c r="U1345" s="41" t="s">
        <v>122</v>
      </c>
      <c r="V1345" s="41" t="s">
        <v>122</v>
      </c>
      <c r="W1345" s="41" t="s">
        <v>296</v>
      </c>
      <c r="X1345" s="43">
        <v>43472</v>
      </c>
      <c r="Y1345" s="43">
        <v>43501</v>
      </c>
      <c r="Z1345" s="41">
        <f t="shared" si="88"/>
        <v>1338</v>
      </c>
      <c r="AA1345" s="42">
        <f>309+870+119+63+1000+174+300</f>
        <v>2835</v>
      </c>
      <c r="AB1345" s="42">
        <v>0</v>
      </c>
      <c r="AC1345" s="40"/>
      <c r="AD1345" s="44" t="s">
        <v>400</v>
      </c>
      <c r="AE1345" s="41">
        <f t="shared" si="89"/>
        <v>1338</v>
      </c>
      <c r="AF1345" s="45" t="s">
        <v>401</v>
      </c>
      <c r="AG1345" s="46" t="s">
        <v>173</v>
      </c>
      <c r="AH1345" s="40">
        <f t="shared" si="84"/>
        <v>43555</v>
      </c>
      <c r="AI1345" s="40">
        <f t="shared" si="85"/>
        <v>43555</v>
      </c>
      <c r="AJ1345" s="41" t="s">
        <v>402</v>
      </c>
    </row>
    <row r="1346" spans="1:36" ht="15" customHeight="1">
      <c r="A1346" s="39">
        <f t="shared" si="90"/>
        <v>2019</v>
      </c>
      <c r="B1346" s="40">
        <v>43466</v>
      </c>
      <c r="C1346" s="40">
        <v>43555</v>
      </c>
      <c r="D1346" s="41" t="s">
        <v>96</v>
      </c>
      <c r="E1346" s="41">
        <v>203</v>
      </c>
      <c r="F1346" s="41" t="s">
        <v>307</v>
      </c>
      <c r="G1346" s="48" t="s">
        <v>126</v>
      </c>
      <c r="H1346" s="41" t="s">
        <v>127</v>
      </c>
      <c r="I1346" s="41" t="s">
        <v>1366</v>
      </c>
      <c r="J1346" s="41" t="s">
        <v>1367</v>
      </c>
      <c r="K1346" s="41" t="s">
        <v>1368</v>
      </c>
      <c r="L1346" s="41" t="s">
        <v>102</v>
      </c>
      <c r="M1346" s="41" t="s">
        <v>1711</v>
      </c>
      <c r="N1346" s="41" t="s">
        <v>103</v>
      </c>
      <c r="O1346" s="41">
        <v>3</v>
      </c>
      <c r="P1346" s="42">
        <f>(688/3)*2</f>
        <v>458.66666666666669</v>
      </c>
      <c r="Q1346" s="41" t="s">
        <v>121</v>
      </c>
      <c r="R1346" s="41" t="s">
        <v>122</v>
      </c>
      <c r="S1346" s="41" t="s">
        <v>122</v>
      </c>
      <c r="T1346" s="41" t="s">
        <v>121</v>
      </c>
      <c r="U1346" s="41" t="s">
        <v>122</v>
      </c>
      <c r="V1346" s="41" t="s">
        <v>122</v>
      </c>
      <c r="W1346" s="41" t="s">
        <v>125</v>
      </c>
      <c r="X1346" s="43">
        <v>43539</v>
      </c>
      <c r="Y1346" s="43">
        <f t="shared" si="87"/>
        <v>43539</v>
      </c>
      <c r="Z1346" s="41">
        <f t="shared" si="88"/>
        <v>1339</v>
      </c>
      <c r="AA1346" s="42">
        <v>688</v>
      </c>
      <c r="AB1346" s="42">
        <v>0</v>
      </c>
      <c r="AC1346" s="40"/>
      <c r="AD1346" s="44" t="s">
        <v>400</v>
      </c>
      <c r="AE1346" s="41">
        <f t="shared" si="89"/>
        <v>1339</v>
      </c>
      <c r="AF1346" s="45" t="s">
        <v>401</v>
      </c>
      <c r="AG1346" s="46" t="s">
        <v>173</v>
      </c>
      <c r="AH1346" s="40">
        <f t="shared" si="84"/>
        <v>43555</v>
      </c>
      <c r="AI1346" s="40">
        <f t="shared" si="85"/>
        <v>43555</v>
      </c>
      <c r="AJ1346" s="41" t="s">
        <v>402</v>
      </c>
    </row>
    <row r="1347" spans="1:36" ht="15" customHeight="1">
      <c r="A1347" s="39">
        <f t="shared" si="90"/>
        <v>2019</v>
      </c>
      <c r="B1347" s="40">
        <v>43466</v>
      </c>
      <c r="C1347" s="40">
        <v>43555</v>
      </c>
      <c r="D1347" s="41" t="s">
        <v>96</v>
      </c>
      <c r="E1347" s="41">
        <v>203</v>
      </c>
      <c r="F1347" s="41" t="s">
        <v>307</v>
      </c>
      <c r="G1347" s="48" t="s">
        <v>126</v>
      </c>
      <c r="H1347" s="41" t="s">
        <v>127</v>
      </c>
      <c r="I1347" s="41" t="s">
        <v>1366</v>
      </c>
      <c r="J1347" s="41" t="s">
        <v>1367</v>
      </c>
      <c r="K1347" s="41" t="s">
        <v>1368</v>
      </c>
      <c r="L1347" s="41" t="s">
        <v>102</v>
      </c>
      <c r="M1347" s="41" t="s">
        <v>1711</v>
      </c>
      <c r="N1347" s="41" t="s">
        <v>103</v>
      </c>
      <c r="O1347" s="41">
        <v>13</v>
      </c>
      <c r="P1347" s="42">
        <f>(3824/13)*12</f>
        <v>3529.8461538461534</v>
      </c>
      <c r="Q1347" s="41" t="s">
        <v>121</v>
      </c>
      <c r="R1347" s="41" t="s">
        <v>122</v>
      </c>
      <c r="S1347" s="41" t="s">
        <v>122</v>
      </c>
      <c r="T1347" s="41" t="s">
        <v>121</v>
      </c>
      <c r="U1347" s="41" t="s">
        <v>122</v>
      </c>
      <c r="V1347" s="41" t="s">
        <v>122</v>
      </c>
      <c r="W1347" s="41" t="s">
        <v>125</v>
      </c>
      <c r="X1347" s="43">
        <v>43537</v>
      </c>
      <c r="Y1347" s="43">
        <f t="shared" si="87"/>
        <v>43537</v>
      </c>
      <c r="Z1347" s="41">
        <f t="shared" si="88"/>
        <v>1340</v>
      </c>
      <c r="AA1347" s="42">
        <v>3824</v>
      </c>
      <c r="AB1347" s="42">
        <v>0</v>
      </c>
      <c r="AC1347" s="40"/>
      <c r="AD1347" s="44" t="s">
        <v>400</v>
      </c>
      <c r="AE1347" s="41">
        <f t="shared" si="89"/>
        <v>1340</v>
      </c>
      <c r="AF1347" s="45" t="s">
        <v>401</v>
      </c>
      <c r="AG1347" s="46" t="s">
        <v>173</v>
      </c>
      <c r="AH1347" s="40">
        <f t="shared" si="84"/>
        <v>43555</v>
      </c>
      <c r="AI1347" s="40">
        <f t="shared" si="85"/>
        <v>43555</v>
      </c>
      <c r="AJ1347" s="41" t="s">
        <v>402</v>
      </c>
    </row>
    <row r="1348" spans="1:36" ht="15" customHeight="1">
      <c r="A1348" s="39">
        <f t="shared" si="90"/>
        <v>2019</v>
      </c>
      <c r="B1348" s="40">
        <v>43466</v>
      </c>
      <c r="C1348" s="40">
        <v>43555</v>
      </c>
      <c r="D1348" s="41" t="s">
        <v>96</v>
      </c>
      <c r="E1348" s="41">
        <v>203</v>
      </c>
      <c r="F1348" s="41" t="s">
        <v>307</v>
      </c>
      <c r="G1348" s="48" t="s">
        <v>126</v>
      </c>
      <c r="H1348" s="41" t="s">
        <v>127</v>
      </c>
      <c r="I1348" s="41" t="s">
        <v>1366</v>
      </c>
      <c r="J1348" s="41" t="s">
        <v>1367</v>
      </c>
      <c r="K1348" s="41" t="s">
        <v>1368</v>
      </c>
      <c r="L1348" s="41" t="s">
        <v>102</v>
      </c>
      <c r="M1348" s="41" t="s">
        <v>1711</v>
      </c>
      <c r="N1348" s="41" t="s">
        <v>103</v>
      </c>
      <c r="O1348" s="41">
        <v>3</v>
      </c>
      <c r="P1348" s="42">
        <f>(603.75/3)*2</f>
        <v>402.5</v>
      </c>
      <c r="Q1348" s="41" t="s">
        <v>121</v>
      </c>
      <c r="R1348" s="41" t="s">
        <v>122</v>
      </c>
      <c r="S1348" s="41" t="s">
        <v>122</v>
      </c>
      <c r="T1348" s="41" t="s">
        <v>121</v>
      </c>
      <c r="U1348" s="41" t="s">
        <v>122</v>
      </c>
      <c r="V1348" s="41" t="s">
        <v>122</v>
      </c>
      <c r="W1348" s="41" t="s">
        <v>125</v>
      </c>
      <c r="X1348" s="43">
        <v>43536</v>
      </c>
      <c r="Y1348" s="43">
        <f t="shared" si="87"/>
        <v>43536</v>
      </c>
      <c r="Z1348" s="41">
        <f t="shared" si="88"/>
        <v>1341</v>
      </c>
      <c r="AA1348" s="42">
        <v>603.75</v>
      </c>
      <c r="AB1348" s="42">
        <v>0</v>
      </c>
      <c r="AC1348" s="40"/>
      <c r="AD1348" s="44" t="s">
        <v>400</v>
      </c>
      <c r="AE1348" s="41">
        <f t="shared" si="89"/>
        <v>1341</v>
      </c>
      <c r="AF1348" s="45" t="s">
        <v>401</v>
      </c>
      <c r="AG1348" s="46" t="s">
        <v>173</v>
      </c>
      <c r="AH1348" s="40">
        <f t="shared" si="84"/>
        <v>43555</v>
      </c>
      <c r="AI1348" s="40">
        <f t="shared" si="85"/>
        <v>43555</v>
      </c>
      <c r="AJ1348" s="41" t="s">
        <v>402</v>
      </c>
    </row>
    <row r="1349" spans="1:36" ht="15" customHeight="1">
      <c r="A1349" s="39">
        <f t="shared" si="90"/>
        <v>2019</v>
      </c>
      <c r="B1349" s="40">
        <v>43466</v>
      </c>
      <c r="C1349" s="40">
        <v>43555</v>
      </c>
      <c r="D1349" s="41" t="s">
        <v>96</v>
      </c>
      <c r="E1349" s="41">
        <v>249</v>
      </c>
      <c r="F1349" s="41" t="s">
        <v>777</v>
      </c>
      <c r="G1349" s="41" t="s">
        <v>777</v>
      </c>
      <c r="H1349" s="41" t="s">
        <v>127</v>
      </c>
      <c r="I1349" s="41" t="s">
        <v>1020</v>
      </c>
      <c r="J1349" s="41" t="s">
        <v>329</v>
      </c>
      <c r="K1349" s="41" t="s">
        <v>1387</v>
      </c>
      <c r="L1349" s="41" t="s">
        <v>101</v>
      </c>
      <c r="M1349" s="41" t="s">
        <v>1724</v>
      </c>
      <c r="N1349" s="41" t="s">
        <v>103</v>
      </c>
      <c r="O1349" s="41">
        <v>0</v>
      </c>
      <c r="P1349" s="42">
        <v>0</v>
      </c>
      <c r="Q1349" s="41" t="s">
        <v>121</v>
      </c>
      <c r="R1349" s="41" t="s">
        <v>122</v>
      </c>
      <c r="S1349" s="41" t="s">
        <v>122</v>
      </c>
      <c r="T1349" s="41" t="s">
        <v>121</v>
      </c>
      <c r="U1349" s="41" t="s">
        <v>122</v>
      </c>
      <c r="V1349" s="41" t="s">
        <v>1351</v>
      </c>
      <c r="W1349" s="41" t="s">
        <v>159</v>
      </c>
      <c r="X1349" s="43">
        <v>43529</v>
      </c>
      <c r="Y1349" s="43">
        <f t="shared" si="87"/>
        <v>43529</v>
      </c>
      <c r="Z1349" s="41">
        <f t="shared" si="88"/>
        <v>1342</v>
      </c>
      <c r="AA1349" s="42">
        <v>80</v>
      </c>
      <c r="AB1349" s="42">
        <v>0</v>
      </c>
      <c r="AC1349" s="40"/>
      <c r="AD1349" s="44" t="s">
        <v>400</v>
      </c>
      <c r="AE1349" s="41">
        <f t="shared" si="89"/>
        <v>1342</v>
      </c>
      <c r="AF1349" s="45" t="s">
        <v>401</v>
      </c>
      <c r="AG1349" s="46" t="s">
        <v>173</v>
      </c>
      <c r="AH1349" s="40">
        <f t="shared" si="84"/>
        <v>43555</v>
      </c>
      <c r="AI1349" s="40">
        <f t="shared" si="85"/>
        <v>43555</v>
      </c>
      <c r="AJ1349" s="41" t="s">
        <v>402</v>
      </c>
    </row>
    <row r="1350" spans="1:36" ht="15" customHeight="1">
      <c r="A1350" s="39">
        <f t="shared" si="90"/>
        <v>2019</v>
      </c>
      <c r="B1350" s="40">
        <v>43466</v>
      </c>
      <c r="C1350" s="40">
        <v>43555</v>
      </c>
      <c r="D1350" s="41" t="s">
        <v>96</v>
      </c>
      <c r="E1350" s="41">
        <v>249</v>
      </c>
      <c r="F1350" s="41" t="s">
        <v>777</v>
      </c>
      <c r="G1350" s="41" t="s">
        <v>777</v>
      </c>
      <c r="H1350" s="41" t="s">
        <v>127</v>
      </c>
      <c r="I1350" s="41" t="s">
        <v>1020</v>
      </c>
      <c r="J1350" s="41" t="s">
        <v>329</v>
      </c>
      <c r="K1350" s="41" t="s">
        <v>1387</v>
      </c>
      <c r="L1350" s="41" t="s">
        <v>101</v>
      </c>
      <c r="M1350" s="41" t="s">
        <v>1725</v>
      </c>
      <c r="N1350" s="41" t="s">
        <v>103</v>
      </c>
      <c r="O1350" s="41">
        <v>0</v>
      </c>
      <c r="P1350" s="42">
        <v>0</v>
      </c>
      <c r="Q1350" s="41" t="s">
        <v>121</v>
      </c>
      <c r="R1350" s="41" t="s">
        <v>122</v>
      </c>
      <c r="S1350" s="41" t="s">
        <v>122</v>
      </c>
      <c r="T1350" s="41" t="s">
        <v>121</v>
      </c>
      <c r="U1350" s="41" t="s">
        <v>122</v>
      </c>
      <c r="V1350" s="41" t="s">
        <v>122</v>
      </c>
      <c r="W1350" s="41" t="s">
        <v>159</v>
      </c>
      <c r="X1350" s="43">
        <v>43532</v>
      </c>
      <c r="Y1350" s="43">
        <f t="shared" si="87"/>
        <v>43532</v>
      </c>
      <c r="Z1350" s="41">
        <f t="shared" si="88"/>
        <v>1343</v>
      </c>
      <c r="AA1350" s="42">
        <v>60</v>
      </c>
      <c r="AB1350" s="42">
        <v>0</v>
      </c>
      <c r="AC1350" s="40"/>
      <c r="AD1350" s="44" t="s">
        <v>400</v>
      </c>
      <c r="AE1350" s="41">
        <f t="shared" si="89"/>
        <v>1343</v>
      </c>
      <c r="AF1350" s="45" t="s">
        <v>401</v>
      </c>
      <c r="AG1350" s="46" t="s">
        <v>173</v>
      </c>
      <c r="AH1350" s="40">
        <f t="shared" si="84"/>
        <v>43555</v>
      </c>
      <c r="AI1350" s="40">
        <f t="shared" si="85"/>
        <v>43555</v>
      </c>
      <c r="AJ1350" s="41" t="s">
        <v>402</v>
      </c>
    </row>
    <row r="1351" spans="1:36" ht="15" customHeight="1">
      <c r="A1351" s="39">
        <f t="shared" si="90"/>
        <v>2019</v>
      </c>
      <c r="B1351" s="40">
        <v>43466</v>
      </c>
      <c r="C1351" s="40">
        <v>43555</v>
      </c>
      <c r="D1351" s="41" t="s">
        <v>96</v>
      </c>
      <c r="E1351" s="41">
        <v>249</v>
      </c>
      <c r="F1351" s="41" t="s">
        <v>777</v>
      </c>
      <c r="G1351" s="41" t="s">
        <v>777</v>
      </c>
      <c r="H1351" s="41" t="s">
        <v>127</v>
      </c>
      <c r="I1351" s="41" t="s">
        <v>1020</v>
      </c>
      <c r="J1351" s="41" t="s">
        <v>329</v>
      </c>
      <c r="K1351" s="41" t="s">
        <v>1387</v>
      </c>
      <c r="L1351" s="41" t="s">
        <v>101</v>
      </c>
      <c r="M1351" s="41" t="s">
        <v>1726</v>
      </c>
      <c r="N1351" s="41" t="s">
        <v>103</v>
      </c>
      <c r="O1351" s="41">
        <v>0</v>
      </c>
      <c r="P1351" s="42">
        <v>0</v>
      </c>
      <c r="Q1351" s="41" t="s">
        <v>121</v>
      </c>
      <c r="R1351" s="41" t="s">
        <v>122</v>
      </c>
      <c r="S1351" s="41" t="s">
        <v>122</v>
      </c>
      <c r="T1351" s="41" t="s">
        <v>121</v>
      </c>
      <c r="U1351" s="41" t="s">
        <v>122</v>
      </c>
      <c r="V1351" s="41" t="s">
        <v>185</v>
      </c>
      <c r="W1351" s="41" t="s">
        <v>159</v>
      </c>
      <c r="X1351" s="43">
        <v>43532</v>
      </c>
      <c r="Y1351" s="43">
        <f t="shared" si="87"/>
        <v>43532</v>
      </c>
      <c r="Z1351" s="41">
        <f t="shared" si="88"/>
        <v>1344</v>
      </c>
      <c r="AA1351" s="42">
        <v>80</v>
      </c>
      <c r="AB1351" s="42">
        <v>0</v>
      </c>
      <c r="AC1351" s="40"/>
      <c r="AD1351" s="44" t="s">
        <v>400</v>
      </c>
      <c r="AE1351" s="41">
        <f t="shared" si="89"/>
        <v>1344</v>
      </c>
      <c r="AF1351" s="45" t="s">
        <v>401</v>
      </c>
      <c r="AG1351" s="46" t="s">
        <v>173</v>
      </c>
      <c r="AH1351" s="40">
        <f t="shared" si="84"/>
        <v>43555</v>
      </c>
      <c r="AI1351" s="40">
        <f t="shared" si="85"/>
        <v>43555</v>
      </c>
      <c r="AJ1351" s="41" t="s">
        <v>402</v>
      </c>
    </row>
    <row r="1352" spans="1:36" ht="15" customHeight="1">
      <c r="A1352" s="39">
        <f t="shared" si="90"/>
        <v>2019</v>
      </c>
      <c r="B1352" s="40">
        <v>43466</v>
      </c>
      <c r="C1352" s="40">
        <v>43555</v>
      </c>
      <c r="D1352" s="41" t="s">
        <v>96</v>
      </c>
      <c r="E1352" s="41">
        <v>249</v>
      </c>
      <c r="F1352" s="41" t="s">
        <v>777</v>
      </c>
      <c r="G1352" s="41" t="s">
        <v>777</v>
      </c>
      <c r="H1352" s="41" t="s">
        <v>127</v>
      </c>
      <c r="I1352" s="41" t="s">
        <v>1020</v>
      </c>
      <c r="J1352" s="41" t="s">
        <v>329</v>
      </c>
      <c r="K1352" s="41" t="s">
        <v>1387</v>
      </c>
      <c r="L1352" s="41" t="s">
        <v>101</v>
      </c>
      <c r="M1352" s="41" t="s">
        <v>177</v>
      </c>
      <c r="N1352" s="41" t="s">
        <v>103</v>
      </c>
      <c r="O1352" s="41">
        <v>0</v>
      </c>
      <c r="P1352" s="42">
        <v>0</v>
      </c>
      <c r="Q1352" s="41" t="s">
        <v>121</v>
      </c>
      <c r="R1352" s="41" t="s">
        <v>122</v>
      </c>
      <c r="S1352" s="41" t="s">
        <v>122</v>
      </c>
      <c r="T1352" s="41" t="s">
        <v>121</v>
      </c>
      <c r="U1352" s="41" t="s">
        <v>122</v>
      </c>
      <c r="V1352" s="41" t="s">
        <v>1727</v>
      </c>
      <c r="W1352" s="41" t="s">
        <v>159</v>
      </c>
      <c r="X1352" s="43">
        <v>43532</v>
      </c>
      <c r="Y1352" s="43">
        <f t="shared" si="87"/>
        <v>43532</v>
      </c>
      <c r="Z1352" s="41">
        <f t="shared" si="88"/>
        <v>1345</v>
      </c>
      <c r="AA1352" s="42">
        <v>200</v>
      </c>
      <c r="AB1352" s="42">
        <v>0</v>
      </c>
      <c r="AC1352" s="40"/>
      <c r="AD1352" s="44" t="s">
        <v>400</v>
      </c>
      <c r="AE1352" s="41">
        <f t="shared" si="89"/>
        <v>1345</v>
      </c>
      <c r="AF1352" s="45" t="s">
        <v>401</v>
      </c>
      <c r="AG1352" s="46" t="s">
        <v>173</v>
      </c>
      <c r="AH1352" s="40">
        <f t="shared" si="84"/>
        <v>43555</v>
      </c>
      <c r="AI1352" s="40">
        <f t="shared" si="85"/>
        <v>43555</v>
      </c>
      <c r="AJ1352" s="41" t="s">
        <v>402</v>
      </c>
    </row>
    <row r="1353" spans="1:36" ht="15" customHeight="1">
      <c r="A1353" s="39">
        <f t="shared" si="90"/>
        <v>2019</v>
      </c>
      <c r="B1353" s="40">
        <v>43466</v>
      </c>
      <c r="C1353" s="40">
        <v>43555</v>
      </c>
      <c r="D1353" s="41" t="s">
        <v>96</v>
      </c>
      <c r="E1353" s="41">
        <v>249</v>
      </c>
      <c r="F1353" s="41" t="s">
        <v>777</v>
      </c>
      <c r="G1353" s="41" t="s">
        <v>777</v>
      </c>
      <c r="H1353" s="41" t="s">
        <v>127</v>
      </c>
      <c r="I1353" s="41" t="s">
        <v>1020</v>
      </c>
      <c r="J1353" s="41" t="s">
        <v>329</v>
      </c>
      <c r="K1353" s="41" t="s">
        <v>1387</v>
      </c>
      <c r="L1353" s="41" t="s">
        <v>101</v>
      </c>
      <c r="M1353" s="41" t="s">
        <v>1728</v>
      </c>
      <c r="N1353" s="41" t="s">
        <v>103</v>
      </c>
      <c r="O1353" s="41">
        <v>0</v>
      </c>
      <c r="P1353" s="42">
        <v>0</v>
      </c>
      <c r="Q1353" s="41" t="s">
        <v>121</v>
      </c>
      <c r="R1353" s="41" t="s">
        <v>122</v>
      </c>
      <c r="S1353" s="41" t="s">
        <v>122</v>
      </c>
      <c r="T1353" s="41" t="s">
        <v>121</v>
      </c>
      <c r="U1353" s="41" t="s">
        <v>122</v>
      </c>
      <c r="V1353" s="41" t="s">
        <v>122</v>
      </c>
      <c r="W1353" s="41" t="s">
        <v>159</v>
      </c>
      <c r="X1353" s="43">
        <v>43535</v>
      </c>
      <c r="Y1353" s="43">
        <f t="shared" si="87"/>
        <v>43535</v>
      </c>
      <c r="Z1353" s="41">
        <f t="shared" si="88"/>
        <v>1346</v>
      </c>
      <c r="AA1353" s="42">
        <v>100</v>
      </c>
      <c r="AB1353" s="42">
        <v>0</v>
      </c>
      <c r="AC1353" s="40"/>
      <c r="AD1353" s="44" t="s">
        <v>400</v>
      </c>
      <c r="AE1353" s="41">
        <f t="shared" si="89"/>
        <v>1346</v>
      </c>
      <c r="AF1353" s="45" t="s">
        <v>401</v>
      </c>
      <c r="AG1353" s="46" t="s">
        <v>173</v>
      </c>
      <c r="AH1353" s="40">
        <f t="shared" si="84"/>
        <v>43555</v>
      </c>
      <c r="AI1353" s="40">
        <f t="shared" si="85"/>
        <v>43555</v>
      </c>
      <c r="AJ1353" s="41" t="s">
        <v>402</v>
      </c>
    </row>
    <row r="1354" spans="1:36" ht="15" customHeight="1">
      <c r="A1354" s="39">
        <f t="shared" si="90"/>
        <v>2019</v>
      </c>
      <c r="B1354" s="40">
        <v>43466</v>
      </c>
      <c r="C1354" s="40">
        <v>43555</v>
      </c>
      <c r="D1354" s="41" t="s">
        <v>96</v>
      </c>
      <c r="E1354" s="41">
        <v>249</v>
      </c>
      <c r="F1354" s="41" t="s">
        <v>777</v>
      </c>
      <c r="G1354" s="41" t="s">
        <v>777</v>
      </c>
      <c r="H1354" s="41" t="s">
        <v>127</v>
      </c>
      <c r="I1354" s="41" t="s">
        <v>1020</v>
      </c>
      <c r="J1354" s="41" t="s">
        <v>329</v>
      </c>
      <c r="K1354" s="41" t="s">
        <v>1387</v>
      </c>
      <c r="L1354" s="41" t="s">
        <v>101</v>
      </c>
      <c r="M1354" s="41" t="s">
        <v>177</v>
      </c>
      <c r="N1354" s="41" t="s">
        <v>103</v>
      </c>
      <c r="O1354" s="41">
        <v>0</v>
      </c>
      <c r="P1354" s="42">
        <v>0</v>
      </c>
      <c r="Q1354" s="41" t="s">
        <v>121</v>
      </c>
      <c r="R1354" s="41" t="s">
        <v>122</v>
      </c>
      <c r="S1354" s="41" t="s">
        <v>122</v>
      </c>
      <c r="T1354" s="41" t="s">
        <v>121</v>
      </c>
      <c r="U1354" s="41" t="s">
        <v>122</v>
      </c>
      <c r="V1354" s="41" t="s">
        <v>1727</v>
      </c>
      <c r="W1354" s="41" t="s">
        <v>159</v>
      </c>
      <c r="X1354" s="43">
        <v>43538</v>
      </c>
      <c r="Y1354" s="43">
        <f t="shared" si="87"/>
        <v>43538</v>
      </c>
      <c r="Z1354" s="41">
        <f t="shared" si="88"/>
        <v>1347</v>
      </c>
      <c r="AA1354" s="42">
        <v>275</v>
      </c>
      <c r="AB1354" s="42">
        <v>0</v>
      </c>
      <c r="AC1354" s="40"/>
      <c r="AD1354" s="44" t="s">
        <v>400</v>
      </c>
      <c r="AE1354" s="41">
        <f t="shared" si="89"/>
        <v>1347</v>
      </c>
      <c r="AF1354" s="45" t="s">
        <v>401</v>
      </c>
      <c r="AG1354" s="46" t="s">
        <v>173</v>
      </c>
      <c r="AH1354" s="40">
        <f t="shared" ref="AH1354:AH1417" si="91">+C1354</f>
        <v>43555</v>
      </c>
      <c r="AI1354" s="40">
        <f t="shared" si="85"/>
        <v>43555</v>
      </c>
      <c r="AJ1354" s="41" t="s">
        <v>402</v>
      </c>
    </row>
    <row r="1355" spans="1:36" ht="15" customHeight="1">
      <c r="A1355" s="39">
        <f t="shared" si="90"/>
        <v>2019</v>
      </c>
      <c r="B1355" s="40">
        <v>43466</v>
      </c>
      <c r="C1355" s="40">
        <v>43555</v>
      </c>
      <c r="D1355" s="41" t="s">
        <v>96</v>
      </c>
      <c r="E1355" s="41">
        <v>249</v>
      </c>
      <c r="F1355" s="41" t="s">
        <v>777</v>
      </c>
      <c r="G1355" s="41" t="s">
        <v>777</v>
      </c>
      <c r="H1355" s="41" t="s">
        <v>127</v>
      </c>
      <c r="I1355" s="41" t="s">
        <v>1020</v>
      </c>
      <c r="J1355" s="41" t="s">
        <v>329</v>
      </c>
      <c r="K1355" s="41" t="s">
        <v>1387</v>
      </c>
      <c r="L1355" s="41" t="s">
        <v>101</v>
      </c>
      <c r="M1355" s="41" t="s">
        <v>314</v>
      </c>
      <c r="N1355" s="41" t="s">
        <v>103</v>
      </c>
      <c r="O1355" s="41">
        <v>0</v>
      </c>
      <c r="P1355" s="42">
        <v>0</v>
      </c>
      <c r="Q1355" s="41" t="s">
        <v>121</v>
      </c>
      <c r="R1355" s="41" t="s">
        <v>122</v>
      </c>
      <c r="S1355" s="41" t="s">
        <v>122</v>
      </c>
      <c r="T1355" s="41" t="s">
        <v>121</v>
      </c>
      <c r="U1355" s="41" t="s">
        <v>122</v>
      </c>
      <c r="V1355" s="41" t="s">
        <v>122</v>
      </c>
      <c r="W1355" s="41" t="s">
        <v>159</v>
      </c>
      <c r="X1355" s="43">
        <v>43539</v>
      </c>
      <c r="Y1355" s="43">
        <f t="shared" si="87"/>
        <v>43539</v>
      </c>
      <c r="Z1355" s="41">
        <f t="shared" si="88"/>
        <v>1348</v>
      </c>
      <c r="AA1355" s="42">
        <v>50</v>
      </c>
      <c r="AB1355" s="42">
        <v>0</v>
      </c>
      <c r="AC1355" s="40"/>
      <c r="AD1355" s="44" t="s">
        <v>400</v>
      </c>
      <c r="AE1355" s="41">
        <f t="shared" si="89"/>
        <v>1348</v>
      </c>
      <c r="AF1355" s="45" t="s">
        <v>401</v>
      </c>
      <c r="AG1355" s="46" t="s">
        <v>173</v>
      </c>
      <c r="AH1355" s="40">
        <f t="shared" si="91"/>
        <v>43555</v>
      </c>
      <c r="AI1355" s="40">
        <f t="shared" si="85"/>
        <v>43555</v>
      </c>
      <c r="AJ1355" s="41" t="s">
        <v>402</v>
      </c>
    </row>
    <row r="1356" spans="1:36" ht="15" customHeight="1">
      <c r="A1356" s="39">
        <f t="shared" si="90"/>
        <v>2019</v>
      </c>
      <c r="B1356" s="40">
        <v>43466</v>
      </c>
      <c r="C1356" s="40">
        <v>43555</v>
      </c>
      <c r="D1356" s="41" t="s">
        <v>96</v>
      </c>
      <c r="E1356" s="41">
        <v>322</v>
      </c>
      <c r="F1356" s="41" t="s">
        <v>144</v>
      </c>
      <c r="G1356" s="41" t="s">
        <v>144</v>
      </c>
      <c r="H1356" s="41" t="s">
        <v>145</v>
      </c>
      <c r="I1356" s="41" t="s">
        <v>331</v>
      </c>
      <c r="J1356" s="41" t="s">
        <v>332</v>
      </c>
      <c r="K1356" s="41" t="s">
        <v>333</v>
      </c>
      <c r="L1356" s="41" t="s">
        <v>101</v>
      </c>
      <c r="M1356" s="41" t="s">
        <v>314</v>
      </c>
      <c r="N1356" s="41" t="s">
        <v>103</v>
      </c>
      <c r="O1356" s="41">
        <v>0</v>
      </c>
      <c r="P1356" s="42">
        <v>0</v>
      </c>
      <c r="Q1356" s="41" t="s">
        <v>121</v>
      </c>
      <c r="R1356" s="41" t="s">
        <v>122</v>
      </c>
      <c r="S1356" s="41" t="s">
        <v>122</v>
      </c>
      <c r="T1356" s="41" t="s">
        <v>121</v>
      </c>
      <c r="U1356" s="41" t="s">
        <v>122</v>
      </c>
      <c r="V1356" s="41" t="s">
        <v>122</v>
      </c>
      <c r="W1356" s="47" t="s">
        <v>296</v>
      </c>
      <c r="X1356" s="43">
        <v>43501</v>
      </c>
      <c r="Y1356" s="43">
        <v>43515</v>
      </c>
      <c r="Z1356" s="41">
        <f t="shared" si="88"/>
        <v>1349</v>
      </c>
      <c r="AA1356" s="42">
        <f>150*9</f>
        <v>1350</v>
      </c>
      <c r="AB1356" s="42">
        <v>0</v>
      </c>
      <c r="AC1356" s="40"/>
      <c r="AD1356" s="44" t="s">
        <v>400</v>
      </c>
      <c r="AE1356" s="41">
        <f t="shared" si="89"/>
        <v>1349</v>
      </c>
      <c r="AF1356" s="45" t="s">
        <v>401</v>
      </c>
      <c r="AG1356" s="46" t="s">
        <v>173</v>
      </c>
      <c r="AH1356" s="40">
        <f t="shared" si="91"/>
        <v>43555</v>
      </c>
      <c r="AI1356" s="40">
        <f t="shared" si="85"/>
        <v>43555</v>
      </c>
      <c r="AJ1356" s="41" t="s">
        <v>402</v>
      </c>
    </row>
    <row r="1357" spans="1:36" ht="15" customHeight="1">
      <c r="A1357" s="39">
        <f t="shared" si="90"/>
        <v>2019</v>
      </c>
      <c r="B1357" s="40">
        <v>43466</v>
      </c>
      <c r="C1357" s="40">
        <v>43555</v>
      </c>
      <c r="D1357" s="41" t="s">
        <v>96</v>
      </c>
      <c r="E1357" s="41">
        <v>322</v>
      </c>
      <c r="F1357" s="41" t="s">
        <v>144</v>
      </c>
      <c r="G1357" s="41" t="s">
        <v>144</v>
      </c>
      <c r="H1357" s="41" t="s">
        <v>145</v>
      </c>
      <c r="I1357" s="41" t="s">
        <v>358</v>
      </c>
      <c r="J1357" s="41" t="s">
        <v>359</v>
      </c>
      <c r="K1357" s="41" t="s">
        <v>289</v>
      </c>
      <c r="L1357" s="41" t="s">
        <v>101</v>
      </c>
      <c r="M1357" s="41" t="s">
        <v>314</v>
      </c>
      <c r="N1357" s="41" t="s">
        <v>103</v>
      </c>
      <c r="O1357" s="41">
        <v>0</v>
      </c>
      <c r="P1357" s="42">
        <v>0</v>
      </c>
      <c r="Q1357" s="41" t="s">
        <v>121</v>
      </c>
      <c r="R1357" s="41" t="s">
        <v>122</v>
      </c>
      <c r="S1357" s="41" t="s">
        <v>122</v>
      </c>
      <c r="T1357" s="41" t="s">
        <v>121</v>
      </c>
      <c r="U1357" s="41" t="s">
        <v>122</v>
      </c>
      <c r="V1357" s="41" t="s">
        <v>122</v>
      </c>
      <c r="W1357" s="47" t="s">
        <v>296</v>
      </c>
      <c r="X1357" s="43">
        <v>43511</v>
      </c>
      <c r="Y1357" s="43">
        <v>43515</v>
      </c>
      <c r="Z1357" s="41">
        <f t="shared" si="88"/>
        <v>1350</v>
      </c>
      <c r="AA1357" s="42">
        <f>100+100</f>
        <v>200</v>
      </c>
      <c r="AB1357" s="42">
        <v>0</v>
      </c>
      <c r="AC1357" s="40"/>
      <c r="AD1357" s="44" t="s">
        <v>400</v>
      </c>
      <c r="AE1357" s="41">
        <f t="shared" si="89"/>
        <v>1350</v>
      </c>
      <c r="AF1357" s="45" t="s">
        <v>401</v>
      </c>
      <c r="AG1357" s="46" t="s">
        <v>173</v>
      </c>
      <c r="AH1357" s="40">
        <f t="shared" si="91"/>
        <v>43555</v>
      </c>
      <c r="AI1357" s="40">
        <f t="shared" si="85"/>
        <v>43555</v>
      </c>
      <c r="AJ1357" s="41" t="s">
        <v>402</v>
      </c>
    </row>
    <row r="1358" spans="1:36" ht="15" customHeight="1">
      <c r="A1358" s="39">
        <f t="shared" si="90"/>
        <v>2019</v>
      </c>
      <c r="B1358" s="40">
        <v>43466</v>
      </c>
      <c r="C1358" s="40">
        <v>43555</v>
      </c>
      <c r="D1358" s="41" t="s">
        <v>96</v>
      </c>
      <c r="E1358" s="41">
        <v>280</v>
      </c>
      <c r="F1358" s="41" t="s">
        <v>348</v>
      </c>
      <c r="G1358" s="41" t="s">
        <v>348</v>
      </c>
      <c r="H1358" s="41" t="s">
        <v>145</v>
      </c>
      <c r="I1358" s="41" t="s">
        <v>349</v>
      </c>
      <c r="J1358" s="41" t="s">
        <v>350</v>
      </c>
      <c r="K1358" s="41" t="s">
        <v>351</v>
      </c>
      <c r="L1358" s="41" t="s">
        <v>101</v>
      </c>
      <c r="M1358" s="41" t="s">
        <v>314</v>
      </c>
      <c r="N1358" s="41" t="s">
        <v>103</v>
      </c>
      <c r="O1358" s="41">
        <v>0</v>
      </c>
      <c r="P1358" s="42">
        <v>0</v>
      </c>
      <c r="Q1358" s="41" t="s">
        <v>121</v>
      </c>
      <c r="R1358" s="41" t="s">
        <v>122</v>
      </c>
      <c r="S1358" s="41" t="s">
        <v>122</v>
      </c>
      <c r="T1358" s="41" t="s">
        <v>121</v>
      </c>
      <c r="U1358" s="41" t="s">
        <v>122</v>
      </c>
      <c r="V1358" s="41" t="s">
        <v>122</v>
      </c>
      <c r="W1358" s="47" t="s">
        <v>296</v>
      </c>
      <c r="X1358" s="43">
        <v>43501</v>
      </c>
      <c r="Y1358" s="43">
        <v>43514</v>
      </c>
      <c r="Z1358" s="41">
        <f t="shared" si="88"/>
        <v>1351</v>
      </c>
      <c r="AA1358" s="42">
        <f>200+120</f>
        <v>320</v>
      </c>
      <c r="AB1358" s="42">
        <v>0</v>
      </c>
      <c r="AC1358" s="40"/>
      <c r="AD1358" s="44" t="s">
        <v>400</v>
      </c>
      <c r="AE1358" s="41">
        <f t="shared" si="89"/>
        <v>1351</v>
      </c>
      <c r="AF1358" s="45" t="s">
        <v>401</v>
      </c>
      <c r="AG1358" s="46" t="s">
        <v>173</v>
      </c>
      <c r="AH1358" s="40">
        <f t="shared" si="91"/>
        <v>43555</v>
      </c>
      <c r="AI1358" s="40">
        <f t="shared" si="85"/>
        <v>43555</v>
      </c>
      <c r="AJ1358" s="41" t="s">
        <v>402</v>
      </c>
    </row>
    <row r="1359" spans="1:36" ht="15" customHeight="1">
      <c r="A1359" s="39">
        <f t="shared" si="90"/>
        <v>2019</v>
      </c>
      <c r="B1359" s="40">
        <v>43466</v>
      </c>
      <c r="C1359" s="40">
        <v>43555</v>
      </c>
      <c r="D1359" s="41" t="s">
        <v>96</v>
      </c>
      <c r="E1359" s="41">
        <v>322</v>
      </c>
      <c r="F1359" s="41" t="s">
        <v>144</v>
      </c>
      <c r="G1359" s="41" t="s">
        <v>144</v>
      </c>
      <c r="H1359" s="41" t="s">
        <v>145</v>
      </c>
      <c r="I1359" s="41" t="s">
        <v>1346</v>
      </c>
      <c r="J1359" s="41" t="s">
        <v>305</v>
      </c>
      <c r="K1359" s="41" t="s">
        <v>306</v>
      </c>
      <c r="L1359" s="41" t="s">
        <v>101</v>
      </c>
      <c r="M1359" s="41" t="s">
        <v>314</v>
      </c>
      <c r="N1359" s="41" t="s">
        <v>103</v>
      </c>
      <c r="O1359" s="41">
        <v>0</v>
      </c>
      <c r="P1359" s="42">
        <v>0</v>
      </c>
      <c r="Q1359" s="41" t="s">
        <v>121</v>
      </c>
      <c r="R1359" s="41" t="s">
        <v>122</v>
      </c>
      <c r="S1359" s="41" t="s">
        <v>122</v>
      </c>
      <c r="T1359" s="41" t="s">
        <v>121</v>
      </c>
      <c r="U1359" s="41" t="s">
        <v>122</v>
      </c>
      <c r="V1359" s="41" t="s">
        <v>122</v>
      </c>
      <c r="W1359" s="47" t="s">
        <v>296</v>
      </c>
      <c r="X1359" s="43">
        <v>43501</v>
      </c>
      <c r="Y1359" s="43">
        <v>43504</v>
      </c>
      <c r="Z1359" s="41">
        <f t="shared" si="88"/>
        <v>1352</v>
      </c>
      <c r="AA1359" s="42">
        <f>120+120+240</f>
        <v>480</v>
      </c>
      <c r="AB1359" s="42">
        <v>0</v>
      </c>
      <c r="AC1359" s="40"/>
      <c r="AD1359" s="44" t="s">
        <v>400</v>
      </c>
      <c r="AE1359" s="41">
        <f t="shared" si="89"/>
        <v>1352</v>
      </c>
      <c r="AF1359" s="45" t="s">
        <v>401</v>
      </c>
      <c r="AG1359" s="46" t="s">
        <v>173</v>
      </c>
      <c r="AH1359" s="40">
        <f t="shared" si="91"/>
        <v>43555</v>
      </c>
      <c r="AI1359" s="40">
        <f t="shared" si="85"/>
        <v>43555</v>
      </c>
      <c r="AJ1359" s="41" t="s">
        <v>402</v>
      </c>
    </row>
    <row r="1360" spans="1:36" ht="15" customHeight="1">
      <c r="A1360" s="39">
        <f t="shared" si="90"/>
        <v>2019</v>
      </c>
      <c r="B1360" s="40">
        <v>43466</v>
      </c>
      <c r="C1360" s="40">
        <v>43555</v>
      </c>
      <c r="D1360" s="41" t="s">
        <v>96</v>
      </c>
      <c r="E1360" s="41">
        <v>322</v>
      </c>
      <c r="F1360" s="41" t="s">
        <v>144</v>
      </c>
      <c r="G1360" s="41" t="s">
        <v>144</v>
      </c>
      <c r="H1360" s="41" t="s">
        <v>145</v>
      </c>
      <c r="I1360" s="41" t="s">
        <v>355</v>
      </c>
      <c r="J1360" s="41" t="s">
        <v>239</v>
      </c>
      <c r="K1360" s="41" t="s">
        <v>295</v>
      </c>
      <c r="L1360" s="41" t="s">
        <v>101</v>
      </c>
      <c r="M1360" s="41" t="s">
        <v>314</v>
      </c>
      <c r="N1360" s="41" t="s">
        <v>103</v>
      </c>
      <c r="O1360" s="41">
        <v>0</v>
      </c>
      <c r="P1360" s="42">
        <v>0</v>
      </c>
      <c r="Q1360" s="41" t="s">
        <v>121</v>
      </c>
      <c r="R1360" s="41" t="s">
        <v>122</v>
      </c>
      <c r="S1360" s="41" t="s">
        <v>122</v>
      </c>
      <c r="T1360" s="41" t="s">
        <v>121</v>
      </c>
      <c r="U1360" s="41" t="s">
        <v>122</v>
      </c>
      <c r="V1360" s="41" t="s">
        <v>122</v>
      </c>
      <c r="W1360" s="47" t="s">
        <v>296</v>
      </c>
      <c r="X1360" s="43">
        <v>43501</v>
      </c>
      <c r="Y1360" s="43">
        <v>43510</v>
      </c>
      <c r="Z1360" s="41">
        <f t="shared" si="88"/>
        <v>1353</v>
      </c>
      <c r="AA1360" s="42">
        <f>120*8</f>
        <v>960</v>
      </c>
      <c r="AB1360" s="42">
        <v>0</v>
      </c>
      <c r="AC1360" s="40"/>
      <c r="AD1360" s="44" t="s">
        <v>400</v>
      </c>
      <c r="AE1360" s="41">
        <f t="shared" si="89"/>
        <v>1353</v>
      </c>
      <c r="AF1360" s="45" t="s">
        <v>401</v>
      </c>
      <c r="AG1360" s="46" t="s">
        <v>173</v>
      </c>
      <c r="AH1360" s="40">
        <f t="shared" si="91"/>
        <v>43555</v>
      </c>
      <c r="AI1360" s="40">
        <f t="shared" ref="AI1360:AI1423" si="92">+AH1360</f>
        <v>43555</v>
      </c>
      <c r="AJ1360" s="41" t="s">
        <v>402</v>
      </c>
    </row>
    <row r="1361" spans="1:36" ht="15" customHeight="1">
      <c r="A1361" s="39">
        <f t="shared" si="90"/>
        <v>2019</v>
      </c>
      <c r="B1361" s="40">
        <v>43466</v>
      </c>
      <c r="C1361" s="40">
        <v>43555</v>
      </c>
      <c r="D1361" s="41" t="s">
        <v>96</v>
      </c>
      <c r="E1361" s="41">
        <v>322</v>
      </c>
      <c r="F1361" s="41" t="s">
        <v>144</v>
      </c>
      <c r="G1361" s="41" t="s">
        <v>144</v>
      </c>
      <c r="H1361" s="41" t="s">
        <v>145</v>
      </c>
      <c r="I1361" s="41" t="s">
        <v>1346</v>
      </c>
      <c r="J1361" s="41" t="s">
        <v>305</v>
      </c>
      <c r="K1361" s="41" t="s">
        <v>306</v>
      </c>
      <c r="L1361" s="41" t="s">
        <v>101</v>
      </c>
      <c r="M1361" s="41" t="s">
        <v>136</v>
      </c>
      <c r="N1361" s="41" t="s">
        <v>103</v>
      </c>
      <c r="O1361" s="41">
        <v>0</v>
      </c>
      <c r="P1361" s="42">
        <v>0</v>
      </c>
      <c r="Q1361" s="41" t="s">
        <v>121</v>
      </c>
      <c r="R1361" s="41" t="s">
        <v>122</v>
      </c>
      <c r="S1361" s="41" t="s">
        <v>122</v>
      </c>
      <c r="T1361" s="41" t="s">
        <v>121</v>
      </c>
      <c r="U1361" s="41" t="s">
        <v>136</v>
      </c>
      <c r="V1361" s="41" t="s">
        <v>136</v>
      </c>
      <c r="W1361" s="47" t="s">
        <v>296</v>
      </c>
      <c r="X1361" s="43">
        <v>43503</v>
      </c>
      <c r="Y1361" s="43">
        <v>43504</v>
      </c>
      <c r="Z1361" s="41">
        <f t="shared" si="88"/>
        <v>1354</v>
      </c>
      <c r="AA1361" s="42">
        <f>197+34+261</f>
        <v>492</v>
      </c>
      <c r="AB1361" s="42">
        <v>0</v>
      </c>
      <c r="AC1361" s="40"/>
      <c r="AD1361" s="44" t="s">
        <v>400</v>
      </c>
      <c r="AE1361" s="41">
        <f t="shared" si="89"/>
        <v>1354</v>
      </c>
      <c r="AF1361" s="45" t="s">
        <v>401</v>
      </c>
      <c r="AG1361" s="46" t="s">
        <v>173</v>
      </c>
      <c r="AH1361" s="40">
        <f t="shared" si="91"/>
        <v>43555</v>
      </c>
      <c r="AI1361" s="40">
        <f t="shared" si="92"/>
        <v>43555</v>
      </c>
      <c r="AJ1361" s="41" t="s">
        <v>402</v>
      </c>
    </row>
    <row r="1362" spans="1:36" ht="15" customHeight="1">
      <c r="A1362" s="39">
        <f t="shared" si="90"/>
        <v>2019</v>
      </c>
      <c r="B1362" s="40">
        <v>43466</v>
      </c>
      <c r="C1362" s="40">
        <v>43555</v>
      </c>
      <c r="D1362" s="41" t="s">
        <v>96</v>
      </c>
      <c r="E1362" s="41">
        <v>322</v>
      </c>
      <c r="F1362" s="41" t="s">
        <v>144</v>
      </c>
      <c r="G1362" s="41" t="s">
        <v>144</v>
      </c>
      <c r="H1362" s="41" t="s">
        <v>145</v>
      </c>
      <c r="I1362" s="41" t="s">
        <v>1346</v>
      </c>
      <c r="J1362" s="41" t="s">
        <v>305</v>
      </c>
      <c r="K1362" s="41" t="s">
        <v>306</v>
      </c>
      <c r="L1362" s="41" t="s">
        <v>101</v>
      </c>
      <c r="M1362" s="41" t="s">
        <v>136</v>
      </c>
      <c r="N1362" s="41" t="s">
        <v>103</v>
      </c>
      <c r="O1362" s="41">
        <v>0</v>
      </c>
      <c r="P1362" s="42">
        <v>0</v>
      </c>
      <c r="Q1362" s="41" t="s">
        <v>121</v>
      </c>
      <c r="R1362" s="41" t="s">
        <v>122</v>
      </c>
      <c r="S1362" s="41" t="s">
        <v>122</v>
      </c>
      <c r="T1362" s="41" t="s">
        <v>121</v>
      </c>
      <c r="U1362" s="41" t="s">
        <v>136</v>
      </c>
      <c r="V1362" s="41" t="s">
        <v>136</v>
      </c>
      <c r="W1362" s="47" t="s">
        <v>296</v>
      </c>
      <c r="X1362" s="43">
        <v>43503</v>
      </c>
      <c r="Y1362" s="43">
        <v>43504</v>
      </c>
      <c r="Z1362" s="41">
        <f t="shared" si="88"/>
        <v>1355</v>
      </c>
      <c r="AA1362" s="42">
        <v>143</v>
      </c>
      <c r="AB1362" s="42">
        <v>0</v>
      </c>
      <c r="AC1362" s="40"/>
      <c r="AD1362" s="44" t="s">
        <v>400</v>
      </c>
      <c r="AE1362" s="41">
        <f t="shared" si="89"/>
        <v>1355</v>
      </c>
      <c r="AF1362" s="45" t="s">
        <v>401</v>
      </c>
      <c r="AG1362" s="46" t="s">
        <v>173</v>
      </c>
      <c r="AH1362" s="40">
        <f t="shared" si="91"/>
        <v>43555</v>
      </c>
      <c r="AI1362" s="40">
        <f t="shared" si="92"/>
        <v>43555</v>
      </c>
      <c r="AJ1362" s="41" t="s">
        <v>402</v>
      </c>
    </row>
    <row r="1363" spans="1:36" ht="15" customHeight="1">
      <c r="A1363" s="39">
        <f t="shared" si="90"/>
        <v>2019</v>
      </c>
      <c r="B1363" s="40">
        <v>43466</v>
      </c>
      <c r="C1363" s="40">
        <v>43555</v>
      </c>
      <c r="D1363" s="41" t="s">
        <v>96</v>
      </c>
      <c r="E1363" s="41">
        <v>322</v>
      </c>
      <c r="F1363" s="41" t="s">
        <v>144</v>
      </c>
      <c r="G1363" s="41" t="s">
        <v>144</v>
      </c>
      <c r="H1363" s="41" t="s">
        <v>145</v>
      </c>
      <c r="I1363" s="41" t="s">
        <v>1346</v>
      </c>
      <c r="J1363" s="41" t="s">
        <v>305</v>
      </c>
      <c r="K1363" s="41" t="s">
        <v>306</v>
      </c>
      <c r="L1363" s="41" t="s">
        <v>101</v>
      </c>
      <c r="M1363" s="41" t="s">
        <v>136</v>
      </c>
      <c r="N1363" s="41" t="s">
        <v>103</v>
      </c>
      <c r="O1363" s="41">
        <v>0</v>
      </c>
      <c r="P1363" s="42">
        <v>0</v>
      </c>
      <c r="Q1363" s="41" t="s">
        <v>121</v>
      </c>
      <c r="R1363" s="41" t="s">
        <v>122</v>
      </c>
      <c r="S1363" s="41" t="s">
        <v>122</v>
      </c>
      <c r="T1363" s="41" t="s">
        <v>121</v>
      </c>
      <c r="U1363" s="41" t="s">
        <v>136</v>
      </c>
      <c r="V1363" s="41" t="s">
        <v>136</v>
      </c>
      <c r="W1363" s="47" t="s">
        <v>296</v>
      </c>
      <c r="X1363" s="43">
        <v>43505</v>
      </c>
      <c r="Y1363" s="43">
        <f t="shared" si="87"/>
        <v>43505</v>
      </c>
      <c r="Z1363" s="41">
        <f t="shared" si="88"/>
        <v>1356</v>
      </c>
      <c r="AA1363" s="42">
        <f>522-78+174</f>
        <v>618</v>
      </c>
      <c r="AB1363" s="42">
        <v>0</v>
      </c>
      <c r="AC1363" s="40"/>
      <c r="AD1363" s="44" t="s">
        <v>400</v>
      </c>
      <c r="AE1363" s="41">
        <f t="shared" si="89"/>
        <v>1356</v>
      </c>
      <c r="AF1363" s="45" t="s">
        <v>401</v>
      </c>
      <c r="AG1363" s="46" t="s">
        <v>173</v>
      </c>
      <c r="AH1363" s="40">
        <f t="shared" si="91"/>
        <v>43555</v>
      </c>
      <c r="AI1363" s="40">
        <f t="shared" si="92"/>
        <v>43555</v>
      </c>
      <c r="AJ1363" s="41" t="s">
        <v>402</v>
      </c>
    </row>
    <row r="1364" spans="1:36" ht="15" customHeight="1">
      <c r="A1364" s="39">
        <f t="shared" si="90"/>
        <v>2019</v>
      </c>
      <c r="B1364" s="40">
        <v>43466</v>
      </c>
      <c r="C1364" s="40">
        <v>43555</v>
      </c>
      <c r="D1364" s="41" t="s">
        <v>96</v>
      </c>
      <c r="E1364" s="41">
        <v>322</v>
      </c>
      <c r="F1364" s="41" t="s">
        <v>144</v>
      </c>
      <c r="G1364" s="41" t="s">
        <v>144</v>
      </c>
      <c r="H1364" s="41" t="s">
        <v>145</v>
      </c>
      <c r="I1364" s="41" t="s">
        <v>1346</v>
      </c>
      <c r="J1364" s="41" t="s">
        <v>305</v>
      </c>
      <c r="K1364" s="41" t="s">
        <v>306</v>
      </c>
      <c r="L1364" s="41" t="s">
        <v>101</v>
      </c>
      <c r="M1364" s="41" t="s">
        <v>136</v>
      </c>
      <c r="N1364" s="41" t="s">
        <v>103</v>
      </c>
      <c r="O1364" s="41">
        <v>0</v>
      </c>
      <c r="P1364" s="42">
        <v>0</v>
      </c>
      <c r="Q1364" s="41" t="s">
        <v>121</v>
      </c>
      <c r="R1364" s="41" t="s">
        <v>122</v>
      </c>
      <c r="S1364" s="41" t="s">
        <v>122</v>
      </c>
      <c r="T1364" s="41" t="s">
        <v>121</v>
      </c>
      <c r="U1364" s="41" t="s">
        <v>136</v>
      </c>
      <c r="V1364" s="41" t="s">
        <v>136</v>
      </c>
      <c r="W1364" s="47" t="s">
        <v>296</v>
      </c>
      <c r="X1364" s="43">
        <v>43503</v>
      </c>
      <c r="Y1364" s="43">
        <v>43505</v>
      </c>
      <c r="Z1364" s="41">
        <f t="shared" si="88"/>
        <v>1357</v>
      </c>
      <c r="AA1364" s="42">
        <f>150+300</f>
        <v>450</v>
      </c>
      <c r="AB1364" s="42">
        <v>0</v>
      </c>
      <c r="AC1364" s="40"/>
      <c r="AD1364" s="44" t="s">
        <v>400</v>
      </c>
      <c r="AE1364" s="41">
        <f t="shared" si="89"/>
        <v>1357</v>
      </c>
      <c r="AF1364" s="45" t="s">
        <v>401</v>
      </c>
      <c r="AG1364" s="46" t="s">
        <v>173</v>
      </c>
      <c r="AH1364" s="40">
        <f t="shared" si="91"/>
        <v>43555</v>
      </c>
      <c r="AI1364" s="40">
        <f t="shared" si="92"/>
        <v>43555</v>
      </c>
      <c r="AJ1364" s="41" t="s">
        <v>402</v>
      </c>
    </row>
    <row r="1365" spans="1:36" ht="15" customHeight="1">
      <c r="A1365" s="39">
        <f t="shared" si="90"/>
        <v>2019</v>
      </c>
      <c r="B1365" s="40">
        <v>43466</v>
      </c>
      <c r="C1365" s="40">
        <v>43555</v>
      </c>
      <c r="D1365" s="41" t="s">
        <v>96</v>
      </c>
      <c r="E1365" s="41">
        <v>322</v>
      </c>
      <c r="F1365" s="41" t="s">
        <v>144</v>
      </c>
      <c r="G1365" s="41" t="s">
        <v>144</v>
      </c>
      <c r="H1365" s="41" t="s">
        <v>145</v>
      </c>
      <c r="I1365" s="41" t="s">
        <v>1346</v>
      </c>
      <c r="J1365" s="41" t="s">
        <v>305</v>
      </c>
      <c r="K1365" s="41" t="s">
        <v>306</v>
      </c>
      <c r="L1365" s="41" t="s">
        <v>101</v>
      </c>
      <c r="M1365" s="41" t="s">
        <v>136</v>
      </c>
      <c r="N1365" s="41" t="s">
        <v>103</v>
      </c>
      <c r="O1365" s="41">
        <v>0</v>
      </c>
      <c r="P1365" s="42">
        <v>0</v>
      </c>
      <c r="Q1365" s="41" t="s">
        <v>121</v>
      </c>
      <c r="R1365" s="41" t="s">
        <v>122</v>
      </c>
      <c r="S1365" s="41" t="s">
        <v>122</v>
      </c>
      <c r="T1365" s="41" t="s">
        <v>121</v>
      </c>
      <c r="U1365" s="41" t="s">
        <v>136</v>
      </c>
      <c r="V1365" s="41" t="s">
        <v>136</v>
      </c>
      <c r="W1365" s="47" t="s">
        <v>296</v>
      </c>
      <c r="X1365" s="43">
        <v>43507</v>
      </c>
      <c r="Y1365" s="43">
        <v>43513</v>
      </c>
      <c r="Z1365" s="41">
        <f t="shared" si="88"/>
        <v>1358</v>
      </c>
      <c r="AA1365" s="42">
        <f>120+261+197</f>
        <v>578</v>
      </c>
      <c r="AB1365" s="42">
        <v>0</v>
      </c>
      <c r="AC1365" s="40"/>
      <c r="AD1365" s="44" t="s">
        <v>400</v>
      </c>
      <c r="AE1365" s="41">
        <f t="shared" si="89"/>
        <v>1358</v>
      </c>
      <c r="AF1365" s="45" t="s">
        <v>401</v>
      </c>
      <c r="AG1365" s="46" t="s">
        <v>173</v>
      </c>
      <c r="AH1365" s="40">
        <f t="shared" si="91"/>
        <v>43555</v>
      </c>
      <c r="AI1365" s="40">
        <f t="shared" si="92"/>
        <v>43555</v>
      </c>
      <c r="AJ1365" s="41" t="s">
        <v>402</v>
      </c>
    </row>
    <row r="1366" spans="1:36" ht="15" customHeight="1">
      <c r="A1366" s="39">
        <f t="shared" si="90"/>
        <v>2019</v>
      </c>
      <c r="B1366" s="40">
        <v>43466</v>
      </c>
      <c r="C1366" s="40">
        <v>43555</v>
      </c>
      <c r="D1366" s="41" t="s">
        <v>96</v>
      </c>
      <c r="E1366" s="41">
        <v>322</v>
      </c>
      <c r="F1366" s="41" t="s">
        <v>144</v>
      </c>
      <c r="G1366" s="41" t="s">
        <v>144</v>
      </c>
      <c r="H1366" s="41" t="s">
        <v>145</v>
      </c>
      <c r="I1366" s="41" t="s">
        <v>1346</v>
      </c>
      <c r="J1366" s="41" t="s">
        <v>305</v>
      </c>
      <c r="K1366" s="41" t="s">
        <v>306</v>
      </c>
      <c r="L1366" s="41" t="s">
        <v>101</v>
      </c>
      <c r="M1366" s="41" t="s">
        <v>136</v>
      </c>
      <c r="N1366" s="41" t="s">
        <v>103</v>
      </c>
      <c r="O1366" s="41">
        <v>0</v>
      </c>
      <c r="P1366" s="42">
        <v>0</v>
      </c>
      <c r="Q1366" s="41" t="s">
        <v>121</v>
      </c>
      <c r="R1366" s="41" t="s">
        <v>122</v>
      </c>
      <c r="S1366" s="41" t="s">
        <v>122</v>
      </c>
      <c r="T1366" s="41" t="s">
        <v>121</v>
      </c>
      <c r="U1366" s="41" t="s">
        <v>136</v>
      </c>
      <c r="V1366" s="41" t="s">
        <v>136</v>
      </c>
      <c r="W1366" s="47" t="s">
        <v>296</v>
      </c>
      <c r="X1366" s="43">
        <v>43507</v>
      </c>
      <c r="Y1366" s="43">
        <v>43513</v>
      </c>
      <c r="Z1366" s="41">
        <f t="shared" si="88"/>
        <v>1359</v>
      </c>
      <c r="AA1366" s="42">
        <f>265+135+145</f>
        <v>545</v>
      </c>
      <c r="AB1366" s="42">
        <v>0</v>
      </c>
      <c r="AC1366" s="40"/>
      <c r="AD1366" s="44" t="s">
        <v>400</v>
      </c>
      <c r="AE1366" s="41">
        <f t="shared" si="89"/>
        <v>1359</v>
      </c>
      <c r="AF1366" s="45" t="s">
        <v>401</v>
      </c>
      <c r="AG1366" s="46" t="s">
        <v>173</v>
      </c>
      <c r="AH1366" s="40">
        <f t="shared" si="91"/>
        <v>43555</v>
      </c>
      <c r="AI1366" s="40">
        <f t="shared" si="92"/>
        <v>43555</v>
      </c>
      <c r="AJ1366" s="41" t="s">
        <v>402</v>
      </c>
    </row>
    <row r="1367" spans="1:36" ht="15" customHeight="1">
      <c r="A1367" s="39">
        <f t="shared" si="90"/>
        <v>2019</v>
      </c>
      <c r="B1367" s="40">
        <v>43466</v>
      </c>
      <c r="C1367" s="40">
        <v>43555</v>
      </c>
      <c r="D1367" s="41" t="s">
        <v>96</v>
      </c>
      <c r="E1367" s="41">
        <v>322</v>
      </c>
      <c r="F1367" s="41" t="s">
        <v>144</v>
      </c>
      <c r="G1367" s="41" t="s">
        <v>144</v>
      </c>
      <c r="H1367" s="41" t="s">
        <v>145</v>
      </c>
      <c r="I1367" s="41" t="s">
        <v>1346</v>
      </c>
      <c r="J1367" s="41" t="s">
        <v>305</v>
      </c>
      <c r="K1367" s="41" t="s">
        <v>306</v>
      </c>
      <c r="L1367" s="41" t="s">
        <v>101</v>
      </c>
      <c r="M1367" s="41" t="s">
        <v>136</v>
      </c>
      <c r="N1367" s="41" t="s">
        <v>103</v>
      </c>
      <c r="O1367" s="41">
        <v>0</v>
      </c>
      <c r="P1367" s="42">
        <v>0</v>
      </c>
      <c r="Q1367" s="41" t="s">
        <v>121</v>
      </c>
      <c r="R1367" s="41" t="s">
        <v>122</v>
      </c>
      <c r="S1367" s="41" t="s">
        <v>122</v>
      </c>
      <c r="T1367" s="41" t="s">
        <v>121</v>
      </c>
      <c r="U1367" s="41" t="s">
        <v>136</v>
      </c>
      <c r="V1367" s="41" t="s">
        <v>136</v>
      </c>
      <c r="W1367" s="47" t="s">
        <v>296</v>
      </c>
      <c r="X1367" s="43">
        <v>43518</v>
      </c>
      <c r="Y1367" s="43">
        <v>43519</v>
      </c>
      <c r="Z1367" s="41">
        <f t="shared" si="88"/>
        <v>1360</v>
      </c>
      <c r="AA1367" s="42">
        <f>120+348</f>
        <v>468</v>
      </c>
      <c r="AB1367" s="42">
        <v>0</v>
      </c>
      <c r="AC1367" s="40"/>
      <c r="AD1367" s="44" t="s">
        <v>400</v>
      </c>
      <c r="AE1367" s="41">
        <f t="shared" si="89"/>
        <v>1360</v>
      </c>
      <c r="AF1367" s="45" t="s">
        <v>401</v>
      </c>
      <c r="AG1367" s="46" t="s">
        <v>173</v>
      </c>
      <c r="AH1367" s="40">
        <f t="shared" si="91"/>
        <v>43555</v>
      </c>
      <c r="AI1367" s="40">
        <f t="shared" si="92"/>
        <v>43555</v>
      </c>
      <c r="AJ1367" s="41" t="s">
        <v>402</v>
      </c>
    </row>
    <row r="1368" spans="1:36" ht="15" customHeight="1">
      <c r="A1368" s="39">
        <f t="shared" si="90"/>
        <v>2019</v>
      </c>
      <c r="B1368" s="40">
        <v>43466</v>
      </c>
      <c r="C1368" s="40">
        <v>43555</v>
      </c>
      <c r="D1368" s="41" t="s">
        <v>96</v>
      </c>
      <c r="E1368" s="41">
        <v>322</v>
      </c>
      <c r="F1368" s="41" t="s">
        <v>144</v>
      </c>
      <c r="G1368" s="41" t="s">
        <v>144</v>
      </c>
      <c r="H1368" s="41" t="s">
        <v>145</v>
      </c>
      <c r="I1368" s="41" t="s">
        <v>1346</v>
      </c>
      <c r="J1368" s="41" t="s">
        <v>305</v>
      </c>
      <c r="K1368" s="41" t="s">
        <v>306</v>
      </c>
      <c r="L1368" s="41" t="s">
        <v>101</v>
      </c>
      <c r="M1368" s="41" t="s">
        <v>136</v>
      </c>
      <c r="N1368" s="41" t="s">
        <v>103</v>
      </c>
      <c r="O1368" s="41">
        <v>0</v>
      </c>
      <c r="P1368" s="42">
        <v>0</v>
      </c>
      <c r="Q1368" s="41" t="s">
        <v>121</v>
      </c>
      <c r="R1368" s="41" t="s">
        <v>122</v>
      </c>
      <c r="S1368" s="41" t="s">
        <v>122</v>
      </c>
      <c r="T1368" s="41" t="s">
        <v>121</v>
      </c>
      <c r="U1368" s="41" t="s">
        <v>136</v>
      </c>
      <c r="V1368" s="41" t="s">
        <v>136</v>
      </c>
      <c r="W1368" s="47" t="s">
        <v>296</v>
      </c>
      <c r="X1368" s="43">
        <v>43518</v>
      </c>
      <c r="Y1368" s="43">
        <v>43519</v>
      </c>
      <c r="Z1368" s="41">
        <f t="shared" si="88"/>
        <v>1361</v>
      </c>
      <c r="AA1368" s="42">
        <f>300+262</f>
        <v>562</v>
      </c>
      <c r="AB1368" s="42">
        <v>0</v>
      </c>
      <c r="AC1368" s="40"/>
      <c r="AD1368" s="44" t="s">
        <v>400</v>
      </c>
      <c r="AE1368" s="41">
        <f t="shared" si="89"/>
        <v>1361</v>
      </c>
      <c r="AF1368" s="45" t="s">
        <v>401</v>
      </c>
      <c r="AG1368" s="46" t="s">
        <v>173</v>
      </c>
      <c r="AH1368" s="40">
        <f t="shared" si="91"/>
        <v>43555</v>
      </c>
      <c r="AI1368" s="40">
        <f t="shared" si="92"/>
        <v>43555</v>
      </c>
      <c r="AJ1368" s="41" t="s">
        <v>402</v>
      </c>
    </row>
    <row r="1369" spans="1:36" ht="15" customHeight="1">
      <c r="A1369" s="39">
        <f t="shared" si="90"/>
        <v>2019</v>
      </c>
      <c r="B1369" s="40">
        <v>43556</v>
      </c>
      <c r="C1369" s="40">
        <v>43646</v>
      </c>
      <c r="D1369" s="41" t="s">
        <v>96</v>
      </c>
      <c r="E1369" s="48">
        <v>344</v>
      </c>
      <c r="F1369" s="48" t="s">
        <v>165</v>
      </c>
      <c r="G1369" s="48" t="s">
        <v>165</v>
      </c>
      <c r="H1369" s="48" t="s">
        <v>166</v>
      </c>
      <c r="I1369" s="48" t="s">
        <v>167</v>
      </c>
      <c r="J1369" s="48" t="s">
        <v>168</v>
      </c>
      <c r="K1369" s="48" t="s">
        <v>169</v>
      </c>
      <c r="L1369" s="41" t="s">
        <v>101</v>
      </c>
      <c r="M1369" s="41" t="s">
        <v>164</v>
      </c>
      <c r="N1369" s="41" t="s">
        <v>103</v>
      </c>
      <c r="O1369" s="41">
        <v>0</v>
      </c>
      <c r="P1369" s="42">
        <v>0</v>
      </c>
      <c r="Q1369" s="41" t="s">
        <v>121</v>
      </c>
      <c r="R1369" s="41" t="s">
        <v>122</v>
      </c>
      <c r="S1369" s="41" t="s">
        <v>122</v>
      </c>
      <c r="T1369" s="41" t="s">
        <v>121</v>
      </c>
      <c r="U1369" s="41" t="s">
        <v>122</v>
      </c>
      <c r="V1369" s="41" t="s">
        <v>122</v>
      </c>
      <c r="W1369" s="47" t="s">
        <v>159</v>
      </c>
      <c r="X1369" s="43">
        <v>43577</v>
      </c>
      <c r="Y1369" s="43">
        <f t="shared" si="87"/>
        <v>43577</v>
      </c>
      <c r="Z1369" s="41">
        <f t="shared" si="88"/>
        <v>1362</v>
      </c>
      <c r="AA1369" s="42">
        <v>145</v>
      </c>
      <c r="AB1369" s="42">
        <v>0</v>
      </c>
      <c r="AC1369" s="40"/>
      <c r="AD1369" s="44" t="s">
        <v>400</v>
      </c>
      <c r="AE1369" s="41">
        <f t="shared" si="89"/>
        <v>1362</v>
      </c>
      <c r="AF1369" s="45" t="s">
        <v>401</v>
      </c>
      <c r="AG1369" s="46" t="s">
        <v>173</v>
      </c>
      <c r="AH1369" s="40">
        <f t="shared" si="91"/>
        <v>43646</v>
      </c>
      <c r="AI1369" s="40">
        <f t="shared" si="92"/>
        <v>43646</v>
      </c>
      <c r="AJ1369" s="41" t="s">
        <v>402</v>
      </c>
    </row>
    <row r="1370" spans="1:36" ht="15" customHeight="1">
      <c r="A1370" s="39">
        <f t="shared" si="90"/>
        <v>2019</v>
      </c>
      <c r="B1370" s="40">
        <v>43556</v>
      </c>
      <c r="C1370" s="40">
        <v>43646</v>
      </c>
      <c r="D1370" s="41" t="s">
        <v>96</v>
      </c>
      <c r="E1370" s="48">
        <v>344</v>
      </c>
      <c r="F1370" s="48" t="s">
        <v>165</v>
      </c>
      <c r="G1370" s="48" t="s">
        <v>165</v>
      </c>
      <c r="H1370" s="48" t="s">
        <v>166</v>
      </c>
      <c r="I1370" s="48" t="s">
        <v>167</v>
      </c>
      <c r="J1370" s="48" t="s">
        <v>168</v>
      </c>
      <c r="K1370" s="48" t="s">
        <v>169</v>
      </c>
      <c r="L1370" s="41" t="s">
        <v>101</v>
      </c>
      <c r="M1370" s="41" t="s">
        <v>164</v>
      </c>
      <c r="N1370" s="41" t="s">
        <v>103</v>
      </c>
      <c r="O1370" s="41">
        <v>0</v>
      </c>
      <c r="P1370" s="42">
        <v>0</v>
      </c>
      <c r="Q1370" s="41" t="s">
        <v>121</v>
      </c>
      <c r="R1370" s="41" t="s">
        <v>122</v>
      </c>
      <c r="S1370" s="41" t="s">
        <v>122</v>
      </c>
      <c r="T1370" s="41" t="s">
        <v>121</v>
      </c>
      <c r="U1370" s="41" t="s">
        <v>122</v>
      </c>
      <c r="V1370" s="41" t="s">
        <v>122</v>
      </c>
      <c r="W1370" s="47" t="s">
        <v>159</v>
      </c>
      <c r="X1370" s="43">
        <v>43572</v>
      </c>
      <c r="Y1370" s="43">
        <f t="shared" si="87"/>
        <v>43572</v>
      </c>
      <c r="Z1370" s="41">
        <f t="shared" si="88"/>
        <v>1363</v>
      </c>
      <c r="AA1370" s="42">
        <v>145</v>
      </c>
      <c r="AB1370" s="42">
        <v>0</v>
      </c>
      <c r="AC1370" s="40"/>
      <c r="AD1370" s="44" t="s">
        <v>400</v>
      </c>
      <c r="AE1370" s="41">
        <f t="shared" si="89"/>
        <v>1363</v>
      </c>
      <c r="AF1370" s="45" t="s">
        <v>401</v>
      </c>
      <c r="AG1370" s="46" t="s">
        <v>173</v>
      </c>
      <c r="AH1370" s="40">
        <f t="shared" si="91"/>
        <v>43646</v>
      </c>
      <c r="AI1370" s="40">
        <f t="shared" si="92"/>
        <v>43646</v>
      </c>
      <c r="AJ1370" s="41" t="s">
        <v>402</v>
      </c>
    </row>
    <row r="1371" spans="1:36" ht="15" customHeight="1">
      <c r="A1371" s="39">
        <f t="shared" si="90"/>
        <v>2019</v>
      </c>
      <c r="B1371" s="40">
        <v>43556</v>
      </c>
      <c r="C1371" s="40">
        <v>43646</v>
      </c>
      <c r="D1371" s="41" t="s">
        <v>96</v>
      </c>
      <c r="E1371" s="48">
        <v>344</v>
      </c>
      <c r="F1371" s="48" t="s">
        <v>165</v>
      </c>
      <c r="G1371" s="48" t="s">
        <v>165</v>
      </c>
      <c r="H1371" s="48" t="s">
        <v>166</v>
      </c>
      <c r="I1371" s="48" t="s">
        <v>167</v>
      </c>
      <c r="J1371" s="48" t="s">
        <v>168</v>
      </c>
      <c r="K1371" s="48" t="s">
        <v>169</v>
      </c>
      <c r="L1371" s="41" t="s">
        <v>101</v>
      </c>
      <c r="M1371" s="41" t="s">
        <v>177</v>
      </c>
      <c r="N1371" s="41" t="s">
        <v>103</v>
      </c>
      <c r="O1371" s="41">
        <v>0</v>
      </c>
      <c r="P1371" s="42">
        <v>0</v>
      </c>
      <c r="Q1371" s="41" t="s">
        <v>121</v>
      </c>
      <c r="R1371" s="41" t="s">
        <v>122</v>
      </c>
      <c r="S1371" s="41" t="s">
        <v>122</v>
      </c>
      <c r="T1371" s="41" t="s">
        <v>121</v>
      </c>
      <c r="U1371" s="41" t="s">
        <v>122</v>
      </c>
      <c r="V1371" s="41" t="s">
        <v>122</v>
      </c>
      <c r="W1371" s="47" t="s">
        <v>159</v>
      </c>
      <c r="X1371" s="43">
        <v>43578</v>
      </c>
      <c r="Y1371" s="43">
        <f t="shared" si="87"/>
        <v>43578</v>
      </c>
      <c r="Z1371" s="41">
        <f t="shared" si="88"/>
        <v>1364</v>
      </c>
      <c r="AA1371" s="42">
        <v>145</v>
      </c>
      <c r="AB1371" s="42">
        <v>0</v>
      </c>
      <c r="AC1371" s="40"/>
      <c r="AD1371" s="44" t="s">
        <v>400</v>
      </c>
      <c r="AE1371" s="41">
        <f t="shared" si="89"/>
        <v>1364</v>
      </c>
      <c r="AF1371" s="45" t="s">
        <v>401</v>
      </c>
      <c r="AG1371" s="46" t="s">
        <v>173</v>
      </c>
      <c r="AH1371" s="40">
        <f t="shared" si="91"/>
        <v>43646</v>
      </c>
      <c r="AI1371" s="40">
        <f t="shared" si="92"/>
        <v>43646</v>
      </c>
      <c r="AJ1371" s="41" t="s">
        <v>402</v>
      </c>
    </row>
    <row r="1372" spans="1:36" ht="15" customHeight="1">
      <c r="A1372" s="39">
        <f t="shared" si="90"/>
        <v>2019</v>
      </c>
      <c r="B1372" s="40">
        <v>43556</v>
      </c>
      <c r="C1372" s="40">
        <v>43646</v>
      </c>
      <c r="D1372" s="41" t="s">
        <v>96</v>
      </c>
      <c r="E1372" s="47">
        <v>451</v>
      </c>
      <c r="F1372" s="47" t="s">
        <v>153</v>
      </c>
      <c r="G1372" s="47" t="s">
        <v>153</v>
      </c>
      <c r="H1372" s="47" t="s">
        <v>154</v>
      </c>
      <c r="I1372" s="47" t="s">
        <v>155</v>
      </c>
      <c r="J1372" s="47" t="s">
        <v>156</v>
      </c>
      <c r="K1372" s="47" t="s">
        <v>157</v>
      </c>
      <c r="L1372" s="41" t="s">
        <v>101</v>
      </c>
      <c r="M1372" s="41" t="s">
        <v>158</v>
      </c>
      <c r="N1372" s="41" t="s">
        <v>103</v>
      </c>
      <c r="O1372" s="41">
        <v>0</v>
      </c>
      <c r="P1372" s="42">
        <v>0</v>
      </c>
      <c r="Q1372" s="41" t="s">
        <v>121</v>
      </c>
      <c r="R1372" s="41" t="s">
        <v>122</v>
      </c>
      <c r="S1372" s="41" t="s">
        <v>122</v>
      </c>
      <c r="T1372" s="41" t="s">
        <v>121</v>
      </c>
      <c r="U1372" s="41" t="s">
        <v>122</v>
      </c>
      <c r="V1372" s="41" t="s">
        <v>122</v>
      </c>
      <c r="W1372" s="47" t="s">
        <v>159</v>
      </c>
      <c r="X1372" s="43">
        <v>43525</v>
      </c>
      <c r="Y1372" s="43">
        <f t="shared" si="87"/>
        <v>43525</v>
      </c>
      <c r="Z1372" s="41">
        <f t="shared" si="88"/>
        <v>1365</v>
      </c>
      <c r="AA1372" s="42">
        <v>120</v>
      </c>
      <c r="AB1372" s="42">
        <v>0</v>
      </c>
      <c r="AC1372" s="40"/>
      <c r="AD1372" s="44" t="s">
        <v>400</v>
      </c>
      <c r="AE1372" s="41">
        <f t="shared" si="89"/>
        <v>1365</v>
      </c>
      <c r="AF1372" s="45" t="s">
        <v>401</v>
      </c>
      <c r="AG1372" s="46" t="s">
        <v>173</v>
      </c>
      <c r="AH1372" s="40">
        <f t="shared" si="91"/>
        <v>43646</v>
      </c>
      <c r="AI1372" s="40">
        <f t="shared" si="92"/>
        <v>43646</v>
      </c>
      <c r="AJ1372" s="41" t="s">
        <v>402</v>
      </c>
    </row>
    <row r="1373" spans="1:36" ht="15" customHeight="1">
      <c r="A1373" s="39">
        <f t="shared" si="90"/>
        <v>2019</v>
      </c>
      <c r="B1373" s="40">
        <v>43556</v>
      </c>
      <c r="C1373" s="40">
        <v>43646</v>
      </c>
      <c r="D1373" s="41" t="s">
        <v>96</v>
      </c>
      <c r="E1373" s="47">
        <v>451</v>
      </c>
      <c r="F1373" s="47" t="s">
        <v>153</v>
      </c>
      <c r="G1373" s="47" t="s">
        <v>153</v>
      </c>
      <c r="H1373" s="47" t="s">
        <v>154</v>
      </c>
      <c r="I1373" s="47" t="s">
        <v>155</v>
      </c>
      <c r="J1373" s="47" t="s">
        <v>156</v>
      </c>
      <c r="K1373" s="47" t="s">
        <v>157</v>
      </c>
      <c r="L1373" s="41" t="s">
        <v>101</v>
      </c>
      <c r="M1373" s="41" t="s">
        <v>158</v>
      </c>
      <c r="N1373" s="41" t="s">
        <v>103</v>
      </c>
      <c r="O1373" s="41">
        <v>0</v>
      </c>
      <c r="P1373" s="42">
        <v>0</v>
      </c>
      <c r="Q1373" s="41" t="s">
        <v>121</v>
      </c>
      <c r="R1373" s="41" t="s">
        <v>122</v>
      </c>
      <c r="S1373" s="41" t="s">
        <v>122</v>
      </c>
      <c r="T1373" s="41" t="s">
        <v>121</v>
      </c>
      <c r="U1373" s="41" t="s">
        <v>122</v>
      </c>
      <c r="V1373" s="41" t="s">
        <v>122</v>
      </c>
      <c r="W1373" s="47" t="s">
        <v>159</v>
      </c>
      <c r="X1373" s="43">
        <v>43528</v>
      </c>
      <c r="Y1373" s="43">
        <f t="shared" si="87"/>
        <v>43528</v>
      </c>
      <c r="Z1373" s="41">
        <f t="shared" si="88"/>
        <v>1366</v>
      </c>
      <c r="AA1373" s="42">
        <v>120</v>
      </c>
      <c r="AB1373" s="42">
        <v>0</v>
      </c>
      <c r="AC1373" s="40"/>
      <c r="AD1373" s="44" t="s">
        <v>400</v>
      </c>
      <c r="AE1373" s="41">
        <f t="shared" si="89"/>
        <v>1366</v>
      </c>
      <c r="AF1373" s="45" t="s">
        <v>401</v>
      </c>
      <c r="AG1373" s="46" t="s">
        <v>173</v>
      </c>
      <c r="AH1373" s="40">
        <f t="shared" si="91"/>
        <v>43646</v>
      </c>
      <c r="AI1373" s="40">
        <f t="shared" si="92"/>
        <v>43646</v>
      </c>
      <c r="AJ1373" s="41" t="s">
        <v>402</v>
      </c>
    </row>
    <row r="1374" spans="1:36" ht="15" customHeight="1">
      <c r="A1374" s="39">
        <f t="shared" si="90"/>
        <v>2019</v>
      </c>
      <c r="B1374" s="40">
        <v>43556</v>
      </c>
      <c r="C1374" s="40">
        <v>43646</v>
      </c>
      <c r="D1374" s="41" t="s">
        <v>96</v>
      </c>
      <c r="E1374" s="47">
        <v>451</v>
      </c>
      <c r="F1374" s="47" t="s">
        <v>153</v>
      </c>
      <c r="G1374" s="47" t="s">
        <v>153</v>
      </c>
      <c r="H1374" s="47" t="s">
        <v>154</v>
      </c>
      <c r="I1374" s="47" t="s">
        <v>155</v>
      </c>
      <c r="J1374" s="47" t="s">
        <v>156</v>
      </c>
      <c r="K1374" s="47" t="s">
        <v>157</v>
      </c>
      <c r="L1374" s="41" t="s">
        <v>101</v>
      </c>
      <c r="M1374" s="41" t="s">
        <v>158</v>
      </c>
      <c r="N1374" s="41" t="s">
        <v>103</v>
      </c>
      <c r="O1374" s="41">
        <v>0</v>
      </c>
      <c r="P1374" s="42">
        <v>0</v>
      </c>
      <c r="Q1374" s="41" t="s">
        <v>121</v>
      </c>
      <c r="R1374" s="41" t="s">
        <v>122</v>
      </c>
      <c r="S1374" s="41" t="s">
        <v>122</v>
      </c>
      <c r="T1374" s="41" t="s">
        <v>121</v>
      </c>
      <c r="U1374" s="41" t="s">
        <v>122</v>
      </c>
      <c r="V1374" s="41" t="s">
        <v>122</v>
      </c>
      <c r="W1374" s="47" t="s">
        <v>159</v>
      </c>
      <c r="X1374" s="43">
        <v>43530</v>
      </c>
      <c r="Y1374" s="43">
        <f t="shared" si="87"/>
        <v>43530</v>
      </c>
      <c r="Z1374" s="41">
        <f t="shared" si="88"/>
        <v>1367</v>
      </c>
      <c r="AA1374" s="42">
        <v>120</v>
      </c>
      <c r="AB1374" s="42">
        <v>0</v>
      </c>
      <c r="AC1374" s="40"/>
      <c r="AD1374" s="44" t="s">
        <v>400</v>
      </c>
      <c r="AE1374" s="41">
        <f t="shared" si="89"/>
        <v>1367</v>
      </c>
      <c r="AF1374" s="45" t="s">
        <v>401</v>
      </c>
      <c r="AG1374" s="46" t="s">
        <v>173</v>
      </c>
      <c r="AH1374" s="40">
        <f t="shared" si="91"/>
        <v>43646</v>
      </c>
      <c r="AI1374" s="40">
        <f t="shared" si="92"/>
        <v>43646</v>
      </c>
      <c r="AJ1374" s="41" t="s">
        <v>402</v>
      </c>
    </row>
    <row r="1375" spans="1:36" ht="15" customHeight="1">
      <c r="A1375" s="39">
        <f t="shared" si="90"/>
        <v>2019</v>
      </c>
      <c r="B1375" s="40">
        <v>43556</v>
      </c>
      <c r="C1375" s="40">
        <v>43646</v>
      </c>
      <c r="D1375" s="41" t="s">
        <v>96</v>
      </c>
      <c r="E1375" s="47">
        <v>451</v>
      </c>
      <c r="F1375" s="47" t="s">
        <v>153</v>
      </c>
      <c r="G1375" s="47" t="s">
        <v>153</v>
      </c>
      <c r="H1375" s="47" t="s">
        <v>154</v>
      </c>
      <c r="I1375" s="47" t="s">
        <v>155</v>
      </c>
      <c r="J1375" s="47" t="s">
        <v>156</v>
      </c>
      <c r="K1375" s="47" t="s">
        <v>157</v>
      </c>
      <c r="L1375" s="41" t="s">
        <v>101</v>
      </c>
      <c r="M1375" s="41" t="s">
        <v>158</v>
      </c>
      <c r="N1375" s="41" t="s">
        <v>103</v>
      </c>
      <c r="O1375" s="41">
        <v>0</v>
      </c>
      <c r="P1375" s="42">
        <v>0</v>
      </c>
      <c r="Q1375" s="41" t="s">
        <v>121</v>
      </c>
      <c r="R1375" s="41" t="s">
        <v>122</v>
      </c>
      <c r="S1375" s="41" t="s">
        <v>122</v>
      </c>
      <c r="T1375" s="41" t="s">
        <v>121</v>
      </c>
      <c r="U1375" s="41" t="s">
        <v>122</v>
      </c>
      <c r="V1375" s="41" t="s">
        <v>122</v>
      </c>
      <c r="W1375" s="47" t="s">
        <v>159</v>
      </c>
      <c r="X1375" s="43">
        <v>43531</v>
      </c>
      <c r="Y1375" s="43">
        <f t="shared" si="87"/>
        <v>43531</v>
      </c>
      <c r="Z1375" s="41">
        <f t="shared" si="88"/>
        <v>1368</v>
      </c>
      <c r="AA1375" s="42">
        <v>120</v>
      </c>
      <c r="AB1375" s="42">
        <v>0</v>
      </c>
      <c r="AC1375" s="40"/>
      <c r="AD1375" s="44" t="s">
        <v>400</v>
      </c>
      <c r="AE1375" s="41">
        <f t="shared" si="89"/>
        <v>1368</v>
      </c>
      <c r="AF1375" s="45" t="s">
        <v>401</v>
      </c>
      <c r="AG1375" s="46" t="s">
        <v>173</v>
      </c>
      <c r="AH1375" s="40">
        <f t="shared" si="91"/>
        <v>43646</v>
      </c>
      <c r="AI1375" s="40">
        <f t="shared" si="92"/>
        <v>43646</v>
      </c>
      <c r="AJ1375" s="41" t="s">
        <v>402</v>
      </c>
    </row>
    <row r="1376" spans="1:36" ht="15" customHeight="1">
      <c r="A1376" s="39">
        <f t="shared" si="90"/>
        <v>2019</v>
      </c>
      <c r="B1376" s="40">
        <v>43556</v>
      </c>
      <c r="C1376" s="40">
        <v>43646</v>
      </c>
      <c r="D1376" s="41" t="s">
        <v>96</v>
      </c>
      <c r="E1376" s="47">
        <v>451</v>
      </c>
      <c r="F1376" s="47" t="s">
        <v>153</v>
      </c>
      <c r="G1376" s="47" t="s">
        <v>153</v>
      </c>
      <c r="H1376" s="47" t="s">
        <v>154</v>
      </c>
      <c r="I1376" s="47" t="s">
        <v>155</v>
      </c>
      <c r="J1376" s="47" t="s">
        <v>156</v>
      </c>
      <c r="K1376" s="47" t="s">
        <v>157</v>
      </c>
      <c r="L1376" s="41" t="s">
        <v>101</v>
      </c>
      <c r="M1376" s="41" t="s">
        <v>158</v>
      </c>
      <c r="N1376" s="41" t="s">
        <v>103</v>
      </c>
      <c r="O1376" s="41">
        <v>0</v>
      </c>
      <c r="P1376" s="42">
        <v>0</v>
      </c>
      <c r="Q1376" s="41" t="s">
        <v>121</v>
      </c>
      <c r="R1376" s="41" t="s">
        <v>122</v>
      </c>
      <c r="S1376" s="41" t="s">
        <v>122</v>
      </c>
      <c r="T1376" s="41" t="s">
        <v>121</v>
      </c>
      <c r="U1376" s="41" t="s">
        <v>122</v>
      </c>
      <c r="V1376" s="41" t="s">
        <v>122</v>
      </c>
      <c r="W1376" s="47" t="s">
        <v>159</v>
      </c>
      <c r="X1376" s="43">
        <v>43532</v>
      </c>
      <c r="Y1376" s="43">
        <f t="shared" si="87"/>
        <v>43532</v>
      </c>
      <c r="Z1376" s="41">
        <f t="shared" si="88"/>
        <v>1369</v>
      </c>
      <c r="AA1376" s="42">
        <v>120</v>
      </c>
      <c r="AB1376" s="42">
        <v>0</v>
      </c>
      <c r="AC1376" s="40"/>
      <c r="AD1376" s="44" t="s">
        <v>400</v>
      </c>
      <c r="AE1376" s="41">
        <f t="shared" si="89"/>
        <v>1369</v>
      </c>
      <c r="AF1376" s="45" t="s">
        <v>401</v>
      </c>
      <c r="AG1376" s="46" t="s">
        <v>173</v>
      </c>
      <c r="AH1376" s="40">
        <f t="shared" si="91"/>
        <v>43646</v>
      </c>
      <c r="AI1376" s="40">
        <f t="shared" si="92"/>
        <v>43646</v>
      </c>
      <c r="AJ1376" s="41" t="s">
        <v>402</v>
      </c>
    </row>
    <row r="1377" spans="1:36" ht="15" customHeight="1">
      <c r="A1377" s="39">
        <f t="shared" si="90"/>
        <v>2019</v>
      </c>
      <c r="B1377" s="40">
        <v>43556</v>
      </c>
      <c r="C1377" s="40">
        <v>43646</v>
      </c>
      <c r="D1377" s="41" t="s">
        <v>96</v>
      </c>
      <c r="E1377" s="47">
        <v>451</v>
      </c>
      <c r="F1377" s="47" t="s">
        <v>153</v>
      </c>
      <c r="G1377" s="47" t="s">
        <v>153</v>
      </c>
      <c r="H1377" s="47" t="s">
        <v>154</v>
      </c>
      <c r="I1377" s="47" t="s">
        <v>155</v>
      </c>
      <c r="J1377" s="47" t="s">
        <v>156</v>
      </c>
      <c r="K1377" s="47" t="s">
        <v>157</v>
      </c>
      <c r="L1377" s="41" t="s">
        <v>101</v>
      </c>
      <c r="M1377" s="41" t="s">
        <v>158</v>
      </c>
      <c r="N1377" s="41" t="s">
        <v>103</v>
      </c>
      <c r="O1377" s="41">
        <v>0</v>
      </c>
      <c r="P1377" s="42">
        <v>0</v>
      </c>
      <c r="Q1377" s="41" t="s">
        <v>121</v>
      </c>
      <c r="R1377" s="41" t="s">
        <v>122</v>
      </c>
      <c r="S1377" s="41" t="s">
        <v>122</v>
      </c>
      <c r="T1377" s="41" t="s">
        <v>121</v>
      </c>
      <c r="U1377" s="41" t="s">
        <v>122</v>
      </c>
      <c r="V1377" s="41" t="s">
        <v>122</v>
      </c>
      <c r="W1377" s="47" t="s">
        <v>159</v>
      </c>
      <c r="X1377" s="43">
        <v>43536</v>
      </c>
      <c r="Y1377" s="43">
        <f t="shared" si="87"/>
        <v>43536</v>
      </c>
      <c r="Z1377" s="41">
        <f t="shared" si="88"/>
        <v>1370</v>
      </c>
      <c r="AA1377" s="42">
        <v>120</v>
      </c>
      <c r="AB1377" s="42">
        <v>0</v>
      </c>
      <c r="AC1377" s="40"/>
      <c r="AD1377" s="44" t="s">
        <v>400</v>
      </c>
      <c r="AE1377" s="41">
        <f t="shared" si="89"/>
        <v>1370</v>
      </c>
      <c r="AF1377" s="45" t="s">
        <v>401</v>
      </c>
      <c r="AG1377" s="46" t="s">
        <v>173</v>
      </c>
      <c r="AH1377" s="40">
        <f t="shared" si="91"/>
        <v>43646</v>
      </c>
      <c r="AI1377" s="40">
        <f t="shared" si="92"/>
        <v>43646</v>
      </c>
      <c r="AJ1377" s="41" t="s">
        <v>402</v>
      </c>
    </row>
    <row r="1378" spans="1:36" ht="15" customHeight="1">
      <c r="A1378" s="39">
        <f t="shared" si="90"/>
        <v>2019</v>
      </c>
      <c r="B1378" s="40">
        <v>43556</v>
      </c>
      <c r="C1378" s="40">
        <v>43646</v>
      </c>
      <c r="D1378" s="41" t="s">
        <v>96</v>
      </c>
      <c r="E1378" s="47">
        <v>451</v>
      </c>
      <c r="F1378" s="47" t="s">
        <v>153</v>
      </c>
      <c r="G1378" s="47" t="s">
        <v>153</v>
      </c>
      <c r="H1378" s="47" t="s">
        <v>154</v>
      </c>
      <c r="I1378" s="47" t="s">
        <v>155</v>
      </c>
      <c r="J1378" s="47" t="s">
        <v>156</v>
      </c>
      <c r="K1378" s="47" t="s">
        <v>157</v>
      </c>
      <c r="L1378" s="41" t="s">
        <v>101</v>
      </c>
      <c r="M1378" s="41" t="s">
        <v>158</v>
      </c>
      <c r="N1378" s="41" t="s">
        <v>103</v>
      </c>
      <c r="O1378" s="41">
        <v>0</v>
      </c>
      <c r="P1378" s="42">
        <v>0</v>
      </c>
      <c r="Q1378" s="41" t="s">
        <v>121</v>
      </c>
      <c r="R1378" s="41" t="s">
        <v>122</v>
      </c>
      <c r="S1378" s="41" t="s">
        <v>122</v>
      </c>
      <c r="T1378" s="41" t="s">
        <v>121</v>
      </c>
      <c r="U1378" s="41" t="s">
        <v>122</v>
      </c>
      <c r="V1378" s="41" t="s">
        <v>122</v>
      </c>
      <c r="W1378" s="47" t="s">
        <v>159</v>
      </c>
      <c r="X1378" s="43">
        <v>43537</v>
      </c>
      <c r="Y1378" s="43">
        <f t="shared" si="87"/>
        <v>43537</v>
      </c>
      <c r="Z1378" s="41">
        <f t="shared" si="88"/>
        <v>1371</v>
      </c>
      <c r="AA1378" s="42">
        <v>120</v>
      </c>
      <c r="AB1378" s="42">
        <v>0</v>
      </c>
      <c r="AC1378" s="40"/>
      <c r="AD1378" s="44" t="s">
        <v>400</v>
      </c>
      <c r="AE1378" s="41">
        <f t="shared" si="89"/>
        <v>1371</v>
      </c>
      <c r="AF1378" s="45" t="s">
        <v>401</v>
      </c>
      <c r="AG1378" s="46" t="s">
        <v>173</v>
      </c>
      <c r="AH1378" s="40">
        <f t="shared" si="91"/>
        <v>43646</v>
      </c>
      <c r="AI1378" s="40">
        <f t="shared" si="92"/>
        <v>43646</v>
      </c>
      <c r="AJ1378" s="41" t="s">
        <v>402</v>
      </c>
    </row>
    <row r="1379" spans="1:36" ht="15" customHeight="1">
      <c r="A1379" s="39">
        <f t="shared" si="90"/>
        <v>2019</v>
      </c>
      <c r="B1379" s="40">
        <v>43556</v>
      </c>
      <c r="C1379" s="40">
        <v>43646</v>
      </c>
      <c r="D1379" s="41" t="s">
        <v>96</v>
      </c>
      <c r="E1379" s="47">
        <v>451</v>
      </c>
      <c r="F1379" s="47" t="s">
        <v>153</v>
      </c>
      <c r="G1379" s="47" t="s">
        <v>153</v>
      </c>
      <c r="H1379" s="47" t="s">
        <v>154</v>
      </c>
      <c r="I1379" s="47" t="s">
        <v>155</v>
      </c>
      <c r="J1379" s="47" t="s">
        <v>156</v>
      </c>
      <c r="K1379" s="47" t="s">
        <v>157</v>
      </c>
      <c r="L1379" s="41" t="s">
        <v>101</v>
      </c>
      <c r="M1379" s="41" t="s">
        <v>158</v>
      </c>
      <c r="N1379" s="41" t="s">
        <v>103</v>
      </c>
      <c r="O1379" s="41">
        <v>0</v>
      </c>
      <c r="P1379" s="42">
        <v>0</v>
      </c>
      <c r="Q1379" s="41" t="s">
        <v>121</v>
      </c>
      <c r="R1379" s="41" t="s">
        <v>122</v>
      </c>
      <c r="S1379" s="41" t="s">
        <v>122</v>
      </c>
      <c r="T1379" s="41" t="s">
        <v>121</v>
      </c>
      <c r="U1379" s="41" t="s">
        <v>122</v>
      </c>
      <c r="V1379" s="41" t="s">
        <v>122</v>
      </c>
      <c r="W1379" s="47" t="s">
        <v>159</v>
      </c>
      <c r="X1379" s="43">
        <v>43538</v>
      </c>
      <c r="Y1379" s="43">
        <f t="shared" si="87"/>
        <v>43538</v>
      </c>
      <c r="Z1379" s="41">
        <f t="shared" si="88"/>
        <v>1372</v>
      </c>
      <c r="AA1379" s="42">
        <v>120</v>
      </c>
      <c r="AB1379" s="42">
        <v>0</v>
      </c>
      <c r="AC1379" s="40"/>
      <c r="AD1379" s="44" t="s">
        <v>400</v>
      </c>
      <c r="AE1379" s="41">
        <f t="shared" si="89"/>
        <v>1372</v>
      </c>
      <c r="AF1379" s="45" t="s">
        <v>401</v>
      </c>
      <c r="AG1379" s="46" t="s">
        <v>173</v>
      </c>
      <c r="AH1379" s="40">
        <f t="shared" si="91"/>
        <v>43646</v>
      </c>
      <c r="AI1379" s="40">
        <f t="shared" si="92"/>
        <v>43646</v>
      </c>
      <c r="AJ1379" s="41" t="s">
        <v>402</v>
      </c>
    </row>
    <row r="1380" spans="1:36" ht="15" customHeight="1">
      <c r="A1380" s="39">
        <f t="shared" si="90"/>
        <v>2019</v>
      </c>
      <c r="B1380" s="40">
        <v>43556</v>
      </c>
      <c r="C1380" s="40">
        <v>43646</v>
      </c>
      <c r="D1380" s="41" t="s">
        <v>96</v>
      </c>
      <c r="E1380" s="47">
        <v>451</v>
      </c>
      <c r="F1380" s="47" t="s">
        <v>153</v>
      </c>
      <c r="G1380" s="47" t="s">
        <v>153</v>
      </c>
      <c r="H1380" s="47" t="s">
        <v>154</v>
      </c>
      <c r="I1380" s="47" t="s">
        <v>155</v>
      </c>
      <c r="J1380" s="47" t="s">
        <v>156</v>
      </c>
      <c r="K1380" s="47" t="s">
        <v>157</v>
      </c>
      <c r="L1380" s="41" t="s">
        <v>101</v>
      </c>
      <c r="M1380" s="41" t="s">
        <v>158</v>
      </c>
      <c r="N1380" s="41" t="s">
        <v>103</v>
      </c>
      <c r="O1380" s="41">
        <v>0</v>
      </c>
      <c r="P1380" s="42">
        <v>0</v>
      </c>
      <c r="Q1380" s="41" t="s">
        <v>121</v>
      </c>
      <c r="R1380" s="41" t="s">
        <v>122</v>
      </c>
      <c r="S1380" s="41" t="s">
        <v>122</v>
      </c>
      <c r="T1380" s="41" t="s">
        <v>121</v>
      </c>
      <c r="U1380" s="41" t="s">
        <v>122</v>
      </c>
      <c r="V1380" s="41" t="s">
        <v>122</v>
      </c>
      <c r="W1380" s="47" t="s">
        <v>159</v>
      </c>
      <c r="X1380" s="43">
        <v>43539</v>
      </c>
      <c r="Y1380" s="43">
        <f t="shared" si="87"/>
        <v>43539</v>
      </c>
      <c r="Z1380" s="41">
        <f t="shared" si="88"/>
        <v>1373</v>
      </c>
      <c r="AA1380" s="42">
        <v>120</v>
      </c>
      <c r="AB1380" s="42">
        <v>0</v>
      </c>
      <c r="AC1380" s="40"/>
      <c r="AD1380" s="44" t="s">
        <v>400</v>
      </c>
      <c r="AE1380" s="41">
        <f t="shared" si="89"/>
        <v>1373</v>
      </c>
      <c r="AF1380" s="45" t="s">
        <v>401</v>
      </c>
      <c r="AG1380" s="46" t="s">
        <v>173</v>
      </c>
      <c r="AH1380" s="40">
        <f t="shared" si="91"/>
        <v>43646</v>
      </c>
      <c r="AI1380" s="40">
        <f t="shared" si="92"/>
        <v>43646</v>
      </c>
      <c r="AJ1380" s="41" t="s">
        <v>402</v>
      </c>
    </row>
    <row r="1381" spans="1:36" ht="15" customHeight="1">
      <c r="A1381" s="39">
        <f t="shared" si="90"/>
        <v>2019</v>
      </c>
      <c r="B1381" s="40">
        <v>43556</v>
      </c>
      <c r="C1381" s="40">
        <v>43646</v>
      </c>
      <c r="D1381" s="41" t="s">
        <v>96</v>
      </c>
      <c r="E1381" s="41">
        <v>539</v>
      </c>
      <c r="F1381" s="41" t="s">
        <v>1922</v>
      </c>
      <c r="G1381" s="41" t="s">
        <v>1922</v>
      </c>
      <c r="H1381" s="41" t="s">
        <v>180</v>
      </c>
      <c r="I1381" s="41" t="s">
        <v>1923</v>
      </c>
      <c r="J1381" s="41" t="s">
        <v>1924</v>
      </c>
      <c r="K1381" s="41" t="s">
        <v>163</v>
      </c>
      <c r="L1381" s="41" t="s">
        <v>101</v>
      </c>
      <c r="M1381" s="41" t="s">
        <v>314</v>
      </c>
      <c r="N1381" s="41" t="s">
        <v>103</v>
      </c>
      <c r="O1381" s="41">
        <v>0</v>
      </c>
      <c r="P1381" s="42">
        <v>0</v>
      </c>
      <c r="Q1381" s="41" t="s">
        <v>121</v>
      </c>
      <c r="R1381" s="41" t="s">
        <v>122</v>
      </c>
      <c r="S1381" s="41" t="s">
        <v>122</v>
      </c>
      <c r="T1381" s="41" t="s">
        <v>121</v>
      </c>
      <c r="U1381" s="41" t="s">
        <v>122</v>
      </c>
      <c r="V1381" s="41" t="s">
        <v>122</v>
      </c>
      <c r="W1381" s="47" t="s">
        <v>159</v>
      </c>
      <c r="X1381" s="43">
        <v>43553</v>
      </c>
      <c r="Y1381" s="43">
        <f t="shared" si="87"/>
        <v>43553</v>
      </c>
      <c r="Z1381" s="41">
        <f t="shared" si="88"/>
        <v>1374</v>
      </c>
      <c r="AA1381" s="42">
        <v>120</v>
      </c>
      <c r="AB1381" s="42">
        <v>0</v>
      </c>
      <c r="AC1381" s="40"/>
      <c r="AD1381" s="44" t="s">
        <v>400</v>
      </c>
      <c r="AE1381" s="41">
        <f t="shared" si="89"/>
        <v>1374</v>
      </c>
      <c r="AF1381" s="45" t="s">
        <v>401</v>
      </c>
      <c r="AG1381" s="46" t="s">
        <v>173</v>
      </c>
      <c r="AH1381" s="40">
        <f t="shared" si="91"/>
        <v>43646</v>
      </c>
      <c r="AI1381" s="40">
        <f t="shared" si="92"/>
        <v>43646</v>
      </c>
      <c r="AJ1381" s="41" t="s">
        <v>402</v>
      </c>
    </row>
    <row r="1382" spans="1:36" ht="15" customHeight="1">
      <c r="A1382" s="39">
        <f t="shared" si="90"/>
        <v>2019</v>
      </c>
      <c r="B1382" s="40">
        <v>43556</v>
      </c>
      <c r="C1382" s="40">
        <v>43646</v>
      </c>
      <c r="D1382" s="41" t="s">
        <v>96</v>
      </c>
      <c r="E1382" s="41">
        <v>322</v>
      </c>
      <c r="F1382" s="41" t="s">
        <v>144</v>
      </c>
      <c r="G1382" s="41" t="s">
        <v>144</v>
      </c>
      <c r="H1382" s="41" t="s">
        <v>145</v>
      </c>
      <c r="I1382" s="41" t="s">
        <v>304</v>
      </c>
      <c r="J1382" s="41" t="s">
        <v>305</v>
      </c>
      <c r="K1382" s="41" t="s">
        <v>306</v>
      </c>
      <c r="L1382" s="41" t="s">
        <v>101</v>
      </c>
      <c r="M1382" s="41" t="s">
        <v>164</v>
      </c>
      <c r="N1382" s="41" t="s">
        <v>103</v>
      </c>
      <c r="O1382" s="41">
        <v>0</v>
      </c>
      <c r="P1382" s="42">
        <v>0</v>
      </c>
      <c r="Q1382" s="41" t="s">
        <v>121</v>
      </c>
      <c r="R1382" s="41" t="s">
        <v>122</v>
      </c>
      <c r="S1382" s="41" t="s">
        <v>122</v>
      </c>
      <c r="T1382" s="41" t="s">
        <v>121</v>
      </c>
      <c r="U1382" s="41" t="s">
        <v>122</v>
      </c>
      <c r="V1382" s="41" t="s">
        <v>122</v>
      </c>
      <c r="W1382" s="41" t="s">
        <v>1925</v>
      </c>
      <c r="X1382" s="43">
        <v>43584</v>
      </c>
      <c r="Y1382" s="43">
        <f t="shared" si="87"/>
        <v>43584</v>
      </c>
      <c r="Z1382" s="41">
        <f t="shared" si="88"/>
        <v>1375</v>
      </c>
      <c r="AA1382" s="42">
        <v>100</v>
      </c>
      <c r="AB1382" s="42">
        <v>0</v>
      </c>
      <c r="AC1382" s="40"/>
      <c r="AD1382" s="44" t="s">
        <v>400</v>
      </c>
      <c r="AE1382" s="41">
        <f t="shared" si="89"/>
        <v>1375</v>
      </c>
      <c r="AF1382" s="45" t="s">
        <v>401</v>
      </c>
      <c r="AG1382" s="46" t="s">
        <v>173</v>
      </c>
      <c r="AH1382" s="40">
        <f t="shared" si="91"/>
        <v>43646</v>
      </c>
      <c r="AI1382" s="40">
        <f t="shared" si="92"/>
        <v>43646</v>
      </c>
      <c r="AJ1382" s="41" t="s">
        <v>402</v>
      </c>
    </row>
    <row r="1383" spans="1:36" ht="15" customHeight="1">
      <c r="A1383" s="39">
        <f t="shared" si="90"/>
        <v>2019</v>
      </c>
      <c r="B1383" s="40">
        <v>43556</v>
      </c>
      <c r="C1383" s="40">
        <v>43646</v>
      </c>
      <c r="D1383" s="41" t="s">
        <v>96</v>
      </c>
      <c r="E1383" s="41">
        <v>322</v>
      </c>
      <c r="F1383" s="41" t="s">
        <v>144</v>
      </c>
      <c r="G1383" s="41" t="s">
        <v>144</v>
      </c>
      <c r="H1383" s="41" t="s">
        <v>145</v>
      </c>
      <c r="I1383" s="41" t="s">
        <v>304</v>
      </c>
      <c r="J1383" s="41" t="s">
        <v>305</v>
      </c>
      <c r="K1383" s="41" t="s">
        <v>306</v>
      </c>
      <c r="L1383" s="41" t="s">
        <v>101</v>
      </c>
      <c r="M1383" s="41" t="s">
        <v>164</v>
      </c>
      <c r="N1383" s="41" t="s">
        <v>103</v>
      </c>
      <c r="O1383" s="41">
        <v>0</v>
      </c>
      <c r="P1383" s="42">
        <v>0</v>
      </c>
      <c r="Q1383" s="41" t="s">
        <v>121</v>
      </c>
      <c r="R1383" s="41" t="s">
        <v>122</v>
      </c>
      <c r="S1383" s="41" t="s">
        <v>122</v>
      </c>
      <c r="T1383" s="41" t="s">
        <v>121</v>
      </c>
      <c r="U1383" s="41" t="s">
        <v>122</v>
      </c>
      <c r="V1383" s="41" t="s">
        <v>122</v>
      </c>
      <c r="W1383" s="41" t="s">
        <v>1925</v>
      </c>
      <c r="X1383" s="43">
        <v>43596</v>
      </c>
      <c r="Y1383" s="43">
        <f t="shared" si="87"/>
        <v>43596</v>
      </c>
      <c r="Z1383" s="41">
        <f t="shared" si="88"/>
        <v>1376</v>
      </c>
      <c r="AA1383" s="42">
        <v>100</v>
      </c>
      <c r="AB1383" s="42">
        <v>0</v>
      </c>
      <c r="AC1383" s="40"/>
      <c r="AD1383" s="44" t="s">
        <v>400</v>
      </c>
      <c r="AE1383" s="41">
        <f t="shared" si="89"/>
        <v>1376</v>
      </c>
      <c r="AF1383" s="45" t="s">
        <v>401</v>
      </c>
      <c r="AG1383" s="46" t="s">
        <v>173</v>
      </c>
      <c r="AH1383" s="40">
        <f t="shared" si="91"/>
        <v>43646</v>
      </c>
      <c r="AI1383" s="40">
        <f t="shared" si="92"/>
        <v>43646</v>
      </c>
      <c r="AJ1383" s="41" t="s">
        <v>402</v>
      </c>
    </row>
    <row r="1384" spans="1:36" ht="15" customHeight="1">
      <c r="A1384" s="39">
        <f t="shared" si="90"/>
        <v>2019</v>
      </c>
      <c r="B1384" s="40">
        <v>43556</v>
      </c>
      <c r="C1384" s="40">
        <v>43646</v>
      </c>
      <c r="D1384" s="41" t="s">
        <v>96</v>
      </c>
      <c r="E1384" s="41">
        <v>322</v>
      </c>
      <c r="F1384" s="41" t="s">
        <v>144</v>
      </c>
      <c r="G1384" s="41" t="s">
        <v>144</v>
      </c>
      <c r="H1384" s="41" t="s">
        <v>145</v>
      </c>
      <c r="I1384" s="41" t="s">
        <v>304</v>
      </c>
      <c r="J1384" s="41" t="s">
        <v>305</v>
      </c>
      <c r="K1384" s="41" t="s">
        <v>306</v>
      </c>
      <c r="L1384" s="41" t="s">
        <v>101</v>
      </c>
      <c r="M1384" s="41" t="s">
        <v>164</v>
      </c>
      <c r="N1384" s="41" t="s">
        <v>103</v>
      </c>
      <c r="O1384" s="41">
        <v>0</v>
      </c>
      <c r="P1384" s="42">
        <v>0</v>
      </c>
      <c r="Q1384" s="41" t="s">
        <v>121</v>
      </c>
      <c r="R1384" s="41" t="s">
        <v>122</v>
      </c>
      <c r="S1384" s="41" t="s">
        <v>122</v>
      </c>
      <c r="T1384" s="41" t="s">
        <v>121</v>
      </c>
      <c r="U1384" s="41" t="s">
        <v>122</v>
      </c>
      <c r="V1384" s="41" t="s">
        <v>122</v>
      </c>
      <c r="W1384" s="41" t="s">
        <v>1925</v>
      </c>
      <c r="X1384" s="43">
        <v>43591</v>
      </c>
      <c r="Y1384" s="43">
        <f t="shared" si="87"/>
        <v>43591</v>
      </c>
      <c r="Z1384" s="41">
        <f t="shared" si="88"/>
        <v>1377</v>
      </c>
      <c r="AA1384" s="42">
        <v>150</v>
      </c>
      <c r="AB1384" s="42">
        <v>0</v>
      </c>
      <c r="AC1384" s="40"/>
      <c r="AD1384" s="44" t="s">
        <v>400</v>
      </c>
      <c r="AE1384" s="41">
        <f t="shared" si="89"/>
        <v>1377</v>
      </c>
      <c r="AF1384" s="45" t="s">
        <v>401</v>
      </c>
      <c r="AG1384" s="46" t="s">
        <v>173</v>
      </c>
      <c r="AH1384" s="40">
        <f t="shared" si="91"/>
        <v>43646</v>
      </c>
      <c r="AI1384" s="40">
        <f t="shared" si="92"/>
        <v>43646</v>
      </c>
      <c r="AJ1384" s="41" t="s">
        <v>402</v>
      </c>
    </row>
    <row r="1385" spans="1:36" ht="15" customHeight="1">
      <c r="A1385" s="39">
        <f t="shared" si="90"/>
        <v>2019</v>
      </c>
      <c r="B1385" s="40">
        <v>43556</v>
      </c>
      <c r="C1385" s="40">
        <v>43646</v>
      </c>
      <c r="D1385" s="41" t="s">
        <v>96</v>
      </c>
      <c r="E1385" s="41">
        <v>322</v>
      </c>
      <c r="F1385" s="41" t="s">
        <v>144</v>
      </c>
      <c r="G1385" s="41" t="s">
        <v>144</v>
      </c>
      <c r="H1385" s="41" t="s">
        <v>145</v>
      </c>
      <c r="I1385" s="41" t="s">
        <v>304</v>
      </c>
      <c r="J1385" s="41" t="s">
        <v>305</v>
      </c>
      <c r="K1385" s="41" t="s">
        <v>306</v>
      </c>
      <c r="L1385" s="41" t="s">
        <v>101</v>
      </c>
      <c r="M1385" s="41" t="s">
        <v>164</v>
      </c>
      <c r="N1385" s="41" t="s">
        <v>103</v>
      </c>
      <c r="O1385" s="41">
        <v>0</v>
      </c>
      <c r="P1385" s="42">
        <v>0</v>
      </c>
      <c r="Q1385" s="41" t="s">
        <v>121</v>
      </c>
      <c r="R1385" s="41" t="s">
        <v>122</v>
      </c>
      <c r="S1385" s="41" t="s">
        <v>122</v>
      </c>
      <c r="T1385" s="41" t="s">
        <v>121</v>
      </c>
      <c r="U1385" s="41" t="s">
        <v>122</v>
      </c>
      <c r="V1385" s="41" t="s">
        <v>122</v>
      </c>
      <c r="W1385" s="41" t="s">
        <v>1925</v>
      </c>
      <c r="X1385" s="43">
        <v>43588</v>
      </c>
      <c r="Y1385" s="43">
        <f t="shared" si="87"/>
        <v>43588</v>
      </c>
      <c r="Z1385" s="41">
        <f t="shared" si="88"/>
        <v>1378</v>
      </c>
      <c r="AA1385" s="42">
        <v>150</v>
      </c>
      <c r="AB1385" s="42">
        <v>0</v>
      </c>
      <c r="AC1385" s="40"/>
      <c r="AD1385" s="44" t="s">
        <v>400</v>
      </c>
      <c r="AE1385" s="41">
        <f t="shared" si="89"/>
        <v>1378</v>
      </c>
      <c r="AF1385" s="45" t="s">
        <v>401</v>
      </c>
      <c r="AG1385" s="46" t="s">
        <v>173</v>
      </c>
      <c r="AH1385" s="40">
        <f t="shared" si="91"/>
        <v>43646</v>
      </c>
      <c r="AI1385" s="40">
        <f t="shared" si="92"/>
        <v>43646</v>
      </c>
      <c r="AJ1385" s="41" t="s">
        <v>402</v>
      </c>
    </row>
    <row r="1386" spans="1:36" ht="15" customHeight="1">
      <c r="A1386" s="39">
        <f t="shared" si="90"/>
        <v>2019</v>
      </c>
      <c r="B1386" s="40">
        <v>43556</v>
      </c>
      <c r="C1386" s="40">
        <v>43646</v>
      </c>
      <c r="D1386" s="41" t="s">
        <v>96</v>
      </c>
      <c r="E1386" s="41">
        <v>322</v>
      </c>
      <c r="F1386" s="41" t="s">
        <v>144</v>
      </c>
      <c r="G1386" s="41" t="s">
        <v>144</v>
      </c>
      <c r="H1386" s="41" t="s">
        <v>145</v>
      </c>
      <c r="I1386" s="41" t="s">
        <v>304</v>
      </c>
      <c r="J1386" s="41" t="s">
        <v>305</v>
      </c>
      <c r="K1386" s="41" t="s">
        <v>306</v>
      </c>
      <c r="L1386" s="41" t="s">
        <v>101</v>
      </c>
      <c r="M1386" s="41" t="s">
        <v>164</v>
      </c>
      <c r="N1386" s="41" t="s">
        <v>103</v>
      </c>
      <c r="O1386" s="41">
        <v>0</v>
      </c>
      <c r="P1386" s="42">
        <v>0</v>
      </c>
      <c r="Q1386" s="41" t="s">
        <v>121</v>
      </c>
      <c r="R1386" s="41" t="s">
        <v>122</v>
      </c>
      <c r="S1386" s="41" t="s">
        <v>122</v>
      </c>
      <c r="T1386" s="41" t="s">
        <v>121</v>
      </c>
      <c r="U1386" s="41" t="s">
        <v>122</v>
      </c>
      <c r="V1386" s="41" t="s">
        <v>122</v>
      </c>
      <c r="W1386" s="41" t="s">
        <v>1925</v>
      </c>
      <c r="X1386" s="43">
        <v>43587</v>
      </c>
      <c r="Y1386" s="43">
        <f t="shared" si="87"/>
        <v>43587</v>
      </c>
      <c r="Z1386" s="41">
        <f t="shared" si="88"/>
        <v>1379</v>
      </c>
      <c r="AA1386" s="42">
        <v>150</v>
      </c>
      <c r="AB1386" s="42">
        <v>0</v>
      </c>
      <c r="AC1386" s="40"/>
      <c r="AD1386" s="44" t="s">
        <v>400</v>
      </c>
      <c r="AE1386" s="41">
        <f t="shared" si="89"/>
        <v>1379</v>
      </c>
      <c r="AF1386" s="45" t="s">
        <v>401</v>
      </c>
      <c r="AG1386" s="46" t="s">
        <v>173</v>
      </c>
      <c r="AH1386" s="40">
        <f t="shared" si="91"/>
        <v>43646</v>
      </c>
      <c r="AI1386" s="40">
        <f t="shared" si="92"/>
        <v>43646</v>
      </c>
      <c r="AJ1386" s="41" t="s">
        <v>402</v>
      </c>
    </row>
    <row r="1387" spans="1:36" ht="15" customHeight="1">
      <c r="A1387" s="39">
        <f t="shared" si="90"/>
        <v>2019</v>
      </c>
      <c r="B1387" s="40">
        <v>43556</v>
      </c>
      <c r="C1387" s="40">
        <v>43646</v>
      </c>
      <c r="D1387" s="41" t="s">
        <v>96</v>
      </c>
      <c r="E1387" s="41">
        <v>322</v>
      </c>
      <c r="F1387" s="41" t="s">
        <v>144</v>
      </c>
      <c r="G1387" s="41" t="s">
        <v>144</v>
      </c>
      <c r="H1387" s="41" t="s">
        <v>145</v>
      </c>
      <c r="I1387" s="41" t="s">
        <v>304</v>
      </c>
      <c r="J1387" s="41" t="s">
        <v>305</v>
      </c>
      <c r="K1387" s="41" t="s">
        <v>306</v>
      </c>
      <c r="L1387" s="41" t="s">
        <v>101</v>
      </c>
      <c r="M1387" s="41" t="s">
        <v>164</v>
      </c>
      <c r="N1387" s="41" t="s">
        <v>103</v>
      </c>
      <c r="O1387" s="41">
        <v>0</v>
      </c>
      <c r="P1387" s="42">
        <v>0</v>
      </c>
      <c r="Q1387" s="41" t="s">
        <v>121</v>
      </c>
      <c r="R1387" s="41" t="s">
        <v>122</v>
      </c>
      <c r="S1387" s="41" t="s">
        <v>122</v>
      </c>
      <c r="T1387" s="41" t="s">
        <v>121</v>
      </c>
      <c r="U1387" s="41" t="s">
        <v>122</v>
      </c>
      <c r="V1387" s="41" t="s">
        <v>122</v>
      </c>
      <c r="W1387" s="41" t="s">
        <v>1925</v>
      </c>
      <c r="X1387" s="43">
        <v>43595</v>
      </c>
      <c r="Y1387" s="43">
        <f t="shared" si="87"/>
        <v>43595</v>
      </c>
      <c r="Z1387" s="41">
        <f t="shared" si="88"/>
        <v>1380</v>
      </c>
      <c r="AA1387" s="42">
        <v>150</v>
      </c>
      <c r="AB1387" s="42">
        <v>0</v>
      </c>
      <c r="AC1387" s="40"/>
      <c r="AD1387" s="44" t="s">
        <v>400</v>
      </c>
      <c r="AE1387" s="41">
        <f t="shared" si="89"/>
        <v>1380</v>
      </c>
      <c r="AF1387" s="45" t="s">
        <v>401</v>
      </c>
      <c r="AG1387" s="46" t="s">
        <v>173</v>
      </c>
      <c r="AH1387" s="40">
        <f t="shared" si="91"/>
        <v>43646</v>
      </c>
      <c r="AI1387" s="40">
        <f t="shared" si="92"/>
        <v>43646</v>
      </c>
      <c r="AJ1387" s="41" t="s">
        <v>402</v>
      </c>
    </row>
    <row r="1388" spans="1:36" ht="15" customHeight="1">
      <c r="A1388" s="39">
        <f t="shared" si="90"/>
        <v>2019</v>
      </c>
      <c r="B1388" s="40">
        <v>43556</v>
      </c>
      <c r="C1388" s="40">
        <v>43646</v>
      </c>
      <c r="D1388" s="41" t="s">
        <v>96</v>
      </c>
      <c r="E1388" s="41">
        <v>322</v>
      </c>
      <c r="F1388" s="41" t="s">
        <v>144</v>
      </c>
      <c r="G1388" s="41" t="s">
        <v>144</v>
      </c>
      <c r="H1388" s="41" t="s">
        <v>145</v>
      </c>
      <c r="I1388" s="41" t="s">
        <v>304</v>
      </c>
      <c r="J1388" s="41" t="s">
        <v>305</v>
      </c>
      <c r="K1388" s="41" t="s">
        <v>306</v>
      </c>
      <c r="L1388" s="41" t="s">
        <v>101</v>
      </c>
      <c r="M1388" s="41" t="s">
        <v>164</v>
      </c>
      <c r="N1388" s="41" t="s">
        <v>103</v>
      </c>
      <c r="O1388" s="41">
        <v>0</v>
      </c>
      <c r="P1388" s="42">
        <v>0</v>
      </c>
      <c r="Q1388" s="41" t="s">
        <v>121</v>
      </c>
      <c r="R1388" s="41" t="s">
        <v>122</v>
      </c>
      <c r="S1388" s="41" t="s">
        <v>122</v>
      </c>
      <c r="T1388" s="41" t="s">
        <v>121</v>
      </c>
      <c r="U1388" s="41" t="s">
        <v>122</v>
      </c>
      <c r="V1388" s="41" t="s">
        <v>122</v>
      </c>
      <c r="W1388" s="41" t="s">
        <v>1925</v>
      </c>
      <c r="X1388" s="43">
        <v>43596</v>
      </c>
      <c r="Y1388" s="43">
        <f t="shared" si="87"/>
        <v>43596</v>
      </c>
      <c r="Z1388" s="41">
        <f t="shared" si="88"/>
        <v>1381</v>
      </c>
      <c r="AA1388" s="42">
        <v>150</v>
      </c>
      <c r="AB1388" s="42">
        <v>0</v>
      </c>
      <c r="AC1388" s="40"/>
      <c r="AD1388" s="44" t="s">
        <v>400</v>
      </c>
      <c r="AE1388" s="41">
        <f t="shared" si="89"/>
        <v>1381</v>
      </c>
      <c r="AF1388" s="45" t="s">
        <v>401</v>
      </c>
      <c r="AG1388" s="46" t="s">
        <v>173</v>
      </c>
      <c r="AH1388" s="40">
        <f t="shared" si="91"/>
        <v>43646</v>
      </c>
      <c r="AI1388" s="40">
        <f t="shared" si="92"/>
        <v>43646</v>
      </c>
      <c r="AJ1388" s="41" t="s">
        <v>402</v>
      </c>
    </row>
    <row r="1389" spans="1:36" ht="15" customHeight="1">
      <c r="A1389" s="39">
        <f t="shared" si="90"/>
        <v>2019</v>
      </c>
      <c r="B1389" s="40">
        <v>43556</v>
      </c>
      <c r="C1389" s="40">
        <v>43646</v>
      </c>
      <c r="D1389" s="41" t="s">
        <v>96</v>
      </c>
      <c r="E1389" s="41">
        <v>322</v>
      </c>
      <c r="F1389" s="41" t="s">
        <v>144</v>
      </c>
      <c r="G1389" s="41" t="s">
        <v>144</v>
      </c>
      <c r="H1389" s="41" t="s">
        <v>145</v>
      </c>
      <c r="I1389" s="41" t="s">
        <v>304</v>
      </c>
      <c r="J1389" s="41" t="s">
        <v>305</v>
      </c>
      <c r="K1389" s="41" t="s">
        <v>306</v>
      </c>
      <c r="L1389" s="41" t="s">
        <v>101</v>
      </c>
      <c r="M1389" s="41" t="s">
        <v>164</v>
      </c>
      <c r="N1389" s="41" t="s">
        <v>103</v>
      </c>
      <c r="O1389" s="41">
        <v>0</v>
      </c>
      <c r="P1389" s="42">
        <v>0</v>
      </c>
      <c r="Q1389" s="41" t="s">
        <v>121</v>
      </c>
      <c r="R1389" s="41" t="s">
        <v>122</v>
      </c>
      <c r="S1389" s="41" t="s">
        <v>122</v>
      </c>
      <c r="T1389" s="41" t="s">
        <v>121</v>
      </c>
      <c r="U1389" s="41" t="s">
        <v>122</v>
      </c>
      <c r="V1389" s="41" t="s">
        <v>122</v>
      </c>
      <c r="W1389" s="41" t="s">
        <v>1925</v>
      </c>
      <c r="X1389" s="43">
        <v>43598</v>
      </c>
      <c r="Y1389" s="43">
        <f t="shared" si="87"/>
        <v>43598</v>
      </c>
      <c r="Z1389" s="41">
        <f t="shared" si="88"/>
        <v>1382</v>
      </c>
      <c r="AA1389" s="42">
        <v>150</v>
      </c>
      <c r="AB1389" s="42">
        <v>0</v>
      </c>
      <c r="AC1389" s="40"/>
      <c r="AD1389" s="44" t="s">
        <v>400</v>
      </c>
      <c r="AE1389" s="41">
        <f t="shared" si="89"/>
        <v>1382</v>
      </c>
      <c r="AF1389" s="45" t="s">
        <v>401</v>
      </c>
      <c r="AG1389" s="46" t="s">
        <v>173</v>
      </c>
      <c r="AH1389" s="40">
        <f t="shared" si="91"/>
        <v>43646</v>
      </c>
      <c r="AI1389" s="40">
        <f t="shared" si="92"/>
        <v>43646</v>
      </c>
      <c r="AJ1389" s="41" t="s">
        <v>402</v>
      </c>
    </row>
    <row r="1390" spans="1:36" ht="15" customHeight="1">
      <c r="A1390" s="39">
        <f t="shared" si="90"/>
        <v>2019</v>
      </c>
      <c r="B1390" s="40">
        <v>43556</v>
      </c>
      <c r="C1390" s="40">
        <v>43646</v>
      </c>
      <c r="D1390" s="41" t="s">
        <v>96</v>
      </c>
      <c r="E1390" s="41">
        <v>322</v>
      </c>
      <c r="F1390" s="41" t="s">
        <v>144</v>
      </c>
      <c r="G1390" s="41" t="s">
        <v>144</v>
      </c>
      <c r="H1390" s="41" t="s">
        <v>145</v>
      </c>
      <c r="I1390" s="41" t="s">
        <v>304</v>
      </c>
      <c r="J1390" s="41" t="s">
        <v>305</v>
      </c>
      <c r="K1390" s="41" t="s">
        <v>306</v>
      </c>
      <c r="L1390" s="41" t="s">
        <v>101</v>
      </c>
      <c r="M1390" s="41" t="s">
        <v>164</v>
      </c>
      <c r="N1390" s="41" t="s">
        <v>103</v>
      </c>
      <c r="O1390" s="41">
        <v>0</v>
      </c>
      <c r="P1390" s="42">
        <v>0</v>
      </c>
      <c r="Q1390" s="41" t="s">
        <v>121</v>
      </c>
      <c r="R1390" s="41" t="s">
        <v>122</v>
      </c>
      <c r="S1390" s="41" t="s">
        <v>122</v>
      </c>
      <c r="T1390" s="41" t="s">
        <v>121</v>
      </c>
      <c r="U1390" s="41" t="s">
        <v>122</v>
      </c>
      <c r="V1390" s="41" t="s">
        <v>122</v>
      </c>
      <c r="W1390" s="41" t="s">
        <v>1925</v>
      </c>
      <c r="X1390" s="43">
        <v>43572</v>
      </c>
      <c r="Y1390" s="43">
        <f t="shared" si="87"/>
        <v>43572</v>
      </c>
      <c r="Z1390" s="41">
        <f t="shared" si="88"/>
        <v>1383</v>
      </c>
      <c r="AA1390" s="42">
        <v>1500</v>
      </c>
      <c r="AB1390" s="42">
        <v>0</v>
      </c>
      <c r="AC1390" s="40"/>
      <c r="AD1390" s="44" t="s">
        <v>400</v>
      </c>
      <c r="AE1390" s="41">
        <f t="shared" si="89"/>
        <v>1383</v>
      </c>
      <c r="AF1390" s="45" t="s">
        <v>401</v>
      </c>
      <c r="AG1390" s="46" t="s">
        <v>173</v>
      </c>
      <c r="AH1390" s="40">
        <f t="shared" si="91"/>
        <v>43646</v>
      </c>
      <c r="AI1390" s="40">
        <f t="shared" si="92"/>
        <v>43646</v>
      </c>
      <c r="AJ1390" s="41" t="s">
        <v>402</v>
      </c>
    </row>
    <row r="1391" spans="1:36" ht="15" customHeight="1">
      <c r="A1391" s="39">
        <f t="shared" si="90"/>
        <v>2019</v>
      </c>
      <c r="B1391" s="40">
        <v>43556</v>
      </c>
      <c r="C1391" s="40">
        <v>43646</v>
      </c>
      <c r="D1391" s="41" t="s">
        <v>96</v>
      </c>
      <c r="E1391" s="41">
        <v>322</v>
      </c>
      <c r="F1391" s="41" t="s">
        <v>144</v>
      </c>
      <c r="G1391" s="41" t="s">
        <v>144</v>
      </c>
      <c r="H1391" s="41" t="s">
        <v>145</v>
      </c>
      <c r="I1391" s="41" t="s">
        <v>304</v>
      </c>
      <c r="J1391" s="41" t="s">
        <v>305</v>
      </c>
      <c r="K1391" s="41" t="s">
        <v>306</v>
      </c>
      <c r="L1391" s="41" t="s">
        <v>101</v>
      </c>
      <c r="M1391" s="41" t="s">
        <v>164</v>
      </c>
      <c r="N1391" s="41" t="s">
        <v>103</v>
      </c>
      <c r="O1391" s="41">
        <v>0</v>
      </c>
      <c r="P1391" s="42">
        <v>0</v>
      </c>
      <c r="Q1391" s="41" t="s">
        <v>121</v>
      </c>
      <c r="R1391" s="41" t="s">
        <v>122</v>
      </c>
      <c r="S1391" s="41" t="s">
        <v>122</v>
      </c>
      <c r="T1391" s="41" t="s">
        <v>121</v>
      </c>
      <c r="U1391" s="41" t="s">
        <v>122</v>
      </c>
      <c r="V1391" s="41" t="s">
        <v>122</v>
      </c>
      <c r="W1391" s="41" t="s">
        <v>1925</v>
      </c>
      <c r="X1391" s="43">
        <v>43580</v>
      </c>
      <c r="Y1391" s="43">
        <f t="shared" si="87"/>
        <v>43580</v>
      </c>
      <c r="Z1391" s="41">
        <f t="shared" si="88"/>
        <v>1384</v>
      </c>
      <c r="AA1391" s="42">
        <v>1500</v>
      </c>
      <c r="AB1391" s="42">
        <v>0</v>
      </c>
      <c r="AC1391" s="40"/>
      <c r="AD1391" s="44" t="s">
        <v>400</v>
      </c>
      <c r="AE1391" s="41">
        <f t="shared" si="89"/>
        <v>1384</v>
      </c>
      <c r="AF1391" s="45" t="s">
        <v>401</v>
      </c>
      <c r="AG1391" s="46" t="s">
        <v>173</v>
      </c>
      <c r="AH1391" s="40">
        <f t="shared" si="91"/>
        <v>43646</v>
      </c>
      <c r="AI1391" s="40">
        <f t="shared" si="92"/>
        <v>43646</v>
      </c>
      <c r="AJ1391" s="41" t="s">
        <v>402</v>
      </c>
    </row>
    <row r="1392" spans="1:36" ht="15" customHeight="1">
      <c r="A1392" s="39">
        <f t="shared" si="90"/>
        <v>2019</v>
      </c>
      <c r="B1392" s="40">
        <v>43556</v>
      </c>
      <c r="C1392" s="40">
        <v>43646</v>
      </c>
      <c r="D1392" s="41" t="s">
        <v>96</v>
      </c>
      <c r="E1392" s="41">
        <v>322</v>
      </c>
      <c r="F1392" s="41" t="s">
        <v>144</v>
      </c>
      <c r="G1392" s="41" t="s">
        <v>144</v>
      </c>
      <c r="H1392" s="41" t="s">
        <v>145</v>
      </c>
      <c r="I1392" s="41" t="s">
        <v>304</v>
      </c>
      <c r="J1392" s="41" t="s">
        <v>305</v>
      </c>
      <c r="K1392" s="41" t="s">
        <v>306</v>
      </c>
      <c r="L1392" s="41" t="s">
        <v>101</v>
      </c>
      <c r="M1392" s="41" t="s">
        <v>164</v>
      </c>
      <c r="N1392" s="41" t="s">
        <v>103</v>
      </c>
      <c r="O1392" s="41">
        <v>0</v>
      </c>
      <c r="P1392" s="42">
        <v>0</v>
      </c>
      <c r="Q1392" s="41" t="s">
        <v>121</v>
      </c>
      <c r="R1392" s="41" t="s">
        <v>122</v>
      </c>
      <c r="S1392" s="41" t="s">
        <v>122</v>
      </c>
      <c r="T1392" s="41" t="s">
        <v>121</v>
      </c>
      <c r="U1392" s="41" t="s">
        <v>122</v>
      </c>
      <c r="V1392" s="41" t="s">
        <v>122</v>
      </c>
      <c r="W1392" s="41" t="s">
        <v>1925</v>
      </c>
      <c r="X1392" s="43">
        <v>43580</v>
      </c>
      <c r="Y1392" s="43">
        <f t="shared" si="87"/>
        <v>43580</v>
      </c>
      <c r="Z1392" s="41">
        <f t="shared" si="88"/>
        <v>1385</v>
      </c>
      <c r="AA1392" s="42">
        <v>110</v>
      </c>
      <c r="AB1392" s="42">
        <v>0</v>
      </c>
      <c r="AC1392" s="40"/>
      <c r="AD1392" s="44" t="s">
        <v>400</v>
      </c>
      <c r="AE1392" s="41">
        <f t="shared" si="89"/>
        <v>1385</v>
      </c>
      <c r="AF1392" s="45" t="s">
        <v>401</v>
      </c>
      <c r="AG1392" s="46" t="s">
        <v>173</v>
      </c>
      <c r="AH1392" s="40">
        <f t="shared" si="91"/>
        <v>43646</v>
      </c>
      <c r="AI1392" s="40">
        <f t="shared" si="92"/>
        <v>43646</v>
      </c>
      <c r="AJ1392" s="41" t="s">
        <v>402</v>
      </c>
    </row>
    <row r="1393" spans="1:36" ht="15" customHeight="1">
      <c r="A1393" s="39">
        <f t="shared" si="90"/>
        <v>2019</v>
      </c>
      <c r="B1393" s="40">
        <v>43556</v>
      </c>
      <c r="C1393" s="40">
        <v>43646</v>
      </c>
      <c r="D1393" s="41" t="s">
        <v>96</v>
      </c>
      <c r="E1393" s="41">
        <v>322</v>
      </c>
      <c r="F1393" s="41" t="s">
        <v>144</v>
      </c>
      <c r="G1393" s="41" t="s">
        <v>144</v>
      </c>
      <c r="H1393" s="41" t="s">
        <v>145</v>
      </c>
      <c r="I1393" s="41" t="s">
        <v>304</v>
      </c>
      <c r="J1393" s="41" t="s">
        <v>305</v>
      </c>
      <c r="K1393" s="41" t="s">
        <v>306</v>
      </c>
      <c r="L1393" s="41" t="s">
        <v>101</v>
      </c>
      <c r="M1393" s="41" t="s">
        <v>164</v>
      </c>
      <c r="N1393" s="41" t="s">
        <v>103</v>
      </c>
      <c r="O1393" s="41">
        <v>0</v>
      </c>
      <c r="P1393" s="42">
        <v>0</v>
      </c>
      <c r="Q1393" s="41" t="s">
        <v>121</v>
      </c>
      <c r="R1393" s="41" t="s">
        <v>122</v>
      </c>
      <c r="S1393" s="41" t="s">
        <v>122</v>
      </c>
      <c r="T1393" s="41" t="s">
        <v>121</v>
      </c>
      <c r="U1393" s="41" t="s">
        <v>122</v>
      </c>
      <c r="V1393" s="41" t="s">
        <v>122</v>
      </c>
      <c r="W1393" s="41" t="s">
        <v>1925</v>
      </c>
      <c r="X1393" s="43">
        <v>43580</v>
      </c>
      <c r="Y1393" s="43">
        <f t="shared" si="87"/>
        <v>43580</v>
      </c>
      <c r="Z1393" s="41">
        <f t="shared" si="88"/>
        <v>1386</v>
      </c>
      <c r="AA1393" s="42">
        <v>115</v>
      </c>
      <c r="AB1393" s="42">
        <v>0</v>
      </c>
      <c r="AC1393" s="40"/>
      <c r="AD1393" s="44" t="s">
        <v>400</v>
      </c>
      <c r="AE1393" s="41">
        <f t="shared" si="89"/>
        <v>1386</v>
      </c>
      <c r="AF1393" s="45" t="s">
        <v>401</v>
      </c>
      <c r="AG1393" s="46" t="s">
        <v>173</v>
      </c>
      <c r="AH1393" s="40">
        <f t="shared" si="91"/>
        <v>43646</v>
      </c>
      <c r="AI1393" s="40">
        <f t="shared" si="92"/>
        <v>43646</v>
      </c>
      <c r="AJ1393" s="41" t="s">
        <v>402</v>
      </c>
    </row>
    <row r="1394" spans="1:36" ht="15" customHeight="1">
      <c r="A1394" s="39">
        <f t="shared" si="90"/>
        <v>2019</v>
      </c>
      <c r="B1394" s="40">
        <v>43556</v>
      </c>
      <c r="C1394" s="40">
        <v>43646</v>
      </c>
      <c r="D1394" s="41" t="s">
        <v>96</v>
      </c>
      <c r="E1394" s="41">
        <v>322</v>
      </c>
      <c r="F1394" s="41" t="s">
        <v>144</v>
      </c>
      <c r="G1394" s="41" t="s">
        <v>144</v>
      </c>
      <c r="H1394" s="41" t="s">
        <v>145</v>
      </c>
      <c r="I1394" s="41" t="s">
        <v>304</v>
      </c>
      <c r="J1394" s="41" t="s">
        <v>305</v>
      </c>
      <c r="K1394" s="41" t="s">
        <v>306</v>
      </c>
      <c r="L1394" s="41" t="s">
        <v>101</v>
      </c>
      <c r="M1394" s="41" t="s">
        <v>164</v>
      </c>
      <c r="N1394" s="41" t="s">
        <v>103</v>
      </c>
      <c r="O1394" s="41">
        <v>0</v>
      </c>
      <c r="P1394" s="42">
        <v>0</v>
      </c>
      <c r="Q1394" s="41" t="s">
        <v>121</v>
      </c>
      <c r="R1394" s="41" t="s">
        <v>122</v>
      </c>
      <c r="S1394" s="41" t="s">
        <v>122</v>
      </c>
      <c r="T1394" s="41" t="s">
        <v>121</v>
      </c>
      <c r="U1394" s="41" t="s">
        <v>122</v>
      </c>
      <c r="V1394" s="41" t="s">
        <v>122</v>
      </c>
      <c r="W1394" s="41" t="s">
        <v>1925</v>
      </c>
      <c r="X1394" s="43">
        <v>43585</v>
      </c>
      <c r="Y1394" s="43">
        <f t="shared" si="87"/>
        <v>43585</v>
      </c>
      <c r="Z1394" s="41">
        <f t="shared" si="88"/>
        <v>1387</v>
      </c>
      <c r="AA1394" s="42">
        <v>350</v>
      </c>
      <c r="AB1394" s="42">
        <v>0</v>
      </c>
      <c r="AC1394" s="40"/>
      <c r="AD1394" s="44" t="s">
        <v>400</v>
      </c>
      <c r="AE1394" s="41">
        <f t="shared" si="89"/>
        <v>1387</v>
      </c>
      <c r="AF1394" s="45" t="s">
        <v>401</v>
      </c>
      <c r="AG1394" s="46" t="s">
        <v>173</v>
      </c>
      <c r="AH1394" s="40">
        <f t="shared" si="91"/>
        <v>43646</v>
      </c>
      <c r="AI1394" s="40">
        <f t="shared" si="92"/>
        <v>43646</v>
      </c>
      <c r="AJ1394" s="41" t="s">
        <v>402</v>
      </c>
    </row>
    <row r="1395" spans="1:36" ht="15" customHeight="1">
      <c r="A1395" s="39">
        <f t="shared" si="90"/>
        <v>2019</v>
      </c>
      <c r="B1395" s="40">
        <v>43556</v>
      </c>
      <c r="C1395" s="40">
        <v>43646</v>
      </c>
      <c r="D1395" s="41" t="s">
        <v>96</v>
      </c>
      <c r="E1395" s="41">
        <v>322</v>
      </c>
      <c r="F1395" s="41" t="s">
        <v>144</v>
      </c>
      <c r="G1395" s="41" t="s">
        <v>144</v>
      </c>
      <c r="H1395" s="41" t="s">
        <v>145</v>
      </c>
      <c r="I1395" s="41" t="s">
        <v>304</v>
      </c>
      <c r="J1395" s="41" t="s">
        <v>305</v>
      </c>
      <c r="K1395" s="41" t="s">
        <v>306</v>
      </c>
      <c r="L1395" s="41" t="s">
        <v>101</v>
      </c>
      <c r="M1395" s="41" t="s">
        <v>164</v>
      </c>
      <c r="N1395" s="41" t="s">
        <v>103</v>
      </c>
      <c r="O1395" s="41">
        <v>0</v>
      </c>
      <c r="P1395" s="42">
        <v>0</v>
      </c>
      <c r="Q1395" s="41" t="s">
        <v>121</v>
      </c>
      <c r="R1395" s="41" t="s">
        <v>122</v>
      </c>
      <c r="S1395" s="41" t="s">
        <v>122</v>
      </c>
      <c r="T1395" s="41" t="s">
        <v>121</v>
      </c>
      <c r="U1395" s="41" t="s">
        <v>122</v>
      </c>
      <c r="V1395" s="41" t="s">
        <v>122</v>
      </c>
      <c r="W1395" s="41" t="s">
        <v>1925</v>
      </c>
      <c r="X1395" s="43">
        <v>43583</v>
      </c>
      <c r="Y1395" s="43">
        <f t="shared" si="87"/>
        <v>43583</v>
      </c>
      <c r="Z1395" s="41">
        <f t="shared" si="88"/>
        <v>1388</v>
      </c>
      <c r="AA1395" s="42">
        <v>387</v>
      </c>
      <c r="AB1395" s="42">
        <v>0</v>
      </c>
      <c r="AC1395" s="40"/>
      <c r="AD1395" s="44" t="s">
        <v>400</v>
      </c>
      <c r="AE1395" s="41">
        <f t="shared" si="89"/>
        <v>1388</v>
      </c>
      <c r="AF1395" s="45" t="s">
        <v>401</v>
      </c>
      <c r="AG1395" s="46" t="s">
        <v>173</v>
      </c>
      <c r="AH1395" s="40">
        <f t="shared" si="91"/>
        <v>43646</v>
      </c>
      <c r="AI1395" s="40">
        <f t="shared" si="92"/>
        <v>43646</v>
      </c>
      <c r="AJ1395" s="41" t="s">
        <v>402</v>
      </c>
    </row>
    <row r="1396" spans="1:36" ht="15" customHeight="1">
      <c r="A1396" s="39">
        <f t="shared" si="90"/>
        <v>2019</v>
      </c>
      <c r="B1396" s="40">
        <v>43556</v>
      </c>
      <c r="C1396" s="40">
        <v>43646</v>
      </c>
      <c r="D1396" s="41" t="s">
        <v>96</v>
      </c>
      <c r="E1396" s="41">
        <v>322</v>
      </c>
      <c r="F1396" s="41" t="s">
        <v>144</v>
      </c>
      <c r="G1396" s="41" t="s">
        <v>144</v>
      </c>
      <c r="H1396" s="41" t="s">
        <v>145</v>
      </c>
      <c r="I1396" s="41" t="s">
        <v>304</v>
      </c>
      <c r="J1396" s="41" t="s">
        <v>305</v>
      </c>
      <c r="K1396" s="41" t="s">
        <v>306</v>
      </c>
      <c r="L1396" s="41" t="s">
        <v>101</v>
      </c>
      <c r="M1396" s="41" t="s">
        <v>164</v>
      </c>
      <c r="N1396" s="41" t="s">
        <v>103</v>
      </c>
      <c r="O1396" s="41">
        <v>0</v>
      </c>
      <c r="P1396" s="42">
        <v>0</v>
      </c>
      <c r="Q1396" s="41" t="s">
        <v>121</v>
      </c>
      <c r="R1396" s="41" t="s">
        <v>122</v>
      </c>
      <c r="S1396" s="41" t="s">
        <v>122</v>
      </c>
      <c r="T1396" s="41" t="s">
        <v>121</v>
      </c>
      <c r="U1396" s="41" t="s">
        <v>122</v>
      </c>
      <c r="V1396" s="41" t="s">
        <v>122</v>
      </c>
      <c r="W1396" s="41" t="s">
        <v>1925</v>
      </c>
      <c r="X1396" s="43">
        <v>43591</v>
      </c>
      <c r="Y1396" s="43">
        <f t="shared" si="87"/>
        <v>43591</v>
      </c>
      <c r="Z1396" s="41">
        <f t="shared" si="88"/>
        <v>1389</v>
      </c>
      <c r="AA1396" s="42">
        <v>350</v>
      </c>
      <c r="AB1396" s="42">
        <v>0</v>
      </c>
      <c r="AC1396" s="40"/>
      <c r="AD1396" s="44" t="s">
        <v>400</v>
      </c>
      <c r="AE1396" s="41">
        <f t="shared" si="89"/>
        <v>1389</v>
      </c>
      <c r="AF1396" s="45" t="s">
        <v>401</v>
      </c>
      <c r="AG1396" s="46" t="s">
        <v>173</v>
      </c>
      <c r="AH1396" s="40">
        <f t="shared" si="91"/>
        <v>43646</v>
      </c>
      <c r="AI1396" s="40">
        <f t="shared" si="92"/>
        <v>43646</v>
      </c>
      <c r="AJ1396" s="41" t="s">
        <v>402</v>
      </c>
    </row>
    <row r="1397" spans="1:36" ht="15" customHeight="1">
      <c r="A1397" s="39">
        <f t="shared" si="90"/>
        <v>2019</v>
      </c>
      <c r="B1397" s="40">
        <v>43556</v>
      </c>
      <c r="C1397" s="40">
        <v>43646</v>
      </c>
      <c r="D1397" s="41" t="s">
        <v>96</v>
      </c>
      <c r="E1397" s="41">
        <v>203</v>
      </c>
      <c r="F1397" s="41" t="s">
        <v>307</v>
      </c>
      <c r="G1397" s="48" t="s">
        <v>126</v>
      </c>
      <c r="H1397" s="41" t="s">
        <v>127</v>
      </c>
      <c r="I1397" s="41" t="s">
        <v>1366</v>
      </c>
      <c r="J1397" s="41" t="s">
        <v>1367</v>
      </c>
      <c r="K1397" s="41" t="s">
        <v>1368</v>
      </c>
      <c r="L1397" s="41" t="s">
        <v>102</v>
      </c>
      <c r="M1397" s="41" t="s">
        <v>1369</v>
      </c>
      <c r="N1397" s="41" t="s">
        <v>103</v>
      </c>
      <c r="O1397" s="41">
        <v>4</v>
      </c>
      <c r="P1397" s="42">
        <f>(901/4)*3</f>
        <v>675.75</v>
      </c>
      <c r="Q1397" s="41" t="s">
        <v>121</v>
      </c>
      <c r="R1397" s="41" t="s">
        <v>122</v>
      </c>
      <c r="S1397" s="41" t="s">
        <v>122</v>
      </c>
      <c r="T1397" s="41" t="s">
        <v>121</v>
      </c>
      <c r="U1397" s="41" t="s">
        <v>122</v>
      </c>
      <c r="V1397" s="41" t="s">
        <v>122</v>
      </c>
      <c r="W1397" s="41" t="s">
        <v>125</v>
      </c>
      <c r="X1397" s="43">
        <v>43584</v>
      </c>
      <c r="Y1397" s="43">
        <f t="shared" si="87"/>
        <v>43584</v>
      </c>
      <c r="Z1397" s="41">
        <f t="shared" si="88"/>
        <v>1390</v>
      </c>
      <c r="AA1397" s="42">
        <v>901.99</v>
      </c>
      <c r="AB1397" s="42">
        <v>0</v>
      </c>
      <c r="AC1397" s="40"/>
      <c r="AD1397" s="44" t="s">
        <v>400</v>
      </c>
      <c r="AE1397" s="41">
        <f t="shared" si="89"/>
        <v>1390</v>
      </c>
      <c r="AF1397" s="45" t="s">
        <v>401</v>
      </c>
      <c r="AG1397" s="46" t="s">
        <v>173</v>
      </c>
      <c r="AH1397" s="40">
        <f t="shared" si="91"/>
        <v>43646</v>
      </c>
      <c r="AI1397" s="40">
        <f t="shared" si="92"/>
        <v>43646</v>
      </c>
      <c r="AJ1397" s="41" t="s">
        <v>402</v>
      </c>
    </row>
    <row r="1398" spans="1:36" ht="15" customHeight="1">
      <c r="A1398" s="39">
        <f t="shared" si="90"/>
        <v>2019</v>
      </c>
      <c r="B1398" s="40">
        <v>43556</v>
      </c>
      <c r="C1398" s="40">
        <v>43646</v>
      </c>
      <c r="D1398" s="41" t="s">
        <v>96</v>
      </c>
      <c r="E1398" s="41">
        <v>203</v>
      </c>
      <c r="F1398" s="41" t="s">
        <v>307</v>
      </c>
      <c r="G1398" s="48" t="s">
        <v>126</v>
      </c>
      <c r="H1398" s="41" t="s">
        <v>127</v>
      </c>
      <c r="I1398" s="41" t="s">
        <v>1366</v>
      </c>
      <c r="J1398" s="41" t="s">
        <v>1367</v>
      </c>
      <c r="K1398" s="41" t="s">
        <v>1368</v>
      </c>
      <c r="L1398" s="41" t="s">
        <v>102</v>
      </c>
      <c r="M1398" s="41" t="s">
        <v>1369</v>
      </c>
      <c r="N1398" s="41" t="s">
        <v>103</v>
      </c>
      <c r="O1398" s="41">
        <v>6</v>
      </c>
      <c r="P1398" s="42">
        <f>(1033/6)*5</f>
        <v>860.83333333333326</v>
      </c>
      <c r="Q1398" s="41" t="s">
        <v>121</v>
      </c>
      <c r="R1398" s="41" t="s">
        <v>122</v>
      </c>
      <c r="S1398" s="41" t="s">
        <v>122</v>
      </c>
      <c r="T1398" s="41" t="s">
        <v>121</v>
      </c>
      <c r="U1398" s="41" t="s">
        <v>122</v>
      </c>
      <c r="V1398" s="41" t="s">
        <v>122</v>
      </c>
      <c r="W1398" s="41" t="s">
        <v>125</v>
      </c>
      <c r="X1398" s="43">
        <v>43594</v>
      </c>
      <c r="Y1398" s="43">
        <f t="shared" si="87"/>
        <v>43594</v>
      </c>
      <c r="Z1398" s="41">
        <f t="shared" si="88"/>
        <v>1391</v>
      </c>
      <c r="AA1398" s="42">
        <v>1033</v>
      </c>
      <c r="AB1398" s="42">
        <v>0</v>
      </c>
      <c r="AC1398" s="40"/>
      <c r="AD1398" s="44" t="s">
        <v>400</v>
      </c>
      <c r="AE1398" s="41">
        <f t="shared" si="89"/>
        <v>1391</v>
      </c>
      <c r="AF1398" s="45" t="s">
        <v>401</v>
      </c>
      <c r="AG1398" s="46" t="s">
        <v>173</v>
      </c>
      <c r="AH1398" s="40">
        <f t="shared" si="91"/>
        <v>43646</v>
      </c>
      <c r="AI1398" s="40">
        <f t="shared" si="92"/>
        <v>43646</v>
      </c>
      <c r="AJ1398" s="41" t="s">
        <v>402</v>
      </c>
    </row>
    <row r="1399" spans="1:36" ht="15" customHeight="1">
      <c r="A1399" s="39">
        <f t="shared" si="90"/>
        <v>2019</v>
      </c>
      <c r="B1399" s="40">
        <v>43556</v>
      </c>
      <c r="C1399" s="40">
        <v>43646</v>
      </c>
      <c r="D1399" s="41" t="s">
        <v>96</v>
      </c>
      <c r="E1399" s="41">
        <v>203</v>
      </c>
      <c r="F1399" s="41" t="s">
        <v>307</v>
      </c>
      <c r="G1399" s="48" t="s">
        <v>126</v>
      </c>
      <c r="H1399" s="41" t="s">
        <v>127</v>
      </c>
      <c r="I1399" s="41" t="s">
        <v>1366</v>
      </c>
      <c r="J1399" s="41" t="s">
        <v>1367</v>
      </c>
      <c r="K1399" s="41" t="s">
        <v>1368</v>
      </c>
      <c r="L1399" s="41" t="s">
        <v>102</v>
      </c>
      <c r="M1399" s="41" t="s">
        <v>1369</v>
      </c>
      <c r="N1399" s="41" t="s">
        <v>103</v>
      </c>
      <c r="O1399" s="41">
        <v>6</v>
      </c>
      <c r="P1399" s="42">
        <f>(1168/6)*5</f>
        <v>973.33333333333326</v>
      </c>
      <c r="Q1399" s="41" t="s">
        <v>121</v>
      </c>
      <c r="R1399" s="41" t="s">
        <v>122</v>
      </c>
      <c r="S1399" s="41" t="s">
        <v>122</v>
      </c>
      <c r="T1399" s="41" t="s">
        <v>121</v>
      </c>
      <c r="U1399" s="41" t="s">
        <v>122</v>
      </c>
      <c r="V1399" s="41" t="s">
        <v>122</v>
      </c>
      <c r="W1399" s="41" t="s">
        <v>125</v>
      </c>
      <c r="X1399" s="43">
        <v>43584</v>
      </c>
      <c r="Y1399" s="43">
        <f t="shared" si="87"/>
        <v>43584</v>
      </c>
      <c r="Z1399" s="41">
        <f t="shared" si="88"/>
        <v>1392</v>
      </c>
      <c r="AA1399" s="42">
        <v>1168</v>
      </c>
      <c r="AB1399" s="42">
        <v>0</v>
      </c>
      <c r="AC1399" s="40"/>
      <c r="AD1399" s="44" t="s">
        <v>400</v>
      </c>
      <c r="AE1399" s="41">
        <f t="shared" si="89"/>
        <v>1392</v>
      </c>
      <c r="AF1399" s="45" t="s">
        <v>401</v>
      </c>
      <c r="AG1399" s="46" t="s">
        <v>173</v>
      </c>
      <c r="AH1399" s="40">
        <f t="shared" si="91"/>
        <v>43646</v>
      </c>
      <c r="AI1399" s="40">
        <f t="shared" si="92"/>
        <v>43646</v>
      </c>
      <c r="AJ1399" s="41" t="s">
        <v>402</v>
      </c>
    </row>
    <row r="1400" spans="1:36" ht="15" customHeight="1">
      <c r="A1400" s="39">
        <f t="shared" si="90"/>
        <v>2019</v>
      </c>
      <c r="B1400" s="40">
        <v>43556</v>
      </c>
      <c r="C1400" s="40">
        <v>43646</v>
      </c>
      <c r="D1400" s="41" t="s">
        <v>96</v>
      </c>
      <c r="E1400" s="41">
        <v>322</v>
      </c>
      <c r="F1400" s="41" t="s">
        <v>144</v>
      </c>
      <c r="G1400" s="41" t="s">
        <v>144</v>
      </c>
      <c r="H1400" s="41" t="s">
        <v>145</v>
      </c>
      <c r="I1400" s="41" t="s">
        <v>304</v>
      </c>
      <c r="J1400" s="41" t="s">
        <v>305</v>
      </c>
      <c r="K1400" s="41" t="s">
        <v>306</v>
      </c>
      <c r="L1400" s="41" t="s">
        <v>101</v>
      </c>
      <c r="M1400" s="41" t="s">
        <v>164</v>
      </c>
      <c r="N1400" s="41" t="s">
        <v>103</v>
      </c>
      <c r="O1400" s="41">
        <v>0</v>
      </c>
      <c r="P1400" s="42">
        <v>0</v>
      </c>
      <c r="Q1400" s="41" t="s">
        <v>121</v>
      </c>
      <c r="R1400" s="41" t="s">
        <v>122</v>
      </c>
      <c r="S1400" s="41" t="s">
        <v>122</v>
      </c>
      <c r="T1400" s="41" t="s">
        <v>121</v>
      </c>
      <c r="U1400" s="41" t="s">
        <v>122</v>
      </c>
      <c r="V1400" s="41" t="s">
        <v>122</v>
      </c>
      <c r="W1400" s="41" t="s">
        <v>1925</v>
      </c>
      <c r="X1400" s="43">
        <v>43561</v>
      </c>
      <c r="Y1400" s="43">
        <f t="shared" si="87"/>
        <v>43561</v>
      </c>
      <c r="Z1400" s="41">
        <f t="shared" si="88"/>
        <v>1393</v>
      </c>
      <c r="AA1400" s="42">
        <v>150</v>
      </c>
      <c r="AB1400" s="42">
        <v>0</v>
      </c>
      <c r="AC1400" s="40"/>
      <c r="AD1400" s="44" t="s">
        <v>400</v>
      </c>
      <c r="AE1400" s="41">
        <f t="shared" si="89"/>
        <v>1393</v>
      </c>
      <c r="AF1400" s="45" t="s">
        <v>401</v>
      </c>
      <c r="AG1400" s="46" t="s">
        <v>173</v>
      </c>
      <c r="AH1400" s="40">
        <f t="shared" si="91"/>
        <v>43646</v>
      </c>
      <c r="AI1400" s="40">
        <f t="shared" si="92"/>
        <v>43646</v>
      </c>
      <c r="AJ1400" s="41" t="s">
        <v>402</v>
      </c>
    </row>
    <row r="1401" spans="1:36" ht="15" customHeight="1">
      <c r="A1401" s="39">
        <f t="shared" si="90"/>
        <v>2019</v>
      </c>
      <c r="B1401" s="40">
        <v>43556</v>
      </c>
      <c r="C1401" s="40">
        <v>43646</v>
      </c>
      <c r="D1401" s="41" t="s">
        <v>96</v>
      </c>
      <c r="E1401" s="41">
        <v>322</v>
      </c>
      <c r="F1401" s="41" t="s">
        <v>144</v>
      </c>
      <c r="G1401" s="41" t="s">
        <v>144</v>
      </c>
      <c r="H1401" s="41" t="s">
        <v>145</v>
      </c>
      <c r="I1401" s="41" t="s">
        <v>304</v>
      </c>
      <c r="J1401" s="41" t="s">
        <v>305</v>
      </c>
      <c r="K1401" s="41" t="s">
        <v>306</v>
      </c>
      <c r="L1401" s="41" t="s">
        <v>101</v>
      </c>
      <c r="M1401" s="41" t="s">
        <v>164</v>
      </c>
      <c r="N1401" s="41" t="s">
        <v>103</v>
      </c>
      <c r="O1401" s="41">
        <v>0</v>
      </c>
      <c r="P1401" s="42">
        <v>0</v>
      </c>
      <c r="Q1401" s="41" t="s">
        <v>121</v>
      </c>
      <c r="R1401" s="41" t="s">
        <v>122</v>
      </c>
      <c r="S1401" s="41" t="s">
        <v>122</v>
      </c>
      <c r="T1401" s="41" t="s">
        <v>121</v>
      </c>
      <c r="U1401" s="41" t="s">
        <v>122</v>
      </c>
      <c r="V1401" s="41" t="s">
        <v>122</v>
      </c>
      <c r="W1401" s="41" t="s">
        <v>1925</v>
      </c>
      <c r="X1401" s="43">
        <v>43563</v>
      </c>
      <c r="Y1401" s="43">
        <f t="shared" si="87"/>
        <v>43563</v>
      </c>
      <c r="Z1401" s="41">
        <f t="shared" si="88"/>
        <v>1394</v>
      </c>
      <c r="AA1401" s="42">
        <v>150</v>
      </c>
      <c r="AB1401" s="42">
        <v>0</v>
      </c>
      <c r="AC1401" s="40"/>
      <c r="AD1401" s="44" t="s">
        <v>400</v>
      </c>
      <c r="AE1401" s="41">
        <f t="shared" si="89"/>
        <v>1394</v>
      </c>
      <c r="AF1401" s="45" t="s">
        <v>401</v>
      </c>
      <c r="AG1401" s="46" t="s">
        <v>173</v>
      </c>
      <c r="AH1401" s="40">
        <f t="shared" si="91"/>
        <v>43646</v>
      </c>
      <c r="AI1401" s="40">
        <f t="shared" si="92"/>
        <v>43646</v>
      </c>
      <c r="AJ1401" s="41" t="s">
        <v>402</v>
      </c>
    </row>
    <row r="1402" spans="1:36" ht="15" customHeight="1">
      <c r="A1402" s="39">
        <f t="shared" si="90"/>
        <v>2019</v>
      </c>
      <c r="B1402" s="40">
        <v>43556</v>
      </c>
      <c r="C1402" s="40">
        <v>43646</v>
      </c>
      <c r="D1402" s="41" t="s">
        <v>96</v>
      </c>
      <c r="E1402" s="41">
        <v>322</v>
      </c>
      <c r="F1402" s="41" t="s">
        <v>144</v>
      </c>
      <c r="G1402" s="41" t="s">
        <v>144</v>
      </c>
      <c r="H1402" s="41" t="s">
        <v>145</v>
      </c>
      <c r="I1402" s="41" t="s">
        <v>304</v>
      </c>
      <c r="J1402" s="41" t="s">
        <v>305</v>
      </c>
      <c r="K1402" s="41" t="s">
        <v>306</v>
      </c>
      <c r="L1402" s="41" t="s">
        <v>101</v>
      </c>
      <c r="M1402" s="41" t="s">
        <v>164</v>
      </c>
      <c r="N1402" s="41" t="s">
        <v>103</v>
      </c>
      <c r="O1402" s="41">
        <v>0</v>
      </c>
      <c r="P1402" s="42">
        <v>0</v>
      </c>
      <c r="Q1402" s="41" t="s">
        <v>121</v>
      </c>
      <c r="R1402" s="41" t="s">
        <v>122</v>
      </c>
      <c r="S1402" s="41" t="s">
        <v>122</v>
      </c>
      <c r="T1402" s="41" t="s">
        <v>121</v>
      </c>
      <c r="U1402" s="41" t="s">
        <v>122</v>
      </c>
      <c r="V1402" s="41" t="s">
        <v>122</v>
      </c>
      <c r="W1402" s="41" t="s">
        <v>1925</v>
      </c>
      <c r="X1402" s="43">
        <v>43568</v>
      </c>
      <c r="Y1402" s="43">
        <f t="shared" si="87"/>
        <v>43568</v>
      </c>
      <c r="Z1402" s="41">
        <f t="shared" si="88"/>
        <v>1395</v>
      </c>
      <c r="AA1402" s="42">
        <v>100</v>
      </c>
      <c r="AB1402" s="42">
        <v>0</v>
      </c>
      <c r="AC1402" s="40"/>
      <c r="AD1402" s="44" t="s">
        <v>400</v>
      </c>
      <c r="AE1402" s="41">
        <f t="shared" si="89"/>
        <v>1395</v>
      </c>
      <c r="AF1402" s="45" t="s">
        <v>401</v>
      </c>
      <c r="AG1402" s="46" t="s">
        <v>173</v>
      </c>
      <c r="AH1402" s="40">
        <f t="shared" si="91"/>
        <v>43646</v>
      </c>
      <c r="AI1402" s="40">
        <f t="shared" si="92"/>
        <v>43646</v>
      </c>
      <c r="AJ1402" s="41" t="s">
        <v>402</v>
      </c>
    </row>
    <row r="1403" spans="1:36" ht="15" customHeight="1">
      <c r="A1403" s="39">
        <f t="shared" si="90"/>
        <v>2019</v>
      </c>
      <c r="B1403" s="40">
        <v>43556</v>
      </c>
      <c r="C1403" s="40">
        <v>43646</v>
      </c>
      <c r="D1403" s="41" t="s">
        <v>96</v>
      </c>
      <c r="E1403" s="41">
        <v>322</v>
      </c>
      <c r="F1403" s="41" t="s">
        <v>144</v>
      </c>
      <c r="G1403" s="41" t="s">
        <v>144</v>
      </c>
      <c r="H1403" s="41" t="s">
        <v>145</v>
      </c>
      <c r="I1403" s="41" t="s">
        <v>304</v>
      </c>
      <c r="J1403" s="41" t="s">
        <v>305</v>
      </c>
      <c r="K1403" s="41" t="s">
        <v>306</v>
      </c>
      <c r="L1403" s="41" t="s">
        <v>101</v>
      </c>
      <c r="M1403" s="41" t="s">
        <v>164</v>
      </c>
      <c r="N1403" s="41" t="s">
        <v>103</v>
      </c>
      <c r="O1403" s="41">
        <v>0</v>
      </c>
      <c r="P1403" s="42">
        <v>0</v>
      </c>
      <c r="Q1403" s="41" t="s">
        <v>121</v>
      </c>
      <c r="R1403" s="41" t="s">
        <v>122</v>
      </c>
      <c r="S1403" s="41" t="s">
        <v>122</v>
      </c>
      <c r="T1403" s="41" t="s">
        <v>121</v>
      </c>
      <c r="U1403" s="41" t="s">
        <v>122</v>
      </c>
      <c r="V1403" s="41" t="s">
        <v>122</v>
      </c>
      <c r="W1403" s="41" t="s">
        <v>1925</v>
      </c>
      <c r="X1403" s="43">
        <v>43570</v>
      </c>
      <c r="Y1403" s="43">
        <f t="shared" si="87"/>
        <v>43570</v>
      </c>
      <c r="Z1403" s="41">
        <f t="shared" si="88"/>
        <v>1396</v>
      </c>
      <c r="AA1403" s="42">
        <v>150</v>
      </c>
      <c r="AB1403" s="42">
        <v>0</v>
      </c>
      <c r="AC1403" s="40"/>
      <c r="AD1403" s="44" t="s">
        <v>400</v>
      </c>
      <c r="AE1403" s="41">
        <f t="shared" si="89"/>
        <v>1396</v>
      </c>
      <c r="AF1403" s="45" t="s">
        <v>401</v>
      </c>
      <c r="AG1403" s="46" t="s">
        <v>173</v>
      </c>
      <c r="AH1403" s="40">
        <f t="shared" si="91"/>
        <v>43646</v>
      </c>
      <c r="AI1403" s="40">
        <f t="shared" si="92"/>
        <v>43646</v>
      </c>
      <c r="AJ1403" s="41" t="s">
        <v>402</v>
      </c>
    </row>
    <row r="1404" spans="1:36" ht="15" customHeight="1">
      <c r="A1404" s="39">
        <f t="shared" si="90"/>
        <v>2019</v>
      </c>
      <c r="B1404" s="40">
        <v>43556</v>
      </c>
      <c r="C1404" s="40">
        <v>43646</v>
      </c>
      <c r="D1404" s="41" t="s">
        <v>96</v>
      </c>
      <c r="E1404" s="41">
        <v>322</v>
      </c>
      <c r="F1404" s="41" t="s">
        <v>144</v>
      </c>
      <c r="G1404" s="41" t="s">
        <v>144</v>
      </c>
      <c r="H1404" s="41" t="s">
        <v>145</v>
      </c>
      <c r="I1404" s="41" t="s">
        <v>304</v>
      </c>
      <c r="J1404" s="41" t="s">
        <v>305</v>
      </c>
      <c r="K1404" s="41" t="s">
        <v>306</v>
      </c>
      <c r="L1404" s="41" t="s">
        <v>101</v>
      </c>
      <c r="M1404" s="41" t="s">
        <v>164</v>
      </c>
      <c r="N1404" s="41" t="s">
        <v>103</v>
      </c>
      <c r="O1404" s="41">
        <v>0</v>
      </c>
      <c r="P1404" s="42">
        <v>0</v>
      </c>
      <c r="Q1404" s="41" t="s">
        <v>121</v>
      </c>
      <c r="R1404" s="41" t="s">
        <v>122</v>
      </c>
      <c r="S1404" s="41" t="s">
        <v>122</v>
      </c>
      <c r="T1404" s="41" t="s">
        <v>121</v>
      </c>
      <c r="U1404" s="41" t="s">
        <v>122</v>
      </c>
      <c r="V1404" s="41" t="s">
        <v>122</v>
      </c>
      <c r="W1404" s="41" t="s">
        <v>1925</v>
      </c>
      <c r="X1404" s="43">
        <v>43559</v>
      </c>
      <c r="Y1404" s="43">
        <f t="shared" ref="Y1404:Y1467" si="93">+X1404</f>
        <v>43559</v>
      </c>
      <c r="Z1404" s="41">
        <f t="shared" si="88"/>
        <v>1397</v>
      </c>
      <c r="AA1404" s="42">
        <v>1000</v>
      </c>
      <c r="AB1404" s="42">
        <v>0</v>
      </c>
      <c r="AC1404" s="40"/>
      <c r="AD1404" s="44" t="s">
        <v>400</v>
      </c>
      <c r="AE1404" s="41">
        <f t="shared" si="89"/>
        <v>1397</v>
      </c>
      <c r="AF1404" s="45" t="s">
        <v>401</v>
      </c>
      <c r="AG1404" s="46" t="s">
        <v>173</v>
      </c>
      <c r="AH1404" s="40">
        <f t="shared" si="91"/>
        <v>43646</v>
      </c>
      <c r="AI1404" s="40">
        <f t="shared" si="92"/>
        <v>43646</v>
      </c>
      <c r="AJ1404" s="41" t="s">
        <v>402</v>
      </c>
    </row>
    <row r="1405" spans="1:36" ht="15" customHeight="1">
      <c r="A1405" s="39">
        <f t="shared" si="90"/>
        <v>2019</v>
      </c>
      <c r="B1405" s="40">
        <v>43556</v>
      </c>
      <c r="C1405" s="40">
        <v>43646</v>
      </c>
      <c r="D1405" s="41" t="s">
        <v>96</v>
      </c>
      <c r="E1405" s="41">
        <v>322</v>
      </c>
      <c r="F1405" s="41" t="s">
        <v>144</v>
      </c>
      <c r="G1405" s="41" t="s">
        <v>144</v>
      </c>
      <c r="H1405" s="41" t="s">
        <v>145</v>
      </c>
      <c r="I1405" s="41" t="s">
        <v>304</v>
      </c>
      <c r="J1405" s="41" t="s">
        <v>305</v>
      </c>
      <c r="K1405" s="41" t="s">
        <v>306</v>
      </c>
      <c r="L1405" s="41" t="s">
        <v>101</v>
      </c>
      <c r="M1405" s="41" t="s">
        <v>164</v>
      </c>
      <c r="N1405" s="41" t="s">
        <v>103</v>
      </c>
      <c r="O1405" s="41">
        <v>0</v>
      </c>
      <c r="P1405" s="42">
        <v>0</v>
      </c>
      <c r="Q1405" s="41" t="s">
        <v>121</v>
      </c>
      <c r="R1405" s="41" t="s">
        <v>122</v>
      </c>
      <c r="S1405" s="41" t="s">
        <v>122</v>
      </c>
      <c r="T1405" s="41" t="s">
        <v>121</v>
      </c>
      <c r="U1405" s="41" t="s">
        <v>122</v>
      </c>
      <c r="V1405" s="41" t="s">
        <v>122</v>
      </c>
      <c r="W1405" s="41" t="s">
        <v>1925</v>
      </c>
      <c r="X1405" s="43">
        <v>43556</v>
      </c>
      <c r="Y1405" s="43">
        <f t="shared" si="93"/>
        <v>43556</v>
      </c>
      <c r="Z1405" s="41">
        <f t="shared" ref="Z1405:Z1468" si="94">+Z1404+1</f>
        <v>1398</v>
      </c>
      <c r="AA1405" s="42">
        <v>350</v>
      </c>
      <c r="AB1405" s="42">
        <v>0</v>
      </c>
      <c r="AC1405" s="40"/>
      <c r="AD1405" s="44" t="s">
        <v>400</v>
      </c>
      <c r="AE1405" s="41">
        <f t="shared" ref="AE1405:AE1468" si="95">+AE1404+1</f>
        <v>1398</v>
      </c>
      <c r="AF1405" s="45" t="s">
        <v>401</v>
      </c>
      <c r="AG1405" s="46" t="s">
        <v>173</v>
      </c>
      <c r="AH1405" s="40">
        <f t="shared" si="91"/>
        <v>43646</v>
      </c>
      <c r="AI1405" s="40">
        <f t="shared" si="92"/>
        <v>43646</v>
      </c>
      <c r="AJ1405" s="41" t="s">
        <v>402</v>
      </c>
    </row>
    <row r="1406" spans="1:36" ht="15" customHeight="1">
      <c r="A1406" s="39">
        <f t="shared" ref="A1406:A1469" si="96">YEAR(B1406)</f>
        <v>2019</v>
      </c>
      <c r="B1406" s="40">
        <v>43556</v>
      </c>
      <c r="C1406" s="40">
        <v>43646</v>
      </c>
      <c r="D1406" s="41" t="s">
        <v>96</v>
      </c>
      <c r="E1406" s="41">
        <v>322</v>
      </c>
      <c r="F1406" s="41" t="s">
        <v>144</v>
      </c>
      <c r="G1406" s="41" t="s">
        <v>144</v>
      </c>
      <c r="H1406" s="41" t="s">
        <v>145</v>
      </c>
      <c r="I1406" s="41" t="s">
        <v>304</v>
      </c>
      <c r="J1406" s="41" t="s">
        <v>305</v>
      </c>
      <c r="K1406" s="41" t="s">
        <v>306</v>
      </c>
      <c r="L1406" s="41" t="s">
        <v>101</v>
      </c>
      <c r="M1406" s="41" t="s">
        <v>164</v>
      </c>
      <c r="N1406" s="41" t="s">
        <v>103</v>
      </c>
      <c r="O1406" s="41">
        <v>0</v>
      </c>
      <c r="P1406" s="42">
        <v>0</v>
      </c>
      <c r="Q1406" s="41" t="s">
        <v>121</v>
      </c>
      <c r="R1406" s="41" t="s">
        <v>122</v>
      </c>
      <c r="S1406" s="41" t="s">
        <v>122</v>
      </c>
      <c r="T1406" s="41" t="s">
        <v>121</v>
      </c>
      <c r="U1406" s="41" t="s">
        <v>122</v>
      </c>
      <c r="V1406" s="41" t="s">
        <v>122</v>
      </c>
      <c r="W1406" s="41" t="s">
        <v>1925</v>
      </c>
      <c r="X1406" s="43">
        <v>43561</v>
      </c>
      <c r="Y1406" s="43">
        <f t="shared" si="93"/>
        <v>43561</v>
      </c>
      <c r="Z1406" s="41">
        <f t="shared" si="94"/>
        <v>1399</v>
      </c>
      <c r="AA1406" s="42">
        <v>629</v>
      </c>
      <c r="AB1406" s="42">
        <v>0</v>
      </c>
      <c r="AC1406" s="40"/>
      <c r="AD1406" s="44" t="s">
        <v>400</v>
      </c>
      <c r="AE1406" s="41">
        <f t="shared" si="95"/>
        <v>1399</v>
      </c>
      <c r="AF1406" s="45" t="s">
        <v>401</v>
      </c>
      <c r="AG1406" s="46" t="s">
        <v>173</v>
      </c>
      <c r="AH1406" s="40">
        <f t="shared" si="91"/>
        <v>43646</v>
      </c>
      <c r="AI1406" s="40">
        <f t="shared" si="92"/>
        <v>43646</v>
      </c>
      <c r="AJ1406" s="41" t="s">
        <v>402</v>
      </c>
    </row>
    <row r="1407" spans="1:36" ht="15" customHeight="1">
      <c r="A1407" s="39">
        <f t="shared" si="96"/>
        <v>2019</v>
      </c>
      <c r="B1407" s="40">
        <v>43556</v>
      </c>
      <c r="C1407" s="40">
        <v>43646</v>
      </c>
      <c r="D1407" s="41" t="s">
        <v>96</v>
      </c>
      <c r="E1407" s="41">
        <v>322</v>
      </c>
      <c r="F1407" s="41" t="s">
        <v>144</v>
      </c>
      <c r="G1407" s="41" t="s">
        <v>144</v>
      </c>
      <c r="H1407" s="41" t="s">
        <v>145</v>
      </c>
      <c r="I1407" s="41" t="s">
        <v>304</v>
      </c>
      <c r="J1407" s="41" t="s">
        <v>305</v>
      </c>
      <c r="K1407" s="41" t="s">
        <v>306</v>
      </c>
      <c r="L1407" s="41" t="s">
        <v>101</v>
      </c>
      <c r="M1407" s="41" t="s">
        <v>164</v>
      </c>
      <c r="N1407" s="41" t="s">
        <v>103</v>
      </c>
      <c r="O1407" s="41">
        <v>0</v>
      </c>
      <c r="P1407" s="42">
        <v>0</v>
      </c>
      <c r="Q1407" s="41" t="s">
        <v>121</v>
      </c>
      <c r="R1407" s="41" t="s">
        <v>122</v>
      </c>
      <c r="S1407" s="41" t="s">
        <v>122</v>
      </c>
      <c r="T1407" s="41" t="s">
        <v>121</v>
      </c>
      <c r="U1407" s="41" t="s">
        <v>122</v>
      </c>
      <c r="V1407" s="41" t="s">
        <v>122</v>
      </c>
      <c r="W1407" s="41" t="s">
        <v>1925</v>
      </c>
      <c r="X1407" s="43">
        <v>43570</v>
      </c>
      <c r="Y1407" s="43">
        <f t="shared" si="93"/>
        <v>43570</v>
      </c>
      <c r="Z1407" s="41">
        <f t="shared" si="94"/>
        <v>1400</v>
      </c>
      <c r="AA1407" s="42">
        <v>302</v>
      </c>
      <c r="AB1407" s="42">
        <v>0</v>
      </c>
      <c r="AC1407" s="40"/>
      <c r="AD1407" s="44" t="s">
        <v>400</v>
      </c>
      <c r="AE1407" s="41">
        <f t="shared" si="95"/>
        <v>1400</v>
      </c>
      <c r="AF1407" s="45" t="s">
        <v>401</v>
      </c>
      <c r="AG1407" s="46" t="s">
        <v>173</v>
      </c>
      <c r="AH1407" s="40">
        <f t="shared" si="91"/>
        <v>43646</v>
      </c>
      <c r="AI1407" s="40">
        <f t="shared" si="92"/>
        <v>43646</v>
      </c>
      <c r="AJ1407" s="41" t="s">
        <v>402</v>
      </c>
    </row>
    <row r="1408" spans="1:36" ht="15" customHeight="1">
      <c r="A1408" s="39">
        <f t="shared" si="96"/>
        <v>2019</v>
      </c>
      <c r="B1408" s="40">
        <v>43556</v>
      </c>
      <c r="C1408" s="40">
        <v>43646</v>
      </c>
      <c r="D1408" s="41" t="s">
        <v>96</v>
      </c>
      <c r="E1408" s="41">
        <v>322</v>
      </c>
      <c r="F1408" s="41" t="s">
        <v>144</v>
      </c>
      <c r="G1408" s="41" t="s">
        <v>144</v>
      </c>
      <c r="H1408" s="41" t="s">
        <v>145</v>
      </c>
      <c r="I1408" s="41" t="s">
        <v>304</v>
      </c>
      <c r="J1408" s="41" t="s">
        <v>305</v>
      </c>
      <c r="K1408" s="41" t="s">
        <v>306</v>
      </c>
      <c r="L1408" s="41" t="s">
        <v>101</v>
      </c>
      <c r="M1408" s="41" t="s">
        <v>164</v>
      </c>
      <c r="N1408" s="41" t="s">
        <v>103</v>
      </c>
      <c r="O1408" s="41">
        <v>0</v>
      </c>
      <c r="P1408" s="42">
        <v>0</v>
      </c>
      <c r="Q1408" s="41" t="s">
        <v>121</v>
      </c>
      <c r="R1408" s="41" t="s">
        <v>122</v>
      </c>
      <c r="S1408" s="41" t="s">
        <v>122</v>
      </c>
      <c r="T1408" s="41" t="s">
        <v>121</v>
      </c>
      <c r="U1408" s="41" t="s">
        <v>122</v>
      </c>
      <c r="V1408" s="41" t="s">
        <v>122</v>
      </c>
      <c r="W1408" s="41" t="s">
        <v>1925</v>
      </c>
      <c r="X1408" s="43">
        <v>43570</v>
      </c>
      <c r="Y1408" s="43">
        <f t="shared" si="93"/>
        <v>43570</v>
      </c>
      <c r="Z1408" s="41">
        <f t="shared" si="94"/>
        <v>1401</v>
      </c>
      <c r="AA1408" s="42">
        <v>325.01400000000001</v>
      </c>
      <c r="AB1408" s="42">
        <v>0</v>
      </c>
      <c r="AC1408" s="40"/>
      <c r="AD1408" s="44" t="s">
        <v>400</v>
      </c>
      <c r="AE1408" s="41">
        <f t="shared" si="95"/>
        <v>1401</v>
      </c>
      <c r="AF1408" s="45" t="s">
        <v>401</v>
      </c>
      <c r="AG1408" s="46" t="s">
        <v>173</v>
      </c>
      <c r="AH1408" s="40">
        <f t="shared" si="91"/>
        <v>43646</v>
      </c>
      <c r="AI1408" s="40">
        <f t="shared" si="92"/>
        <v>43646</v>
      </c>
      <c r="AJ1408" s="41" t="s">
        <v>402</v>
      </c>
    </row>
    <row r="1409" spans="1:36" ht="15" customHeight="1">
      <c r="A1409" s="39">
        <f t="shared" si="96"/>
        <v>2019</v>
      </c>
      <c r="B1409" s="40">
        <v>43556</v>
      </c>
      <c r="C1409" s="40">
        <v>43646</v>
      </c>
      <c r="D1409" s="41" t="s">
        <v>96</v>
      </c>
      <c r="E1409" s="41">
        <v>322</v>
      </c>
      <c r="F1409" s="41" t="s">
        <v>144</v>
      </c>
      <c r="G1409" s="41" t="s">
        <v>144</v>
      </c>
      <c r="H1409" s="41" t="s">
        <v>145</v>
      </c>
      <c r="I1409" s="41" t="s">
        <v>304</v>
      </c>
      <c r="J1409" s="41" t="s">
        <v>305</v>
      </c>
      <c r="K1409" s="41" t="s">
        <v>306</v>
      </c>
      <c r="L1409" s="41" t="s">
        <v>101</v>
      </c>
      <c r="M1409" s="41" t="s">
        <v>164</v>
      </c>
      <c r="N1409" s="41" t="s">
        <v>103</v>
      </c>
      <c r="O1409" s="41">
        <v>0</v>
      </c>
      <c r="P1409" s="42">
        <v>0</v>
      </c>
      <c r="Q1409" s="41" t="s">
        <v>121</v>
      </c>
      <c r="R1409" s="41" t="s">
        <v>122</v>
      </c>
      <c r="S1409" s="41" t="s">
        <v>122</v>
      </c>
      <c r="T1409" s="41" t="s">
        <v>121</v>
      </c>
      <c r="U1409" s="41" t="s">
        <v>122</v>
      </c>
      <c r="V1409" s="41" t="s">
        <v>122</v>
      </c>
      <c r="W1409" s="41" t="s">
        <v>1925</v>
      </c>
      <c r="X1409" s="43">
        <v>43570</v>
      </c>
      <c r="Y1409" s="43">
        <f t="shared" si="93"/>
        <v>43570</v>
      </c>
      <c r="Z1409" s="41">
        <f t="shared" si="94"/>
        <v>1402</v>
      </c>
      <c r="AA1409" s="42">
        <v>350</v>
      </c>
      <c r="AB1409" s="42">
        <v>0</v>
      </c>
      <c r="AC1409" s="40"/>
      <c r="AD1409" s="44" t="s">
        <v>400</v>
      </c>
      <c r="AE1409" s="41">
        <f t="shared" si="95"/>
        <v>1402</v>
      </c>
      <c r="AF1409" s="45" t="s">
        <v>401</v>
      </c>
      <c r="AG1409" s="46" t="s">
        <v>173</v>
      </c>
      <c r="AH1409" s="40">
        <f t="shared" si="91"/>
        <v>43646</v>
      </c>
      <c r="AI1409" s="40">
        <f t="shared" si="92"/>
        <v>43646</v>
      </c>
      <c r="AJ1409" s="41" t="s">
        <v>402</v>
      </c>
    </row>
    <row r="1410" spans="1:36" ht="15" customHeight="1">
      <c r="A1410" s="39">
        <f t="shared" si="96"/>
        <v>2019</v>
      </c>
      <c r="B1410" s="40">
        <v>43556</v>
      </c>
      <c r="C1410" s="40">
        <v>43646</v>
      </c>
      <c r="D1410" s="41" t="s">
        <v>96</v>
      </c>
      <c r="E1410" s="41">
        <v>322</v>
      </c>
      <c r="F1410" s="41" t="s">
        <v>144</v>
      </c>
      <c r="G1410" s="41" t="s">
        <v>144</v>
      </c>
      <c r="H1410" s="41" t="s">
        <v>145</v>
      </c>
      <c r="I1410" s="41" t="s">
        <v>304</v>
      </c>
      <c r="J1410" s="41" t="s">
        <v>305</v>
      </c>
      <c r="K1410" s="41" t="s">
        <v>306</v>
      </c>
      <c r="L1410" s="41" t="s">
        <v>101</v>
      </c>
      <c r="M1410" s="41" t="s">
        <v>164</v>
      </c>
      <c r="N1410" s="41" t="s">
        <v>103</v>
      </c>
      <c r="O1410" s="41">
        <v>0</v>
      </c>
      <c r="P1410" s="42">
        <v>0</v>
      </c>
      <c r="Q1410" s="41" t="s">
        <v>121</v>
      </c>
      <c r="R1410" s="41" t="s">
        <v>122</v>
      </c>
      <c r="S1410" s="41" t="s">
        <v>122</v>
      </c>
      <c r="T1410" s="41" t="s">
        <v>121</v>
      </c>
      <c r="U1410" s="41" t="s">
        <v>122</v>
      </c>
      <c r="V1410" s="41" t="s">
        <v>122</v>
      </c>
      <c r="W1410" s="41" t="s">
        <v>1925</v>
      </c>
      <c r="X1410" s="43">
        <v>43570</v>
      </c>
      <c r="Y1410" s="43">
        <f t="shared" si="93"/>
        <v>43570</v>
      </c>
      <c r="Z1410" s="41">
        <f t="shared" si="94"/>
        <v>1403</v>
      </c>
      <c r="AA1410" s="42">
        <v>423</v>
      </c>
      <c r="AB1410" s="42">
        <v>0</v>
      </c>
      <c r="AC1410" s="40"/>
      <c r="AD1410" s="44" t="s">
        <v>400</v>
      </c>
      <c r="AE1410" s="41">
        <f t="shared" si="95"/>
        <v>1403</v>
      </c>
      <c r="AF1410" s="45" t="s">
        <v>401</v>
      </c>
      <c r="AG1410" s="46" t="s">
        <v>173</v>
      </c>
      <c r="AH1410" s="40">
        <f t="shared" si="91"/>
        <v>43646</v>
      </c>
      <c r="AI1410" s="40">
        <f t="shared" si="92"/>
        <v>43646</v>
      </c>
      <c r="AJ1410" s="41" t="s">
        <v>402</v>
      </c>
    </row>
    <row r="1411" spans="1:36" ht="15" customHeight="1">
      <c r="A1411" s="39">
        <f t="shared" si="96"/>
        <v>2019</v>
      </c>
      <c r="B1411" s="40">
        <v>43556</v>
      </c>
      <c r="C1411" s="40">
        <v>43646</v>
      </c>
      <c r="D1411" s="41" t="s">
        <v>96</v>
      </c>
      <c r="E1411" s="41">
        <v>322</v>
      </c>
      <c r="F1411" s="41" t="s">
        <v>144</v>
      </c>
      <c r="G1411" s="41" t="s">
        <v>144</v>
      </c>
      <c r="H1411" s="41" t="s">
        <v>145</v>
      </c>
      <c r="I1411" s="41" t="s">
        <v>304</v>
      </c>
      <c r="J1411" s="41" t="s">
        <v>305</v>
      </c>
      <c r="K1411" s="41" t="s">
        <v>306</v>
      </c>
      <c r="L1411" s="41" t="s">
        <v>101</v>
      </c>
      <c r="M1411" s="41" t="s">
        <v>164</v>
      </c>
      <c r="N1411" s="41" t="s">
        <v>103</v>
      </c>
      <c r="O1411" s="41">
        <v>0</v>
      </c>
      <c r="P1411" s="42">
        <v>0</v>
      </c>
      <c r="Q1411" s="41" t="s">
        <v>121</v>
      </c>
      <c r="R1411" s="41" t="s">
        <v>122</v>
      </c>
      <c r="S1411" s="41" t="s">
        <v>122</v>
      </c>
      <c r="T1411" s="41" t="s">
        <v>121</v>
      </c>
      <c r="U1411" s="41" t="s">
        <v>122</v>
      </c>
      <c r="V1411" s="41" t="s">
        <v>122</v>
      </c>
      <c r="W1411" s="41" t="s">
        <v>1925</v>
      </c>
      <c r="X1411" s="43">
        <v>43565</v>
      </c>
      <c r="Y1411" s="43">
        <f t="shared" si="93"/>
        <v>43565</v>
      </c>
      <c r="Z1411" s="41">
        <f t="shared" si="94"/>
        <v>1404</v>
      </c>
      <c r="AA1411" s="42">
        <v>203</v>
      </c>
      <c r="AB1411" s="42">
        <v>0</v>
      </c>
      <c r="AC1411" s="40"/>
      <c r="AD1411" s="44" t="s">
        <v>400</v>
      </c>
      <c r="AE1411" s="41">
        <f t="shared" si="95"/>
        <v>1404</v>
      </c>
      <c r="AF1411" s="45" t="s">
        <v>401</v>
      </c>
      <c r="AG1411" s="46" t="s">
        <v>173</v>
      </c>
      <c r="AH1411" s="40">
        <f t="shared" si="91"/>
        <v>43646</v>
      </c>
      <c r="AI1411" s="40">
        <f t="shared" si="92"/>
        <v>43646</v>
      </c>
      <c r="AJ1411" s="41" t="s">
        <v>402</v>
      </c>
    </row>
    <row r="1412" spans="1:36" ht="15" customHeight="1">
      <c r="A1412" s="39">
        <f t="shared" si="96"/>
        <v>2019</v>
      </c>
      <c r="B1412" s="40">
        <v>43556</v>
      </c>
      <c r="C1412" s="40">
        <v>43646</v>
      </c>
      <c r="D1412" s="41" t="s">
        <v>96</v>
      </c>
      <c r="E1412" s="41">
        <v>322</v>
      </c>
      <c r="F1412" s="41" t="s">
        <v>144</v>
      </c>
      <c r="G1412" s="41" t="s">
        <v>144</v>
      </c>
      <c r="H1412" s="41" t="s">
        <v>145</v>
      </c>
      <c r="I1412" s="41" t="s">
        <v>304</v>
      </c>
      <c r="J1412" s="41" t="s">
        <v>305</v>
      </c>
      <c r="K1412" s="41" t="s">
        <v>306</v>
      </c>
      <c r="L1412" s="41" t="s">
        <v>101</v>
      </c>
      <c r="M1412" s="41" t="s">
        <v>164</v>
      </c>
      <c r="N1412" s="41" t="s">
        <v>103</v>
      </c>
      <c r="O1412" s="41">
        <v>0</v>
      </c>
      <c r="P1412" s="42">
        <v>0</v>
      </c>
      <c r="Q1412" s="41" t="s">
        <v>121</v>
      </c>
      <c r="R1412" s="41" t="s">
        <v>122</v>
      </c>
      <c r="S1412" s="41" t="s">
        <v>122</v>
      </c>
      <c r="T1412" s="41" t="s">
        <v>121</v>
      </c>
      <c r="U1412" s="41" t="s">
        <v>122</v>
      </c>
      <c r="V1412" s="41" t="s">
        <v>122</v>
      </c>
      <c r="W1412" s="41" t="s">
        <v>1925</v>
      </c>
      <c r="X1412" s="43">
        <v>43565</v>
      </c>
      <c r="Y1412" s="43">
        <f t="shared" si="93"/>
        <v>43565</v>
      </c>
      <c r="Z1412" s="41">
        <f t="shared" si="94"/>
        <v>1405</v>
      </c>
      <c r="AA1412" s="42">
        <v>157</v>
      </c>
      <c r="AB1412" s="42">
        <v>0</v>
      </c>
      <c r="AC1412" s="40"/>
      <c r="AD1412" s="44" t="s">
        <v>400</v>
      </c>
      <c r="AE1412" s="41">
        <f t="shared" si="95"/>
        <v>1405</v>
      </c>
      <c r="AF1412" s="45" t="s">
        <v>401</v>
      </c>
      <c r="AG1412" s="46" t="s">
        <v>173</v>
      </c>
      <c r="AH1412" s="40">
        <f t="shared" si="91"/>
        <v>43646</v>
      </c>
      <c r="AI1412" s="40">
        <f t="shared" si="92"/>
        <v>43646</v>
      </c>
      <c r="AJ1412" s="41" t="s">
        <v>402</v>
      </c>
    </row>
    <row r="1413" spans="1:36" ht="15" customHeight="1">
      <c r="A1413" s="39">
        <f t="shared" si="96"/>
        <v>2019</v>
      </c>
      <c r="B1413" s="40">
        <v>43556</v>
      </c>
      <c r="C1413" s="40">
        <v>43646</v>
      </c>
      <c r="D1413" s="41" t="s">
        <v>96</v>
      </c>
      <c r="E1413" s="41">
        <v>322</v>
      </c>
      <c r="F1413" s="41" t="s">
        <v>144</v>
      </c>
      <c r="G1413" s="41" t="s">
        <v>144</v>
      </c>
      <c r="H1413" s="41" t="s">
        <v>145</v>
      </c>
      <c r="I1413" s="41" t="s">
        <v>304</v>
      </c>
      <c r="J1413" s="41" t="s">
        <v>305</v>
      </c>
      <c r="K1413" s="41" t="s">
        <v>306</v>
      </c>
      <c r="L1413" s="41" t="s">
        <v>101</v>
      </c>
      <c r="M1413" s="41" t="s">
        <v>164</v>
      </c>
      <c r="N1413" s="41" t="s">
        <v>103</v>
      </c>
      <c r="O1413" s="41">
        <v>0</v>
      </c>
      <c r="P1413" s="42">
        <v>0</v>
      </c>
      <c r="Q1413" s="41" t="s">
        <v>121</v>
      </c>
      <c r="R1413" s="41" t="s">
        <v>122</v>
      </c>
      <c r="S1413" s="41" t="s">
        <v>122</v>
      </c>
      <c r="T1413" s="41" t="s">
        <v>121</v>
      </c>
      <c r="U1413" s="41" t="s">
        <v>122</v>
      </c>
      <c r="V1413" s="41" t="s">
        <v>122</v>
      </c>
      <c r="W1413" s="41" t="s">
        <v>1925</v>
      </c>
      <c r="X1413" s="43">
        <v>43552</v>
      </c>
      <c r="Y1413" s="43">
        <f t="shared" si="93"/>
        <v>43552</v>
      </c>
      <c r="Z1413" s="41">
        <f t="shared" si="94"/>
        <v>1406</v>
      </c>
      <c r="AA1413" s="42">
        <v>157</v>
      </c>
      <c r="AB1413" s="42">
        <v>0</v>
      </c>
      <c r="AC1413" s="40"/>
      <c r="AD1413" s="44" t="s">
        <v>400</v>
      </c>
      <c r="AE1413" s="41">
        <f t="shared" si="95"/>
        <v>1406</v>
      </c>
      <c r="AF1413" s="45" t="s">
        <v>401</v>
      </c>
      <c r="AG1413" s="46" t="s">
        <v>173</v>
      </c>
      <c r="AH1413" s="40">
        <f t="shared" si="91"/>
        <v>43646</v>
      </c>
      <c r="AI1413" s="40">
        <f t="shared" si="92"/>
        <v>43646</v>
      </c>
      <c r="AJ1413" s="41" t="s">
        <v>402</v>
      </c>
    </row>
    <row r="1414" spans="1:36" ht="15" customHeight="1">
      <c r="A1414" s="39">
        <f t="shared" si="96"/>
        <v>2019</v>
      </c>
      <c r="B1414" s="40">
        <v>43556</v>
      </c>
      <c r="C1414" s="40">
        <v>43646</v>
      </c>
      <c r="D1414" s="41" t="s">
        <v>96</v>
      </c>
      <c r="E1414" s="41">
        <v>203</v>
      </c>
      <c r="F1414" s="41" t="s">
        <v>307</v>
      </c>
      <c r="G1414" s="48" t="s">
        <v>126</v>
      </c>
      <c r="H1414" s="41" t="s">
        <v>127</v>
      </c>
      <c r="I1414" s="41" t="s">
        <v>1366</v>
      </c>
      <c r="J1414" s="41" t="s">
        <v>1367</v>
      </c>
      <c r="K1414" s="41" t="s">
        <v>1368</v>
      </c>
      <c r="L1414" s="41" t="s">
        <v>102</v>
      </c>
      <c r="M1414" s="41" t="s">
        <v>1926</v>
      </c>
      <c r="N1414" s="41" t="s">
        <v>103</v>
      </c>
      <c r="O1414" s="41">
        <v>0</v>
      </c>
      <c r="P1414" s="42">
        <v>0</v>
      </c>
      <c r="Q1414" s="41" t="s">
        <v>121</v>
      </c>
      <c r="R1414" s="41" t="s">
        <v>122</v>
      </c>
      <c r="S1414" s="41" t="s">
        <v>122</v>
      </c>
      <c r="T1414" s="41" t="s">
        <v>121</v>
      </c>
      <c r="U1414" s="41" t="s">
        <v>122</v>
      </c>
      <c r="V1414" s="41" t="s">
        <v>122</v>
      </c>
      <c r="W1414" s="41" t="s">
        <v>125</v>
      </c>
      <c r="X1414" s="43">
        <v>43567</v>
      </c>
      <c r="Y1414" s="43">
        <f t="shared" si="93"/>
        <v>43567</v>
      </c>
      <c r="Z1414" s="41">
        <f t="shared" si="94"/>
        <v>1407</v>
      </c>
      <c r="AA1414" s="42">
        <v>823</v>
      </c>
      <c r="AB1414" s="42">
        <v>0</v>
      </c>
      <c r="AC1414" s="40"/>
      <c r="AD1414" s="44" t="s">
        <v>400</v>
      </c>
      <c r="AE1414" s="41">
        <f t="shared" si="95"/>
        <v>1407</v>
      </c>
      <c r="AF1414" s="45" t="s">
        <v>401</v>
      </c>
      <c r="AG1414" s="46" t="s">
        <v>173</v>
      </c>
      <c r="AH1414" s="40">
        <f t="shared" si="91"/>
        <v>43646</v>
      </c>
      <c r="AI1414" s="40">
        <f t="shared" si="92"/>
        <v>43646</v>
      </c>
      <c r="AJ1414" s="41" t="s">
        <v>402</v>
      </c>
    </row>
    <row r="1415" spans="1:36" ht="15" customHeight="1">
      <c r="A1415" s="39">
        <f t="shared" si="96"/>
        <v>2019</v>
      </c>
      <c r="B1415" s="40">
        <v>43556</v>
      </c>
      <c r="C1415" s="40">
        <v>43646</v>
      </c>
      <c r="D1415" s="41" t="s">
        <v>96</v>
      </c>
      <c r="E1415" s="41">
        <v>203</v>
      </c>
      <c r="F1415" s="41" t="s">
        <v>307</v>
      </c>
      <c r="G1415" s="48" t="s">
        <v>126</v>
      </c>
      <c r="H1415" s="41" t="s">
        <v>127</v>
      </c>
      <c r="I1415" s="41" t="s">
        <v>1366</v>
      </c>
      <c r="J1415" s="41" t="s">
        <v>1367</v>
      </c>
      <c r="K1415" s="41" t="s">
        <v>1368</v>
      </c>
      <c r="L1415" s="41" t="s">
        <v>102</v>
      </c>
      <c r="M1415" s="41" t="s">
        <v>1926</v>
      </c>
      <c r="N1415" s="41" t="s">
        <v>103</v>
      </c>
      <c r="O1415" s="41">
        <v>0</v>
      </c>
      <c r="P1415" s="42">
        <v>0</v>
      </c>
      <c r="Q1415" s="41" t="s">
        <v>121</v>
      </c>
      <c r="R1415" s="41" t="s">
        <v>122</v>
      </c>
      <c r="S1415" s="41" t="s">
        <v>122</v>
      </c>
      <c r="T1415" s="41" t="s">
        <v>121</v>
      </c>
      <c r="U1415" s="41" t="s">
        <v>122</v>
      </c>
      <c r="V1415" s="41" t="s">
        <v>122</v>
      </c>
      <c r="W1415" s="41" t="s">
        <v>125</v>
      </c>
      <c r="X1415" s="43">
        <v>43560</v>
      </c>
      <c r="Y1415" s="43">
        <f t="shared" si="93"/>
        <v>43560</v>
      </c>
      <c r="Z1415" s="41">
        <f t="shared" si="94"/>
        <v>1408</v>
      </c>
      <c r="AA1415" s="42">
        <v>225.03</v>
      </c>
      <c r="AB1415" s="42">
        <v>0</v>
      </c>
      <c r="AC1415" s="40"/>
      <c r="AD1415" s="44" t="s">
        <v>400</v>
      </c>
      <c r="AE1415" s="41">
        <f t="shared" si="95"/>
        <v>1408</v>
      </c>
      <c r="AF1415" s="45" t="s">
        <v>401</v>
      </c>
      <c r="AG1415" s="46" t="s">
        <v>173</v>
      </c>
      <c r="AH1415" s="40">
        <f t="shared" si="91"/>
        <v>43646</v>
      </c>
      <c r="AI1415" s="40">
        <f t="shared" si="92"/>
        <v>43646</v>
      </c>
      <c r="AJ1415" s="41" t="s">
        <v>402</v>
      </c>
    </row>
    <row r="1416" spans="1:36" ht="15" customHeight="1">
      <c r="A1416" s="39">
        <f t="shared" si="96"/>
        <v>2019</v>
      </c>
      <c r="B1416" s="40">
        <v>43556</v>
      </c>
      <c r="C1416" s="40">
        <v>43646</v>
      </c>
      <c r="D1416" s="41" t="s">
        <v>96</v>
      </c>
      <c r="E1416" s="41">
        <v>203</v>
      </c>
      <c r="F1416" s="41" t="s">
        <v>307</v>
      </c>
      <c r="G1416" s="48" t="s">
        <v>126</v>
      </c>
      <c r="H1416" s="41" t="s">
        <v>127</v>
      </c>
      <c r="I1416" s="41" t="s">
        <v>1366</v>
      </c>
      <c r="J1416" s="41" t="s">
        <v>1367</v>
      </c>
      <c r="K1416" s="41" t="s">
        <v>1368</v>
      </c>
      <c r="L1416" s="41" t="s">
        <v>102</v>
      </c>
      <c r="M1416" s="41" t="s">
        <v>1926</v>
      </c>
      <c r="N1416" s="41" t="s">
        <v>103</v>
      </c>
      <c r="O1416" s="41">
        <v>0</v>
      </c>
      <c r="P1416" s="42">
        <v>0</v>
      </c>
      <c r="Q1416" s="41" t="s">
        <v>121</v>
      </c>
      <c r="R1416" s="41" t="s">
        <v>122</v>
      </c>
      <c r="S1416" s="41" t="s">
        <v>122</v>
      </c>
      <c r="T1416" s="41" t="s">
        <v>121</v>
      </c>
      <c r="U1416" s="41" t="s">
        <v>122</v>
      </c>
      <c r="V1416" s="41" t="s">
        <v>122</v>
      </c>
      <c r="W1416" s="41" t="s">
        <v>125</v>
      </c>
      <c r="X1416" s="43">
        <v>43560</v>
      </c>
      <c r="Y1416" s="43">
        <f t="shared" si="93"/>
        <v>43560</v>
      </c>
      <c r="Z1416" s="41">
        <f t="shared" si="94"/>
        <v>1409</v>
      </c>
      <c r="AA1416" s="42">
        <v>435</v>
      </c>
      <c r="AB1416" s="42">
        <v>0</v>
      </c>
      <c r="AC1416" s="40"/>
      <c r="AD1416" s="44" t="s">
        <v>400</v>
      </c>
      <c r="AE1416" s="41">
        <f t="shared" si="95"/>
        <v>1409</v>
      </c>
      <c r="AF1416" s="45" t="s">
        <v>401</v>
      </c>
      <c r="AG1416" s="46" t="s">
        <v>173</v>
      </c>
      <c r="AH1416" s="40">
        <f t="shared" si="91"/>
        <v>43646</v>
      </c>
      <c r="AI1416" s="40">
        <f t="shared" si="92"/>
        <v>43646</v>
      </c>
      <c r="AJ1416" s="41" t="s">
        <v>402</v>
      </c>
    </row>
    <row r="1417" spans="1:36" ht="15" customHeight="1">
      <c r="A1417" s="39">
        <f t="shared" si="96"/>
        <v>2019</v>
      </c>
      <c r="B1417" s="40">
        <v>43556</v>
      </c>
      <c r="C1417" s="40">
        <v>43646</v>
      </c>
      <c r="D1417" s="41" t="s">
        <v>96</v>
      </c>
      <c r="E1417" s="41">
        <v>203</v>
      </c>
      <c r="F1417" s="41" t="s">
        <v>307</v>
      </c>
      <c r="G1417" s="48" t="s">
        <v>126</v>
      </c>
      <c r="H1417" s="41" t="s">
        <v>127</v>
      </c>
      <c r="I1417" s="41" t="s">
        <v>1366</v>
      </c>
      <c r="J1417" s="41" t="s">
        <v>1367</v>
      </c>
      <c r="K1417" s="41" t="s">
        <v>1368</v>
      </c>
      <c r="L1417" s="41" t="s">
        <v>102</v>
      </c>
      <c r="M1417" s="41" t="s">
        <v>1926</v>
      </c>
      <c r="N1417" s="41" t="s">
        <v>103</v>
      </c>
      <c r="O1417" s="41">
        <v>0</v>
      </c>
      <c r="P1417" s="42">
        <v>0</v>
      </c>
      <c r="Q1417" s="41" t="s">
        <v>121</v>
      </c>
      <c r="R1417" s="41" t="s">
        <v>122</v>
      </c>
      <c r="S1417" s="41" t="s">
        <v>122</v>
      </c>
      <c r="T1417" s="41" t="s">
        <v>121</v>
      </c>
      <c r="U1417" s="41" t="s">
        <v>122</v>
      </c>
      <c r="V1417" s="41" t="s">
        <v>122</v>
      </c>
      <c r="W1417" s="41" t="s">
        <v>125</v>
      </c>
      <c r="X1417" s="43">
        <v>43566</v>
      </c>
      <c r="Y1417" s="43">
        <f t="shared" si="93"/>
        <v>43566</v>
      </c>
      <c r="Z1417" s="41">
        <f t="shared" si="94"/>
        <v>1410</v>
      </c>
      <c r="AA1417" s="42">
        <v>75.010000000000005</v>
      </c>
      <c r="AB1417" s="42">
        <v>0</v>
      </c>
      <c r="AC1417" s="40"/>
      <c r="AD1417" s="44" t="s">
        <v>400</v>
      </c>
      <c r="AE1417" s="41">
        <f t="shared" si="95"/>
        <v>1410</v>
      </c>
      <c r="AF1417" s="45" t="s">
        <v>401</v>
      </c>
      <c r="AG1417" s="46" t="s">
        <v>173</v>
      </c>
      <c r="AH1417" s="40">
        <f t="shared" si="91"/>
        <v>43646</v>
      </c>
      <c r="AI1417" s="40">
        <f t="shared" si="92"/>
        <v>43646</v>
      </c>
      <c r="AJ1417" s="41" t="s">
        <v>402</v>
      </c>
    </row>
    <row r="1418" spans="1:36" ht="15" customHeight="1">
      <c r="A1418" s="39">
        <f t="shared" si="96"/>
        <v>2019</v>
      </c>
      <c r="B1418" s="40">
        <v>43556</v>
      </c>
      <c r="C1418" s="40">
        <v>43646</v>
      </c>
      <c r="D1418" s="41" t="s">
        <v>96</v>
      </c>
      <c r="E1418" s="41">
        <v>203</v>
      </c>
      <c r="F1418" s="41" t="s">
        <v>307</v>
      </c>
      <c r="G1418" s="48" t="s">
        <v>126</v>
      </c>
      <c r="H1418" s="41" t="s">
        <v>127</v>
      </c>
      <c r="I1418" s="41" t="s">
        <v>1366</v>
      </c>
      <c r="J1418" s="41" t="s">
        <v>1367</v>
      </c>
      <c r="K1418" s="41" t="s">
        <v>1368</v>
      </c>
      <c r="L1418" s="41" t="s">
        <v>101</v>
      </c>
      <c r="M1418" s="41" t="s">
        <v>136</v>
      </c>
      <c r="N1418" s="41" t="s">
        <v>103</v>
      </c>
      <c r="O1418" s="41">
        <v>0</v>
      </c>
      <c r="P1418" s="42">
        <v>0</v>
      </c>
      <c r="Q1418" s="41" t="s">
        <v>121</v>
      </c>
      <c r="R1418" s="41" t="s">
        <v>122</v>
      </c>
      <c r="S1418" s="41" t="s">
        <v>122</v>
      </c>
      <c r="T1418" s="41" t="s">
        <v>121</v>
      </c>
      <c r="U1418" s="41" t="s">
        <v>136</v>
      </c>
      <c r="V1418" s="41" t="s">
        <v>136</v>
      </c>
      <c r="W1418" s="41" t="s">
        <v>125</v>
      </c>
      <c r="X1418" s="43">
        <v>43552</v>
      </c>
      <c r="Y1418" s="43">
        <v>43553</v>
      </c>
      <c r="Z1418" s="41">
        <f t="shared" si="94"/>
        <v>1411</v>
      </c>
      <c r="AA1418" s="42">
        <v>4794.62</v>
      </c>
      <c r="AB1418" s="42">
        <v>0</v>
      </c>
      <c r="AC1418" s="40"/>
      <c r="AD1418" s="44" t="s">
        <v>400</v>
      </c>
      <c r="AE1418" s="41">
        <f t="shared" si="95"/>
        <v>1411</v>
      </c>
      <c r="AF1418" s="45" t="s">
        <v>401</v>
      </c>
      <c r="AG1418" s="46" t="s">
        <v>173</v>
      </c>
      <c r="AH1418" s="40">
        <f t="shared" ref="AH1418:AH1481" si="97">+C1418</f>
        <v>43646</v>
      </c>
      <c r="AI1418" s="40">
        <f t="shared" si="92"/>
        <v>43646</v>
      </c>
      <c r="AJ1418" s="41" t="s">
        <v>402</v>
      </c>
    </row>
    <row r="1419" spans="1:36" ht="15" customHeight="1">
      <c r="A1419" s="39">
        <f t="shared" si="96"/>
        <v>2019</v>
      </c>
      <c r="B1419" s="40">
        <v>43556</v>
      </c>
      <c r="C1419" s="40">
        <v>43646</v>
      </c>
      <c r="D1419" s="41" t="s">
        <v>96</v>
      </c>
      <c r="E1419" s="41">
        <v>322</v>
      </c>
      <c r="F1419" s="41" t="s">
        <v>144</v>
      </c>
      <c r="G1419" s="41" t="s">
        <v>144</v>
      </c>
      <c r="H1419" s="41" t="s">
        <v>145</v>
      </c>
      <c r="I1419" s="41" t="s">
        <v>304</v>
      </c>
      <c r="J1419" s="41" t="s">
        <v>305</v>
      </c>
      <c r="K1419" s="41" t="s">
        <v>306</v>
      </c>
      <c r="L1419" s="41" t="s">
        <v>101</v>
      </c>
      <c r="M1419" s="41" t="s">
        <v>164</v>
      </c>
      <c r="N1419" s="41" t="s">
        <v>103</v>
      </c>
      <c r="O1419" s="41">
        <v>0</v>
      </c>
      <c r="P1419" s="42">
        <v>0</v>
      </c>
      <c r="Q1419" s="41" t="s">
        <v>121</v>
      </c>
      <c r="R1419" s="41" t="s">
        <v>122</v>
      </c>
      <c r="S1419" s="41" t="s">
        <v>122</v>
      </c>
      <c r="T1419" s="41" t="s">
        <v>121</v>
      </c>
      <c r="U1419" s="41" t="s">
        <v>122</v>
      </c>
      <c r="V1419" s="41" t="s">
        <v>122</v>
      </c>
      <c r="W1419" s="41" t="s">
        <v>1925</v>
      </c>
      <c r="X1419" s="43">
        <v>43534</v>
      </c>
      <c r="Y1419" s="43">
        <f t="shared" si="93"/>
        <v>43534</v>
      </c>
      <c r="Z1419" s="41">
        <f t="shared" si="94"/>
        <v>1412</v>
      </c>
      <c r="AA1419" s="42">
        <v>248</v>
      </c>
      <c r="AB1419" s="42">
        <v>0</v>
      </c>
      <c r="AC1419" s="40"/>
      <c r="AD1419" s="44" t="s">
        <v>400</v>
      </c>
      <c r="AE1419" s="41">
        <f t="shared" si="95"/>
        <v>1412</v>
      </c>
      <c r="AF1419" s="45" t="s">
        <v>401</v>
      </c>
      <c r="AG1419" s="46" t="s">
        <v>173</v>
      </c>
      <c r="AH1419" s="40">
        <f t="shared" si="97"/>
        <v>43646</v>
      </c>
      <c r="AI1419" s="40">
        <f t="shared" si="92"/>
        <v>43646</v>
      </c>
      <c r="AJ1419" s="41" t="s">
        <v>402</v>
      </c>
    </row>
    <row r="1420" spans="1:36" ht="15" customHeight="1">
      <c r="A1420" s="39">
        <f t="shared" si="96"/>
        <v>2019</v>
      </c>
      <c r="B1420" s="40">
        <v>43556</v>
      </c>
      <c r="C1420" s="40">
        <v>43646</v>
      </c>
      <c r="D1420" s="41" t="s">
        <v>96</v>
      </c>
      <c r="E1420" s="41">
        <v>322</v>
      </c>
      <c r="F1420" s="41" t="s">
        <v>144</v>
      </c>
      <c r="G1420" s="41" t="s">
        <v>144</v>
      </c>
      <c r="H1420" s="41" t="s">
        <v>145</v>
      </c>
      <c r="I1420" s="41" t="s">
        <v>304</v>
      </c>
      <c r="J1420" s="41" t="s">
        <v>305</v>
      </c>
      <c r="K1420" s="41" t="s">
        <v>306</v>
      </c>
      <c r="L1420" s="41" t="s">
        <v>101</v>
      </c>
      <c r="M1420" s="41" t="s">
        <v>164</v>
      </c>
      <c r="N1420" s="41" t="s">
        <v>103</v>
      </c>
      <c r="O1420" s="41">
        <v>0</v>
      </c>
      <c r="P1420" s="42">
        <v>0</v>
      </c>
      <c r="Q1420" s="41" t="s">
        <v>121</v>
      </c>
      <c r="R1420" s="41" t="s">
        <v>122</v>
      </c>
      <c r="S1420" s="41" t="s">
        <v>122</v>
      </c>
      <c r="T1420" s="41" t="s">
        <v>121</v>
      </c>
      <c r="U1420" s="41" t="s">
        <v>122</v>
      </c>
      <c r="V1420" s="41" t="s">
        <v>122</v>
      </c>
      <c r="W1420" s="41" t="s">
        <v>1925</v>
      </c>
      <c r="X1420" s="43">
        <v>43530</v>
      </c>
      <c r="Y1420" s="43">
        <f t="shared" si="93"/>
        <v>43530</v>
      </c>
      <c r="Z1420" s="41">
        <f t="shared" si="94"/>
        <v>1413</v>
      </c>
      <c r="AA1420" s="42">
        <v>421</v>
      </c>
      <c r="AB1420" s="42">
        <v>0</v>
      </c>
      <c r="AC1420" s="40"/>
      <c r="AD1420" s="44" t="s">
        <v>400</v>
      </c>
      <c r="AE1420" s="41">
        <f t="shared" si="95"/>
        <v>1413</v>
      </c>
      <c r="AF1420" s="45" t="s">
        <v>401</v>
      </c>
      <c r="AG1420" s="46" t="s">
        <v>173</v>
      </c>
      <c r="AH1420" s="40">
        <f t="shared" si="97"/>
        <v>43646</v>
      </c>
      <c r="AI1420" s="40">
        <f t="shared" si="92"/>
        <v>43646</v>
      </c>
      <c r="AJ1420" s="41" t="s">
        <v>402</v>
      </c>
    </row>
    <row r="1421" spans="1:36" ht="15" customHeight="1">
      <c r="A1421" s="39">
        <f t="shared" si="96"/>
        <v>2019</v>
      </c>
      <c r="B1421" s="40">
        <v>43556</v>
      </c>
      <c r="C1421" s="40">
        <v>43646</v>
      </c>
      <c r="D1421" s="41" t="s">
        <v>96</v>
      </c>
      <c r="E1421" s="41">
        <v>322</v>
      </c>
      <c r="F1421" s="41" t="s">
        <v>144</v>
      </c>
      <c r="G1421" s="41" t="s">
        <v>144</v>
      </c>
      <c r="H1421" s="41" t="s">
        <v>145</v>
      </c>
      <c r="I1421" s="41" t="s">
        <v>304</v>
      </c>
      <c r="J1421" s="41" t="s">
        <v>305</v>
      </c>
      <c r="K1421" s="41" t="s">
        <v>306</v>
      </c>
      <c r="L1421" s="41" t="s">
        <v>101</v>
      </c>
      <c r="M1421" s="41" t="s">
        <v>164</v>
      </c>
      <c r="N1421" s="41" t="s">
        <v>103</v>
      </c>
      <c r="O1421" s="41">
        <v>0</v>
      </c>
      <c r="P1421" s="42">
        <v>0</v>
      </c>
      <c r="Q1421" s="41" t="s">
        <v>121</v>
      </c>
      <c r="R1421" s="41" t="s">
        <v>122</v>
      </c>
      <c r="S1421" s="41" t="s">
        <v>122</v>
      </c>
      <c r="T1421" s="41" t="s">
        <v>121</v>
      </c>
      <c r="U1421" s="41" t="s">
        <v>122</v>
      </c>
      <c r="V1421" s="41" t="s">
        <v>122</v>
      </c>
      <c r="W1421" s="41" t="s">
        <v>1925</v>
      </c>
      <c r="X1421" s="43">
        <v>43534</v>
      </c>
      <c r="Y1421" s="43">
        <f t="shared" si="93"/>
        <v>43534</v>
      </c>
      <c r="Z1421" s="41">
        <f t="shared" si="94"/>
        <v>1414</v>
      </c>
      <c r="AA1421" s="42">
        <v>274</v>
      </c>
      <c r="AB1421" s="42">
        <v>0</v>
      </c>
      <c r="AC1421" s="40"/>
      <c r="AD1421" s="44" t="s">
        <v>400</v>
      </c>
      <c r="AE1421" s="41">
        <f t="shared" si="95"/>
        <v>1414</v>
      </c>
      <c r="AF1421" s="45" t="s">
        <v>401</v>
      </c>
      <c r="AG1421" s="46" t="s">
        <v>173</v>
      </c>
      <c r="AH1421" s="40">
        <f t="shared" si="97"/>
        <v>43646</v>
      </c>
      <c r="AI1421" s="40">
        <f t="shared" si="92"/>
        <v>43646</v>
      </c>
      <c r="AJ1421" s="41" t="s">
        <v>402</v>
      </c>
    </row>
    <row r="1422" spans="1:36" ht="15" customHeight="1">
      <c r="A1422" s="39">
        <f t="shared" si="96"/>
        <v>2019</v>
      </c>
      <c r="B1422" s="40">
        <v>43556</v>
      </c>
      <c r="C1422" s="40">
        <v>43646</v>
      </c>
      <c r="D1422" s="41" t="s">
        <v>96</v>
      </c>
      <c r="E1422" s="41">
        <v>322</v>
      </c>
      <c r="F1422" s="41" t="s">
        <v>144</v>
      </c>
      <c r="G1422" s="41" t="s">
        <v>144</v>
      </c>
      <c r="H1422" s="41" t="s">
        <v>145</v>
      </c>
      <c r="I1422" s="41" t="s">
        <v>304</v>
      </c>
      <c r="J1422" s="41" t="s">
        <v>305</v>
      </c>
      <c r="K1422" s="41" t="s">
        <v>306</v>
      </c>
      <c r="L1422" s="41" t="s">
        <v>101</v>
      </c>
      <c r="M1422" s="41" t="s">
        <v>164</v>
      </c>
      <c r="N1422" s="41" t="s">
        <v>103</v>
      </c>
      <c r="O1422" s="41">
        <v>2</v>
      </c>
      <c r="P1422" s="42">
        <v>275.5</v>
      </c>
      <c r="Q1422" s="41" t="s">
        <v>121</v>
      </c>
      <c r="R1422" s="41" t="s">
        <v>122</v>
      </c>
      <c r="S1422" s="41" t="s">
        <v>122</v>
      </c>
      <c r="T1422" s="41" t="s">
        <v>121</v>
      </c>
      <c r="U1422" s="41" t="s">
        <v>122</v>
      </c>
      <c r="V1422" s="41" t="s">
        <v>122</v>
      </c>
      <c r="W1422" s="41" t="s">
        <v>1925</v>
      </c>
      <c r="X1422" s="43">
        <v>43543</v>
      </c>
      <c r="Y1422" s="43">
        <f t="shared" si="93"/>
        <v>43543</v>
      </c>
      <c r="Z1422" s="41">
        <f t="shared" si="94"/>
        <v>1415</v>
      </c>
      <c r="AA1422" s="42">
        <v>551</v>
      </c>
      <c r="AB1422" s="42">
        <v>0</v>
      </c>
      <c r="AC1422" s="40"/>
      <c r="AD1422" s="44" t="s">
        <v>400</v>
      </c>
      <c r="AE1422" s="41">
        <f t="shared" si="95"/>
        <v>1415</v>
      </c>
      <c r="AF1422" s="45" t="s">
        <v>401</v>
      </c>
      <c r="AG1422" s="46" t="s">
        <v>173</v>
      </c>
      <c r="AH1422" s="40">
        <f t="shared" si="97"/>
        <v>43646</v>
      </c>
      <c r="AI1422" s="40">
        <f t="shared" si="92"/>
        <v>43646</v>
      </c>
      <c r="AJ1422" s="41" t="s">
        <v>402</v>
      </c>
    </row>
    <row r="1423" spans="1:36" ht="15" customHeight="1">
      <c r="A1423" s="39">
        <f t="shared" si="96"/>
        <v>2019</v>
      </c>
      <c r="B1423" s="40">
        <v>43556</v>
      </c>
      <c r="C1423" s="40">
        <v>43646</v>
      </c>
      <c r="D1423" s="41" t="s">
        <v>96</v>
      </c>
      <c r="E1423" s="41">
        <v>322</v>
      </c>
      <c r="F1423" s="41" t="s">
        <v>144</v>
      </c>
      <c r="G1423" s="41" t="s">
        <v>144</v>
      </c>
      <c r="H1423" s="41" t="s">
        <v>145</v>
      </c>
      <c r="I1423" s="41" t="s">
        <v>304</v>
      </c>
      <c r="J1423" s="41" t="s">
        <v>305</v>
      </c>
      <c r="K1423" s="41" t="s">
        <v>306</v>
      </c>
      <c r="L1423" s="41" t="s">
        <v>101</v>
      </c>
      <c r="M1423" s="41" t="s">
        <v>164</v>
      </c>
      <c r="N1423" s="41" t="s">
        <v>103</v>
      </c>
      <c r="O1423" s="41">
        <v>4</v>
      </c>
      <c r="P1423" s="42">
        <f>(818/4)*3</f>
        <v>613.5</v>
      </c>
      <c r="Q1423" s="41" t="s">
        <v>121</v>
      </c>
      <c r="R1423" s="41" t="s">
        <v>122</v>
      </c>
      <c r="S1423" s="41" t="s">
        <v>122</v>
      </c>
      <c r="T1423" s="41" t="s">
        <v>121</v>
      </c>
      <c r="U1423" s="41" t="s">
        <v>122</v>
      </c>
      <c r="V1423" s="41" t="s">
        <v>122</v>
      </c>
      <c r="W1423" s="41" t="s">
        <v>125</v>
      </c>
      <c r="X1423" s="43">
        <v>43539</v>
      </c>
      <c r="Y1423" s="43">
        <f t="shared" si="93"/>
        <v>43539</v>
      </c>
      <c r="Z1423" s="41">
        <f t="shared" si="94"/>
        <v>1416</v>
      </c>
      <c r="AA1423" s="42">
        <v>818</v>
      </c>
      <c r="AB1423" s="42">
        <v>0</v>
      </c>
      <c r="AC1423" s="40"/>
      <c r="AD1423" s="44" t="s">
        <v>400</v>
      </c>
      <c r="AE1423" s="41">
        <f t="shared" si="95"/>
        <v>1416</v>
      </c>
      <c r="AF1423" s="45" t="s">
        <v>401</v>
      </c>
      <c r="AG1423" s="46" t="s">
        <v>173</v>
      </c>
      <c r="AH1423" s="40">
        <f t="shared" si="97"/>
        <v>43646</v>
      </c>
      <c r="AI1423" s="40">
        <f t="shared" si="92"/>
        <v>43646</v>
      </c>
      <c r="AJ1423" s="41" t="s">
        <v>402</v>
      </c>
    </row>
    <row r="1424" spans="1:36" ht="15" customHeight="1">
      <c r="A1424" s="39">
        <f t="shared" si="96"/>
        <v>2019</v>
      </c>
      <c r="B1424" s="40">
        <v>43556</v>
      </c>
      <c r="C1424" s="40">
        <v>43646</v>
      </c>
      <c r="D1424" s="41" t="s">
        <v>96</v>
      </c>
      <c r="E1424" s="41">
        <v>203</v>
      </c>
      <c r="F1424" s="41" t="s">
        <v>307</v>
      </c>
      <c r="G1424" s="48" t="s">
        <v>126</v>
      </c>
      <c r="H1424" s="41" t="s">
        <v>127</v>
      </c>
      <c r="I1424" s="41" t="s">
        <v>1366</v>
      </c>
      <c r="J1424" s="41" t="s">
        <v>1367</v>
      </c>
      <c r="K1424" s="41" t="s">
        <v>1368</v>
      </c>
      <c r="L1424" s="41" t="s">
        <v>101</v>
      </c>
      <c r="M1424" s="41" t="s">
        <v>164</v>
      </c>
      <c r="N1424" s="41" t="s">
        <v>103</v>
      </c>
      <c r="O1424" s="41">
        <v>5</v>
      </c>
      <c r="P1424" s="42">
        <f>(1667/5)*4</f>
        <v>1333.6</v>
      </c>
      <c r="Q1424" s="41" t="s">
        <v>121</v>
      </c>
      <c r="R1424" s="41" t="s">
        <v>122</v>
      </c>
      <c r="S1424" s="41" t="s">
        <v>122</v>
      </c>
      <c r="T1424" s="41" t="s">
        <v>121</v>
      </c>
      <c r="U1424" s="41" t="s">
        <v>122</v>
      </c>
      <c r="V1424" s="41" t="s">
        <v>122</v>
      </c>
      <c r="W1424" s="41" t="s">
        <v>125</v>
      </c>
      <c r="X1424" s="43">
        <v>43546</v>
      </c>
      <c r="Y1424" s="43">
        <f t="shared" si="93"/>
        <v>43546</v>
      </c>
      <c r="Z1424" s="41">
        <f t="shared" si="94"/>
        <v>1417</v>
      </c>
      <c r="AA1424" s="42">
        <v>1667</v>
      </c>
      <c r="AB1424" s="42">
        <v>0</v>
      </c>
      <c r="AC1424" s="40"/>
      <c r="AD1424" s="44" t="s">
        <v>400</v>
      </c>
      <c r="AE1424" s="41">
        <f t="shared" si="95"/>
        <v>1417</v>
      </c>
      <c r="AF1424" s="45" t="s">
        <v>401</v>
      </c>
      <c r="AG1424" s="46" t="s">
        <v>173</v>
      </c>
      <c r="AH1424" s="40">
        <f t="shared" si="97"/>
        <v>43646</v>
      </c>
      <c r="AI1424" s="40">
        <f t="shared" ref="AI1424:AI1487" si="98">+AH1424</f>
        <v>43646</v>
      </c>
      <c r="AJ1424" s="41" t="s">
        <v>402</v>
      </c>
    </row>
    <row r="1425" spans="1:36" ht="15" customHeight="1">
      <c r="A1425" s="39">
        <f t="shared" si="96"/>
        <v>2019</v>
      </c>
      <c r="B1425" s="40">
        <v>43556</v>
      </c>
      <c r="C1425" s="40">
        <v>43646</v>
      </c>
      <c r="D1425" s="41" t="s">
        <v>96</v>
      </c>
      <c r="E1425" s="41">
        <v>322</v>
      </c>
      <c r="F1425" s="41" t="s">
        <v>144</v>
      </c>
      <c r="G1425" s="41" t="s">
        <v>144</v>
      </c>
      <c r="H1425" s="41" t="s">
        <v>145</v>
      </c>
      <c r="I1425" s="41" t="s">
        <v>304</v>
      </c>
      <c r="J1425" s="41" t="s">
        <v>305</v>
      </c>
      <c r="K1425" s="41" t="s">
        <v>306</v>
      </c>
      <c r="L1425" s="41" t="s">
        <v>101</v>
      </c>
      <c r="M1425" s="41" t="s">
        <v>164</v>
      </c>
      <c r="N1425" s="41" t="s">
        <v>103</v>
      </c>
      <c r="O1425" s="41">
        <v>0</v>
      </c>
      <c r="P1425" s="42">
        <v>0</v>
      </c>
      <c r="Q1425" s="41" t="s">
        <v>121</v>
      </c>
      <c r="R1425" s="41" t="s">
        <v>122</v>
      </c>
      <c r="S1425" s="41" t="s">
        <v>122</v>
      </c>
      <c r="T1425" s="41" t="s">
        <v>121</v>
      </c>
      <c r="U1425" s="41" t="s">
        <v>122</v>
      </c>
      <c r="V1425" s="41" t="s">
        <v>122</v>
      </c>
      <c r="W1425" s="41" t="s">
        <v>1925</v>
      </c>
      <c r="X1425" s="43">
        <v>43535</v>
      </c>
      <c r="Y1425" s="43">
        <f t="shared" si="93"/>
        <v>43535</v>
      </c>
      <c r="Z1425" s="41">
        <f t="shared" si="94"/>
        <v>1418</v>
      </c>
      <c r="AA1425" s="42">
        <v>302.01</v>
      </c>
      <c r="AB1425" s="42">
        <v>0</v>
      </c>
      <c r="AC1425" s="40"/>
      <c r="AD1425" s="44" t="s">
        <v>400</v>
      </c>
      <c r="AE1425" s="41">
        <f t="shared" si="95"/>
        <v>1418</v>
      </c>
      <c r="AF1425" s="45" t="s">
        <v>401</v>
      </c>
      <c r="AG1425" s="46" t="s">
        <v>173</v>
      </c>
      <c r="AH1425" s="40">
        <f t="shared" si="97"/>
        <v>43646</v>
      </c>
      <c r="AI1425" s="40">
        <f t="shared" si="98"/>
        <v>43646</v>
      </c>
      <c r="AJ1425" s="41" t="s">
        <v>402</v>
      </c>
    </row>
    <row r="1426" spans="1:36" ht="15" customHeight="1">
      <c r="A1426" s="39">
        <f t="shared" si="96"/>
        <v>2019</v>
      </c>
      <c r="B1426" s="40">
        <v>43556</v>
      </c>
      <c r="C1426" s="40">
        <v>43646</v>
      </c>
      <c r="D1426" s="41" t="s">
        <v>96</v>
      </c>
      <c r="E1426" s="41">
        <v>322</v>
      </c>
      <c r="F1426" s="41" t="s">
        <v>144</v>
      </c>
      <c r="G1426" s="41" t="s">
        <v>144</v>
      </c>
      <c r="H1426" s="41" t="s">
        <v>145</v>
      </c>
      <c r="I1426" s="41" t="s">
        <v>304</v>
      </c>
      <c r="J1426" s="41" t="s">
        <v>305</v>
      </c>
      <c r="K1426" s="41" t="s">
        <v>306</v>
      </c>
      <c r="L1426" s="41" t="s">
        <v>101</v>
      </c>
      <c r="M1426" s="41" t="s">
        <v>164</v>
      </c>
      <c r="N1426" s="41" t="s">
        <v>103</v>
      </c>
      <c r="O1426" s="41">
        <v>0</v>
      </c>
      <c r="P1426" s="42">
        <v>0</v>
      </c>
      <c r="Q1426" s="41" t="s">
        <v>121</v>
      </c>
      <c r="R1426" s="41" t="s">
        <v>122</v>
      </c>
      <c r="S1426" s="41" t="s">
        <v>122</v>
      </c>
      <c r="T1426" s="41" t="s">
        <v>121</v>
      </c>
      <c r="U1426" s="41" t="s">
        <v>122</v>
      </c>
      <c r="V1426" s="41" t="s">
        <v>122</v>
      </c>
      <c r="W1426" s="41" t="s">
        <v>1925</v>
      </c>
      <c r="X1426" s="43">
        <v>43543</v>
      </c>
      <c r="Y1426" s="43">
        <f t="shared" si="93"/>
        <v>43543</v>
      </c>
      <c r="Z1426" s="41">
        <f t="shared" si="94"/>
        <v>1419</v>
      </c>
      <c r="AA1426" s="42">
        <v>301.99</v>
      </c>
      <c r="AB1426" s="42">
        <v>0</v>
      </c>
      <c r="AC1426" s="40"/>
      <c r="AD1426" s="44" t="s">
        <v>400</v>
      </c>
      <c r="AE1426" s="41">
        <f t="shared" si="95"/>
        <v>1419</v>
      </c>
      <c r="AF1426" s="45" t="s">
        <v>401</v>
      </c>
      <c r="AG1426" s="46" t="s">
        <v>173</v>
      </c>
      <c r="AH1426" s="40">
        <f t="shared" si="97"/>
        <v>43646</v>
      </c>
      <c r="AI1426" s="40">
        <f t="shared" si="98"/>
        <v>43646</v>
      </c>
      <c r="AJ1426" s="41" t="s">
        <v>402</v>
      </c>
    </row>
    <row r="1427" spans="1:36" ht="15" customHeight="1">
      <c r="A1427" s="39">
        <f t="shared" si="96"/>
        <v>2019</v>
      </c>
      <c r="B1427" s="40">
        <v>43556</v>
      </c>
      <c r="C1427" s="40">
        <v>43646</v>
      </c>
      <c r="D1427" s="41" t="s">
        <v>96</v>
      </c>
      <c r="E1427" s="41">
        <v>322</v>
      </c>
      <c r="F1427" s="41" t="s">
        <v>144</v>
      </c>
      <c r="G1427" s="41" t="s">
        <v>144</v>
      </c>
      <c r="H1427" s="41" t="s">
        <v>145</v>
      </c>
      <c r="I1427" s="41" t="s">
        <v>304</v>
      </c>
      <c r="J1427" s="41" t="s">
        <v>305</v>
      </c>
      <c r="K1427" s="41" t="s">
        <v>306</v>
      </c>
      <c r="L1427" s="41" t="s">
        <v>101</v>
      </c>
      <c r="M1427" s="41" t="s">
        <v>164</v>
      </c>
      <c r="N1427" s="41" t="s">
        <v>103</v>
      </c>
      <c r="O1427" s="41">
        <v>0</v>
      </c>
      <c r="P1427" s="42">
        <v>0</v>
      </c>
      <c r="Q1427" s="41" t="s">
        <v>121</v>
      </c>
      <c r="R1427" s="41" t="s">
        <v>122</v>
      </c>
      <c r="S1427" s="41" t="s">
        <v>122</v>
      </c>
      <c r="T1427" s="41" t="s">
        <v>121</v>
      </c>
      <c r="U1427" s="41" t="s">
        <v>122</v>
      </c>
      <c r="V1427" s="41" t="s">
        <v>122</v>
      </c>
      <c r="W1427" s="41" t="s">
        <v>1925</v>
      </c>
      <c r="X1427" s="43">
        <v>43548</v>
      </c>
      <c r="Y1427" s="43">
        <f t="shared" si="93"/>
        <v>43548</v>
      </c>
      <c r="Z1427" s="41">
        <f t="shared" si="94"/>
        <v>1420</v>
      </c>
      <c r="AA1427" s="42">
        <v>157</v>
      </c>
      <c r="AB1427" s="42">
        <v>0</v>
      </c>
      <c r="AC1427" s="40"/>
      <c r="AD1427" s="44" t="s">
        <v>400</v>
      </c>
      <c r="AE1427" s="41">
        <f t="shared" si="95"/>
        <v>1420</v>
      </c>
      <c r="AF1427" s="45" t="s">
        <v>401</v>
      </c>
      <c r="AG1427" s="46" t="s">
        <v>173</v>
      </c>
      <c r="AH1427" s="40">
        <f t="shared" si="97"/>
        <v>43646</v>
      </c>
      <c r="AI1427" s="40">
        <f t="shared" si="98"/>
        <v>43646</v>
      </c>
      <c r="AJ1427" s="41" t="s">
        <v>402</v>
      </c>
    </row>
    <row r="1428" spans="1:36" ht="15" customHeight="1">
      <c r="A1428" s="39">
        <f t="shared" si="96"/>
        <v>2019</v>
      </c>
      <c r="B1428" s="40">
        <v>43556</v>
      </c>
      <c r="C1428" s="40">
        <v>43646</v>
      </c>
      <c r="D1428" s="41" t="s">
        <v>96</v>
      </c>
      <c r="E1428" s="41">
        <v>322</v>
      </c>
      <c r="F1428" s="41" t="s">
        <v>144</v>
      </c>
      <c r="G1428" s="41" t="s">
        <v>144</v>
      </c>
      <c r="H1428" s="41" t="s">
        <v>145</v>
      </c>
      <c r="I1428" s="41" t="s">
        <v>304</v>
      </c>
      <c r="J1428" s="41" t="s">
        <v>305</v>
      </c>
      <c r="K1428" s="41" t="s">
        <v>306</v>
      </c>
      <c r="L1428" s="41" t="s">
        <v>101</v>
      </c>
      <c r="M1428" s="41" t="s">
        <v>164</v>
      </c>
      <c r="N1428" s="41" t="s">
        <v>103</v>
      </c>
      <c r="O1428" s="41">
        <v>0</v>
      </c>
      <c r="P1428" s="42">
        <v>0</v>
      </c>
      <c r="Q1428" s="41" t="s">
        <v>121</v>
      </c>
      <c r="R1428" s="41" t="s">
        <v>122</v>
      </c>
      <c r="S1428" s="41" t="s">
        <v>122</v>
      </c>
      <c r="T1428" s="41" t="s">
        <v>121</v>
      </c>
      <c r="U1428" s="41" t="s">
        <v>122</v>
      </c>
      <c r="V1428" s="41" t="s">
        <v>122</v>
      </c>
      <c r="W1428" s="41" t="s">
        <v>1925</v>
      </c>
      <c r="X1428" s="43">
        <v>43531</v>
      </c>
      <c r="Y1428" s="43">
        <f t="shared" si="93"/>
        <v>43531</v>
      </c>
      <c r="Z1428" s="41">
        <f t="shared" si="94"/>
        <v>1421</v>
      </c>
      <c r="AA1428" s="42">
        <v>151</v>
      </c>
      <c r="AB1428" s="42">
        <v>0</v>
      </c>
      <c r="AC1428" s="40"/>
      <c r="AD1428" s="44" t="s">
        <v>400</v>
      </c>
      <c r="AE1428" s="41">
        <f t="shared" si="95"/>
        <v>1421</v>
      </c>
      <c r="AF1428" s="45" t="s">
        <v>401</v>
      </c>
      <c r="AG1428" s="46" t="s">
        <v>173</v>
      </c>
      <c r="AH1428" s="40">
        <f t="shared" si="97"/>
        <v>43646</v>
      </c>
      <c r="AI1428" s="40">
        <f t="shared" si="98"/>
        <v>43646</v>
      </c>
      <c r="AJ1428" s="41" t="s">
        <v>402</v>
      </c>
    </row>
    <row r="1429" spans="1:36" ht="15" customHeight="1">
      <c r="A1429" s="39">
        <f t="shared" si="96"/>
        <v>2019</v>
      </c>
      <c r="B1429" s="40">
        <v>43556</v>
      </c>
      <c r="C1429" s="40">
        <v>43646</v>
      </c>
      <c r="D1429" s="41" t="s">
        <v>96</v>
      </c>
      <c r="E1429" s="41">
        <v>322</v>
      </c>
      <c r="F1429" s="41" t="s">
        <v>144</v>
      </c>
      <c r="G1429" s="41" t="s">
        <v>144</v>
      </c>
      <c r="H1429" s="41" t="s">
        <v>145</v>
      </c>
      <c r="I1429" s="41" t="s">
        <v>304</v>
      </c>
      <c r="J1429" s="41" t="s">
        <v>305</v>
      </c>
      <c r="K1429" s="41" t="s">
        <v>306</v>
      </c>
      <c r="L1429" s="41" t="s">
        <v>101</v>
      </c>
      <c r="M1429" s="41" t="s">
        <v>164</v>
      </c>
      <c r="N1429" s="41" t="s">
        <v>103</v>
      </c>
      <c r="O1429" s="41">
        <v>0</v>
      </c>
      <c r="P1429" s="42">
        <v>0</v>
      </c>
      <c r="Q1429" s="41" t="s">
        <v>121</v>
      </c>
      <c r="R1429" s="41" t="s">
        <v>122</v>
      </c>
      <c r="S1429" s="41" t="s">
        <v>122</v>
      </c>
      <c r="T1429" s="41" t="s">
        <v>121</v>
      </c>
      <c r="U1429" s="41" t="s">
        <v>122</v>
      </c>
      <c r="V1429" s="41" t="s">
        <v>122</v>
      </c>
      <c r="W1429" s="41" t="s">
        <v>1925</v>
      </c>
      <c r="X1429" s="43">
        <v>43548</v>
      </c>
      <c r="Y1429" s="43">
        <f t="shared" si="93"/>
        <v>43548</v>
      </c>
      <c r="Z1429" s="41">
        <f t="shared" si="94"/>
        <v>1422</v>
      </c>
      <c r="AA1429" s="42">
        <v>308</v>
      </c>
      <c r="AB1429" s="42">
        <v>0</v>
      </c>
      <c r="AC1429" s="40"/>
      <c r="AD1429" s="44" t="s">
        <v>400</v>
      </c>
      <c r="AE1429" s="41">
        <f t="shared" si="95"/>
        <v>1422</v>
      </c>
      <c r="AF1429" s="45" t="s">
        <v>401</v>
      </c>
      <c r="AG1429" s="46" t="s">
        <v>173</v>
      </c>
      <c r="AH1429" s="40">
        <f t="shared" si="97"/>
        <v>43646</v>
      </c>
      <c r="AI1429" s="40">
        <f t="shared" si="98"/>
        <v>43646</v>
      </c>
      <c r="AJ1429" s="41" t="s">
        <v>402</v>
      </c>
    </row>
    <row r="1430" spans="1:36" ht="15" customHeight="1">
      <c r="A1430" s="39">
        <f t="shared" si="96"/>
        <v>2019</v>
      </c>
      <c r="B1430" s="40">
        <v>43556</v>
      </c>
      <c r="C1430" s="40">
        <v>43646</v>
      </c>
      <c r="D1430" s="41" t="s">
        <v>96</v>
      </c>
      <c r="E1430" s="41">
        <v>203</v>
      </c>
      <c r="F1430" s="41" t="s">
        <v>307</v>
      </c>
      <c r="G1430" s="48" t="s">
        <v>126</v>
      </c>
      <c r="H1430" s="41" t="s">
        <v>127</v>
      </c>
      <c r="I1430" s="41" t="s">
        <v>1366</v>
      </c>
      <c r="J1430" s="41" t="s">
        <v>1367</v>
      </c>
      <c r="K1430" s="41" t="s">
        <v>1368</v>
      </c>
      <c r="L1430" s="41" t="s">
        <v>102</v>
      </c>
      <c r="M1430" s="41" t="s">
        <v>1926</v>
      </c>
      <c r="N1430" s="41" t="s">
        <v>103</v>
      </c>
      <c r="O1430" s="41">
        <v>13</v>
      </c>
      <c r="P1430" s="42">
        <f>(3130/13)*12</f>
        <v>2889.2307692307695</v>
      </c>
      <c r="Q1430" s="41" t="s">
        <v>121</v>
      </c>
      <c r="R1430" s="41" t="s">
        <v>122</v>
      </c>
      <c r="S1430" s="41" t="s">
        <v>122</v>
      </c>
      <c r="T1430" s="41" t="s">
        <v>121</v>
      </c>
      <c r="U1430" s="41" t="s">
        <v>122</v>
      </c>
      <c r="V1430" s="41" t="s">
        <v>122</v>
      </c>
      <c r="W1430" s="41" t="s">
        <v>1711</v>
      </c>
      <c r="X1430" s="43">
        <v>43588</v>
      </c>
      <c r="Y1430" s="43">
        <f t="shared" si="93"/>
        <v>43588</v>
      </c>
      <c r="Z1430" s="41">
        <f t="shared" si="94"/>
        <v>1423</v>
      </c>
      <c r="AA1430" s="42">
        <v>3130</v>
      </c>
      <c r="AB1430" s="42">
        <v>0</v>
      </c>
      <c r="AC1430" s="40"/>
      <c r="AD1430" s="44" t="s">
        <v>400</v>
      </c>
      <c r="AE1430" s="41">
        <f t="shared" si="95"/>
        <v>1423</v>
      </c>
      <c r="AF1430" s="45" t="s">
        <v>401</v>
      </c>
      <c r="AG1430" s="46" t="s">
        <v>173</v>
      </c>
      <c r="AH1430" s="40">
        <f t="shared" si="97"/>
        <v>43646</v>
      </c>
      <c r="AI1430" s="40">
        <f t="shared" si="98"/>
        <v>43646</v>
      </c>
      <c r="AJ1430" s="41" t="s">
        <v>402</v>
      </c>
    </row>
    <row r="1431" spans="1:36" ht="15" customHeight="1">
      <c r="A1431" s="39">
        <f t="shared" si="96"/>
        <v>2019</v>
      </c>
      <c r="B1431" s="40">
        <v>43556</v>
      </c>
      <c r="C1431" s="40">
        <v>43646</v>
      </c>
      <c r="D1431" s="41" t="s">
        <v>96</v>
      </c>
      <c r="E1431" s="41">
        <v>203</v>
      </c>
      <c r="F1431" s="41" t="s">
        <v>307</v>
      </c>
      <c r="G1431" s="48" t="s">
        <v>126</v>
      </c>
      <c r="H1431" s="41" t="s">
        <v>127</v>
      </c>
      <c r="I1431" s="41" t="s">
        <v>1366</v>
      </c>
      <c r="J1431" s="41" t="s">
        <v>1367</v>
      </c>
      <c r="K1431" s="41" t="s">
        <v>1368</v>
      </c>
      <c r="L1431" s="41" t="s">
        <v>102</v>
      </c>
      <c r="M1431" s="41" t="s">
        <v>1926</v>
      </c>
      <c r="N1431" s="41" t="s">
        <v>103</v>
      </c>
      <c r="O1431" s="41">
        <v>4</v>
      </c>
      <c r="P1431" s="42">
        <f>(1210/4)*3</f>
        <v>907.5</v>
      </c>
      <c r="Q1431" s="41" t="s">
        <v>121</v>
      </c>
      <c r="R1431" s="41" t="s">
        <v>122</v>
      </c>
      <c r="S1431" s="41" t="s">
        <v>122</v>
      </c>
      <c r="T1431" s="41" t="s">
        <v>121</v>
      </c>
      <c r="U1431" s="41" t="s">
        <v>122</v>
      </c>
      <c r="V1431" s="41" t="s">
        <v>122</v>
      </c>
      <c r="W1431" s="41" t="s">
        <v>1711</v>
      </c>
      <c r="X1431" s="43">
        <v>43601</v>
      </c>
      <c r="Y1431" s="43">
        <f t="shared" si="93"/>
        <v>43601</v>
      </c>
      <c r="Z1431" s="41">
        <f t="shared" si="94"/>
        <v>1424</v>
      </c>
      <c r="AA1431" s="42">
        <v>1210</v>
      </c>
      <c r="AB1431" s="42">
        <v>0</v>
      </c>
      <c r="AC1431" s="40"/>
      <c r="AD1431" s="44" t="s">
        <v>400</v>
      </c>
      <c r="AE1431" s="41">
        <f t="shared" si="95"/>
        <v>1424</v>
      </c>
      <c r="AF1431" s="45" t="s">
        <v>401</v>
      </c>
      <c r="AG1431" s="46" t="s">
        <v>173</v>
      </c>
      <c r="AH1431" s="40">
        <f t="shared" si="97"/>
        <v>43646</v>
      </c>
      <c r="AI1431" s="40">
        <f t="shared" si="98"/>
        <v>43646</v>
      </c>
      <c r="AJ1431" s="41" t="s">
        <v>402</v>
      </c>
    </row>
    <row r="1432" spans="1:36" ht="15" customHeight="1">
      <c r="A1432" s="39">
        <f t="shared" si="96"/>
        <v>2019</v>
      </c>
      <c r="B1432" s="40">
        <v>43556</v>
      </c>
      <c r="C1432" s="40">
        <v>43646</v>
      </c>
      <c r="D1432" s="41" t="s">
        <v>96</v>
      </c>
      <c r="E1432" s="41">
        <v>203</v>
      </c>
      <c r="F1432" s="41" t="s">
        <v>307</v>
      </c>
      <c r="G1432" s="48" t="s">
        <v>126</v>
      </c>
      <c r="H1432" s="41" t="s">
        <v>127</v>
      </c>
      <c r="I1432" s="41" t="s">
        <v>1366</v>
      </c>
      <c r="J1432" s="41" t="s">
        <v>1367</v>
      </c>
      <c r="K1432" s="41" t="s">
        <v>1368</v>
      </c>
      <c r="L1432" s="41" t="s">
        <v>102</v>
      </c>
      <c r="M1432" s="41" t="s">
        <v>1926</v>
      </c>
      <c r="N1432" s="41" t="s">
        <v>103</v>
      </c>
      <c r="O1432" s="41">
        <v>4</v>
      </c>
      <c r="P1432" s="42">
        <f>(1131/4)*3</f>
        <v>848.25</v>
      </c>
      <c r="Q1432" s="41" t="s">
        <v>121</v>
      </c>
      <c r="R1432" s="41" t="s">
        <v>122</v>
      </c>
      <c r="S1432" s="41" t="s">
        <v>122</v>
      </c>
      <c r="T1432" s="41" t="s">
        <v>121</v>
      </c>
      <c r="U1432" s="41" t="s">
        <v>122</v>
      </c>
      <c r="V1432" s="41" t="s">
        <v>122</v>
      </c>
      <c r="W1432" s="41" t="s">
        <v>1711</v>
      </c>
      <c r="X1432" s="43">
        <v>43572</v>
      </c>
      <c r="Y1432" s="43">
        <f t="shared" si="93"/>
        <v>43572</v>
      </c>
      <c r="Z1432" s="41">
        <f t="shared" si="94"/>
        <v>1425</v>
      </c>
      <c r="AA1432" s="42">
        <v>1131</v>
      </c>
      <c r="AB1432" s="42">
        <v>0</v>
      </c>
      <c r="AC1432" s="40"/>
      <c r="AD1432" s="44" t="s">
        <v>400</v>
      </c>
      <c r="AE1432" s="41">
        <f t="shared" si="95"/>
        <v>1425</v>
      </c>
      <c r="AF1432" s="45" t="s">
        <v>401</v>
      </c>
      <c r="AG1432" s="46" t="s">
        <v>173</v>
      </c>
      <c r="AH1432" s="40">
        <f t="shared" si="97"/>
        <v>43646</v>
      </c>
      <c r="AI1432" s="40">
        <f t="shared" si="98"/>
        <v>43646</v>
      </c>
      <c r="AJ1432" s="41" t="s">
        <v>402</v>
      </c>
    </row>
    <row r="1433" spans="1:36" ht="15" customHeight="1">
      <c r="A1433" s="39">
        <f t="shared" si="96"/>
        <v>2019</v>
      </c>
      <c r="B1433" s="40">
        <v>43556</v>
      </c>
      <c r="C1433" s="40">
        <v>43646</v>
      </c>
      <c r="D1433" s="41" t="s">
        <v>96</v>
      </c>
      <c r="E1433" s="41">
        <v>203</v>
      </c>
      <c r="F1433" s="41" t="s">
        <v>307</v>
      </c>
      <c r="G1433" s="48" t="s">
        <v>126</v>
      </c>
      <c r="H1433" s="41" t="s">
        <v>127</v>
      </c>
      <c r="I1433" s="41" t="s">
        <v>1366</v>
      </c>
      <c r="J1433" s="41" t="s">
        <v>1367</v>
      </c>
      <c r="K1433" s="41" t="s">
        <v>1368</v>
      </c>
      <c r="L1433" s="41" t="s">
        <v>102</v>
      </c>
      <c r="M1433" s="41" t="s">
        <v>1926</v>
      </c>
      <c r="N1433" s="41" t="s">
        <v>103</v>
      </c>
      <c r="O1433" s="41">
        <v>4</v>
      </c>
      <c r="P1433" s="42">
        <f>(1080/4)*3</f>
        <v>810</v>
      </c>
      <c r="Q1433" s="41" t="s">
        <v>121</v>
      </c>
      <c r="R1433" s="41" t="s">
        <v>122</v>
      </c>
      <c r="S1433" s="41" t="s">
        <v>122</v>
      </c>
      <c r="T1433" s="41" t="s">
        <v>121</v>
      </c>
      <c r="U1433" s="41" t="s">
        <v>122</v>
      </c>
      <c r="V1433" s="41" t="s">
        <v>122</v>
      </c>
      <c r="W1433" s="41" t="s">
        <v>1711</v>
      </c>
      <c r="X1433" s="43">
        <v>43572</v>
      </c>
      <c r="Y1433" s="43">
        <f t="shared" si="93"/>
        <v>43572</v>
      </c>
      <c r="Z1433" s="41">
        <f t="shared" si="94"/>
        <v>1426</v>
      </c>
      <c r="AA1433" s="42">
        <v>1080</v>
      </c>
      <c r="AB1433" s="42">
        <v>0</v>
      </c>
      <c r="AC1433" s="40"/>
      <c r="AD1433" s="44" t="s">
        <v>400</v>
      </c>
      <c r="AE1433" s="41">
        <f t="shared" si="95"/>
        <v>1426</v>
      </c>
      <c r="AF1433" s="45" t="s">
        <v>401</v>
      </c>
      <c r="AG1433" s="46" t="s">
        <v>173</v>
      </c>
      <c r="AH1433" s="40">
        <f t="shared" si="97"/>
        <v>43646</v>
      </c>
      <c r="AI1433" s="40">
        <f t="shared" si="98"/>
        <v>43646</v>
      </c>
      <c r="AJ1433" s="41" t="s">
        <v>402</v>
      </c>
    </row>
    <row r="1434" spans="1:36" ht="15" customHeight="1">
      <c r="A1434" s="39">
        <f t="shared" si="96"/>
        <v>2019</v>
      </c>
      <c r="B1434" s="40">
        <v>43556</v>
      </c>
      <c r="C1434" s="40">
        <v>43646</v>
      </c>
      <c r="D1434" s="41" t="s">
        <v>96</v>
      </c>
      <c r="E1434" s="41">
        <v>203</v>
      </c>
      <c r="F1434" s="41" t="s">
        <v>307</v>
      </c>
      <c r="G1434" s="48" t="s">
        <v>126</v>
      </c>
      <c r="H1434" s="41" t="s">
        <v>127</v>
      </c>
      <c r="I1434" s="41" t="s">
        <v>1366</v>
      </c>
      <c r="J1434" s="41" t="s">
        <v>1367</v>
      </c>
      <c r="K1434" s="41" t="s">
        <v>1368</v>
      </c>
      <c r="L1434" s="41" t="s">
        <v>102</v>
      </c>
      <c r="M1434" s="41" t="s">
        <v>1926</v>
      </c>
      <c r="N1434" s="41" t="s">
        <v>103</v>
      </c>
      <c r="O1434" s="41">
        <v>4</v>
      </c>
      <c r="P1434" s="42">
        <f>(1110/4)*3</f>
        <v>832.5</v>
      </c>
      <c r="Q1434" s="41" t="s">
        <v>121</v>
      </c>
      <c r="R1434" s="41" t="s">
        <v>122</v>
      </c>
      <c r="S1434" s="41" t="s">
        <v>122</v>
      </c>
      <c r="T1434" s="41" t="s">
        <v>121</v>
      </c>
      <c r="U1434" s="41" t="s">
        <v>122</v>
      </c>
      <c r="V1434" s="41" t="s">
        <v>122</v>
      </c>
      <c r="W1434" s="41" t="s">
        <v>1711</v>
      </c>
      <c r="X1434" s="43">
        <v>43570</v>
      </c>
      <c r="Y1434" s="43">
        <f t="shared" si="93"/>
        <v>43570</v>
      </c>
      <c r="Z1434" s="41">
        <f t="shared" si="94"/>
        <v>1427</v>
      </c>
      <c r="AA1434" s="42">
        <v>1110</v>
      </c>
      <c r="AB1434" s="42">
        <v>0</v>
      </c>
      <c r="AC1434" s="40"/>
      <c r="AD1434" s="44" t="s">
        <v>400</v>
      </c>
      <c r="AE1434" s="41">
        <f t="shared" si="95"/>
        <v>1427</v>
      </c>
      <c r="AF1434" s="45" t="s">
        <v>401</v>
      </c>
      <c r="AG1434" s="46" t="s">
        <v>173</v>
      </c>
      <c r="AH1434" s="40">
        <f t="shared" si="97"/>
        <v>43646</v>
      </c>
      <c r="AI1434" s="40">
        <f t="shared" si="98"/>
        <v>43646</v>
      </c>
      <c r="AJ1434" s="41" t="s">
        <v>402</v>
      </c>
    </row>
    <row r="1435" spans="1:36" ht="15" customHeight="1">
      <c r="A1435" s="39">
        <f t="shared" si="96"/>
        <v>2019</v>
      </c>
      <c r="B1435" s="40">
        <v>43556</v>
      </c>
      <c r="C1435" s="40">
        <v>43646</v>
      </c>
      <c r="D1435" s="41" t="s">
        <v>96</v>
      </c>
      <c r="E1435" s="41">
        <v>203</v>
      </c>
      <c r="F1435" s="41" t="s">
        <v>307</v>
      </c>
      <c r="G1435" s="48" t="s">
        <v>126</v>
      </c>
      <c r="H1435" s="41" t="s">
        <v>127</v>
      </c>
      <c r="I1435" s="41" t="s">
        <v>1366</v>
      </c>
      <c r="J1435" s="41" t="s">
        <v>1367</v>
      </c>
      <c r="K1435" s="41" t="s">
        <v>1368</v>
      </c>
      <c r="L1435" s="41" t="s">
        <v>102</v>
      </c>
      <c r="M1435" s="41" t="s">
        <v>1926</v>
      </c>
      <c r="N1435" s="41" t="s">
        <v>103</v>
      </c>
      <c r="O1435" s="41">
        <v>6</v>
      </c>
      <c r="P1435" s="42">
        <f>(1336/6)*5</f>
        <v>1113.3333333333333</v>
      </c>
      <c r="Q1435" s="41" t="s">
        <v>121</v>
      </c>
      <c r="R1435" s="41" t="s">
        <v>122</v>
      </c>
      <c r="S1435" s="41" t="s">
        <v>122</v>
      </c>
      <c r="T1435" s="41" t="s">
        <v>121</v>
      </c>
      <c r="U1435" s="41" t="s">
        <v>122</v>
      </c>
      <c r="V1435" s="41" t="s">
        <v>122</v>
      </c>
      <c r="W1435" s="41" t="s">
        <v>1711</v>
      </c>
      <c r="X1435" s="43">
        <v>43560</v>
      </c>
      <c r="Y1435" s="43">
        <f t="shared" si="93"/>
        <v>43560</v>
      </c>
      <c r="Z1435" s="41">
        <f t="shared" si="94"/>
        <v>1428</v>
      </c>
      <c r="AA1435" s="42">
        <v>1336</v>
      </c>
      <c r="AB1435" s="42">
        <v>0</v>
      </c>
      <c r="AC1435" s="40"/>
      <c r="AD1435" s="44" t="s">
        <v>400</v>
      </c>
      <c r="AE1435" s="41">
        <f t="shared" si="95"/>
        <v>1428</v>
      </c>
      <c r="AF1435" s="45" t="s">
        <v>401</v>
      </c>
      <c r="AG1435" s="46" t="s">
        <v>173</v>
      </c>
      <c r="AH1435" s="40">
        <f t="shared" si="97"/>
        <v>43646</v>
      </c>
      <c r="AI1435" s="40">
        <f t="shared" si="98"/>
        <v>43646</v>
      </c>
      <c r="AJ1435" s="41" t="s">
        <v>402</v>
      </c>
    </row>
    <row r="1436" spans="1:36" ht="15" customHeight="1">
      <c r="A1436" s="39">
        <f t="shared" si="96"/>
        <v>2019</v>
      </c>
      <c r="B1436" s="40">
        <v>43556</v>
      </c>
      <c r="C1436" s="40">
        <v>43646</v>
      </c>
      <c r="D1436" s="41" t="s">
        <v>96</v>
      </c>
      <c r="E1436" s="41">
        <v>203</v>
      </c>
      <c r="F1436" s="41" t="s">
        <v>307</v>
      </c>
      <c r="G1436" s="48" t="s">
        <v>126</v>
      </c>
      <c r="H1436" s="41" t="s">
        <v>127</v>
      </c>
      <c r="I1436" s="41" t="s">
        <v>1366</v>
      </c>
      <c r="J1436" s="41" t="s">
        <v>1367</v>
      </c>
      <c r="K1436" s="41" t="s">
        <v>1368</v>
      </c>
      <c r="L1436" s="41" t="s">
        <v>102</v>
      </c>
      <c r="M1436" s="41" t="s">
        <v>1926</v>
      </c>
      <c r="N1436" s="41" t="s">
        <v>103</v>
      </c>
      <c r="O1436" s="41">
        <v>5</v>
      </c>
      <c r="P1436" s="42">
        <f>(2691/5)*4</f>
        <v>2152.8000000000002</v>
      </c>
      <c r="Q1436" s="41" t="s">
        <v>121</v>
      </c>
      <c r="R1436" s="41" t="s">
        <v>122</v>
      </c>
      <c r="S1436" s="41" t="s">
        <v>122</v>
      </c>
      <c r="T1436" s="41" t="s">
        <v>121</v>
      </c>
      <c r="U1436" s="41" t="s">
        <v>122</v>
      </c>
      <c r="V1436" s="41" t="s">
        <v>122</v>
      </c>
      <c r="W1436" s="41" t="s">
        <v>1711</v>
      </c>
      <c r="X1436" s="43">
        <v>43519</v>
      </c>
      <c r="Y1436" s="43">
        <f t="shared" si="93"/>
        <v>43519</v>
      </c>
      <c r="Z1436" s="41">
        <f t="shared" si="94"/>
        <v>1429</v>
      </c>
      <c r="AA1436" s="42">
        <v>2691</v>
      </c>
      <c r="AB1436" s="42">
        <v>0</v>
      </c>
      <c r="AC1436" s="40"/>
      <c r="AD1436" s="44" t="s">
        <v>400</v>
      </c>
      <c r="AE1436" s="41">
        <f t="shared" si="95"/>
        <v>1429</v>
      </c>
      <c r="AF1436" s="45" t="s">
        <v>401</v>
      </c>
      <c r="AG1436" s="46" t="s">
        <v>173</v>
      </c>
      <c r="AH1436" s="40">
        <f t="shared" si="97"/>
        <v>43646</v>
      </c>
      <c r="AI1436" s="40">
        <f t="shared" si="98"/>
        <v>43646</v>
      </c>
      <c r="AJ1436" s="41" t="s">
        <v>402</v>
      </c>
    </row>
    <row r="1437" spans="1:36" ht="15" customHeight="1">
      <c r="A1437" s="39">
        <f t="shared" si="96"/>
        <v>2019</v>
      </c>
      <c r="B1437" s="40">
        <v>43556</v>
      </c>
      <c r="C1437" s="40">
        <v>43646</v>
      </c>
      <c r="D1437" s="41" t="s">
        <v>96</v>
      </c>
      <c r="E1437" s="41">
        <v>529</v>
      </c>
      <c r="F1437" s="41" t="s">
        <v>662</v>
      </c>
      <c r="G1437" s="41" t="s">
        <v>662</v>
      </c>
      <c r="H1437" s="41" t="s">
        <v>226</v>
      </c>
      <c r="I1437" s="41" t="s">
        <v>1370</v>
      </c>
      <c r="J1437" s="41" t="s">
        <v>1371</v>
      </c>
      <c r="K1437" s="41" t="s">
        <v>1372</v>
      </c>
      <c r="L1437" s="41" t="s">
        <v>101</v>
      </c>
      <c r="M1437" s="41" t="s">
        <v>1927</v>
      </c>
      <c r="N1437" s="41" t="s">
        <v>103</v>
      </c>
      <c r="O1437" s="41">
        <v>2</v>
      </c>
      <c r="P1437" s="42">
        <f>(1490/2)</f>
        <v>745</v>
      </c>
      <c r="Q1437" s="41" t="s">
        <v>121</v>
      </c>
      <c r="R1437" s="41" t="s">
        <v>122</v>
      </c>
      <c r="S1437" s="41" t="s">
        <v>122</v>
      </c>
      <c r="T1437" s="41" t="s">
        <v>121</v>
      </c>
      <c r="U1437" s="41" t="s">
        <v>189</v>
      </c>
      <c r="V1437" s="41" t="s">
        <v>190</v>
      </c>
      <c r="W1437" s="41" t="s">
        <v>125</v>
      </c>
      <c r="X1437" s="43">
        <v>43521</v>
      </c>
      <c r="Y1437" s="43">
        <f t="shared" si="93"/>
        <v>43521</v>
      </c>
      <c r="Z1437" s="41">
        <f t="shared" si="94"/>
        <v>1430</v>
      </c>
      <c r="AA1437" s="42">
        <v>1490</v>
      </c>
      <c r="AB1437" s="42">
        <v>0</v>
      </c>
      <c r="AC1437" s="40"/>
      <c r="AD1437" s="44" t="s">
        <v>400</v>
      </c>
      <c r="AE1437" s="41">
        <f t="shared" si="95"/>
        <v>1430</v>
      </c>
      <c r="AF1437" s="45" t="s">
        <v>401</v>
      </c>
      <c r="AG1437" s="46" t="s">
        <v>173</v>
      </c>
      <c r="AH1437" s="40">
        <f t="shared" si="97"/>
        <v>43646</v>
      </c>
      <c r="AI1437" s="40">
        <f t="shared" si="98"/>
        <v>43646</v>
      </c>
      <c r="AJ1437" s="41" t="s">
        <v>402</v>
      </c>
    </row>
    <row r="1438" spans="1:36" ht="15" customHeight="1">
      <c r="A1438" s="39">
        <f t="shared" si="96"/>
        <v>2019</v>
      </c>
      <c r="B1438" s="40">
        <v>43556</v>
      </c>
      <c r="C1438" s="40">
        <v>43646</v>
      </c>
      <c r="D1438" s="41" t="s">
        <v>96</v>
      </c>
      <c r="E1438" s="41">
        <v>529</v>
      </c>
      <c r="F1438" s="41" t="s">
        <v>662</v>
      </c>
      <c r="G1438" s="41" t="s">
        <v>662</v>
      </c>
      <c r="H1438" s="41" t="s">
        <v>226</v>
      </c>
      <c r="I1438" s="41" t="s">
        <v>1370</v>
      </c>
      <c r="J1438" s="41" t="s">
        <v>1371</v>
      </c>
      <c r="K1438" s="41" t="s">
        <v>1372</v>
      </c>
      <c r="L1438" s="41" t="s">
        <v>101</v>
      </c>
      <c r="M1438" s="41" t="s">
        <v>1927</v>
      </c>
      <c r="N1438" s="41" t="s">
        <v>103</v>
      </c>
      <c r="O1438" s="41">
        <v>2</v>
      </c>
      <c r="P1438" s="42">
        <v>139.5</v>
      </c>
      <c r="Q1438" s="41" t="s">
        <v>121</v>
      </c>
      <c r="R1438" s="41" t="s">
        <v>122</v>
      </c>
      <c r="S1438" s="41" t="s">
        <v>122</v>
      </c>
      <c r="T1438" s="41" t="s">
        <v>121</v>
      </c>
      <c r="U1438" s="41" t="s">
        <v>189</v>
      </c>
      <c r="V1438" s="41" t="s">
        <v>190</v>
      </c>
      <c r="W1438" s="41" t="s">
        <v>125</v>
      </c>
      <c r="X1438" s="43">
        <v>43518</v>
      </c>
      <c r="Y1438" s="43">
        <f t="shared" si="93"/>
        <v>43518</v>
      </c>
      <c r="Z1438" s="41">
        <f t="shared" si="94"/>
        <v>1431</v>
      </c>
      <c r="AA1438" s="42">
        <v>279</v>
      </c>
      <c r="AB1438" s="42">
        <v>0</v>
      </c>
      <c r="AC1438" s="40"/>
      <c r="AD1438" s="44" t="s">
        <v>400</v>
      </c>
      <c r="AE1438" s="41">
        <f t="shared" si="95"/>
        <v>1431</v>
      </c>
      <c r="AF1438" s="45" t="s">
        <v>401</v>
      </c>
      <c r="AG1438" s="46" t="s">
        <v>173</v>
      </c>
      <c r="AH1438" s="40">
        <f t="shared" si="97"/>
        <v>43646</v>
      </c>
      <c r="AI1438" s="40">
        <f t="shared" si="98"/>
        <v>43646</v>
      </c>
      <c r="AJ1438" s="41" t="s">
        <v>402</v>
      </c>
    </row>
    <row r="1439" spans="1:36" ht="15" customHeight="1">
      <c r="A1439" s="39">
        <f t="shared" si="96"/>
        <v>2019</v>
      </c>
      <c r="B1439" s="40">
        <v>43556</v>
      </c>
      <c r="C1439" s="40">
        <v>43646</v>
      </c>
      <c r="D1439" s="41" t="s">
        <v>96</v>
      </c>
      <c r="E1439" s="41">
        <v>512</v>
      </c>
      <c r="F1439" s="41" t="s">
        <v>1703</v>
      </c>
      <c r="G1439" s="41" t="s">
        <v>1703</v>
      </c>
      <c r="H1439" s="41" t="s">
        <v>347</v>
      </c>
      <c r="I1439" s="41" t="s">
        <v>1704</v>
      </c>
      <c r="J1439" s="41" t="s">
        <v>1705</v>
      </c>
      <c r="K1439" s="41" t="s">
        <v>273</v>
      </c>
      <c r="L1439" s="41" t="s">
        <v>101</v>
      </c>
      <c r="M1439" s="41" t="s">
        <v>1706</v>
      </c>
      <c r="N1439" s="41" t="s">
        <v>103</v>
      </c>
      <c r="O1439" s="41">
        <v>0</v>
      </c>
      <c r="P1439" s="42">
        <v>0</v>
      </c>
      <c r="Q1439" s="41" t="s">
        <v>121</v>
      </c>
      <c r="R1439" s="41" t="s">
        <v>122</v>
      </c>
      <c r="S1439" s="41" t="s">
        <v>122</v>
      </c>
      <c r="T1439" s="41" t="s">
        <v>121</v>
      </c>
      <c r="U1439" s="41" t="s">
        <v>122</v>
      </c>
      <c r="V1439" s="41" t="s">
        <v>122</v>
      </c>
      <c r="W1439" s="47" t="s">
        <v>1707</v>
      </c>
      <c r="X1439" s="43">
        <v>43514</v>
      </c>
      <c r="Y1439" s="43">
        <v>43521</v>
      </c>
      <c r="Z1439" s="41">
        <f t="shared" si="94"/>
        <v>1432</v>
      </c>
      <c r="AA1439" s="42">
        <v>2176.1999999999998</v>
      </c>
      <c r="AB1439" s="42">
        <v>0</v>
      </c>
      <c r="AC1439" s="40"/>
      <c r="AD1439" s="44" t="s">
        <v>400</v>
      </c>
      <c r="AE1439" s="41">
        <f t="shared" si="95"/>
        <v>1432</v>
      </c>
      <c r="AF1439" s="45" t="s">
        <v>401</v>
      </c>
      <c r="AG1439" s="46" t="s">
        <v>173</v>
      </c>
      <c r="AH1439" s="40">
        <f t="shared" si="97"/>
        <v>43646</v>
      </c>
      <c r="AI1439" s="40">
        <f t="shared" si="98"/>
        <v>43646</v>
      </c>
      <c r="AJ1439" s="41" t="s">
        <v>402</v>
      </c>
    </row>
    <row r="1440" spans="1:36" ht="15" customHeight="1">
      <c r="A1440" s="39">
        <f t="shared" si="96"/>
        <v>2019</v>
      </c>
      <c r="B1440" s="40">
        <v>43556</v>
      </c>
      <c r="C1440" s="40">
        <v>43646</v>
      </c>
      <c r="D1440" s="41" t="s">
        <v>96</v>
      </c>
      <c r="E1440" s="41">
        <v>362</v>
      </c>
      <c r="F1440" s="41" t="s">
        <v>1928</v>
      </c>
      <c r="G1440" s="41" t="s">
        <v>1928</v>
      </c>
      <c r="H1440" s="41" t="s">
        <v>1929</v>
      </c>
      <c r="I1440" s="41" t="s">
        <v>1930</v>
      </c>
      <c r="J1440" s="41" t="s">
        <v>1931</v>
      </c>
      <c r="K1440" s="41" t="s">
        <v>1932</v>
      </c>
      <c r="L1440" s="41" t="s">
        <v>101</v>
      </c>
      <c r="M1440" s="41" t="s">
        <v>1933</v>
      </c>
      <c r="N1440" s="41" t="s">
        <v>103</v>
      </c>
      <c r="O1440" s="41">
        <v>0</v>
      </c>
      <c r="P1440" s="42">
        <v>0</v>
      </c>
      <c r="Q1440" s="41" t="s">
        <v>121</v>
      </c>
      <c r="R1440" s="41" t="s">
        <v>122</v>
      </c>
      <c r="S1440" s="41" t="s">
        <v>122</v>
      </c>
      <c r="T1440" s="41" t="s">
        <v>121</v>
      </c>
      <c r="U1440" s="41" t="s">
        <v>136</v>
      </c>
      <c r="V1440" s="41" t="s">
        <v>136</v>
      </c>
      <c r="W1440" s="41" t="s">
        <v>125</v>
      </c>
      <c r="X1440" s="43">
        <v>43550</v>
      </c>
      <c r="Y1440" s="43">
        <f t="shared" si="93"/>
        <v>43550</v>
      </c>
      <c r="Z1440" s="41">
        <f t="shared" si="94"/>
        <v>1433</v>
      </c>
      <c r="AA1440" s="42">
        <v>134</v>
      </c>
      <c r="AB1440" s="42">
        <v>0</v>
      </c>
      <c r="AC1440" s="40"/>
      <c r="AD1440" s="44" t="s">
        <v>400</v>
      </c>
      <c r="AE1440" s="41">
        <f t="shared" si="95"/>
        <v>1433</v>
      </c>
      <c r="AF1440" s="45" t="s">
        <v>401</v>
      </c>
      <c r="AG1440" s="46" t="s">
        <v>173</v>
      </c>
      <c r="AH1440" s="40">
        <f t="shared" si="97"/>
        <v>43646</v>
      </c>
      <c r="AI1440" s="40">
        <f t="shared" si="98"/>
        <v>43646</v>
      </c>
      <c r="AJ1440" s="41" t="s">
        <v>402</v>
      </c>
    </row>
    <row r="1441" spans="1:36" ht="15" customHeight="1">
      <c r="A1441" s="39">
        <f t="shared" si="96"/>
        <v>2019</v>
      </c>
      <c r="B1441" s="40">
        <v>43556</v>
      </c>
      <c r="C1441" s="40">
        <v>43646</v>
      </c>
      <c r="D1441" s="41" t="s">
        <v>96</v>
      </c>
      <c r="E1441" s="41">
        <v>203</v>
      </c>
      <c r="F1441" s="41" t="s">
        <v>307</v>
      </c>
      <c r="G1441" s="48" t="s">
        <v>126</v>
      </c>
      <c r="H1441" s="41" t="s">
        <v>127</v>
      </c>
      <c r="I1441" s="41" t="s">
        <v>1366</v>
      </c>
      <c r="J1441" s="41" t="s">
        <v>1367</v>
      </c>
      <c r="K1441" s="41" t="s">
        <v>1368</v>
      </c>
      <c r="L1441" s="41" t="s">
        <v>102</v>
      </c>
      <c r="M1441" s="41" t="s">
        <v>1934</v>
      </c>
      <c r="N1441" s="41" t="s">
        <v>103</v>
      </c>
      <c r="O1441" s="41">
        <v>2</v>
      </c>
      <c r="P1441" s="42">
        <f>454.96/2</f>
        <v>227.48</v>
      </c>
      <c r="Q1441" s="41" t="s">
        <v>121</v>
      </c>
      <c r="R1441" s="41" t="s">
        <v>122</v>
      </c>
      <c r="S1441" s="41" t="s">
        <v>122</v>
      </c>
      <c r="T1441" s="41" t="s">
        <v>121</v>
      </c>
      <c r="U1441" s="41" t="s">
        <v>122</v>
      </c>
      <c r="V1441" s="41" t="s">
        <v>122</v>
      </c>
      <c r="W1441" s="41" t="s">
        <v>1935</v>
      </c>
      <c r="X1441" s="43">
        <v>43564</v>
      </c>
      <c r="Y1441" s="43">
        <f t="shared" si="93"/>
        <v>43564</v>
      </c>
      <c r="Z1441" s="41">
        <f t="shared" si="94"/>
        <v>1434</v>
      </c>
      <c r="AA1441" s="42">
        <v>454.96</v>
      </c>
      <c r="AB1441" s="42">
        <v>0</v>
      </c>
      <c r="AC1441" s="40"/>
      <c r="AD1441" s="44" t="s">
        <v>400</v>
      </c>
      <c r="AE1441" s="41">
        <f t="shared" si="95"/>
        <v>1434</v>
      </c>
      <c r="AF1441" s="45" t="s">
        <v>401</v>
      </c>
      <c r="AG1441" s="46" t="s">
        <v>173</v>
      </c>
      <c r="AH1441" s="40">
        <f t="shared" si="97"/>
        <v>43646</v>
      </c>
      <c r="AI1441" s="40">
        <f t="shared" si="98"/>
        <v>43646</v>
      </c>
      <c r="AJ1441" s="41" t="s">
        <v>402</v>
      </c>
    </row>
    <row r="1442" spans="1:36" ht="15" customHeight="1">
      <c r="A1442" s="39">
        <f t="shared" si="96"/>
        <v>2019</v>
      </c>
      <c r="B1442" s="40">
        <v>43556</v>
      </c>
      <c r="C1442" s="40">
        <v>43646</v>
      </c>
      <c r="D1442" s="41" t="s">
        <v>96</v>
      </c>
      <c r="E1442" s="41">
        <v>322</v>
      </c>
      <c r="F1442" s="41" t="s">
        <v>144</v>
      </c>
      <c r="G1442" s="41" t="s">
        <v>144</v>
      </c>
      <c r="H1442" s="41" t="s">
        <v>145</v>
      </c>
      <c r="I1442" s="41" t="s">
        <v>304</v>
      </c>
      <c r="J1442" s="41" t="s">
        <v>305</v>
      </c>
      <c r="K1442" s="41" t="s">
        <v>306</v>
      </c>
      <c r="L1442" s="41" t="s">
        <v>101</v>
      </c>
      <c r="M1442" s="41" t="s">
        <v>164</v>
      </c>
      <c r="N1442" s="41" t="s">
        <v>103</v>
      </c>
      <c r="O1442" s="41">
        <v>0</v>
      </c>
      <c r="P1442" s="42">
        <v>0</v>
      </c>
      <c r="Q1442" s="41" t="s">
        <v>121</v>
      </c>
      <c r="R1442" s="41" t="s">
        <v>122</v>
      </c>
      <c r="S1442" s="41" t="s">
        <v>122</v>
      </c>
      <c r="T1442" s="41" t="s">
        <v>121</v>
      </c>
      <c r="U1442" s="41" t="s">
        <v>122</v>
      </c>
      <c r="V1442" s="41" t="s">
        <v>122</v>
      </c>
      <c r="W1442" s="47" t="s">
        <v>296</v>
      </c>
      <c r="X1442" s="43">
        <v>43543</v>
      </c>
      <c r="Y1442" s="43">
        <v>43549</v>
      </c>
      <c r="Z1442" s="41">
        <f t="shared" si="94"/>
        <v>1435</v>
      </c>
      <c r="AA1442" s="42">
        <f>150+150+150</f>
        <v>450</v>
      </c>
      <c r="AB1442" s="42">
        <v>0</v>
      </c>
      <c r="AC1442" s="40"/>
      <c r="AD1442" s="44" t="s">
        <v>400</v>
      </c>
      <c r="AE1442" s="41">
        <f t="shared" si="95"/>
        <v>1435</v>
      </c>
      <c r="AF1442" s="45" t="s">
        <v>401</v>
      </c>
      <c r="AG1442" s="46" t="s">
        <v>173</v>
      </c>
      <c r="AH1442" s="40">
        <f t="shared" si="97"/>
        <v>43646</v>
      </c>
      <c r="AI1442" s="40">
        <f t="shared" si="98"/>
        <v>43646</v>
      </c>
      <c r="AJ1442" s="41" t="s">
        <v>402</v>
      </c>
    </row>
    <row r="1443" spans="1:36" ht="15" customHeight="1">
      <c r="A1443" s="39">
        <f t="shared" si="96"/>
        <v>2019</v>
      </c>
      <c r="B1443" s="40">
        <v>43556</v>
      </c>
      <c r="C1443" s="40">
        <v>43646</v>
      </c>
      <c r="D1443" s="41" t="s">
        <v>96</v>
      </c>
      <c r="E1443" s="41">
        <v>231</v>
      </c>
      <c r="F1443" s="41" t="s">
        <v>251</v>
      </c>
      <c r="G1443" s="41" t="s">
        <v>251</v>
      </c>
      <c r="H1443" s="41" t="s">
        <v>293</v>
      </c>
      <c r="I1443" s="41" t="s">
        <v>1936</v>
      </c>
      <c r="J1443" s="41" t="s">
        <v>169</v>
      </c>
      <c r="K1443" s="41" t="s">
        <v>306</v>
      </c>
      <c r="L1443" s="41" t="s">
        <v>101</v>
      </c>
      <c r="M1443" s="41" t="s">
        <v>296</v>
      </c>
      <c r="N1443" s="41" t="s">
        <v>103</v>
      </c>
      <c r="O1443" s="41">
        <v>0</v>
      </c>
      <c r="P1443" s="42">
        <v>0</v>
      </c>
      <c r="Q1443" s="41" t="s">
        <v>121</v>
      </c>
      <c r="R1443" s="41" t="s">
        <v>122</v>
      </c>
      <c r="S1443" s="41" t="s">
        <v>122</v>
      </c>
      <c r="T1443" s="41" t="s">
        <v>121</v>
      </c>
      <c r="U1443" s="41" t="s">
        <v>122</v>
      </c>
      <c r="V1443" s="41" t="s">
        <v>122</v>
      </c>
      <c r="W1443" s="41" t="s">
        <v>296</v>
      </c>
      <c r="X1443" s="43">
        <v>43516</v>
      </c>
      <c r="Y1443" s="43">
        <v>43595</v>
      </c>
      <c r="Z1443" s="41">
        <f t="shared" si="94"/>
        <v>1436</v>
      </c>
      <c r="AA1443" s="42">
        <f>15660+8700+13920+50668.8</f>
        <v>88948.800000000003</v>
      </c>
      <c r="AB1443" s="42">
        <v>0</v>
      </c>
      <c r="AC1443" s="40"/>
      <c r="AD1443" s="44" t="s">
        <v>400</v>
      </c>
      <c r="AE1443" s="41">
        <f t="shared" si="95"/>
        <v>1436</v>
      </c>
      <c r="AF1443" s="45" t="s">
        <v>401</v>
      </c>
      <c r="AG1443" s="46" t="s">
        <v>173</v>
      </c>
      <c r="AH1443" s="40">
        <f t="shared" si="97"/>
        <v>43646</v>
      </c>
      <c r="AI1443" s="40">
        <f t="shared" si="98"/>
        <v>43646</v>
      </c>
      <c r="AJ1443" s="41" t="s">
        <v>402</v>
      </c>
    </row>
    <row r="1444" spans="1:36" ht="15" customHeight="1">
      <c r="A1444" s="39">
        <f t="shared" si="96"/>
        <v>2019</v>
      </c>
      <c r="B1444" s="40">
        <v>43556</v>
      </c>
      <c r="C1444" s="40">
        <v>43646</v>
      </c>
      <c r="D1444" s="41" t="s">
        <v>99</v>
      </c>
      <c r="E1444" s="41"/>
      <c r="F1444" s="41"/>
      <c r="G1444" s="41"/>
      <c r="H1444" s="41"/>
      <c r="I1444" s="41" t="s">
        <v>697</v>
      </c>
      <c r="J1444" s="41" t="s">
        <v>698</v>
      </c>
      <c r="K1444" s="41" t="s">
        <v>699</v>
      </c>
      <c r="L1444" s="41" t="s">
        <v>101</v>
      </c>
      <c r="M1444" s="41" t="s">
        <v>1937</v>
      </c>
      <c r="N1444" s="41" t="s">
        <v>103</v>
      </c>
      <c r="O1444" s="41">
        <v>0</v>
      </c>
      <c r="P1444" s="42">
        <v>0</v>
      </c>
      <c r="Q1444" s="41" t="s">
        <v>121</v>
      </c>
      <c r="R1444" s="41" t="s">
        <v>701</v>
      </c>
      <c r="S1444" s="41" t="s">
        <v>701</v>
      </c>
      <c r="T1444" s="41" t="s">
        <v>121</v>
      </c>
      <c r="U1444" s="41" t="s">
        <v>122</v>
      </c>
      <c r="V1444" s="41" t="s">
        <v>122</v>
      </c>
      <c r="W1444" s="47" t="s">
        <v>702</v>
      </c>
      <c r="X1444" s="43">
        <v>43585</v>
      </c>
      <c r="Y1444" s="43">
        <f t="shared" si="93"/>
        <v>43585</v>
      </c>
      <c r="Z1444" s="41">
        <f t="shared" si="94"/>
        <v>1437</v>
      </c>
      <c r="AA1444" s="42">
        <v>700</v>
      </c>
      <c r="AB1444" s="42">
        <v>0</v>
      </c>
      <c r="AC1444" s="40"/>
      <c r="AD1444" s="44" t="s">
        <v>400</v>
      </c>
      <c r="AE1444" s="41">
        <f t="shared" si="95"/>
        <v>1437</v>
      </c>
      <c r="AF1444" s="45" t="s">
        <v>401</v>
      </c>
      <c r="AG1444" s="46" t="s">
        <v>173</v>
      </c>
      <c r="AH1444" s="40">
        <f t="shared" si="97"/>
        <v>43646</v>
      </c>
      <c r="AI1444" s="40">
        <f t="shared" si="98"/>
        <v>43646</v>
      </c>
      <c r="AJ1444" s="41" t="s">
        <v>402</v>
      </c>
    </row>
    <row r="1445" spans="1:36" ht="15" customHeight="1">
      <c r="A1445" s="39">
        <f t="shared" si="96"/>
        <v>2019</v>
      </c>
      <c r="B1445" s="40">
        <v>43556</v>
      </c>
      <c r="C1445" s="40">
        <v>43646</v>
      </c>
      <c r="D1445" s="41" t="s">
        <v>99</v>
      </c>
      <c r="E1445" s="41"/>
      <c r="F1445" s="41"/>
      <c r="G1445" s="41"/>
      <c r="H1445" s="41"/>
      <c r="I1445" s="41" t="s">
        <v>707</v>
      </c>
      <c r="J1445" s="41" t="s">
        <v>708</v>
      </c>
      <c r="K1445" s="41" t="s">
        <v>709</v>
      </c>
      <c r="L1445" s="41" t="s">
        <v>101</v>
      </c>
      <c r="M1445" s="41" t="s">
        <v>1937</v>
      </c>
      <c r="N1445" s="41" t="s">
        <v>103</v>
      </c>
      <c r="O1445" s="41">
        <v>0</v>
      </c>
      <c r="P1445" s="42">
        <v>0</v>
      </c>
      <c r="Q1445" s="41" t="s">
        <v>121</v>
      </c>
      <c r="R1445" s="41" t="s">
        <v>701</v>
      </c>
      <c r="S1445" s="41" t="s">
        <v>701</v>
      </c>
      <c r="T1445" s="41" t="s">
        <v>121</v>
      </c>
      <c r="U1445" s="41" t="s">
        <v>122</v>
      </c>
      <c r="V1445" s="41" t="s">
        <v>122</v>
      </c>
      <c r="W1445" s="47" t="s">
        <v>702</v>
      </c>
      <c r="X1445" s="43">
        <v>43584</v>
      </c>
      <c r="Y1445" s="43">
        <f t="shared" si="93"/>
        <v>43584</v>
      </c>
      <c r="Z1445" s="41">
        <f t="shared" si="94"/>
        <v>1438</v>
      </c>
      <c r="AA1445" s="42">
        <v>1640</v>
      </c>
      <c r="AB1445" s="42">
        <v>0</v>
      </c>
      <c r="AC1445" s="40"/>
      <c r="AD1445" s="44" t="s">
        <v>400</v>
      </c>
      <c r="AE1445" s="41">
        <f t="shared" si="95"/>
        <v>1438</v>
      </c>
      <c r="AF1445" s="45" t="s">
        <v>401</v>
      </c>
      <c r="AG1445" s="46" t="s">
        <v>173</v>
      </c>
      <c r="AH1445" s="40">
        <f t="shared" si="97"/>
        <v>43646</v>
      </c>
      <c r="AI1445" s="40">
        <f t="shared" si="98"/>
        <v>43646</v>
      </c>
      <c r="AJ1445" s="41" t="s">
        <v>402</v>
      </c>
    </row>
    <row r="1446" spans="1:36" ht="15" customHeight="1">
      <c r="A1446" s="39">
        <f t="shared" si="96"/>
        <v>2019</v>
      </c>
      <c r="B1446" s="40">
        <v>43556</v>
      </c>
      <c r="C1446" s="40">
        <v>43646</v>
      </c>
      <c r="D1446" s="41" t="s">
        <v>96</v>
      </c>
      <c r="E1446" s="41">
        <v>211</v>
      </c>
      <c r="F1446" s="41" t="s">
        <v>274</v>
      </c>
      <c r="G1446" s="41" t="s">
        <v>274</v>
      </c>
      <c r="H1446" s="41" t="s">
        <v>275</v>
      </c>
      <c r="I1446" s="41" t="s">
        <v>276</v>
      </c>
      <c r="J1446" s="41" t="s">
        <v>277</v>
      </c>
      <c r="K1446" s="41" t="s">
        <v>278</v>
      </c>
      <c r="L1446" s="41" t="s">
        <v>101</v>
      </c>
      <c r="M1446" s="41" t="s">
        <v>1938</v>
      </c>
      <c r="N1446" s="41" t="s">
        <v>103</v>
      </c>
      <c r="O1446" s="41">
        <v>3</v>
      </c>
      <c r="P1446" s="42">
        <f>(10238.52/3)*2</f>
        <v>6825.68</v>
      </c>
      <c r="Q1446" s="41" t="s">
        <v>121</v>
      </c>
      <c r="R1446" s="41" t="s">
        <v>122</v>
      </c>
      <c r="S1446" s="41" t="s">
        <v>122</v>
      </c>
      <c r="T1446" s="41" t="s">
        <v>121</v>
      </c>
      <c r="U1446" s="41" t="s">
        <v>1006</v>
      </c>
      <c r="V1446" s="41" t="s">
        <v>1939</v>
      </c>
      <c r="W1446" s="41" t="s">
        <v>125</v>
      </c>
      <c r="X1446" s="43">
        <v>43599</v>
      </c>
      <c r="Y1446" s="43">
        <v>43602</v>
      </c>
      <c r="Z1446" s="41">
        <f t="shared" si="94"/>
        <v>1439</v>
      </c>
      <c r="AA1446" s="42">
        <f>10238.52</f>
        <v>10238.52</v>
      </c>
      <c r="AB1446" s="42">
        <v>0</v>
      </c>
      <c r="AC1446" s="40"/>
      <c r="AD1446" s="44" t="s">
        <v>400</v>
      </c>
      <c r="AE1446" s="41">
        <f t="shared" si="95"/>
        <v>1439</v>
      </c>
      <c r="AF1446" s="45" t="s">
        <v>401</v>
      </c>
      <c r="AG1446" s="46" t="s">
        <v>173</v>
      </c>
      <c r="AH1446" s="40">
        <f t="shared" si="97"/>
        <v>43646</v>
      </c>
      <c r="AI1446" s="40">
        <f t="shared" si="98"/>
        <v>43646</v>
      </c>
      <c r="AJ1446" s="41" t="s">
        <v>402</v>
      </c>
    </row>
    <row r="1447" spans="1:36" ht="15" customHeight="1">
      <c r="A1447" s="39">
        <f t="shared" si="96"/>
        <v>2019</v>
      </c>
      <c r="B1447" s="40">
        <v>43556</v>
      </c>
      <c r="C1447" s="40">
        <v>43646</v>
      </c>
      <c r="D1447" s="41" t="s">
        <v>99</v>
      </c>
      <c r="E1447" s="41"/>
      <c r="F1447" s="41"/>
      <c r="G1447" s="41"/>
      <c r="H1447" s="41"/>
      <c r="I1447" s="41" t="s">
        <v>707</v>
      </c>
      <c r="J1447" s="41" t="s">
        <v>708</v>
      </c>
      <c r="K1447" s="41" t="s">
        <v>709</v>
      </c>
      <c r="L1447" s="41" t="s">
        <v>101</v>
      </c>
      <c r="M1447" s="41" t="s">
        <v>1937</v>
      </c>
      <c r="N1447" s="41" t="s">
        <v>103</v>
      </c>
      <c r="O1447" s="41">
        <v>0</v>
      </c>
      <c r="P1447" s="42">
        <v>0</v>
      </c>
      <c r="Q1447" s="41" t="s">
        <v>121</v>
      </c>
      <c r="R1447" s="41" t="s">
        <v>701</v>
      </c>
      <c r="S1447" s="41" t="s">
        <v>701</v>
      </c>
      <c r="T1447" s="41" t="s">
        <v>121</v>
      </c>
      <c r="U1447" s="41" t="s">
        <v>122</v>
      </c>
      <c r="V1447" s="41" t="s">
        <v>122</v>
      </c>
      <c r="W1447" s="47" t="s">
        <v>702</v>
      </c>
      <c r="X1447" s="43">
        <v>43580</v>
      </c>
      <c r="Y1447" s="43">
        <v>43585</v>
      </c>
      <c r="Z1447" s="41">
        <f t="shared" si="94"/>
        <v>1440</v>
      </c>
      <c r="AA1447" s="42">
        <v>1056.01</v>
      </c>
      <c r="AB1447" s="42">
        <v>0</v>
      </c>
      <c r="AC1447" s="40"/>
      <c r="AD1447" s="44" t="s">
        <v>400</v>
      </c>
      <c r="AE1447" s="41">
        <f t="shared" si="95"/>
        <v>1440</v>
      </c>
      <c r="AF1447" s="45" t="s">
        <v>401</v>
      </c>
      <c r="AG1447" s="46" t="s">
        <v>173</v>
      </c>
      <c r="AH1447" s="40">
        <f t="shared" si="97"/>
        <v>43646</v>
      </c>
      <c r="AI1447" s="40">
        <f t="shared" si="98"/>
        <v>43646</v>
      </c>
      <c r="AJ1447" s="41" t="s">
        <v>402</v>
      </c>
    </row>
    <row r="1448" spans="1:36" ht="15" customHeight="1">
      <c r="A1448" s="39">
        <f t="shared" si="96"/>
        <v>2019</v>
      </c>
      <c r="B1448" s="40">
        <v>43556</v>
      </c>
      <c r="C1448" s="40">
        <v>43646</v>
      </c>
      <c r="D1448" s="41" t="s">
        <v>96</v>
      </c>
      <c r="E1448" s="41">
        <v>203</v>
      </c>
      <c r="F1448" s="41" t="s">
        <v>307</v>
      </c>
      <c r="G1448" s="48" t="s">
        <v>126</v>
      </c>
      <c r="H1448" s="41" t="s">
        <v>127</v>
      </c>
      <c r="I1448" s="41" t="s">
        <v>1366</v>
      </c>
      <c r="J1448" s="41" t="s">
        <v>1367</v>
      </c>
      <c r="K1448" s="41" t="s">
        <v>1368</v>
      </c>
      <c r="L1448" s="41" t="s">
        <v>102</v>
      </c>
      <c r="M1448" s="41" t="s">
        <v>1926</v>
      </c>
      <c r="N1448" s="41" t="s">
        <v>103</v>
      </c>
      <c r="O1448" s="41">
        <v>13</v>
      </c>
      <c r="P1448" s="42">
        <f>(5081/13)*12</f>
        <v>4690.1538461538466</v>
      </c>
      <c r="Q1448" s="41" t="s">
        <v>121</v>
      </c>
      <c r="R1448" s="41" t="s">
        <v>122</v>
      </c>
      <c r="S1448" s="41" t="s">
        <v>122</v>
      </c>
      <c r="T1448" s="41" t="s">
        <v>121</v>
      </c>
      <c r="U1448" s="41" t="s">
        <v>122</v>
      </c>
      <c r="V1448" s="41" t="s">
        <v>122</v>
      </c>
      <c r="W1448" s="41" t="s">
        <v>1711</v>
      </c>
      <c r="X1448" s="43">
        <v>43585</v>
      </c>
      <c r="Y1448" s="43">
        <f t="shared" si="93"/>
        <v>43585</v>
      </c>
      <c r="Z1448" s="41">
        <f t="shared" si="94"/>
        <v>1441</v>
      </c>
      <c r="AA1448" s="42">
        <v>5081</v>
      </c>
      <c r="AB1448" s="42">
        <v>0</v>
      </c>
      <c r="AC1448" s="40"/>
      <c r="AD1448" s="44" t="s">
        <v>400</v>
      </c>
      <c r="AE1448" s="41">
        <f t="shared" si="95"/>
        <v>1441</v>
      </c>
      <c r="AF1448" s="45" t="s">
        <v>401</v>
      </c>
      <c r="AG1448" s="46" t="s">
        <v>173</v>
      </c>
      <c r="AH1448" s="40">
        <f t="shared" si="97"/>
        <v>43646</v>
      </c>
      <c r="AI1448" s="40">
        <f t="shared" si="98"/>
        <v>43646</v>
      </c>
      <c r="AJ1448" s="41" t="s">
        <v>402</v>
      </c>
    </row>
    <row r="1449" spans="1:36" ht="15" customHeight="1">
      <c r="A1449" s="39">
        <f t="shared" si="96"/>
        <v>2019</v>
      </c>
      <c r="B1449" s="40">
        <v>43556</v>
      </c>
      <c r="C1449" s="40">
        <v>43646</v>
      </c>
      <c r="D1449" s="41" t="s">
        <v>96</v>
      </c>
      <c r="E1449" s="41">
        <v>551</v>
      </c>
      <c r="F1449" s="41" t="s">
        <v>298</v>
      </c>
      <c r="G1449" s="41" t="s">
        <v>298</v>
      </c>
      <c r="H1449" s="41" t="s">
        <v>1940</v>
      </c>
      <c r="I1449" s="41" t="s">
        <v>1941</v>
      </c>
      <c r="J1449" s="41" t="s">
        <v>1942</v>
      </c>
      <c r="K1449" s="41" t="s">
        <v>1943</v>
      </c>
      <c r="L1449" s="41" t="s">
        <v>101</v>
      </c>
      <c r="M1449" s="41" t="s">
        <v>1944</v>
      </c>
      <c r="N1449" s="41" t="s">
        <v>103</v>
      </c>
      <c r="O1449" s="41">
        <v>0</v>
      </c>
      <c r="P1449" s="42">
        <v>0</v>
      </c>
      <c r="Q1449" s="41" t="s">
        <v>121</v>
      </c>
      <c r="R1449" s="41" t="s">
        <v>701</v>
      </c>
      <c r="S1449" s="41" t="s">
        <v>701</v>
      </c>
      <c r="T1449" s="41" t="s">
        <v>121</v>
      </c>
      <c r="U1449" s="41" t="s">
        <v>1945</v>
      </c>
      <c r="V1449" s="41" t="s">
        <v>1945</v>
      </c>
      <c r="W1449" s="47" t="s">
        <v>125</v>
      </c>
      <c r="X1449" s="43">
        <v>43601</v>
      </c>
      <c r="Y1449" s="43">
        <v>43602</v>
      </c>
      <c r="Z1449" s="41">
        <f t="shared" si="94"/>
        <v>1442</v>
      </c>
      <c r="AA1449" s="42">
        <v>2775.86</v>
      </c>
      <c r="AB1449" s="42">
        <v>0</v>
      </c>
      <c r="AC1449" s="40"/>
      <c r="AD1449" s="44" t="s">
        <v>400</v>
      </c>
      <c r="AE1449" s="41">
        <f t="shared" si="95"/>
        <v>1442</v>
      </c>
      <c r="AF1449" s="45" t="s">
        <v>401</v>
      </c>
      <c r="AG1449" s="46" t="s">
        <v>173</v>
      </c>
      <c r="AH1449" s="40">
        <f t="shared" si="97"/>
        <v>43646</v>
      </c>
      <c r="AI1449" s="40">
        <f t="shared" si="98"/>
        <v>43646</v>
      </c>
      <c r="AJ1449" s="41" t="s">
        <v>402</v>
      </c>
    </row>
    <row r="1450" spans="1:36" ht="15" customHeight="1">
      <c r="A1450" s="39">
        <f t="shared" si="96"/>
        <v>2019</v>
      </c>
      <c r="B1450" s="40">
        <v>43556</v>
      </c>
      <c r="C1450" s="40">
        <v>43646</v>
      </c>
      <c r="D1450" s="41" t="s">
        <v>99</v>
      </c>
      <c r="E1450" s="41"/>
      <c r="F1450" s="41"/>
      <c r="G1450" s="41"/>
      <c r="H1450" s="41"/>
      <c r="I1450" s="41" t="s">
        <v>697</v>
      </c>
      <c r="J1450" s="41" t="s">
        <v>698</v>
      </c>
      <c r="K1450" s="41" t="s">
        <v>699</v>
      </c>
      <c r="L1450" s="41" t="s">
        <v>101</v>
      </c>
      <c r="M1450" s="41" t="s">
        <v>1937</v>
      </c>
      <c r="N1450" s="41" t="s">
        <v>103</v>
      </c>
      <c r="O1450" s="41">
        <v>0</v>
      </c>
      <c r="P1450" s="42">
        <v>0</v>
      </c>
      <c r="Q1450" s="41" t="s">
        <v>121</v>
      </c>
      <c r="R1450" s="41" t="s">
        <v>701</v>
      </c>
      <c r="S1450" s="41" t="s">
        <v>701</v>
      </c>
      <c r="T1450" s="41" t="s">
        <v>121</v>
      </c>
      <c r="U1450" s="41" t="s">
        <v>122</v>
      </c>
      <c r="V1450" s="41" t="s">
        <v>122</v>
      </c>
      <c r="W1450" s="47" t="s">
        <v>702</v>
      </c>
      <c r="X1450" s="43">
        <v>43594</v>
      </c>
      <c r="Y1450" s="43">
        <f t="shared" si="93"/>
        <v>43594</v>
      </c>
      <c r="Z1450" s="41">
        <f t="shared" si="94"/>
        <v>1443</v>
      </c>
      <c r="AA1450" s="42">
        <v>1474.99</v>
      </c>
      <c r="AB1450" s="42">
        <v>0</v>
      </c>
      <c r="AC1450" s="40"/>
      <c r="AD1450" s="44" t="s">
        <v>400</v>
      </c>
      <c r="AE1450" s="41">
        <f t="shared" si="95"/>
        <v>1443</v>
      </c>
      <c r="AF1450" s="45" t="s">
        <v>401</v>
      </c>
      <c r="AG1450" s="46" t="s">
        <v>173</v>
      </c>
      <c r="AH1450" s="40">
        <f t="shared" si="97"/>
        <v>43646</v>
      </c>
      <c r="AI1450" s="40">
        <f t="shared" si="98"/>
        <v>43646</v>
      </c>
      <c r="AJ1450" s="41" t="s">
        <v>402</v>
      </c>
    </row>
    <row r="1451" spans="1:36" ht="15" customHeight="1">
      <c r="A1451" s="39">
        <f t="shared" si="96"/>
        <v>2019</v>
      </c>
      <c r="B1451" s="40">
        <v>43556</v>
      </c>
      <c r="C1451" s="40">
        <v>43646</v>
      </c>
      <c r="D1451" s="41" t="s">
        <v>96</v>
      </c>
      <c r="E1451" s="41">
        <v>203</v>
      </c>
      <c r="F1451" s="41" t="s">
        <v>307</v>
      </c>
      <c r="G1451" s="48" t="s">
        <v>126</v>
      </c>
      <c r="H1451" s="41" t="s">
        <v>127</v>
      </c>
      <c r="I1451" s="41" t="s">
        <v>1366</v>
      </c>
      <c r="J1451" s="41" t="s">
        <v>1367</v>
      </c>
      <c r="K1451" s="41" t="s">
        <v>1368</v>
      </c>
      <c r="L1451" s="41" t="s">
        <v>102</v>
      </c>
      <c r="M1451" s="41" t="s">
        <v>1926</v>
      </c>
      <c r="N1451" s="41" t="s">
        <v>103</v>
      </c>
      <c r="O1451" s="41">
        <v>2</v>
      </c>
      <c r="P1451" s="42">
        <f>655.93/2</f>
        <v>327.96499999999997</v>
      </c>
      <c r="Q1451" s="41" t="s">
        <v>121</v>
      </c>
      <c r="R1451" s="41" t="s">
        <v>122</v>
      </c>
      <c r="S1451" s="41" t="s">
        <v>122</v>
      </c>
      <c r="T1451" s="41" t="s">
        <v>121</v>
      </c>
      <c r="U1451" s="41" t="s">
        <v>122</v>
      </c>
      <c r="V1451" s="41" t="s">
        <v>122</v>
      </c>
      <c r="W1451" s="41" t="s">
        <v>1711</v>
      </c>
      <c r="X1451" s="43">
        <v>43563</v>
      </c>
      <c r="Y1451" s="43">
        <f t="shared" si="93"/>
        <v>43563</v>
      </c>
      <c r="Z1451" s="41">
        <f t="shared" si="94"/>
        <v>1444</v>
      </c>
      <c r="AA1451" s="42">
        <v>655.93</v>
      </c>
      <c r="AB1451" s="42">
        <v>0</v>
      </c>
      <c r="AC1451" s="40"/>
      <c r="AD1451" s="44" t="s">
        <v>400</v>
      </c>
      <c r="AE1451" s="41">
        <f t="shared" si="95"/>
        <v>1444</v>
      </c>
      <c r="AF1451" s="45" t="s">
        <v>401</v>
      </c>
      <c r="AG1451" s="46" t="s">
        <v>173</v>
      </c>
      <c r="AH1451" s="40">
        <f t="shared" si="97"/>
        <v>43646</v>
      </c>
      <c r="AI1451" s="40">
        <f t="shared" si="98"/>
        <v>43646</v>
      </c>
      <c r="AJ1451" s="41" t="s">
        <v>402</v>
      </c>
    </row>
    <row r="1452" spans="1:36" ht="15" customHeight="1">
      <c r="A1452" s="39">
        <f t="shared" si="96"/>
        <v>2019</v>
      </c>
      <c r="B1452" s="40">
        <v>43556</v>
      </c>
      <c r="C1452" s="40">
        <v>43646</v>
      </c>
      <c r="D1452" s="41" t="s">
        <v>96</v>
      </c>
      <c r="E1452" s="41">
        <v>322</v>
      </c>
      <c r="F1452" s="41" t="s">
        <v>144</v>
      </c>
      <c r="G1452" s="41" t="s">
        <v>144</v>
      </c>
      <c r="H1452" s="41" t="s">
        <v>145</v>
      </c>
      <c r="I1452" s="41" t="s">
        <v>331</v>
      </c>
      <c r="J1452" s="41" t="s">
        <v>332</v>
      </c>
      <c r="K1452" s="41" t="s">
        <v>333</v>
      </c>
      <c r="L1452" s="41" t="s">
        <v>101</v>
      </c>
      <c r="M1452" s="41" t="s">
        <v>136</v>
      </c>
      <c r="N1452" s="41" t="s">
        <v>103</v>
      </c>
      <c r="O1452" s="41">
        <v>0</v>
      </c>
      <c r="P1452" s="42">
        <v>0</v>
      </c>
      <c r="Q1452" s="41" t="s">
        <v>121</v>
      </c>
      <c r="R1452" s="41" t="s">
        <v>122</v>
      </c>
      <c r="S1452" s="41" t="s">
        <v>122</v>
      </c>
      <c r="T1452" s="41" t="s">
        <v>121</v>
      </c>
      <c r="U1452" s="41" t="s">
        <v>136</v>
      </c>
      <c r="V1452" s="41" t="s">
        <v>136</v>
      </c>
      <c r="W1452" s="41" t="s">
        <v>296</v>
      </c>
      <c r="X1452" s="43">
        <v>43565</v>
      </c>
      <c r="Y1452" s="43">
        <v>43566</v>
      </c>
      <c r="Z1452" s="41">
        <f t="shared" si="94"/>
        <v>1445</v>
      </c>
      <c r="AA1452" s="42">
        <f>150+348</f>
        <v>498</v>
      </c>
      <c r="AB1452" s="42">
        <v>0</v>
      </c>
      <c r="AC1452" s="40"/>
      <c r="AD1452" s="44" t="s">
        <v>400</v>
      </c>
      <c r="AE1452" s="41">
        <f t="shared" si="95"/>
        <v>1445</v>
      </c>
      <c r="AF1452" s="45" t="s">
        <v>401</v>
      </c>
      <c r="AG1452" s="46" t="s">
        <v>173</v>
      </c>
      <c r="AH1452" s="40">
        <f t="shared" si="97"/>
        <v>43646</v>
      </c>
      <c r="AI1452" s="40">
        <f t="shared" si="98"/>
        <v>43646</v>
      </c>
      <c r="AJ1452" s="41" t="s">
        <v>402</v>
      </c>
    </row>
    <row r="1453" spans="1:36" ht="15" customHeight="1">
      <c r="A1453" s="39">
        <f t="shared" si="96"/>
        <v>2019</v>
      </c>
      <c r="B1453" s="40">
        <v>43556</v>
      </c>
      <c r="C1453" s="40">
        <v>43646</v>
      </c>
      <c r="D1453" s="41" t="s">
        <v>96</v>
      </c>
      <c r="E1453" s="41">
        <v>322</v>
      </c>
      <c r="F1453" s="41" t="s">
        <v>144</v>
      </c>
      <c r="G1453" s="41" t="s">
        <v>144</v>
      </c>
      <c r="H1453" s="41" t="s">
        <v>145</v>
      </c>
      <c r="I1453" s="41" t="s">
        <v>331</v>
      </c>
      <c r="J1453" s="41" t="s">
        <v>332</v>
      </c>
      <c r="K1453" s="41" t="s">
        <v>333</v>
      </c>
      <c r="L1453" s="41" t="s">
        <v>101</v>
      </c>
      <c r="M1453" s="41" t="s">
        <v>136</v>
      </c>
      <c r="N1453" s="41" t="s">
        <v>103</v>
      </c>
      <c r="O1453" s="41">
        <v>0</v>
      </c>
      <c r="P1453" s="42">
        <v>0</v>
      </c>
      <c r="Q1453" s="41" t="s">
        <v>121</v>
      </c>
      <c r="R1453" s="41" t="s">
        <v>122</v>
      </c>
      <c r="S1453" s="41" t="s">
        <v>122</v>
      </c>
      <c r="T1453" s="41" t="s">
        <v>121</v>
      </c>
      <c r="U1453" s="41" t="s">
        <v>136</v>
      </c>
      <c r="V1453" s="41" t="s">
        <v>136</v>
      </c>
      <c r="W1453" s="41" t="s">
        <v>296</v>
      </c>
      <c r="X1453" s="43">
        <v>43565</v>
      </c>
      <c r="Y1453" s="43">
        <f t="shared" si="93"/>
        <v>43565</v>
      </c>
      <c r="Z1453" s="41">
        <f t="shared" si="94"/>
        <v>1446</v>
      </c>
      <c r="AA1453" s="42">
        <v>280</v>
      </c>
      <c r="AB1453" s="42">
        <v>0</v>
      </c>
      <c r="AC1453" s="40"/>
      <c r="AD1453" s="44" t="s">
        <v>400</v>
      </c>
      <c r="AE1453" s="41">
        <f t="shared" si="95"/>
        <v>1446</v>
      </c>
      <c r="AF1453" s="45" t="s">
        <v>401</v>
      </c>
      <c r="AG1453" s="46" t="s">
        <v>173</v>
      </c>
      <c r="AH1453" s="40">
        <f t="shared" si="97"/>
        <v>43646</v>
      </c>
      <c r="AI1453" s="40">
        <f t="shared" si="98"/>
        <v>43646</v>
      </c>
      <c r="AJ1453" s="41" t="s">
        <v>402</v>
      </c>
    </row>
    <row r="1454" spans="1:36" ht="15" customHeight="1">
      <c r="A1454" s="39">
        <f t="shared" si="96"/>
        <v>2019</v>
      </c>
      <c r="B1454" s="40">
        <v>43556</v>
      </c>
      <c r="C1454" s="40">
        <v>43646</v>
      </c>
      <c r="D1454" s="41" t="s">
        <v>96</v>
      </c>
      <c r="E1454" s="41">
        <v>322</v>
      </c>
      <c r="F1454" s="41" t="s">
        <v>144</v>
      </c>
      <c r="G1454" s="41" t="s">
        <v>144</v>
      </c>
      <c r="H1454" s="41" t="s">
        <v>145</v>
      </c>
      <c r="I1454" s="41" t="s">
        <v>1346</v>
      </c>
      <c r="J1454" s="41" t="s">
        <v>305</v>
      </c>
      <c r="K1454" s="41" t="s">
        <v>306</v>
      </c>
      <c r="L1454" s="41" t="s">
        <v>101</v>
      </c>
      <c r="M1454" s="41" t="s">
        <v>136</v>
      </c>
      <c r="N1454" s="41" t="s">
        <v>103</v>
      </c>
      <c r="O1454" s="41">
        <v>0</v>
      </c>
      <c r="P1454" s="42">
        <v>0</v>
      </c>
      <c r="Q1454" s="41" t="s">
        <v>121</v>
      </c>
      <c r="R1454" s="41" t="s">
        <v>122</v>
      </c>
      <c r="S1454" s="41" t="s">
        <v>122</v>
      </c>
      <c r="T1454" s="41" t="s">
        <v>121</v>
      </c>
      <c r="U1454" s="41" t="s">
        <v>136</v>
      </c>
      <c r="V1454" s="41" t="s">
        <v>136</v>
      </c>
      <c r="W1454" s="41" t="s">
        <v>296</v>
      </c>
      <c r="X1454" s="43">
        <v>43578</v>
      </c>
      <c r="Y1454" s="43">
        <v>43579</v>
      </c>
      <c r="Z1454" s="41">
        <f t="shared" si="94"/>
        <v>1447</v>
      </c>
      <c r="AA1454" s="42">
        <f>120+203+261</f>
        <v>584</v>
      </c>
      <c r="AB1454" s="42">
        <v>0</v>
      </c>
      <c r="AC1454" s="40"/>
      <c r="AD1454" s="44" t="s">
        <v>400</v>
      </c>
      <c r="AE1454" s="41">
        <f t="shared" si="95"/>
        <v>1447</v>
      </c>
      <c r="AF1454" s="45" t="s">
        <v>401</v>
      </c>
      <c r="AG1454" s="46" t="s">
        <v>173</v>
      </c>
      <c r="AH1454" s="40">
        <f t="shared" si="97"/>
        <v>43646</v>
      </c>
      <c r="AI1454" s="40">
        <f t="shared" si="98"/>
        <v>43646</v>
      </c>
      <c r="AJ1454" s="41" t="s">
        <v>402</v>
      </c>
    </row>
    <row r="1455" spans="1:36" ht="15" customHeight="1">
      <c r="A1455" s="39">
        <f t="shared" si="96"/>
        <v>2019</v>
      </c>
      <c r="B1455" s="40">
        <v>43556</v>
      </c>
      <c r="C1455" s="40">
        <v>43646</v>
      </c>
      <c r="D1455" s="41" t="s">
        <v>96</v>
      </c>
      <c r="E1455" s="41">
        <v>322</v>
      </c>
      <c r="F1455" s="41" t="s">
        <v>144</v>
      </c>
      <c r="G1455" s="41" t="s">
        <v>144</v>
      </c>
      <c r="H1455" s="41" t="s">
        <v>145</v>
      </c>
      <c r="I1455" s="41" t="s">
        <v>1346</v>
      </c>
      <c r="J1455" s="41" t="s">
        <v>305</v>
      </c>
      <c r="K1455" s="41" t="s">
        <v>306</v>
      </c>
      <c r="L1455" s="41" t="s">
        <v>101</v>
      </c>
      <c r="M1455" s="41" t="s">
        <v>136</v>
      </c>
      <c r="N1455" s="41" t="s">
        <v>103</v>
      </c>
      <c r="O1455" s="41">
        <v>0</v>
      </c>
      <c r="P1455" s="42">
        <v>0</v>
      </c>
      <c r="Q1455" s="41" t="s">
        <v>121</v>
      </c>
      <c r="R1455" s="41" t="s">
        <v>122</v>
      </c>
      <c r="S1455" s="41" t="s">
        <v>122</v>
      </c>
      <c r="T1455" s="41" t="s">
        <v>121</v>
      </c>
      <c r="U1455" s="41" t="s">
        <v>136</v>
      </c>
      <c r="V1455" s="41" t="s">
        <v>136</v>
      </c>
      <c r="W1455" s="41" t="s">
        <v>296</v>
      </c>
      <c r="X1455" s="43">
        <v>43578</v>
      </c>
      <c r="Y1455" s="43">
        <v>43579</v>
      </c>
      <c r="Z1455" s="41">
        <f t="shared" si="94"/>
        <v>1448</v>
      </c>
      <c r="AA1455" s="42">
        <f>240+134</f>
        <v>374</v>
      </c>
      <c r="AB1455" s="42">
        <v>0</v>
      </c>
      <c r="AC1455" s="40"/>
      <c r="AD1455" s="44" t="s">
        <v>400</v>
      </c>
      <c r="AE1455" s="41">
        <f t="shared" si="95"/>
        <v>1448</v>
      </c>
      <c r="AF1455" s="45" t="s">
        <v>401</v>
      </c>
      <c r="AG1455" s="46" t="s">
        <v>173</v>
      </c>
      <c r="AH1455" s="40">
        <f t="shared" si="97"/>
        <v>43646</v>
      </c>
      <c r="AI1455" s="40">
        <f t="shared" si="98"/>
        <v>43646</v>
      </c>
      <c r="AJ1455" s="41" t="s">
        <v>402</v>
      </c>
    </row>
    <row r="1456" spans="1:36" ht="15" customHeight="1">
      <c r="A1456" s="39">
        <f t="shared" si="96"/>
        <v>2019</v>
      </c>
      <c r="B1456" s="40">
        <v>43556</v>
      </c>
      <c r="C1456" s="40">
        <v>43646</v>
      </c>
      <c r="D1456" s="41" t="s">
        <v>96</v>
      </c>
      <c r="E1456" s="41">
        <v>322</v>
      </c>
      <c r="F1456" s="41" t="s">
        <v>144</v>
      </c>
      <c r="G1456" s="41" t="s">
        <v>144</v>
      </c>
      <c r="H1456" s="41" t="s">
        <v>145</v>
      </c>
      <c r="I1456" s="41" t="s">
        <v>1346</v>
      </c>
      <c r="J1456" s="41" t="s">
        <v>305</v>
      </c>
      <c r="K1456" s="41" t="s">
        <v>306</v>
      </c>
      <c r="L1456" s="41" t="s">
        <v>101</v>
      </c>
      <c r="M1456" s="41" t="s">
        <v>136</v>
      </c>
      <c r="N1456" s="41" t="s">
        <v>103</v>
      </c>
      <c r="O1456" s="41">
        <v>0</v>
      </c>
      <c r="P1456" s="42">
        <v>0</v>
      </c>
      <c r="Q1456" s="41" t="s">
        <v>121</v>
      </c>
      <c r="R1456" s="41" t="s">
        <v>122</v>
      </c>
      <c r="S1456" s="41" t="s">
        <v>122</v>
      </c>
      <c r="T1456" s="41" t="s">
        <v>121</v>
      </c>
      <c r="U1456" s="41" t="s">
        <v>136</v>
      </c>
      <c r="V1456" s="41" t="s">
        <v>136</v>
      </c>
      <c r="W1456" s="41" t="s">
        <v>296</v>
      </c>
      <c r="X1456" s="43">
        <v>43582</v>
      </c>
      <c r="Y1456" s="43">
        <v>43583</v>
      </c>
      <c r="Z1456" s="41">
        <f t="shared" si="94"/>
        <v>1449</v>
      </c>
      <c r="AA1456" s="42">
        <f>120+10+348</f>
        <v>478</v>
      </c>
      <c r="AB1456" s="42">
        <v>0</v>
      </c>
      <c r="AC1456" s="40"/>
      <c r="AD1456" s="44" t="s">
        <v>400</v>
      </c>
      <c r="AE1456" s="41">
        <f t="shared" si="95"/>
        <v>1449</v>
      </c>
      <c r="AF1456" s="45" t="s">
        <v>401</v>
      </c>
      <c r="AG1456" s="46" t="s">
        <v>173</v>
      </c>
      <c r="AH1456" s="40">
        <f t="shared" si="97"/>
        <v>43646</v>
      </c>
      <c r="AI1456" s="40">
        <f t="shared" si="98"/>
        <v>43646</v>
      </c>
      <c r="AJ1456" s="41" t="s">
        <v>402</v>
      </c>
    </row>
    <row r="1457" spans="1:36" ht="15" customHeight="1">
      <c r="A1457" s="39">
        <f t="shared" si="96"/>
        <v>2019</v>
      </c>
      <c r="B1457" s="40">
        <v>43556</v>
      </c>
      <c r="C1457" s="40">
        <v>43646</v>
      </c>
      <c r="D1457" s="41" t="s">
        <v>96</v>
      </c>
      <c r="E1457" s="41">
        <v>322</v>
      </c>
      <c r="F1457" s="41" t="s">
        <v>144</v>
      </c>
      <c r="G1457" s="41" t="s">
        <v>144</v>
      </c>
      <c r="H1457" s="41" t="s">
        <v>145</v>
      </c>
      <c r="I1457" s="41" t="s">
        <v>358</v>
      </c>
      <c r="J1457" s="41" t="s">
        <v>359</v>
      </c>
      <c r="K1457" s="41" t="s">
        <v>289</v>
      </c>
      <c r="L1457" s="41" t="s">
        <v>101</v>
      </c>
      <c r="M1457" s="41" t="s">
        <v>164</v>
      </c>
      <c r="N1457" s="41" t="s">
        <v>103</v>
      </c>
      <c r="O1457" s="41">
        <v>0</v>
      </c>
      <c r="P1457" s="42">
        <v>0</v>
      </c>
      <c r="Q1457" s="41" t="s">
        <v>121</v>
      </c>
      <c r="R1457" s="41" t="s">
        <v>122</v>
      </c>
      <c r="S1457" s="41" t="s">
        <v>122</v>
      </c>
      <c r="T1457" s="41" t="s">
        <v>121</v>
      </c>
      <c r="U1457" s="41" t="s">
        <v>122</v>
      </c>
      <c r="V1457" s="41" t="s">
        <v>122</v>
      </c>
      <c r="W1457" s="41" t="s">
        <v>296</v>
      </c>
      <c r="X1457" s="43">
        <v>43581</v>
      </c>
      <c r="Y1457" s="43">
        <v>43583</v>
      </c>
      <c r="Z1457" s="41">
        <f t="shared" si="94"/>
        <v>1450</v>
      </c>
      <c r="AA1457" s="42">
        <f>100+120+120</f>
        <v>340</v>
      </c>
      <c r="AB1457" s="42">
        <v>0</v>
      </c>
      <c r="AC1457" s="40"/>
      <c r="AD1457" s="44" t="s">
        <v>400</v>
      </c>
      <c r="AE1457" s="41">
        <f t="shared" si="95"/>
        <v>1450</v>
      </c>
      <c r="AF1457" s="45" t="s">
        <v>401</v>
      </c>
      <c r="AG1457" s="46" t="s">
        <v>173</v>
      </c>
      <c r="AH1457" s="40">
        <f t="shared" si="97"/>
        <v>43646</v>
      </c>
      <c r="AI1457" s="40">
        <f t="shared" si="98"/>
        <v>43646</v>
      </c>
      <c r="AJ1457" s="41" t="s">
        <v>402</v>
      </c>
    </row>
    <row r="1458" spans="1:36" ht="15" customHeight="1">
      <c r="A1458" s="39">
        <f t="shared" si="96"/>
        <v>2019</v>
      </c>
      <c r="B1458" s="40">
        <v>43556</v>
      </c>
      <c r="C1458" s="40">
        <v>43646</v>
      </c>
      <c r="D1458" s="41" t="s">
        <v>96</v>
      </c>
      <c r="E1458" s="41">
        <v>322</v>
      </c>
      <c r="F1458" s="41" t="s">
        <v>144</v>
      </c>
      <c r="G1458" s="41" t="s">
        <v>144</v>
      </c>
      <c r="H1458" s="41" t="s">
        <v>145</v>
      </c>
      <c r="I1458" s="41" t="s">
        <v>358</v>
      </c>
      <c r="J1458" s="41" t="s">
        <v>359</v>
      </c>
      <c r="K1458" s="41" t="s">
        <v>289</v>
      </c>
      <c r="L1458" s="41" t="s">
        <v>101</v>
      </c>
      <c r="M1458" s="41" t="s">
        <v>164</v>
      </c>
      <c r="N1458" s="41" t="s">
        <v>103</v>
      </c>
      <c r="O1458" s="41">
        <v>0</v>
      </c>
      <c r="P1458" s="42">
        <v>0</v>
      </c>
      <c r="Q1458" s="41" t="s">
        <v>121</v>
      </c>
      <c r="R1458" s="41" t="s">
        <v>122</v>
      </c>
      <c r="S1458" s="41" t="s">
        <v>122</v>
      </c>
      <c r="T1458" s="41" t="s">
        <v>121</v>
      </c>
      <c r="U1458" s="41" t="s">
        <v>122</v>
      </c>
      <c r="V1458" s="41" t="s">
        <v>122</v>
      </c>
      <c r="W1458" s="41" t="s">
        <v>296</v>
      </c>
      <c r="X1458" s="43">
        <v>43567</v>
      </c>
      <c r="Y1458" s="43">
        <v>43585</v>
      </c>
      <c r="Z1458" s="41">
        <f t="shared" si="94"/>
        <v>1451</v>
      </c>
      <c r="AA1458" s="42">
        <f>189.08+218</f>
        <v>407.08000000000004</v>
      </c>
      <c r="AB1458" s="42">
        <v>0</v>
      </c>
      <c r="AC1458" s="40"/>
      <c r="AD1458" s="44" t="s">
        <v>400</v>
      </c>
      <c r="AE1458" s="41">
        <f t="shared" si="95"/>
        <v>1451</v>
      </c>
      <c r="AF1458" s="45" t="s">
        <v>401</v>
      </c>
      <c r="AG1458" s="46" t="s">
        <v>173</v>
      </c>
      <c r="AH1458" s="40">
        <f t="shared" si="97"/>
        <v>43646</v>
      </c>
      <c r="AI1458" s="40">
        <f t="shared" si="98"/>
        <v>43646</v>
      </c>
      <c r="AJ1458" s="41" t="s">
        <v>402</v>
      </c>
    </row>
    <row r="1459" spans="1:36" ht="15" customHeight="1">
      <c r="A1459" s="39">
        <f t="shared" si="96"/>
        <v>2019</v>
      </c>
      <c r="B1459" s="40">
        <v>43556</v>
      </c>
      <c r="C1459" s="40">
        <v>43646</v>
      </c>
      <c r="D1459" s="41" t="s">
        <v>96</v>
      </c>
      <c r="E1459" s="41">
        <v>519</v>
      </c>
      <c r="F1459" s="41" t="s">
        <v>335</v>
      </c>
      <c r="G1459" s="41" t="s">
        <v>335</v>
      </c>
      <c r="H1459" s="41" t="s">
        <v>145</v>
      </c>
      <c r="I1459" s="41" t="s">
        <v>336</v>
      </c>
      <c r="J1459" s="41" t="s">
        <v>337</v>
      </c>
      <c r="K1459" s="41" t="s">
        <v>338</v>
      </c>
      <c r="L1459" s="41" t="s">
        <v>101</v>
      </c>
      <c r="M1459" s="41" t="s">
        <v>1946</v>
      </c>
      <c r="N1459" s="41" t="s">
        <v>103</v>
      </c>
      <c r="O1459" s="41">
        <v>0</v>
      </c>
      <c r="P1459" s="42">
        <v>0</v>
      </c>
      <c r="Q1459" s="41" t="s">
        <v>121</v>
      </c>
      <c r="R1459" s="41" t="s">
        <v>122</v>
      </c>
      <c r="S1459" s="41" t="s">
        <v>122</v>
      </c>
      <c r="T1459" s="41" t="s">
        <v>121</v>
      </c>
      <c r="U1459" s="41" t="s">
        <v>122</v>
      </c>
      <c r="V1459" s="41" t="s">
        <v>122</v>
      </c>
      <c r="W1459" s="47" t="s">
        <v>159</v>
      </c>
      <c r="X1459" s="43">
        <v>43566</v>
      </c>
      <c r="Y1459" s="43">
        <v>43579</v>
      </c>
      <c r="Z1459" s="41">
        <f t="shared" si="94"/>
        <v>1452</v>
      </c>
      <c r="AA1459" s="42">
        <f>160+130+100</f>
        <v>390</v>
      </c>
      <c r="AB1459" s="42">
        <v>0</v>
      </c>
      <c r="AC1459" s="40"/>
      <c r="AD1459" s="44" t="s">
        <v>400</v>
      </c>
      <c r="AE1459" s="41">
        <f t="shared" si="95"/>
        <v>1452</v>
      </c>
      <c r="AF1459" s="45" t="s">
        <v>401</v>
      </c>
      <c r="AG1459" s="46" t="s">
        <v>173</v>
      </c>
      <c r="AH1459" s="40">
        <f t="shared" si="97"/>
        <v>43646</v>
      </c>
      <c r="AI1459" s="40">
        <f t="shared" si="98"/>
        <v>43646</v>
      </c>
      <c r="AJ1459" s="41" t="s">
        <v>402</v>
      </c>
    </row>
    <row r="1460" spans="1:36" ht="15" customHeight="1">
      <c r="A1460" s="39">
        <f t="shared" si="96"/>
        <v>2019</v>
      </c>
      <c r="B1460" s="40">
        <v>43556</v>
      </c>
      <c r="C1460" s="40">
        <v>43646</v>
      </c>
      <c r="D1460" s="41" t="s">
        <v>96</v>
      </c>
      <c r="E1460" s="41">
        <v>311</v>
      </c>
      <c r="F1460" s="41" t="s">
        <v>204</v>
      </c>
      <c r="G1460" s="41" t="s">
        <v>204</v>
      </c>
      <c r="H1460" s="41" t="s">
        <v>145</v>
      </c>
      <c r="I1460" s="41" t="s">
        <v>1052</v>
      </c>
      <c r="J1460" s="41" t="s">
        <v>270</v>
      </c>
      <c r="K1460" s="41" t="s">
        <v>359</v>
      </c>
      <c r="L1460" s="41" t="s">
        <v>101</v>
      </c>
      <c r="M1460" s="41" t="s">
        <v>1947</v>
      </c>
      <c r="N1460" s="41" t="s">
        <v>103</v>
      </c>
      <c r="O1460" s="41">
        <v>0</v>
      </c>
      <c r="P1460" s="42">
        <v>0</v>
      </c>
      <c r="Q1460" s="41" t="s">
        <v>121</v>
      </c>
      <c r="R1460" s="41" t="s">
        <v>122</v>
      </c>
      <c r="S1460" s="41" t="s">
        <v>122</v>
      </c>
      <c r="T1460" s="41" t="s">
        <v>121</v>
      </c>
      <c r="U1460" s="41" t="s">
        <v>122</v>
      </c>
      <c r="V1460" s="41" t="s">
        <v>1948</v>
      </c>
      <c r="W1460" s="47" t="s">
        <v>345</v>
      </c>
      <c r="X1460" s="43">
        <v>43560</v>
      </c>
      <c r="Y1460" s="43">
        <f t="shared" si="93"/>
        <v>43560</v>
      </c>
      <c r="Z1460" s="41">
        <f t="shared" si="94"/>
        <v>1453</v>
      </c>
      <c r="AA1460" s="42">
        <v>100</v>
      </c>
      <c r="AB1460" s="42">
        <v>0</v>
      </c>
      <c r="AC1460" s="40"/>
      <c r="AD1460" s="44" t="s">
        <v>400</v>
      </c>
      <c r="AE1460" s="41">
        <f t="shared" si="95"/>
        <v>1453</v>
      </c>
      <c r="AF1460" s="45" t="s">
        <v>401</v>
      </c>
      <c r="AG1460" s="46" t="s">
        <v>173</v>
      </c>
      <c r="AH1460" s="40">
        <f t="shared" si="97"/>
        <v>43646</v>
      </c>
      <c r="AI1460" s="40">
        <f t="shared" si="98"/>
        <v>43646</v>
      </c>
      <c r="AJ1460" s="41" t="s">
        <v>402</v>
      </c>
    </row>
    <row r="1461" spans="1:36" ht="15" customHeight="1">
      <c r="A1461" s="39">
        <f t="shared" si="96"/>
        <v>2019</v>
      </c>
      <c r="B1461" s="40">
        <v>43556</v>
      </c>
      <c r="C1461" s="40">
        <v>43646</v>
      </c>
      <c r="D1461" s="41" t="s">
        <v>96</v>
      </c>
      <c r="E1461" s="41">
        <v>322</v>
      </c>
      <c r="F1461" s="41" t="s">
        <v>144</v>
      </c>
      <c r="G1461" s="41" t="s">
        <v>144</v>
      </c>
      <c r="H1461" s="41" t="s">
        <v>145</v>
      </c>
      <c r="I1461" s="41" t="s">
        <v>1346</v>
      </c>
      <c r="J1461" s="41" t="s">
        <v>305</v>
      </c>
      <c r="K1461" s="41" t="s">
        <v>306</v>
      </c>
      <c r="L1461" s="41" t="s">
        <v>101</v>
      </c>
      <c r="M1461" s="41" t="s">
        <v>136</v>
      </c>
      <c r="N1461" s="41" t="s">
        <v>103</v>
      </c>
      <c r="O1461" s="41">
        <v>0</v>
      </c>
      <c r="P1461" s="42">
        <v>0</v>
      </c>
      <c r="Q1461" s="41" t="s">
        <v>121</v>
      </c>
      <c r="R1461" s="41" t="s">
        <v>122</v>
      </c>
      <c r="S1461" s="41" t="s">
        <v>122</v>
      </c>
      <c r="T1461" s="41" t="s">
        <v>121</v>
      </c>
      <c r="U1461" s="41" t="s">
        <v>136</v>
      </c>
      <c r="V1461" s="41" t="s">
        <v>136</v>
      </c>
      <c r="W1461" s="41" t="s">
        <v>296</v>
      </c>
      <c r="X1461" s="43">
        <v>43564</v>
      </c>
      <c r="Y1461" s="43">
        <f t="shared" si="93"/>
        <v>43564</v>
      </c>
      <c r="Z1461" s="41">
        <f t="shared" si="94"/>
        <v>1454</v>
      </c>
      <c r="AA1461" s="42">
        <v>120</v>
      </c>
      <c r="AB1461" s="42">
        <v>0</v>
      </c>
      <c r="AC1461" s="40"/>
      <c r="AD1461" s="44" t="s">
        <v>400</v>
      </c>
      <c r="AE1461" s="41">
        <f t="shared" si="95"/>
        <v>1454</v>
      </c>
      <c r="AF1461" s="45" t="s">
        <v>401</v>
      </c>
      <c r="AG1461" s="46" t="s">
        <v>173</v>
      </c>
      <c r="AH1461" s="40">
        <f t="shared" si="97"/>
        <v>43646</v>
      </c>
      <c r="AI1461" s="40">
        <f t="shared" si="98"/>
        <v>43646</v>
      </c>
      <c r="AJ1461" s="41" t="s">
        <v>402</v>
      </c>
    </row>
    <row r="1462" spans="1:36" ht="15" customHeight="1">
      <c r="A1462" s="39">
        <f t="shared" si="96"/>
        <v>2019</v>
      </c>
      <c r="B1462" s="40">
        <v>43556</v>
      </c>
      <c r="C1462" s="40">
        <v>43646</v>
      </c>
      <c r="D1462" s="41" t="s">
        <v>96</v>
      </c>
      <c r="E1462" s="41">
        <v>322</v>
      </c>
      <c r="F1462" s="41" t="s">
        <v>144</v>
      </c>
      <c r="G1462" s="41" t="s">
        <v>144</v>
      </c>
      <c r="H1462" s="41" t="s">
        <v>145</v>
      </c>
      <c r="I1462" s="41" t="s">
        <v>1346</v>
      </c>
      <c r="J1462" s="41" t="s">
        <v>305</v>
      </c>
      <c r="K1462" s="41" t="s">
        <v>306</v>
      </c>
      <c r="L1462" s="41" t="s">
        <v>101</v>
      </c>
      <c r="M1462" s="41" t="s">
        <v>1949</v>
      </c>
      <c r="N1462" s="41" t="s">
        <v>103</v>
      </c>
      <c r="O1462" s="41">
        <v>0</v>
      </c>
      <c r="P1462" s="42">
        <v>0</v>
      </c>
      <c r="Q1462" s="41" t="s">
        <v>121</v>
      </c>
      <c r="R1462" s="41" t="s">
        <v>122</v>
      </c>
      <c r="S1462" s="41" t="s">
        <v>122</v>
      </c>
      <c r="T1462" s="41" t="s">
        <v>121</v>
      </c>
      <c r="U1462" s="41" t="s">
        <v>122</v>
      </c>
      <c r="V1462" s="41" t="s">
        <v>122</v>
      </c>
      <c r="W1462" s="41" t="s">
        <v>296</v>
      </c>
      <c r="X1462" s="43">
        <v>43557</v>
      </c>
      <c r="Y1462" s="43">
        <f t="shared" si="93"/>
        <v>43557</v>
      </c>
      <c r="Z1462" s="41">
        <f t="shared" si="94"/>
        <v>1455</v>
      </c>
      <c r="AA1462" s="42">
        <v>120</v>
      </c>
      <c r="AB1462" s="42">
        <v>0</v>
      </c>
      <c r="AC1462" s="40"/>
      <c r="AD1462" s="44" t="s">
        <v>400</v>
      </c>
      <c r="AE1462" s="41">
        <f t="shared" si="95"/>
        <v>1455</v>
      </c>
      <c r="AF1462" s="45" t="s">
        <v>401</v>
      </c>
      <c r="AG1462" s="46" t="s">
        <v>173</v>
      </c>
      <c r="AH1462" s="40">
        <f t="shared" si="97"/>
        <v>43646</v>
      </c>
      <c r="AI1462" s="40">
        <f t="shared" si="98"/>
        <v>43646</v>
      </c>
      <c r="AJ1462" s="41" t="s">
        <v>402</v>
      </c>
    </row>
    <row r="1463" spans="1:36" ht="15" customHeight="1">
      <c r="A1463" s="39">
        <f t="shared" si="96"/>
        <v>2019</v>
      </c>
      <c r="B1463" s="40">
        <v>43556</v>
      </c>
      <c r="C1463" s="40">
        <v>43646</v>
      </c>
      <c r="D1463" s="41" t="s">
        <v>96</v>
      </c>
      <c r="E1463" s="41">
        <v>311</v>
      </c>
      <c r="F1463" s="41" t="s">
        <v>204</v>
      </c>
      <c r="G1463" s="41" t="s">
        <v>204</v>
      </c>
      <c r="H1463" s="41" t="s">
        <v>145</v>
      </c>
      <c r="I1463" s="41" t="s">
        <v>1053</v>
      </c>
      <c r="J1463" s="41" t="s">
        <v>270</v>
      </c>
      <c r="K1463" s="41" t="s">
        <v>359</v>
      </c>
      <c r="L1463" s="41" t="s">
        <v>101</v>
      </c>
      <c r="M1463" s="41" t="s">
        <v>1947</v>
      </c>
      <c r="N1463" s="41" t="s">
        <v>103</v>
      </c>
      <c r="O1463" s="41">
        <v>0</v>
      </c>
      <c r="P1463" s="42">
        <v>0</v>
      </c>
      <c r="Q1463" s="41" t="s">
        <v>121</v>
      </c>
      <c r="R1463" s="41" t="s">
        <v>122</v>
      </c>
      <c r="S1463" s="41" t="s">
        <v>122</v>
      </c>
      <c r="T1463" s="41" t="s">
        <v>121</v>
      </c>
      <c r="U1463" s="41" t="s">
        <v>122</v>
      </c>
      <c r="V1463" s="41" t="s">
        <v>1948</v>
      </c>
      <c r="W1463" s="47" t="s">
        <v>345</v>
      </c>
      <c r="X1463" s="43">
        <v>43560</v>
      </c>
      <c r="Y1463" s="43">
        <f t="shared" si="93"/>
        <v>43560</v>
      </c>
      <c r="Z1463" s="41">
        <f t="shared" si="94"/>
        <v>1456</v>
      </c>
      <c r="AA1463" s="42">
        <v>100</v>
      </c>
      <c r="AB1463" s="42">
        <v>0</v>
      </c>
      <c r="AC1463" s="40"/>
      <c r="AD1463" s="44" t="s">
        <v>400</v>
      </c>
      <c r="AE1463" s="41">
        <f t="shared" si="95"/>
        <v>1456</v>
      </c>
      <c r="AF1463" s="45" t="s">
        <v>401</v>
      </c>
      <c r="AG1463" s="46" t="s">
        <v>173</v>
      </c>
      <c r="AH1463" s="40">
        <f t="shared" si="97"/>
        <v>43646</v>
      </c>
      <c r="AI1463" s="40">
        <f t="shared" si="98"/>
        <v>43646</v>
      </c>
      <c r="AJ1463" s="41" t="s">
        <v>402</v>
      </c>
    </row>
    <row r="1464" spans="1:36" ht="15" customHeight="1">
      <c r="A1464" s="39">
        <f t="shared" si="96"/>
        <v>2019</v>
      </c>
      <c r="B1464" s="40">
        <v>43556</v>
      </c>
      <c r="C1464" s="40">
        <v>43646</v>
      </c>
      <c r="D1464" s="41" t="s">
        <v>96</v>
      </c>
      <c r="E1464" s="41">
        <v>311</v>
      </c>
      <c r="F1464" s="41" t="s">
        <v>204</v>
      </c>
      <c r="G1464" s="41" t="s">
        <v>204</v>
      </c>
      <c r="H1464" s="41" t="s">
        <v>145</v>
      </c>
      <c r="I1464" s="41" t="s">
        <v>336</v>
      </c>
      <c r="J1464" s="41" t="s">
        <v>1049</v>
      </c>
      <c r="K1464" s="41" t="s">
        <v>1050</v>
      </c>
      <c r="L1464" s="41" t="s">
        <v>101</v>
      </c>
      <c r="M1464" s="41" t="s">
        <v>1947</v>
      </c>
      <c r="N1464" s="41" t="s">
        <v>103</v>
      </c>
      <c r="O1464" s="41">
        <v>0</v>
      </c>
      <c r="P1464" s="42">
        <v>0</v>
      </c>
      <c r="Q1464" s="41" t="s">
        <v>121</v>
      </c>
      <c r="R1464" s="41" t="s">
        <v>122</v>
      </c>
      <c r="S1464" s="41" t="s">
        <v>122</v>
      </c>
      <c r="T1464" s="41" t="s">
        <v>121</v>
      </c>
      <c r="U1464" s="41" t="s">
        <v>122</v>
      </c>
      <c r="V1464" s="41" t="s">
        <v>1948</v>
      </c>
      <c r="W1464" s="47" t="s">
        <v>345</v>
      </c>
      <c r="X1464" s="43">
        <v>43560</v>
      </c>
      <c r="Y1464" s="43">
        <f t="shared" si="93"/>
        <v>43560</v>
      </c>
      <c r="Z1464" s="41">
        <f t="shared" si="94"/>
        <v>1457</v>
      </c>
      <c r="AA1464" s="42">
        <v>100</v>
      </c>
      <c r="AB1464" s="42">
        <v>0</v>
      </c>
      <c r="AC1464" s="40"/>
      <c r="AD1464" s="44" t="s">
        <v>400</v>
      </c>
      <c r="AE1464" s="41">
        <f t="shared" si="95"/>
        <v>1457</v>
      </c>
      <c r="AF1464" s="45" t="s">
        <v>401</v>
      </c>
      <c r="AG1464" s="46" t="s">
        <v>173</v>
      </c>
      <c r="AH1464" s="40">
        <f t="shared" si="97"/>
        <v>43646</v>
      </c>
      <c r="AI1464" s="40">
        <f t="shared" si="98"/>
        <v>43646</v>
      </c>
      <c r="AJ1464" s="41" t="s">
        <v>402</v>
      </c>
    </row>
    <row r="1465" spans="1:36" ht="15" customHeight="1">
      <c r="A1465" s="39">
        <f t="shared" si="96"/>
        <v>2019</v>
      </c>
      <c r="B1465" s="40">
        <v>43556</v>
      </c>
      <c r="C1465" s="40">
        <v>43646</v>
      </c>
      <c r="D1465" s="41" t="s">
        <v>96</v>
      </c>
      <c r="E1465" s="41">
        <v>322</v>
      </c>
      <c r="F1465" s="41" t="s">
        <v>144</v>
      </c>
      <c r="G1465" s="41" t="s">
        <v>144</v>
      </c>
      <c r="H1465" s="41" t="s">
        <v>145</v>
      </c>
      <c r="I1465" s="41" t="s">
        <v>331</v>
      </c>
      <c r="J1465" s="41" t="s">
        <v>332</v>
      </c>
      <c r="K1465" s="41" t="s">
        <v>333</v>
      </c>
      <c r="L1465" s="41" t="s">
        <v>101</v>
      </c>
      <c r="M1465" s="41" t="s">
        <v>314</v>
      </c>
      <c r="N1465" s="41" t="s">
        <v>103</v>
      </c>
      <c r="O1465" s="41">
        <v>0</v>
      </c>
      <c r="P1465" s="42">
        <v>0</v>
      </c>
      <c r="Q1465" s="41" t="s">
        <v>121</v>
      </c>
      <c r="R1465" s="41" t="s">
        <v>122</v>
      </c>
      <c r="S1465" s="41" t="s">
        <v>122</v>
      </c>
      <c r="T1465" s="41" t="s">
        <v>121</v>
      </c>
      <c r="U1465" s="41" t="s">
        <v>122</v>
      </c>
      <c r="V1465" s="41" t="s">
        <v>122</v>
      </c>
      <c r="W1465" s="41" t="s">
        <v>296</v>
      </c>
      <c r="X1465" s="43">
        <v>43557</v>
      </c>
      <c r="Y1465" s="43">
        <f t="shared" si="93"/>
        <v>43557</v>
      </c>
      <c r="Z1465" s="41">
        <f t="shared" si="94"/>
        <v>1458</v>
      </c>
      <c r="AA1465" s="42">
        <v>150</v>
      </c>
      <c r="AB1465" s="42">
        <v>0</v>
      </c>
      <c r="AC1465" s="40"/>
      <c r="AD1465" s="44" t="s">
        <v>400</v>
      </c>
      <c r="AE1465" s="41">
        <f t="shared" si="95"/>
        <v>1458</v>
      </c>
      <c r="AF1465" s="45" t="s">
        <v>401</v>
      </c>
      <c r="AG1465" s="46" t="s">
        <v>173</v>
      </c>
      <c r="AH1465" s="40">
        <f t="shared" si="97"/>
        <v>43646</v>
      </c>
      <c r="AI1465" s="40">
        <f t="shared" si="98"/>
        <v>43646</v>
      </c>
      <c r="AJ1465" s="41" t="s">
        <v>402</v>
      </c>
    </row>
    <row r="1466" spans="1:36" ht="15" customHeight="1">
      <c r="A1466" s="39">
        <f t="shared" si="96"/>
        <v>2019</v>
      </c>
      <c r="B1466" s="40">
        <v>43556</v>
      </c>
      <c r="C1466" s="40">
        <v>43646</v>
      </c>
      <c r="D1466" s="41" t="s">
        <v>96</v>
      </c>
      <c r="E1466" s="41">
        <v>547</v>
      </c>
      <c r="F1466" s="41" t="s">
        <v>364</v>
      </c>
      <c r="G1466" s="41" t="s">
        <v>364</v>
      </c>
      <c r="H1466" s="41" t="s">
        <v>145</v>
      </c>
      <c r="I1466" s="41" t="s">
        <v>300</v>
      </c>
      <c r="J1466" s="41" t="s">
        <v>270</v>
      </c>
      <c r="K1466" s="41" t="s">
        <v>365</v>
      </c>
      <c r="L1466" s="41" t="s">
        <v>101</v>
      </c>
      <c r="M1466" s="41" t="s">
        <v>1947</v>
      </c>
      <c r="N1466" s="41" t="s">
        <v>103</v>
      </c>
      <c r="O1466" s="41">
        <v>0</v>
      </c>
      <c r="P1466" s="42">
        <v>0</v>
      </c>
      <c r="Q1466" s="41" t="s">
        <v>121</v>
      </c>
      <c r="R1466" s="41" t="s">
        <v>122</v>
      </c>
      <c r="S1466" s="41" t="s">
        <v>122</v>
      </c>
      <c r="T1466" s="41" t="s">
        <v>121</v>
      </c>
      <c r="U1466" s="41" t="s">
        <v>122</v>
      </c>
      <c r="V1466" s="41" t="s">
        <v>1948</v>
      </c>
      <c r="W1466" s="47" t="s">
        <v>345</v>
      </c>
      <c r="X1466" s="43">
        <v>43560</v>
      </c>
      <c r="Y1466" s="43">
        <f t="shared" si="93"/>
        <v>43560</v>
      </c>
      <c r="Z1466" s="41">
        <f t="shared" si="94"/>
        <v>1459</v>
      </c>
      <c r="AA1466" s="42">
        <v>110</v>
      </c>
      <c r="AB1466" s="42">
        <v>0</v>
      </c>
      <c r="AC1466" s="40"/>
      <c r="AD1466" s="44" t="s">
        <v>400</v>
      </c>
      <c r="AE1466" s="41">
        <f t="shared" si="95"/>
        <v>1459</v>
      </c>
      <c r="AF1466" s="45" t="s">
        <v>401</v>
      </c>
      <c r="AG1466" s="46" t="s">
        <v>173</v>
      </c>
      <c r="AH1466" s="40">
        <f t="shared" si="97"/>
        <v>43646</v>
      </c>
      <c r="AI1466" s="40">
        <f t="shared" si="98"/>
        <v>43646</v>
      </c>
      <c r="AJ1466" s="41" t="s">
        <v>402</v>
      </c>
    </row>
    <row r="1467" spans="1:36" ht="15" customHeight="1">
      <c r="A1467" s="39">
        <f t="shared" si="96"/>
        <v>2019</v>
      </c>
      <c r="B1467" s="40">
        <v>43556</v>
      </c>
      <c r="C1467" s="40">
        <v>43646</v>
      </c>
      <c r="D1467" s="41" t="s">
        <v>96</v>
      </c>
      <c r="E1467" s="41">
        <v>322</v>
      </c>
      <c r="F1467" s="41" t="s">
        <v>144</v>
      </c>
      <c r="G1467" s="41" t="s">
        <v>144</v>
      </c>
      <c r="H1467" s="41" t="s">
        <v>145</v>
      </c>
      <c r="I1467" s="41" t="s">
        <v>358</v>
      </c>
      <c r="J1467" s="41" t="s">
        <v>359</v>
      </c>
      <c r="K1467" s="41" t="s">
        <v>289</v>
      </c>
      <c r="L1467" s="41" t="s">
        <v>101</v>
      </c>
      <c r="M1467" s="41" t="s">
        <v>164</v>
      </c>
      <c r="N1467" s="41" t="s">
        <v>103</v>
      </c>
      <c r="O1467" s="41">
        <v>0</v>
      </c>
      <c r="P1467" s="42">
        <v>0</v>
      </c>
      <c r="Q1467" s="41" t="s">
        <v>121</v>
      </c>
      <c r="R1467" s="41" t="s">
        <v>122</v>
      </c>
      <c r="S1467" s="41" t="s">
        <v>122</v>
      </c>
      <c r="T1467" s="41" t="s">
        <v>121</v>
      </c>
      <c r="U1467" s="41" t="s">
        <v>122</v>
      </c>
      <c r="V1467" s="41" t="s">
        <v>122</v>
      </c>
      <c r="W1467" s="47" t="s">
        <v>296</v>
      </c>
      <c r="X1467" s="43">
        <v>43565</v>
      </c>
      <c r="Y1467" s="43">
        <f t="shared" si="93"/>
        <v>43565</v>
      </c>
      <c r="Z1467" s="41">
        <f t="shared" si="94"/>
        <v>1460</v>
      </c>
      <c r="AA1467" s="42">
        <v>100</v>
      </c>
      <c r="AB1467" s="42">
        <v>0</v>
      </c>
      <c r="AC1467" s="40"/>
      <c r="AD1467" s="44" t="s">
        <v>400</v>
      </c>
      <c r="AE1467" s="41">
        <f t="shared" si="95"/>
        <v>1460</v>
      </c>
      <c r="AF1467" s="45" t="s">
        <v>401</v>
      </c>
      <c r="AG1467" s="46" t="s">
        <v>173</v>
      </c>
      <c r="AH1467" s="40">
        <f t="shared" si="97"/>
        <v>43646</v>
      </c>
      <c r="AI1467" s="40">
        <f t="shared" si="98"/>
        <v>43646</v>
      </c>
      <c r="AJ1467" s="41" t="s">
        <v>402</v>
      </c>
    </row>
    <row r="1468" spans="1:36" ht="15" customHeight="1">
      <c r="A1468" s="39">
        <f t="shared" si="96"/>
        <v>2019</v>
      </c>
      <c r="B1468" s="40">
        <v>43556</v>
      </c>
      <c r="C1468" s="40">
        <v>43646</v>
      </c>
      <c r="D1468" s="41" t="s">
        <v>96</v>
      </c>
      <c r="E1468" s="41">
        <v>322</v>
      </c>
      <c r="F1468" s="41" t="s">
        <v>144</v>
      </c>
      <c r="G1468" s="41" t="s">
        <v>144</v>
      </c>
      <c r="H1468" s="41" t="s">
        <v>145</v>
      </c>
      <c r="I1468" s="41" t="s">
        <v>1346</v>
      </c>
      <c r="J1468" s="41" t="s">
        <v>305</v>
      </c>
      <c r="K1468" s="41" t="s">
        <v>306</v>
      </c>
      <c r="L1468" s="41" t="s">
        <v>101</v>
      </c>
      <c r="M1468" s="41" t="s">
        <v>164</v>
      </c>
      <c r="N1468" s="41" t="s">
        <v>103</v>
      </c>
      <c r="O1468" s="41">
        <v>0</v>
      </c>
      <c r="P1468" s="42">
        <v>0</v>
      </c>
      <c r="Q1468" s="41" t="s">
        <v>121</v>
      </c>
      <c r="R1468" s="41" t="s">
        <v>122</v>
      </c>
      <c r="S1468" s="41" t="s">
        <v>122</v>
      </c>
      <c r="T1468" s="41" t="s">
        <v>121</v>
      </c>
      <c r="U1468" s="41" t="s">
        <v>122</v>
      </c>
      <c r="V1468" s="41" t="s">
        <v>122</v>
      </c>
      <c r="W1468" s="41" t="s">
        <v>296</v>
      </c>
      <c r="X1468" s="43">
        <v>43566</v>
      </c>
      <c r="Y1468" s="43">
        <f t="shared" ref="Y1468:Y1531" si="99">+X1468</f>
        <v>43566</v>
      </c>
      <c r="Z1468" s="41">
        <f t="shared" si="94"/>
        <v>1461</v>
      </c>
      <c r="AA1468" s="42">
        <v>120</v>
      </c>
      <c r="AB1468" s="42">
        <v>0</v>
      </c>
      <c r="AC1468" s="40"/>
      <c r="AD1468" s="44" t="s">
        <v>400</v>
      </c>
      <c r="AE1468" s="41">
        <f t="shared" si="95"/>
        <v>1461</v>
      </c>
      <c r="AF1468" s="45" t="s">
        <v>401</v>
      </c>
      <c r="AG1468" s="46" t="s">
        <v>173</v>
      </c>
      <c r="AH1468" s="40">
        <f t="shared" si="97"/>
        <v>43646</v>
      </c>
      <c r="AI1468" s="40">
        <f t="shared" si="98"/>
        <v>43646</v>
      </c>
      <c r="AJ1468" s="41" t="s">
        <v>402</v>
      </c>
    </row>
    <row r="1469" spans="1:36" ht="15" customHeight="1">
      <c r="A1469" s="39">
        <f t="shared" si="96"/>
        <v>2019</v>
      </c>
      <c r="B1469" s="40">
        <v>43556</v>
      </c>
      <c r="C1469" s="40">
        <v>43646</v>
      </c>
      <c r="D1469" s="41" t="s">
        <v>96</v>
      </c>
      <c r="E1469" s="41">
        <v>322</v>
      </c>
      <c r="F1469" s="41" t="s">
        <v>144</v>
      </c>
      <c r="G1469" s="41" t="s">
        <v>144</v>
      </c>
      <c r="H1469" s="41" t="s">
        <v>145</v>
      </c>
      <c r="I1469" s="41" t="s">
        <v>1346</v>
      </c>
      <c r="J1469" s="41" t="s">
        <v>305</v>
      </c>
      <c r="K1469" s="41" t="s">
        <v>306</v>
      </c>
      <c r="L1469" s="41" t="s">
        <v>101</v>
      </c>
      <c r="M1469" s="41" t="s">
        <v>136</v>
      </c>
      <c r="N1469" s="41" t="s">
        <v>103</v>
      </c>
      <c r="O1469" s="41">
        <v>0</v>
      </c>
      <c r="P1469" s="42">
        <v>0</v>
      </c>
      <c r="Q1469" s="41" t="s">
        <v>121</v>
      </c>
      <c r="R1469" s="41" t="s">
        <v>122</v>
      </c>
      <c r="S1469" s="41" t="s">
        <v>122</v>
      </c>
      <c r="T1469" s="41" t="s">
        <v>121</v>
      </c>
      <c r="U1469" s="41" t="s">
        <v>136</v>
      </c>
      <c r="V1469" s="41" t="s">
        <v>136</v>
      </c>
      <c r="W1469" s="41" t="s">
        <v>296</v>
      </c>
      <c r="X1469" s="43">
        <v>43565</v>
      </c>
      <c r="Y1469" s="43">
        <f t="shared" si="99"/>
        <v>43565</v>
      </c>
      <c r="Z1469" s="41">
        <f t="shared" ref="Z1469:Z1532" si="100">+Z1468+1</f>
        <v>1462</v>
      </c>
      <c r="AA1469" s="42">
        <v>308</v>
      </c>
      <c r="AB1469" s="42">
        <v>0</v>
      </c>
      <c r="AC1469" s="40"/>
      <c r="AD1469" s="44" t="s">
        <v>400</v>
      </c>
      <c r="AE1469" s="41">
        <f t="shared" ref="AE1469:AE1532" si="101">+AE1468+1</f>
        <v>1462</v>
      </c>
      <c r="AF1469" s="45" t="s">
        <v>401</v>
      </c>
      <c r="AG1469" s="46" t="s">
        <v>173</v>
      </c>
      <c r="AH1469" s="40">
        <f t="shared" si="97"/>
        <v>43646</v>
      </c>
      <c r="AI1469" s="40">
        <f t="shared" si="98"/>
        <v>43646</v>
      </c>
      <c r="AJ1469" s="41" t="s">
        <v>402</v>
      </c>
    </row>
    <row r="1470" spans="1:36" ht="15" customHeight="1">
      <c r="A1470" s="39">
        <f t="shared" ref="A1470:A1533" si="102">YEAR(B1470)</f>
        <v>2019</v>
      </c>
      <c r="B1470" s="40">
        <v>43556</v>
      </c>
      <c r="C1470" s="40">
        <v>43646</v>
      </c>
      <c r="D1470" s="41" t="s">
        <v>96</v>
      </c>
      <c r="E1470" s="41">
        <v>322</v>
      </c>
      <c r="F1470" s="41" t="s">
        <v>144</v>
      </c>
      <c r="G1470" s="41" t="s">
        <v>144</v>
      </c>
      <c r="H1470" s="41" t="s">
        <v>145</v>
      </c>
      <c r="I1470" s="41" t="s">
        <v>1346</v>
      </c>
      <c r="J1470" s="41" t="s">
        <v>305</v>
      </c>
      <c r="K1470" s="41" t="s">
        <v>306</v>
      </c>
      <c r="L1470" s="41" t="s">
        <v>101</v>
      </c>
      <c r="M1470" s="41" t="s">
        <v>164</v>
      </c>
      <c r="N1470" s="41" t="s">
        <v>103</v>
      </c>
      <c r="O1470" s="41">
        <v>0</v>
      </c>
      <c r="P1470" s="42">
        <v>0</v>
      </c>
      <c r="Q1470" s="41" t="s">
        <v>121</v>
      </c>
      <c r="R1470" s="41" t="s">
        <v>122</v>
      </c>
      <c r="S1470" s="41" t="s">
        <v>122</v>
      </c>
      <c r="T1470" s="41" t="s">
        <v>121</v>
      </c>
      <c r="U1470" s="41" t="s">
        <v>122</v>
      </c>
      <c r="V1470" s="41" t="s">
        <v>122</v>
      </c>
      <c r="W1470" s="47" t="s">
        <v>296</v>
      </c>
      <c r="X1470" s="43">
        <v>43560</v>
      </c>
      <c r="Y1470" s="43">
        <f t="shared" si="99"/>
        <v>43560</v>
      </c>
      <c r="Z1470" s="41">
        <f t="shared" si="100"/>
        <v>1463</v>
      </c>
      <c r="AA1470" s="42">
        <v>120</v>
      </c>
      <c r="AB1470" s="42">
        <v>0</v>
      </c>
      <c r="AC1470" s="40"/>
      <c r="AD1470" s="44" t="s">
        <v>400</v>
      </c>
      <c r="AE1470" s="41">
        <f t="shared" si="101"/>
        <v>1463</v>
      </c>
      <c r="AF1470" s="45" t="s">
        <v>401</v>
      </c>
      <c r="AG1470" s="46" t="s">
        <v>173</v>
      </c>
      <c r="AH1470" s="40">
        <f t="shared" si="97"/>
        <v>43646</v>
      </c>
      <c r="AI1470" s="40">
        <f t="shared" si="98"/>
        <v>43646</v>
      </c>
      <c r="AJ1470" s="41" t="s">
        <v>402</v>
      </c>
    </row>
    <row r="1471" spans="1:36" ht="15" customHeight="1">
      <c r="A1471" s="39">
        <f t="shared" si="102"/>
        <v>2019</v>
      </c>
      <c r="B1471" s="40">
        <v>43556</v>
      </c>
      <c r="C1471" s="40">
        <v>43646</v>
      </c>
      <c r="D1471" s="41" t="s">
        <v>96</v>
      </c>
      <c r="E1471" s="41">
        <v>322</v>
      </c>
      <c r="F1471" s="41" t="s">
        <v>144</v>
      </c>
      <c r="G1471" s="41" t="s">
        <v>144</v>
      </c>
      <c r="H1471" s="41" t="s">
        <v>145</v>
      </c>
      <c r="I1471" s="41" t="s">
        <v>1346</v>
      </c>
      <c r="J1471" s="41" t="s">
        <v>305</v>
      </c>
      <c r="K1471" s="41" t="s">
        <v>306</v>
      </c>
      <c r="L1471" s="41" t="s">
        <v>101</v>
      </c>
      <c r="M1471" s="41" t="s">
        <v>164</v>
      </c>
      <c r="N1471" s="41" t="s">
        <v>103</v>
      </c>
      <c r="O1471" s="41">
        <v>0</v>
      </c>
      <c r="P1471" s="42">
        <v>0</v>
      </c>
      <c r="Q1471" s="41" t="s">
        <v>121</v>
      </c>
      <c r="R1471" s="41" t="s">
        <v>122</v>
      </c>
      <c r="S1471" s="41" t="s">
        <v>122</v>
      </c>
      <c r="T1471" s="41" t="s">
        <v>121</v>
      </c>
      <c r="U1471" s="41" t="s">
        <v>122</v>
      </c>
      <c r="V1471" s="41" t="s">
        <v>122</v>
      </c>
      <c r="W1471" s="47" t="s">
        <v>296</v>
      </c>
      <c r="X1471" s="43">
        <v>43561</v>
      </c>
      <c r="Y1471" s="43">
        <f t="shared" si="99"/>
        <v>43561</v>
      </c>
      <c r="Z1471" s="41">
        <f t="shared" si="100"/>
        <v>1464</v>
      </c>
      <c r="AA1471" s="42">
        <v>160</v>
      </c>
      <c r="AB1471" s="42">
        <v>0</v>
      </c>
      <c r="AC1471" s="40"/>
      <c r="AD1471" s="44" t="s">
        <v>400</v>
      </c>
      <c r="AE1471" s="41">
        <f t="shared" si="101"/>
        <v>1464</v>
      </c>
      <c r="AF1471" s="45" t="s">
        <v>401</v>
      </c>
      <c r="AG1471" s="46" t="s">
        <v>173</v>
      </c>
      <c r="AH1471" s="40">
        <f t="shared" si="97"/>
        <v>43646</v>
      </c>
      <c r="AI1471" s="40">
        <f t="shared" si="98"/>
        <v>43646</v>
      </c>
      <c r="AJ1471" s="41" t="s">
        <v>402</v>
      </c>
    </row>
    <row r="1472" spans="1:36" ht="15" customHeight="1">
      <c r="A1472" s="39">
        <f t="shared" si="102"/>
        <v>2019</v>
      </c>
      <c r="B1472" s="40">
        <v>43556</v>
      </c>
      <c r="C1472" s="40">
        <v>43646</v>
      </c>
      <c r="D1472" s="41" t="s">
        <v>96</v>
      </c>
      <c r="E1472" s="41">
        <v>322</v>
      </c>
      <c r="F1472" s="41" t="s">
        <v>144</v>
      </c>
      <c r="G1472" s="41" t="s">
        <v>144</v>
      </c>
      <c r="H1472" s="41" t="s">
        <v>145</v>
      </c>
      <c r="I1472" s="41" t="s">
        <v>358</v>
      </c>
      <c r="J1472" s="41" t="s">
        <v>359</v>
      </c>
      <c r="K1472" s="41" t="s">
        <v>289</v>
      </c>
      <c r="L1472" s="41" t="s">
        <v>101</v>
      </c>
      <c r="M1472" s="41" t="s">
        <v>164</v>
      </c>
      <c r="N1472" s="41" t="s">
        <v>103</v>
      </c>
      <c r="O1472" s="41">
        <v>0</v>
      </c>
      <c r="P1472" s="42">
        <v>0</v>
      </c>
      <c r="Q1472" s="41" t="s">
        <v>121</v>
      </c>
      <c r="R1472" s="41" t="s">
        <v>122</v>
      </c>
      <c r="S1472" s="41" t="s">
        <v>122</v>
      </c>
      <c r="T1472" s="41" t="s">
        <v>121</v>
      </c>
      <c r="U1472" s="41" t="s">
        <v>122</v>
      </c>
      <c r="V1472" s="41" t="s">
        <v>122</v>
      </c>
      <c r="W1472" s="47" t="s">
        <v>296</v>
      </c>
      <c r="X1472" s="43">
        <v>43558</v>
      </c>
      <c r="Y1472" s="43">
        <f t="shared" si="99"/>
        <v>43558</v>
      </c>
      <c r="Z1472" s="41">
        <f t="shared" si="100"/>
        <v>1465</v>
      </c>
      <c r="AA1472" s="42">
        <v>100</v>
      </c>
      <c r="AB1472" s="42">
        <v>0</v>
      </c>
      <c r="AC1472" s="40"/>
      <c r="AD1472" s="44" t="s">
        <v>400</v>
      </c>
      <c r="AE1472" s="41">
        <f t="shared" si="101"/>
        <v>1465</v>
      </c>
      <c r="AF1472" s="45" t="s">
        <v>401</v>
      </c>
      <c r="AG1472" s="46" t="s">
        <v>173</v>
      </c>
      <c r="AH1472" s="40">
        <f t="shared" si="97"/>
        <v>43646</v>
      </c>
      <c r="AI1472" s="40">
        <f t="shared" si="98"/>
        <v>43646</v>
      </c>
      <c r="AJ1472" s="41" t="s">
        <v>402</v>
      </c>
    </row>
    <row r="1473" spans="1:36" ht="15" customHeight="1">
      <c r="A1473" s="39">
        <f t="shared" si="102"/>
        <v>2019</v>
      </c>
      <c r="B1473" s="40">
        <v>43556</v>
      </c>
      <c r="C1473" s="40">
        <v>43646</v>
      </c>
      <c r="D1473" s="41" t="s">
        <v>96</v>
      </c>
      <c r="E1473" s="41">
        <v>322</v>
      </c>
      <c r="F1473" s="41" t="s">
        <v>144</v>
      </c>
      <c r="G1473" s="41" t="s">
        <v>144</v>
      </c>
      <c r="H1473" s="41" t="s">
        <v>145</v>
      </c>
      <c r="I1473" s="41" t="s">
        <v>358</v>
      </c>
      <c r="J1473" s="41" t="s">
        <v>359</v>
      </c>
      <c r="K1473" s="41" t="s">
        <v>289</v>
      </c>
      <c r="L1473" s="41" t="s">
        <v>101</v>
      </c>
      <c r="M1473" s="41" t="s">
        <v>164</v>
      </c>
      <c r="N1473" s="41" t="s">
        <v>103</v>
      </c>
      <c r="O1473" s="41">
        <v>0</v>
      </c>
      <c r="P1473" s="42">
        <v>0</v>
      </c>
      <c r="Q1473" s="41" t="s">
        <v>121</v>
      </c>
      <c r="R1473" s="41" t="s">
        <v>122</v>
      </c>
      <c r="S1473" s="41" t="s">
        <v>122</v>
      </c>
      <c r="T1473" s="41" t="s">
        <v>121</v>
      </c>
      <c r="U1473" s="41" t="s">
        <v>122</v>
      </c>
      <c r="V1473" s="41" t="s">
        <v>122</v>
      </c>
      <c r="W1473" s="47" t="s">
        <v>296</v>
      </c>
      <c r="X1473" s="43">
        <v>43558</v>
      </c>
      <c r="Y1473" s="43">
        <f t="shared" si="99"/>
        <v>43558</v>
      </c>
      <c r="Z1473" s="41">
        <f t="shared" si="100"/>
        <v>1466</v>
      </c>
      <c r="AA1473" s="42">
        <v>129</v>
      </c>
      <c r="AB1473" s="42">
        <v>0</v>
      </c>
      <c r="AC1473" s="40"/>
      <c r="AD1473" s="44" t="s">
        <v>400</v>
      </c>
      <c r="AE1473" s="41">
        <f t="shared" si="101"/>
        <v>1466</v>
      </c>
      <c r="AF1473" s="45" t="s">
        <v>401</v>
      </c>
      <c r="AG1473" s="46" t="s">
        <v>173</v>
      </c>
      <c r="AH1473" s="40">
        <f t="shared" si="97"/>
        <v>43646</v>
      </c>
      <c r="AI1473" s="40">
        <f t="shared" si="98"/>
        <v>43646</v>
      </c>
      <c r="AJ1473" s="41" t="s">
        <v>402</v>
      </c>
    </row>
    <row r="1474" spans="1:36" ht="15" customHeight="1">
      <c r="A1474" s="39">
        <f t="shared" si="102"/>
        <v>2019</v>
      </c>
      <c r="B1474" s="40">
        <v>43556</v>
      </c>
      <c r="C1474" s="40">
        <v>43646</v>
      </c>
      <c r="D1474" s="41" t="s">
        <v>96</v>
      </c>
      <c r="E1474" s="41">
        <v>322</v>
      </c>
      <c r="F1474" s="41" t="s">
        <v>144</v>
      </c>
      <c r="G1474" s="41" t="s">
        <v>144</v>
      </c>
      <c r="H1474" s="41" t="s">
        <v>145</v>
      </c>
      <c r="I1474" s="41" t="s">
        <v>1346</v>
      </c>
      <c r="J1474" s="41" t="s">
        <v>305</v>
      </c>
      <c r="K1474" s="41" t="s">
        <v>306</v>
      </c>
      <c r="L1474" s="41" t="s">
        <v>101</v>
      </c>
      <c r="M1474" s="41" t="s">
        <v>164</v>
      </c>
      <c r="N1474" s="41" t="s">
        <v>103</v>
      </c>
      <c r="O1474" s="41">
        <v>0</v>
      </c>
      <c r="P1474" s="42">
        <v>0</v>
      </c>
      <c r="Q1474" s="41" t="s">
        <v>121</v>
      </c>
      <c r="R1474" s="41" t="s">
        <v>122</v>
      </c>
      <c r="S1474" s="41" t="s">
        <v>122</v>
      </c>
      <c r="T1474" s="41" t="s">
        <v>121</v>
      </c>
      <c r="U1474" s="41" t="s">
        <v>122</v>
      </c>
      <c r="V1474" s="41" t="s">
        <v>122</v>
      </c>
      <c r="W1474" s="47" t="s">
        <v>296</v>
      </c>
      <c r="X1474" s="43">
        <v>43570</v>
      </c>
      <c r="Y1474" s="43">
        <f t="shared" si="99"/>
        <v>43570</v>
      </c>
      <c r="Z1474" s="41">
        <f t="shared" si="100"/>
        <v>1467</v>
      </c>
      <c r="AA1474" s="42">
        <v>200</v>
      </c>
      <c r="AB1474" s="42">
        <v>0</v>
      </c>
      <c r="AC1474" s="40"/>
      <c r="AD1474" s="44" t="s">
        <v>400</v>
      </c>
      <c r="AE1474" s="41">
        <f t="shared" si="101"/>
        <v>1467</v>
      </c>
      <c r="AF1474" s="45" t="s">
        <v>401</v>
      </c>
      <c r="AG1474" s="46" t="s">
        <v>173</v>
      </c>
      <c r="AH1474" s="40">
        <f t="shared" si="97"/>
        <v>43646</v>
      </c>
      <c r="AI1474" s="40">
        <f t="shared" si="98"/>
        <v>43646</v>
      </c>
      <c r="AJ1474" s="41" t="s">
        <v>402</v>
      </c>
    </row>
    <row r="1475" spans="1:36" ht="15" customHeight="1">
      <c r="A1475" s="39">
        <f t="shared" si="102"/>
        <v>2019</v>
      </c>
      <c r="B1475" s="40">
        <v>43556</v>
      </c>
      <c r="C1475" s="40">
        <v>43646</v>
      </c>
      <c r="D1475" s="41" t="s">
        <v>96</v>
      </c>
      <c r="E1475" s="41">
        <v>311</v>
      </c>
      <c r="F1475" s="41" t="s">
        <v>204</v>
      </c>
      <c r="G1475" s="41" t="s">
        <v>204</v>
      </c>
      <c r="H1475" s="41" t="s">
        <v>145</v>
      </c>
      <c r="I1475" s="41" t="s">
        <v>346</v>
      </c>
      <c r="J1475" s="41" t="s">
        <v>253</v>
      </c>
      <c r="K1475" s="41" t="s">
        <v>163</v>
      </c>
      <c r="L1475" s="41" t="s">
        <v>101</v>
      </c>
      <c r="M1475" s="41" t="s">
        <v>1947</v>
      </c>
      <c r="N1475" s="41" t="s">
        <v>103</v>
      </c>
      <c r="O1475" s="41">
        <v>0</v>
      </c>
      <c r="P1475" s="42">
        <v>0</v>
      </c>
      <c r="Q1475" s="41" t="s">
        <v>121</v>
      </c>
      <c r="R1475" s="41" t="s">
        <v>122</v>
      </c>
      <c r="S1475" s="41" t="s">
        <v>122</v>
      </c>
      <c r="T1475" s="41" t="s">
        <v>121</v>
      </c>
      <c r="U1475" s="41" t="s">
        <v>122</v>
      </c>
      <c r="V1475" s="41" t="s">
        <v>1948</v>
      </c>
      <c r="W1475" s="47" t="s">
        <v>345</v>
      </c>
      <c r="X1475" s="43">
        <v>43560</v>
      </c>
      <c r="Y1475" s="43">
        <f t="shared" si="99"/>
        <v>43560</v>
      </c>
      <c r="Z1475" s="41">
        <f t="shared" si="100"/>
        <v>1468</v>
      </c>
      <c r="AA1475" s="42">
        <v>100</v>
      </c>
      <c r="AB1475" s="42">
        <v>0</v>
      </c>
      <c r="AC1475" s="40"/>
      <c r="AD1475" s="44" t="s">
        <v>400</v>
      </c>
      <c r="AE1475" s="41">
        <f t="shared" si="101"/>
        <v>1468</v>
      </c>
      <c r="AF1475" s="45" t="s">
        <v>401</v>
      </c>
      <c r="AG1475" s="46" t="s">
        <v>173</v>
      </c>
      <c r="AH1475" s="40">
        <f t="shared" si="97"/>
        <v>43646</v>
      </c>
      <c r="AI1475" s="40">
        <f t="shared" si="98"/>
        <v>43646</v>
      </c>
      <c r="AJ1475" s="41" t="s">
        <v>402</v>
      </c>
    </row>
    <row r="1476" spans="1:36" ht="15" customHeight="1">
      <c r="A1476" s="39">
        <f t="shared" si="102"/>
        <v>2019</v>
      </c>
      <c r="B1476" s="40">
        <v>43556</v>
      </c>
      <c r="C1476" s="40">
        <v>43646</v>
      </c>
      <c r="D1476" s="41" t="s">
        <v>96</v>
      </c>
      <c r="E1476" s="41">
        <v>311</v>
      </c>
      <c r="F1476" s="41" t="s">
        <v>204</v>
      </c>
      <c r="G1476" s="41" t="s">
        <v>204</v>
      </c>
      <c r="H1476" s="41" t="s">
        <v>145</v>
      </c>
      <c r="I1476" s="41" t="s">
        <v>346</v>
      </c>
      <c r="J1476" s="41" t="s">
        <v>253</v>
      </c>
      <c r="K1476" s="41" t="s">
        <v>163</v>
      </c>
      <c r="L1476" s="41" t="s">
        <v>101</v>
      </c>
      <c r="M1476" s="41" t="s">
        <v>968</v>
      </c>
      <c r="N1476" s="41" t="s">
        <v>103</v>
      </c>
      <c r="O1476" s="41">
        <v>2</v>
      </c>
      <c r="P1476" s="42">
        <f>(508/3)*2</f>
        <v>338.66666666666669</v>
      </c>
      <c r="Q1476" s="41" t="s">
        <v>121</v>
      </c>
      <c r="R1476" s="41" t="s">
        <v>122</v>
      </c>
      <c r="S1476" s="41" t="s">
        <v>122</v>
      </c>
      <c r="T1476" s="41" t="s">
        <v>121</v>
      </c>
      <c r="U1476" s="41" t="s">
        <v>122</v>
      </c>
      <c r="V1476" s="41" t="s">
        <v>202</v>
      </c>
      <c r="W1476" s="47" t="s">
        <v>345</v>
      </c>
      <c r="X1476" s="43">
        <v>43553</v>
      </c>
      <c r="Y1476" s="43">
        <f t="shared" si="99"/>
        <v>43553</v>
      </c>
      <c r="Z1476" s="41">
        <f t="shared" si="100"/>
        <v>1469</v>
      </c>
      <c r="AA1476" s="42">
        <v>508</v>
      </c>
      <c r="AB1476" s="42">
        <v>0</v>
      </c>
      <c r="AC1476" s="40"/>
      <c r="AD1476" s="44" t="s">
        <v>400</v>
      </c>
      <c r="AE1476" s="41">
        <f t="shared" si="101"/>
        <v>1469</v>
      </c>
      <c r="AF1476" s="45" t="s">
        <v>401</v>
      </c>
      <c r="AG1476" s="46" t="s">
        <v>173</v>
      </c>
      <c r="AH1476" s="40">
        <f t="shared" si="97"/>
        <v>43646</v>
      </c>
      <c r="AI1476" s="40">
        <f t="shared" si="98"/>
        <v>43646</v>
      </c>
      <c r="AJ1476" s="41" t="s">
        <v>402</v>
      </c>
    </row>
    <row r="1477" spans="1:36" ht="15" customHeight="1">
      <c r="A1477" s="39">
        <f t="shared" si="102"/>
        <v>2019</v>
      </c>
      <c r="B1477" s="40">
        <v>43556</v>
      </c>
      <c r="C1477" s="40">
        <v>43646</v>
      </c>
      <c r="D1477" s="41" t="s">
        <v>96</v>
      </c>
      <c r="E1477" s="41">
        <v>519</v>
      </c>
      <c r="F1477" s="41" t="s">
        <v>335</v>
      </c>
      <c r="G1477" s="41" t="s">
        <v>335</v>
      </c>
      <c r="H1477" s="41" t="s">
        <v>145</v>
      </c>
      <c r="I1477" s="41" t="s">
        <v>336</v>
      </c>
      <c r="J1477" s="41" t="s">
        <v>337</v>
      </c>
      <c r="K1477" s="41" t="s">
        <v>338</v>
      </c>
      <c r="L1477" s="41" t="s">
        <v>101</v>
      </c>
      <c r="M1477" s="41" t="s">
        <v>1950</v>
      </c>
      <c r="N1477" s="41" t="s">
        <v>103</v>
      </c>
      <c r="O1477" s="41">
        <v>0</v>
      </c>
      <c r="P1477" s="42">
        <v>0</v>
      </c>
      <c r="Q1477" s="41" t="s">
        <v>121</v>
      </c>
      <c r="R1477" s="41" t="s">
        <v>122</v>
      </c>
      <c r="S1477" s="41" t="s">
        <v>122</v>
      </c>
      <c r="T1477" s="41" t="s">
        <v>121</v>
      </c>
      <c r="U1477" s="41" t="s">
        <v>122</v>
      </c>
      <c r="V1477" s="41" t="s">
        <v>1351</v>
      </c>
      <c r="W1477" s="47" t="s">
        <v>1951</v>
      </c>
      <c r="X1477" s="43">
        <v>43556</v>
      </c>
      <c r="Y1477" s="43">
        <f t="shared" si="99"/>
        <v>43556</v>
      </c>
      <c r="Z1477" s="41">
        <f t="shared" si="100"/>
        <v>1470</v>
      </c>
      <c r="AA1477" s="42">
        <v>100</v>
      </c>
      <c r="AB1477" s="42">
        <v>0</v>
      </c>
      <c r="AC1477" s="40"/>
      <c r="AD1477" s="44" t="s">
        <v>400</v>
      </c>
      <c r="AE1477" s="41">
        <f t="shared" si="101"/>
        <v>1470</v>
      </c>
      <c r="AF1477" s="45" t="s">
        <v>401</v>
      </c>
      <c r="AG1477" s="46" t="s">
        <v>173</v>
      </c>
      <c r="AH1477" s="40">
        <f t="shared" si="97"/>
        <v>43646</v>
      </c>
      <c r="AI1477" s="40">
        <f t="shared" si="98"/>
        <v>43646</v>
      </c>
      <c r="AJ1477" s="41" t="s">
        <v>402</v>
      </c>
    </row>
    <row r="1478" spans="1:36" ht="15" customHeight="1">
      <c r="A1478" s="39">
        <f t="shared" si="102"/>
        <v>2019</v>
      </c>
      <c r="B1478" s="40">
        <v>43556</v>
      </c>
      <c r="C1478" s="40">
        <v>43646</v>
      </c>
      <c r="D1478" s="41" t="s">
        <v>96</v>
      </c>
      <c r="E1478" s="41">
        <v>519</v>
      </c>
      <c r="F1478" s="41" t="s">
        <v>335</v>
      </c>
      <c r="G1478" s="41" t="s">
        <v>335</v>
      </c>
      <c r="H1478" s="41" t="s">
        <v>145</v>
      </c>
      <c r="I1478" s="41" t="s">
        <v>336</v>
      </c>
      <c r="J1478" s="41" t="s">
        <v>337</v>
      </c>
      <c r="K1478" s="41" t="s">
        <v>338</v>
      </c>
      <c r="L1478" s="41" t="s">
        <v>101</v>
      </c>
      <c r="M1478" s="41" t="s">
        <v>164</v>
      </c>
      <c r="N1478" s="41" t="s">
        <v>103</v>
      </c>
      <c r="O1478" s="41">
        <v>0</v>
      </c>
      <c r="P1478" s="42">
        <v>0</v>
      </c>
      <c r="Q1478" s="41" t="s">
        <v>121</v>
      </c>
      <c r="R1478" s="41" t="s">
        <v>122</v>
      </c>
      <c r="S1478" s="41" t="s">
        <v>122</v>
      </c>
      <c r="T1478" s="41" t="s">
        <v>121</v>
      </c>
      <c r="U1478" s="41" t="s">
        <v>122</v>
      </c>
      <c r="V1478" s="41" t="s">
        <v>122</v>
      </c>
      <c r="W1478" s="47" t="s">
        <v>159</v>
      </c>
      <c r="X1478" s="43">
        <v>43546</v>
      </c>
      <c r="Y1478" s="43">
        <f t="shared" si="99"/>
        <v>43546</v>
      </c>
      <c r="Z1478" s="41">
        <f t="shared" si="100"/>
        <v>1471</v>
      </c>
      <c r="AA1478" s="42">
        <v>70</v>
      </c>
      <c r="AB1478" s="42">
        <v>0</v>
      </c>
      <c r="AC1478" s="40"/>
      <c r="AD1478" s="44" t="s">
        <v>400</v>
      </c>
      <c r="AE1478" s="41">
        <f t="shared" si="101"/>
        <v>1471</v>
      </c>
      <c r="AF1478" s="45" t="s">
        <v>401</v>
      </c>
      <c r="AG1478" s="46" t="s">
        <v>173</v>
      </c>
      <c r="AH1478" s="40">
        <f t="shared" si="97"/>
        <v>43646</v>
      </c>
      <c r="AI1478" s="40">
        <f t="shared" si="98"/>
        <v>43646</v>
      </c>
      <c r="AJ1478" s="41" t="s">
        <v>402</v>
      </c>
    </row>
    <row r="1479" spans="1:36" ht="15" customHeight="1">
      <c r="A1479" s="39">
        <f t="shared" si="102"/>
        <v>2019</v>
      </c>
      <c r="B1479" s="40">
        <v>43556</v>
      </c>
      <c r="C1479" s="40">
        <v>43646</v>
      </c>
      <c r="D1479" s="41" t="s">
        <v>96</v>
      </c>
      <c r="E1479" s="41">
        <v>519</v>
      </c>
      <c r="F1479" s="41" t="s">
        <v>335</v>
      </c>
      <c r="G1479" s="41" t="s">
        <v>335</v>
      </c>
      <c r="H1479" s="41" t="s">
        <v>145</v>
      </c>
      <c r="I1479" s="41" t="s">
        <v>336</v>
      </c>
      <c r="J1479" s="41" t="s">
        <v>337</v>
      </c>
      <c r="K1479" s="41" t="s">
        <v>338</v>
      </c>
      <c r="L1479" s="41" t="s">
        <v>101</v>
      </c>
      <c r="M1479" s="41" t="s">
        <v>177</v>
      </c>
      <c r="N1479" s="41" t="s">
        <v>103</v>
      </c>
      <c r="O1479" s="41">
        <v>0</v>
      </c>
      <c r="P1479" s="42">
        <v>0</v>
      </c>
      <c r="Q1479" s="41" t="s">
        <v>121</v>
      </c>
      <c r="R1479" s="41" t="s">
        <v>122</v>
      </c>
      <c r="S1479" s="41" t="s">
        <v>122</v>
      </c>
      <c r="T1479" s="41" t="s">
        <v>121</v>
      </c>
      <c r="U1479" s="41" t="s">
        <v>122</v>
      </c>
      <c r="V1479" s="41" t="s">
        <v>178</v>
      </c>
      <c r="W1479" s="47" t="s">
        <v>1951</v>
      </c>
      <c r="X1479" s="43">
        <v>43557</v>
      </c>
      <c r="Y1479" s="43">
        <f t="shared" si="99"/>
        <v>43557</v>
      </c>
      <c r="Z1479" s="41">
        <f t="shared" si="100"/>
        <v>1472</v>
      </c>
      <c r="AA1479" s="42">
        <v>250</v>
      </c>
      <c r="AB1479" s="42">
        <v>0</v>
      </c>
      <c r="AC1479" s="40"/>
      <c r="AD1479" s="44" t="s">
        <v>400</v>
      </c>
      <c r="AE1479" s="41">
        <f t="shared" si="101"/>
        <v>1472</v>
      </c>
      <c r="AF1479" s="45" t="s">
        <v>401</v>
      </c>
      <c r="AG1479" s="46" t="s">
        <v>173</v>
      </c>
      <c r="AH1479" s="40">
        <f t="shared" si="97"/>
        <v>43646</v>
      </c>
      <c r="AI1479" s="40">
        <f t="shared" si="98"/>
        <v>43646</v>
      </c>
      <c r="AJ1479" s="41" t="s">
        <v>402</v>
      </c>
    </row>
    <row r="1480" spans="1:36" ht="15" customHeight="1">
      <c r="A1480" s="39">
        <f t="shared" si="102"/>
        <v>2019</v>
      </c>
      <c r="B1480" s="40">
        <v>43556</v>
      </c>
      <c r="C1480" s="40">
        <v>43646</v>
      </c>
      <c r="D1480" s="41" t="s">
        <v>96</v>
      </c>
      <c r="E1480" s="41">
        <v>311</v>
      </c>
      <c r="F1480" s="41" t="s">
        <v>204</v>
      </c>
      <c r="G1480" s="41" t="s">
        <v>204</v>
      </c>
      <c r="H1480" s="41" t="s">
        <v>145</v>
      </c>
      <c r="I1480" s="41" t="s">
        <v>346</v>
      </c>
      <c r="J1480" s="41" t="s">
        <v>253</v>
      </c>
      <c r="K1480" s="41" t="s">
        <v>163</v>
      </c>
      <c r="L1480" s="41" t="s">
        <v>101</v>
      </c>
      <c r="M1480" s="41" t="s">
        <v>202</v>
      </c>
      <c r="N1480" s="41" t="s">
        <v>103</v>
      </c>
      <c r="O1480" s="41">
        <v>0</v>
      </c>
      <c r="P1480" s="42">
        <v>0</v>
      </c>
      <c r="Q1480" s="41" t="s">
        <v>121</v>
      </c>
      <c r="R1480" s="41" t="s">
        <v>122</v>
      </c>
      <c r="S1480" s="41" t="s">
        <v>122</v>
      </c>
      <c r="T1480" s="41" t="s">
        <v>121</v>
      </c>
      <c r="U1480" s="41" t="s">
        <v>122</v>
      </c>
      <c r="V1480" s="41" t="s">
        <v>202</v>
      </c>
      <c r="W1480" s="47" t="s">
        <v>345</v>
      </c>
      <c r="X1480" s="43">
        <v>43553</v>
      </c>
      <c r="Y1480" s="43">
        <f t="shared" si="99"/>
        <v>43553</v>
      </c>
      <c r="Z1480" s="41">
        <f t="shared" si="100"/>
        <v>1473</v>
      </c>
      <c r="AA1480" s="42">
        <v>110</v>
      </c>
      <c r="AB1480" s="42">
        <v>0</v>
      </c>
      <c r="AC1480" s="40"/>
      <c r="AD1480" s="44" t="s">
        <v>400</v>
      </c>
      <c r="AE1480" s="41">
        <f t="shared" si="101"/>
        <v>1473</v>
      </c>
      <c r="AF1480" s="45" t="s">
        <v>401</v>
      </c>
      <c r="AG1480" s="46" t="s">
        <v>173</v>
      </c>
      <c r="AH1480" s="40">
        <f t="shared" si="97"/>
        <v>43646</v>
      </c>
      <c r="AI1480" s="40">
        <f t="shared" si="98"/>
        <v>43646</v>
      </c>
      <c r="AJ1480" s="41" t="s">
        <v>402</v>
      </c>
    </row>
    <row r="1481" spans="1:36" ht="15" customHeight="1">
      <c r="A1481" s="39">
        <f t="shared" si="102"/>
        <v>2019</v>
      </c>
      <c r="B1481" s="40">
        <v>43556</v>
      </c>
      <c r="C1481" s="40">
        <v>43646</v>
      </c>
      <c r="D1481" s="41" t="s">
        <v>96</v>
      </c>
      <c r="E1481" s="41">
        <v>547</v>
      </c>
      <c r="F1481" s="41" t="s">
        <v>364</v>
      </c>
      <c r="G1481" s="41" t="s">
        <v>364</v>
      </c>
      <c r="H1481" s="41" t="s">
        <v>145</v>
      </c>
      <c r="I1481" s="41" t="s">
        <v>300</v>
      </c>
      <c r="J1481" s="41" t="s">
        <v>270</v>
      </c>
      <c r="K1481" s="41" t="s">
        <v>365</v>
      </c>
      <c r="L1481" s="41" t="s">
        <v>101</v>
      </c>
      <c r="M1481" s="41" t="s">
        <v>202</v>
      </c>
      <c r="N1481" s="41" t="s">
        <v>103</v>
      </c>
      <c r="O1481" s="41">
        <v>0</v>
      </c>
      <c r="P1481" s="42">
        <v>0</v>
      </c>
      <c r="Q1481" s="41" t="s">
        <v>121</v>
      </c>
      <c r="R1481" s="41" t="s">
        <v>122</v>
      </c>
      <c r="S1481" s="41" t="s">
        <v>122</v>
      </c>
      <c r="T1481" s="41" t="s">
        <v>121</v>
      </c>
      <c r="U1481" s="41" t="s">
        <v>122</v>
      </c>
      <c r="V1481" s="41" t="s">
        <v>202</v>
      </c>
      <c r="W1481" s="47" t="s">
        <v>345</v>
      </c>
      <c r="X1481" s="43">
        <v>43553</v>
      </c>
      <c r="Y1481" s="43">
        <f t="shared" si="99"/>
        <v>43553</v>
      </c>
      <c r="Z1481" s="41">
        <f t="shared" si="100"/>
        <v>1474</v>
      </c>
      <c r="AA1481" s="42">
        <v>110</v>
      </c>
      <c r="AB1481" s="42">
        <v>0</v>
      </c>
      <c r="AC1481" s="40"/>
      <c r="AD1481" s="44" t="s">
        <v>400</v>
      </c>
      <c r="AE1481" s="41">
        <f t="shared" si="101"/>
        <v>1474</v>
      </c>
      <c r="AF1481" s="45" t="s">
        <v>401</v>
      </c>
      <c r="AG1481" s="46" t="s">
        <v>173</v>
      </c>
      <c r="AH1481" s="40">
        <f t="shared" si="97"/>
        <v>43646</v>
      </c>
      <c r="AI1481" s="40">
        <f t="shared" si="98"/>
        <v>43646</v>
      </c>
      <c r="AJ1481" s="41" t="s">
        <v>402</v>
      </c>
    </row>
    <row r="1482" spans="1:36" ht="15" customHeight="1">
      <c r="A1482" s="39">
        <f t="shared" si="102"/>
        <v>2019</v>
      </c>
      <c r="B1482" s="40">
        <v>43556</v>
      </c>
      <c r="C1482" s="40">
        <v>43646</v>
      </c>
      <c r="D1482" s="41" t="s">
        <v>96</v>
      </c>
      <c r="E1482" s="41">
        <v>322</v>
      </c>
      <c r="F1482" s="41" t="s">
        <v>144</v>
      </c>
      <c r="G1482" s="41" t="s">
        <v>144</v>
      </c>
      <c r="H1482" s="41" t="s">
        <v>145</v>
      </c>
      <c r="I1482" s="41" t="s">
        <v>1346</v>
      </c>
      <c r="J1482" s="41" t="s">
        <v>305</v>
      </c>
      <c r="K1482" s="41" t="s">
        <v>306</v>
      </c>
      <c r="L1482" s="41" t="s">
        <v>101</v>
      </c>
      <c r="M1482" s="41" t="s">
        <v>164</v>
      </c>
      <c r="N1482" s="41" t="s">
        <v>103</v>
      </c>
      <c r="O1482" s="41">
        <v>0</v>
      </c>
      <c r="P1482" s="42">
        <v>0</v>
      </c>
      <c r="Q1482" s="41" t="s">
        <v>121</v>
      </c>
      <c r="R1482" s="41" t="s">
        <v>122</v>
      </c>
      <c r="S1482" s="41" t="s">
        <v>122</v>
      </c>
      <c r="T1482" s="41" t="s">
        <v>121</v>
      </c>
      <c r="U1482" s="41" t="s">
        <v>122</v>
      </c>
      <c r="V1482" s="41" t="s">
        <v>122</v>
      </c>
      <c r="W1482" s="41" t="s">
        <v>296</v>
      </c>
      <c r="X1482" s="43">
        <v>43547</v>
      </c>
      <c r="Y1482" s="43">
        <f t="shared" si="99"/>
        <v>43547</v>
      </c>
      <c r="Z1482" s="41">
        <f t="shared" si="100"/>
        <v>1475</v>
      </c>
      <c r="AA1482" s="42">
        <v>240</v>
      </c>
      <c r="AB1482" s="42">
        <v>0</v>
      </c>
      <c r="AC1482" s="40"/>
      <c r="AD1482" s="44" t="s">
        <v>400</v>
      </c>
      <c r="AE1482" s="41">
        <f t="shared" si="101"/>
        <v>1475</v>
      </c>
      <c r="AF1482" s="45" t="s">
        <v>401</v>
      </c>
      <c r="AG1482" s="46" t="s">
        <v>173</v>
      </c>
      <c r="AH1482" s="40">
        <f t="shared" ref="AH1482:AH1545" si="103">+C1482</f>
        <v>43646</v>
      </c>
      <c r="AI1482" s="40">
        <f t="shared" si="98"/>
        <v>43646</v>
      </c>
      <c r="AJ1482" s="41" t="s">
        <v>402</v>
      </c>
    </row>
    <row r="1483" spans="1:36" ht="15" customHeight="1">
      <c r="A1483" s="39">
        <f t="shared" si="102"/>
        <v>2019</v>
      </c>
      <c r="B1483" s="40">
        <v>43556</v>
      </c>
      <c r="C1483" s="40">
        <v>43646</v>
      </c>
      <c r="D1483" s="41" t="s">
        <v>96</v>
      </c>
      <c r="E1483" s="41">
        <v>322</v>
      </c>
      <c r="F1483" s="41" t="s">
        <v>144</v>
      </c>
      <c r="G1483" s="41" t="s">
        <v>144</v>
      </c>
      <c r="H1483" s="41" t="s">
        <v>145</v>
      </c>
      <c r="I1483" s="41" t="s">
        <v>1346</v>
      </c>
      <c r="J1483" s="41" t="s">
        <v>305</v>
      </c>
      <c r="K1483" s="41" t="s">
        <v>306</v>
      </c>
      <c r="L1483" s="41" t="s">
        <v>101</v>
      </c>
      <c r="M1483" s="41" t="s">
        <v>1952</v>
      </c>
      <c r="N1483" s="41" t="s">
        <v>103</v>
      </c>
      <c r="O1483" s="41">
        <v>0</v>
      </c>
      <c r="P1483" s="42">
        <v>0</v>
      </c>
      <c r="Q1483" s="41" t="s">
        <v>121</v>
      </c>
      <c r="R1483" s="41" t="s">
        <v>122</v>
      </c>
      <c r="S1483" s="41" t="s">
        <v>122</v>
      </c>
      <c r="T1483" s="41" t="s">
        <v>121</v>
      </c>
      <c r="U1483" s="41" t="s">
        <v>122</v>
      </c>
      <c r="V1483" s="41" t="s">
        <v>911</v>
      </c>
      <c r="W1483" s="41" t="s">
        <v>296</v>
      </c>
      <c r="X1483" s="43">
        <v>43544</v>
      </c>
      <c r="Y1483" s="43">
        <f t="shared" si="99"/>
        <v>43544</v>
      </c>
      <c r="Z1483" s="41">
        <f t="shared" si="100"/>
        <v>1476</v>
      </c>
      <c r="AA1483" s="42">
        <v>120</v>
      </c>
      <c r="AB1483" s="42">
        <v>0</v>
      </c>
      <c r="AC1483" s="40"/>
      <c r="AD1483" s="44" t="s">
        <v>400</v>
      </c>
      <c r="AE1483" s="41">
        <f t="shared" si="101"/>
        <v>1476</v>
      </c>
      <c r="AF1483" s="45" t="s">
        <v>401</v>
      </c>
      <c r="AG1483" s="46" t="s">
        <v>173</v>
      </c>
      <c r="AH1483" s="40">
        <f t="shared" si="103"/>
        <v>43646</v>
      </c>
      <c r="AI1483" s="40">
        <f t="shared" si="98"/>
        <v>43646</v>
      </c>
      <c r="AJ1483" s="41" t="s">
        <v>402</v>
      </c>
    </row>
    <row r="1484" spans="1:36" ht="15" customHeight="1">
      <c r="A1484" s="39">
        <f t="shared" si="102"/>
        <v>2019</v>
      </c>
      <c r="B1484" s="40">
        <v>43556</v>
      </c>
      <c r="C1484" s="40">
        <v>43646</v>
      </c>
      <c r="D1484" s="41" t="s">
        <v>96</v>
      </c>
      <c r="E1484" s="41">
        <v>322</v>
      </c>
      <c r="F1484" s="41" t="s">
        <v>144</v>
      </c>
      <c r="G1484" s="41" t="s">
        <v>144</v>
      </c>
      <c r="H1484" s="41" t="s">
        <v>145</v>
      </c>
      <c r="I1484" s="41" t="s">
        <v>1346</v>
      </c>
      <c r="J1484" s="41" t="s">
        <v>305</v>
      </c>
      <c r="K1484" s="41" t="s">
        <v>306</v>
      </c>
      <c r="L1484" s="41" t="s">
        <v>101</v>
      </c>
      <c r="M1484" s="41" t="s">
        <v>136</v>
      </c>
      <c r="N1484" s="41" t="s">
        <v>103</v>
      </c>
      <c r="O1484" s="41">
        <v>0</v>
      </c>
      <c r="P1484" s="42">
        <v>0</v>
      </c>
      <c r="Q1484" s="41" t="s">
        <v>121</v>
      </c>
      <c r="R1484" s="41" t="s">
        <v>122</v>
      </c>
      <c r="S1484" s="41" t="s">
        <v>122</v>
      </c>
      <c r="T1484" s="41" t="s">
        <v>121</v>
      </c>
      <c r="U1484" s="41" t="s">
        <v>136</v>
      </c>
      <c r="V1484" s="41" t="s">
        <v>136</v>
      </c>
      <c r="W1484" s="41" t="s">
        <v>296</v>
      </c>
      <c r="X1484" s="43">
        <v>43545</v>
      </c>
      <c r="Y1484" s="43">
        <f t="shared" si="99"/>
        <v>43545</v>
      </c>
      <c r="Z1484" s="41">
        <f t="shared" si="100"/>
        <v>1477</v>
      </c>
      <c r="AA1484" s="42">
        <v>120</v>
      </c>
      <c r="AB1484" s="42">
        <v>0</v>
      </c>
      <c r="AC1484" s="40"/>
      <c r="AD1484" s="44" t="s">
        <v>400</v>
      </c>
      <c r="AE1484" s="41">
        <f t="shared" si="101"/>
        <v>1477</v>
      </c>
      <c r="AF1484" s="45" t="s">
        <v>401</v>
      </c>
      <c r="AG1484" s="46" t="s">
        <v>173</v>
      </c>
      <c r="AH1484" s="40">
        <f t="shared" si="103"/>
        <v>43646</v>
      </c>
      <c r="AI1484" s="40">
        <f t="shared" si="98"/>
        <v>43646</v>
      </c>
      <c r="AJ1484" s="41" t="s">
        <v>402</v>
      </c>
    </row>
    <row r="1485" spans="1:36" ht="15" customHeight="1">
      <c r="A1485" s="39">
        <f t="shared" si="102"/>
        <v>2019</v>
      </c>
      <c r="B1485" s="40">
        <v>43556</v>
      </c>
      <c r="C1485" s="40">
        <v>43646</v>
      </c>
      <c r="D1485" s="41" t="s">
        <v>96</v>
      </c>
      <c r="E1485" s="41">
        <v>322</v>
      </c>
      <c r="F1485" s="41" t="s">
        <v>144</v>
      </c>
      <c r="G1485" s="41" t="s">
        <v>144</v>
      </c>
      <c r="H1485" s="41" t="s">
        <v>145</v>
      </c>
      <c r="I1485" s="41" t="s">
        <v>331</v>
      </c>
      <c r="J1485" s="41" t="s">
        <v>332</v>
      </c>
      <c r="K1485" s="41" t="s">
        <v>333</v>
      </c>
      <c r="L1485" s="41" t="s">
        <v>101</v>
      </c>
      <c r="M1485" s="41" t="s">
        <v>136</v>
      </c>
      <c r="N1485" s="41" t="s">
        <v>103</v>
      </c>
      <c r="O1485" s="41">
        <v>0</v>
      </c>
      <c r="P1485" s="42">
        <v>0</v>
      </c>
      <c r="Q1485" s="41" t="s">
        <v>121</v>
      </c>
      <c r="R1485" s="41" t="s">
        <v>122</v>
      </c>
      <c r="S1485" s="41" t="s">
        <v>122</v>
      </c>
      <c r="T1485" s="41" t="s">
        <v>121</v>
      </c>
      <c r="U1485" s="41" t="s">
        <v>136</v>
      </c>
      <c r="V1485" s="41" t="s">
        <v>136</v>
      </c>
      <c r="W1485" s="47" t="s">
        <v>296</v>
      </c>
      <c r="X1485" s="43">
        <v>43550</v>
      </c>
      <c r="Y1485" s="43">
        <f t="shared" si="99"/>
        <v>43550</v>
      </c>
      <c r="Z1485" s="41">
        <f t="shared" si="100"/>
        <v>1478</v>
      </c>
      <c r="AA1485" s="42">
        <v>300</v>
      </c>
      <c r="AB1485" s="42">
        <v>0</v>
      </c>
      <c r="AC1485" s="40"/>
      <c r="AD1485" s="44" t="s">
        <v>400</v>
      </c>
      <c r="AE1485" s="41">
        <f t="shared" si="101"/>
        <v>1478</v>
      </c>
      <c r="AF1485" s="45" t="s">
        <v>401</v>
      </c>
      <c r="AG1485" s="46" t="s">
        <v>173</v>
      </c>
      <c r="AH1485" s="40">
        <f t="shared" si="103"/>
        <v>43646</v>
      </c>
      <c r="AI1485" s="40">
        <f t="shared" si="98"/>
        <v>43646</v>
      </c>
      <c r="AJ1485" s="41" t="s">
        <v>402</v>
      </c>
    </row>
    <row r="1486" spans="1:36" ht="15" customHeight="1">
      <c r="A1486" s="39">
        <f t="shared" si="102"/>
        <v>2019</v>
      </c>
      <c r="B1486" s="40">
        <v>43556</v>
      </c>
      <c r="C1486" s="40">
        <v>43646</v>
      </c>
      <c r="D1486" s="41" t="s">
        <v>96</v>
      </c>
      <c r="E1486" s="41">
        <v>322</v>
      </c>
      <c r="F1486" s="41" t="s">
        <v>144</v>
      </c>
      <c r="G1486" s="41" t="s">
        <v>144</v>
      </c>
      <c r="H1486" s="41" t="s">
        <v>145</v>
      </c>
      <c r="I1486" s="41" t="s">
        <v>331</v>
      </c>
      <c r="J1486" s="41" t="s">
        <v>332</v>
      </c>
      <c r="K1486" s="41" t="s">
        <v>333</v>
      </c>
      <c r="L1486" s="41" t="s">
        <v>101</v>
      </c>
      <c r="M1486" s="41" t="s">
        <v>210</v>
      </c>
      <c r="N1486" s="41" t="s">
        <v>103</v>
      </c>
      <c r="O1486" s="41">
        <v>0</v>
      </c>
      <c r="P1486" s="42">
        <v>0</v>
      </c>
      <c r="Q1486" s="41" t="s">
        <v>121</v>
      </c>
      <c r="R1486" s="41" t="s">
        <v>122</v>
      </c>
      <c r="S1486" s="41" t="s">
        <v>122</v>
      </c>
      <c r="T1486" s="41" t="s">
        <v>121</v>
      </c>
      <c r="U1486" s="41" t="s">
        <v>122</v>
      </c>
      <c r="V1486" s="41" t="s">
        <v>210</v>
      </c>
      <c r="W1486" s="47" t="s">
        <v>296</v>
      </c>
      <c r="X1486" s="43">
        <v>43552</v>
      </c>
      <c r="Y1486" s="43">
        <f t="shared" si="99"/>
        <v>43552</v>
      </c>
      <c r="Z1486" s="41">
        <f t="shared" si="100"/>
        <v>1479</v>
      </c>
      <c r="AA1486" s="42">
        <v>150</v>
      </c>
      <c r="AB1486" s="42">
        <v>0</v>
      </c>
      <c r="AC1486" s="40"/>
      <c r="AD1486" s="44" t="s">
        <v>400</v>
      </c>
      <c r="AE1486" s="41">
        <f t="shared" si="101"/>
        <v>1479</v>
      </c>
      <c r="AF1486" s="45" t="s">
        <v>401</v>
      </c>
      <c r="AG1486" s="46" t="s">
        <v>173</v>
      </c>
      <c r="AH1486" s="40">
        <f t="shared" si="103"/>
        <v>43646</v>
      </c>
      <c r="AI1486" s="40">
        <f t="shared" si="98"/>
        <v>43646</v>
      </c>
      <c r="AJ1486" s="41" t="s">
        <v>402</v>
      </c>
    </row>
    <row r="1487" spans="1:36" ht="15" customHeight="1">
      <c r="A1487" s="39">
        <f t="shared" si="102"/>
        <v>2019</v>
      </c>
      <c r="B1487" s="40">
        <v>43556</v>
      </c>
      <c r="C1487" s="40">
        <v>43646</v>
      </c>
      <c r="D1487" s="41" t="s">
        <v>96</v>
      </c>
      <c r="E1487" s="41">
        <v>322</v>
      </c>
      <c r="F1487" s="41" t="s">
        <v>144</v>
      </c>
      <c r="G1487" s="41" t="s">
        <v>144</v>
      </c>
      <c r="H1487" s="41" t="s">
        <v>145</v>
      </c>
      <c r="I1487" s="41" t="s">
        <v>1346</v>
      </c>
      <c r="J1487" s="41" t="s">
        <v>305</v>
      </c>
      <c r="K1487" s="41" t="s">
        <v>306</v>
      </c>
      <c r="L1487" s="41" t="s">
        <v>101</v>
      </c>
      <c r="M1487" s="41" t="s">
        <v>136</v>
      </c>
      <c r="N1487" s="41" t="s">
        <v>103</v>
      </c>
      <c r="O1487" s="41">
        <v>0</v>
      </c>
      <c r="P1487" s="42">
        <v>0</v>
      </c>
      <c r="Q1487" s="41" t="s">
        <v>121</v>
      </c>
      <c r="R1487" s="41" t="s">
        <v>122</v>
      </c>
      <c r="S1487" s="41" t="s">
        <v>122</v>
      </c>
      <c r="T1487" s="41" t="s">
        <v>121</v>
      </c>
      <c r="U1487" s="41" t="s">
        <v>136</v>
      </c>
      <c r="V1487" s="41" t="s">
        <v>136</v>
      </c>
      <c r="W1487" s="41" t="s">
        <v>296</v>
      </c>
      <c r="X1487" s="43">
        <v>43548</v>
      </c>
      <c r="Y1487" s="43">
        <f t="shared" si="99"/>
        <v>43548</v>
      </c>
      <c r="Z1487" s="41">
        <f t="shared" si="100"/>
        <v>1480</v>
      </c>
      <c r="AA1487" s="42">
        <v>120</v>
      </c>
      <c r="AB1487" s="42">
        <v>0</v>
      </c>
      <c r="AC1487" s="40"/>
      <c r="AD1487" s="44" t="s">
        <v>400</v>
      </c>
      <c r="AE1487" s="41">
        <f t="shared" si="101"/>
        <v>1480</v>
      </c>
      <c r="AF1487" s="45" t="s">
        <v>401</v>
      </c>
      <c r="AG1487" s="46" t="s">
        <v>173</v>
      </c>
      <c r="AH1487" s="40">
        <f t="shared" si="103"/>
        <v>43646</v>
      </c>
      <c r="AI1487" s="40">
        <f t="shared" si="98"/>
        <v>43646</v>
      </c>
      <c r="AJ1487" s="41" t="s">
        <v>402</v>
      </c>
    </row>
    <row r="1488" spans="1:36" ht="15" customHeight="1">
      <c r="A1488" s="39">
        <f t="shared" si="102"/>
        <v>2019</v>
      </c>
      <c r="B1488" s="40">
        <v>43556</v>
      </c>
      <c r="C1488" s="40">
        <v>43646</v>
      </c>
      <c r="D1488" s="41" t="s">
        <v>96</v>
      </c>
      <c r="E1488" s="41">
        <v>322</v>
      </c>
      <c r="F1488" s="41" t="s">
        <v>144</v>
      </c>
      <c r="G1488" s="41" t="s">
        <v>144</v>
      </c>
      <c r="H1488" s="41" t="s">
        <v>145</v>
      </c>
      <c r="I1488" s="41" t="s">
        <v>331</v>
      </c>
      <c r="J1488" s="41" t="s">
        <v>332</v>
      </c>
      <c r="K1488" s="41" t="s">
        <v>333</v>
      </c>
      <c r="L1488" s="41" t="s">
        <v>101</v>
      </c>
      <c r="M1488" s="41" t="s">
        <v>210</v>
      </c>
      <c r="N1488" s="41" t="s">
        <v>103</v>
      </c>
      <c r="O1488" s="41">
        <v>0</v>
      </c>
      <c r="P1488" s="42">
        <v>0</v>
      </c>
      <c r="Q1488" s="41" t="s">
        <v>121</v>
      </c>
      <c r="R1488" s="41" t="s">
        <v>122</v>
      </c>
      <c r="S1488" s="41" t="s">
        <v>122</v>
      </c>
      <c r="T1488" s="41" t="s">
        <v>121</v>
      </c>
      <c r="U1488" s="41" t="s">
        <v>122</v>
      </c>
      <c r="V1488" s="41" t="s">
        <v>210</v>
      </c>
      <c r="W1488" s="47" t="s">
        <v>296</v>
      </c>
      <c r="X1488" s="43">
        <v>43553</v>
      </c>
      <c r="Y1488" s="43">
        <f t="shared" si="99"/>
        <v>43553</v>
      </c>
      <c r="Z1488" s="41">
        <f t="shared" si="100"/>
        <v>1481</v>
      </c>
      <c r="AA1488" s="42">
        <v>150</v>
      </c>
      <c r="AB1488" s="42">
        <v>0</v>
      </c>
      <c r="AC1488" s="40"/>
      <c r="AD1488" s="44" t="s">
        <v>400</v>
      </c>
      <c r="AE1488" s="41">
        <f t="shared" si="101"/>
        <v>1481</v>
      </c>
      <c r="AF1488" s="45" t="s">
        <v>401</v>
      </c>
      <c r="AG1488" s="46" t="s">
        <v>173</v>
      </c>
      <c r="AH1488" s="40">
        <f t="shared" si="103"/>
        <v>43646</v>
      </c>
      <c r="AI1488" s="40">
        <f t="shared" ref="AI1488:AI1551" si="104">+AH1488</f>
        <v>43646</v>
      </c>
      <c r="AJ1488" s="41" t="s">
        <v>402</v>
      </c>
    </row>
    <row r="1489" spans="1:36" ht="15" customHeight="1">
      <c r="A1489" s="39">
        <f t="shared" si="102"/>
        <v>2019</v>
      </c>
      <c r="B1489" s="40">
        <v>43556</v>
      </c>
      <c r="C1489" s="40">
        <v>43646</v>
      </c>
      <c r="D1489" s="41" t="s">
        <v>96</v>
      </c>
      <c r="E1489" s="41">
        <v>322</v>
      </c>
      <c r="F1489" s="41" t="s">
        <v>144</v>
      </c>
      <c r="G1489" s="41" t="s">
        <v>144</v>
      </c>
      <c r="H1489" s="41" t="s">
        <v>145</v>
      </c>
      <c r="I1489" s="41" t="s">
        <v>1346</v>
      </c>
      <c r="J1489" s="41" t="s">
        <v>305</v>
      </c>
      <c r="K1489" s="41" t="s">
        <v>306</v>
      </c>
      <c r="L1489" s="41" t="s">
        <v>101</v>
      </c>
      <c r="M1489" s="41" t="s">
        <v>136</v>
      </c>
      <c r="N1489" s="41" t="s">
        <v>103</v>
      </c>
      <c r="O1489" s="41">
        <v>0</v>
      </c>
      <c r="P1489" s="42">
        <v>0</v>
      </c>
      <c r="Q1489" s="41" t="s">
        <v>121</v>
      </c>
      <c r="R1489" s="41" t="s">
        <v>122</v>
      </c>
      <c r="S1489" s="41" t="s">
        <v>122</v>
      </c>
      <c r="T1489" s="41" t="s">
        <v>121</v>
      </c>
      <c r="U1489" s="41" t="s">
        <v>136</v>
      </c>
      <c r="V1489" s="41" t="s">
        <v>136</v>
      </c>
      <c r="W1489" s="41" t="s">
        <v>296</v>
      </c>
      <c r="X1489" s="43">
        <v>43554</v>
      </c>
      <c r="Y1489" s="43">
        <f t="shared" si="99"/>
        <v>43554</v>
      </c>
      <c r="Z1489" s="41">
        <f t="shared" si="100"/>
        <v>1482</v>
      </c>
      <c r="AA1489" s="42">
        <v>120</v>
      </c>
      <c r="AB1489" s="42">
        <v>0</v>
      </c>
      <c r="AC1489" s="40"/>
      <c r="AD1489" s="44" t="s">
        <v>400</v>
      </c>
      <c r="AE1489" s="41">
        <f t="shared" si="101"/>
        <v>1482</v>
      </c>
      <c r="AF1489" s="45" t="s">
        <v>401</v>
      </c>
      <c r="AG1489" s="46" t="s">
        <v>173</v>
      </c>
      <c r="AH1489" s="40">
        <f t="shared" si="103"/>
        <v>43646</v>
      </c>
      <c r="AI1489" s="40">
        <f t="shared" si="104"/>
        <v>43646</v>
      </c>
      <c r="AJ1489" s="41" t="s">
        <v>402</v>
      </c>
    </row>
    <row r="1490" spans="1:36" ht="15" customHeight="1">
      <c r="A1490" s="39">
        <f t="shared" si="102"/>
        <v>2019</v>
      </c>
      <c r="B1490" s="40">
        <v>43556</v>
      </c>
      <c r="C1490" s="40">
        <v>43646</v>
      </c>
      <c r="D1490" s="41" t="s">
        <v>96</v>
      </c>
      <c r="E1490" s="41">
        <v>322</v>
      </c>
      <c r="F1490" s="41" t="s">
        <v>144</v>
      </c>
      <c r="G1490" s="41" t="s">
        <v>144</v>
      </c>
      <c r="H1490" s="41" t="s">
        <v>145</v>
      </c>
      <c r="I1490" s="41" t="s">
        <v>1346</v>
      </c>
      <c r="J1490" s="41" t="s">
        <v>305</v>
      </c>
      <c r="K1490" s="41" t="s">
        <v>306</v>
      </c>
      <c r="L1490" s="41" t="s">
        <v>101</v>
      </c>
      <c r="M1490" s="41" t="s">
        <v>164</v>
      </c>
      <c r="N1490" s="41" t="s">
        <v>103</v>
      </c>
      <c r="O1490" s="41">
        <v>0</v>
      </c>
      <c r="P1490" s="42">
        <v>0</v>
      </c>
      <c r="Q1490" s="41" t="s">
        <v>121</v>
      </c>
      <c r="R1490" s="41" t="s">
        <v>122</v>
      </c>
      <c r="S1490" s="41" t="s">
        <v>122</v>
      </c>
      <c r="T1490" s="41" t="s">
        <v>121</v>
      </c>
      <c r="U1490" s="41" t="s">
        <v>122</v>
      </c>
      <c r="V1490" s="41" t="s">
        <v>122</v>
      </c>
      <c r="W1490" s="41" t="s">
        <v>296</v>
      </c>
      <c r="X1490" s="43">
        <v>43549</v>
      </c>
      <c r="Y1490" s="43">
        <f t="shared" si="99"/>
        <v>43549</v>
      </c>
      <c r="Z1490" s="41">
        <f t="shared" si="100"/>
        <v>1483</v>
      </c>
      <c r="AA1490" s="42">
        <v>207</v>
      </c>
      <c r="AB1490" s="42">
        <v>0</v>
      </c>
      <c r="AC1490" s="40"/>
      <c r="AD1490" s="44" t="s">
        <v>400</v>
      </c>
      <c r="AE1490" s="41">
        <f t="shared" si="101"/>
        <v>1483</v>
      </c>
      <c r="AF1490" s="45" t="s">
        <v>401</v>
      </c>
      <c r="AG1490" s="46" t="s">
        <v>173</v>
      </c>
      <c r="AH1490" s="40">
        <f t="shared" si="103"/>
        <v>43646</v>
      </c>
      <c r="AI1490" s="40">
        <f t="shared" si="104"/>
        <v>43646</v>
      </c>
      <c r="AJ1490" s="41" t="s">
        <v>402</v>
      </c>
    </row>
    <row r="1491" spans="1:36" ht="15" customHeight="1">
      <c r="A1491" s="39">
        <f t="shared" si="102"/>
        <v>2019</v>
      </c>
      <c r="B1491" s="40">
        <v>43556</v>
      </c>
      <c r="C1491" s="40">
        <v>43646</v>
      </c>
      <c r="D1491" s="41" t="s">
        <v>96</v>
      </c>
      <c r="E1491" s="41">
        <v>322</v>
      </c>
      <c r="F1491" s="41" t="s">
        <v>144</v>
      </c>
      <c r="G1491" s="41" t="s">
        <v>144</v>
      </c>
      <c r="H1491" s="41" t="s">
        <v>145</v>
      </c>
      <c r="I1491" s="41" t="s">
        <v>1346</v>
      </c>
      <c r="J1491" s="41" t="s">
        <v>305</v>
      </c>
      <c r="K1491" s="41" t="s">
        <v>306</v>
      </c>
      <c r="L1491" s="41" t="s">
        <v>101</v>
      </c>
      <c r="M1491" s="41" t="s">
        <v>1952</v>
      </c>
      <c r="N1491" s="41" t="s">
        <v>103</v>
      </c>
      <c r="O1491" s="41">
        <v>0</v>
      </c>
      <c r="P1491" s="42">
        <v>0</v>
      </c>
      <c r="Q1491" s="41" t="s">
        <v>121</v>
      </c>
      <c r="R1491" s="41" t="s">
        <v>122</v>
      </c>
      <c r="S1491" s="41" t="s">
        <v>122</v>
      </c>
      <c r="T1491" s="41" t="s">
        <v>121</v>
      </c>
      <c r="U1491" s="41" t="s">
        <v>122</v>
      </c>
      <c r="V1491" s="41" t="s">
        <v>911</v>
      </c>
      <c r="W1491" s="41" t="s">
        <v>296</v>
      </c>
      <c r="X1491" s="43">
        <v>43545</v>
      </c>
      <c r="Y1491" s="43">
        <f t="shared" si="99"/>
        <v>43545</v>
      </c>
      <c r="Z1491" s="41">
        <f t="shared" si="100"/>
        <v>1484</v>
      </c>
      <c r="AA1491" s="42">
        <v>118</v>
      </c>
      <c r="AB1491" s="42">
        <v>0</v>
      </c>
      <c r="AC1491" s="40"/>
      <c r="AD1491" s="44" t="s">
        <v>400</v>
      </c>
      <c r="AE1491" s="41">
        <f t="shared" si="101"/>
        <v>1484</v>
      </c>
      <c r="AF1491" s="45" t="s">
        <v>401</v>
      </c>
      <c r="AG1491" s="46" t="s">
        <v>173</v>
      </c>
      <c r="AH1491" s="40">
        <f t="shared" si="103"/>
        <v>43646</v>
      </c>
      <c r="AI1491" s="40">
        <f t="shared" si="104"/>
        <v>43646</v>
      </c>
      <c r="AJ1491" s="41" t="s">
        <v>402</v>
      </c>
    </row>
    <row r="1492" spans="1:36" ht="15" customHeight="1">
      <c r="A1492" s="39">
        <f t="shared" si="102"/>
        <v>2019</v>
      </c>
      <c r="B1492" s="40">
        <v>43556</v>
      </c>
      <c r="C1492" s="40">
        <v>43646</v>
      </c>
      <c r="D1492" s="41" t="s">
        <v>96</v>
      </c>
      <c r="E1492" s="41">
        <v>322</v>
      </c>
      <c r="F1492" s="41" t="s">
        <v>144</v>
      </c>
      <c r="G1492" s="41" t="s">
        <v>144</v>
      </c>
      <c r="H1492" s="41" t="s">
        <v>145</v>
      </c>
      <c r="I1492" s="41" t="s">
        <v>1346</v>
      </c>
      <c r="J1492" s="41" t="s">
        <v>305</v>
      </c>
      <c r="K1492" s="41" t="s">
        <v>306</v>
      </c>
      <c r="L1492" s="41" t="s">
        <v>101</v>
      </c>
      <c r="M1492" s="41" t="s">
        <v>136</v>
      </c>
      <c r="N1492" s="41" t="s">
        <v>103</v>
      </c>
      <c r="O1492" s="41">
        <v>0</v>
      </c>
      <c r="P1492" s="42">
        <v>0</v>
      </c>
      <c r="Q1492" s="41" t="s">
        <v>121</v>
      </c>
      <c r="R1492" s="41" t="s">
        <v>122</v>
      </c>
      <c r="S1492" s="41" t="s">
        <v>122</v>
      </c>
      <c r="T1492" s="41" t="s">
        <v>121</v>
      </c>
      <c r="U1492" s="41" t="s">
        <v>136</v>
      </c>
      <c r="V1492" s="41" t="s">
        <v>136</v>
      </c>
      <c r="W1492" s="41" t="s">
        <v>296</v>
      </c>
      <c r="X1492" s="43">
        <v>43549</v>
      </c>
      <c r="Y1492" s="43">
        <f t="shared" si="99"/>
        <v>43549</v>
      </c>
      <c r="Z1492" s="41">
        <f t="shared" si="100"/>
        <v>1485</v>
      </c>
      <c r="AA1492" s="42">
        <v>187</v>
      </c>
      <c r="AB1492" s="42">
        <v>0</v>
      </c>
      <c r="AC1492" s="40"/>
      <c r="AD1492" s="44" t="s">
        <v>400</v>
      </c>
      <c r="AE1492" s="41">
        <f t="shared" si="101"/>
        <v>1485</v>
      </c>
      <c r="AF1492" s="45" t="s">
        <v>401</v>
      </c>
      <c r="AG1492" s="46" t="s">
        <v>173</v>
      </c>
      <c r="AH1492" s="40">
        <f t="shared" si="103"/>
        <v>43646</v>
      </c>
      <c r="AI1492" s="40">
        <f t="shared" si="104"/>
        <v>43646</v>
      </c>
      <c r="AJ1492" s="41" t="s">
        <v>402</v>
      </c>
    </row>
    <row r="1493" spans="1:36" ht="15" customHeight="1">
      <c r="A1493" s="39">
        <f t="shared" si="102"/>
        <v>2019</v>
      </c>
      <c r="B1493" s="40">
        <v>43556</v>
      </c>
      <c r="C1493" s="40">
        <v>43646</v>
      </c>
      <c r="D1493" s="41" t="s">
        <v>96</v>
      </c>
      <c r="E1493" s="41">
        <v>322</v>
      </c>
      <c r="F1493" s="41" t="s">
        <v>144</v>
      </c>
      <c r="G1493" s="41" t="s">
        <v>144</v>
      </c>
      <c r="H1493" s="41" t="s">
        <v>145</v>
      </c>
      <c r="I1493" s="41" t="s">
        <v>1346</v>
      </c>
      <c r="J1493" s="41" t="s">
        <v>305</v>
      </c>
      <c r="K1493" s="41" t="s">
        <v>306</v>
      </c>
      <c r="L1493" s="41" t="s">
        <v>101</v>
      </c>
      <c r="M1493" s="41" t="s">
        <v>136</v>
      </c>
      <c r="N1493" s="41" t="s">
        <v>103</v>
      </c>
      <c r="O1493" s="41">
        <v>0</v>
      </c>
      <c r="P1493" s="42">
        <v>0</v>
      </c>
      <c r="Q1493" s="41" t="s">
        <v>121</v>
      </c>
      <c r="R1493" s="41" t="s">
        <v>122</v>
      </c>
      <c r="S1493" s="41" t="s">
        <v>122</v>
      </c>
      <c r="T1493" s="41" t="s">
        <v>121</v>
      </c>
      <c r="U1493" s="41" t="s">
        <v>136</v>
      </c>
      <c r="V1493" s="41" t="s">
        <v>136</v>
      </c>
      <c r="W1493" s="41" t="s">
        <v>296</v>
      </c>
      <c r="X1493" s="43">
        <v>43548</v>
      </c>
      <c r="Y1493" s="43">
        <f t="shared" si="99"/>
        <v>43548</v>
      </c>
      <c r="Z1493" s="41">
        <f t="shared" si="100"/>
        <v>1486</v>
      </c>
      <c r="AA1493" s="42">
        <v>260</v>
      </c>
      <c r="AB1493" s="42">
        <v>0</v>
      </c>
      <c r="AC1493" s="40"/>
      <c r="AD1493" s="44" t="s">
        <v>400</v>
      </c>
      <c r="AE1493" s="41">
        <f t="shared" si="101"/>
        <v>1486</v>
      </c>
      <c r="AF1493" s="45" t="s">
        <v>401</v>
      </c>
      <c r="AG1493" s="46" t="s">
        <v>173</v>
      </c>
      <c r="AH1493" s="40">
        <f t="shared" si="103"/>
        <v>43646</v>
      </c>
      <c r="AI1493" s="40">
        <f t="shared" si="104"/>
        <v>43646</v>
      </c>
      <c r="AJ1493" s="41" t="s">
        <v>402</v>
      </c>
    </row>
    <row r="1494" spans="1:36" ht="15" customHeight="1">
      <c r="A1494" s="39">
        <f t="shared" si="102"/>
        <v>2019</v>
      </c>
      <c r="B1494" s="40">
        <v>43556</v>
      </c>
      <c r="C1494" s="40">
        <v>43646</v>
      </c>
      <c r="D1494" s="41" t="s">
        <v>96</v>
      </c>
      <c r="E1494" s="41">
        <v>322</v>
      </c>
      <c r="F1494" s="41" t="s">
        <v>144</v>
      </c>
      <c r="G1494" s="41" t="s">
        <v>144</v>
      </c>
      <c r="H1494" s="41" t="s">
        <v>145</v>
      </c>
      <c r="I1494" s="41" t="s">
        <v>331</v>
      </c>
      <c r="J1494" s="41" t="s">
        <v>332</v>
      </c>
      <c r="K1494" s="41" t="s">
        <v>333</v>
      </c>
      <c r="L1494" s="41" t="s">
        <v>101</v>
      </c>
      <c r="M1494" s="41" t="s">
        <v>136</v>
      </c>
      <c r="N1494" s="41" t="s">
        <v>103</v>
      </c>
      <c r="O1494" s="41">
        <v>0</v>
      </c>
      <c r="P1494" s="42">
        <v>0</v>
      </c>
      <c r="Q1494" s="41" t="s">
        <v>121</v>
      </c>
      <c r="R1494" s="41" t="s">
        <v>122</v>
      </c>
      <c r="S1494" s="41" t="s">
        <v>122</v>
      </c>
      <c r="T1494" s="41" t="s">
        <v>121</v>
      </c>
      <c r="U1494" s="41" t="s">
        <v>136</v>
      </c>
      <c r="V1494" s="41" t="s">
        <v>136</v>
      </c>
      <c r="W1494" s="47" t="s">
        <v>296</v>
      </c>
      <c r="X1494" s="43">
        <v>43550</v>
      </c>
      <c r="Y1494" s="43">
        <f t="shared" si="99"/>
        <v>43550</v>
      </c>
      <c r="Z1494" s="41">
        <f t="shared" si="100"/>
        <v>1487</v>
      </c>
      <c r="AA1494" s="42">
        <v>153.44999999999999</v>
      </c>
      <c r="AB1494" s="42">
        <v>0</v>
      </c>
      <c r="AC1494" s="40"/>
      <c r="AD1494" s="44" t="s">
        <v>400</v>
      </c>
      <c r="AE1494" s="41">
        <f t="shared" si="101"/>
        <v>1487</v>
      </c>
      <c r="AF1494" s="45" t="s">
        <v>401</v>
      </c>
      <c r="AG1494" s="46" t="s">
        <v>173</v>
      </c>
      <c r="AH1494" s="40">
        <f t="shared" si="103"/>
        <v>43646</v>
      </c>
      <c r="AI1494" s="40">
        <f t="shared" si="104"/>
        <v>43646</v>
      </c>
      <c r="AJ1494" s="41" t="s">
        <v>402</v>
      </c>
    </row>
    <row r="1495" spans="1:36" ht="15" customHeight="1">
      <c r="A1495" s="39">
        <f t="shared" si="102"/>
        <v>2019</v>
      </c>
      <c r="B1495" s="40">
        <v>43556</v>
      </c>
      <c r="C1495" s="40">
        <v>43646</v>
      </c>
      <c r="D1495" s="41" t="s">
        <v>96</v>
      </c>
      <c r="E1495" s="41">
        <v>322</v>
      </c>
      <c r="F1495" s="41" t="s">
        <v>144</v>
      </c>
      <c r="G1495" s="41" t="s">
        <v>144</v>
      </c>
      <c r="H1495" s="41" t="s">
        <v>145</v>
      </c>
      <c r="I1495" s="41" t="s">
        <v>331</v>
      </c>
      <c r="J1495" s="41" t="s">
        <v>332</v>
      </c>
      <c r="K1495" s="41" t="s">
        <v>333</v>
      </c>
      <c r="L1495" s="41" t="s">
        <v>101</v>
      </c>
      <c r="M1495" s="41" t="s">
        <v>136</v>
      </c>
      <c r="N1495" s="41" t="s">
        <v>103</v>
      </c>
      <c r="O1495" s="41">
        <v>0</v>
      </c>
      <c r="P1495" s="42">
        <v>0</v>
      </c>
      <c r="Q1495" s="41" t="s">
        <v>121</v>
      </c>
      <c r="R1495" s="41" t="s">
        <v>122</v>
      </c>
      <c r="S1495" s="41" t="s">
        <v>122</v>
      </c>
      <c r="T1495" s="41" t="s">
        <v>121</v>
      </c>
      <c r="U1495" s="41" t="s">
        <v>136</v>
      </c>
      <c r="V1495" s="41" t="s">
        <v>136</v>
      </c>
      <c r="W1495" s="47" t="s">
        <v>296</v>
      </c>
      <c r="X1495" s="43">
        <v>43550</v>
      </c>
      <c r="Y1495" s="43">
        <f t="shared" si="99"/>
        <v>43550</v>
      </c>
      <c r="Z1495" s="41">
        <f t="shared" si="100"/>
        <v>1488</v>
      </c>
      <c r="AA1495" s="42">
        <v>270</v>
      </c>
      <c r="AB1495" s="42">
        <v>0</v>
      </c>
      <c r="AC1495" s="40"/>
      <c r="AD1495" s="44" t="s">
        <v>400</v>
      </c>
      <c r="AE1495" s="41">
        <f t="shared" si="101"/>
        <v>1488</v>
      </c>
      <c r="AF1495" s="45" t="s">
        <v>401</v>
      </c>
      <c r="AG1495" s="46" t="s">
        <v>173</v>
      </c>
      <c r="AH1495" s="40">
        <f t="shared" si="103"/>
        <v>43646</v>
      </c>
      <c r="AI1495" s="40">
        <f t="shared" si="104"/>
        <v>43646</v>
      </c>
      <c r="AJ1495" s="41" t="s">
        <v>402</v>
      </c>
    </row>
    <row r="1496" spans="1:36" ht="15" customHeight="1">
      <c r="A1496" s="39">
        <f t="shared" si="102"/>
        <v>2019</v>
      </c>
      <c r="B1496" s="40">
        <v>43556</v>
      </c>
      <c r="C1496" s="40">
        <v>43646</v>
      </c>
      <c r="D1496" s="41" t="s">
        <v>96</v>
      </c>
      <c r="E1496" s="41">
        <v>322</v>
      </c>
      <c r="F1496" s="41" t="s">
        <v>144</v>
      </c>
      <c r="G1496" s="41" t="s">
        <v>144</v>
      </c>
      <c r="H1496" s="41" t="s">
        <v>145</v>
      </c>
      <c r="I1496" s="41" t="s">
        <v>331</v>
      </c>
      <c r="J1496" s="41" t="s">
        <v>332</v>
      </c>
      <c r="K1496" s="41" t="s">
        <v>333</v>
      </c>
      <c r="L1496" s="41" t="s">
        <v>101</v>
      </c>
      <c r="M1496" s="41" t="s">
        <v>136</v>
      </c>
      <c r="N1496" s="41" t="s">
        <v>103</v>
      </c>
      <c r="O1496" s="41">
        <v>0</v>
      </c>
      <c r="P1496" s="42">
        <v>0</v>
      </c>
      <c r="Q1496" s="41" t="s">
        <v>121</v>
      </c>
      <c r="R1496" s="41" t="s">
        <v>122</v>
      </c>
      <c r="S1496" s="41" t="s">
        <v>122</v>
      </c>
      <c r="T1496" s="41" t="s">
        <v>121</v>
      </c>
      <c r="U1496" s="41" t="s">
        <v>136</v>
      </c>
      <c r="V1496" s="41" t="s">
        <v>136</v>
      </c>
      <c r="W1496" s="47" t="s">
        <v>296</v>
      </c>
      <c r="X1496" s="43">
        <v>43551</v>
      </c>
      <c r="Y1496" s="43">
        <f t="shared" si="99"/>
        <v>43551</v>
      </c>
      <c r="Z1496" s="41">
        <f t="shared" si="100"/>
        <v>1489</v>
      </c>
      <c r="AA1496" s="42">
        <v>144</v>
      </c>
      <c r="AB1496" s="42">
        <v>0</v>
      </c>
      <c r="AC1496" s="40"/>
      <c r="AD1496" s="44" t="s">
        <v>400</v>
      </c>
      <c r="AE1496" s="41">
        <f t="shared" si="101"/>
        <v>1489</v>
      </c>
      <c r="AF1496" s="45" t="s">
        <v>401</v>
      </c>
      <c r="AG1496" s="46" t="s">
        <v>173</v>
      </c>
      <c r="AH1496" s="40">
        <f t="shared" si="103"/>
        <v>43646</v>
      </c>
      <c r="AI1496" s="40">
        <f t="shared" si="104"/>
        <v>43646</v>
      </c>
      <c r="AJ1496" s="41" t="s">
        <v>402</v>
      </c>
    </row>
    <row r="1497" spans="1:36" ht="15" customHeight="1">
      <c r="A1497" s="39">
        <f t="shared" si="102"/>
        <v>2019</v>
      </c>
      <c r="B1497" s="40">
        <v>43556</v>
      </c>
      <c r="C1497" s="40">
        <v>43646</v>
      </c>
      <c r="D1497" s="41" t="s">
        <v>96</v>
      </c>
      <c r="E1497" s="41">
        <v>322</v>
      </c>
      <c r="F1497" s="41" t="s">
        <v>144</v>
      </c>
      <c r="G1497" s="41" t="s">
        <v>144</v>
      </c>
      <c r="H1497" s="41" t="s">
        <v>145</v>
      </c>
      <c r="I1497" s="41" t="s">
        <v>331</v>
      </c>
      <c r="J1497" s="41" t="s">
        <v>332</v>
      </c>
      <c r="K1497" s="41" t="s">
        <v>333</v>
      </c>
      <c r="L1497" s="41" t="s">
        <v>101</v>
      </c>
      <c r="M1497" s="41" t="s">
        <v>136</v>
      </c>
      <c r="N1497" s="41" t="s">
        <v>103</v>
      </c>
      <c r="O1497" s="41">
        <v>0</v>
      </c>
      <c r="P1497" s="42">
        <v>0</v>
      </c>
      <c r="Q1497" s="41" t="s">
        <v>121</v>
      </c>
      <c r="R1497" s="41" t="s">
        <v>122</v>
      </c>
      <c r="S1497" s="41" t="s">
        <v>122</v>
      </c>
      <c r="T1497" s="41" t="s">
        <v>121</v>
      </c>
      <c r="U1497" s="41" t="s">
        <v>136</v>
      </c>
      <c r="V1497" s="41" t="s">
        <v>136</v>
      </c>
      <c r="W1497" s="47" t="s">
        <v>296</v>
      </c>
      <c r="X1497" s="43">
        <v>43551</v>
      </c>
      <c r="Y1497" s="43">
        <f t="shared" si="99"/>
        <v>43551</v>
      </c>
      <c r="Z1497" s="41">
        <f t="shared" si="100"/>
        <v>1490</v>
      </c>
      <c r="AA1497" s="42">
        <v>261</v>
      </c>
      <c r="AB1497" s="42">
        <v>0</v>
      </c>
      <c r="AC1497" s="40"/>
      <c r="AD1497" s="44" t="s">
        <v>400</v>
      </c>
      <c r="AE1497" s="41">
        <f t="shared" si="101"/>
        <v>1490</v>
      </c>
      <c r="AF1497" s="45" t="s">
        <v>401</v>
      </c>
      <c r="AG1497" s="46" t="s">
        <v>173</v>
      </c>
      <c r="AH1497" s="40">
        <f t="shared" si="103"/>
        <v>43646</v>
      </c>
      <c r="AI1497" s="40">
        <f t="shared" si="104"/>
        <v>43646</v>
      </c>
      <c r="AJ1497" s="41" t="s">
        <v>402</v>
      </c>
    </row>
    <row r="1498" spans="1:36" ht="15" customHeight="1">
      <c r="A1498" s="39">
        <f t="shared" si="102"/>
        <v>2019</v>
      </c>
      <c r="B1498" s="40">
        <v>43556</v>
      </c>
      <c r="C1498" s="40">
        <v>43646</v>
      </c>
      <c r="D1498" s="41" t="s">
        <v>96</v>
      </c>
      <c r="E1498" s="41">
        <v>322</v>
      </c>
      <c r="F1498" s="41" t="s">
        <v>144</v>
      </c>
      <c r="G1498" s="41" t="s">
        <v>144</v>
      </c>
      <c r="H1498" s="41" t="s">
        <v>145</v>
      </c>
      <c r="I1498" s="41" t="s">
        <v>331</v>
      </c>
      <c r="J1498" s="41" t="s">
        <v>332</v>
      </c>
      <c r="K1498" s="41" t="s">
        <v>333</v>
      </c>
      <c r="L1498" s="41" t="s">
        <v>101</v>
      </c>
      <c r="M1498" s="41" t="s">
        <v>136</v>
      </c>
      <c r="N1498" s="41" t="s">
        <v>103</v>
      </c>
      <c r="O1498" s="41">
        <v>0</v>
      </c>
      <c r="P1498" s="42">
        <v>0</v>
      </c>
      <c r="Q1498" s="41" t="s">
        <v>121</v>
      </c>
      <c r="R1498" s="41" t="s">
        <v>122</v>
      </c>
      <c r="S1498" s="41" t="s">
        <v>122</v>
      </c>
      <c r="T1498" s="41" t="s">
        <v>121</v>
      </c>
      <c r="U1498" s="41" t="s">
        <v>136</v>
      </c>
      <c r="V1498" s="41" t="s">
        <v>136</v>
      </c>
      <c r="W1498" s="47" t="s">
        <v>296</v>
      </c>
      <c r="X1498" s="43">
        <v>43551</v>
      </c>
      <c r="Y1498" s="43">
        <f t="shared" si="99"/>
        <v>43551</v>
      </c>
      <c r="Z1498" s="41">
        <f t="shared" si="100"/>
        <v>1491</v>
      </c>
      <c r="AA1498" s="42">
        <v>35</v>
      </c>
      <c r="AB1498" s="42">
        <v>0</v>
      </c>
      <c r="AC1498" s="40"/>
      <c r="AD1498" s="44" t="s">
        <v>400</v>
      </c>
      <c r="AE1498" s="41">
        <f t="shared" si="101"/>
        <v>1491</v>
      </c>
      <c r="AF1498" s="45" t="s">
        <v>401</v>
      </c>
      <c r="AG1498" s="46" t="s">
        <v>173</v>
      </c>
      <c r="AH1498" s="40">
        <f t="shared" si="103"/>
        <v>43646</v>
      </c>
      <c r="AI1498" s="40">
        <f t="shared" si="104"/>
        <v>43646</v>
      </c>
      <c r="AJ1498" s="41" t="s">
        <v>402</v>
      </c>
    </row>
    <row r="1499" spans="1:36" ht="15" customHeight="1">
      <c r="A1499" s="39">
        <f t="shared" si="102"/>
        <v>2019</v>
      </c>
      <c r="B1499" s="40">
        <v>43556</v>
      </c>
      <c r="C1499" s="40">
        <v>43646</v>
      </c>
      <c r="D1499" s="41" t="s">
        <v>96</v>
      </c>
      <c r="E1499" s="41">
        <v>322</v>
      </c>
      <c r="F1499" s="41" t="s">
        <v>144</v>
      </c>
      <c r="G1499" s="41" t="s">
        <v>144</v>
      </c>
      <c r="H1499" s="41" t="s">
        <v>145</v>
      </c>
      <c r="I1499" s="41" t="s">
        <v>331</v>
      </c>
      <c r="J1499" s="41" t="s">
        <v>332</v>
      </c>
      <c r="K1499" s="41" t="s">
        <v>333</v>
      </c>
      <c r="L1499" s="41" t="s">
        <v>101</v>
      </c>
      <c r="M1499" s="41" t="s">
        <v>136</v>
      </c>
      <c r="N1499" s="41" t="s">
        <v>103</v>
      </c>
      <c r="O1499" s="41">
        <v>0</v>
      </c>
      <c r="P1499" s="42">
        <v>0</v>
      </c>
      <c r="Q1499" s="41" t="s">
        <v>121</v>
      </c>
      <c r="R1499" s="41" t="s">
        <v>122</v>
      </c>
      <c r="S1499" s="41" t="s">
        <v>122</v>
      </c>
      <c r="T1499" s="41" t="s">
        <v>121</v>
      </c>
      <c r="U1499" s="41" t="s">
        <v>136</v>
      </c>
      <c r="V1499" s="41" t="s">
        <v>136</v>
      </c>
      <c r="W1499" s="47" t="s">
        <v>296</v>
      </c>
      <c r="X1499" s="43">
        <v>43551</v>
      </c>
      <c r="Y1499" s="43">
        <f t="shared" si="99"/>
        <v>43551</v>
      </c>
      <c r="Z1499" s="41">
        <f t="shared" si="100"/>
        <v>1492</v>
      </c>
      <c r="AA1499" s="42">
        <v>203</v>
      </c>
      <c r="AB1499" s="42">
        <v>0</v>
      </c>
      <c r="AC1499" s="40"/>
      <c r="AD1499" s="44" t="s">
        <v>400</v>
      </c>
      <c r="AE1499" s="41">
        <f t="shared" si="101"/>
        <v>1492</v>
      </c>
      <c r="AF1499" s="45" t="s">
        <v>401</v>
      </c>
      <c r="AG1499" s="46" t="s">
        <v>173</v>
      </c>
      <c r="AH1499" s="40">
        <f t="shared" si="103"/>
        <v>43646</v>
      </c>
      <c r="AI1499" s="40">
        <f t="shared" si="104"/>
        <v>43646</v>
      </c>
      <c r="AJ1499" s="41" t="s">
        <v>402</v>
      </c>
    </row>
    <row r="1500" spans="1:36" ht="15" customHeight="1">
      <c r="A1500" s="39">
        <f t="shared" si="102"/>
        <v>2019</v>
      </c>
      <c r="B1500" s="40">
        <v>43556</v>
      </c>
      <c r="C1500" s="40">
        <v>43646</v>
      </c>
      <c r="D1500" s="41" t="s">
        <v>96</v>
      </c>
      <c r="E1500" s="41">
        <v>322</v>
      </c>
      <c r="F1500" s="41" t="s">
        <v>144</v>
      </c>
      <c r="G1500" s="41" t="s">
        <v>144</v>
      </c>
      <c r="H1500" s="41" t="s">
        <v>145</v>
      </c>
      <c r="I1500" s="41" t="s">
        <v>331</v>
      </c>
      <c r="J1500" s="41" t="s">
        <v>332</v>
      </c>
      <c r="K1500" s="41" t="s">
        <v>333</v>
      </c>
      <c r="L1500" s="41" t="s">
        <v>101</v>
      </c>
      <c r="M1500" s="41" t="s">
        <v>210</v>
      </c>
      <c r="N1500" s="41" t="s">
        <v>103</v>
      </c>
      <c r="O1500" s="41">
        <v>0</v>
      </c>
      <c r="P1500" s="42">
        <v>0</v>
      </c>
      <c r="Q1500" s="41" t="s">
        <v>121</v>
      </c>
      <c r="R1500" s="41" t="s">
        <v>122</v>
      </c>
      <c r="S1500" s="41" t="s">
        <v>122</v>
      </c>
      <c r="T1500" s="41" t="s">
        <v>121</v>
      </c>
      <c r="U1500" s="41" t="s">
        <v>122</v>
      </c>
      <c r="V1500" s="41" t="s">
        <v>210</v>
      </c>
      <c r="W1500" s="47" t="s">
        <v>296</v>
      </c>
      <c r="X1500" s="43">
        <v>43552</v>
      </c>
      <c r="Y1500" s="43">
        <f t="shared" si="99"/>
        <v>43552</v>
      </c>
      <c r="Z1500" s="41">
        <f t="shared" si="100"/>
        <v>1493</v>
      </c>
      <c r="AA1500" s="42">
        <v>164</v>
      </c>
      <c r="AB1500" s="42">
        <v>0</v>
      </c>
      <c r="AC1500" s="40"/>
      <c r="AD1500" s="44" t="s">
        <v>400</v>
      </c>
      <c r="AE1500" s="41">
        <f t="shared" si="101"/>
        <v>1493</v>
      </c>
      <c r="AF1500" s="45" t="s">
        <v>401</v>
      </c>
      <c r="AG1500" s="46" t="s">
        <v>173</v>
      </c>
      <c r="AH1500" s="40">
        <f t="shared" si="103"/>
        <v>43646</v>
      </c>
      <c r="AI1500" s="40">
        <f t="shared" si="104"/>
        <v>43646</v>
      </c>
      <c r="AJ1500" s="41" t="s">
        <v>402</v>
      </c>
    </row>
    <row r="1501" spans="1:36" ht="15" customHeight="1">
      <c r="A1501" s="39">
        <f t="shared" si="102"/>
        <v>2019</v>
      </c>
      <c r="B1501" s="40">
        <v>43556</v>
      </c>
      <c r="C1501" s="40">
        <v>43646</v>
      </c>
      <c r="D1501" s="41" t="s">
        <v>96</v>
      </c>
      <c r="E1501" s="41">
        <v>322</v>
      </c>
      <c r="F1501" s="41" t="s">
        <v>144</v>
      </c>
      <c r="G1501" s="41" t="s">
        <v>144</v>
      </c>
      <c r="H1501" s="41" t="s">
        <v>145</v>
      </c>
      <c r="I1501" s="41" t="s">
        <v>1346</v>
      </c>
      <c r="J1501" s="41" t="s">
        <v>305</v>
      </c>
      <c r="K1501" s="41" t="s">
        <v>306</v>
      </c>
      <c r="L1501" s="41" t="s">
        <v>101</v>
      </c>
      <c r="M1501" s="41" t="s">
        <v>136</v>
      </c>
      <c r="N1501" s="41" t="s">
        <v>103</v>
      </c>
      <c r="O1501" s="41">
        <v>0</v>
      </c>
      <c r="P1501" s="42">
        <v>0</v>
      </c>
      <c r="Q1501" s="41" t="s">
        <v>121</v>
      </c>
      <c r="R1501" s="41" t="s">
        <v>122</v>
      </c>
      <c r="S1501" s="41" t="s">
        <v>122</v>
      </c>
      <c r="T1501" s="41" t="s">
        <v>121</v>
      </c>
      <c r="U1501" s="41" t="s">
        <v>136</v>
      </c>
      <c r="V1501" s="41" t="s">
        <v>136</v>
      </c>
      <c r="W1501" s="41" t="s">
        <v>296</v>
      </c>
      <c r="X1501" s="43">
        <v>43549</v>
      </c>
      <c r="Y1501" s="43">
        <f t="shared" si="99"/>
        <v>43549</v>
      </c>
      <c r="Z1501" s="41">
        <f t="shared" si="100"/>
        <v>1494</v>
      </c>
      <c r="AA1501" s="42">
        <v>143</v>
      </c>
      <c r="AB1501" s="42">
        <v>0</v>
      </c>
      <c r="AC1501" s="40"/>
      <c r="AD1501" s="44" t="s">
        <v>400</v>
      </c>
      <c r="AE1501" s="41">
        <f t="shared" si="101"/>
        <v>1494</v>
      </c>
      <c r="AF1501" s="45" t="s">
        <v>401</v>
      </c>
      <c r="AG1501" s="46" t="s">
        <v>173</v>
      </c>
      <c r="AH1501" s="40">
        <f t="shared" si="103"/>
        <v>43646</v>
      </c>
      <c r="AI1501" s="40">
        <f t="shared" si="104"/>
        <v>43646</v>
      </c>
      <c r="AJ1501" s="41" t="s">
        <v>402</v>
      </c>
    </row>
    <row r="1502" spans="1:36" ht="15" customHeight="1">
      <c r="A1502" s="39">
        <f t="shared" si="102"/>
        <v>2019</v>
      </c>
      <c r="B1502" s="40">
        <v>43556</v>
      </c>
      <c r="C1502" s="40">
        <v>43646</v>
      </c>
      <c r="D1502" s="41" t="s">
        <v>96</v>
      </c>
      <c r="E1502" s="41">
        <v>322</v>
      </c>
      <c r="F1502" s="41" t="s">
        <v>144</v>
      </c>
      <c r="G1502" s="41" t="s">
        <v>144</v>
      </c>
      <c r="H1502" s="41" t="s">
        <v>145</v>
      </c>
      <c r="I1502" s="41" t="s">
        <v>331</v>
      </c>
      <c r="J1502" s="41" t="s">
        <v>332</v>
      </c>
      <c r="K1502" s="41" t="s">
        <v>333</v>
      </c>
      <c r="L1502" s="41" t="s">
        <v>101</v>
      </c>
      <c r="M1502" s="41" t="s">
        <v>210</v>
      </c>
      <c r="N1502" s="41" t="s">
        <v>103</v>
      </c>
      <c r="O1502" s="41">
        <v>0</v>
      </c>
      <c r="P1502" s="42">
        <v>0</v>
      </c>
      <c r="Q1502" s="41" t="s">
        <v>121</v>
      </c>
      <c r="R1502" s="41" t="s">
        <v>122</v>
      </c>
      <c r="S1502" s="41" t="s">
        <v>122</v>
      </c>
      <c r="T1502" s="41" t="s">
        <v>121</v>
      </c>
      <c r="U1502" s="41" t="s">
        <v>122</v>
      </c>
      <c r="V1502" s="41" t="s">
        <v>210</v>
      </c>
      <c r="W1502" s="47" t="s">
        <v>296</v>
      </c>
      <c r="X1502" s="43">
        <v>43554</v>
      </c>
      <c r="Y1502" s="43">
        <f t="shared" si="99"/>
        <v>43554</v>
      </c>
      <c r="Z1502" s="41">
        <f t="shared" si="100"/>
        <v>1495</v>
      </c>
      <c r="AA1502" s="42">
        <v>290</v>
      </c>
      <c r="AB1502" s="42">
        <v>0</v>
      </c>
      <c r="AC1502" s="40"/>
      <c r="AD1502" s="44" t="s">
        <v>400</v>
      </c>
      <c r="AE1502" s="41">
        <f t="shared" si="101"/>
        <v>1495</v>
      </c>
      <c r="AF1502" s="45" t="s">
        <v>401</v>
      </c>
      <c r="AG1502" s="46" t="s">
        <v>173</v>
      </c>
      <c r="AH1502" s="40">
        <f t="shared" si="103"/>
        <v>43646</v>
      </c>
      <c r="AI1502" s="40">
        <f t="shared" si="104"/>
        <v>43646</v>
      </c>
      <c r="AJ1502" s="41" t="s">
        <v>402</v>
      </c>
    </row>
    <row r="1503" spans="1:36" ht="15" customHeight="1">
      <c r="A1503" s="39">
        <f t="shared" si="102"/>
        <v>2019</v>
      </c>
      <c r="B1503" s="40">
        <v>43556</v>
      </c>
      <c r="C1503" s="40">
        <v>43646</v>
      </c>
      <c r="D1503" s="41" t="s">
        <v>96</v>
      </c>
      <c r="E1503" s="41">
        <v>322</v>
      </c>
      <c r="F1503" s="41" t="s">
        <v>144</v>
      </c>
      <c r="G1503" s="41" t="s">
        <v>144</v>
      </c>
      <c r="H1503" s="41" t="s">
        <v>145</v>
      </c>
      <c r="I1503" s="41" t="s">
        <v>1346</v>
      </c>
      <c r="J1503" s="41" t="s">
        <v>305</v>
      </c>
      <c r="K1503" s="41" t="s">
        <v>306</v>
      </c>
      <c r="L1503" s="41" t="s">
        <v>101</v>
      </c>
      <c r="M1503" s="41" t="s">
        <v>136</v>
      </c>
      <c r="N1503" s="41" t="s">
        <v>103</v>
      </c>
      <c r="O1503" s="41">
        <v>0</v>
      </c>
      <c r="P1503" s="42">
        <v>0</v>
      </c>
      <c r="Q1503" s="41" t="s">
        <v>121</v>
      </c>
      <c r="R1503" s="41" t="s">
        <v>122</v>
      </c>
      <c r="S1503" s="41" t="s">
        <v>122</v>
      </c>
      <c r="T1503" s="41" t="s">
        <v>121</v>
      </c>
      <c r="U1503" s="41" t="s">
        <v>136</v>
      </c>
      <c r="V1503" s="41" t="s">
        <v>136</v>
      </c>
      <c r="W1503" s="41" t="s">
        <v>296</v>
      </c>
      <c r="X1503" s="43">
        <v>43556</v>
      </c>
      <c r="Y1503" s="43">
        <f t="shared" si="99"/>
        <v>43556</v>
      </c>
      <c r="Z1503" s="41">
        <f t="shared" si="100"/>
        <v>1496</v>
      </c>
      <c r="AA1503" s="42">
        <v>174</v>
      </c>
      <c r="AB1503" s="42">
        <v>0</v>
      </c>
      <c r="AC1503" s="40"/>
      <c r="AD1503" s="44" t="s">
        <v>400</v>
      </c>
      <c r="AE1503" s="41">
        <f t="shared" si="101"/>
        <v>1496</v>
      </c>
      <c r="AF1503" s="45" t="s">
        <v>401</v>
      </c>
      <c r="AG1503" s="46" t="s">
        <v>173</v>
      </c>
      <c r="AH1503" s="40">
        <f t="shared" si="103"/>
        <v>43646</v>
      </c>
      <c r="AI1503" s="40">
        <f t="shared" si="104"/>
        <v>43646</v>
      </c>
      <c r="AJ1503" s="41" t="s">
        <v>402</v>
      </c>
    </row>
    <row r="1504" spans="1:36" ht="15" customHeight="1">
      <c r="A1504" s="39">
        <f t="shared" si="102"/>
        <v>2019</v>
      </c>
      <c r="B1504" s="40">
        <v>43556</v>
      </c>
      <c r="C1504" s="40">
        <v>43646</v>
      </c>
      <c r="D1504" s="41" t="s">
        <v>96</v>
      </c>
      <c r="E1504" s="41">
        <v>322</v>
      </c>
      <c r="F1504" s="41" t="s">
        <v>144</v>
      </c>
      <c r="G1504" s="41" t="s">
        <v>144</v>
      </c>
      <c r="H1504" s="41" t="s">
        <v>145</v>
      </c>
      <c r="I1504" s="41" t="s">
        <v>1346</v>
      </c>
      <c r="J1504" s="41" t="s">
        <v>305</v>
      </c>
      <c r="K1504" s="41" t="s">
        <v>306</v>
      </c>
      <c r="L1504" s="41" t="s">
        <v>101</v>
      </c>
      <c r="M1504" s="41" t="s">
        <v>136</v>
      </c>
      <c r="N1504" s="41" t="s">
        <v>103</v>
      </c>
      <c r="O1504" s="41">
        <v>0</v>
      </c>
      <c r="P1504" s="42">
        <v>0</v>
      </c>
      <c r="Q1504" s="41" t="s">
        <v>121</v>
      </c>
      <c r="R1504" s="41" t="s">
        <v>122</v>
      </c>
      <c r="S1504" s="41" t="s">
        <v>122</v>
      </c>
      <c r="T1504" s="41" t="s">
        <v>121</v>
      </c>
      <c r="U1504" s="41" t="s">
        <v>136</v>
      </c>
      <c r="V1504" s="41" t="s">
        <v>136</v>
      </c>
      <c r="W1504" s="41" t="s">
        <v>296</v>
      </c>
      <c r="X1504" s="43">
        <v>43556</v>
      </c>
      <c r="Y1504" s="43">
        <f t="shared" si="99"/>
        <v>43556</v>
      </c>
      <c r="Z1504" s="41">
        <f t="shared" si="100"/>
        <v>1497</v>
      </c>
      <c r="AA1504" s="42">
        <v>174</v>
      </c>
      <c r="AB1504" s="42">
        <v>0</v>
      </c>
      <c r="AC1504" s="40"/>
      <c r="AD1504" s="44" t="s">
        <v>400</v>
      </c>
      <c r="AE1504" s="41">
        <f t="shared" si="101"/>
        <v>1497</v>
      </c>
      <c r="AF1504" s="45" t="s">
        <v>401</v>
      </c>
      <c r="AG1504" s="46" t="s">
        <v>173</v>
      </c>
      <c r="AH1504" s="40">
        <f t="shared" si="103"/>
        <v>43646</v>
      </c>
      <c r="AI1504" s="40">
        <f t="shared" si="104"/>
        <v>43646</v>
      </c>
      <c r="AJ1504" s="41" t="s">
        <v>402</v>
      </c>
    </row>
    <row r="1505" spans="1:36" ht="15" customHeight="1">
      <c r="A1505" s="39">
        <f t="shared" si="102"/>
        <v>2019</v>
      </c>
      <c r="B1505" s="40">
        <v>43556</v>
      </c>
      <c r="C1505" s="40">
        <v>43646</v>
      </c>
      <c r="D1505" s="41" t="s">
        <v>96</v>
      </c>
      <c r="E1505" s="41">
        <v>519</v>
      </c>
      <c r="F1505" s="41" t="s">
        <v>335</v>
      </c>
      <c r="G1505" s="41" t="s">
        <v>335</v>
      </c>
      <c r="H1505" s="41" t="s">
        <v>145</v>
      </c>
      <c r="I1505" s="41" t="s">
        <v>336</v>
      </c>
      <c r="J1505" s="41" t="s">
        <v>337</v>
      </c>
      <c r="K1505" s="41" t="s">
        <v>338</v>
      </c>
      <c r="L1505" s="41" t="s">
        <v>101</v>
      </c>
      <c r="M1505" s="41" t="s">
        <v>955</v>
      </c>
      <c r="N1505" s="41" t="s">
        <v>103</v>
      </c>
      <c r="O1505" s="41">
        <v>0</v>
      </c>
      <c r="P1505" s="42">
        <v>0</v>
      </c>
      <c r="Q1505" s="41" t="s">
        <v>121</v>
      </c>
      <c r="R1505" s="41" t="s">
        <v>122</v>
      </c>
      <c r="S1505" s="41" t="s">
        <v>122</v>
      </c>
      <c r="T1505" s="41" t="s">
        <v>121</v>
      </c>
      <c r="U1505" s="41" t="s">
        <v>122</v>
      </c>
      <c r="V1505" s="41" t="s">
        <v>185</v>
      </c>
      <c r="W1505" s="47" t="s">
        <v>1951</v>
      </c>
      <c r="X1505" s="43">
        <v>43531</v>
      </c>
      <c r="Y1505" s="43">
        <f t="shared" si="99"/>
        <v>43531</v>
      </c>
      <c r="Z1505" s="41">
        <f t="shared" si="100"/>
        <v>1498</v>
      </c>
      <c r="AA1505" s="42">
        <v>60</v>
      </c>
      <c r="AB1505" s="42">
        <v>0</v>
      </c>
      <c r="AC1505" s="40"/>
      <c r="AD1505" s="44" t="s">
        <v>400</v>
      </c>
      <c r="AE1505" s="41">
        <f t="shared" si="101"/>
        <v>1498</v>
      </c>
      <c r="AF1505" s="45" t="s">
        <v>401</v>
      </c>
      <c r="AG1505" s="46" t="s">
        <v>173</v>
      </c>
      <c r="AH1505" s="40">
        <f t="shared" si="103"/>
        <v>43646</v>
      </c>
      <c r="AI1505" s="40">
        <f t="shared" si="104"/>
        <v>43646</v>
      </c>
      <c r="AJ1505" s="41" t="s">
        <v>402</v>
      </c>
    </row>
    <row r="1506" spans="1:36" ht="15" customHeight="1">
      <c r="A1506" s="39">
        <f t="shared" si="102"/>
        <v>2019</v>
      </c>
      <c r="B1506" s="40">
        <v>43556</v>
      </c>
      <c r="C1506" s="40">
        <v>43646</v>
      </c>
      <c r="D1506" s="41" t="s">
        <v>96</v>
      </c>
      <c r="E1506" s="41">
        <v>519</v>
      </c>
      <c r="F1506" s="41" t="s">
        <v>335</v>
      </c>
      <c r="G1506" s="41" t="s">
        <v>335</v>
      </c>
      <c r="H1506" s="41" t="s">
        <v>145</v>
      </c>
      <c r="I1506" s="41" t="s">
        <v>336</v>
      </c>
      <c r="J1506" s="41" t="s">
        <v>337</v>
      </c>
      <c r="K1506" s="41" t="s">
        <v>338</v>
      </c>
      <c r="L1506" s="41" t="s">
        <v>101</v>
      </c>
      <c r="M1506" s="41" t="s">
        <v>177</v>
      </c>
      <c r="N1506" s="41" t="s">
        <v>103</v>
      </c>
      <c r="O1506" s="41">
        <v>0</v>
      </c>
      <c r="P1506" s="42">
        <v>0</v>
      </c>
      <c r="Q1506" s="41" t="s">
        <v>121</v>
      </c>
      <c r="R1506" s="41" t="s">
        <v>122</v>
      </c>
      <c r="S1506" s="41" t="s">
        <v>122</v>
      </c>
      <c r="T1506" s="41" t="s">
        <v>121</v>
      </c>
      <c r="U1506" s="41" t="s">
        <v>122</v>
      </c>
      <c r="V1506" s="41" t="s">
        <v>178</v>
      </c>
      <c r="W1506" s="47" t="s">
        <v>1951</v>
      </c>
      <c r="X1506" s="43">
        <v>43538</v>
      </c>
      <c r="Y1506" s="43">
        <f t="shared" si="99"/>
        <v>43538</v>
      </c>
      <c r="Z1506" s="41">
        <f t="shared" si="100"/>
        <v>1499</v>
      </c>
      <c r="AA1506" s="42">
        <v>120</v>
      </c>
      <c r="AB1506" s="42">
        <v>0</v>
      </c>
      <c r="AC1506" s="40"/>
      <c r="AD1506" s="44" t="s">
        <v>400</v>
      </c>
      <c r="AE1506" s="41">
        <f t="shared" si="101"/>
        <v>1499</v>
      </c>
      <c r="AF1506" s="45" t="s">
        <v>401</v>
      </c>
      <c r="AG1506" s="46" t="s">
        <v>173</v>
      </c>
      <c r="AH1506" s="40">
        <f t="shared" si="103"/>
        <v>43646</v>
      </c>
      <c r="AI1506" s="40">
        <f t="shared" si="104"/>
        <v>43646</v>
      </c>
      <c r="AJ1506" s="41" t="s">
        <v>402</v>
      </c>
    </row>
    <row r="1507" spans="1:36" ht="15" customHeight="1">
      <c r="A1507" s="39">
        <f t="shared" si="102"/>
        <v>2019</v>
      </c>
      <c r="B1507" s="40">
        <v>43556</v>
      </c>
      <c r="C1507" s="40">
        <v>43646</v>
      </c>
      <c r="D1507" s="41" t="s">
        <v>96</v>
      </c>
      <c r="E1507" s="41">
        <v>519</v>
      </c>
      <c r="F1507" s="41" t="s">
        <v>335</v>
      </c>
      <c r="G1507" s="41" t="s">
        <v>335</v>
      </c>
      <c r="H1507" s="41" t="s">
        <v>145</v>
      </c>
      <c r="I1507" s="41" t="s">
        <v>336</v>
      </c>
      <c r="J1507" s="41" t="s">
        <v>337</v>
      </c>
      <c r="K1507" s="41" t="s">
        <v>338</v>
      </c>
      <c r="L1507" s="41" t="s">
        <v>101</v>
      </c>
      <c r="M1507" s="41" t="s">
        <v>177</v>
      </c>
      <c r="N1507" s="41" t="s">
        <v>103</v>
      </c>
      <c r="O1507" s="41">
        <v>0</v>
      </c>
      <c r="P1507" s="42">
        <v>0</v>
      </c>
      <c r="Q1507" s="41" t="s">
        <v>121</v>
      </c>
      <c r="R1507" s="41" t="s">
        <v>122</v>
      </c>
      <c r="S1507" s="41" t="s">
        <v>122</v>
      </c>
      <c r="T1507" s="41" t="s">
        <v>121</v>
      </c>
      <c r="U1507" s="41" t="s">
        <v>122</v>
      </c>
      <c r="V1507" s="41" t="s">
        <v>178</v>
      </c>
      <c r="W1507" s="47" t="s">
        <v>1951</v>
      </c>
      <c r="X1507" s="43">
        <v>43538</v>
      </c>
      <c r="Y1507" s="43">
        <f t="shared" si="99"/>
        <v>43538</v>
      </c>
      <c r="Z1507" s="41">
        <f t="shared" si="100"/>
        <v>1500</v>
      </c>
      <c r="AA1507" s="42">
        <v>120</v>
      </c>
      <c r="AB1507" s="42">
        <v>0</v>
      </c>
      <c r="AC1507" s="40"/>
      <c r="AD1507" s="44" t="s">
        <v>400</v>
      </c>
      <c r="AE1507" s="41">
        <f t="shared" si="101"/>
        <v>1500</v>
      </c>
      <c r="AF1507" s="45" t="s">
        <v>401</v>
      </c>
      <c r="AG1507" s="46" t="s">
        <v>173</v>
      </c>
      <c r="AH1507" s="40">
        <f t="shared" si="103"/>
        <v>43646</v>
      </c>
      <c r="AI1507" s="40">
        <f t="shared" si="104"/>
        <v>43646</v>
      </c>
      <c r="AJ1507" s="41" t="s">
        <v>402</v>
      </c>
    </row>
    <row r="1508" spans="1:36" ht="15" customHeight="1">
      <c r="A1508" s="39">
        <f t="shared" si="102"/>
        <v>2019</v>
      </c>
      <c r="B1508" s="40">
        <v>43556</v>
      </c>
      <c r="C1508" s="40">
        <v>43646</v>
      </c>
      <c r="D1508" s="41" t="s">
        <v>96</v>
      </c>
      <c r="E1508" s="41">
        <v>322</v>
      </c>
      <c r="F1508" s="41" t="s">
        <v>144</v>
      </c>
      <c r="G1508" s="41" t="s">
        <v>144</v>
      </c>
      <c r="H1508" s="41" t="s">
        <v>145</v>
      </c>
      <c r="I1508" s="41" t="s">
        <v>358</v>
      </c>
      <c r="J1508" s="41" t="s">
        <v>359</v>
      </c>
      <c r="K1508" s="41" t="s">
        <v>289</v>
      </c>
      <c r="L1508" s="41" t="s">
        <v>101</v>
      </c>
      <c r="M1508" s="41" t="s">
        <v>164</v>
      </c>
      <c r="N1508" s="41" t="s">
        <v>103</v>
      </c>
      <c r="O1508" s="41">
        <v>0</v>
      </c>
      <c r="P1508" s="42">
        <v>0</v>
      </c>
      <c r="Q1508" s="41" t="s">
        <v>121</v>
      </c>
      <c r="R1508" s="41" t="s">
        <v>122</v>
      </c>
      <c r="S1508" s="41" t="s">
        <v>122</v>
      </c>
      <c r="T1508" s="41" t="s">
        <v>121</v>
      </c>
      <c r="U1508" s="41" t="s">
        <v>122</v>
      </c>
      <c r="V1508" s="41" t="s">
        <v>122</v>
      </c>
      <c r="W1508" s="47" t="s">
        <v>296</v>
      </c>
      <c r="X1508" s="43">
        <v>43545</v>
      </c>
      <c r="Y1508" s="43">
        <f t="shared" si="99"/>
        <v>43545</v>
      </c>
      <c r="Z1508" s="41">
        <f t="shared" si="100"/>
        <v>1501</v>
      </c>
      <c r="AA1508" s="42">
        <v>100</v>
      </c>
      <c r="AB1508" s="42">
        <v>0</v>
      </c>
      <c r="AC1508" s="40"/>
      <c r="AD1508" s="44" t="s">
        <v>400</v>
      </c>
      <c r="AE1508" s="41">
        <f t="shared" si="101"/>
        <v>1501</v>
      </c>
      <c r="AF1508" s="45" t="s">
        <v>401</v>
      </c>
      <c r="AG1508" s="46" t="s">
        <v>173</v>
      </c>
      <c r="AH1508" s="40">
        <f t="shared" si="103"/>
        <v>43646</v>
      </c>
      <c r="AI1508" s="40">
        <f t="shared" si="104"/>
        <v>43646</v>
      </c>
      <c r="AJ1508" s="41" t="s">
        <v>402</v>
      </c>
    </row>
    <row r="1509" spans="1:36" ht="15" customHeight="1">
      <c r="A1509" s="39">
        <f t="shared" si="102"/>
        <v>2019</v>
      </c>
      <c r="B1509" s="40">
        <v>43556</v>
      </c>
      <c r="C1509" s="40">
        <v>43646</v>
      </c>
      <c r="D1509" s="41" t="s">
        <v>96</v>
      </c>
      <c r="E1509" s="41">
        <v>322</v>
      </c>
      <c r="F1509" s="41" t="s">
        <v>144</v>
      </c>
      <c r="G1509" s="41" t="s">
        <v>144</v>
      </c>
      <c r="H1509" s="41" t="s">
        <v>145</v>
      </c>
      <c r="I1509" s="41" t="s">
        <v>358</v>
      </c>
      <c r="J1509" s="41" t="s">
        <v>359</v>
      </c>
      <c r="K1509" s="41" t="s">
        <v>289</v>
      </c>
      <c r="L1509" s="41" t="s">
        <v>101</v>
      </c>
      <c r="M1509" s="41" t="s">
        <v>164</v>
      </c>
      <c r="N1509" s="41" t="s">
        <v>103</v>
      </c>
      <c r="O1509" s="41">
        <v>0</v>
      </c>
      <c r="P1509" s="42">
        <v>0</v>
      </c>
      <c r="Q1509" s="41" t="s">
        <v>121</v>
      </c>
      <c r="R1509" s="41" t="s">
        <v>122</v>
      </c>
      <c r="S1509" s="41" t="s">
        <v>122</v>
      </c>
      <c r="T1509" s="41" t="s">
        <v>121</v>
      </c>
      <c r="U1509" s="41" t="s">
        <v>122</v>
      </c>
      <c r="V1509" s="41" t="s">
        <v>122</v>
      </c>
      <c r="W1509" s="47" t="s">
        <v>296</v>
      </c>
      <c r="X1509" s="43">
        <v>43546</v>
      </c>
      <c r="Y1509" s="43">
        <f t="shared" si="99"/>
        <v>43546</v>
      </c>
      <c r="Z1509" s="41">
        <f t="shared" si="100"/>
        <v>1502</v>
      </c>
      <c r="AA1509" s="42">
        <v>100</v>
      </c>
      <c r="AB1509" s="42">
        <v>0</v>
      </c>
      <c r="AC1509" s="40"/>
      <c r="AD1509" s="44" t="s">
        <v>400</v>
      </c>
      <c r="AE1509" s="41">
        <f t="shared" si="101"/>
        <v>1502</v>
      </c>
      <c r="AF1509" s="45" t="s">
        <v>401</v>
      </c>
      <c r="AG1509" s="46" t="s">
        <v>173</v>
      </c>
      <c r="AH1509" s="40">
        <f t="shared" si="103"/>
        <v>43646</v>
      </c>
      <c r="AI1509" s="40">
        <f t="shared" si="104"/>
        <v>43646</v>
      </c>
      <c r="AJ1509" s="41" t="s">
        <v>402</v>
      </c>
    </row>
    <row r="1510" spans="1:36" ht="15" customHeight="1">
      <c r="A1510" s="39">
        <f t="shared" si="102"/>
        <v>2019</v>
      </c>
      <c r="B1510" s="40">
        <v>43556</v>
      </c>
      <c r="C1510" s="40">
        <v>43646</v>
      </c>
      <c r="D1510" s="41" t="s">
        <v>96</v>
      </c>
      <c r="E1510" s="41">
        <v>547</v>
      </c>
      <c r="F1510" s="41" t="s">
        <v>364</v>
      </c>
      <c r="G1510" s="41" t="s">
        <v>364</v>
      </c>
      <c r="H1510" s="41" t="s">
        <v>145</v>
      </c>
      <c r="I1510" s="41" t="s">
        <v>300</v>
      </c>
      <c r="J1510" s="41" t="s">
        <v>270</v>
      </c>
      <c r="K1510" s="41" t="s">
        <v>365</v>
      </c>
      <c r="L1510" s="41" t="s">
        <v>101</v>
      </c>
      <c r="M1510" s="41" t="s">
        <v>202</v>
      </c>
      <c r="N1510" s="41" t="s">
        <v>103</v>
      </c>
      <c r="O1510" s="41">
        <v>0</v>
      </c>
      <c r="P1510" s="42">
        <v>0</v>
      </c>
      <c r="Q1510" s="41" t="s">
        <v>121</v>
      </c>
      <c r="R1510" s="41" t="s">
        <v>122</v>
      </c>
      <c r="S1510" s="41" t="s">
        <v>122</v>
      </c>
      <c r="T1510" s="41" t="s">
        <v>121</v>
      </c>
      <c r="U1510" s="41" t="s">
        <v>122</v>
      </c>
      <c r="V1510" s="41" t="s">
        <v>202</v>
      </c>
      <c r="W1510" s="47" t="s">
        <v>345</v>
      </c>
      <c r="X1510" s="43">
        <v>43539</v>
      </c>
      <c r="Y1510" s="43">
        <f t="shared" si="99"/>
        <v>43539</v>
      </c>
      <c r="Z1510" s="41">
        <f t="shared" si="100"/>
        <v>1503</v>
      </c>
      <c r="AA1510" s="42">
        <v>110</v>
      </c>
      <c r="AB1510" s="42">
        <v>0</v>
      </c>
      <c r="AC1510" s="40"/>
      <c r="AD1510" s="44" t="s">
        <v>400</v>
      </c>
      <c r="AE1510" s="41">
        <f t="shared" si="101"/>
        <v>1503</v>
      </c>
      <c r="AF1510" s="45" t="s">
        <v>401</v>
      </c>
      <c r="AG1510" s="46" t="s">
        <v>173</v>
      </c>
      <c r="AH1510" s="40">
        <f t="shared" si="103"/>
        <v>43646</v>
      </c>
      <c r="AI1510" s="40">
        <f t="shared" si="104"/>
        <v>43646</v>
      </c>
      <c r="AJ1510" s="41" t="s">
        <v>402</v>
      </c>
    </row>
    <row r="1511" spans="1:36" ht="15" customHeight="1">
      <c r="A1511" s="39">
        <f t="shared" si="102"/>
        <v>2019</v>
      </c>
      <c r="B1511" s="40">
        <v>43556</v>
      </c>
      <c r="C1511" s="40">
        <v>43646</v>
      </c>
      <c r="D1511" s="41" t="s">
        <v>96</v>
      </c>
      <c r="E1511" s="41">
        <v>322</v>
      </c>
      <c r="F1511" s="41" t="s">
        <v>144</v>
      </c>
      <c r="G1511" s="41" t="s">
        <v>144</v>
      </c>
      <c r="H1511" s="41" t="s">
        <v>145</v>
      </c>
      <c r="I1511" s="41" t="s">
        <v>331</v>
      </c>
      <c r="J1511" s="41" t="s">
        <v>332</v>
      </c>
      <c r="K1511" s="41" t="s">
        <v>333</v>
      </c>
      <c r="L1511" s="41" t="s">
        <v>101</v>
      </c>
      <c r="M1511" s="41" t="s">
        <v>164</v>
      </c>
      <c r="N1511" s="41" t="s">
        <v>103</v>
      </c>
      <c r="O1511" s="41">
        <v>0</v>
      </c>
      <c r="P1511" s="42">
        <v>0</v>
      </c>
      <c r="Q1511" s="41" t="s">
        <v>121</v>
      </c>
      <c r="R1511" s="41" t="s">
        <v>122</v>
      </c>
      <c r="S1511" s="41" t="s">
        <v>122</v>
      </c>
      <c r="T1511" s="41" t="s">
        <v>121</v>
      </c>
      <c r="U1511" s="41" t="s">
        <v>122</v>
      </c>
      <c r="V1511" s="41" t="s">
        <v>122</v>
      </c>
      <c r="W1511" s="47" t="s">
        <v>296</v>
      </c>
      <c r="X1511" s="43">
        <v>43536</v>
      </c>
      <c r="Y1511" s="43">
        <f t="shared" si="99"/>
        <v>43536</v>
      </c>
      <c r="Z1511" s="41">
        <f t="shared" si="100"/>
        <v>1504</v>
      </c>
      <c r="AA1511" s="42">
        <v>150</v>
      </c>
      <c r="AB1511" s="42">
        <v>0</v>
      </c>
      <c r="AC1511" s="40"/>
      <c r="AD1511" s="44" t="s">
        <v>400</v>
      </c>
      <c r="AE1511" s="41">
        <f t="shared" si="101"/>
        <v>1504</v>
      </c>
      <c r="AF1511" s="45" t="s">
        <v>401</v>
      </c>
      <c r="AG1511" s="46" t="s">
        <v>173</v>
      </c>
      <c r="AH1511" s="40">
        <f t="shared" si="103"/>
        <v>43646</v>
      </c>
      <c r="AI1511" s="40">
        <f t="shared" si="104"/>
        <v>43646</v>
      </c>
      <c r="AJ1511" s="41" t="s">
        <v>402</v>
      </c>
    </row>
    <row r="1512" spans="1:36" ht="15" customHeight="1">
      <c r="A1512" s="39">
        <f t="shared" si="102"/>
        <v>2019</v>
      </c>
      <c r="B1512" s="40">
        <v>43556</v>
      </c>
      <c r="C1512" s="40">
        <v>43646</v>
      </c>
      <c r="D1512" s="41" t="s">
        <v>96</v>
      </c>
      <c r="E1512" s="41">
        <v>322</v>
      </c>
      <c r="F1512" s="41" t="s">
        <v>144</v>
      </c>
      <c r="G1512" s="41" t="s">
        <v>144</v>
      </c>
      <c r="H1512" s="41" t="s">
        <v>145</v>
      </c>
      <c r="I1512" s="41" t="s">
        <v>355</v>
      </c>
      <c r="J1512" s="41" t="s">
        <v>239</v>
      </c>
      <c r="K1512" s="41" t="s">
        <v>295</v>
      </c>
      <c r="L1512" s="41" t="s">
        <v>101</v>
      </c>
      <c r="M1512" s="41" t="s">
        <v>1953</v>
      </c>
      <c r="N1512" s="41" t="s">
        <v>103</v>
      </c>
      <c r="O1512" s="41">
        <v>0</v>
      </c>
      <c r="P1512" s="42">
        <v>0</v>
      </c>
      <c r="Q1512" s="41" t="s">
        <v>121</v>
      </c>
      <c r="R1512" s="41" t="s">
        <v>122</v>
      </c>
      <c r="S1512" s="41" t="s">
        <v>122</v>
      </c>
      <c r="T1512" s="41" t="s">
        <v>121</v>
      </c>
      <c r="U1512" s="41" t="s">
        <v>122</v>
      </c>
      <c r="V1512" s="41" t="s">
        <v>952</v>
      </c>
      <c r="W1512" s="47" t="s">
        <v>296</v>
      </c>
      <c r="X1512" s="43">
        <v>43545</v>
      </c>
      <c r="Y1512" s="43">
        <f t="shared" si="99"/>
        <v>43545</v>
      </c>
      <c r="Z1512" s="41">
        <f t="shared" si="100"/>
        <v>1505</v>
      </c>
      <c r="AA1512" s="42">
        <v>120</v>
      </c>
      <c r="AB1512" s="42">
        <v>0</v>
      </c>
      <c r="AC1512" s="40"/>
      <c r="AD1512" s="44" t="s">
        <v>400</v>
      </c>
      <c r="AE1512" s="41">
        <f t="shared" si="101"/>
        <v>1505</v>
      </c>
      <c r="AF1512" s="45" t="s">
        <v>401</v>
      </c>
      <c r="AG1512" s="46" t="s">
        <v>173</v>
      </c>
      <c r="AH1512" s="40">
        <f t="shared" si="103"/>
        <v>43646</v>
      </c>
      <c r="AI1512" s="40">
        <f t="shared" si="104"/>
        <v>43646</v>
      </c>
      <c r="AJ1512" s="41" t="s">
        <v>402</v>
      </c>
    </row>
    <row r="1513" spans="1:36" ht="15" customHeight="1">
      <c r="A1513" s="39">
        <f t="shared" si="102"/>
        <v>2019</v>
      </c>
      <c r="B1513" s="40">
        <v>43556</v>
      </c>
      <c r="C1513" s="40">
        <v>43646</v>
      </c>
      <c r="D1513" s="41" t="s">
        <v>96</v>
      </c>
      <c r="E1513" s="41">
        <v>322</v>
      </c>
      <c r="F1513" s="41" t="s">
        <v>144</v>
      </c>
      <c r="G1513" s="41" t="s">
        <v>144</v>
      </c>
      <c r="H1513" s="41" t="s">
        <v>145</v>
      </c>
      <c r="I1513" s="41" t="s">
        <v>358</v>
      </c>
      <c r="J1513" s="41" t="s">
        <v>359</v>
      </c>
      <c r="K1513" s="41" t="s">
        <v>289</v>
      </c>
      <c r="L1513" s="41" t="s">
        <v>101</v>
      </c>
      <c r="M1513" s="41" t="s">
        <v>164</v>
      </c>
      <c r="N1513" s="41" t="s">
        <v>103</v>
      </c>
      <c r="O1513" s="41">
        <v>0</v>
      </c>
      <c r="P1513" s="42">
        <v>0</v>
      </c>
      <c r="Q1513" s="41" t="s">
        <v>121</v>
      </c>
      <c r="R1513" s="41" t="s">
        <v>122</v>
      </c>
      <c r="S1513" s="41" t="s">
        <v>122</v>
      </c>
      <c r="T1513" s="41" t="s">
        <v>121</v>
      </c>
      <c r="U1513" s="41" t="s">
        <v>122</v>
      </c>
      <c r="V1513" s="41" t="s">
        <v>122</v>
      </c>
      <c r="W1513" s="47" t="s">
        <v>296</v>
      </c>
      <c r="X1513" s="43">
        <v>43548</v>
      </c>
      <c r="Y1513" s="43">
        <f t="shared" si="99"/>
        <v>43548</v>
      </c>
      <c r="Z1513" s="41">
        <f t="shared" si="100"/>
        <v>1506</v>
      </c>
      <c r="AA1513" s="42">
        <v>178</v>
      </c>
      <c r="AB1513" s="42">
        <v>0</v>
      </c>
      <c r="AC1513" s="40"/>
      <c r="AD1513" s="44" t="s">
        <v>400</v>
      </c>
      <c r="AE1513" s="41">
        <f t="shared" si="101"/>
        <v>1506</v>
      </c>
      <c r="AF1513" s="45" t="s">
        <v>401</v>
      </c>
      <c r="AG1513" s="46" t="s">
        <v>173</v>
      </c>
      <c r="AH1513" s="40">
        <f t="shared" si="103"/>
        <v>43646</v>
      </c>
      <c r="AI1513" s="40">
        <f t="shared" si="104"/>
        <v>43646</v>
      </c>
      <c r="AJ1513" s="41" t="s">
        <v>402</v>
      </c>
    </row>
    <row r="1514" spans="1:36" ht="15" customHeight="1">
      <c r="A1514" s="39">
        <f t="shared" si="102"/>
        <v>2019</v>
      </c>
      <c r="B1514" s="40">
        <v>43556</v>
      </c>
      <c r="C1514" s="40">
        <v>43646</v>
      </c>
      <c r="D1514" s="41" t="s">
        <v>96</v>
      </c>
      <c r="E1514" s="41">
        <v>322</v>
      </c>
      <c r="F1514" s="41" t="s">
        <v>144</v>
      </c>
      <c r="G1514" s="41" t="s">
        <v>144</v>
      </c>
      <c r="H1514" s="41" t="s">
        <v>145</v>
      </c>
      <c r="I1514" s="41" t="s">
        <v>358</v>
      </c>
      <c r="J1514" s="41" t="s">
        <v>359</v>
      </c>
      <c r="K1514" s="41" t="s">
        <v>289</v>
      </c>
      <c r="L1514" s="41" t="s">
        <v>101</v>
      </c>
      <c r="M1514" s="41" t="s">
        <v>164</v>
      </c>
      <c r="N1514" s="41" t="s">
        <v>103</v>
      </c>
      <c r="O1514" s="41">
        <v>0</v>
      </c>
      <c r="P1514" s="42">
        <v>0</v>
      </c>
      <c r="Q1514" s="41" t="s">
        <v>121</v>
      </c>
      <c r="R1514" s="41" t="s">
        <v>122</v>
      </c>
      <c r="S1514" s="41" t="s">
        <v>122</v>
      </c>
      <c r="T1514" s="41" t="s">
        <v>121</v>
      </c>
      <c r="U1514" s="41" t="s">
        <v>122</v>
      </c>
      <c r="V1514" s="41" t="s">
        <v>122</v>
      </c>
      <c r="W1514" s="47" t="s">
        <v>296</v>
      </c>
      <c r="X1514" s="43">
        <v>43546</v>
      </c>
      <c r="Y1514" s="43">
        <f t="shared" si="99"/>
        <v>43546</v>
      </c>
      <c r="Z1514" s="41">
        <f t="shared" si="100"/>
        <v>1507</v>
      </c>
      <c r="AA1514" s="42">
        <v>242</v>
      </c>
      <c r="AB1514" s="42">
        <v>0</v>
      </c>
      <c r="AC1514" s="40"/>
      <c r="AD1514" s="44" t="s">
        <v>400</v>
      </c>
      <c r="AE1514" s="41">
        <f t="shared" si="101"/>
        <v>1507</v>
      </c>
      <c r="AF1514" s="45" t="s">
        <v>401</v>
      </c>
      <c r="AG1514" s="46" t="s">
        <v>173</v>
      </c>
      <c r="AH1514" s="40">
        <f t="shared" si="103"/>
        <v>43646</v>
      </c>
      <c r="AI1514" s="40">
        <f t="shared" si="104"/>
        <v>43646</v>
      </c>
      <c r="AJ1514" s="41" t="s">
        <v>402</v>
      </c>
    </row>
    <row r="1515" spans="1:36" ht="15" customHeight="1">
      <c r="A1515" s="39">
        <f t="shared" si="102"/>
        <v>2019</v>
      </c>
      <c r="B1515" s="40">
        <v>43556</v>
      </c>
      <c r="C1515" s="40">
        <v>43646</v>
      </c>
      <c r="D1515" s="41" t="s">
        <v>96</v>
      </c>
      <c r="E1515" s="41">
        <v>547</v>
      </c>
      <c r="F1515" s="41" t="s">
        <v>364</v>
      </c>
      <c r="G1515" s="41" t="s">
        <v>364</v>
      </c>
      <c r="H1515" s="41" t="s">
        <v>145</v>
      </c>
      <c r="I1515" s="41" t="s">
        <v>300</v>
      </c>
      <c r="J1515" s="41" t="s">
        <v>270</v>
      </c>
      <c r="K1515" s="41" t="s">
        <v>365</v>
      </c>
      <c r="L1515" s="41" t="s">
        <v>101</v>
      </c>
      <c r="M1515" s="41" t="s">
        <v>202</v>
      </c>
      <c r="N1515" s="41" t="s">
        <v>103</v>
      </c>
      <c r="O1515" s="41">
        <v>2</v>
      </c>
      <c r="P1515" s="42">
        <f>501/2</f>
        <v>250.5</v>
      </c>
      <c r="Q1515" s="41" t="s">
        <v>121</v>
      </c>
      <c r="R1515" s="41" t="s">
        <v>122</v>
      </c>
      <c r="S1515" s="41" t="s">
        <v>122</v>
      </c>
      <c r="T1515" s="41" t="s">
        <v>121</v>
      </c>
      <c r="U1515" s="41" t="s">
        <v>122</v>
      </c>
      <c r="V1515" s="41" t="s">
        <v>202</v>
      </c>
      <c r="W1515" s="47" t="s">
        <v>345</v>
      </c>
      <c r="X1515" s="43">
        <v>43539</v>
      </c>
      <c r="Y1515" s="43">
        <f t="shared" si="99"/>
        <v>43539</v>
      </c>
      <c r="Z1515" s="41">
        <f t="shared" si="100"/>
        <v>1508</v>
      </c>
      <c r="AA1515" s="42">
        <v>501</v>
      </c>
      <c r="AB1515" s="42">
        <v>0</v>
      </c>
      <c r="AC1515" s="40"/>
      <c r="AD1515" s="44" t="s">
        <v>400</v>
      </c>
      <c r="AE1515" s="41">
        <f t="shared" si="101"/>
        <v>1508</v>
      </c>
      <c r="AF1515" s="45" t="s">
        <v>401</v>
      </c>
      <c r="AG1515" s="46" t="s">
        <v>173</v>
      </c>
      <c r="AH1515" s="40">
        <f t="shared" si="103"/>
        <v>43646</v>
      </c>
      <c r="AI1515" s="40">
        <f t="shared" si="104"/>
        <v>43646</v>
      </c>
      <c r="AJ1515" s="41" t="s">
        <v>402</v>
      </c>
    </row>
    <row r="1516" spans="1:36" ht="15" customHeight="1">
      <c r="A1516" s="39">
        <f t="shared" si="102"/>
        <v>2019</v>
      </c>
      <c r="B1516" s="40">
        <v>43556</v>
      </c>
      <c r="C1516" s="40">
        <v>43646</v>
      </c>
      <c r="D1516" s="41" t="s">
        <v>96</v>
      </c>
      <c r="E1516" s="41">
        <v>422</v>
      </c>
      <c r="F1516" s="41" t="s">
        <v>745</v>
      </c>
      <c r="G1516" s="41" t="s">
        <v>745</v>
      </c>
      <c r="H1516" s="41" t="s">
        <v>376</v>
      </c>
      <c r="I1516" s="41" t="s">
        <v>1954</v>
      </c>
      <c r="J1516" s="41" t="s">
        <v>305</v>
      </c>
      <c r="K1516" s="41" t="s">
        <v>169</v>
      </c>
      <c r="L1516" s="41" t="s">
        <v>101</v>
      </c>
      <c r="M1516" s="41" t="s">
        <v>177</v>
      </c>
      <c r="N1516" s="41" t="s">
        <v>103</v>
      </c>
      <c r="O1516" s="41">
        <v>0</v>
      </c>
      <c r="P1516" s="42">
        <v>0</v>
      </c>
      <c r="Q1516" s="41" t="s">
        <v>121</v>
      </c>
      <c r="R1516" s="41" t="s">
        <v>122</v>
      </c>
      <c r="S1516" s="41" t="s">
        <v>122</v>
      </c>
      <c r="T1516" s="41" t="s">
        <v>121</v>
      </c>
      <c r="U1516" s="41" t="s">
        <v>122</v>
      </c>
      <c r="V1516" s="41" t="s">
        <v>1727</v>
      </c>
      <c r="W1516" s="47" t="s">
        <v>159</v>
      </c>
      <c r="X1516" s="43">
        <v>43539</v>
      </c>
      <c r="Y1516" s="43">
        <f t="shared" si="99"/>
        <v>43539</v>
      </c>
      <c r="Z1516" s="41">
        <f t="shared" si="100"/>
        <v>1509</v>
      </c>
      <c r="AA1516" s="42">
        <v>200</v>
      </c>
      <c r="AB1516" s="42">
        <v>0</v>
      </c>
      <c r="AC1516" s="40"/>
      <c r="AD1516" s="44" t="s">
        <v>400</v>
      </c>
      <c r="AE1516" s="41">
        <f t="shared" si="101"/>
        <v>1509</v>
      </c>
      <c r="AF1516" s="45" t="s">
        <v>401</v>
      </c>
      <c r="AG1516" s="46" t="s">
        <v>173</v>
      </c>
      <c r="AH1516" s="40">
        <f t="shared" si="103"/>
        <v>43646</v>
      </c>
      <c r="AI1516" s="40">
        <f t="shared" si="104"/>
        <v>43646</v>
      </c>
      <c r="AJ1516" s="41" t="s">
        <v>402</v>
      </c>
    </row>
    <row r="1517" spans="1:36" ht="15" customHeight="1">
      <c r="A1517" s="39">
        <f t="shared" si="102"/>
        <v>2019</v>
      </c>
      <c r="B1517" s="40">
        <v>43556</v>
      </c>
      <c r="C1517" s="40">
        <v>43646</v>
      </c>
      <c r="D1517" s="41" t="s">
        <v>96</v>
      </c>
      <c r="E1517" s="41">
        <v>422</v>
      </c>
      <c r="F1517" s="41" t="s">
        <v>745</v>
      </c>
      <c r="G1517" s="41" t="s">
        <v>745</v>
      </c>
      <c r="H1517" s="41" t="s">
        <v>376</v>
      </c>
      <c r="I1517" s="41" t="s">
        <v>1954</v>
      </c>
      <c r="J1517" s="41" t="s">
        <v>305</v>
      </c>
      <c r="K1517" s="41" t="s">
        <v>169</v>
      </c>
      <c r="L1517" s="41" t="s">
        <v>101</v>
      </c>
      <c r="M1517" s="41" t="s">
        <v>177</v>
      </c>
      <c r="N1517" s="41" t="s">
        <v>103</v>
      </c>
      <c r="O1517" s="41">
        <v>0</v>
      </c>
      <c r="P1517" s="42">
        <v>0</v>
      </c>
      <c r="Q1517" s="41" t="s">
        <v>121</v>
      </c>
      <c r="R1517" s="41" t="s">
        <v>122</v>
      </c>
      <c r="S1517" s="41" t="s">
        <v>122</v>
      </c>
      <c r="T1517" s="41" t="s">
        <v>121</v>
      </c>
      <c r="U1517" s="41" t="s">
        <v>122</v>
      </c>
      <c r="V1517" s="41" t="s">
        <v>1727</v>
      </c>
      <c r="W1517" s="47" t="s">
        <v>159</v>
      </c>
      <c r="X1517" s="43">
        <v>43544</v>
      </c>
      <c r="Y1517" s="43">
        <f t="shared" si="99"/>
        <v>43544</v>
      </c>
      <c r="Z1517" s="41">
        <f t="shared" si="100"/>
        <v>1510</v>
      </c>
      <c r="AA1517" s="42">
        <v>208</v>
      </c>
      <c r="AB1517" s="42">
        <v>0</v>
      </c>
      <c r="AC1517" s="40"/>
      <c r="AD1517" s="44" t="s">
        <v>400</v>
      </c>
      <c r="AE1517" s="41">
        <f t="shared" si="101"/>
        <v>1510</v>
      </c>
      <c r="AF1517" s="45" t="s">
        <v>401</v>
      </c>
      <c r="AG1517" s="46" t="s">
        <v>173</v>
      </c>
      <c r="AH1517" s="40">
        <f t="shared" si="103"/>
        <v>43646</v>
      </c>
      <c r="AI1517" s="40">
        <f t="shared" si="104"/>
        <v>43646</v>
      </c>
      <c r="AJ1517" s="41" t="s">
        <v>402</v>
      </c>
    </row>
    <row r="1518" spans="1:36" ht="15" customHeight="1">
      <c r="A1518" s="39">
        <f t="shared" si="102"/>
        <v>2019</v>
      </c>
      <c r="B1518" s="40">
        <v>43556</v>
      </c>
      <c r="C1518" s="40">
        <v>43646</v>
      </c>
      <c r="D1518" s="41" t="s">
        <v>96</v>
      </c>
      <c r="E1518" s="41">
        <v>422</v>
      </c>
      <c r="F1518" s="41" t="s">
        <v>745</v>
      </c>
      <c r="G1518" s="41" t="s">
        <v>745</v>
      </c>
      <c r="H1518" s="41" t="s">
        <v>376</v>
      </c>
      <c r="I1518" s="41" t="s">
        <v>1954</v>
      </c>
      <c r="J1518" s="41" t="s">
        <v>305</v>
      </c>
      <c r="K1518" s="41" t="s">
        <v>169</v>
      </c>
      <c r="L1518" s="41" t="s">
        <v>101</v>
      </c>
      <c r="M1518" s="41" t="s">
        <v>164</v>
      </c>
      <c r="N1518" s="41" t="s">
        <v>103</v>
      </c>
      <c r="O1518" s="41">
        <v>0</v>
      </c>
      <c r="P1518" s="42">
        <v>0</v>
      </c>
      <c r="Q1518" s="41" t="s">
        <v>121</v>
      </c>
      <c r="R1518" s="41" t="s">
        <v>122</v>
      </c>
      <c r="S1518" s="41" t="s">
        <v>122</v>
      </c>
      <c r="T1518" s="41" t="s">
        <v>121</v>
      </c>
      <c r="U1518" s="41" t="s">
        <v>122</v>
      </c>
      <c r="V1518" s="41" t="s">
        <v>122</v>
      </c>
      <c r="W1518" s="47" t="s">
        <v>159</v>
      </c>
      <c r="X1518" s="43">
        <v>43546</v>
      </c>
      <c r="Y1518" s="43">
        <f t="shared" si="99"/>
        <v>43546</v>
      </c>
      <c r="Z1518" s="41">
        <f t="shared" si="100"/>
        <v>1511</v>
      </c>
      <c r="AA1518" s="42">
        <v>75</v>
      </c>
      <c r="AB1518" s="42">
        <v>0</v>
      </c>
      <c r="AC1518" s="40"/>
      <c r="AD1518" s="44" t="s">
        <v>400</v>
      </c>
      <c r="AE1518" s="41">
        <f t="shared" si="101"/>
        <v>1511</v>
      </c>
      <c r="AF1518" s="45" t="s">
        <v>401</v>
      </c>
      <c r="AG1518" s="46" t="s">
        <v>173</v>
      </c>
      <c r="AH1518" s="40">
        <f t="shared" si="103"/>
        <v>43646</v>
      </c>
      <c r="AI1518" s="40">
        <f t="shared" si="104"/>
        <v>43646</v>
      </c>
      <c r="AJ1518" s="41" t="s">
        <v>402</v>
      </c>
    </row>
    <row r="1519" spans="1:36" ht="15" customHeight="1">
      <c r="A1519" s="39">
        <f t="shared" si="102"/>
        <v>2019</v>
      </c>
      <c r="B1519" s="40">
        <v>43556</v>
      </c>
      <c r="C1519" s="40">
        <v>43646</v>
      </c>
      <c r="D1519" s="41" t="s">
        <v>96</v>
      </c>
      <c r="E1519" s="41">
        <v>422</v>
      </c>
      <c r="F1519" s="41" t="s">
        <v>745</v>
      </c>
      <c r="G1519" s="41" t="s">
        <v>745</v>
      </c>
      <c r="H1519" s="41" t="s">
        <v>376</v>
      </c>
      <c r="I1519" s="41" t="s">
        <v>1954</v>
      </c>
      <c r="J1519" s="41" t="s">
        <v>305</v>
      </c>
      <c r="K1519" s="41" t="s">
        <v>169</v>
      </c>
      <c r="L1519" s="41" t="s">
        <v>101</v>
      </c>
      <c r="M1519" s="41" t="s">
        <v>164</v>
      </c>
      <c r="N1519" s="41" t="s">
        <v>103</v>
      </c>
      <c r="O1519" s="41">
        <v>0</v>
      </c>
      <c r="P1519" s="42">
        <v>0</v>
      </c>
      <c r="Q1519" s="41" t="s">
        <v>121</v>
      </c>
      <c r="R1519" s="41" t="s">
        <v>122</v>
      </c>
      <c r="S1519" s="41" t="s">
        <v>122</v>
      </c>
      <c r="T1519" s="41" t="s">
        <v>121</v>
      </c>
      <c r="U1519" s="41" t="s">
        <v>122</v>
      </c>
      <c r="V1519" s="41" t="s">
        <v>122</v>
      </c>
      <c r="W1519" s="47" t="s">
        <v>159</v>
      </c>
      <c r="X1519" s="43">
        <v>43549</v>
      </c>
      <c r="Y1519" s="43">
        <f t="shared" si="99"/>
        <v>43549</v>
      </c>
      <c r="Z1519" s="41">
        <f t="shared" si="100"/>
        <v>1512</v>
      </c>
      <c r="AA1519" s="42">
        <v>75</v>
      </c>
      <c r="AB1519" s="42">
        <v>0</v>
      </c>
      <c r="AC1519" s="40"/>
      <c r="AD1519" s="44" t="s">
        <v>400</v>
      </c>
      <c r="AE1519" s="41">
        <f t="shared" si="101"/>
        <v>1512</v>
      </c>
      <c r="AF1519" s="45" t="s">
        <v>401</v>
      </c>
      <c r="AG1519" s="46" t="s">
        <v>173</v>
      </c>
      <c r="AH1519" s="40">
        <f t="shared" si="103"/>
        <v>43646</v>
      </c>
      <c r="AI1519" s="40">
        <f t="shared" si="104"/>
        <v>43646</v>
      </c>
      <c r="AJ1519" s="41" t="s">
        <v>402</v>
      </c>
    </row>
    <row r="1520" spans="1:36" ht="15" customHeight="1">
      <c r="A1520" s="39">
        <f t="shared" si="102"/>
        <v>2019</v>
      </c>
      <c r="B1520" s="40">
        <v>43556</v>
      </c>
      <c r="C1520" s="40">
        <v>43646</v>
      </c>
      <c r="D1520" s="41" t="s">
        <v>96</v>
      </c>
      <c r="E1520" s="41">
        <v>422</v>
      </c>
      <c r="F1520" s="41" t="s">
        <v>745</v>
      </c>
      <c r="G1520" s="41" t="s">
        <v>745</v>
      </c>
      <c r="H1520" s="41" t="s">
        <v>376</v>
      </c>
      <c r="I1520" s="41" t="s">
        <v>1954</v>
      </c>
      <c r="J1520" s="41" t="s">
        <v>305</v>
      </c>
      <c r="K1520" s="41" t="s">
        <v>169</v>
      </c>
      <c r="L1520" s="41" t="s">
        <v>101</v>
      </c>
      <c r="M1520" s="41" t="s">
        <v>177</v>
      </c>
      <c r="N1520" s="41" t="s">
        <v>103</v>
      </c>
      <c r="O1520" s="41">
        <v>0</v>
      </c>
      <c r="P1520" s="42">
        <v>0</v>
      </c>
      <c r="Q1520" s="41" t="s">
        <v>121</v>
      </c>
      <c r="R1520" s="41" t="s">
        <v>122</v>
      </c>
      <c r="S1520" s="41" t="s">
        <v>122</v>
      </c>
      <c r="T1520" s="41" t="s">
        <v>121</v>
      </c>
      <c r="U1520" s="41" t="s">
        <v>122</v>
      </c>
      <c r="V1520" s="41" t="s">
        <v>1727</v>
      </c>
      <c r="W1520" s="47" t="s">
        <v>159</v>
      </c>
      <c r="X1520" s="43">
        <v>43564</v>
      </c>
      <c r="Y1520" s="43">
        <f t="shared" si="99"/>
        <v>43564</v>
      </c>
      <c r="Z1520" s="41">
        <f t="shared" si="100"/>
        <v>1513</v>
      </c>
      <c r="AA1520" s="42">
        <v>200</v>
      </c>
      <c r="AB1520" s="42">
        <v>0</v>
      </c>
      <c r="AC1520" s="40"/>
      <c r="AD1520" s="44" t="s">
        <v>400</v>
      </c>
      <c r="AE1520" s="41">
        <f t="shared" si="101"/>
        <v>1513</v>
      </c>
      <c r="AF1520" s="45" t="s">
        <v>401</v>
      </c>
      <c r="AG1520" s="46" t="s">
        <v>173</v>
      </c>
      <c r="AH1520" s="40">
        <f t="shared" si="103"/>
        <v>43646</v>
      </c>
      <c r="AI1520" s="40">
        <f t="shared" si="104"/>
        <v>43646</v>
      </c>
      <c r="AJ1520" s="41" t="s">
        <v>402</v>
      </c>
    </row>
    <row r="1521" spans="1:36" ht="15" customHeight="1">
      <c r="A1521" s="39">
        <f t="shared" si="102"/>
        <v>2019</v>
      </c>
      <c r="B1521" s="40">
        <v>43556</v>
      </c>
      <c r="C1521" s="40">
        <v>43646</v>
      </c>
      <c r="D1521" s="41" t="s">
        <v>96</v>
      </c>
      <c r="E1521" s="41">
        <v>422</v>
      </c>
      <c r="F1521" s="41" t="s">
        <v>745</v>
      </c>
      <c r="G1521" s="41" t="s">
        <v>745</v>
      </c>
      <c r="H1521" s="41" t="s">
        <v>376</v>
      </c>
      <c r="I1521" s="41" t="s">
        <v>1954</v>
      </c>
      <c r="J1521" s="41" t="s">
        <v>305</v>
      </c>
      <c r="K1521" s="41" t="s">
        <v>169</v>
      </c>
      <c r="L1521" s="41" t="s">
        <v>101</v>
      </c>
      <c r="M1521" s="41" t="s">
        <v>177</v>
      </c>
      <c r="N1521" s="41" t="s">
        <v>103</v>
      </c>
      <c r="O1521" s="41">
        <v>0</v>
      </c>
      <c r="P1521" s="42">
        <v>0</v>
      </c>
      <c r="Q1521" s="41" t="s">
        <v>121</v>
      </c>
      <c r="R1521" s="41" t="s">
        <v>122</v>
      </c>
      <c r="S1521" s="41" t="s">
        <v>122</v>
      </c>
      <c r="T1521" s="41" t="s">
        <v>121</v>
      </c>
      <c r="U1521" s="41" t="s">
        <v>122</v>
      </c>
      <c r="V1521" s="41" t="s">
        <v>1727</v>
      </c>
      <c r="W1521" s="47" t="s">
        <v>159</v>
      </c>
      <c r="X1521" s="43">
        <v>43552</v>
      </c>
      <c r="Y1521" s="43">
        <f t="shared" si="99"/>
        <v>43552</v>
      </c>
      <c r="Z1521" s="41">
        <f t="shared" si="100"/>
        <v>1514</v>
      </c>
      <c r="AA1521" s="42">
        <v>200</v>
      </c>
      <c r="AB1521" s="42">
        <v>0</v>
      </c>
      <c r="AC1521" s="40"/>
      <c r="AD1521" s="44" t="s">
        <v>400</v>
      </c>
      <c r="AE1521" s="41">
        <f t="shared" si="101"/>
        <v>1514</v>
      </c>
      <c r="AF1521" s="45" t="s">
        <v>401</v>
      </c>
      <c r="AG1521" s="46" t="s">
        <v>173</v>
      </c>
      <c r="AH1521" s="40">
        <f t="shared" si="103"/>
        <v>43646</v>
      </c>
      <c r="AI1521" s="40">
        <f t="shared" si="104"/>
        <v>43646</v>
      </c>
      <c r="AJ1521" s="41" t="s">
        <v>402</v>
      </c>
    </row>
    <row r="1522" spans="1:36" ht="15" customHeight="1">
      <c r="A1522" s="39">
        <f t="shared" si="102"/>
        <v>2019</v>
      </c>
      <c r="B1522" s="40">
        <v>43556</v>
      </c>
      <c r="C1522" s="40">
        <v>43646</v>
      </c>
      <c r="D1522" s="41" t="s">
        <v>96</v>
      </c>
      <c r="E1522" s="41">
        <v>422</v>
      </c>
      <c r="F1522" s="41" t="s">
        <v>212</v>
      </c>
      <c r="G1522" s="41" t="s">
        <v>212</v>
      </c>
      <c r="H1522" s="41" t="s">
        <v>213</v>
      </c>
      <c r="I1522" s="41" t="s">
        <v>214</v>
      </c>
      <c r="J1522" s="41" t="s">
        <v>215</v>
      </c>
      <c r="K1522" s="41" t="s">
        <v>216</v>
      </c>
      <c r="L1522" s="41" t="s">
        <v>101</v>
      </c>
      <c r="M1522" s="41" t="s">
        <v>220</v>
      </c>
      <c r="N1522" s="41" t="s">
        <v>103</v>
      </c>
      <c r="O1522" s="41">
        <v>0</v>
      </c>
      <c r="P1522" s="42">
        <v>0</v>
      </c>
      <c r="Q1522" s="41" t="s">
        <v>121</v>
      </c>
      <c r="R1522" s="41" t="s">
        <v>122</v>
      </c>
      <c r="S1522" s="41" t="s">
        <v>210</v>
      </c>
      <c r="T1522" s="41" t="s">
        <v>121</v>
      </c>
      <c r="U1522" s="41" t="s">
        <v>122</v>
      </c>
      <c r="V1522" s="41" t="s">
        <v>210</v>
      </c>
      <c r="W1522" s="41" t="s">
        <v>211</v>
      </c>
      <c r="X1522" s="43">
        <v>43587</v>
      </c>
      <c r="Y1522" s="43">
        <f t="shared" si="99"/>
        <v>43587</v>
      </c>
      <c r="Z1522" s="41">
        <f t="shared" si="100"/>
        <v>1515</v>
      </c>
      <c r="AA1522" s="42">
        <v>35</v>
      </c>
      <c r="AB1522" s="42">
        <v>0</v>
      </c>
      <c r="AC1522" s="40"/>
      <c r="AD1522" s="44" t="s">
        <v>400</v>
      </c>
      <c r="AE1522" s="41">
        <f t="shared" si="101"/>
        <v>1515</v>
      </c>
      <c r="AF1522" s="45" t="s">
        <v>401</v>
      </c>
      <c r="AG1522" s="46" t="s">
        <v>173</v>
      </c>
      <c r="AH1522" s="40">
        <f t="shared" si="103"/>
        <v>43646</v>
      </c>
      <c r="AI1522" s="40">
        <f t="shared" si="104"/>
        <v>43646</v>
      </c>
      <c r="AJ1522" s="41" t="s">
        <v>402</v>
      </c>
    </row>
    <row r="1523" spans="1:36" ht="15" customHeight="1">
      <c r="A1523" s="39">
        <f t="shared" si="102"/>
        <v>2019</v>
      </c>
      <c r="B1523" s="40">
        <v>43556</v>
      </c>
      <c r="C1523" s="40">
        <v>43646</v>
      </c>
      <c r="D1523" s="41" t="s">
        <v>96</v>
      </c>
      <c r="E1523" s="41">
        <v>422</v>
      </c>
      <c r="F1523" s="41" t="s">
        <v>212</v>
      </c>
      <c r="G1523" s="41" t="s">
        <v>212</v>
      </c>
      <c r="H1523" s="41" t="s">
        <v>213</v>
      </c>
      <c r="I1523" s="41" t="s">
        <v>214</v>
      </c>
      <c r="J1523" s="41" t="s">
        <v>215</v>
      </c>
      <c r="K1523" s="41" t="s">
        <v>216</v>
      </c>
      <c r="L1523" s="41" t="s">
        <v>101</v>
      </c>
      <c r="M1523" s="41" t="s">
        <v>220</v>
      </c>
      <c r="N1523" s="41" t="s">
        <v>103</v>
      </c>
      <c r="O1523" s="41">
        <v>0</v>
      </c>
      <c r="P1523" s="42">
        <v>0</v>
      </c>
      <c r="Q1523" s="41" t="s">
        <v>121</v>
      </c>
      <c r="R1523" s="41" t="s">
        <v>122</v>
      </c>
      <c r="S1523" s="41" t="s">
        <v>210</v>
      </c>
      <c r="T1523" s="41" t="s">
        <v>121</v>
      </c>
      <c r="U1523" s="41" t="s">
        <v>122</v>
      </c>
      <c r="V1523" s="41" t="s">
        <v>210</v>
      </c>
      <c r="W1523" s="41" t="s">
        <v>211</v>
      </c>
      <c r="X1523" s="43">
        <v>43570</v>
      </c>
      <c r="Y1523" s="43">
        <f t="shared" si="99"/>
        <v>43570</v>
      </c>
      <c r="Z1523" s="41">
        <f t="shared" si="100"/>
        <v>1516</v>
      </c>
      <c r="AA1523" s="42">
        <v>225</v>
      </c>
      <c r="AB1523" s="42">
        <v>0</v>
      </c>
      <c r="AC1523" s="40"/>
      <c r="AD1523" s="44" t="s">
        <v>400</v>
      </c>
      <c r="AE1523" s="41">
        <f t="shared" si="101"/>
        <v>1516</v>
      </c>
      <c r="AF1523" s="45" t="s">
        <v>401</v>
      </c>
      <c r="AG1523" s="46" t="s">
        <v>173</v>
      </c>
      <c r="AH1523" s="40">
        <f t="shared" si="103"/>
        <v>43646</v>
      </c>
      <c r="AI1523" s="40">
        <f t="shared" si="104"/>
        <v>43646</v>
      </c>
      <c r="AJ1523" s="41" t="s">
        <v>402</v>
      </c>
    </row>
    <row r="1524" spans="1:36" ht="15" customHeight="1">
      <c r="A1524" s="39">
        <f t="shared" si="102"/>
        <v>2019</v>
      </c>
      <c r="B1524" s="40">
        <v>43556</v>
      </c>
      <c r="C1524" s="40">
        <v>43646</v>
      </c>
      <c r="D1524" s="41" t="s">
        <v>96</v>
      </c>
      <c r="E1524" s="41">
        <v>311</v>
      </c>
      <c r="F1524" s="41" t="s">
        <v>204</v>
      </c>
      <c r="G1524" s="41" t="s">
        <v>204</v>
      </c>
      <c r="H1524" s="41" t="s">
        <v>205</v>
      </c>
      <c r="I1524" s="41" t="s">
        <v>217</v>
      </c>
      <c r="J1524" s="41" t="s">
        <v>218</v>
      </c>
      <c r="K1524" s="41" t="s">
        <v>219</v>
      </c>
      <c r="L1524" s="41" t="s">
        <v>101</v>
      </c>
      <c r="M1524" s="41" t="s">
        <v>1955</v>
      </c>
      <c r="N1524" s="41" t="s">
        <v>103</v>
      </c>
      <c r="O1524" s="41">
        <v>0</v>
      </c>
      <c r="P1524" s="42">
        <v>0</v>
      </c>
      <c r="Q1524" s="41" t="s">
        <v>121</v>
      </c>
      <c r="R1524" s="41" t="s">
        <v>122</v>
      </c>
      <c r="S1524" s="41" t="s">
        <v>210</v>
      </c>
      <c r="T1524" s="41" t="s">
        <v>121</v>
      </c>
      <c r="U1524" s="41" t="s">
        <v>122</v>
      </c>
      <c r="V1524" s="41" t="s">
        <v>1956</v>
      </c>
      <c r="W1524" s="41" t="s">
        <v>211</v>
      </c>
      <c r="X1524" s="43">
        <v>43570</v>
      </c>
      <c r="Y1524" s="43">
        <f t="shared" si="99"/>
        <v>43570</v>
      </c>
      <c r="Z1524" s="41">
        <f t="shared" si="100"/>
        <v>1517</v>
      </c>
      <c r="AA1524" s="42">
        <v>350</v>
      </c>
      <c r="AB1524" s="42">
        <v>0</v>
      </c>
      <c r="AC1524" s="40"/>
      <c r="AD1524" s="44" t="s">
        <v>400</v>
      </c>
      <c r="AE1524" s="41">
        <f t="shared" si="101"/>
        <v>1517</v>
      </c>
      <c r="AF1524" s="45" t="s">
        <v>401</v>
      </c>
      <c r="AG1524" s="46" t="s">
        <v>173</v>
      </c>
      <c r="AH1524" s="40">
        <f t="shared" si="103"/>
        <v>43646</v>
      </c>
      <c r="AI1524" s="40">
        <f t="shared" si="104"/>
        <v>43646</v>
      </c>
      <c r="AJ1524" s="41" t="s">
        <v>402</v>
      </c>
    </row>
    <row r="1525" spans="1:36" ht="15" customHeight="1">
      <c r="A1525" s="39">
        <f t="shared" si="102"/>
        <v>2019</v>
      </c>
      <c r="B1525" s="40">
        <v>43556</v>
      </c>
      <c r="C1525" s="40">
        <v>43646</v>
      </c>
      <c r="D1525" s="41" t="s">
        <v>96</v>
      </c>
      <c r="E1525" s="41">
        <v>422</v>
      </c>
      <c r="F1525" s="41" t="s">
        <v>212</v>
      </c>
      <c r="G1525" s="41" t="s">
        <v>212</v>
      </c>
      <c r="H1525" s="41" t="s">
        <v>213</v>
      </c>
      <c r="I1525" s="41" t="s">
        <v>214</v>
      </c>
      <c r="J1525" s="41" t="s">
        <v>215</v>
      </c>
      <c r="K1525" s="41" t="s">
        <v>216</v>
      </c>
      <c r="L1525" s="41" t="s">
        <v>101</v>
      </c>
      <c r="M1525" s="41" t="s">
        <v>1059</v>
      </c>
      <c r="N1525" s="41" t="s">
        <v>103</v>
      </c>
      <c r="O1525" s="41">
        <v>0</v>
      </c>
      <c r="P1525" s="42">
        <v>0</v>
      </c>
      <c r="Q1525" s="41" t="s">
        <v>121</v>
      </c>
      <c r="R1525" s="41" t="s">
        <v>122</v>
      </c>
      <c r="S1525" s="41" t="s">
        <v>210</v>
      </c>
      <c r="T1525" s="41" t="s">
        <v>121</v>
      </c>
      <c r="U1525" s="41" t="s">
        <v>122</v>
      </c>
      <c r="V1525" s="41" t="s">
        <v>210</v>
      </c>
      <c r="W1525" s="41" t="s">
        <v>211</v>
      </c>
      <c r="X1525" s="43">
        <v>43580</v>
      </c>
      <c r="Y1525" s="43">
        <f t="shared" si="99"/>
        <v>43580</v>
      </c>
      <c r="Z1525" s="41">
        <f t="shared" si="100"/>
        <v>1518</v>
      </c>
      <c r="AA1525" s="42">
        <v>90</v>
      </c>
      <c r="AB1525" s="42">
        <v>0</v>
      </c>
      <c r="AC1525" s="40"/>
      <c r="AD1525" s="44" t="s">
        <v>400</v>
      </c>
      <c r="AE1525" s="41">
        <f t="shared" si="101"/>
        <v>1518</v>
      </c>
      <c r="AF1525" s="45" t="s">
        <v>401</v>
      </c>
      <c r="AG1525" s="46" t="s">
        <v>173</v>
      </c>
      <c r="AH1525" s="40">
        <f t="shared" si="103"/>
        <v>43646</v>
      </c>
      <c r="AI1525" s="40">
        <f t="shared" si="104"/>
        <v>43646</v>
      </c>
      <c r="AJ1525" s="41" t="s">
        <v>402</v>
      </c>
    </row>
    <row r="1526" spans="1:36" ht="15" customHeight="1">
      <c r="A1526" s="39">
        <f t="shared" si="102"/>
        <v>2019</v>
      </c>
      <c r="B1526" s="40">
        <v>43556</v>
      </c>
      <c r="C1526" s="40">
        <v>43646</v>
      </c>
      <c r="D1526" s="41" t="s">
        <v>96</v>
      </c>
      <c r="E1526" s="41">
        <v>422</v>
      </c>
      <c r="F1526" s="41" t="s">
        <v>212</v>
      </c>
      <c r="G1526" s="41" t="s">
        <v>212</v>
      </c>
      <c r="H1526" s="41" t="s">
        <v>213</v>
      </c>
      <c r="I1526" s="41" t="s">
        <v>214</v>
      </c>
      <c r="J1526" s="41" t="s">
        <v>215</v>
      </c>
      <c r="K1526" s="41" t="s">
        <v>216</v>
      </c>
      <c r="L1526" s="41" t="s">
        <v>101</v>
      </c>
      <c r="M1526" s="41" t="s">
        <v>220</v>
      </c>
      <c r="N1526" s="41" t="s">
        <v>103</v>
      </c>
      <c r="O1526" s="41">
        <v>0</v>
      </c>
      <c r="P1526" s="42">
        <v>0</v>
      </c>
      <c r="Q1526" s="41" t="s">
        <v>121</v>
      </c>
      <c r="R1526" s="41" t="s">
        <v>122</v>
      </c>
      <c r="S1526" s="41" t="s">
        <v>210</v>
      </c>
      <c r="T1526" s="41" t="s">
        <v>121</v>
      </c>
      <c r="U1526" s="41" t="s">
        <v>122</v>
      </c>
      <c r="V1526" s="41" t="s">
        <v>210</v>
      </c>
      <c r="W1526" s="41" t="s">
        <v>211</v>
      </c>
      <c r="X1526" s="43">
        <v>43585</v>
      </c>
      <c r="Y1526" s="43">
        <f t="shared" si="99"/>
        <v>43585</v>
      </c>
      <c r="Z1526" s="41">
        <f t="shared" si="100"/>
        <v>1519</v>
      </c>
      <c r="AA1526" s="42">
        <v>35</v>
      </c>
      <c r="AB1526" s="42">
        <v>0</v>
      </c>
      <c r="AC1526" s="40"/>
      <c r="AD1526" s="44" t="s">
        <v>400</v>
      </c>
      <c r="AE1526" s="41">
        <f t="shared" si="101"/>
        <v>1519</v>
      </c>
      <c r="AF1526" s="45" t="s">
        <v>401</v>
      </c>
      <c r="AG1526" s="46" t="s">
        <v>173</v>
      </c>
      <c r="AH1526" s="40">
        <f t="shared" si="103"/>
        <v>43646</v>
      </c>
      <c r="AI1526" s="40">
        <f t="shared" si="104"/>
        <v>43646</v>
      </c>
      <c r="AJ1526" s="41" t="s">
        <v>402</v>
      </c>
    </row>
    <row r="1527" spans="1:36" ht="15" customHeight="1">
      <c r="A1527" s="39">
        <f t="shared" si="102"/>
        <v>2019</v>
      </c>
      <c r="B1527" s="40">
        <v>43556</v>
      </c>
      <c r="C1527" s="40">
        <v>43646</v>
      </c>
      <c r="D1527" s="41" t="s">
        <v>96</v>
      </c>
      <c r="E1527" s="41">
        <v>422</v>
      </c>
      <c r="F1527" s="41" t="s">
        <v>212</v>
      </c>
      <c r="G1527" s="41" t="s">
        <v>212</v>
      </c>
      <c r="H1527" s="41" t="s">
        <v>213</v>
      </c>
      <c r="I1527" s="41" t="s">
        <v>214</v>
      </c>
      <c r="J1527" s="41" t="s">
        <v>215</v>
      </c>
      <c r="K1527" s="41" t="s">
        <v>216</v>
      </c>
      <c r="L1527" s="41" t="s">
        <v>101</v>
      </c>
      <c r="M1527" s="41" t="s">
        <v>220</v>
      </c>
      <c r="N1527" s="41" t="s">
        <v>103</v>
      </c>
      <c r="O1527" s="41">
        <v>0</v>
      </c>
      <c r="P1527" s="42">
        <v>0</v>
      </c>
      <c r="Q1527" s="41" t="s">
        <v>121</v>
      </c>
      <c r="R1527" s="41" t="s">
        <v>122</v>
      </c>
      <c r="S1527" s="41" t="s">
        <v>210</v>
      </c>
      <c r="T1527" s="41" t="s">
        <v>121</v>
      </c>
      <c r="U1527" s="41" t="s">
        <v>122</v>
      </c>
      <c r="V1527" s="41" t="s">
        <v>210</v>
      </c>
      <c r="W1527" s="41" t="s">
        <v>211</v>
      </c>
      <c r="X1527" s="43">
        <v>43580</v>
      </c>
      <c r="Y1527" s="43">
        <f t="shared" si="99"/>
        <v>43580</v>
      </c>
      <c r="Z1527" s="41">
        <f t="shared" si="100"/>
        <v>1520</v>
      </c>
      <c r="AA1527" s="42">
        <v>90</v>
      </c>
      <c r="AB1527" s="42">
        <v>0</v>
      </c>
      <c r="AC1527" s="40"/>
      <c r="AD1527" s="44" t="s">
        <v>400</v>
      </c>
      <c r="AE1527" s="41">
        <f t="shared" si="101"/>
        <v>1520</v>
      </c>
      <c r="AF1527" s="45" t="s">
        <v>401</v>
      </c>
      <c r="AG1527" s="46" t="s">
        <v>173</v>
      </c>
      <c r="AH1527" s="40">
        <f t="shared" si="103"/>
        <v>43646</v>
      </c>
      <c r="AI1527" s="40">
        <f t="shared" si="104"/>
        <v>43646</v>
      </c>
      <c r="AJ1527" s="41" t="s">
        <v>402</v>
      </c>
    </row>
    <row r="1528" spans="1:36" ht="15" customHeight="1">
      <c r="A1528" s="39">
        <f t="shared" si="102"/>
        <v>2019</v>
      </c>
      <c r="B1528" s="40">
        <v>43556</v>
      </c>
      <c r="C1528" s="40">
        <v>43646</v>
      </c>
      <c r="D1528" s="41" t="s">
        <v>96</v>
      </c>
      <c r="E1528" s="41">
        <v>311</v>
      </c>
      <c r="F1528" s="41" t="s">
        <v>204</v>
      </c>
      <c r="G1528" s="41" t="s">
        <v>204</v>
      </c>
      <c r="H1528" s="41" t="s">
        <v>205</v>
      </c>
      <c r="I1528" s="41" t="s">
        <v>217</v>
      </c>
      <c r="J1528" s="41" t="s">
        <v>218</v>
      </c>
      <c r="K1528" s="41" t="s">
        <v>219</v>
      </c>
      <c r="L1528" s="41" t="s">
        <v>101</v>
      </c>
      <c r="M1528" s="41" t="s">
        <v>233</v>
      </c>
      <c r="N1528" s="41" t="s">
        <v>103</v>
      </c>
      <c r="O1528" s="41">
        <v>0</v>
      </c>
      <c r="P1528" s="42">
        <v>0</v>
      </c>
      <c r="Q1528" s="41" t="s">
        <v>121</v>
      </c>
      <c r="R1528" s="41" t="s">
        <v>122</v>
      </c>
      <c r="S1528" s="41" t="s">
        <v>210</v>
      </c>
      <c r="T1528" s="41" t="s">
        <v>121</v>
      </c>
      <c r="U1528" s="41" t="s">
        <v>122</v>
      </c>
      <c r="V1528" s="41" t="s">
        <v>202</v>
      </c>
      <c r="W1528" s="41" t="s">
        <v>211</v>
      </c>
      <c r="X1528" s="43">
        <v>43580</v>
      </c>
      <c r="Y1528" s="43">
        <f t="shared" si="99"/>
        <v>43580</v>
      </c>
      <c r="Z1528" s="41">
        <f t="shared" si="100"/>
        <v>1521</v>
      </c>
      <c r="AA1528" s="42">
        <v>300</v>
      </c>
      <c r="AB1528" s="42">
        <v>0</v>
      </c>
      <c r="AC1528" s="40"/>
      <c r="AD1528" s="44" t="s">
        <v>400</v>
      </c>
      <c r="AE1528" s="41">
        <f t="shared" si="101"/>
        <v>1521</v>
      </c>
      <c r="AF1528" s="45" t="s">
        <v>401</v>
      </c>
      <c r="AG1528" s="46" t="s">
        <v>173</v>
      </c>
      <c r="AH1528" s="40">
        <f t="shared" si="103"/>
        <v>43646</v>
      </c>
      <c r="AI1528" s="40">
        <f t="shared" si="104"/>
        <v>43646</v>
      </c>
      <c r="AJ1528" s="41" t="s">
        <v>402</v>
      </c>
    </row>
    <row r="1529" spans="1:36" ht="15" customHeight="1">
      <c r="A1529" s="39">
        <f t="shared" si="102"/>
        <v>2019</v>
      </c>
      <c r="B1529" s="40">
        <v>43556</v>
      </c>
      <c r="C1529" s="40">
        <v>43646</v>
      </c>
      <c r="D1529" s="41" t="s">
        <v>96</v>
      </c>
      <c r="E1529" s="41">
        <v>311</v>
      </c>
      <c r="F1529" s="41" t="s">
        <v>204</v>
      </c>
      <c r="G1529" s="41" t="s">
        <v>204</v>
      </c>
      <c r="H1529" s="41" t="s">
        <v>205</v>
      </c>
      <c r="I1529" s="41" t="s">
        <v>217</v>
      </c>
      <c r="J1529" s="41" t="s">
        <v>218</v>
      </c>
      <c r="K1529" s="41" t="s">
        <v>219</v>
      </c>
      <c r="L1529" s="41" t="s">
        <v>101</v>
      </c>
      <c r="M1529" s="41" t="s">
        <v>233</v>
      </c>
      <c r="N1529" s="41" t="s">
        <v>103</v>
      </c>
      <c r="O1529" s="41">
        <v>0</v>
      </c>
      <c r="P1529" s="42">
        <v>0</v>
      </c>
      <c r="Q1529" s="41" t="s">
        <v>121</v>
      </c>
      <c r="R1529" s="41" t="s">
        <v>122</v>
      </c>
      <c r="S1529" s="41" t="s">
        <v>210</v>
      </c>
      <c r="T1529" s="41" t="s">
        <v>121</v>
      </c>
      <c r="U1529" s="41" t="s">
        <v>122</v>
      </c>
      <c r="V1529" s="41" t="s">
        <v>202</v>
      </c>
      <c r="W1529" s="41" t="s">
        <v>211</v>
      </c>
      <c r="X1529" s="43">
        <v>43587</v>
      </c>
      <c r="Y1529" s="43">
        <f t="shared" si="99"/>
        <v>43587</v>
      </c>
      <c r="Z1529" s="41">
        <f t="shared" si="100"/>
        <v>1522</v>
      </c>
      <c r="AA1529" s="42">
        <v>170</v>
      </c>
      <c r="AB1529" s="42">
        <v>0</v>
      </c>
      <c r="AC1529" s="40"/>
      <c r="AD1529" s="44" t="s">
        <v>400</v>
      </c>
      <c r="AE1529" s="41">
        <f t="shared" si="101"/>
        <v>1522</v>
      </c>
      <c r="AF1529" s="45" t="s">
        <v>401</v>
      </c>
      <c r="AG1529" s="46" t="s">
        <v>173</v>
      </c>
      <c r="AH1529" s="40">
        <f t="shared" si="103"/>
        <v>43646</v>
      </c>
      <c r="AI1529" s="40">
        <f t="shared" si="104"/>
        <v>43646</v>
      </c>
      <c r="AJ1529" s="41" t="s">
        <v>402</v>
      </c>
    </row>
    <row r="1530" spans="1:36" ht="15" customHeight="1">
      <c r="A1530" s="39">
        <f t="shared" si="102"/>
        <v>2019</v>
      </c>
      <c r="B1530" s="40">
        <v>43556</v>
      </c>
      <c r="C1530" s="40">
        <v>43646</v>
      </c>
      <c r="D1530" s="41" t="s">
        <v>96</v>
      </c>
      <c r="E1530" s="41">
        <v>422</v>
      </c>
      <c r="F1530" s="41" t="s">
        <v>212</v>
      </c>
      <c r="G1530" s="41" t="s">
        <v>212</v>
      </c>
      <c r="H1530" s="41" t="s">
        <v>213</v>
      </c>
      <c r="I1530" s="41" t="s">
        <v>214</v>
      </c>
      <c r="J1530" s="41" t="s">
        <v>215</v>
      </c>
      <c r="K1530" s="41" t="s">
        <v>216</v>
      </c>
      <c r="L1530" s="41" t="s">
        <v>101</v>
      </c>
      <c r="M1530" s="41" t="s">
        <v>220</v>
      </c>
      <c r="N1530" s="41" t="s">
        <v>103</v>
      </c>
      <c r="O1530" s="41">
        <v>0</v>
      </c>
      <c r="P1530" s="42">
        <v>0</v>
      </c>
      <c r="Q1530" s="41" t="s">
        <v>121</v>
      </c>
      <c r="R1530" s="41" t="s">
        <v>122</v>
      </c>
      <c r="S1530" s="41" t="s">
        <v>210</v>
      </c>
      <c r="T1530" s="41" t="s">
        <v>121</v>
      </c>
      <c r="U1530" s="41" t="s">
        <v>122</v>
      </c>
      <c r="V1530" s="41" t="s">
        <v>210</v>
      </c>
      <c r="W1530" s="41" t="s">
        <v>211</v>
      </c>
      <c r="X1530" s="43">
        <v>43549</v>
      </c>
      <c r="Y1530" s="43">
        <f t="shared" si="99"/>
        <v>43549</v>
      </c>
      <c r="Z1530" s="41">
        <f t="shared" si="100"/>
        <v>1523</v>
      </c>
      <c r="AA1530" s="42">
        <v>175</v>
      </c>
      <c r="AB1530" s="42">
        <v>0</v>
      </c>
      <c r="AC1530" s="40"/>
      <c r="AD1530" s="44" t="s">
        <v>400</v>
      </c>
      <c r="AE1530" s="41">
        <f t="shared" si="101"/>
        <v>1523</v>
      </c>
      <c r="AF1530" s="45" t="s">
        <v>401</v>
      </c>
      <c r="AG1530" s="46" t="s">
        <v>173</v>
      </c>
      <c r="AH1530" s="40">
        <f t="shared" si="103"/>
        <v>43646</v>
      </c>
      <c r="AI1530" s="40">
        <f t="shared" si="104"/>
        <v>43646</v>
      </c>
      <c r="AJ1530" s="41" t="s">
        <v>402</v>
      </c>
    </row>
    <row r="1531" spans="1:36" ht="15" customHeight="1">
      <c r="A1531" s="39">
        <f t="shared" si="102"/>
        <v>2019</v>
      </c>
      <c r="B1531" s="40">
        <v>43556</v>
      </c>
      <c r="C1531" s="40">
        <v>43646</v>
      </c>
      <c r="D1531" s="41" t="s">
        <v>96</v>
      </c>
      <c r="E1531" s="41">
        <v>420</v>
      </c>
      <c r="F1531" s="41" t="s">
        <v>179</v>
      </c>
      <c r="G1531" s="41" t="s">
        <v>179</v>
      </c>
      <c r="H1531" s="41" t="s">
        <v>205</v>
      </c>
      <c r="I1531" s="41" t="s">
        <v>1020</v>
      </c>
      <c r="J1531" s="41" t="s">
        <v>1957</v>
      </c>
      <c r="K1531" s="41" t="s">
        <v>162</v>
      </c>
      <c r="L1531" s="41" t="s">
        <v>101</v>
      </c>
      <c r="M1531" s="41" t="s">
        <v>220</v>
      </c>
      <c r="N1531" s="41" t="s">
        <v>103</v>
      </c>
      <c r="O1531" s="41">
        <v>0</v>
      </c>
      <c r="P1531" s="42">
        <v>0</v>
      </c>
      <c r="Q1531" s="41" t="s">
        <v>121</v>
      </c>
      <c r="R1531" s="41" t="s">
        <v>122</v>
      </c>
      <c r="S1531" s="41" t="s">
        <v>210</v>
      </c>
      <c r="T1531" s="41" t="s">
        <v>121</v>
      </c>
      <c r="U1531" s="41" t="s">
        <v>122</v>
      </c>
      <c r="V1531" s="41" t="s">
        <v>210</v>
      </c>
      <c r="W1531" s="41" t="s">
        <v>186</v>
      </c>
      <c r="X1531" s="43">
        <v>43552</v>
      </c>
      <c r="Y1531" s="43">
        <f t="shared" si="99"/>
        <v>43552</v>
      </c>
      <c r="Z1531" s="41">
        <f t="shared" si="100"/>
        <v>1524</v>
      </c>
      <c r="AA1531" s="42">
        <v>50</v>
      </c>
      <c r="AB1531" s="42">
        <v>0</v>
      </c>
      <c r="AC1531" s="40"/>
      <c r="AD1531" s="44" t="s">
        <v>400</v>
      </c>
      <c r="AE1531" s="41">
        <f t="shared" si="101"/>
        <v>1524</v>
      </c>
      <c r="AF1531" s="45" t="s">
        <v>401</v>
      </c>
      <c r="AG1531" s="46" t="s">
        <v>173</v>
      </c>
      <c r="AH1531" s="40">
        <f t="shared" si="103"/>
        <v>43646</v>
      </c>
      <c r="AI1531" s="40">
        <f t="shared" si="104"/>
        <v>43646</v>
      </c>
      <c r="AJ1531" s="41" t="s">
        <v>402</v>
      </c>
    </row>
    <row r="1532" spans="1:36" ht="15" customHeight="1">
      <c r="A1532" s="39">
        <f t="shared" si="102"/>
        <v>2019</v>
      </c>
      <c r="B1532" s="40">
        <v>43556</v>
      </c>
      <c r="C1532" s="40">
        <v>43646</v>
      </c>
      <c r="D1532" s="41" t="s">
        <v>96</v>
      </c>
      <c r="E1532" s="41">
        <v>311</v>
      </c>
      <c r="F1532" s="41" t="s">
        <v>204</v>
      </c>
      <c r="G1532" s="41" t="s">
        <v>204</v>
      </c>
      <c r="H1532" s="41" t="s">
        <v>205</v>
      </c>
      <c r="I1532" s="41" t="s">
        <v>217</v>
      </c>
      <c r="J1532" s="41" t="s">
        <v>218</v>
      </c>
      <c r="K1532" s="41" t="s">
        <v>219</v>
      </c>
      <c r="L1532" s="41" t="s">
        <v>101</v>
      </c>
      <c r="M1532" s="41" t="s">
        <v>233</v>
      </c>
      <c r="N1532" s="41" t="s">
        <v>103</v>
      </c>
      <c r="O1532" s="41">
        <v>0</v>
      </c>
      <c r="P1532" s="42">
        <v>0</v>
      </c>
      <c r="Q1532" s="41" t="s">
        <v>121</v>
      </c>
      <c r="R1532" s="41" t="s">
        <v>122</v>
      </c>
      <c r="S1532" s="41" t="s">
        <v>210</v>
      </c>
      <c r="T1532" s="41" t="s">
        <v>121</v>
      </c>
      <c r="U1532" s="41" t="s">
        <v>122</v>
      </c>
      <c r="V1532" s="41" t="s">
        <v>202</v>
      </c>
      <c r="W1532" s="41" t="s">
        <v>211</v>
      </c>
      <c r="X1532" s="43">
        <v>43559</v>
      </c>
      <c r="Y1532" s="43">
        <f t="shared" ref="Y1532:Y1594" si="105">+X1532</f>
        <v>43559</v>
      </c>
      <c r="Z1532" s="41">
        <f t="shared" si="100"/>
        <v>1525</v>
      </c>
      <c r="AA1532" s="42">
        <v>160</v>
      </c>
      <c r="AB1532" s="42">
        <v>0</v>
      </c>
      <c r="AC1532" s="40"/>
      <c r="AD1532" s="44" t="s">
        <v>400</v>
      </c>
      <c r="AE1532" s="41">
        <f t="shared" si="101"/>
        <v>1525</v>
      </c>
      <c r="AF1532" s="45" t="s">
        <v>401</v>
      </c>
      <c r="AG1532" s="46" t="s">
        <v>173</v>
      </c>
      <c r="AH1532" s="40">
        <f t="shared" si="103"/>
        <v>43646</v>
      </c>
      <c r="AI1532" s="40">
        <f t="shared" si="104"/>
        <v>43646</v>
      </c>
      <c r="AJ1532" s="41" t="s">
        <v>402</v>
      </c>
    </row>
    <row r="1533" spans="1:36" ht="15" customHeight="1">
      <c r="A1533" s="39">
        <f t="shared" si="102"/>
        <v>2019</v>
      </c>
      <c r="B1533" s="40">
        <v>43556</v>
      </c>
      <c r="C1533" s="40">
        <v>43646</v>
      </c>
      <c r="D1533" s="41" t="s">
        <v>96</v>
      </c>
      <c r="E1533" s="41">
        <v>422</v>
      </c>
      <c r="F1533" s="41" t="s">
        <v>212</v>
      </c>
      <c r="G1533" s="41" t="s">
        <v>212</v>
      </c>
      <c r="H1533" s="41" t="s">
        <v>213</v>
      </c>
      <c r="I1533" s="41" t="s">
        <v>214</v>
      </c>
      <c r="J1533" s="41" t="s">
        <v>215</v>
      </c>
      <c r="K1533" s="41" t="s">
        <v>216</v>
      </c>
      <c r="L1533" s="41" t="s">
        <v>101</v>
      </c>
      <c r="M1533" s="41" t="s">
        <v>233</v>
      </c>
      <c r="N1533" s="41" t="s">
        <v>103</v>
      </c>
      <c r="O1533" s="41">
        <v>0</v>
      </c>
      <c r="P1533" s="42">
        <v>0</v>
      </c>
      <c r="Q1533" s="41" t="s">
        <v>121</v>
      </c>
      <c r="R1533" s="41" t="s">
        <v>122</v>
      </c>
      <c r="S1533" s="41" t="s">
        <v>210</v>
      </c>
      <c r="T1533" s="41" t="s">
        <v>121</v>
      </c>
      <c r="U1533" s="41" t="s">
        <v>122</v>
      </c>
      <c r="V1533" s="41" t="s">
        <v>202</v>
      </c>
      <c r="W1533" s="41" t="s">
        <v>211</v>
      </c>
      <c r="X1533" s="43">
        <v>43552</v>
      </c>
      <c r="Y1533" s="43">
        <f t="shared" si="105"/>
        <v>43552</v>
      </c>
      <c r="Z1533" s="41">
        <f t="shared" ref="Z1533:Z1596" si="106">+Z1532+1</f>
        <v>1526</v>
      </c>
      <c r="AA1533" s="42">
        <v>160</v>
      </c>
      <c r="AB1533" s="42">
        <v>0</v>
      </c>
      <c r="AC1533" s="40"/>
      <c r="AD1533" s="44" t="s">
        <v>400</v>
      </c>
      <c r="AE1533" s="41">
        <f t="shared" ref="AE1533:AE1596" si="107">+AE1532+1</f>
        <v>1526</v>
      </c>
      <c r="AF1533" s="45" t="s">
        <v>401</v>
      </c>
      <c r="AG1533" s="46" t="s">
        <v>173</v>
      </c>
      <c r="AH1533" s="40">
        <f t="shared" si="103"/>
        <v>43646</v>
      </c>
      <c r="AI1533" s="40">
        <f t="shared" si="104"/>
        <v>43646</v>
      </c>
      <c r="AJ1533" s="41" t="s">
        <v>402</v>
      </c>
    </row>
    <row r="1534" spans="1:36" ht="15" customHeight="1">
      <c r="A1534" s="39">
        <f t="shared" ref="A1534:A1597" si="108">YEAR(B1534)</f>
        <v>2019</v>
      </c>
      <c r="B1534" s="40">
        <v>43556</v>
      </c>
      <c r="C1534" s="40">
        <v>43646</v>
      </c>
      <c r="D1534" s="41" t="s">
        <v>96</v>
      </c>
      <c r="E1534" s="41">
        <v>422</v>
      </c>
      <c r="F1534" s="41" t="s">
        <v>212</v>
      </c>
      <c r="G1534" s="41" t="s">
        <v>212</v>
      </c>
      <c r="H1534" s="41" t="s">
        <v>213</v>
      </c>
      <c r="I1534" s="41" t="s">
        <v>214</v>
      </c>
      <c r="J1534" s="41" t="s">
        <v>215</v>
      </c>
      <c r="K1534" s="41" t="s">
        <v>216</v>
      </c>
      <c r="L1534" s="41" t="s">
        <v>101</v>
      </c>
      <c r="M1534" s="41" t="s">
        <v>233</v>
      </c>
      <c r="N1534" s="41" t="s">
        <v>103</v>
      </c>
      <c r="O1534" s="41">
        <v>2</v>
      </c>
      <c r="P1534" s="42">
        <v>175</v>
      </c>
      <c r="Q1534" s="41" t="s">
        <v>121</v>
      </c>
      <c r="R1534" s="41" t="s">
        <v>122</v>
      </c>
      <c r="S1534" s="41" t="s">
        <v>210</v>
      </c>
      <c r="T1534" s="41" t="s">
        <v>121</v>
      </c>
      <c r="U1534" s="41" t="s">
        <v>122</v>
      </c>
      <c r="V1534" s="41" t="s">
        <v>202</v>
      </c>
      <c r="W1534" s="41" t="s">
        <v>211</v>
      </c>
      <c r="X1534" s="43">
        <v>43566</v>
      </c>
      <c r="Y1534" s="43">
        <f t="shared" si="105"/>
        <v>43566</v>
      </c>
      <c r="Z1534" s="41">
        <f t="shared" si="106"/>
        <v>1527</v>
      </c>
      <c r="AA1534" s="42">
        <v>350</v>
      </c>
      <c r="AB1534" s="42">
        <v>0</v>
      </c>
      <c r="AC1534" s="40"/>
      <c r="AD1534" s="44" t="s">
        <v>400</v>
      </c>
      <c r="AE1534" s="41">
        <f t="shared" si="107"/>
        <v>1527</v>
      </c>
      <c r="AF1534" s="45" t="s">
        <v>401</v>
      </c>
      <c r="AG1534" s="46" t="s">
        <v>173</v>
      </c>
      <c r="AH1534" s="40">
        <f t="shared" si="103"/>
        <v>43646</v>
      </c>
      <c r="AI1534" s="40">
        <f t="shared" si="104"/>
        <v>43646</v>
      </c>
      <c r="AJ1534" s="41" t="s">
        <v>402</v>
      </c>
    </row>
    <row r="1535" spans="1:36" ht="15" customHeight="1">
      <c r="A1535" s="39">
        <f t="shared" si="108"/>
        <v>2019</v>
      </c>
      <c r="B1535" s="40">
        <v>43556</v>
      </c>
      <c r="C1535" s="40">
        <v>43646</v>
      </c>
      <c r="D1535" s="41" t="s">
        <v>96</v>
      </c>
      <c r="E1535" s="41">
        <v>422</v>
      </c>
      <c r="F1535" s="41" t="s">
        <v>212</v>
      </c>
      <c r="G1535" s="41" t="s">
        <v>212</v>
      </c>
      <c r="H1535" s="41" t="s">
        <v>213</v>
      </c>
      <c r="I1535" s="41" t="s">
        <v>214</v>
      </c>
      <c r="J1535" s="41" t="s">
        <v>215</v>
      </c>
      <c r="K1535" s="41" t="s">
        <v>216</v>
      </c>
      <c r="L1535" s="41" t="s">
        <v>101</v>
      </c>
      <c r="M1535" s="41" t="s">
        <v>1958</v>
      </c>
      <c r="N1535" s="41" t="s">
        <v>103</v>
      </c>
      <c r="O1535" s="41">
        <v>0</v>
      </c>
      <c r="P1535" s="42">
        <v>0</v>
      </c>
      <c r="Q1535" s="41" t="s">
        <v>121</v>
      </c>
      <c r="R1535" s="41" t="s">
        <v>122</v>
      </c>
      <c r="S1535" s="41" t="s">
        <v>210</v>
      </c>
      <c r="T1535" s="41" t="s">
        <v>121</v>
      </c>
      <c r="U1535" s="41" t="s">
        <v>122</v>
      </c>
      <c r="V1535" s="41" t="s">
        <v>202</v>
      </c>
      <c r="W1535" s="41" t="s">
        <v>211</v>
      </c>
      <c r="X1535" s="43">
        <v>43585</v>
      </c>
      <c r="Y1535" s="43">
        <f t="shared" si="105"/>
        <v>43585</v>
      </c>
      <c r="Z1535" s="41">
        <f t="shared" si="106"/>
        <v>1528</v>
      </c>
      <c r="AA1535" s="42">
        <v>360</v>
      </c>
      <c r="AB1535" s="42">
        <v>0</v>
      </c>
      <c r="AC1535" s="40"/>
      <c r="AD1535" s="44" t="s">
        <v>400</v>
      </c>
      <c r="AE1535" s="41">
        <f t="shared" si="107"/>
        <v>1528</v>
      </c>
      <c r="AF1535" s="45" t="s">
        <v>401</v>
      </c>
      <c r="AG1535" s="46" t="s">
        <v>173</v>
      </c>
      <c r="AH1535" s="40">
        <f t="shared" si="103"/>
        <v>43646</v>
      </c>
      <c r="AI1535" s="40">
        <f t="shared" si="104"/>
        <v>43646</v>
      </c>
      <c r="AJ1535" s="41" t="s">
        <v>402</v>
      </c>
    </row>
    <row r="1536" spans="1:36" ht="15" customHeight="1">
      <c r="A1536" s="39">
        <f t="shared" si="108"/>
        <v>2019</v>
      </c>
      <c r="B1536" s="40">
        <v>43556</v>
      </c>
      <c r="C1536" s="40">
        <v>43646</v>
      </c>
      <c r="D1536" s="41" t="s">
        <v>96</v>
      </c>
      <c r="E1536" s="41">
        <v>561</v>
      </c>
      <c r="F1536" s="41" t="s">
        <v>1959</v>
      </c>
      <c r="G1536" s="41" t="s">
        <v>1959</v>
      </c>
      <c r="H1536" s="41" t="s">
        <v>173</v>
      </c>
      <c r="I1536" s="41" t="s">
        <v>1960</v>
      </c>
      <c r="J1536" s="41" t="s">
        <v>375</v>
      </c>
      <c r="K1536" s="41" t="s">
        <v>282</v>
      </c>
      <c r="L1536" s="41" t="s">
        <v>101</v>
      </c>
      <c r="M1536" s="41" t="s">
        <v>904</v>
      </c>
      <c r="N1536" s="41" t="s">
        <v>103</v>
      </c>
      <c r="O1536" s="41">
        <v>0</v>
      </c>
      <c r="P1536" s="42">
        <v>0</v>
      </c>
      <c r="Q1536" s="41" t="s">
        <v>121</v>
      </c>
      <c r="R1536" s="41" t="s">
        <v>122</v>
      </c>
      <c r="S1536" s="41" t="s">
        <v>122</v>
      </c>
      <c r="T1536" s="41" t="s">
        <v>121</v>
      </c>
      <c r="U1536" s="41" t="s">
        <v>122</v>
      </c>
      <c r="V1536" s="41" t="s">
        <v>122</v>
      </c>
      <c r="W1536" s="41" t="s">
        <v>211</v>
      </c>
      <c r="X1536" s="43">
        <v>43613</v>
      </c>
      <c r="Y1536" s="43">
        <f t="shared" si="105"/>
        <v>43613</v>
      </c>
      <c r="Z1536" s="41">
        <f t="shared" si="106"/>
        <v>1529</v>
      </c>
      <c r="AA1536" s="42">
        <v>120</v>
      </c>
      <c r="AB1536" s="42">
        <v>0</v>
      </c>
      <c r="AC1536" s="40"/>
      <c r="AD1536" s="44" t="s">
        <v>400</v>
      </c>
      <c r="AE1536" s="41">
        <f t="shared" si="107"/>
        <v>1529</v>
      </c>
      <c r="AF1536" s="45" t="s">
        <v>401</v>
      </c>
      <c r="AG1536" s="46" t="s">
        <v>173</v>
      </c>
      <c r="AH1536" s="40">
        <f t="shared" si="103"/>
        <v>43646</v>
      </c>
      <c r="AI1536" s="40">
        <f t="shared" si="104"/>
        <v>43646</v>
      </c>
      <c r="AJ1536" s="41" t="s">
        <v>402</v>
      </c>
    </row>
    <row r="1537" spans="1:36" ht="15" customHeight="1">
      <c r="A1537" s="39">
        <f t="shared" si="108"/>
        <v>2019</v>
      </c>
      <c r="B1537" s="40">
        <v>43556</v>
      </c>
      <c r="C1537" s="40">
        <v>43646</v>
      </c>
      <c r="D1537" s="41" t="s">
        <v>96</v>
      </c>
      <c r="E1537" s="41">
        <v>203</v>
      </c>
      <c r="F1537" s="41" t="s">
        <v>307</v>
      </c>
      <c r="G1537" s="48" t="s">
        <v>126</v>
      </c>
      <c r="H1537" s="41" t="s">
        <v>127</v>
      </c>
      <c r="I1537" s="41" t="s">
        <v>1366</v>
      </c>
      <c r="J1537" s="41" t="s">
        <v>1367</v>
      </c>
      <c r="K1537" s="41" t="s">
        <v>1368</v>
      </c>
      <c r="L1537" s="41" t="s">
        <v>102</v>
      </c>
      <c r="M1537" s="41" t="s">
        <v>1369</v>
      </c>
      <c r="N1537" s="41" t="s">
        <v>103</v>
      </c>
      <c r="O1537" s="41">
        <v>10</v>
      </c>
      <c r="P1537" s="42">
        <f>(2185/10)*9</f>
        <v>1966.5</v>
      </c>
      <c r="Q1537" s="41" t="s">
        <v>121</v>
      </c>
      <c r="R1537" s="41" t="s">
        <v>122</v>
      </c>
      <c r="S1537" s="41" t="s">
        <v>122</v>
      </c>
      <c r="T1537" s="41" t="s">
        <v>121</v>
      </c>
      <c r="U1537" s="41" t="s">
        <v>122</v>
      </c>
      <c r="V1537" s="41" t="s">
        <v>122</v>
      </c>
      <c r="W1537" s="41" t="s">
        <v>125</v>
      </c>
      <c r="X1537" s="43">
        <v>43610</v>
      </c>
      <c r="Y1537" s="43">
        <f t="shared" si="105"/>
        <v>43610</v>
      </c>
      <c r="Z1537" s="41">
        <f t="shared" si="106"/>
        <v>1530</v>
      </c>
      <c r="AA1537" s="42">
        <v>2185</v>
      </c>
      <c r="AB1537" s="42">
        <v>0</v>
      </c>
      <c r="AC1537" s="40"/>
      <c r="AD1537" s="44" t="s">
        <v>400</v>
      </c>
      <c r="AE1537" s="41">
        <f t="shared" si="107"/>
        <v>1530</v>
      </c>
      <c r="AF1537" s="45" t="s">
        <v>401</v>
      </c>
      <c r="AG1537" s="46" t="s">
        <v>173</v>
      </c>
      <c r="AH1537" s="40">
        <f t="shared" si="103"/>
        <v>43646</v>
      </c>
      <c r="AI1537" s="40">
        <f t="shared" si="104"/>
        <v>43646</v>
      </c>
      <c r="AJ1537" s="41" t="s">
        <v>402</v>
      </c>
    </row>
    <row r="1538" spans="1:36" ht="15" customHeight="1">
      <c r="A1538" s="39">
        <f t="shared" si="108"/>
        <v>2019</v>
      </c>
      <c r="B1538" s="40">
        <v>43556</v>
      </c>
      <c r="C1538" s="40">
        <v>43646</v>
      </c>
      <c r="D1538" s="41" t="s">
        <v>96</v>
      </c>
      <c r="E1538" s="41">
        <v>322</v>
      </c>
      <c r="F1538" s="41" t="s">
        <v>144</v>
      </c>
      <c r="G1538" s="41" t="s">
        <v>144</v>
      </c>
      <c r="H1538" s="41" t="s">
        <v>145</v>
      </c>
      <c r="I1538" s="41" t="s">
        <v>304</v>
      </c>
      <c r="J1538" s="41" t="s">
        <v>305</v>
      </c>
      <c r="K1538" s="41" t="s">
        <v>306</v>
      </c>
      <c r="L1538" s="41" t="s">
        <v>101</v>
      </c>
      <c r="M1538" s="41" t="s">
        <v>164</v>
      </c>
      <c r="N1538" s="41" t="s">
        <v>103</v>
      </c>
      <c r="O1538" s="41">
        <v>0</v>
      </c>
      <c r="P1538" s="42">
        <v>0</v>
      </c>
      <c r="Q1538" s="41" t="s">
        <v>121</v>
      </c>
      <c r="R1538" s="41" t="s">
        <v>122</v>
      </c>
      <c r="S1538" s="41" t="s">
        <v>122</v>
      </c>
      <c r="T1538" s="41" t="s">
        <v>121</v>
      </c>
      <c r="U1538" s="41" t="s">
        <v>122</v>
      </c>
      <c r="V1538" s="41" t="s">
        <v>122</v>
      </c>
      <c r="W1538" s="41" t="s">
        <v>296</v>
      </c>
      <c r="X1538" s="43">
        <v>43603</v>
      </c>
      <c r="Y1538" s="43">
        <f t="shared" si="105"/>
        <v>43603</v>
      </c>
      <c r="Z1538" s="41">
        <f t="shared" si="106"/>
        <v>1531</v>
      </c>
      <c r="AA1538" s="42">
        <v>150</v>
      </c>
      <c r="AB1538" s="42">
        <v>0</v>
      </c>
      <c r="AC1538" s="40"/>
      <c r="AD1538" s="44" t="s">
        <v>400</v>
      </c>
      <c r="AE1538" s="41">
        <f t="shared" si="107"/>
        <v>1531</v>
      </c>
      <c r="AF1538" s="45" t="s">
        <v>401</v>
      </c>
      <c r="AG1538" s="46" t="s">
        <v>173</v>
      </c>
      <c r="AH1538" s="40">
        <f t="shared" si="103"/>
        <v>43646</v>
      </c>
      <c r="AI1538" s="40">
        <f t="shared" si="104"/>
        <v>43646</v>
      </c>
      <c r="AJ1538" s="41" t="s">
        <v>402</v>
      </c>
    </row>
    <row r="1539" spans="1:36" ht="15" customHeight="1">
      <c r="A1539" s="39">
        <f t="shared" si="108"/>
        <v>2019</v>
      </c>
      <c r="B1539" s="40">
        <v>43556</v>
      </c>
      <c r="C1539" s="40">
        <v>43646</v>
      </c>
      <c r="D1539" s="41" t="s">
        <v>96</v>
      </c>
      <c r="E1539" s="41">
        <v>322</v>
      </c>
      <c r="F1539" s="41" t="s">
        <v>144</v>
      </c>
      <c r="G1539" s="41" t="s">
        <v>144</v>
      </c>
      <c r="H1539" s="41" t="s">
        <v>145</v>
      </c>
      <c r="I1539" s="41" t="s">
        <v>304</v>
      </c>
      <c r="J1539" s="41" t="s">
        <v>305</v>
      </c>
      <c r="K1539" s="41" t="s">
        <v>306</v>
      </c>
      <c r="L1539" s="41" t="s">
        <v>101</v>
      </c>
      <c r="M1539" s="41" t="s">
        <v>164</v>
      </c>
      <c r="N1539" s="41" t="s">
        <v>103</v>
      </c>
      <c r="O1539" s="41">
        <v>0</v>
      </c>
      <c r="P1539" s="42">
        <v>0</v>
      </c>
      <c r="Q1539" s="41" t="s">
        <v>121</v>
      </c>
      <c r="R1539" s="41" t="s">
        <v>122</v>
      </c>
      <c r="S1539" s="41" t="s">
        <v>122</v>
      </c>
      <c r="T1539" s="41" t="s">
        <v>121</v>
      </c>
      <c r="U1539" s="41" t="s">
        <v>122</v>
      </c>
      <c r="V1539" s="41" t="s">
        <v>122</v>
      </c>
      <c r="W1539" s="41" t="s">
        <v>296</v>
      </c>
      <c r="X1539" s="43">
        <v>43612</v>
      </c>
      <c r="Y1539" s="43">
        <f t="shared" si="105"/>
        <v>43612</v>
      </c>
      <c r="Z1539" s="41">
        <f t="shared" si="106"/>
        <v>1532</v>
      </c>
      <c r="AA1539" s="42">
        <v>150</v>
      </c>
      <c r="AB1539" s="42">
        <v>0</v>
      </c>
      <c r="AC1539" s="40"/>
      <c r="AD1539" s="44" t="s">
        <v>400</v>
      </c>
      <c r="AE1539" s="41">
        <f t="shared" si="107"/>
        <v>1532</v>
      </c>
      <c r="AF1539" s="45" t="s">
        <v>401</v>
      </c>
      <c r="AG1539" s="46" t="s">
        <v>173</v>
      </c>
      <c r="AH1539" s="40">
        <f t="shared" si="103"/>
        <v>43646</v>
      </c>
      <c r="AI1539" s="40">
        <f t="shared" si="104"/>
        <v>43646</v>
      </c>
      <c r="AJ1539" s="41" t="s">
        <v>402</v>
      </c>
    </row>
    <row r="1540" spans="1:36" ht="15" customHeight="1">
      <c r="A1540" s="39">
        <f t="shared" si="108"/>
        <v>2019</v>
      </c>
      <c r="B1540" s="40">
        <v>43556</v>
      </c>
      <c r="C1540" s="40">
        <v>43646</v>
      </c>
      <c r="D1540" s="41" t="s">
        <v>96</v>
      </c>
      <c r="E1540" s="41">
        <v>322</v>
      </c>
      <c r="F1540" s="41" t="s">
        <v>144</v>
      </c>
      <c r="G1540" s="41" t="s">
        <v>144</v>
      </c>
      <c r="H1540" s="41" t="s">
        <v>145</v>
      </c>
      <c r="I1540" s="41" t="s">
        <v>304</v>
      </c>
      <c r="J1540" s="41" t="s">
        <v>305</v>
      </c>
      <c r="K1540" s="41" t="s">
        <v>306</v>
      </c>
      <c r="L1540" s="41" t="s">
        <v>101</v>
      </c>
      <c r="M1540" s="41" t="s">
        <v>164</v>
      </c>
      <c r="N1540" s="41" t="s">
        <v>103</v>
      </c>
      <c r="O1540" s="41">
        <v>0</v>
      </c>
      <c r="P1540" s="42">
        <v>0</v>
      </c>
      <c r="Q1540" s="41" t="s">
        <v>121</v>
      </c>
      <c r="R1540" s="41" t="s">
        <v>122</v>
      </c>
      <c r="S1540" s="41" t="s">
        <v>122</v>
      </c>
      <c r="T1540" s="41" t="s">
        <v>121</v>
      </c>
      <c r="U1540" s="41" t="s">
        <v>122</v>
      </c>
      <c r="V1540" s="41" t="s">
        <v>122</v>
      </c>
      <c r="W1540" s="41" t="s">
        <v>296</v>
      </c>
      <c r="X1540" s="43">
        <v>43609</v>
      </c>
      <c r="Y1540" s="43">
        <f t="shared" si="105"/>
        <v>43609</v>
      </c>
      <c r="Z1540" s="41">
        <f t="shared" si="106"/>
        <v>1533</v>
      </c>
      <c r="AA1540" s="42">
        <v>150</v>
      </c>
      <c r="AB1540" s="42">
        <v>0</v>
      </c>
      <c r="AC1540" s="40"/>
      <c r="AD1540" s="44" t="s">
        <v>400</v>
      </c>
      <c r="AE1540" s="41">
        <f t="shared" si="107"/>
        <v>1533</v>
      </c>
      <c r="AF1540" s="45" t="s">
        <v>401</v>
      </c>
      <c r="AG1540" s="46" t="s">
        <v>173</v>
      </c>
      <c r="AH1540" s="40">
        <f t="shared" si="103"/>
        <v>43646</v>
      </c>
      <c r="AI1540" s="40">
        <f t="shared" si="104"/>
        <v>43646</v>
      </c>
      <c r="AJ1540" s="41" t="s">
        <v>402</v>
      </c>
    </row>
    <row r="1541" spans="1:36" ht="15" customHeight="1">
      <c r="A1541" s="39">
        <f t="shared" si="108"/>
        <v>2019</v>
      </c>
      <c r="B1541" s="40">
        <v>43556</v>
      </c>
      <c r="C1541" s="40">
        <v>43646</v>
      </c>
      <c r="D1541" s="41" t="s">
        <v>96</v>
      </c>
      <c r="E1541" s="41">
        <v>322</v>
      </c>
      <c r="F1541" s="41" t="s">
        <v>144</v>
      </c>
      <c r="G1541" s="41" t="s">
        <v>144</v>
      </c>
      <c r="H1541" s="41" t="s">
        <v>145</v>
      </c>
      <c r="I1541" s="41" t="s">
        <v>304</v>
      </c>
      <c r="J1541" s="41" t="s">
        <v>305</v>
      </c>
      <c r="K1541" s="41" t="s">
        <v>306</v>
      </c>
      <c r="L1541" s="41" t="s">
        <v>101</v>
      </c>
      <c r="M1541" s="41" t="s">
        <v>164</v>
      </c>
      <c r="N1541" s="41" t="s">
        <v>103</v>
      </c>
      <c r="O1541" s="41">
        <v>0</v>
      </c>
      <c r="P1541" s="42">
        <v>0</v>
      </c>
      <c r="Q1541" s="41" t="s">
        <v>121</v>
      </c>
      <c r="R1541" s="41" t="s">
        <v>122</v>
      </c>
      <c r="S1541" s="41" t="s">
        <v>122</v>
      </c>
      <c r="T1541" s="41" t="s">
        <v>121</v>
      </c>
      <c r="U1541" s="41" t="s">
        <v>122</v>
      </c>
      <c r="V1541" s="41" t="s">
        <v>122</v>
      </c>
      <c r="W1541" s="41" t="s">
        <v>296</v>
      </c>
      <c r="X1541" s="43">
        <v>43605</v>
      </c>
      <c r="Y1541" s="43">
        <f t="shared" si="105"/>
        <v>43605</v>
      </c>
      <c r="Z1541" s="41">
        <f t="shared" si="106"/>
        <v>1534</v>
      </c>
      <c r="AA1541" s="42">
        <v>150</v>
      </c>
      <c r="AB1541" s="42">
        <v>0</v>
      </c>
      <c r="AC1541" s="40"/>
      <c r="AD1541" s="44" t="s">
        <v>400</v>
      </c>
      <c r="AE1541" s="41">
        <f t="shared" si="107"/>
        <v>1534</v>
      </c>
      <c r="AF1541" s="45" t="s">
        <v>401</v>
      </c>
      <c r="AG1541" s="46" t="s">
        <v>173</v>
      </c>
      <c r="AH1541" s="40">
        <f t="shared" si="103"/>
        <v>43646</v>
      </c>
      <c r="AI1541" s="40">
        <f t="shared" si="104"/>
        <v>43646</v>
      </c>
      <c r="AJ1541" s="41" t="s">
        <v>402</v>
      </c>
    </row>
    <row r="1542" spans="1:36" ht="15" customHeight="1">
      <c r="A1542" s="39">
        <f t="shared" si="108"/>
        <v>2019</v>
      </c>
      <c r="B1542" s="40">
        <v>43556</v>
      </c>
      <c r="C1542" s="40">
        <v>43646</v>
      </c>
      <c r="D1542" s="41" t="s">
        <v>96</v>
      </c>
      <c r="E1542" s="41">
        <v>322</v>
      </c>
      <c r="F1542" s="41" t="s">
        <v>144</v>
      </c>
      <c r="G1542" s="41" t="s">
        <v>144</v>
      </c>
      <c r="H1542" s="41" t="s">
        <v>145</v>
      </c>
      <c r="I1542" s="41" t="s">
        <v>304</v>
      </c>
      <c r="J1542" s="41" t="s">
        <v>305</v>
      </c>
      <c r="K1542" s="41" t="s">
        <v>306</v>
      </c>
      <c r="L1542" s="41" t="s">
        <v>101</v>
      </c>
      <c r="M1542" s="41" t="s">
        <v>164</v>
      </c>
      <c r="N1542" s="41" t="s">
        <v>103</v>
      </c>
      <c r="O1542" s="41">
        <v>0</v>
      </c>
      <c r="P1542" s="42">
        <v>0</v>
      </c>
      <c r="Q1542" s="41" t="s">
        <v>121</v>
      </c>
      <c r="R1542" s="41" t="s">
        <v>122</v>
      </c>
      <c r="S1542" s="41" t="s">
        <v>122</v>
      </c>
      <c r="T1542" s="41" t="s">
        <v>121</v>
      </c>
      <c r="U1542" s="41" t="s">
        <v>122</v>
      </c>
      <c r="V1542" s="41" t="s">
        <v>122</v>
      </c>
      <c r="W1542" s="41" t="s">
        <v>296</v>
      </c>
      <c r="X1542" s="43">
        <v>43600</v>
      </c>
      <c r="Y1542" s="43">
        <f>+X1542</f>
        <v>43600</v>
      </c>
      <c r="Z1542" s="41">
        <f t="shared" si="106"/>
        <v>1535</v>
      </c>
      <c r="AA1542" s="42">
        <v>451</v>
      </c>
      <c r="AB1542" s="42">
        <v>0</v>
      </c>
      <c r="AC1542" s="40"/>
      <c r="AD1542" s="44" t="s">
        <v>400</v>
      </c>
      <c r="AE1542" s="41">
        <f t="shared" si="107"/>
        <v>1535</v>
      </c>
      <c r="AF1542" s="45" t="s">
        <v>401</v>
      </c>
      <c r="AG1542" s="46" t="s">
        <v>173</v>
      </c>
      <c r="AH1542" s="40">
        <f t="shared" si="103"/>
        <v>43646</v>
      </c>
      <c r="AI1542" s="40">
        <f t="shared" si="104"/>
        <v>43646</v>
      </c>
      <c r="AJ1542" s="41" t="s">
        <v>402</v>
      </c>
    </row>
    <row r="1543" spans="1:36" ht="15" customHeight="1">
      <c r="A1543" s="39">
        <f t="shared" si="108"/>
        <v>2019</v>
      </c>
      <c r="B1543" s="40">
        <v>43556</v>
      </c>
      <c r="C1543" s="40">
        <v>43646</v>
      </c>
      <c r="D1543" s="41" t="s">
        <v>96</v>
      </c>
      <c r="E1543" s="41">
        <v>322</v>
      </c>
      <c r="F1543" s="41" t="s">
        <v>144</v>
      </c>
      <c r="G1543" s="41" t="s">
        <v>144</v>
      </c>
      <c r="H1543" s="41" t="s">
        <v>145</v>
      </c>
      <c r="I1543" s="41" t="s">
        <v>304</v>
      </c>
      <c r="J1543" s="41" t="s">
        <v>305</v>
      </c>
      <c r="K1543" s="41" t="s">
        <v>306</v>
      </c>
      <c r="L1543" s="41" t="s">
        <v>101</v>
      </c>
      <c r="M1543" s="41" t="s">
        <v>164</v>
      </c>
      <c r="N1543" s="41" t="s">
        <v>103</v>
      </c>
      <c r="O1543" s="41">
        <v>0</v>
      </c>
      <c r="P1543" s="42">
        <v>0</v>
      </c>
      <c r="Q1543" s="41" t="s">
        <v>121</v>
      </c>
      <c r="R1543" s="41" t="s">
        <v>122</v>
      </c>
      <c r="S1543" s="41" t="s">
        <v>122</v>
      </c>
      <c r="T1543" s="41" t="s">
        <v>121</v>
      </c>
      <c r="U1543" s="41" t="s">
        <v>122</v>
      </c>
      <c r="V1543" s="41" t="s">
        <v>122</v>
      </c>
      <c r="W1543" s="41" t="s">
        <v>296</v>
      </c>
      <c r="X1543" s="43">
        <v>43604</v>
      </c>
      <c r="Y1543" s="43">
        <f t="shared" si="105"/>
        <v>43604</v>
      </c>
      <c r="Z1543" s="41">
        <f t="shared" si="106"/>
        <v>1536</v>
      </c>
      <c r="AA1543" s="42">
        <v>324</v>
      </c>
      <c r="AB1543" s="42">
        <v>0</v>
      </c>
      <c r="AC1543" s="40"/>
      <c r="AD1543" s="44" t="s">
        <v>400</v>
      </c>
      <c r="AE1543" s="41">
        <f t="shared" si="107"/>
        <v>1536</v>
      </c>
      <c r="AF1543" s="45" t="s">
        <v>401</v>
      </c>
      <c r="AG1543" s="46" t="s">
        <v>173</v>
      </c>
      <c r="AH1543" s="40">
        <f t="shared" si="103"/>
        <v>43646</v>
      </c>
      <c r="AI1543" s="40">
        <f t="shared" si="104"/>
        <v>43646</v>
      </c>
      <c r="AJ1543" s="41" t="s">
        <v>402</v>
      </c>
    </row>
    <row r="1544" spans="1:36" ht="15" customHeight="1">
      <c r="A1544" s="39">
        <f t="shared" si="108"/>
        <v>2019</v>
      </c>
      <c r="B1544" s="40">
        <v>43556</v>
      </c>
      <c r="C1544" s="40">
        <v>43646</v>
      </c>
      <c r="D1544" s="41" t="s">
        <v>96</v>
      </c>
      <c r="E1544" s="41">
        <v>322</v>
      </c>
      <c r="F1544" s="41" t="s">
        <v>144</v>
      </c>
      <c r="G1544" s="41" t="s">
        <v>144</v>
      </c>
      <c r="H1544" s="41" t="s">
        <v>145</v>
      </c>
      <c r="I1544" s="41" t="s">
        <v>304</v>
      </c>
      <c r="J1544" s="41" t="s">
        <v>305</v>
      </c>
      <c r="K1544" s="41" t="s">
        <v>306</v>
      </c>
      <c r="L1544" s="41" t="s">
        <v>101</v>
      </c>
      <c r="M1544" s="41" t="s">
        <v>164</v>
      </c>
      <c r="N1544" s="41" t="s">
        <v>103</v>
      </c>
      <c r="O1544" s="41">
        <v>0</v>
      </c>
      <c r="P1544" s="42">
        <v>0</v>
      </c>
      <c r="Q1544" s="41" t="s">
        <v>121</v>
      </c>
      <c r="R1544" s="41" t="s">
        <v>122</v>
      </c>
      <c r="S1544" s="41" t="s">
        <v>122</v>
      </c>
      <c r="T1544" s="41" t="s">
        <v>121</v>
      </c>
      <c r="U1544" s="41" t="s">
        <v>122</v>
      </c>
      <c r="V1544" s="41" t="s">
        <v>122</v>
      </c>
      <c r="W1544" s="41" t="s">
        <v>296</v>
      </c>
      <c r="X1544" s="43">
        <v>43604</v>
      </c>
      <c r="Y1544" s="43">
        <f t="shared" si="105"/>
        <v>43604</v>
      </c>
      <c r="Z1544" s="41">
        <f t="shared" si="106"/>
        <v>1537</v>
      </c>
      <c r="AA1544" s="42">
        <v>467</v>
      </c>
      <c r="AB1544" s="42">
        <v>0</v>
      </c>
      <c r="AC1544" s="40"/>
      <c r="AD1544" s="44" t="s">
        <v>400</v>
      </c>
      <c r="AE1544" s="41">
        <f t="shared" si="107"/>
        <v>1537</v>
      </c>
      <c r="AF1544" s="45" t="s">
        <v>401</v>
      </c>
      <c r="AG1544" s="46" t="s">
        <v>173</v>
      </c>
      <c r="AH1544" s="40">
        <f t="shared" si="103"/>
        <v>43646</v>
      </c>
      <c r="AI1544" s="40">
        <f t="shared" si="104"/>
        <v>43646</v>
      </c>
      <c r="AJ1544" s="41" t="s">
        <v>402</v>
      </c>
    </row>
    <row r="1545" spans="1:36" ht="15" customHeight="1">
      <c r="A1545" s="39">
        <f t="shared" si="108"/>
        <v>2019</v>
      </c>
      <c r="B1545" s="40">
        <v>43556</v>
      </c>
      <c r="C1545" s="40">
        <v>43646</v>
      </c>
      <c r="D1545" s="41" t="s">
        <v>96</v>
      </c>
      <c r="E1545" s="41">
        <v>322</v>
      </c>
      <c r="F1545" s="41" t="s">
        <v>144</v>
      </c>
      <c r="G1545" s="41" t="s">
        <v>144</v>
      </c>
      <c r="H1545" s="41" t="s">
        <v>145</v>
      </c>
      <c r="I1545" s="41" t="s">
        <v>304</v>
      </c>
      <c r="J1545" s="41" t="s">
        <v>305</v>
      </c>
      <c r="K1545" s="41" t="s">
        <v>306</v>
      </c>
      <c r="L1545" s="41" t="s">
        <v>101</v>
      </c>
      <c r="M1545" s="41" t="s">
        <v>164</v>
      </c>
      <c r="N1545" s="41" t="s">
        <v>103</v>
      </c>
      <c r="O1545" s="41">
        <v>0</v>
      </c>
      <c r="P1545" s="42">
        <v>0</v>
      </c>
      <c r="Q1545" s="41" t="s">
        <v>121</v>
      </c>
      <c r="R1545" s="41" t="s">
        <v>122</v>
      </c>
      <c r="S1545" s="41" t="s">
        <v>122</v>
      </c>
      <c r="T1545" s="41" t="s">
        <v>121</v>
      </c>
      <c r="U1545" s="41" t="s">
        <v>122</v>
      </c>
      <c r="V1545" s="41" t="s">
        <v>122</v>
      </c>
      <c r="W1545" s="41" t="s">
        <v>296</v>
      </c>
      <c r="X1545" s="43">
        <v>43598</v>
      </c>
      <c r="Y1545" s="43">
        <f t="shared" si="105"/>
        <v>43598</v>
      </c>
      <c r="Z1545" s="41">
        <f t="shared" si="106"/>
        <v>1538</v>
      </c>
      <c r="AA1545" s="42">
        <v>350</v>
      </c>
      <c r="AB1545" s="42">
        <v>0</v>
      </c>
      <c r="AC1545" s="40"/>
      <c r="AD1545" s="44" t="s">
        <v>400</v>
      </c>
      <c r="AE1545" s="41">
        <f t="shared" si="107"/>
        <v>1538</v>
      </c>
      <c r="AF1545" s="45" t="s">
        <v>401</v>
      </c>
      <c r="AG1545" s="46" t="s">
        <v>173</v>
      </c>
      <c r="AH1545" s="40">
        <f t="shared" si="103"/>
        <v>43646</v>
      </c>
      <c r="AI1545" s="40">
        <f t="shared" si="104"/>
        <v>43646</v>
      </c>
      <c r="AJ1545" s="41" t="s">
        <v>402</v>
      </c>
    </row>
    <row r="1546" spans="1:36" ht="15" customHeight="1">
      <c r="A1546" s="39">
        <f t="shared" si="108"/>
        <v>2019</v>
      </c>
      <c r="B1546" s="40">
        <v>43556</v>
      </c>
      <c r="C1546" s="40">
        <v>43646</v>
      </c>
      <c r="D1546" s="41" t="s">
        <v>96</v>
      </c>
      <c r="E1546" s="41">
        <v>202</v>
      </c>
      <c r="F1546" s="41" t="s">
        <v>114</v>
      </c>
      <c r="G1546" s="41" t="s">
        <v>114</v>
      </c>
      <c r="H1546" s="41" t="s">
        <v>254</v>
      </c>
      <c r="I1546" s="41" t="s">
        <v>255</v>
      </c>
      <c r="J1546" s="41" t="s">
        <v>248</v>
      </c>
      <c r="K1546" s="41" t="s">
        <v>239</v>
      </c>
      <c r="L1546" s="41" t="s">
        <v>101</v>
      </c>
      <c r="M1546" s="41" t="s">
        <v>240</v>
      </c>
      <c r="N1546" s="41" t="s">
        <v>103</v>
      </c>
      <c r="O1546" s="41">
        <v>0</v>
      </c>
      <c r="P1546" s="42">
        <v>0</v>
      </c>
      <c r="Q1546" s="41" t="s">
        <v>121</v>
      </c>
      <c r="R1546" s="41" t="s">
        <v>122</v>
      </c>
      <c r="S1546" s="41" t="s">
        <v>122</v>
      </c>
      <c r="T1546" s="41" t="s">
        <v>121</v>
      </c>
      <c r="U1546" s="41" t="s">
        <v>122</v>
      </c>
      <c r="V1546" s="41" t="s">
        <v>122</v>
      </c>
      <c r="W1546" s="41" t="s">
        <v>240</v>
      </c>
      <c r="X1546" s="43">
        <v>43556</v>
      </c>
      <c r="Y1546" s="43">
        <v>43646</v>
      </c>
      <c r="Z1546" s="41">
        <f t="shared" si="106"/>
        <v>1539</v>
      </c>
      <c r="AA1546" s="42">
        <f>1800+1800+1800</f>
        <v>5400</v>
      </c>
      <c r="AB1546" s="42">
        <v>0</v>
      </c>
      <c r="AC1546" s="40"/>
      <c r="AD1546" s="44" t="s">
        <v>400</v>
      </c>
      <c r="AE1546" s="41">
        <f t="shared" si="107"/>
        <v>1539</v>
      </c>
      <c r="AF1546" s="45" t="s">
        <v>401</v>
      </c>
      <c r="AG1546" s="46" t="s">
        <v>173</v>
      </c>
      <c r="AH1546" s="40">
        <f t="shared" ref="AH1546:AH1609" si="109">+C1546</f>
        <v>43646</v>
      </c>
      <c r="AI1546" s="40">
        <f t="shared" si="104"/>
        <v>43646</v>
      </c>
      <c r="AJ1546" s="41" t="s">
        <v>402</v>
      </c>
    </row>
    <row r="1547" spans="1:36" ht="15" customHeight="1">
      <c r="A1547" s="39">
        <f t="shared" si="108"/>
        <v>2019</v>
      </c>
      <c r="B1547" s="40">
        <v>43556</v>
      </c>
      <c r="C1547" s="40">
        <v>43646</v>
      </c>
      <c r="D1547" s="41" t="s">
        <v>96</v>
      </c>
      <c r="E1547" s="41">
        <v>381</v>
      </c>
      <c r="F1547" s="41" t="s">
        <v>236</v>
      </c>
      <c r="G1547" s="41" t="s">
        <v>236</v>
      </c>
      <c r="H1547" s="41" t="s">
        <v>166</v>
      </c>
      <c r="I1547" s="41" t="s">
        <v>237</v>
      </c>
      <c r="J1547" s="41" t="s">
        <v>238</v>
      </c>
      <c r="K1547" s="41" t="s">
        <v>239</v>
      </c>
      <c r="L1547" s="41" t="s">
        <v>101</v>
      </c>
      <c r="M1547" s="41" t="s">
        <v>240</v>
      </c>
      <c r="N1547" s="41" t="s">
        <v>103</v>
      </c>
      <c r="O1547" s="41">
        <v>0</v>
      </c>
      <c r="P1547" s="42">
        <v>0</v>
      </c>
      <c r="Q1547" s="41" t="s">
        <v>121</v>
      </c>
      <c r="R1547" s="41" t="s">
        <v>122</v>
      </c>
      <c r="S1547" s="41" t="s">
        <v>122</v>
      </c>
      <c r="T1547" s="41" t="s">
        <v>121</v>
      </c>
      <c r="U1547" s="41" t="s">
        <v>122</v>
      </c>
      <c r="V1547" s="41" t="s">
        <v>122</v>
      </c>
      <c r="W1547" s="41" t="s">
        <v>240</v>
      </c>
      <c r="X1547" s="43">
        <v>43556</v>
      </c>
      <c r="Y1547" s="43">
        <v>43646</v>
      </c>
      <c r="Z1547" s="41">
        <f t="shared" si="106"/>
        <v>1540</v>
      </c>
      <c r="AA1547" s="42">
        <f t="shared" ref="AA1547:AA1552" si="110">(6960+6960+6960)/6</f>
        <v>3480</v>
      </c>
      <c r="AB1547" s="42">
        <v>0</v>
      </c>
      <c r="AC1547" s="40"/>
      <c r="AD1547" s="44" t="s">
        <v>400</v>
      </c>
      <c r="AE1547" s="41">
        <f t="shared" si="107"/>
        <v>1540</v>
      </c>
      <c r="AF1547" s="45" t="s">
        <v>401</v>
      </c>
      <c r="AG1547" s="46" t="s">
        <v>173</v>
      </c>
      <c r="AH1547" s="40">
        <f t="shared" si="109"/>
        <v>43646</v>
      </c>
      <c r="AI1547" s="40">
        <f t="shared" si="104"/>
        <v>43646</v>
      </c>
      <c r="AJ1547" s="41" t="s">
        <v>402</v>
      </c>
    </row>
    <row r="1548" spans="1:36" ht="15" customHeight="1">
      <c r="A1548" s="39">
        <f t="shared" si="108"/>
        <v>2019</v>
      </c>
      <c r="B1548" s="40">
        <v>43556</v>
      </c>
      <c r="C1548" s="40">
        <v>43646</v>
      </c>
      <c r="D1548" s="41" t="s">
        <v>96</v>
      </c>
      <c r="E1548" s="41">
        <v>381</v>
      </c>
      <c r="F1548" s="41" t="s">
        <v>236</v>
      </c>
      <c r="G1548" s="41" t="s">
        <v>236</v>
      </c>
      <c r="H1548" s="41" t="s">
        <v>166</v>
      </c>
      <c r="I1548" s="41" t="s">
        <v>241</v>
      </c>
      <c r="J1548" s="41" t="s">
        <v>242</v>
      </c>
      <c r="K1548" s="41" t="s">
        <v>243</v>
      </c>
      <c r="L1548" s="41" t="s">
        <v>101</v>
      </c>
      <c r="M1548" s="41" t="s">
        <v>240</v>
      </c>
      <c r="N1548" s="41" t="s">
        <v>103</v>
      </c>
      <c r="O1548" s="41">
        <v>0</v>
      </c>
      <c r="P1548" s="42">
        <v>0</v>
      </c>
      <c r="Q1548" s="41" t="s">
        <v>121</v>
      </c>
      <c r="R1548" s="41" t="s">
        <v>122</v>
      </c>
      <c r="S1548" s="41" t="s">
        <v>122</v>
      </c>
      <c r="T1548" s="41" t="s">
        <v>121</v>
      </c>
      <c r="U1548" s="41" t="s">
        <v>122</v>
      </c>
      <c r="V1548" s="41" t="s">
        <v>122</v>
      </c>
      <c r="W1548" s="41" t="s">
        <v>240</v>
      </c>
      <c r="X1548" s="43">
        <v>43556</v>
      </c>
      <c r="Y1548" s="43">
        <v>43646</v>
      </c>
      <c r="Z1548" s="41">
        <f t="shared" si="106"/>
        <v>1541</v>
      </c>
      <c r="AA1548" s="42">
        <f t="shared" si="110"/>
        <v>3480</v>
      </c>
      <c r="AB1548" s="42">
        <v>0</v>
      </c>
      <c r="AC1548" s="40"/>
      <c r="AD1548" s="44" t="s">
        <v>400</v>
      </c>
      <c r="AE1548" s="41">
        <f t="shared" si="107"/>
        <v>1541</v>
      </c>
      <c r="AF1548" s="45" t="s">
        <v>401</v>
      </c>
      <c r="AG1548" s="46" t="s">
        <v>173</v>
      </c>
      <c r="AH1548" s="40">
        <f t="shared" si="109"/>
        <v>43646</v>
      </c>
      <c r="AI1548" s="40">
        <f t="shared" si="104"/>
        <v>43646</v>
      </c>
      <c r="AJ1548" s="41" t="s">
        <v>402</v>
      </c>
    </row>
    <row r="1549" spans="1:36" ht="15" customHeight="1">
      <c r="A1549" s="39">
        <f t="shared" si="108"/>
        <v>2019</v>
      </c>
      <c r="B1549" s="40">
        <v>43556</v>
      </c>
      <c r="C1549" s="40">
        <v>43646</v>
      </c>
      <c r="D1549" s="41" t="s">
        <v>96</v>
      </c>
      <c r="E1549" s="41">
        <v>381</v>
      </c>
      <c r="F1549" s="41" t="s">
        <v>236</v>
      </c>
      <c r="G1549" s="41" t="s">
        <v>236</v>
      </c>
      <c r="H1549" s="41" t="s">
        <v>166</v>
      </c>
      <c r="I1549" s="41" t="s">
        <v>244</v>
      </c>
      <c r="J1549" s="41" t="s">
        <v>169</v>
      </c>
      <c r="K1549" s="41" t="s">
        <v>245</v>
      </c>
      <c r="L1549" s="41" t="s">
        <v>101</v>
      </c>
      <c r="M1549" s="41" t="s">
        <v>240</v>
      </c>
      <c r="N1549" s="41" t="s">
        <v>103</v>
      </c>
      <c r="O1549" s="41">
        <v>0</v>
      </c>
      <c r="P1549" s="42">
        <v>0</v>
      </c>
      <c r="Q1549" s="41" t="s">
        <v>121</v>
      </c>
      <c r="R1549" s="41" t="s">
        <v>122</v>
      </c>
      <c r="S1549" s="41" t="s">
        <v>122</v>
      </c>
      <c r="T1549" s="41" t="s">
        <v>121</v>
      </c>
      <c r="U1549" s="41" t="s">
        <v>122</v>
      </c>
      <c r="V1549" s="41" t="s">
        <v>122</v>
      </c>
      <c r="W1549" s="41" t="s">
        <v>240</v>
      </c>
      <c r="X1549" s="43">
        <v>43556</v>
      </c>
      <c r="Y1549" s="43">
        <v>43646</v>
      </c>
      <c r="Z1549" s="41">
        <f t="shared" si="106"/>
        <v>1542</v>
      </c>
      <c r="AA1549" s="42">
        <f t="shared" si="110"/>
        <v>3480</v>
      </c>
      <c r="AB1549" s="42">
        <v>0</v>
      </c>
      <c r="AC1549" s="40"/>
      <c r="AD1549" s="44" t="s">
        <v>400</v>
      </c>
      <c r="AE1549" s="41">
        <f t="shared" si="107"/>
        <v>1542</v>
      </c>
      <c r="AF1549" s="45" t="s">
        <v>401</v>
      </c>
      <c r="AG1549" s="46" t="s">
        <v>173</v>
      </c>
      <c r="AH1549" s="40">
        <f t="shared" si="109"/>
        <v>43646</v>
      </c>
      <c r="AI1549" s="40">
        <f t="shared" si="104"/>
        <v>43646</v>
      </c>
      <c r="AJ1549" s="41" t="s">
        <v>402</v>
      </c>
    </row>
    <row r="1550" spans="1:36" ht="15" customHeight="1">
      <c r="A1550" s="39">
        <f t="shared" si="108"/>
        <v>2019</v>
      </c>
      <c r="B1550" s="40">
        <v>43556</v>
      </c>
      <c r="C1550" s="40">
        <v>43646</v>
      </c>
      <c r="D1550" s="41" t="s">
        <v>96</v>
      </c>
      <c r="E1550" s="41">
        <v>381</v>
      </c>
      <c r="F1550" s="41" t="s">
        <v>236</v>
      </c>
      <c r="G1550" s="41" t="s">
        <v>236</v>
      </c>
      <c r="H1550" s="41" t="s">
        <v>166</v>
      </c>
      <c r="I1550" s="41" t="s">
        <v>246</v>
      </c>
      <c r="J1550" s="41" t="s">
        <v>247</v>
      </c>
      <c r="K1550" s="41" t="s">
        <v>248</v>
      </c>
      <c r="L1550" s="41" t="s">
        <v>101</v>
      </c>
      <c r="M1550" s="41" t="s">
        <v>240</v>
      </c>
      <c r="N1550" s="41" t="s">
        <v>103</v>
      </c>
      <c r="O1550" s="41">
        <v>0</v>
      </c>
      <c r="P1550" s="42">
        <v>0</v>
      </c>
      <c r="Q1550" s="41" t="s">
        <v>121</v>
      </c>
      <c r="R1550" s="41" t="s">
        <v>122</v>
      </c>
      <c r="S1550" s="41" t="s">
        <v>122</v>
      </c>
      <c r="T1550" s="41" t="s">
        <v>121</v>
      </c>
      <c r="U1550" s="41" t="s">
        <v>122</v>
      </c>
      <c r="V1550" s="41" t="s">
        <v>122</v>
      </c>
      <c r="W1550" s="41" t="s">
        <v>240</v>
      </c>
      <c r="X1550" s="43">
        <v>43556</v>
      </c>
      <c r="Y1550" s="43">
        <v>43646</v>
      </c>
      <c r="Z1550" s="41">
        <f t="shared" si="106"/>
        <v>1543</v>
      </c>
      <c r="AA1550" s="42">
        <f t="shared" si="110"/>
        <v>3480</v>
      </c>
      <c r="AB1550" s="42">
        <v>0</v>
      </c>
      <c r="AC1550" s="40"/>
      <c r="AD1550" s="44" t="s">
        <v>400</v>
      </c>
      <c r="AE1550" s="41">
        <f t="shared" si="107"/>
        <v>1543</v>
      </c>
      <c r="AF1550" s="45" t="s">
        <v>401</v>
      </c>
      <c r="AG1550" s="46" t="s">
        <v>173</v>
      </c>
      <c r="AH1550" s="40">
        <f t="shared" si="109"/>
        <v>43646</v>
      </c>
      <c r="AI1550" s="40">
        <f t="shared" si="104"/>
        <v>43646</v>
      </c>
      <c r="AJ1550" s="41" t="s">
        <v>402</v>
      </c>
    </row>
    <row r="1551" spans="1:36" ht="15" customHeight="1">
      <c r="A1551" s="39">
        <f t="shared" si="108"/>
        <v>2019</v>
      </c>
      <c r="B1551" s="40">
        <v>43556</v>
      </c>
      <c r="C1551" s="40">
        <v>43646</v>
      </c>
      <c r="D1551" s="41" t="s">
        <v>96</v>
      </c>
      <c r="E1551" s="41">
        <v>381</v>
      </c>
      <c r="F1551" s="41" t="s">
        <v>236</v>
      </c>
      <c r="G1551" s="41" t="s">
        <v>236</v>
      </c>
      <c r="H1551" s="41" t="s">
        <v>166</v>
      </c>
      <c r="I1551" s="41" t="s">
        <v>249</v>
      </c>
      <c r="J1551" s="41" t="s">
        <v>250</v>
      </c>
      <c r="K1551" s="41" t="s">
        <v>163</v>
      </c>
      <c r="L1551" s="41" t="s">
        <v>101</v>
      </c>
      <c r="M1551" s="41" t="s">
        <v>240</v>
      </c>
      <c r="N1551" s="41" t="s">
        <v>103</v>
      </c>
      <c r="O1551" s="41">
        <v>0</v>
      </c>
      <c r="P1551" s="42">
        <v>0</v>
      </c>
      <c r="Q1551" s="41" t="s">
        <v>121</v>
      </c>
      <c r="R1551" s="41" t="s">
        <v>122</v>
      </c>
      <c r="S1551" s="41" t="s">
        <v>122</v>
      </c>
      <c r="T1551" s="41" t="s">
        <v>121</v>
      </c>
      <c r="U1551" s="41" t="s">
        <v>122</v>
      </c>
      <c r="V1551" s="41" t="s">
        <v>122</v>
      </c>
      <c r="W1551" s="41" t="s">
        <v>240</v>
      </c>
      <c r="X1551" s="43">
        <v>43556</v>
      </c>
      <c r="Y1551" s="43">
        <v>43646</v>
      </c>
      <c r="Z1551" s="41">
        <f t="shared" si="106"/>
        <v>1544</v>
      </c>
      <c r="AA1551" s="42">
        <f t="shared" si="110"/>
        <v>3480</v>
      </c>
      <c r="AB1551" s="42">
        <v>0</v>
      </c>
      <c r="AC1551" s="40"/>
      <c r="AD1551" s="44" t="s">
        <v>400</v>
      </c>
      <c r="AE1551" s="41">
        <f t="shared" si="107"/>
        <v>1544</v>
      </c>
      <c r="AF1551" s="45" t="s">
        <v>401</v>
      </c>
      <c r="AG1551" s="46" t="s">
        <v>173</v>
      </c>
      <c r="AH1551" s="40">
        <f t="shared" si="109"/>
        <v>43646</v>
      </c>
      <c r="AI1551" s="40">
        <f t="shared" si="104"/>
        <v>43646</v>
      </c>
      <c r="AJ1551" s="41" t="s">
        <v>402</v>
      </c>
    </row>
    <row r="1552" spans="1:36" ht="15" customHeight="1">
      <c r="A1552" s="39">
        <f t="shared" si="108"/>
        <v>2019</v>
      </c>
      <c r="B1552" s="40">
        <v>43556</v>
      </c>
      <c r="C1552" s="40">
        <v>43646</v>
      </c>
      <c r="D1552" s="41" t="s">
        <v>96</v>
      </c>
      <c r="E1552" s="41">
        <v>294</v>
      </c>
      <c r="F1552" s="41" t="s">
        <v>251</v>
      </c>
      <c r="G1552" s="41" t="s">
        <v>251</v>
      </c>
      <c r="H1552" s="41" t="s">
        <v>180</v>
      </c>
      <c r="I1552" s="41" t="s">
        <v>1333</v>
      </c>
      <c r="J1552" s="41" t="s">
        <v>1334</v>
      </c>
      <c r="K1552" s="41" t="s">
        <v>257</v>
      </c>
      <c r="L1552" s="41" t="s">
        <v>101</v>
      </c>
      <c r="M1552" s="41" t="s">
        <v>240</v>
      </c>
      <c r="N1552" s="41" t="s">
        <v>103</v>
      </c>
      <c r="O1552" s="41">
        <v>0</v>
      </c>
      <c r="P1552" s="42">
        <v>0</v>
      </c>
      <c r="Q1552" s="41" t="s">
        <v>121</v>
      </c>
      <c r="R1552" s="41" t="s">
        <v>122</v>
      </c>
      <c r="S1552" s="41" t="s">
        <v>122</v>
      </c>
      <c r="T1552" s="41" t="s">
        <v>121</v>
      </c>
      <c r="U1552" s="41" t="s">
        <v>122</v>
      </c>
      <c r="V1552" s="41" t="s">
        <v>122</v>
      </c>
      <c r="W1552" s="41" t="s">
        <v>240</v>
      </c>
      <c r="X1552" s="43">
        <v>43556</v>
      </c>
      <c r="Y1552" s="43">
        <v>43646</v>
      </c>
      <c r="Z1552" s="41">
        <f t="shared" si="106"/>
        <v>1545</v>
      </c>
      <c r="AA1552" s="42">
        <f t="shared" si="110"/>
        <v>3480</v>
      </c>
      <c r="AB1552" s="42">
        <v>0</v>
      </c>
      <c r="AC1552" s="40"/>
      <c r="AD1552" s="44" t="s">
        <v>400</v>
      </c>
      <c r="AE1552" s="41">
        <f t="shared" si="107"/>
        <v>1545</v>
      </c>
      <c r="AF1552" s="45" t="s">
        <v>401</v>
      </c>
      <c r="AG1552" s="46" t="s">
        <v>173</v>
      </c>
      <c r="AH1552" s="40">
        <f t="shared" si="109"/>
        <v>43646</v>
      </c>
      <c r="AI1552" s="40">
        <f t="shared" ref="AI1552:AI1615" si="111">+AH1552</f>
        <v>43646</v>
      </c>
      <c r="AJ1552" s="41" t="s">
        <v>402</v>
      </c>
    </row>
    <row r="1553" spans="1:36" ht="15" customHeight="1">
      <c r="A1553" s="39">
        <f t="shared" si="108"/>
        <v>2019</v>
      </c>
      <c r="B1553" s="40">
        <v>43556</v>
      </c>
      <c r="C1553" s="40">
        <v>43646</v>
      </c>
      <c r="D1553" s="41" t="s">
        <v>96</v>
      </c>
      <c r="E1553" s="41">
        <v>482</v>
      </c>
      <c r="F1553" s="41" t="s">
        <v>259</v>
      </c>
      <c r="G1553" s="41" t="s">
        <v>259</v>
      </c>
      <c r="H1553" s="41" t="s">
        <v>166</v>
      </c>
      <c r="I1553" s="41" t="s">
        <v>1335</v>
      </c>
      <c r="J1553" s="41" t="s">
        <v>375</v>
      </c>
      <c r="K1553" s="41" t="s">
        <v>1336</v>
      </c>
      <c r="L1553" s="41" t="s">
        <v>101</v>
      </c>
      <c r="M1553" s="41" t="s">
        <v>240</v>
      </c>
      <c r="N1553" s="41" t="s">
        <v>103</v>
      </c>
      <c r="O1553" s="41">
        <v>0</v>
      </c>
      <c r="P1553" s="42">
        <v>0</v>
      </c>
      <c r="Q1553" s="41" t="s">
        <v>121</v>
      </c>
      <c r="R1553" s="41" t="s">
        <v>122</v>
      </c>
      <c r="S1553" s="41" t="s">
        <v>122</v>
      </c>
      <c r="T1553" s="41" t="s">
        <v>121</v>
      </c>
      <c r="U1553" s="41" t="s">
        <v>122</v>
      </c>
      <c r="V1553" s="41" t="s">
        <v>122</v>
      </c>
      <c r="W1553" s="41" t="s">
        <v>240</v>
      </c>
      <c r="X1553" s="43">
        <v>43556</v>
      </c>
      <c r="Y1553" s="43">
        <v>43646</v>
      </c>
      <c r="Z1553" s="41">
        <f t="shared" si="106"/>
        <v>1546</v>
      </c>
      <c r="AA1553" s="42">
        <f t="shared" ref="AA1553:AA1558" si="112">(7890+7890+7890)/6</f>
        <v>3945</v>
      </c>
      <c r="AB1553" s="42">
        <v>0</v>
      </c>
      <c r="AC1553" s="40"/>
      <c r="AD1553" s="44" t="s">
        <v>400</v>
      </c>
      <c r="AE1553" s="41">
        <f t="shared" si="107"/>
        <v>1546</v>
      </c>
      <c r="AF1553" s="45" t="s">
        <v>401</v>
      </c>
      <c r="AG1553" s="46" t="s">
        <v>173</v>
      </c>
      <c r="AH1553" s="40">
        <f t="shared" si="109"/>
        <v>43646</v>
      </c>
      <c r="AI1553" s="40">
        <f t="shared" si="111"/>
        <v>43646</v>
      </c>
      <c r="AJ1553" s="41" t="s">
        <v>402</v>
      </c>
    </row>
    <row r="1554" spans="1:36" ht="15" customHeight="1">
      <c r="A1554" s="39">
        <f t="shared" si="108"/>
        <v>2019</v>
      </c>
      <c r="B1554" s="40">
        <v>43556</v>
      </c>
      <c r="C1554" s="40">
        <v>43646</v>
      </c>
      <c r="D1554" s="41" t="s">
        <v>96</v>
      </c>
      <c r="E1554" s="41">
        <v>471</v>
      </c>
      <c r="F1554" s="41" t="s">
        <v>969</v>
      </c>
      <c r="G1554" s="41" t="s">
        <v>969</v>
      </c>
      <c r="H1554" s="41" t="s">
        <v>127</v>
      </c>
      <c r="I1554" s="41" t="s">
        <v>995</v>
      </c>
      <c r="J1554" s="41" t="s">
        <v>1337</v>
      </c>
      <c r="K1554" s="41" t="s">
        <v>239</v>
      </c>
      <c r="L1554" s="41" t="s">
        <v>101</v>
      </c>
      <c r="M1554" s="41" t="s">
        <v>240</v>
      </c>
      <c r="N1554" s="41" t="s">
        <v>103</v>
      </c>
      <c r="O1554" s="41">
        <v>0</v>
      </c>
      <c r="P1554" s="42">
        <v>0</v>
      </c>
      <c r="Q1554" s="41" t="s">
        <v>121</v>
      </c>
      <c r="R1554" s="41" t="s">
        <v>122</v>
      </c>
      <c r="S1554" s="41" t="s">
        <v>122</v>
      </c>
      <c r="T1554" s="41" t="s">
        <v>121</v>
      </c>
      <c r="U1554" s="41" t="s">
        <v>122</v>
      </c>
      <c r="V1554" s="41" t="s">
        <v>122</v>
      </c>
      <c r="W1554" s="41" t="s">
        <v>240</v>
      </c>
      <c r="X1554" s="43">
        <v>43556</v>
      </c>
      <c r="Y1554" s="43">
        <v>43646</v>
      </c>
      <c r="Z1554" s="41">
        <f t="shared" si="106"/>
        <v>1547</v>
      </c>
      <c r="AA1554" s="42">
        <f t="shared" si="112"/>
        <v>3945</v>
      </c>
      <c r="AB1554" s="42">
        <v>0</v>
      </c>
      <c r="AC1554" s="40"/>
      <c r="AD1554" s="44" t="s">
        <v>400</v>
      </c>
      <c r="AE1554" s="41">
        <f t="shared" si="107"/>
        <v>1547</v>
      </c>
      <c r="AF1554" s="45" t="s">
        <v>401</v>
      </c>
      <c r="AG1554" s="46" t="s">
        <v>173</v>
      </c>
      <c r="AH1554" s="40">
        <f t="shared" si="109"/>
        <v>43646</v>
      </c>
      <c r="AI1554" s="40">
        <f t="shared" si="111"/>
        <v>43646</v>
      </c>
      <c r="AJ1554" s="41" t="s">
        <v>402</v>
      </c>
    </row>
    <row r="1555" spans="1:36" ht="15" customHeight="1">
      <c r="A1555" s="39">
        <f t="shared" si="108"/>
        <v>2019</v>
      </c>
      <c r="B1555" s="40">
        <v>43556</v>
      </c>
      <c r="C1555" s="40">
        <v>43646</v>
      </c>
      <c r="D1555" s="41" t="s">
        <v>96</v>
      </c>
      <c r="E1555" s="41">
        <v>202</v>
      </c>
      <c r="F1555" s="41" t="s">
        <v>307</v>
      </c>
      <c r="G1555" s="41" t="s">
        <v>972</v>
      </c>
      <c r="H1555" s="41" t="s">
        <v>973</v>
      </c>
      <c r="I1555" s="41" t="s">
        <v>256</v>
      </c>
      <c r="J1555" s="41" t="s">
        <v>257</v>
      </c>
      <c r="K1555" s="41" t="s">
        <v>258</v>
      </c>
      <c r="L1555" s="41" t="s">
        <v>101</v>
      </c>
      <c r="M1555" s="41" t="s">
        <v>240</v>
      </c>
      <c r="N1555" s="41" t="s">
        <v>103</v>
      </c>
      <c r="O1555" s="41">
        <v>0</v>
      </c>
      <c r="P1555" s="42">
        <v>0</v>
      </c>
      <c r="Q1555" s="41" t="s">
        <v>121</v>
      </c>
      <c r="R1555" s="41" t="s">
        <v>122</v>
      </c>
      <c r="S1555" s="41" t="s">
        <v>122</v>
      </c>
      <c r="T1555" s="41" t="s">
        <v>121</v>
      </c>
      <c r="U1555" s="41" t="s">
        <v>122</v>
      </c>
      <c r="V1555" s="41" t="s">
        <v>122</v>
      </c>
      <c r="W1555" s="41" t="s">
        <v>240</v>
      </c>
      <c r="X1555" s="43">
        <v>43556</v>
      </c>
      <c r="Y1555" s="43">
        <v>43646</v>
      </c>
      <c r="Z1555" s="41">
        <f t="shared" si="106"/>
        <v>1548</v>
      </c>
      <c r="AA1555" s="42">
        <f t="shared" si="112"/>
        <v>3945</v>
      </c>
      <c r="AB1555" s="42">
        <v>0</v>
      </c>
      <c r="AC1555" s="40"/>
      <c r="AD1555" s="44" t="s">
        <v>400</v>
      </c>
      <c r="AE1555" s="41">
        <f t="shared" si="107"/>
        <v>1548</v>
      </c>
      <c r="AF1555" s="45" t="s">
        <v>401</v>
      </c>
      <c r="AG1555" s="46" t="s">
        <v>173</v>
      </c>
      <c r="AH1555" s="40">
        <f t="shared" si="109"/>
        <v>43646</v>
      </c>
      <c r="AI1555" s="40">
        <f t="shared" si="111"/>
        <v>43646</v>
      </c>
      <c r="AJ1555" s="41" t="s">
        <v>402</v>
      </c>
    </row>
    <row r="1556" spans="1:36" ht="15" customHeight="1">
      <c r="A1556" s="39">
        <f t="shared" si="108"/>
        <v>2019</v>
      </c>
      <c r="B1556" s="40">
        <v>43556</v>
      </c>
      <c r="C1556" s="40">
        <v>43646</v>
      </c>
      <c r="D1556" s="41" t="s">
        <v>96</v>
      </c>
      <c r="E1556" s="41">
        <v>203</v>
      </c>
      <c r="F1556" s="41" t="s">
        <v>191</v>
      </c>
      <c r="G1556" s="41" t="s">
        <v>191</v>
      </c>
      <c r="H1556" s="41" t="s">
        <v>271</v>
      </c>
      <c r="I1556" s="41" t="s">
        <v>272</v>
      </c>
      <c r="J1556" s="41" t="s">
        <v>273</v>
      </c>
      <c r="K1556" s="41" t="s">
        <v>228</v>
      </c>
      <c r="L1556" s="41" t="s">
        <v>101</v>
      </c>
      <c r="M1556" s="41" t="s">
        <v>240</v>
      </c>
      <c r="N1556" s="41" t="s">
        <v>103</v>
      </c>
      <c r="O1556" s="41">
        <v>0</v>
      </c>
      <c r="P1556" s="42">
        <v>0</v>
      </c>
      <c r="Q1556" s="41" t="s">
        <v>121</v>
      </c>
      <c r="R1556" s="41" t="s">
        <v>122</v>
      </c>
      <c r="S1556" s="41" t="s">
        <v>122</v>
      </c>
      <c r="T1556" s="41" t="s">
        <v>121</v>
      </c>
      <c r="U1556" s="41" t="s">
        <v>122</v>
      </c>
      <c r="V1556" s="41" t="s">
        <v>122</v>
      </c>
      <c r="W1556" s="41" t="s">
        <v>240</v>
      </c>
      <c r="X1556" s="43">
        <v>43556</v>
      </c>
      <c r="Y1556" s="43">
        <v>43646</v>
      </c>
      <c r="Z1556" s="41">
        <f t="shared" si="106"/>
        <v>1549</v>
      </c>
      <c r="AA1556" s="42">
        <f t="shared" si="112"/>
        <v>3945</v>
      </c>
      <c r="AB1556" s="42">
        <v>0</v>
      </c>
      <c r="AC1556" s="40"/>
      <c r="AD1556" s="44" t="s">
        <v>400</v>
      </c>
      <c r="AE1556" s="41">
        <f t="shared" si="107"/>
        <v>1549</v>
      </c>
      <c r="AF1556" s="45" t="s">
        <v>401</v>
      </c>
      <c r="AG1556" s="46" t="s">
        <v>173</v>
      </c>
      <c r="AH1556" s="40">
        <f t="shared" si="109"/>
        <v>43646</v>
      </c>
      <c r="AI1556" s="40">
        <f t="shared" si="111"/>
        <v>43646</v>
      </c>
      <c r="AJ1556" s="41" t="s">
        <v>402</v>
      </c>
    </row>
    <row r="1557" spans="1:36" ht="15" customHeight="1">
      <c r="A1557" s="39">
        <f t="shared" si="108"/>
        <v>2019</v>
      </c>
      <c r="B1557" s="40">
        <v>43556</v>
      </c>
      <c r="C1557" s="40">
        <v>43646</v>
      </c>
      <c r="D1557" s="41" t="s">
        <v>96</v>
      </c>
      <c r="E1557" s="41">
        <v>211</v>
      </c>
      <c r="F1557" s="41" t="s">
        <v>274</v>
      </c>
      <c r="G1557" s="41" t="s">
        <v>274</v>
      </c>
      <c r="H1557" s="41" t="s">
        <v>275</v>
      </c>
      <c r="I1557" s="41" t="s">
        <v>276</v>
      </c>
      <c r="J1557" s="41" t="s">
        <v>277</v>
      </c>
      <c r="K1557" s="41" t="s">
        <v>278</v>
      </c>
      <c r="L1557" s="41" t="s">
        <v>101</v>
      </c>
      <c r="M1557" s="41" t="s">
        <v>240</v>
      </c>
      <c r="N1557" s="41" t="s">
        <v>103</v>
      </c>
      <c r="O1557" s="41">
        <v>0</v>
      </c>
      <c r="P1557" s="42">
        <v>0</v>
      </c>
      <c r="Q1557" s="41" t="s">
        <v>121</v>
      </c>
      <c r="R1557" s="41" t="s">
        <v>122</v>
      </c>
      <c r="S1557" s="41" t="s">
        <v>122</v>
      </c>
      <c r="T1557" s="41" t="s">
        <v>121</v>
      </c>
      <c r="U1557" s="41" t="s">
        <v>122</v>
      </c>
      <c r="V1557" s="41" t="s">
        <v>122</v>
      </c>
      <c r="W1557" s="41" t="s">
        <v>240</v>
      </c>
      <c r="X1557" s="43">
        <v>43556</v>
      </c>
      <c r="Y1557" s="43">
        <v>43646</v>
      </c>
      <c r="Z1557" s="41">
        <f t="shared" si="106"/>
        <v>1550</v>
      </c>
      <c r="AA1557" s="42">
        <f t="shared" si="112"/>
        <v>3945</v>
      </c>
      <c r="AB1557" s="42">
        <v>0</v>
      </c>
      <c r="AC1557" s="40"/>
      <c r="AD1557" s="44" t="s">
        <v>400</v>
      </c>
      <c r="AE1557" s="41">
        <f t="shared" si="107"/>
        <v>1550</v>
      </c>
      <c r="AF1557" s="45" t="s">
        <v>401</v>
      </c>
      <c r="AG1557" s="46" t="s">
        <v>173</v>
      </c>
      <c r="AH1557" s="40">
        <f t="shared" si="109"/>
        <v>43646</v>
      </c>
      <c r="AI1557" s="40">
        <f t="shared" si="111"/>
        <v>43646</v>
      </c>
      <c r="AJ1557" s="41" t="s">
        <v>402</v>
      </c>
    </row>
    <row r="1558" spans="1:36" ht="15" customHeight="1">
      <c r="A1558" s="39">
        <f t="shared" si="108"/>
        <v>2019</v>
      </c>
      <c r="B1558" s="40">
        <v>43556</v>
      </c>
      <c r="C1558" s="40">
        <v>43646</v>
      </c>
      <c r="D1558" s="41" t="s">
        <v>96</v>
      </c>
      <c r="E1558" s="41">
        <v>202</v>
      </c>
      <c r="F1558" s="41" t="s">
        <v>307</v>
      </c>
      <c r="G1558" s="41" t="s">
        <v>972</v>
      </c>
      <c r="H1558" s="41" t="s">
        <v>973</v>
      </c>
      <c r="I1558" s="41" t="s">
        <v>974</v>
      </c>
      <c r="J1558" s="41" t="s">
        <v>976</v>
      </c>
      <c r="K1558" s="41" t="s">
        <v>779</v>
      </c>
      <c r="L1558" s="41" t="s">
        <v>101</v>
      </c>
      <c r="M1558" s="41" t="s">
        <v>240</v>
      </c>
      <c r="N1558" s="41" t="s">
        <v>103</v>
      </c>
      <c r="O1558" s="41">
        <v>0</v>
      </c>
      <c r="P1558" s="42">
        <v>0</v>
      </c>
      <c r="Q1558" s="41" t="s">
        <v>121</v>
      </c>
      <c r="R1558" s="41" t="s">
        <v>122</v>
      </c>
      <c r="S1558" s="41" t="s">
        <v>122</v>
      </c>
      <c r="T1558" s="41" t="s">
        <v>121</v>
      </c>
      <c r="U1558" s="41" t="s">
        <v>122</v>
      </c>
      <c r="V1558" s="41" t="s">
        <v>122</v>
      </c>
      <c r="W1558" s="41" t="s">
        <v>240</v>
      </c>
      <c r="X1558" s="43">
        <v>43556</v>
      </c>
      <c r="Y1558" s="43">
        <v>43646</v>
      </c>
      <c r="Z1558" s="41">
        <f t="shared" si="106"/>
        <v>1551</v>
      </c>
      <c r="AA1558" s="42">
        <f t="shared" si="112"/>
        <v>3945</v>
      </c>
      <c r="AB1558" s="42">
        <v>0</v>
      </c>
      <c r="AC1558" s="40"/>
      <c r="AD1558" s="44" t="s">
        <v>400</v>
      </c>
      <c r="AE1558" s="41">
        <f t="shared" si="107"/>
        <v>1551</v>
      </c>
      <c r="AF1558" s="45" t="s">
        <v>401</v>
      </c>
      <c r="AG1558" s="46" t="s">
        <v>173</v>
      </c>
      <c r="AH1558" s="40">
        <f t="shared" si="109"/>
        <v>43646</v>
      </c>
      <c r="AI1558" s="40">
        <f t="shared" si="111"/>
        <v>43646</v>
      </c>
      <c r="AJ1558" s="41" t="s">
        <v>402</v>
      </c>
    </row>
    <row r="1559" spans="1:36" ht="15" customHeight="1">
      <c r="A1559" s="39">
        <f t="shared" si="108"/>
        <v>2019</v>
      </c>
      <c r="B1559" s="40">
        <v>43556</v>
      </c>
      <c r="C1559" s="40">
        <v>43646</v>
      </c>
      <c r="D1559" s="41" t="s">
        <v>96</v>
      </c>
      <c r="E1559" s="41">
        <v>231</v>
      </c>
      <c r="F1559" s="41" t="s">
        <v>251</v>
      </c>
      <c r="G1559" s="41" t="s">
        <v>251</v>
      </c>
      <c r="H1559" s="41" t="s">
        <v>293</v>
      </c>
      <c r="I1559" s="41" t="s">
        <v>1936</v>
      </c>
      <c r="J1559" s="41" t="s">
        <v>169</v>
      </c>
      <c r="K1559" s="41" t="s">
        <v>306</v>
      </c>
      <c r="L1559" s="41" t="s">
        <v>101</v>
      </c>
      <c r="M1559" s="41" t="s">
        <v>296</v>
      </c>
      <c r="N1559" s="41" t="s">
        <v>103</v>
      </c>
      <c r="O1559" s="41">
        <v>0</v>
      </c>
      <c r="P1559" s="42">
        <v>0</v>
      </c>
      <c r="Q1559" s="41" t="s">
        <v>121</v>
      </c>
      <c r="R1559" s="41" t="s">
        <v>122</v>
      </c>
      <c r="S1559" s="41" t="s">
        <v>122</v>
      </c>
      <c r="T1559" s="41" t="s">
        <v>121</v>
      </c>
      <c r="U1559" s="41" t="s">
        <v>122</v>
      </c>
      <c r="V1559" s="41" t="s">
        <v>122</v>
      </c>
      <c r="W1559" s="41" t="s">
        <v>296</v>
      </c>
      <c r="X1559" s="43">
        <v>43598</v>
      </c>
      <c r="Y1559" s="43">
        <v>43637</v>
      </c>
      <c r="Z1559" s="41">
        <f t="shared" si="106"/>
        <v>1552</v>
      </c>
      <c r="AA1559" s="42">
        <f>8700+8700+8700+8700+17400</f>
        <v>52200</v>
      </c>
      <c r="AB1559" s="42">
        <v>0</v>
      </c>
      <c r="AC1559" s="40"/>
      <c r="AD1559" s="44" t="s">
        <v>400</v>
      </c>
      <c r="AE1559" s="41">
        <f t="shared" si="107"/>
        <v>1552</v>
      </c>
      <c r="AF1559" s="45" t="s">
        <v>401</v>
      </c>
      <c r="AG1559" s="46" t="s">
        <v>173</v>
      </c>
      <c r="AH1559" s="40">
        <f t="shared" si="109"/>
        <v>43646</v>
      </c>
      <c r="AI1559" s="40">
        <f t="shared" si="111"/>
        <v>43646</v>
      </c>
      <c r="AJ1559" s="41" t="s">
        <v>402</v>
      </c>
    </row>
    <row r="1560" spans="1:36" ht="15" customHeight="1">
      <c r="A1560" s="39">
        <f t="shared" si="108"/>
        <v>2019</v>
      </c>
      <c r="B1560" s="40">
        <v>43556</v>
      </c>
      <c r="C1560" s="40">
        <v>43646</v>
      </c>
      <c r="D1560" s="41" t="s">
        <v>96</v>
      </c>
      <c r="E1560" s="48">
        <v>204</v>
      </c>
      <c r="F1560" s="48" t="s">
        <v>191</v>
      </c>
      <c r="G1560" s="48" t="s">
        <v>191</v>
      </c>
      <c r="H1560" s="48" t="s">
        <v>192</v>
      </c>
      <c r="I1560" s="48" t="s">
        <v>193</v>
      </c>
      <c r="J1560" s="48" t="s">
        <v>194</v>
      </c>
      <c r="K1560" s="48" t="s">
        <v>195</v>
      </c>
      <c r="L1560" s="41" t="s">
        <v>101</v>
      </c>
      <c r="M1560" s="41" t="s">
        <v>240</v>
      </c>
      <c r="N1560" s="41" t="s">
        <v>103</v>
      </c>
      <c r="O1560" s="41">
        <v>0</v>
      </c>
      <c r="P1560" s="42">
        <v>0</v>
      </c>
      <c r="Q1560" s="41" t="s">
        <v>121</v>
      </c>
      <c r="R1560" s="41" t="s">
        <v>122</v>
      </c>
      <c r="S1560" s="41" t="s">
        <v>122</v>
      </c>
      <c r="T1560" s="41" t="s">
        <v>121</v>
      </c>
      <c r="U1560" s="41" t="s">
        <v>122</v>
      </c>
      <c r="V1560" s="41" t="s">
        <v>122</v>
      </c>
      <c r="W1560" s="41" t="s">
        <v>240</v>
      </c>
      <c r="X1560" s="43">
        <v>43556</v>
      </c>
      <c r="Y1560" s="43">
        <v>43646</v>
      </c>
      <c r="Z1560" s="41">
        <f t="shared" si="106"/>
        <v>1553</v>
      </c>
      <c r="AA1560" s="42">
        <f t="shared" ref="AA1560:AA1565" si="113">(6200.01+6200.01+6200.01)/6</f>
        <v>3100.0049999999997</v>
      </c>
      <c r="AB1560" s="42">
        <v>0</v>
      </c>
      <c r="AC1560" s="40"/>
      <c r="AD1560" s="44" t="s">
        <v>400</v>
      </c>
      <c r="AE1560" s="41">
        <f t="shared" si="107"/>
        <v>1553</v>
      </c>
      <c r="AF1560" s="45" t="s">
        <v>401</v>
      </c>
      <c r="AG1560" s="46" t="s">
        <v>173</v>
      </c>
      <c r="AH1560" s="40">
        <f t="shared" si="109"/>
        <v>43646</v>
      </c>
      <c r="AI1560" s="40">
        <f t="shared" si="111"/>
        <v>43646</v>
      </c>
      <c r="AJ1560" s="41" t="s">
        <v>402</v>
      </c>
    </row>
    <row r="1561" spans="1:36" ht="15" customHeight="1">
      <c r="A1561" s="39">
        <f t="shared" si="108"/>
        <v>2019</v>
      </c>
      <c r="B1561" s="40">
        <v>43556</v>
      </c>
      <c r="C1561" s="40">
        <v>43646</v>
      </c>
      <c r="D1561" s="41" t="s">
        <v>96</v>
      </c>
      <c r="E1561" s="41">
        <v>545</v>
      </c>
      <c r="F1561" s="41" t="s">
        <v>279</v>
      </c>
      <c r="G1561" s="41" t="s">
        <v>279</v>
      </c>
      <c r="H1561" s="41" t="s">
        <v>280</v>
      </c>
      <c r="I1561" s="41" t="s">
        <v>281</v>
      </c>
      <c r="J1561" s="41" t="s">
        <v>162</v>
      </c>
      <c r="K1561" s="41" t="s">
        <v>282</v>
      </c>
      <c r="L1561" s="41" t="s">
        <v>101</v>
      </c>
      <c r="M1561" s="41" t="s">
        <v>240</v>
      </c>
      <c r="N1561" s="41" t="s">
        <v>103</v>
      </c>
      <c r="O1561" s="41">
        <v>0</v>
      </c>
      <c r="P1561" s="42">
        <v>0</v>
      </c>
      <c r="Q1561" s="41" t="s">
        <v>121</v>
      </c>
      <c r="R1561" s="41" t="s">
        <v>122</v>
      </c>
      <c r="S1561" s="41" t="s">
        <v>122</v>
      </c>
      <c r="T1561" s="41" t="s">
        <v>121</v>
      </c>
      <c r="U1561" s="41" t="s">
        <v>122</v>
      </c>
      <c r="V1561" s="41" t="s">
        <v>122</v>
      </c>
      <c r="W1561" s="41" t="s">
        <v>240</v>
      </c>
      <c r="X1561" s="43">
        <v>43556</v>
      </c>
      <c r="Y1561" s="43">
        <v>43646</v>
      </c>
      <c r="Z1561" s="41">
        <f t="shared" si="106"/>
        <v>1554</v>
      </c>
      <c r="AA1561" s="42">
        <f t="shared" si="113"/>
        <v>3100.0049999999997</v>
      </c>
      <c r="AB1561" s="42">
        <v>0</v>
      </c>
      <c r="AC1561" s="40"/>
      <c r="AD1561" s="44" t="s">
        <v>400</v>
      </c>
      <c r="AE1561" s="41">
        <f t="shared" si="107"/>
        <v>1554</v>
      </c>
      <c r="AF1561" s="45" t="s">
        <v>401</v>
      </c>
      <c r="AG1561" s="46" t="s">
        <v>173</v>
      </c>
      <c r="AH1561" s="40">
        <f t="shared" si="109"/>
        <v>43646</v>
      </c>
      <c r="AI1561" s="40">
        <f t="shared" si="111"/>
        <v>43646</v>
      </c>
      <c r="AJ1561" s="41" t="s">
        <v>402</v>
      </c>
    </row>
    <row r="1562" spans="1:36" ht="15" customHeight="1">
      <c r="A1562" s="39">
        <f t="shared" si="108"/>
        <v>2019</v>
      </c>
      <c r="B1562" s="40">
        <v>43556</v>
      </c>
      <c r="C1562" s="40">
        <v>43646</v>
      </c>
      <c r="D1562" s="41" t="s">
        <v>96</v>
      </c>
      <c r="E1562" s="41">
        <v>545</v>
      </c>
      <c r="F1562" s="41" t="s">
        <v>283</v>
      </c>
      <c r="G1562" s="41" t="s">
        <v>283</v>
      </c>
      <c r="H1562" s="41" t="s">
        <v>283</v>
      </c>
      <c r="I1562" s="41" t="s">
        <v>284</v>
      </c>
      <c r="J1562" s="41" t="s">
        <v>285</v>
      </c>
      <c r="K1562" s="41" t="s">
        <v>286</v>
      </c>
      <c r="L1562" s="41" t="s">
        <v>101</v>
      </c>
      <c r="M1562" s="41" t="s">
        <v>240</v>
      </c>
      <c r="N1562" s="41" t="s">
        <v>103</v>
      </c>
      <c r="O1562" s="41">
        <v>0</v>
      </c>
      <c r="P1562" s="42">
        <v>0</v>
      </c>
      <c r="Q1562" s="41" t="s">
        <v>121</v>
      </c>
      <c r="R1562" s="41" t="s">
        <v>122</v>
      </c>
      <c r="S1562" s="41" t="s">
        <v>122</v>
      </c>
      <c r="T1562" s="41" t="s">
        <v>121</v>
      </c>
      <c r="U1562" s="41" t="s">
        <v>122</v>
      </c>
      <c r="V1562" s="41" t="s">
        <v>122</v>
      </c>
      <c r="W1562" s="41" t="s">
        <v>240</v>
      </c>
      <c r="X1562" s="43">
        <v>43556</v>
      </c>
      <c r="Y1562" s="43">
        <v>43646</v>
      </c>
      <c r="Z1562" s="41">
        <f t="shared" si="106"/>
        <v>1555</v>
      </c>
      <c r="AA1562" s="42">
        <f t="shared" si="113"/>
        <v>3100.0049999999997</v>
      </c>
      <c r="AB1562" s="42">
        <v>0</v>
      </c>
      <c r="AC1562" s="40"/>
      <c r="AD1562" s="44" t="s">
        <v>400</v>
      </c>
      <c r="AE1562" s="41">
        <f t="shared" si="107"/>
        <v>1555</v>
      </c>
      <c r="AF1562" s="45" t="s">
        <v>401</v>
      </c>
      <c r="AG1562" s="46" t="s">
        <v>173</v>
      </c>
      <c r="AH1562" s="40">
        <f t="shared" si="109"/>
        <v>43646</v>
      </c>
      <c r="AI1562" s="40">
        <f t="shared" si="111"/>
        <v>43646</v>
      </c>
      <c r="AJ1562" s="41" t="s">
        <v>402</v>
      </c>
    </row>
    <row r="1563" spans="1:36" ht="15" customHeight="1">
      <c r="A1563" s="39">
        <f t="shared" si="108"/>
        <v>2019</v>
      </c>
      <c r="B1563" s="40">
        <v>43556</v>
      </c>
      <c r="C1563" s="40">
        <v>43646</v>
      </c>
      <c r="D1563" s="41" t="s">
        <v>96</v>
      </c>
      <c r="E1563" s="41">
        <v>545</v>
      </c>
      <c r="F1563" s="41" t="s">
        <v>279</v>
      </c>
      <c r="G1563" s="41" t="s">
        <v>279</v>
      </c>
      <c r="H1563" s="41" t="s">
        <v>280</v>
      </c>
      <c r="I1563" s="41" t="s">
        <v>287</v>
      </c>
      <c r="J1563" s="41" t="s">
        <v>288</v>
      </c>
      <c r="K1563" s="41" t="s">
        <v>289</v>
      </c>
      <c r="L1563" s="41" t="s">
        <v>101</v>
      </c>
      <c r="M1563" s="41" t="s">
        <v>240</v>
      </c>
      <c r="N1563" s="41" t="s">
        <v>103</v>
      </c>
      <c r="O1563" s="41">
        <v>0</v>
      </c>
      <c r="P1563" s="42">
        <v>0</v>
      </c>
      <c r="Q1563" s="41" t="s">
        <v>121</v>
      </c>
      <c r="R1563" s="41" t="s">
        <v>122</v>
      </c>
      <c r="S1563" s="41" t="s">
        <v>122</v>
      </c>
      <c r="T1563" s="41" t="s">
        <v>121</v>
      </c>
      <c r="U1563" s="41" t="s">
        <v>122</v>
      </c>
      <c r="V1563" s="41" t="s">
        <v>122</v>
      </c>
      <c r="W1563" s="41" t="s">
        <v>240</v>
      </c>
      <c r="X1563" s="43">
        <v>43556</v>
      </c>
      <c r="Y1563" s="43">
        <v>43646</v>
      </c>
      <c r="Z1563" s="41">
        <f t="shared" si="106"/>
        <v>1556</v>
      </c>
      <c r="AA1563" s="42">
        <f t="shared" si="113"/>
        <v>3100.0049999999997</v>
      </c>
      <c r="AB1563" s="42">
        <v>0</v>
      </c>
      <c r="AC1563" s="40"/>
      <c r="AD1563" s="44" t="s">
        <v>400</v>
      </c>
      <c r="AE1563" s="41">
        <f t="shared" si="107"/>
        <v>1556</v>
      </c>
      <c r="AF1563" s="45" t="s">
        <v>401</v>
      </c>
      <c r="AG1563" s="46" t="s">
        <v>173</v>
      </c>
      <c r="AH1563" s="40">
        <f t="shared" si="109"/>
        <v>43646</v>
      </c>
      <c r="AI1563" s="40">
        <f t="shared" si="111"/>
        <v>43646</v>
      </c>
      <c r="AJ1563" s="41" t="s">
        <v>402</v>
      </c>
    </row>
    <row r="1564" spans="1:36" ht="15" customHeight="1">
      <c r="A1564" s="39">
        <f t="shared" si="108"/>
        <v>2019</v>
      </c>
      <c r="B1564" s="40">
        <v>43556</v>
      </c>
      <c r="C1564" s="40">
        <v>43646</v>
      </c>
      <c r="D1564" s="41" t="s">
        <v>96</v>
      </c>
      <c r="E1564" s="41">
        <v>545</v>
      </c>
      <c r="F1564" s="41" t="s">
        <v>279</v>
      </c>
      <c r="G1564" s="41" t="s">
        <v>279</v>
      </c>
      <c r="H1564" s="41" t="s">
        <v>280</v>
      </c>
      <c r="I1564" s="41" t="s">
        <v>290</v>
      </c>
      <c r="J1564" s="41" t="s">
        <v>291</v>
      </c>
      <c r="K1564" s="41" t="s">
        <v>292</v>
      </c>
      <c r="L1564" s="41" t="s">
        <v>101</v>
      </c>
      <c r="M1564" s="41" t="s">
        <v>240</v>
      </c>
      <c r="N1564" s="41" t="s">
        <v>103</v>
      </c>
      <c r="O1564" s="41">
        <v>0</v>
      </c>
      <c r="P1564" s="42">
        <v>0</v>
      </c>
      <c r="Q1564" s="41" t="s">
        <v>121</v>
      </c>
      <c r="R1564" s="41" t="s">
        <v>122</v>
      </c>
      <c r="S1564" s="41" t="s">
        <v>122</v>
      </c>
      <c r="T1564" s="41" t="s">
        <v>121</v>
      </c>
      <c r="U1564" s="41" t="s">
        <v>122</v>
      </c>
      <c r="V1564" s="41" t="s">
        <v>122</v>
      </c>
      <c r="W1564" s="41" t="s">
        <v>240</v>
      </c>
      <c r="X1564" s="43">
        <v>43556</v>
      </c>
      <c r="Y1564" s="43">
        <v>43646</v>
      </c>
      <c r="Z1564" s="41">
        <f t="shared" si="106"/>
        <v>1557</v>
      </c>
      <c r="AA1564" s="42">
        <f t="shared" si="113"/>
        <v>3100.0049999999997</v>
      </c>
      <c r="AB1564" s="42">
        <v>0</v>
      </c>
      <c r="AC1564" s="40"/>
      <c r="AD1564" s="44" t="s">
        <v>400</v>
      </c>
      <c r="AE1564" s="41">
        <f t="shared" si="107"/>
        <v>1557</v>
      </c>
      <c r="AF1564" s="45" t="s">
        <v>401</v>
      </c>
      <c r="AG1564" s="46" t="s">
        <v>173</v>
      </c>
      <c r="AH1564" s="40">
        <f t="shared" si="109"/>
        <v>43646</v>
      </c>
      <c r="AI1564" s="40">
        <f t="shared" si="111"/>
        <v>43646</v>
      </c>
      <c r="AJ1564" s="41" t="s">
        <v>402</v>
      </c>
    </row>
    <row r="1565" spans="1:36" ht="15" customHeight="1">
      <c r="A1565" s="39">
        <f t="shared" si="108"/>
        <v>2019</v>
      </c>
      <c r="B1565" s="40">
        <v>43556</v>
      </c>
      <c r="C1565" s="40">
        <v>43646</v>
      </c>
      <c r="D1565" s="41" t="s">
        <v>96</v>
      </c>
      <c r="E1565" s="41">
        <v>202</v>
      </c>
      <c r="F1565" s="41" t="s">
        <v>307</v>
      </c>
      <c r="G1565" s="41" t="s">
        <v>979</v>
      </c>
      <c r="H1565" s="41" t="s">
        <v>973</v>
      </c>
      <c r="I1565" s="41" t="s">
        <v>778</v>
      </c>
      <c r="J1565" s="41" t="s">
        <v>980</v>
      </c>
      <c r="K1565" s="41" t="s">
        <v>200</v>
      </c>
      <c r="L1565" s="41" t="s">
        <v>101</v>
      </c>
      <c r="M1565" s="41" t="s">
        <v>240</v>
      </c>
      <c r="N1565" s="41" t="s">
        <v>103</v>
      </c>
      <c r="O1565" s="41">
        <v>0</v>
      </c>
      <c r="P1565" s="42">
        <v>0</v>
      </c>
      <c r="Q1565" s="41" t="s">
        <v>121</v>
      </c>
      <c r="R1565" s="41" t="s">
        <v>122</v>
      </c>
      <c r="S1565" s="41" t="s">
        <v>122</v>
      </c>
      <c r="T1565" s="41" t="s">
        <v>121</v>
      </c>
      <c r="U1565" s="41" t="s">
        <v>122</v>
      </c>
      <c r="V1565" s="41" t="s">
        <v>122</v>
      </c>
      <c r="W1565" s="41" t="s">
        <v>240</v>
      </c>
      <c r="X1565" s="43">
        <v>43556</v>
      </c>
      <c r="Y1565" s="43">
        <v>43646</v>
      </c>
      <c r="Z1565" s="41">
        <f t="shared" si="106"/>
        <v>1558</v>
      </c>
      <c r="AA1565" s="42">
        <f t="shared" si="113"/>
        <v>3100.0049999999997</v>
      </c>
      <c r="AB1565" s="42">
        <v>0</v>
      </c>
      <c r="AC1565" s="40"/>
      <c r="AD1565" s="44" t="s">
        <v>400</v>
      </c>
      <c r="AE1565" s="41">
        <f t="shared" si="107"/>
        <v>1558</v>
      </c>
      <c r="AF1565" s="45" t="s">
        <v>401</v>
      </c>
      <c r="AG1565" s="46" t="s">
        <v>173</v>
      </c>
      <c r="AH1565" s="40">
        <f t="shared" si="109"/>
        <v>43646</v>
      </c>
      <c r="AI1565" s="40">
        <f t="shared" si="111"/>
        <v>43646</v>
      </c>
      <c r="AJ1565" s="41" t="s">
        <v>402</v>
      </c>
    </row>
    <row r="1566" spans="1:36" ht="15" customHeight="1">
      <c r="A1566" s="39">
        <f t="shared" si="108"/>
        <v>2019</v>
      </c>
      <c r="B1566" s="40">
        <v>43556</v>
      </c>
      <c r="C1566" s="40">
        <v>43646</v>
      </c>
      <c r="D1566" s="41" t="s">
        <v>96</v>
      </c>
      <c r="E1566" s="41">
        <v>422</v>
      </c>
      <c r="F1566" s="41" t="s">
        <v>745</v>
      </c>
      <c r="G1566" s="41" t="s">
        <v>745</v>
      </c>
      <c r="H1566" s="41" t="s">
        <v>376</v>
      </c>
      <c r="I1566" s="41" t="s">
        <v>1954</v>
      </c>
      <c r="J1566" s="41" t="s">
        <v>305</v>
      </c>
      <c r="K1566" s="41" t="s">
        <v>169</v>
      </c>
      <c r="L1566" s="41" t="s">
        <v>101</v>
      </c>
      <c r="M1566" s="41" t="s">
        <v>177</v>
      </c>
      <c r="N1566" s="41" t="s">
        <v>103</v>
      </c>
      <c r="O1566" s="41">
        <v>0</v>
      </c>
      <c r="P1566" s="42">
        <v>0</v>
      </c>
      <c r="Q1566" s="41" t="s">
        <v>121</v>
      </c>
      <c r="R1566" s="41" t="s">
        <v>122</v>
      </c>
      <c r="S1566" s="41" t="s">
        <v>122</v>
      </c>
      <c r="T1566" s="41" t="s">
        <v>121</v>
      </c>
      <c r="U1566" s="41" t="s">
        <v>122</v>
      </c>
      <c r="V1566" s="41" t="s">
        <v>1727</v>
      </c>
      <c r="W1566" s="47" t="s">
        <v>159</v>
      </c>
      <c r="X1566" s="43">
        <v>43587</v>
      </c>
      <c r="Y1566" s="43">
        <f t="shared" si="105"/>
        <v>43587</v>
      </c>
      <c r="Z1566" s="41">
        <f t="shared" si="106"/>
        <v>1559</v>
      </c>
      <c r="AA1566" s="42">
        <v>180</v>
      </c>
      <c r="AB1566" s="42">
        <v>0</v>
      </c>
      <c r="AC1566" s="40"/>
      <c r="AD1566" s="44" t="s">
        <v>400</v>
      </c>
      <c r="AE1566" s="41">
        <f t="shared" si="107"/>
        <v>1559</v>
      </c>
      <c r="AF1566" s="45" t="s">
        <v>401</v>
      </c>
      <c r="AG1566" s="46" t="s">
        <v>173</v>
      </c>
      <c r="AH1566" s="40">
        <f t="shared" si="109"/>
        <v>43646</v>
      </c>
      <c r="AI1566" s="40">
        <f t="shared" si="111"/>
        <v>43646</v>
      </c>
      <c r="AJ1566" s="41" t="s">
        <v>402</v>
      </c>
    </row>
    <row r="1567" spans="1:36" ht="15" customHeight="1">
      <c r="A1567" s="39">
        <f t="shared" si="108"/>
        <v>2019</v>
      </c>
      <c r="B1567" s="40">
        <v>43556</v>
      </c>
      <c r="C1567" s="40">
        <v>43646</v>
      </c>
      <c r="D1567" s="41" t="s">
        <v>96</v>
      </c>
      <c r="E1567" s="41">
        <v>422</v>
      </c>
      <c r="F1567" s="41" t="s">
        <v>745</v>
      </c>
      <c r="G1567" s="41" t="s">
        <v>745</v>
      </c>
      <c r="H1567" s="41" t="s">
        <v>376</v>
      </c>
      <c r="I1567" s="41" t="s">
        <v>1954</v>
      </c>
      <c r="J1567" s="41" t="s">
        <v>305</v>
      </c>
      <c r="K1567" s="41" t="s">
        <v>169</v>
      </c>
      <c r="L1567" s="41" t="s">
        <v>101</v>
      </c>
      <c r="M1567" s="41" t="s">
        <v>177</v>
      </c>
      <c r="N1567" s="41" t="s">
        <v>103</v>
      </c>
      <c r="O1567" s="41">
        <v>0</v>
      </c>
      <c r="P1567" s="42">
        <v>0</v>
      </c>
      <c r="Q1567" s="41" t="s">
        <v>121</v>
      </c>
      <c r="R1567" s="41" t="s">
        <v>122</v>
      </c>
      <c r="S1567" s="41" t="s">
        <v>122</v>
      </c>
      <c r="T1567" s="41" t="s">
        <v>121</v>
      </c>
      <c r="U1567" s="41" t="s">
        <v>122</v>
      </c>
      <c r="V1567" s="41" t="s">
        <v>1727</v>
      </c>
      <c r="W1567" s="47" t="s">
        <v>159</v>
      </c>
      <c r="X1567" s="43">
        <v>43591</v>
      </c>
      <c r="Y1567" s="43">
        <f t="shared" si="105"/>
        <v>43591</v>
      </c>
      <c r="Z1567" s="41">
        <f t="shared" si="106"/>
        <v>1560</v>
      </c>
      <c r="AA1567" s="42">
        <v>180</v>
      </c>
      <c r="AB1567" s="42">
        <v>0</v>
      </c>
      <c r="AC1567" s="40"/>
      <c r="AD1567" s="44" t="s">
        <v>400</v>
      </c>
      <c r="AE1567" s="41">
        <f t="shared" si="107"/>
        <v>1560</v>
      </c>
      <c r="AF1567" s="45" t="s">
        <v>401</v>
      </c>
      <c r="AG1567" s="46" t="s">
        <v>173</v>
      </c>
      <c r="AH1567" s="40">
        <f t="shared" si="109"/>
        <v>43646</v>
      </c>
      <c r="AI1567" s="40">
        <f t="shared" si="111"/>
        <v>43646</v>
      </c>
      <c r="AJ1567" s="41" t="s">
        <v>402</v>
      </c>
    </row>
    <row r="1568" spans="1:36" ht="15" customHeight="1">
      <c r="A1568" s="39">
        <f t="shared" si="108"/>
        <v>2019</v>
      </c>
      <c r="B1568" s="40">
        <v>43556</v>
      </c>
      <c r="C1568" s="40">
        <v>43646</v>
      </c>
      <c r="D1568" s="41" t="s">
        <v>96</v>
      </c>
      <c r="E1568" s="41">
        <v>422</v>
      </c>
      <c r="F1568" s="41" t="s">
        <v>745</v>
      </c>
      <c r="G1568" s="41" t="s">
        <v>745</v>
      </c>
      <c r="H1568" s="41" t="s">
        <v>376</v>
      </c>
      <c r="I1568" s="41" t="s">
        <v>1954</v>
      </c>
      <c r="J1568" s="41" t="s">
        <v>305</v>
      </c>
      <c r="K1568" s="41" t="s">
        <v>169</v>
      </c>
      <c r="L1568" s="41" t="s">
        <v>101</v>
      </c>
      <c r="M1568" s="41" t="s">
        <v>177</v>
      </c>
      <c r="N1568" s="41" t="s">
        <v>103</v>
      </c>
      <c r="O1568" s="41">
        <v>0</v>
      </c>
      <c r="P1568" s="42">
        <v>0</v>
      </c>
      <c r="Q1568" s="41" t="s">
        <v>121</v>
      </c>
      <c r="R1568" s="41" t="s">
        <v>122</v>
      </c>
      <c r="S1568" s="41" t="s">
        <v>122</v>
      </c>
      <c r="T1568" s="41" t="s">
        <v>121</v>
      </c>
      <c r="U1568" s="41" t="s">
        <v>122</v>
      </c>
      <c r="V1568" s="41" t="s">
        <v>1727</v>
      </c>
      <c r="W1568" s="47" t="s">
        <v>159</v>
      </c>
      <c r="X1568" s="43">
        <v>43581</v>
      </c>
      <c r="Y1568" s="43">
        <f t="shared" si="105"/>
        <v>43581</v>
      </c>
      <c r="Z1568" s="41">
        <f t="shared" si="106"/>
        <v>1561</v>
      </c>
      <c r="AA1568" s="42">
        <v>220</v>
      </c>
      <c r="AB1568" s="42">
        <v>0</v>
      </c>
      <c r="AC1568" s="40"/>
      <c r="AD1568" s="44" t="s">
        <v>400</v>
      </c>
      <c r="AE1568" s="41">
        <f t="shared" si="107"/>
        <v>1561</v>
      </c>
      <c r="AF1568" s="45" t="s">
        <v>401</v>
      </c>
      <c r="AG1568" s="46" t="s">
        <v>173</v>
      </c>
      <c r="AH1568" s="40">
        <f t="shared" si="109"/>
        <v>43646</v>
      </c>
      <c r="AI1568" s="40">
        <f t="shared" si="111"/>
        <v>43646</v>
      </c>
      <c r="AJ1568" s="41" t="s">
        <v>402</v>
      </c>
    </row>
    <row r="1569" spans="1:36" ht="15" customHeight="1">
      <c r="A1569" s="39">
        <f t="shared" si="108"/>
        <v>2019</v>
      </c>
      <c r="B1569" s="40">
        <v>43556</v>
      </c>
      <c r="C1569" s="40">
        <v>43646</v>
      </c>
      <c r="D1569" s="41" t="s">
        <v>96</v>
      </c>
      <c r="E1569" s="41">
        <v>422</v>
      </c>
      <c r="F1569" s="41" t="s">
        <v>745</v>
      </c>
      <c r="G1569" s="41" t="s">
        <v>745</v>
      </c>
      <c r="H1569" s="41" t="s">
        <v>376</v>
      </c>
      <c r="I1569" s="41" t="s">
        <v>1954</v>
      </c>
      <c r="J1569" s="41" t="s">
        <v>305</v>
      </c>
      <c r="K1569" s="41" t="s">
        <v>169</v>
      </c>
      <c r="L1569" s="41" t="s">
        <v>101</v>
      </c>
      <c r="M1569" s="41" t="s">
        <v>177</v>
      </c>
      <c r="N1569" s="41" t="s">
        <v>103</v>
      </c>
      <c r="O1569" s="41">
        <v>0</v>
      </c>
      <c r="P1569" s="42">
        <v>0</v>
      </c>
      <c r="Q1569" s="41" t="s">
        <v>121</v>
      </c>
      <c r="R1569" s="41" t="s">
        <v>122</v>
      </c>
      <c r="S1569" s="41" t="s">
        <v>122</v>
      </c>
      <c r="T1569" s="41" t="s">
        <v>121</v>
      </c>
      <c r="U1569" s="41" t="s">
        <v>122</v>
      </c>
      <c r="V1569" s="41" t="s">
        <v>1727</v>
      </c>
      <c r="W1569" s="47" t="s">
        <v>159</v>
      </c>
      <c r="X1569" s="43">
        <v>43572</v>
      </c>
      <c r="Y1569" s="43">
        <f t="shared" si="105"/>
        <v>43572</v>
      </c>
      <c r="Z1569" s="41">
        <f t="shared" si="106"/>
        <v>1562</v>
      </c>
      <c r="AA1569" s="42">
        <v>220</v>
      </c>
      <c r="AB1569" s="42">
        <v>0</v>
      </c>
      <c r="AC1569" s="40"/>
      <c r="AD1569" s="44" t="s">
        <v>400</v>
      </c>
      <c r="AE1569" s="41">
        <f t="shared" si="107"/>
        <v>1562</v>
      </c>
      <c r="AF1569" s="45" t="s">
        <v>401</v>
      </c>
      <c r="AG1569" s="46" t="s">
        <v>173</v>
      </c>
      <c r="AH1569" s="40">
        <f t="shared" si="109"/>
        <v>43646</v>
      </c>
      <c r="AI1569" s="40">
        <f t="shared" si="111"/>
        <v>43646</v>
      </c>
      <c r="AJ1569" s="41" t="s">
        <v>402</v>
      </c>
    </row>
    <row r="1570" spans="1:36" ht="15" customHeight="1">
      <c r="A1570" s="39">
        <f t="shared" si="108"/>
        <v>2019</v>
      </c>
      <c r="B1570" s="40">
        <v>43556</v>
      </c>
      <c r="C1570" s="40">
        <v>43646</v>
      </c>
      <c r="D1570" s="41" t="s">
        <v>96</v>
      </c>
      <c r="E1570" s="41">
        <v>422</v>
      </c>
      <c r="F1570" s="41" t="s">
        <v>745</v>
      </c>
      <c r="G1570" s="41" t="s">
        <v>745</v>
      </c>
      <c r="H1570" s="41" t="s">
        <v>376</v>
      </c>
      <c r="I1570" s="41" t="s">
        <v>1954</v>
      </c>
      <c r="J1570" s="41" t="s">
        <v>305</v>
      </c>
      <c r="K1570" s="41" t="s">
        <v>169</v>
      </c>
      <c r="L1570" s="41" t="s">
        <v>101</v>
      </c>
      <c r="M1570" s="41" t="s">
        <v>177</v>
      </c>
      <c r="N1570" s="41" t="s">
        <v>103</v>
      </c>
      <c r="O1570" s="41">
        <v>0</v>
      </c>
      <c r="P1570" s="42">
        <v>0</v>
      </c>
      <c r="Q1570" s="41" t="s">
        <v>121</v>
      </c>
      <c r="R1570" s="41" t="s">
        <v>122</v>
      </c>
      <c r="S1570" s="41" t="s">
        <v>122</v>
      </c>
      <c r="T1570" s="41" t="s">
        <v>121</v>
      </c>
      <c r="U1570" s="41" t="s">
        <v>122</v>
      </c>
      <c r="V1570" s="41" t="s">
        <v>1727</v>
      </c>
      <c r="W1570" s="47" t="s">
        <v>159</v>
      </c>
      <c r="X1570" s="43">
        <v>43594</v>
      </c>
      <c r="Y1570" s="43">
        <f t="shared" si="105"/>
        <v>43594</v>
      </c>
      <c r="Z1570" s="41">
        <f t="shared" si="106"/>
        <v>1563</v>
      </c>
      <c r="AA1570" s="42">
        <v>220</v>
      </c>
      <c r="AB1570" s="42">
        <v>0</v>
      </c>
      <c r="AC1570" s="40"/>
      <c r="AD1570" s="44" t="s">
        <v>400</v>
      </c>
      <c r="AE1570" s="41">
        <f t="shared" si="107"/>
        <v>1563</v>
      </c>
      <c r="AF1570" s="45" t="s">
        <v>401</v>
      </c>
      <c r="AG1570" s="46" t="s">
        <v>173</v>
      </c>
      <c r="AH1570" s="40">
        <f t="shared" si="109"/>
        <v>43646</v>
      </c>
      <c r="AI1570" s="40">
        <f t="shared" si="111"/>
        <v>43646</v>
      </c>
      <c r="AJ1570" s="41" t="s">
        <v>402</v>
      </c>
    </row>
    <row r="1571" spans="1:36" ht="15" customHeight="1">
      <c r="A1571" s="39">
        <f t="shared" si="108"/>
        <v>2019</v>
      </c>
      <c r="B1571" s="40">
        <v>43556</v>
      </c>
      <c r="C1571" s="40">
        <v>43646</v>
      </c>
      <c r="D1571" s="41" t="s">
        <v>96</v>
      </c>
      <c r="E1571" s="41">
        <v>422</v>
      </c>
      <c r="F1571" s="41" t="s">
        <v>745</v>
      </c>
      <c r="G1571" s="41" t="s">
        <v>745</v>
      </c>
      <c r="H1571" s="41" t="s">
        <v>376</v>
      </c>
      <c r="I1571" s="41" t="s">
        <v>1954</v>
      </c>
      <c r="J1571" s="41" t="s">
        <v>305</v>
      </c>
      <c r="K1571" s="41" t="s">
        <v>169</v>
      </c>
      <c r="L1571" s="41" t="s">
        <v>101</v>
      </c>
      <c r="M1571" s="41" t="s">
        <v>177</v>
      </c>
      <c r="N1571" s="41" t="s">
        <v>103</v>
      </c>
      <c r="O1571" s="41">
        <v>0</v>
      </c>
      <c r="P1571" s="42">
        <v>0</v>
      </c>
      <c r="Q1571" s="41" t="s">
        <v>121</v>
      </c>
      <c r="R1571" s="41" t="s">
        <v>122</v>
      </c>
      <c r="S1571" s="41" t="s">
        <v>122</v>
      </c>
      <c r="T1571" s="41" t="s">
        <v>121</v>
      </c>
      <c r="U1571" s="41" t="s">
        <v>122</v>
      </c>
      <c r="V1571" s="41" t="s">
        <v>1727</v>
      </c>
      <c r="W1571" s="47" t="s">
        <v>159</v>
      </c>
      <c r="X1571" s="43">
        <v>43594</v>
      </c>
      <c r="Y1571" s="43">
        <f t="shared" si="105"/>
        <v>43594</v>
      </c>
      <c r="Z1571" s="41">
        <f t="shared" si="106"/>
        <v>1564</v>
      </c>
      <c r="AA1571" s="42">
        <v>220</v>
      </c>
      <c r="AB1571" s="42">
        <v>0</v>
      </c>
      <c r="AC1571" s="40"/>
      <c r="AD1571" s="44" t="s">
        <v>400</v>
      </c>
      <c r="AE1571" s="41">
        <f t="shared" si="107"/>
        <v>1564</v>
      </c>
      <c r="AF1571" s="45" t="s">
        <v>401</v>
      </c>
      <c r="AG1571" s="46" t="s">
        <v>173</v>
      </c>
      <c r="AH1571" s="40">
        <f t="shared" si="109"/>
        <v>43646</v>
      </c>
      <c r="AI1571" s="40">
        <f t="shared" si="111"/>
        <v>43646</v>
      </c>
      <c r="AJ1571" s="41" t="s">
        <v>402</v>
      </c>
    </row>
    <row r="1572" spans="1:36" ht="15" customHeight="1">
      <c r="A1572" s="39">
        <f t="shared" si="108"/>
        <v>2019</v>
      </c>
      <c r="B1572" s="40">
        <v>43556</v>
      </c>
      <c r="C1572" s="40">
        <v>43646</v>
      </c>
      <c r="D1572" s="41" t="s">
        <v>96</v>
      </c>
      <c r="E1572" s="41">
        <v>422</v>
      </c>
      <c r="F1572" s="41" t="s">
        <v>745</v>
      </c>
      <c r="G1572" s="41" t="s">
        <v>745</v>
      </c>
      <c r="H1572" s="41" t="s">
        <v>376</v>
      </c>
      <c r="I1572" s="41" t="s">
        <v>1954</v>
      </c>
      <c r="J1572" s="41" t="s">
        <v>305</v>
      </c>
      <c r="K1572" s="41" t="s">
        <v>169</v>
      </c>
      <c r="L1572" s="41" t="s">
        <v>101</v>
      </c>
      <c r="M1572" s="41" t="s">
        <v>177</v>
      </c>
      <c r="N1572" s="41" t="s">
        <v>103</v>
      </c>
      <c r="O1572" s="41">
        <v>0</v>
      </c>
      <c r="P1572" s="42">
        <v>0</v>
      </c>
      <c r="Q1572" s="41" t="s">
        <v>121</v>
      </c>
      <c r="R1572" s="41" t="s">
        <v>122</v>
      </c>
      <c r="S1572" s="41" t="s">
        <v>122</v>
      </c>
      <c r="T1572" s="41" t="s">
        <v>121</v>
      </c>
      <c r="U1572" s="41" t="s">
        <v>122</v>
      </c>
      <c r="V1572" s="41" t="s">
        <v>1727</v>
      </c>
      <c r="W1572" s="47" t="s">
        <v>159</v>
      </c>
      <c r="X1572" s="43">
        <v>43630</v>
      </c>
      <c r="Y1572" s="43">
        <f t="shared" si="105"/>
        <v>43630</v>
      </c>
      <c r="Z1572" s="41">
        <f t="shared" si="106"/>
        <v>1565</v>
      </c>
      <c r="AA1572" s="42">
        <v>150</v>
      </c>
      <c r="AB1572" s="42">
        <v>0</v>
      </c>
      <c r="AC1572" s="40"/>
      <c r="AD1572" s="44" t="s">
        <v>400</v>
      </c>
      <c r="AE1572" s="41">
        <f t="shared" si="107"/>
        <v>1565</v>
      </c>
      <c r="AF1572" s="45" t="s">
        <v>401</v>
      </c>
      <c r="AG1572" s="46" t="s">
        <v>173</v>
      </c>
      <c r="AH1572" s="40">
        <f t="shared" si="109"/>
        <v>43646</v>
      </c>
      <c r="AI1572" s="40">
        <f t="shared" si="111"/>
        <v>43646</v>
      </c>
      <c r="AJ1572" s="41" t="s">
        <v>402</v>
      </c>
    </row>
    <row r="1573" spans="1:36" ht="15" customHeight="1">
      <c r="A1573" s="39">
        <f t="shared" si="108"/>
        <v>2019</v>
      </c>
      <c r="B1573" s="40">
        <v>43556</v>
      </c>
      <c r="C1573" s="40">
        <v>43646</v>
      </c>
      <c r="D1573" s="41" t="s">
        <v>96</v>
      </c>
      <c r="E1573" s="41">
        <v>422</v>
      </c>
      <c r="F1573" s="41" t="s">
        <v>745</v>
      </c>
      <c r="G1573" s="41" t="s">
        <v>745</v>
      </c>
      <c r="H1573" s="41" t="s">
        <v>376</v>
      </c>
      <c r="I1573" s="41" t="s">
        <v>1954</v>
      </c>
      <c r="J1573" s="41" t="s">
        <v>305</v>
      </c>
      <c r="K1573" s="41" t="s">
        <v>169</v>
      </c>
      <c r="L1573" s="41" t="s">
        <v>101</v>
      </c>
      <c r="M1573" s="41" t="s">
        <v>177</v>
      </c>
      <c r="N1573" s="41" t="s">
        <v>103</v>
      </c>
      <c r="O1573" s="41">
        <v>0</v>
      </c>
      <c r="P1573" s="42">
        <v>0</v>
      </c>
      <c r="Q1573" s="41" t="s">
        <v>121</v>
      </c>
      <c r="R1573" s="41" t="s">
        <v>122</v>
      </c>
      <c r="S1573" s="41" t="s">
        <v>122</v>
      </c>
      <c r="T1573" s="41" t="s">
        <v>121</v>
      </c>
      <c r="U1573" s="41" t="s">
        <v>122</v>
      </c>
      <c r="V1573" s="41" t="s">
        <v>1727</v>
      </c>
      <c r="W1573" s="47" t="s">
        <v>159</v>
      </c>
      <c r="X1573" s="43">
        <v>43626</v>
      </c>
      <c r="Y1573" s="43">
        <f t="shared" si="105"/>
        <v>43626</v>
      </c>
      <c r="Z1573" s="41">
        <f t="shared" si="106"/>
        <v>1566</v>
      </c>
      <c r="AA1573" s="42">
        <v>150</v>
      </c>
      <c r="AB1573" s="42">
        <v>0</v>
      </c>
      <c r="AC1573" s="40"/>
      <c r="AD1573" s="44" t="s">
        <v>400</v>
      </c>
      <c r="AE1573" s="41">
        <f t="shared" si="107"/>
        <v>1566</v>
      </c>
      <c r="AF1573" s="45" t="s">
        <v>401</v>
      </c>
      <c r="AG1573" s="46" t="s">
        <v>173</v>
      </c>
      <c r="AH1573" s="40">
        <f t="shared" si="109"/>
        <v>43646</v>
      </c>
      <c r="AI1573" s="40">
        <f t="shared" si="111"/>
        <v>43646</v>
      </c>
      <c r="AJ1573" s="41" t="s">
        <v>402</v>
      </c>
    </row>
    <row r="1574" spans="1:36" ht="15" customHeight="1">
      <c r="A1574" s="39">
        <f t="shared" si="108"/>
        <v>2019</v>
      </c>
      <c r="B1574" s="40">
        <v>43556</v>
      </c>
      <c r="C1574" s="40">
        <v>43646</v>
      </c>
      <c r="D1574" s="41" t="s">
        <v>96</v>
      </c>
      <c r="E1574" s="41">
        <v>422</v>
      </c>
      <c r="F1574" s="41" t="s">
        <v>745</v>
      </c>
      <c r="G1574" s="41" t="s">
        <v>745</v>
      </c>
      <c r="H1574" s="41" t="s">
        <v>376</v>
      </c>
      <c r="I1574" s="41" t="s">
        <v>1954</v>
      </c>
      <c r="J1574" s="41" t="s">
        <v>305</v>
      </c>
      <c r="K1574" s="41" t="s">
        <v>169</v>
      </c>
      <c r="L1574" s="41" t="s">
        <v>101</v>
      </c>
      <c r="M1574" s="41" t="s">
        <v>177</v>
      </c>
      <c r="N1574" s="41" t="s">
        <v>103</v>
      </c>
      <c r="O1574" s="41">
        <v>0</v>
      </c>
      <c r="P1574" s="42">
        <v>0</v>
      </c>
      <c r="Q1574" s="41" t="s">
        <v>121</v>
      </c>
      <c r="R1574" s="41" t="s">
        <v>122</v>
      </c>
      <c r="S1574" s="41" t="s">
        <v>122</v>
      </c>
      <c r="T1574" s="41" t="s">
        <v>121</v>
      </c>
      <c r="U1574" s="41" t="s">
        <v>122</v>
      </c>
      <c r="V1574" s="41" t="s">
        <v>1727</v>
      </c>
      <c r="W1574" s="47" t="s">
        <v>159</v>
      </c>
      <c r="X1574" s="43">
        <v>43616</v>
      </c>
      <c r="Y1574" s="43">
        <f t="shared" si="105"/>
        <v>43616</v>
      </c>
      <c r="Z1574" s="41">
        <f t="shared" si="106"/>
        <v>1567</v>
      </c>
      <c r="AA1574" s="42">
        <v>250</v>
      </c>
      <c r="AB1574" s="42">
        <v>0</v>
      </c>
      <c r="AC1574" s="40"/>
      <c r="AD1574" s="44" t="s">
        <v>400</v>
      </c>
      <c r="AE1574" s="41">
        <f t="shared" si="107"/>
        <v>1567</v>
      </c>
      <c r="AF1574" s="45" t="s">
        <v>401</v>
      </c>
      <c r="AG1574" s="46" t="s">
        <v>173</v>
      </c>
      <c r="AH1574" s="40">
        <f t="shared" si="109"/>
        <v>43646</v>
      </c>
      <c r="AI1574" s="40">
        <f t="shared" si="111"/>
        <v>43646</v>
      </c>
      <c r="AJ1574" s="41" t="s">
        <v>402</v>
      </c>
    </row>
    <row r="1575" spans="1:36" ht="15" customHeight="1">
      <c r="A1575" s="39">
        <f t="shared" si="108"/>
        <v>2019</v>
      </c>
      <c r="B1575" s="40">
        <v>43556</v>
      </c>
      <c r="C1575" s="40">
        <v>43646</v>
      </c>
      <c r="D1575" s="41" t="s">
        <v>96</v>
      </c>
      <c r="E1575" s="41">
        <v>422</v>
      </c>
      <c r="F1575" s="41" t="s">
        <v>745</v>
      </c>
      <c r="G1575" s="41" t="s">
        <v>745</v>
      </c>
      <c r="H1575" s="41" t="s">
        <v>376</v>
      </c>
      <c r="I1575" s="41" t="s">
        <v>1954</v>
      </c>
      <c r="J1575" s="41" t="s">
        <v>305</v>
      </c>
      <c r="K1575" s="41" t="s">
        <v>169</v>
      </c>
      <c r="L1575" s="41" t="s">
        <v>101</v>
      </c>
      <c r="M1575" s="41" t="s">
        <v>177</v>
      </c>
      <c r="N1575" s="41" t="s">
        <v>103</v>
      </c>
      <c r="O1575" s="41">
        <v>0</v>
      </c>
      <c r="P1575" s="42">
        <v>0</v>
      </c>
      <c r="Q1575" s="41" t="s">
        <v>121</v>
      </c>
      <c r="R1575" s="41" t="s">
        <v>122</v>
      </c>
      <c r="S1575" s="41" t="s">
        <v>122</v>
      </c>
      <c r="T1575" s="41" t="s">
        <v>121</v>
      </c>
      <c r="U1575" s="41" t="s">
        <v>122</v>
      </c>
      <c r="V1575" s="41" t="s">
        <v>1727</v>
      </c>
      <c r="W1575" s="47" t="s">
        <v>159</v>
      </c>
      <c r="X1575" s="43">
        <v>43619</v>
      </c>
      <c r="Y1575" s="43">
        <f t="shared" si="105"/>
        <v>43619</v>
      </c>
      <c r="Z1575" s="41">
        <f t="shared" si="106"/>
        <v>1568</v>
      </c>
      <c r="AA1575" s="42">
        <v>250</v>
      </c>
      <c r="AB1575" s="42">
        <v>0</v>
      </c>
      <c r="AC1575" s="40"/>
      <c r="AD1575" s="44" t="s">
        <v>400</v>
      </c>
      <c r="AE1575" s="41">
        <f t="shared" si="107"/>
        <v>1568</v>
      </c>
      <c r="AF1575" s="45" t="s">
        <v>401</v>
      </c>
      <c r="AG1575" s="46" t="s">
        <v>173</v>
      </c>
      <c r="AH1575" s="40">
        <f t="shared" si="109"/>
        <v>43646</v>
      </c>
      <c r="AI1575" s="40">
        <f t="shared" si="111"/>
        <v>43646</v>
      </c>
      <c r="AJ1575" s="41" t="s">
        <v>402</v>
      </c>
    </row>
    <row r="1576" spans="1:36" ht="15" customHeight="1">
      <c r="A1576" s="39">
        <f t="shared" si="108"/>
        <v>2019</v>
      </c>
      <c r="B1576" s="40">
        <v>43556</v>
      </c>
      <c r="C1576" s="40">
        <v>43646</v>
      </c>
      <c r="D1576" s="41" t="s">
        <v>96</v>
      </c>
      <c r="E1576" s="41">
        <v>203</v>
      </c>
      <c r="F1576" s="41" t="s">
        <v>307</v>
      </c>
      <c r="G1576" s="48" t="s">
        <v>126</v>
      </c>
      <c r="H1576" s="41" t="s">
        <v>127</v>
      </c>
      <c r="I1576" s="41" t="s">
        <v>1366</v>
      </c>
      <c r="J1576" s="41" t="s">
        <v>1367</v>
      </c>
      <c r="K1576" s="41" t="s">
        <v>1368</v>
      </c>
      <c r="L1576" s="41" t="s">
        <v>102</v>
      </c>
      <c r="M1576" s="41" t="s">
        <v>1384</v>
      </c>
      <c r="N1576" s="41" t="s">
        <v>103</v>
      </c>
      <c r="O1576" s="41">
        <v>0</v>
      </c>
      <c r="P1576" s="42">
        <v>0</v>
      </c>
      <c r="Q1576" s="41" t="s">
        <v>121</v>
      </c>
      <c r="R1576" s="41" t="s">
        <v>122</v>
      </c>
      <c r="S1576" s="41" t="s">
        <v>122</v>
      </c>
      <c r="T1576" s="41" t="s">
        <v>121</v>
      </c>
      <c r="U1576" s="41" t="s">
        <v>122</v>
      </c>
      <c r="V1576" s="41" t="s">
        <v>122</v>
      </c>
      <c r="W1576" s="41" t="s">
        <v>1384</v>
      </c>
      <c r="X1576" s="43">
        <v>43620</v>
      </c>
      <c r="Y1576" s="43">
        <f t="shared" si="105"/>
        <v>43620</v>
      </c>
      <c r="Z1576" s="41">
        <f t="shared" si="106"/>
        <v>1569</v>
      </c>
      <c r="AA1576" s="42">
        <v>1160</v>
      </c>
      <c r="AB1576" s="42">
        <v>0</v>
      </c>
      <c r="AC1576" s="40"/>
      <c r="AD1576" s="44" t="s">
        <v>400</v>
      </c>
      <c r="AE1576" s="41">
        <f t="shared" si="107"/>
        <v>1569</v>
      </c>
      <c r="AF1576" s="45" t="s">
        <v>401</v>
      </c>
      <c r="AG1576" s="46" t="s">
        <v>173</v>
      </c>
      <c r="AH1576" s="40">
        <f t="shared" si="109"/>
        <v>43646</v>
      </c>
      <c r="AI1576" s="40">
        <f t="shared" si="111"/>
        <v>43646</v>
      </c>
      <c r="AJ1576" s="41" t="s">
        <v>402</v>
      </c>
    </row>
    <row r="1577" spans="1:36" ht="15" customHeight="1">
      <c r="A1577" s="39">
        <f t="shared" si="108"/>
        <v>2019</v>
      </c>
      <c r="B1577" s="40">
        <v>43556</v>
      </c>
      <c r="C1577" s="40">
        <v>43646</v>
      </c>
      <c r="D1577" s="41" t="s">
        <v>96</v>
      </c>
      <c r="E1577" s="41">
        <v>249</v>
      </c>
      <c r="F1577" s="41" t="s">
        <v>777</v>
      </c>
      <c r="G1577" s="41" t="s">
        <v>777</v>
      </c>
      <c r="H1577" s="41" t="s">
        <v>127</v>
      </c>
      <c r="I1577" s="41" t="s">
        <v>1020</v>
      </c>
      <c r="J1577" s="41" t="s">
        <v>329</v>
      </c>
      <c r="K1577" s="41" t="s">
        <v>1387</v>
      </c>
      <c r="L1577" s="41" t="s">
        <v>101</v>
      </c>
      <c r="M1577" s="41" t="s">
        <v>1961</v>
      </c>
      <c r="N1577" s="41" t="s">
        <v>103</v>
      </c>
      <c r="O1577" s="41">
        <v>0</v>
      </c>
      <c r="P1577" s="42">
        <v>0</v>
      </c>
      <c r="Q1577" s="41" t="s">
        <v>121</v>
      </c>
      <c r="R1577" s="41" t="s">
        <v>122</v>
      </c>
      <c r="S1577" s="41" t="s">
        <v>122</v>
      </c>
      <c r="T1577" s="41" t="s">
        <v>121</v>
      </c>
      <c r="U1577" s="41" t="s">
        <v>122</v>
      </c>
      <c r="V1577" s="41" t="s">
        <v>1962</v>
      </c>
      <c r="W1577" s="41" t="s">
        <v>159</v>
      </c>
      <c r="X1577" s="43">
        <v>43591</v>
      </c>
      <c r="Y1577" s="43">
        <f t="shared" si="105"/>
        <v>43591</v>
      </c>
      <c r="Z1577" s="41">
        <f t="shared" si="106"/>
        <v>1570</v>
      </c>
      <c r="AA1577" s="42">
        <v>200</v>
      </c>
      <c r="AB1577" s="42">
        <v>0</v>
      </c>
      <c r="AC1577" s="40"/>
      <c r="AD1577" s="44" t="s">
        <v>400</v>
      </c>
      <c r="AE1577" s="41">
        <f t="shared" si="107"/>
        <v>1570</v>
      </c>
      <c r="AF1577" s="45" t="s">
        <v>401</v>
      </c>
      <c r="AG1577" s="46" t="s">
        <v>173</v>
      </c>
      <c r="AH1577" s="40">
        <f t="shared" si="109"/>
        <v>43646</v>
      </c>
      <c r="AI1577" s="40">
        <f t="shared" si="111"/>
        <v>43646</v>
      </c>
      <c r="AJ1577" s="41" t="s">
        <v>402</v>
      </c>
    </row>
    <row r="1578" spans="1:36" ht="15" customHeight="1">
      <c r="A1578" s="39">
        <f t="shared" si="108"/>
        <v>2019</v>
      </c>
      <c r="B1578" s="40">
        <v>43556</v>
      </c>
      <c r="C1578" s="40">
        <v>43646</v>
      </c>
      <c r="D1578" s="41" t="s">
        <v>96</v>
      </c>
      <c r="E1578" s="41">
        <v>249</v>
      </c>
      <c r="F1578" s="41" t="s">
        <v>777</v>
      </c>
      <c r="G1578" s="41" t="s">
        <v>777</v>
      </c>
      <c r="H1578" s="41" t="s">
        <v>127</v>
      </c>
      <c r="I1578" s="41" t="s">
        <v>1020</v>
      </c>
      <c r="J1578" s="41" t="s">
        <v>329</v>
      </c>
      <c r="K1578" s="41" t="s">
        <v>1387</v>
      </c>
      <c r="L1578" s="41" t="s">
        <v>101</v>
      </c>
      <c r="M1578" s="41" t="s">
        <v>1389</v>
      </c>
      <c r="N1578" s="41" t="s">
        <v>103</v>
      </c>
      <c r="O1578" s="41">
        <v>0</v>
      </c>
      <c r="P1578" s="42">
        <v>0</v>
      </c>
      <c r="Q1578" s="41" t="s">
        <v>121</v>
      </c>
      <c r="R1578" s="41" t="s">
        <v>122</v>
      </c>
      <c r="S1578" s="41" t="s">
        <v>122</v>
      </c>
      <c r="T1578" s="41" t="s">
        <v>121</v>
      </c>
      <c r="U1578" s="41" t="s">
        <v>122</v>
      </c>
      <c r="V1578" s="41" t="s">
        <v>1351</v>
      </c>
      <c r="W1578" s="41" t="s">
        <v>159</v>
      </c>
      <c r="X1578" s="43">
        <v>43591</v>
      </c>
      <c r="Y1578" s="43">
        <f t="shared" si="105"/>
        <v>43591</v>
      </c>
      <c r="Z1578" s="41">
        <f t="shared" si="106"/>
        <v>1571</v>
      </c>
      <c r="AA1578" s="42">
        <v>150</v>
      </c>
      <c r="AB1578" s="42">
        <v>0</v>
      </c>
      <c r="AC1578" s="40"/>
      <c r="AD1578" s="44" t="s">
        <v>400</v>
      </c>
      <c r="AE1578" s="41">
        <f t="shared" si="107"/>
        <v>1571</v>
      </c>
      <c r="AF1578" s="45" t="s">
        <v>401</v>
      </c>
      <c r="AG1578" s="46" t="s">
        <v>173</v>
      </c>
      <c r="AH1578" s="40">
        <f t="shared" si="109"/>
        <v>43646</v>
      </c>
      <c r="AI1578" s="40">
        <f t="shared" si="111"/>
        <v>43646</v>
      </c>
      <c r="AJ1578" s="41" t="s">
        <v>402</v>
      </c>
    </row>
    <row r="1579" spans="1:36" ht="15" customHeight="1">
      <c r="A1579" s="39">
        <f t="shared" si="108"/>
        <v>2019</v>
      </c>
      <c r="B1579" s="40">
        <v>43556</v>
      </c>
      <c r="C1579" s="40">
        <v>43646</v>
      </c>
      <c r="D1579" s="41" t="s">
        <v>96</v>
      </c>
      <c r="E1579" s="41">
        <v>249</v>
      </c>
      <c r="F1579" s="41" t="s">
        <v>777</v>
      </c>
      <c r="G1579" s="41" t="s">
        <v>777</v>
      </c>
      <c r="H1579" s="41" t="s">
        <v>127</v>
      </c>
      <c r="I1579" s="41" t="s">
        <v>1020</v>
      </c>
      <c r="J1579" s="41" t="s">
        <v>329</v>
      </c>
      <c r="K1579" s="41" t="s">
        <v>1387</v>
      </c>
      <c r="L1579" s="41" t="s">
        <v>101</v>
      </c>
      <c r="M1579" s="41" t="s">
        <v>177</v>
      </c>
      <c r="N1579" s="41" t="s">
        <v>103</v>
      </c>
      <c r="O1579" s="41">
        <v>0</v>
      </c>
      <c r="P1579" s="42">
        <v>0</v>
      </c>
      <c r="Q1579" s="41" t="s">
        <v>121</v>
      </c>
      <c r="R1579" s="41" t="s">
        <v>122</v>
      </c>
      <c r="S1579" s="41" t="s">
        <v>122</v>
      </c>
      <c r="T1579" s="41" t="s">
        <v>121</v>
      </c>
      <c r="U1579" s="41" t="s">
        <v>122</v>
      </c>
      <c r="V1579" s="41" t="s">
        <v>178</v>
      </c>
      <c r="W1579" s="41" t="s">
        <v>159</v>
      </c>
      <c r="X1579" s="43">
        <v>43591</v>
      </c>
      <c r="Y1579" s="43">
        <f t="shared" si="105"/>
        <v>43591</v>
      </c>
      <c r="Z1579" s="41">
        <f t="shared" si="106"/>
        <v>1572</v>
      </c>
      <c r="AA1579" s="42">
        <v>200</v>
      </c>
      <c r="AB1579" s="42">
        <v>0</v>
      </c>
      <c r="AC1579" s="40"/>
      <c r="AD1579" s="44" t="s">
        <v>400</v>
      </c>
      <c r="AE1579" s="41">
        <f t="shared" si="107"/>
        <v>1572</v>
      </c>
      <c r="AF1579" s="45" t="s">
        <v>401</v>
      </c>
      <c r="AG1579" s="46" t="s">
        <v>173</v>
      </c>
      <c r="AH1579" s="40">
        <f t="shared" si="109"/>
        <v>43646</v>
      </c>
      <c r="AI1579" s="40">
        <f t="shared" si="111"/>
        <v>43646</v>
      </c>
      <c r="AJ1579" s="41" t="s">
        <v>402</v>
      </c>
    </row>
    <row r="1580" spans="1:36" ht="15" customHeight="1">
      <c r="A1580" s="39">
        <f t="shared" si="108"/>
        <v>2019</v>
      </c>
      <c r="B1580" s="40">
        <v>43556</v>
      </c>
      <c r="C1580" s="40">
        <v>43646</v>
      </c>
      <c r="D1580" s="41" t="s">
        <v>96</v>
      </c>
      <c r="E1580" s="41">
        <v>249</v>
      </c>
      <c r="F1580" s="41" t="s">
        <v>777</v>
      </c>
      <c r="G1580" s="41" t="s">
        <v>777</v>
      </c>
      <c r="H1580" s="41" t="s">
        <v>127</v>
      </c>
      <c r="I1580" s="41" t="s">
        <v>1020</v>
      </c>
      <c r="J1580" s="41" t="s">
        <v>329</v>
      </c>
      <c r="K1580" s="41" t="s">
        <v>1387</v>
      </c>
      <c r="L1580" s="41" t="s">
        <v>101</v>
      </c>
      <c r="M1580" s="41" t="s">
        <v>1963</v>
      </c>
      <c r="N1580" s="41" t="s">
        <v>103</v>
      </c>
      <c r="O1580" s="41">
        <v>0</v>
      </c>
      <c r="P1580" s="42">
        <v>0</v>
      </c>
      <c r="Q1580" s="41" t="s">
        <v>121</v>
      </c>
      <c r="R1580" s="41" t="s">
        <v>122</v>
      </c>
      <c r="S1580" s="41" t="s">
        <v>122</v>
      </c>
      <c r="T1580" s="41" t="s">
        <v>121</v>
      </c>
      <c r="U1580" s="41" t="s">
        <v>122</v>
      </c>
      <c r="V1580" s="41" t="s">
        <v>185</v>
      </c>
      <c r="W1580" s="41" t="s">
        <v>159</v>
      </c>
      <c r="X1580" s="43">
        <v>43591</v>
      </c>
      <c r="Y1580" s="43">
        <f t="shared" si="105"/>
        <v>43591</v>
      </c>
      <c r="Z1580" s="41">
        <f t="shared" si="106"/>
        <v>1573</v>
      </c>
      <c r="AA1580" s="42">
        <v>150</v>
      </c>
      <c r="AB1580" s="42">
        <v>0</v>
      </c>
      <c r="AC1580" s="40"/>
      <c r="AD1580" s="44" t="s">
        <v>400</v>
      </c>
      <c r="AE1580" s="41">
        <f t="shared" si="107"/>
        <v>1573</v>
      </c>
      <c r="AF1580" s="45" t="s">
        <v>401</v>
      </c>
      <c r="AG1580" s="46" t="s">
        <v>173</v>
      </c>
      <c r="AH1580" s="40">
        <f t="shared" si="109"/>
        <v>43646</v>
      </c>
      <c r="AI1580" s="40">
        <f t="shared" si="111"/>
        <v>43646</v>
      </c>
      <c r="AJ1580" s="41" t="s">
        <v>402</v>
      </c>
    </row>
    <row r="1581" spans="1:36" ht="15" customHeight="1">
      <c r="A1581" s="39">
        <f t="shared" si="108"/>
        <v>2019</v>
      </c>
      <c r="B1581" s="40">
        <v>43556</v>
      </c>
      <c r="C1581" s="40">
        <v>43646</v>
      </c>
      <c r="D1581" s="41" t="s">
        <v>96</v>
      </c>
      <c r="E1581" s="41">
        <v>211</v>
      </c>
      <c r="F1581" s="41" t="s">
        <v>274</v>
      </c>
      <c r="G1581" s="41" t="s">
        <v>274</v>
      </c>
      <c r="H1581" s="41" t="s">
        <v>275</v>
      </c>
      <c r="I1581" s="41" t="s">
        <v>276</v>
      </c>
      <c r="J1581" s="41" t="s">
        <v>277</v>
      </c>
      <c r="K1581" s="41" t="s">
        <v>278</v>
      </c>
      <c r="L1581" s="41" t="s">
        <v>101</v>
      </c>
      <c r="M1581" s="41" t="s">
        <v>1964</v>
      </c>
      <c r="N1581" s="41" t="s">
        <v>103</v>
      </c>
      <c r="O1581" s="41">
        <v>0</v>
      </c>
      <c r="P1581" s="42">
        <v>0</v>
      </c>
      <c r="Q1581" s="41" t="s">
        <v>121</v>
      </c>
      <c r="R1581" s="41" t="s">
        <v>122</v>
      </c>
      <c r="S1581" s="41" t="s">
        <v>122</v>
      </c>
      <c r="T1581" s="41" t="s">
        <v>121</v>
      </c>
      <c r="U1581" s="41" t="s">
        <v>122</v>
      </c>
      <c r="V1581" s="41" t="s">
        <v>122</v>
      </c>
      <c r="W1581" s="41" t="s">
        <v>1965</v>
      </c>
      <c r="X1581" s="43">
        <v>43614</v>
      </c>
      <c r="Y1581" s="43">
        <f t="shared" si="105"/>
        <v>43614</v>
      </c>
      <c r="Z1581" s="41">
        <f t="shared" si="106"/>
        <v>1574</v>
      </c>
      <c r="AA1581" s="42">
        <v>170</v>
      </c>
      <c r="AB1581" s="42">
        <v>0</v>
      </c>
      <c r="AC1581" s="40"/>
      <c r="AD1581" s="44" t="s">
        <v>400</v>
      </c>
      <c r="AE1581" s="41">
        <f t="shared" si="107"/>
        <v>1574</v>
      </c>
      <c r="AF1581" s="45" t="s">
        <v>401</v>
      </c>
      <c r="AG1581" s="46" t="s">
        <v>173</v>
      </c>
      <c r="AH1581" s="40">
        <f t="shared" si="109"/>
        <v>43646</v>
      </c>
      <c r="AI1581" s="40">
        <f t="shared" si="111"/>
        <v>43646</v>
      </c>
      <c r="AJ1581" s="41" t="s">
        <v>402</v>
      </c>
    </row>
    <row r="1582" spans="1:36" ht="15" customHeight="1">
      <c r="A1582" s="39">
        <f t="shared" si="108"/>
        <v>2019</v>
      </c>
      <c r="B1582" s="40">
        <v>43556</v>
      </c>
      <c r="C1582" s="40">
        <v>43646</v>
      </c>
      <c r="D1582" s="41" t="s">
        <v>99</v>
      </c>
      <c r="E1582" s="41"/>
      <c r="F1582" s="41"/>
      <c r="G1582" s="41"/>
      <c r="H1582" s="41"/>
      <c r="I1582" s="41" t="s">
        <v>697</v>
      </c>
      <c r="J1582" s="41" t="s">
        <v>698</v>
      </c>
      <c r="K1582" s="41" t="s">
        <v>699</v>
      </c>
      <c r="L1582" s="41" t="s">
        <v>101</v>
      </c>
      <c r="M1582" s="41" t="s">
        <v>1937</v>
      </c>
      <c r="N1582" s="41" t="s">
        <v>103</v>
      </c>
      <c r="O1582" s="41">
        <v>0</v>
      </c>
      <c r="P1582" s="42">
        <v>0</v>
      </c>
      <c r="Q1582" s="41" t="s">
        <v>121</v>
      </c>
      <c r="R1582" s="41" t="s">
        <v>701</v>
      </c>
      <c r="S1582" s="41" t="s">
        <v>701</v>
      </c>
      <c r="T1582" s="41" t="s">
        <v>121</v>
      </c>
      <c r="U1582" s="41" t="s">
        <v>122</v>
      </c>
      <c r="V1582" s="41" t="s">
        <v>122</v>
      </c>
      <c r="W1582" s="47" t="s">
        <v>702</v>
      </c>
      <c r="X1582" s="43">
        <v>43620</v>
      </c>
      <c r="Y1582" s="43">
        <f t="shared" si="105"/>
        <v>43620</v>
      </c>
      <c r="Z1582" s="41">
        <f t="shared" si="106"/>
        <v>1575</v>
      </c>
      <c r="AA1582" s="42">
        <f>355+355</f>
        <v>710</v>
      </c>
      <c r="AB1582" s="42">
        <v>0</v>
      </c>
      <c r="AC1582" s="40"/>
      <c r="AD1582" s="44" t="s">
        <v>400</v>
      </c>
      <c r="AE1582" s="41">
        <f t="shared" si="107"/>
        <v>1575</v>
      </c>
      <c r="AF1582" s="45" t="s">
        <v>401</v>
      </c>
      <c r="AG1582" s="46" t="s">
        <v>173</v>
      </c>
      <c r="AH1582" s="40">
        <f t="shared" si="109"/>
        <v>43646</v>
      </c>
      <c r="AI1582" s="40">
        <f t="shared" si="111"/>
        <v>43646</v>
      </c>
      <c r="AJ1582" s="41" t="s">
        <v>402</v>
      </c>
    </row>
    <row r="1583" spans="1:36" ht="15" customHeight="1">
      <c r="A1583" s="39">
        <f t="shared" si="108"/>
        <v>2019</v>
      </c>
      <c r="B1583" s="40">
        <v>43556</v>
      </c>
      <c r="C1583" s="40">
        <v>43646</v>
      </c>
      <c r="D1583" s="41" t="s">
        <v>99</v>
      </c>
      <c r="E1583" s="41"/>
      <c r="F1583" s="41"/>
      <c r="G1583" s="41"/>
      <c r="H1583" s="41"/>
      <c r="I1583" s="41" t="s">
        <v>697</v>
      </c>
      <c r="J1583" s="41" t="s">
        <v>698</v>
      </c>
      <c r="K1583" s="41" t="s">
        <v>699</v>
      </c>
      <c r="L1583" s="41" t="s">
        <v>101</v>
      </c>
      <c r="M1583" s="41" t="s">
        <v>1937</v>
      </c>
      <c r="N1583" s="41" t="s">
        <v>103</v>
      </c>
      <c r="O1583" s="41">
        <v>0</v>
      </c>
      <c r="P1583" s="42">
        <v>0</v>
      </c>
      <c r="Q1583" s="41" t="s">
        <v>121</v>
      </c>
      <c r="R1583" s="41" t="s">
        <v>701</v>
      </c>
      <c r="S1583" s="41" t="s">
        <v>701</v>
      </c>
      <c r="T1583" s="41" t="s">
        <v>121</v>
      </c>
      <c r="U1583" s="41" t="s">
        <v>122</v>
      </c>
      <c r="V1583" s="41" t="s">
        <v>122</v>
      </c>
      <c r="W1583" s="47" t="s">
        <v>702</v>
      </c>
      <c r="X1583" s="43">
        <v>43605</v>
      </c>
      <c r="Y1583" s="43">
        <f t="shared" si="105"/>
        <v>43605</v>
      </c>
      <c r="Z1583" s="41">
        <f t="shared" si="106"/>
        <v>1576</v>
      </c>
      <c r="AA1583" s="42">
        <v>1580</v>
      </c>
      <c r="AB1583" s="42">
        <v>0</v>
      </c>
      <c r="AC1583" s="40"/>
      <c r="AD1583" s="44" t="s">
        <v>400</v>
      </c>
      <c r="AE1583" s="41">
        <f t="shared" si="107"/>
        <v>1576</v>
      </c>
      <c r="AF1583" s="45" t="s">
        <v>401</v>
      </c>
      <c r="AG1583" s="46" t="s">
        <v>173</v>
      </c>
      <c r="AH1583" s="40">
        <f t="shared" si="109"/>
        <v>43646</v>
      </c>
      <c r="AI1583" s="40">
        <f t="shared" si="111"/>
        <v>43646</v>
      </c>
      <c r="AJ1583" s="41" t="s">
        <v>402</v>
      </c>
    </row>
    <row r="1584" spans="1:36" ht="15" customHeight="1">
      <c r="A1584" s="39">
        <f t="shared" si="108"/>
        <v>2019</v>
      </c>
      <c r="B1584" s="40">
        <v>43556</v>
      </c>
      <c r="C1584" s="40">
        <v>43646</v>
      </c>
      <c r="D1584" s="41" t="s">
        <v>96</v>
      </c>
      <c r="E1584" s="41">
        <v>203</v>
      </c>
      <c r="F1584" s="41" t="s">
        <v>307</v>
      </c>
      <c r="G1584" s="48" t="s">
        <v>126</v>
      </c>
      <c r="H1584" s="41" t="s">
        <v>127</v>
      </c>
      <c r="I1584" s="41" t="s">
        <v>1366</v>
      </c>
      <c r="J1584" s="41" t="s">
        <v>1367</v>
      </c>
      <c r="K1584" s="41" t="s">
        <v>1368</v>
      </c>
      <c r="L1584" s="41" t="s">
        <v>102</v>
      </c>
      <c r="M1584" s="41" t="s">
        <v>1369</v>
      </c>
      <c r="N1584" s="41" t="s">
        <v>103</v>
      </c>
      <c r="O1584" s="41">
        <v>20</v>
      </c>
      <c r="P1584" s="42">
        <f>(AA1584/20)*19</f>
        <v>10924.050000000001</v>
      </c>
      <c r="Q1584" s="41" t="s">
        <v>121</v>
      </c>
      <c r="R1584" s="41" t="s">
        <v>122</v>
      </c>
      <c r="S1584" s="41" t="s">
        <v>122</v>
      </c>
      <c r="T1584" s="41" t="s">
        <v>121</v>
      </c>
      <c r="U1584" s="41" t="s">
        <v>122</v>
      </c>
      <c r="V1584" s="41" t="s">
        <v>122</v>
      </c>
      <c r="W1584" s="41" t="s">
        <v>1951</v>
      </c>
      <c r="X1584" s="43">
        <v>43612</v>
      </c>
      <c r="Y1584" s="43">
        <f t="shared" si="105"/>
        <v>43612</v>
      </c>
      <c r="Z1584" s="41">
        <f t="shared" si="106"/>
        <v>1577</v>
      </c>
      <c r="AA1584" s="42">
        <v>11499</v>
      </c>
      <c r="AB1584" s="42">
        <v>0</v>
      </c>
      <c r="AC1584" s="40"/>
      <c r="AD1584" s="44" t="s">
        <v>400</v>
      </c>
      <c r="AE1584" s="41">
        <f t="shared" si="107"/>
        <v>1577</v>
      </c>
      <c r="AF1584" s="45" t="s">
        <v>401</v>
      </c>
      <c r="AG1584" s="46" t="s">
        <v>173</v>
      </c>
      <c r="AH1584" s="40">
        <f t="shared" si="109"/>
        <v>43646</v>
      </c>
      <c r="AI1584" s="40">
        <f t="shared" si="111"/>
        <v>43646</v>
      </c>
      <c r="AJ1584" s="41" t="s">
        <v>402</v>
      </c>
    </row>
    <row r="1585" spans="1:36" ht="15" customHeight="1">
      <c r="A1585" s="39">
        <f t="shared" si="108"/>
        <v>2019</v>
      </c>
      <c r="B1585" s="40">
        <v>43556</v>
      </c>
      <c r="C1585" s="40">
        <v>43646</v>
      </c>
      <c r="D1585" s="41" t="s">
        <v>96</v>
      </c>
      <c r="E1585" s="41">
        <v>375</v>
      </c>
      <c r="F1585" s="41" t="s">
        <v>902</v>
      </c>
      <c r="G1585" s="41" t="s">
        <v>902</v>
      </c>
      <c r="H1585" s="41" t="s">
        <v>1966</v>
      </c>
      <c r="I1585" s="41" t="s">
        <v>1967</v>
      </c>
      <c r="J1585" s="41" t="s">
        <v>162</v>
      </c>
      <c r="K1585" s="41" t="s">
        <v>282</v>
      </c>
      <c r="L1585" s="41" t="s">
        <v>101</v>
      </c>
      <c r="M1585" s="41" t="s">
        <v>233</v>
      </c>
      <c r="N1585" s="41" t="s">
        <v>103</v>
      </c>
      <c r="O1585" s="41">
        <v>2</v>
      </c>
      <c r="P1585" s="42">
        <f>(3870/3)*2</f>
        <v>2580</v>
      </c>
      <c r="Q1585" s="41" t="s">
        <v>121</v>
      </c>
      <c r="R1585" s="41" t="s">
        <v>701</v>
      </c>
      <c r="S1585" s="41" t="s">
        <v>701</v>
      </c>
      <c r="T1585" s="41" t="s">
        <v>121</v>
      </c>
      <c r="U1585" s="41" t="s">
        <v>122</v>
      </c>
      <c r="V1585" s="41" t="s">
        <v>202</v>
      </c>
      <c r="W1585" s="47" t="s">
        <v>1968</v>
      </c>
      <c r="X1585" s="43">
        <v>43616</v>
      </c>
      <c r="Y1585" s="43">
        <f t="shared" si="105"/>
        <v>43616</v>
      </c>
      <c r="Z1585" s="41">
        <f t="shared" si="106"/>
        <v>1578</v>
      </c>
      <c r="AA1585" s="42">
        <v>3870</v>
      </c>
      <c r="AB1585" s="42">
        <v>0</v>
      </c>
      <c r="AC1585" s="40"/>
      <c r="AD1585" s="44" t="s">
        <v>400</v>
      </c>
      <c r="AE1585" s="41">
        <f t="shared" si="107"/>
        <v>1578</v>
      </c>
      <c r="AF1585" s="45" t="s">
        <v>401</v>
      </c>
      <c r="AG1585" s="46" t="s">
        <v>173</v>
      </c>
      <c r="AH1585" s="40">
        <f t="shared" si="109"/>
        <v>43646</v>
      </c>
      <c r="AI1585" s="40">
        <f t="shared" si="111"/>
        <v>43646</v>
      </c>
      <c r="AJ1585" s="41" t="s">
        <v>402</v>
      </c>
    </row>
    <row r="1586" spans="1:36" ht="15" customHeight="1">
      <c r="A1586" s="39">
        <f t="shared" si="108"/>
        <v>2019</v>
      </c>
      <c r="B1586" s="40">
        <v>43556</v>
      </c>
      <c r="C1586" s="40">
        <v>43646</v>
      </c>
      <c r="D1586" s="41" t="s">
        <v>96</v>
      </c>
      <c r="E1586" s="41">
        <v>211</v>
      </c>
      <c r="F1586" s="41" t="s">
        <v>274</v>
      </c>
      <c r="G1586" s="41" t="s">
        <v>274</v>
      </c>
      <c r="H1586" s="41" t="s">
        <v>275</v>
      </c>
      <c r="I1586" s="41" t="s">
        <v>276</v>
      </c>
      <c r="J1586" s="41" t="s">
        <v>277</v>
      </c>
      <c r="K1586" s="41" t="s">
        <v>278</v>
      </c>
      <c r="L1586" s="41" t="s">
        <v>101</v>
      </c>
      <c r="M1586" s="41" t="s">
        <v>1938</v>
      </c>
      <c r="N1586" s="41" t="s">
        <v>103</v>
      </c>
      <c r="O1586" s="41">
        <v>2</v>
      </c>
      <c r="P1586" s="42">
        <f>(4500/3)*2</f>
        <v>3000</v>
      </c>
      <c r="Q1586" s="41" t="s">
        <v>121</v>
      </c>
      <c r="R1586" s="41" t="s">
        <v>122</v>
      </c>
      <c r="S1586" s="41" t="s">
        <v>122</v>
      </c>
      <c r="T1586" s="41" t="s">
        <v>121</v>
      </c>
      <c r="U1586" s="41" t="s">
        <v>1006</v>
      </c>
      <c r="V1586" s="41" t="s">
        <v>1939</v>
      </c>
      <c r="W1586" s="41" t="s">
        <v>125</v>
      </c>
      <c r="X1586" s="43">
        <v>43601</v>
      </c>
      <c r="Y1586" s="43">
        <f t="shared" si="105"/>
        <v>43601</v>
      </c>
      <c r="Z1586" s="41">
        <f t="shared" si="106"/>
        <v>1579</v>
      </c>
      <c r="AA1586" s="42">
        <v>4500</v>
      </c>
      <c r="AB1586" s="42">
        <v>0</v>
      </c>
      <c r="AC1586" s="40"/>
      <c r="AD1586" s="44" t="s">
        <v>400</v>
      </c>
      <c r="AE1586" s="41">
        <f t="shared" si="107"/>
        <v>1579</v>
      </c>
      <c r="AF1586" s="45" t="s">
        <v>401</v>
      </c>
      <c r="AG1586" s="46" t="s">
        <v>173</v>
      </c>
      <c r="AH1586" s="40">
        <f t="shared" si="109"/>
        <v>43646</v>
      </c>
      <c r="AI1586" s="40">
        <f t="shared" si="111"/>
        <v>43646</v>
      </c>
      <c r="AJ1586" s="41" t="s">
        <v>402</v>
      </c>
    </row>
    <row r="1587" spans="1:36" ht="15" customHeight="1">
      <c r="A1587" s="39">
        <f t="shared" si="108"/>
        <v>2019</v>
      </c>
      <c r="B1587" s="40">
        <v>43556</v>
      </c>
      <c r="C1587" s="40">
        <v>43646</v>
      </c>
      <c r="D1587" s="41" t="s">
        <v>96</v>
      </c>
      <c r="E1587" s="41">
        <v>209</v>
      </c>
      <c r="F1587" s="41" t="s">
        <v>263</v>
      </c>
      <c r="G1587" s="41" t="s">
        <v>263</v>
      </c>
      <c r="H1587" s="41" t="s">
        <v>264</v>
      </c>
      <c r="I1587" s="41" t="s">
        <v>1969</v>
      </c>
      <c r="J1587" s="41" t="s">
        <v>216</v>
      </c>
      <c r="K1587" s="41" t="s">
        <v>1970</v>
      </c>
      <c r="L1587" s="41" t="s">
        <v>101</v>
      </c>
      <c r="M1587" s="41" t="s">
        <v>1971</v>
      </c>
      <c r="N1587" s="41" t="s">
        <v>103</v>
      </c>
      <c r="O1587" s="41">
        <v>2</v>
      </c>
      <c r="P1587" s="42">
        <f>(1950/3)*2</f>
        <v>1300</v>
      </c>
      <c r="Q1587" s="41" t="s">
        <v>121</v>
      </c>
      <c r="R1587" s="41" t="s">
        <v>122</v>
      </c>
      <c r="S1587" s="41" t="s">
        <v>122</v>
      </c>
      <c r="T1587" s="41" t="s">
        <v>121</v>
      </c>
      <c r="U1587" s="41" t="s">
        <v>1359</v>
      </c>
      <c r="V1587" s="41" t="s">
        <v>1972</v>
      </c>
      <c r="W1587" s="41" t="s">
        <v>125</v>
      </c>
      <c r="X1587" s="43">
        <v>43623</v>
      </c>
      <c r="Y1587" s="43">
        <f t="shared" si="105"/>
        <v>43623</v>
      </c>
      <c r="Z1587" s="41">
        <f t="shared" si="106"/>
        <v>1580</v>
      </c>
      <c r="AA1587" s="42">
        <v>1950</v>
      </c>
      <c r="AB1587" s="42">
        <v>0</v>
      </c>
      <c r="AC1587" s="40"/>
      <c r="AD1587" s="44" t="s">
        <v>400</v>
      </c>
      <c r="AE1587" s="41">
        <f t="shared" si="107"/>
        <v>1580</v>
      </c>
      <c r="AF1587" s="45" t="s">
        <v>401</v>
      </c>
      <c r="AG1587" s="46" t="s">
        <v>173</v>
      </c>
      <c r="AH1587" s="40">
        <f t="shared" si="109"/>
        <v>43646</v>
      </c>
      <c r="AI1587" s="40">
        <f t="shared" si="111"/>
        <v>43646</v>
      </c>
      <c r="AJ1587" s="41" t="s">
        <v>402</v>
      </c>
    </row>
    <row r="1588" spans="1:36" ht="15" customHeight="1">
      <c r="A1588" s="39">
        <f t="shared" si="108"/>
        <v>2019</v>
      </c>
      <c r="B1588" s="40">
        <v>43556</v>
      </c>
      <c r="C1588" s="40">
        <v>43646</v>
      </c>
      <c r="D1588" s="41" t="s">
        <v>96</v>
      </c>
      <c r="E1588" s="41">
        <v>202</v>
      </c>
      <c r="F1588" s="41" t="s">
        <v>114</v>
      </c>
      <c r="G1588" s="41" t="s">
        <v>114</v>
      </c>
      <c r="H1588" s="41" t="s">
        <v>254</v>
      </c>
      <c r="I1588" s="41" t="s">
        <v>255</v>
      </c>
      <c r="J1588" s="41" t="s">
        <v>248</v>
      </c>
      <c r="K1588" s="41" t="s">
        <v>239</v>
      </c>
      <c r="L1588" s="41" t="s">
        <v>101</v>
      </c>
      <c r="M1588" s="41" t="s">
        <v>1973</v>
      </c>
      <c r="N1588" s="41" t="s">
        <v>103</v>
      </c>
      <c r="O1588" s="41">
        <v>0</v>
      </c>
      <c r="P1588" s="42">
        <v>0</v>
      </c>
      <c r="Q1588" s="41" t="s">
        <v>121</v>
      </c>
      <c r="R1588" s="41" t="s">
        <v>122</v>
      </c>
      <c r="S1588" s="41" t="s">
        <v>122</v>
      </c>
      <c r="T1588" s="41" t="s">
        <v>121</v>
      </c>
      <c r="U1588" s="41" t="s">
        <v>136</v>
      </c>
      <c r="V1588" s="41" t="s">
        <v>136</v>
      </c>
      <c r="W1588" s="41" t="s">
        <v>125</v>
      </c>
      <c r="X1588" s="43">
        <v>43630</v>
      </c>
      <c r="Y1588" s="43">
        <f t="shared" si="105"/>
        <v>43630</v>
      </c>
      <c r="Z1588" s="41">
        <f t="shared" si="106"/>
        <v>1581</v>
      </c>
      <c r="AA1588" s="42">
        <v>2082.5</v>
      </c>
      <c r="AB1588" s="42">
        <v>0</v>
      </c>
      <c r="AC1588" s="40"/>
      <c r="AD1588" s="44" t="s">
        <v>400</v>
      </c>
      <c r="AE1588" s="41">
        <f t="shared" si="107"/>
        <v>1581</v>
      </c>
      <c r="AF1588" s="45" t="s">
        <v>401</v>
      </c>
      <c r="AG1588" s="46" t="s">
        <v>173</v>
      </c>
      <c r="AH1588" s="40">
        <f t="shared" si="109"/>
        <v>43646</v>
      </c>
      <c r="AI1588" s="40">
        <f t="shared" si="111"/>
        <v>43646</v>
      </c>
      <c r="AJ1588" s="41" t="s">
        <v>402</v>
      </c>
    </row>
    <row r="1589" spans="1:36" ht="15" customHeight="1">
      <c r="A1589" s="39">
        <f t="shared" si="108"/>
        <v>2019</v>
      </c>
      <c r="B1589" s="40">
        <v>43556</v>
      </c>
      <c r="C1589" s="40">
        <v>43646</v>
      </c>
      <c r="D1589" s="41" t="s">
        <v>99</v>
      </c>
      <c r="E1589" s="41"/>
      <c r="F1589" s="41"/>
      <c r="G1589" s="41"/>
      <c r="H1589" s="41"/>
      <c r="I1589" s="41" t="s">
        <v>720</v>
      </c>
      <c r="J1589" s="41" t="s">
        <v>273</v>
      </c>
      <c r="K1589" s="41" t="s">
        <v>175</v>
      </c>
      <c r="L1589" s="41" t="s">
        <v>101</v>
      </c>
      <c r="M1589" s="41" t="s">
        <v>1937</v>
      </c>
      <c r="N1589" s="41" t="s">
        <v>103</v>
      </c>
      <c r="O1589" s="41">
        <v>0</v>
      </c>
      <c r="P1589" s="42">
        <v>0</v>
      </c>
      <c r="Q1589" s="41" t="s">
        <v>121</v>
      </c>
      <c r="R1589" s="41" t="s">
        <v>701</v>
      </c>
      <c r="S1589" s="41" t="s">
        <v>701</v>
      </c>
      <c r="T1589" s="41" t="s">
        <v>121</v>
      </c>
      <c r="U1589" s="41" t="s">
        <v>122</v>
      </c>
      <c r="V1589" s="41" t="s">
        <v>122</v>
      </c>
      <c r="W1589" s="47" t="s">
        <v>702</v>
      </c>
      <c r="X1589" s="43">
        <v>43635</v>
      </c>
      <c r="Y1589" s="43">
        <f t="shared" si="105"/>
        <v>43635</v>
      </c>
      <c r="Z1589" s="41">
        <f t="shared" si="106"/>
        <v>1582</v>
      </c>
      <c r="AA1589" s="42">
        <v>710</v>
      </c>
      <c r="AB1589" s="42">
        <v>0</v>
      </c>
      <c r="AC1589" s="40"/>
      <c r="AD1589" s="44" t="s">
        <v>400</v>
      </c>
      <c r="AE1589" s="41">
        <f t="shared" si="107"/>
        <v>1582</v>
      </c>
      <c r="AF1589" s="45" t="s">
        <v>401</v>
      </c>
      <c r="AG1589" s="46" t="s">
        <v>173</v>
      </c>
      <c r="AH1589" s="40">
        <f t="shared" si="109"/>
        <v>43646</v>
      </c>
      <c r="AI1589" s="40">
        <f t="shared" si="111"/>
        <v>43646</v>
      </c>
      <c r="AJ1589" s="41" t="s">
        <v>402</v>
      </c>
    </row>
    <row r="1590" spans="1:36" ht="15" customHeight="1">
      <c r="A1590" s="39">
        <f t="shared" si="108"/>
        <v>2019</v>
      </c>
      <c r="B1590" s="40">
        <v>43556</v>
      </c>
      <c r="C1590" s="40">
        <v>43646</v>
      </c>
      <c r="D1590" s="41" t="s">
        <v>96</v>
      </c>
      <c r="E1590" s="41">
        <v>203</v>
      </c>
      <c r="F1590" s="41" t="s">
        <v>307</v>
      </c>
      <c r="G1590" s="48" t="s">
        <v>126</v>
      </c>
      <c r="H1590" s="41" t="s">
        <v>127</v>
      </c>
      <c r="I1590" s="41" t="s">
        <v>1366</v>
      </c>
      <c r="J1590" s="41" t="s">
        <v>1367</v>
      </c>
      <c r="K1590" s="41" t="s">
        <v>1368</v>
      </c>
      <c r="L1590" s="41" t="s">
        <v>102</v>
      </c>
      <c r="M1590" s="41" t="s">
        <v>1974</v>
      </c>
      <c r="N1590" s="41" t="s">
        <v>103</v>
      </c>
      <c r="O1590" s="41">
        <v>1</v>
      </c>
      <c r="P1590" s="42">
        <f>10296.04/2</f>
        <v>5148.0200000000004</v>
      </c>
      <c r="Q1590" s="41" t="s">
        <v>121</v>
      </c>
      <c r="R1590" s="41" t="s">
        <v>122</v>
      </c>
      <c r="S1590" s="41" t="s">
        <v>122</v>
      </c>
      <c r="T1590" s="41" t="s">
        <v>121</v>
      </c>
      <c r="U1590" s="41" t="s">
        <v>1709</v>
      </c>
      <c r="V1590" s="41" t="s">
        <v>1710</v>
      </c>
      <c r="W1590" s="41" t="s">
        <v>125</v>
      </c>
      <c r="X1590" s="43">
        <v>43620</v>
      </c>
      <c r="Y1590" s="43">
        <f t="shared" si="105"/>
        <v>43620</v>
      </c>
      <c r="Z1590" s="41">
        <f t="shared" si="106"/>
        <v>1583</v>
      </c>
      <c r="AA1590" s="42">
        <v>10296.040000000001</v>
      </c>
      <c r="AB1590" s="42">
        <v>0</v>
      </c>
      <c r="AC1590" s="40"/>
      <c r="AD1590" s="44" t="s">
        <v>400</v>
      </c>
      <c r="AE1590" s="41">
        <f t="shared" si="107"/>
        <v>1583</v>
      </c>
      <c r="AF1590" s="45" t="s">
        <v>401</v>
      </c>
      <c r="AG1590" s="46" t="s">
        <v>173</v>
      </c>
      <c r="AH1590" s="40">
        <f t="shared" si="109"/>
        <v>43646</v>
      </c>
      <c r="AI1590" s="40">
        <f t="shared" si="111"/>
        <v>43646</v>
      </c>
      <c r="AJ1590" s="41" t="s">
        <v>402</v>
      </c>
    </row>
    <row r="1591" spans="1:36" ht="15" customHeight="1">
      <c r="A1591" s="39">
        <f t="shared" si="108"/>
        <v>2019</v>
      </c>
      <c r="B1591" s="40">
        <v>43556</v>
      </c>
      <c r="C1591" s="40">
        <v>43646</v>
      </c>
      <c r="D1591" s="41" t="s">
        <v>96</v>
      </c>
      <c r="E1591" s="41">
        <v>209</v>
      </c>
      <c r="F1591" s="41" t="s">
        <v>263</v>
      </c>
      <c r="G1591" s="41" t="s">
        <v>263</v>
      </c>
      <c r="H1591" s="41" t="s">
        <v>264</v>
      </c>
      <c r="I1591" s="41" t="s">
        <v>1969</v>
      </c>
      <c r="J1591" s="41" t="s">
        <v>216</v>
      </c>
      <c r="K1591" s="41" t="s">
        <v>1970</v>
      </c>
      <c r="L1591" s="41" t="s">
        <v>101</v>
      </c>
      <c r="M1591" s="41" t="s">
        <v>1975</v>
      </c>
      <c r="N1591" s="41" t="s">
        <v>103</v>
      </c>
      <c r="O1591" s="41">
        <v>2</v>
      </c>
      <c r="P1591" s="42">
        <f>(2490/3)*2</f>
        <v>1660</v>
      </c>
      <c r="Q1591" s="41" t="s">
        <v>121</v>
      </c>
      <c r="R1591" s="41" t="s">
        <v>122</v>
      </c>
      <c r="S1591" s="41" t="s">
        <v>122</v>
      </c>
      <c r="T1591" s="41" t="s">
        <v>121</v>
      </c>
      <c r="U1591" s="41" t="s">
        <v>122</v>
      </c>
      <c r="V1591" s="41" t="s">
        <v>202</v>
      </c>
      <c r="W1591" s="41" t="s">
        <v>1976</v>
      </c>
      <c r="X1591" s="43">
        <v>43643</v>
      </c>
      <c r="Y1591" s="43">
        <f t="shared" si="105"/>
        <v>43643</v>
      </c>
      <c r="Z1591" s="41">
        <f t="shared" si="106"/>
        <v>1584</v>
      </c>
      <c r="AA1591" s="42">
        <v>2490</v>
      </c>
      <c r="AB1591" s="42">
        <v>0</v>
      </c>
      <c r="AC1591" s="40"/>
      <c r="AD1591" s="44" t="s">
        <v>400</v>
      </c>
      <c r="AE1591" s="41">
        <f t="shared" si="107"/>
        <v>1584</v>
      </c>
      <c r="AF1591" s="45" t="s">
        <v>401</v>
      </c>
      <c r="AG1591" s="46" t="s">
        <v>173</v>
      </c>
      <c r="AH1591" s="40">
        <f t="shared" si="109"/>
        <v>43646</v>
      </c>
      <c r="AI1591" s="40">
        <f t="shared" si="111"/>
        <v>43646</v>
      </c>
      <c r="AJ1591" s="41" t="s">
        <v>402</v>
      </c>
    </row>
    <row r="1592" spans="1:36" ht="15" customHeight="1">
      <c r="A1592" s="39">
        <f t="shared" si="108"/>
        <v>2019</v>
      </c>
      <c r="B1592" s="40">
        <v>43556</v>
      </c>
      <c r="C1592" s="40">
        <v>43646</v>
      </c>
      <c r="D1592" s="41" t="s">
        <v>96</v>
      </c>
      <c r="E1592" s="41">
        <v>322</v>
      </c>
      <c r="F1592" s="41" t="s">
        <v>144</v>
      </c>
      <c r="G1592" s="41" t="s">
        <v>144</v>
      </c>
      <c r="H1592" s="41" t="s">
        <v>145</v>
      </c>
      <c r="I1592" s="41" t="s">
        <v>304</v>
      </c>
      <c r="J1592" s="41" t="s">
        <v>305</v>
      </c>
      <c r="K1592" s="41" t="s">
        <v>306</v>
      </c>
      <c r="L1592" s="41" t="s">
        <v>101</v>
      </c>
      <c r="M1592" s="41" t="s">
        <v>1975</v>
      </c>
      <c r="N1592" s="41" t="s">
        <v>103</v>
      </c>
      <c r="O1592" s="41">
        <v>0</v>
      </c>
      <c r="P1592" s="42">
        <v>0</v>
      </c>
      <c r="Q1592" s="41" t="s">
        <v>121</v>
      </c>
      <c r="R1592" s="41" t="s">
        <v>122</v>
      </c>
      <c r="S1592" s="41" t="s">
        <v>122</v>
      </c>
      <c r="T1592" s="41" t="s">
        <v>121</v>
      </c>
      <c r="U1592" s="41" t="s">
        <v>122</v>
      </c>
      <c r="V1592" s="41" t="s">
        <v>202</v>
      </c>
      <c r="W1592" s="41" t="s">
        <v>1976</v>
      </c>
      <c r="X1592" s="43">
        <v>43643</v>
      </c>
      <c r="Y1592" s="43">
        <f t="shared" si="105"/>
        <v>43643</v>
      </c>
      <c r="Z1592" s="41">
        <f t="shared" si="106"/>
        <v>1585</v>
      </c>
      <c r="AA1592" s="42">
        <v>600</v>
      </c>
      <c r="AB1592" s="42">
        <v>0</v>
      </c>
      <c r="AC1592" s="40"/>
      <c r="AD1592" s="44" t="s">
        <v>400</v>
      </c>
      <c r="AE1592" s="41">
        <f t="shared" si="107"/>
        <v>1585</v>
      </c>
      <c r="AF1592" s="45" t="s">
        <v>401</v>
      </c>
      <c r="AG1592" s="46" t="s">
        <v>173</v>
      </c>
      <c r="AH1592" s="40">
        <f t="shared" si="109"/>
        <v>43646</v>
      </c>
      <c r="AI1592" s="40">
        <f t="shared" si="111"/>
        <v>43646</v>
      </c>
      <c r="AJ1592" s="41" t="s">
        <v>402</v>
      </c>
    </row>
    <row r="1593" spans="1:36" ht="15" customHeight="1">
      <c r="A1593" s="39">
        <f t="shared" si="108"/>
        <v>2019</v>
      </c>
      <c r="B1593" s="40">
        <v>43556</v>
      </c>
      <c r="C1593" s="40">
        <v>43646</v>
      </c>
      <c r="D1593" s="41" t="s">
        <v>99</v>
      </c>
      <c r="E1593" s="41"/>
      <c r="F1593" s="41"/>
      <c r="G1593" s="41"/>
      <c r="H1593" s="41"/>
      <c r="I1593" s="41" t="s">
        <v>720</v>
      </c>
      <c r="J1593" s="41" t="s">
        <v>273</v>
      </c>
      <c r="K1593" s="41" t="s">
        <v>175</v>
      </c>
      <c r="L1593" s="41" t="s">
        <v>101</v>
      </c>
      <c r="M1593" s="41" t="s">
        <v>1937</v>
      </c>
      <c r="N1593" s="41" t="s">
        <v>103</v>
      </c>
      <c r="O1593" s="41">
        <v>0</v>
      </c>
      <c r="P1593" s="42">
        <v>0</v>
      </c>
      <c r="Q1593" s="41" t="s">
        <v>121</v>
      </c>
      <c r="R1593" s="41" t="s">
        <v>701</v>
      </c>
      <c r="S1593" s="41" t="s">
        <v>701</v>
      </c>
      <c r="T1593" s="41" t="s">
        <v>121</v>
      </c>
      <c r="U1593" s="41" t="s">
        <v>122</v>
      </c>
      <c r="V1593" s="41" t="s">
        <v>122</v>
      </c>
      <c r="W1593" s="47" t="s">
        <v>702</v>
      </c>
      <c r="X1593" s="43">
        <v>43642</v>
      </c>
      <c r="Y1593" s="43">
        <f t="shared" si="105"/>
        <v>43642</v>
      </c>
      <c r="Z1593" s="41">
        <f t="shared" si="106"/>
        <v>1586</v>
      </c>
      <c r="AA1593" s="42">
        <v>710</v>
      </c>
      <c r="AB1593" s="42">
        <v>0</v>
      </c>
      <c r="AC1593" s="40"/>
      <c r="AD1593" s="44" t="s">
        <v>400</v>
      </c>
      <c r="AE1593" s="41">
        <f t="shared" si="107"/>
        <v>1586</v>
      </c>
      <c r="AF1593" s="45" t="s">
        <v>401</v>
      </c>
      <c r="AG1593" s="46" t="s">
        <v>173</v>
      </c>
      <c r="AH1593" s="40">
        <f t="shared" si="109"/>
        <v>43646</v>
      </c>
      <c r="AI1593" s="40">
        <f t="shared" si="111"/>
        <v>43646</v>
      </c>
      <c r="AJ1593" s="41" t="s">
        <v>402</v>
      </c>
    </row>
    <row r="1594" spans="1:36" ht="15" customHeight="1">
      <c r="A1594" s="39">
        <f t="shared" si="108"/>
        <v>2019</v>
      </c>
      <c r="B1594" s="40">
        <v>43556</v>
      </c>
      <c r="C1594" s="40">
        <v>43646</v>
      </c>
      <c r="D1594" s="41" t="s">
        <v>96</v>
      </c>
      <c r="E1594" s="41">
        <v>203</v>
      </c>
      <c r="F1594" s="41" t="s">
        <v>307</v>
      </c>
      <c r="G1594" s="48" t="s">
        <v>126</v>
      </c>
      <c r="H1594" s="41" t="s">
        <v>127</v>
      </c>
      <c r="I1594" s="41" t="s">
        <v>1366</v>
      </c>
      <c r="J1594" s="41" t="s">
        <v>1367</v>
      </c>
      <c r="K1594" s="41" t="s">
        <v>1368</v>
      </c>
      <c r="L1594" s="41" t="s">
        <v>102</v>
      </c>
      <c r="M1594" s="41" t="s">
        <v>1974</v>
      </c>
      <c r="N1594" s="41" t="s">
        <v>103</v>
      </c>
      <c r="O1594" s="41">
        <v>1</v>
      </c>
      <c r="P1594" s="42">
        <v>9829</v>
      </c>
      <c r="Q1594" s="41" t="s">
        <v>121</v>
      </c>
      <c r="R1594" s="41" t="s">
        <v>122</v>
      </c>
      <c r="S1594" s="41" t="s">
        <v>122</v>
      </c>
      <c r="T1594" s="41" t="s">
        <v>121</v>
      </c>
      <c r="U1594" s="41" t="s">
        <v>1709</v>
      </c>
      <c r="V1594" s="41" t="s">
        <v>1710</v>
      </c>
      <c r="W1594" s="41" t="s">
        <v>125</v>
      </c>
      <c r="X1594" s="43">
        <v>43620</v>
      </c>
      <c r="Y1594" s="43">
        <f t="shared" si="105"/>
        <v>43620</v>
      </c>
      <c r="Z1594" s="41">
        <f t="shared" si="106"/>
        <v>1587</v>
      </c>
      <c r="AA1594" s="42">
        <v>19658</v>
      </c>
      <c r="AB1594" s="42">
        <v>0</v>
      </c>
      <c r="AC1594" s="40"/>
      <c r="AD1594" s="44" t="s">
        <v>400</v>
      </c>
      <c r="AE1594" s="41">
        <f t="shared" si="107"/>
        <v>1587</v>
      </c>
      <c r="AF1594" s="45" t="s">
        <v>401</v>
      </c>
      <c r="AG1594" s="46" t="s">
        <v>173</v>
      </c>
      <c r="AH1594" s="40">
        <f t="shared" si="109"/>
        <v>43646</v>
      </c>
      <c r="AI1594" s="40">
        <f t="shared" si="111"/>
        <v>43646</v>
      </c>
      <c r="AJ1594" s="41" t="s">
        <v>402</v>
      </c>
    </row>
    <row r="1595" spans="1:36" ht="15" customHeight="1">
      <c r="A1595" s="39">
        <f t="shared" si="108"/>
        <v>2019</v>
      </c>
      <c r="B1595" s="40">
        <v>43556</v>
      </c>
      <c r="C1595" s="40">
        <v>43646</v>
      </c>
      <c r="D1595" s="41" t="s">
        <v>96</v>
      </c>
      <c r="E1595" s="41">
        <v>375</v>
      </c>
      <c r="F1595" s="41" t="s">
        <v>902</v>
      </c>
      <c r="G1595" s="41" t="s">
        <v>902</v>
      </c>
      <c r="H1595" s="41" t="s">
        <v>1966</v>
      </c>
      <c r="I1595" s="41" t="s">
        <v>1967</v>
      </c>
      <c r="J1595" s="41" t="s">
        <v>162</v>
      </c>
      <c r="K1595" s="41" t="s">
        <v>282</v>
      </c>
      <c r="L1595" s="41" t="s">
        <v>101</v>
      </c>
      <c r="M1595" s="41" t="s">
        <v>233</v>
      </c>
      <c r="N1595" s="41" t="s">
        <v>103</v>
      </c>
      <c r="O1595" s="41">
        <v>2</v>
      </c>
      <c r="P1595" s="42">
        <f>(4590/3)*2</f>
        <v>3060</v>
      </c>
      <c r="Q1595" s="41" t="s">
        <v>121</v>
      </c>
      <c r="R1595" s="41" t="s">
        <v>701</v>
      </c>
      <c r="S1595" s="41" t="s">
        <v>701</v>
      </c>
      <c r="T1595" s="41" t="s">
        <v>121</v>
      </c>
      <c r="U1595" s="41" t="s">
        <v>122</v>
      </c>
      <c r="V1595" s="41" t="s">
        <v>202</v>
      </c>
      <c r="W1595" s="47" t="s">
        <v>1968</v>
      </c>
      <c r="X1595" s="43">
        <v>43620</v>
      </c>
      <c r="Y1595" s="43">
        <v>43623</v>
      </c>
      <c r="Z1595" s="41">
        <f t="shared" si="106"/>
        <v>1588</v>
      </c>
      <c r="AA1595" s="42">
        <f>273+180+180+300</f>
        <v>933</v>
      </c>
      <c r="AB1595" s="42">
        <v>0</v>
      </c>
      <c r="AC1595" s="40"/>
      <c r="AD1595" s="44" t="s">
        <v>400</v>
      </c>
      <c r="AE1595" s="41">
        <f t="shared" si="107"/>
        <v>1588</v>
      </c>
      <c r="AF1595" s="45" t="s">
        <v>401</v>
      </c>
      <c r="AG1595" s="46" t="s">
        <v>173</v>
      </c>
      <c r="AH1595" s="40">
        <f t="shared" si="109"/>
        <v>43646</v>
      </c>
      <c r="AI1595" s="40">
        <f t="shared" si="111"/>
        <v>43646</v>
      </c>
      <c r="AJ1595" s="41" t="s">
        <v>402</v>
      </c>
    </row>
    <row r="1596" spans="1:36" ht="15" customHeight="1">
      <c r="A1596" s="39">
        <f t="shared" si="108"/>
        <v>2019</v>
      </c>
      <c r="B1596" s="40">
        <v>43556</v>
      </c>
      <c r="C1596" s="40">
        <v>43646</v>
      </c>
      <c r="D1596" s="41" t="s">
        <v>96</v>
      </c>
      <c r="E1596" s="41">
        <v>375</v>
      </c>
      <c r="F1596" s="41" t="s">
        <v>902</v>
      </c>
      <c r="G1596" s="41" t="s">
        <v>902</v>
      </c>
      <c r="H1596" s="41" t="s">
        <v>1966</v>
      </c>
      <c r="I1596" s="41" t="s">
        <v>1967</v>
      </c>
      <c r="J1596" s="41" t="s">
        <v>162</v>
      </c>
      <c r="K1596" s="41" t="s">
        <v>282</v>
      </c>
      <c r="L1596" s="41" t="s">
        <v>101</v>
      </c>
      <c r="M1596" s="41" t="s">
        <v>233</v>
      </c>
      <c r="N1596" s="41" t="s">
        <v>103</v>
      </c>
      <c r="O1596" s="41">
        <v>2</v>
      </c>
      <c r="P1596" s="42">
        <f>(4590/3)*2</f>
        <v>3060</v>
      </c>
      <c r="Q1596" s="41" t="s">
        <v>121</v>
      </c>
      <c r="R1596" s="41" t="s">
        <v>701</v>
      </c>
      <c r="S1596" s="41" t="s">
        <v>701</v>
      </c>
      <c r="T1596" s="41" t="s">
        <v>121</v>
      </c>
      <c r="U1596" s="41" t="s">
        <v>122</v>
      </c>
      <c r="V1596" s="41" t="s">
        <v>202</v>
      </c>
      <c r="W1596" s="47" t="s">
        <v>1968</v>
      </c>
      <c r="X1596" s="43">
        <v>43620</v>
      </c>
      <c r="Y1596" s="43">
        <f t="shared" ref="Y1596:Y1659" si="114">+X1596</f>
        <v>43620</v>
      </c>
      <c r="Z1596" s="41">
        <f t="shared" si="106"/>
        <v>1589</v>
      </c>
      <c r="AA1596" s="42">
        <f>380+670+400+820+957+430</f>
        <v>3657</v>
      </c>
      <c r="AB1596" s="42">
        <v>0</v>
      </c>
      <c r="AC1596" s="40"/>
      <c r="AD1596" s="44" t="s">
        <v>400</v>
      </c>
      <c r="AE1596" s="41">
        <f t="shared" si="107"/>
        <v>1589</v>
      </c>
      <c r="AF1596" s="45" t="s">
        <v>401</v>
      </c>
      <c r="AG1596" s="46" t="s">
        <v>173</v>
      </c>
      <c r="AH1596" s="40">
        <f t="shared" si="109"/>
        <v>43646</v>
      </c>
      <c r="AI1596" s="40">
        <f t="shared" si="111"/>
        <v>43646</v>
      </c>
      <c r="AJ1596" s="41" t="s">
        <v>402</v>
      </c>
    </row>
    <row r="1597" spans="1:36" ht="15" customHeight="1">
      <c r="A1597" s="39">
        <f t="shared" si="108"/>
        <v>2019</v>
      </c>
      <c r="B1597" s="40">
        <v>43556</v>
      </c>
      <c r="C1597" s="40">
        <v>43646</v>
      </c>
      <c r="D1597" s="41" t="s">
        <v>96</v>
      </c>
      <c r="E1597" s="41">
        <v>344</v>
      </c>
      <c r="F1597" s="41" t="s">
        <v>165</v>
      </c>
      <c r="G1597" s="41" t="s">
        <v>165</v>
      </c>
      <c r="H1597" s="41" t="s">
        <v>376</v>
      </c>
      <c r="I1597" s="41" t="s">
        <v>696</v>
      </c>
      <c r="J1597" s="41" t="s">
        <v>218</v>
      </c>
      <c r="K1597" s="41" t="s">
        <v>289</v>
      </c>
      <c r="L1597" s="41" t="s">
        <v>101</v>
      </c>
      <c r="M1597" s="41" t="s">
        <v>177</v>
      </c>
      <c r="N1597" s="41" t="s">
        <v>103</v>
      </c>
      <c r="O1597" s="41">
        <v>0</v>
      </c>
      <c r="P1597" s="42">
        <v>0</v>
      </c>
      <c r="Q1597" s="41" t="s">
        <v>121</v>
      </c>
      <c r="R1597" s="41" t="s">
        <v>122</v>
      </c>
      <c r="S1597" s="41" t="s">
        <v>122</v>
      </c>
      <c r="T1597" s="41" t="s">
        <v>121</v>
      </c>
      <c r="U1597" s="41" t="s">
        <v>122</v>
      </c>
      <c r="V1597" s="41" t="s">
        <v>178</v>
      </c>
      <c r="W1597" s="41" t="s">
        <v>159</v>
      </c>
      <c r="X1597" s="43">
        <v>43637</v>
      </c>
      <c r="Y1597" s="43">
        <f t="shared" si="114"/>
        <v>43637</v>
      </c>
      <c r="Z1597" s="41">
        <f t="shared" ref="Z1597:Z1660" si="115">+Z1596+1</f>
        <v>1590</v>
      </c>
      <c r="AA1597" s="42">
        <v>225</v>
      </c>
      <c r="AB1597" s="42">
        <v>0</v>
      </c>
      <c r="AC1597" s="40"/>
      <c r="AD1597" s="44" t="s">
        <v>400</v>
      </c>
      <c r="AE1597" s="41">
        <f t="shared" ref="AE1597:AE1660" si="116">+AE1596+1</f>
        <v>1590</v>
      </c>
      <c r="AF1597" s="45" t="s">
        <v>401</v>
      </c>
      <c r="AG1597" s="46" t="s">
        <v>173</v>
      </c>
      <c r="AH1597" s="40">
        <f t="shared" si="109"/>
        <v>43646</v>
      </c>
      <c r="AI1597" s="40">
        <f t="shared" si="111"/>
        <v>43646</v>
      </c>
      <c r="AJ1597" s="41" t="s">
        <v>402</v>
      </c>
    </row>
    <row r="1598" spans="1:36" ht="15" customHeight="1">
      <c r="A1598" s="39">
        <f t="shared" ref="A1598:A1661" si="117">YEAR(B1598)</f>
        <v>2019</v>
      </c>
      <c r="B1598" s="40">
        <v>43556</v>
      </c>
      <c r="C1598" s="40">
        <v>43646</v>
      </c>
      <c r="D1598" s="41" t="s">
        <v>96</v>
      </c>
      <c r="E1598" s="48">
        <v>451</v>
      </c>
      <c r="F1598" s="48" t="s">
        <v>153</v>
      </c>
      <c r="G1598" s="48" t="s">
        <v>153</v>
      </c>
      <c r="H1598" s="48" t="s">
        <v>160</v>
      </c>
      <c r="I1598" s="48" t="s">
        <v>161</v>
      </c>
      <c r="J1598" s="48" t="s">
        <v>162</v>
      </c>
      <c r="K1598" s="48" t="s">
        <v>163</v>
      </c>
      <c r="L1598" s="41" t="s">
        <v>101</v>
      </c>
      <c r="M1598" s="41" t="s">
        <v>164</v>
      </c>
      <c r="N1598" s="41" t="s">
        <v>103</v>
      </c>
      <c r="O1598" s="41">
        <v>0</v>
      </c>
      <c r="P1598" s="42">
        <v>0</v>
      </c>
      <c r="Q1598" s="41" t="s">
        <v>121</v>
      </c>
      <c r="R1598" s="41" t="s">
        <v>122</v>
      </c>
      <c r="S1598" s="41" t="s">
        <v>122</v>
      </c>
      <c r="T1598" s="41" t="s">
        <v>121</v>
      </c>
      <c r="U1598" s="41" t="s">
        <v>122</v>
      </c>
      <c r="V1598" s="41" t="s">
        <v>122</v>
      </c>
      <c r="W1598" s="41" t="s">
        <v>159</v>
      </c>
      <c r="X1598" s="43">
        <v>43626</v>
      </c>
      <c r="Y1598" s="43">
        <f t="shared" si="114"/>
        <v>43626</v>
      </c>
      <c r="Z1598" s="41">
        <f t="shared" si="115"/>
        <v>1591</v>
      </c>
      <c r="AA1598" s="42">
        <v>75</v>
      </c>
      <c r="AB1598" s="42">
        <v>0</v>
      </c>
      <c r="AC1598" s="40"/>
      <c r="AD1598" s="44" t="s">
        <v>400</v>
      </c>
      <c r="AE1598" s="41">
        <f t="shared" si="116"/>
        <v>1591</v>
      </c>
      <c r="AF1598" s="45" t="s">
        <v>401</v>
      </c>
      <c r="AG1598" s="46" t="s">
        <v>173</v>
      </c>
      <c r="AH1598" s="40">
        <f t="shared" si="109"/>
        <v>43646</v>
      </c>
      <c r="AI1598" s="40">
        <f t="shared" si="111"/>
        <v>43646</v>
      </c>
      <c r="AJ1598" s="41" t="s">
        <v>402</v>
      </c>
    </row>
    <row r="1599" spans="1:36" ht="15" customHeight="1">
      <c r="A1599" s="39">
        <f t="shared" si="117"/>
        <v>2019</v>
      </c>
      <c r="B1599" s="40">
        <v>43556</v>
      </c>
      <c r="C1599" s="40">
        <v>43646</v>
      </c>
      <c r="D1599" s="41" t="s">
        <v>96</v>
      </c>
      <c r="E1599" s="48">
        <v>451</v>
      </c>
      <c r="F1599" s="48" t="s">
        <v>153</v>
      </c>
      <c r="G1599" s="48" t="s">
        <v>153</v>
      </c>
      <c r="H1599" s="48" t="s">
        <v>160</v>
      </c>
      <c r="I1599" s="48" t="s">
        <v>161</v>
      </c>
      <c r="J1599" s="48" t="s">
        <v>162</v>
      </c>
      <c r="K1599" s="48" t="s">
        <v>163</v>
      </c>
      <c r="L1599" s="41" t="s">
        <v>101</v>
      </c>
      <c r="M1599" s="41" t="s">
        <v>164</v>
      </c>
      <c r="N1599" s="41" t="s">
        <v>103</v>
      </c>
      <c r="O1599" s="41">
        <v>0</v>
      </c>
      <c r="P1599" s="42">
        <v>0</v>
      </c>
      <c r="Q1599" s="41" t="s">
        <v>121</v>
      </c>
      <c r="R1599" s="41" t="s">
        <v>122</v>
      </c>
      <c r="S1599" s="41" t="s">
        <v>122</v>
      </c>
      <c r="T1599" s="41" t="s">
        <v>121</v>
      </c>
      <c r="U1599" s="41" t="s">
        <v>122</v>
      </c>
      <c r="V1599" s="41" t="s">
        <v>122</v>
      </c>
      <c r="W1599" s="41" t="s">
        <v>159</v>
      </c>
      <c r="X1599" s="43">
        <v>43630</v>
      </c>
      <c r="Y1599" s="43">
        <f t="shared" si="114"/>
        <v>43630</v>
      </c>
      <c r="Z1599" s="41">
        <f t="shared" si="115"/>
        <v>1592</v>
      </c>
      <c r="AA1599" s="42">
        <v>150</v>
      </c>
      <c r="AB1599" s="42">
        <v>0</v>
      </c>
      <c r="AC1599" s="40"/>
      <c r="AD1599" s="44" t="s">
        <v>400</v>
      </c>
      <c r="AE1599" s="41">
        <f t="shared" si="116"/>
        <v>1592</v>
      </c>
      <c r="AF1599" s="45" t="s">
        <v>401</v>
      </c>
      <c r="AG1599" s="46" t="s">
        <v>173</v>
      </c>
      <c r="AH1599" s="40">
        <f t="shared" si="109"/>
        <v>43646</v>
      </c>
      <c r="AI1599" s="40">
        <f t="shared" si="111"/>
        <v>43646</v>
      </c>
      <c r="AJ1599" s="41" t="s">
        <v>402</v>
      </c>
    </row>
    <row r="1600" spans="1:36" ht="15" customHeight="1">
      <c r="A1600" s="39">
        <f t="shared" si="117"/>
        <v>2019</v>
      </c>
      <c r="B1600" s="40">
        <v>43556</v>
      </c>
      <c r="C1600" s="40">
        <v>43646</v>
      </c>
      <c r="D1600" s="41" t="s">
        <v>96</v>
      </c>
      <c r="E1600" s="48">
        <v>451</v>
      </c>
      <c r="F1600" s="48" t="s">
        <v>153</v>
      </c>
      <c r="G1600" s="48" t="s">
        <v>153</v>
      </c>
      <c r="H1600" s="48" t="s">
        <v>160</v>
      </c>
      <c r="I1600" s="48" t="s">
        <v>161</v>
      </c>
      <c r="J1600" s="48" t="s">
        <v>162</v>
      </c>
      <c r="K1600" s="48" t="s">
        <v>163</v>
      </c>
      <c r="L1600" s="41" t="s">
        <v>101</v>
      </c>
      <c r="M1600" s="41" t="s">
        <v>164</v>
      </c>
      <c r="N1600" s="41" t="s">
        <v>103</v>
      </c>
      <c r="O1600" s="41">
        <v>0</v>
      </c>
      <c r="P1600" s="42">
        <v>0</v>
      </c>
      <c r="Q1600" s="41" t="s">
        <v>121</v>
      </c>
      <c r="R1600" s="41" t="s">
        <v>122</v>
      </c>
      <c r="S1600" s="41" t="s">
        <v>122</v>
      </c>
      <c r="T1600" s="41" t="s">
        <v>121</v>
      </c>
      <c r="U1600" s="41" t="s">
        <v>122</v>
      </c>
      <c r="V1600" s="41" t="s">
        <v>122</v>
      </c>
      <c r="W1600" s="41" t="s">
        <v>159</v>
      </c>
      <c r="X1600" s="43">
        <v>43628</v>
      </c>
      <c r="Y1600" s="43">
        <f t="shared" si="114"/>
        <v>43628</v>
      </c>
      <c r="Z1600" s="41">
        <f t="shared" si="115"/>
        <v>1593</v>
      </c>
      <c r="AA1600" s="42">
        <v>130</v>
      </c>
      <c r="AB1600" s="42">
        <v>0</v>
      </c>
      <c r="AC1600" s="40"/>
      <c r="AD1600" s="44" t="s">
        <v>400</v>
      </c>
      <c r="AE1600" s="41">
        <f t="shared" si="116"/>
        <v>1593</v>
      </c>
      <c r="AF1600" s="45" t="s">
        <v>401</v>
      </c>
      <c r="AG1600" s="46" t="s">
        <v>173</v>
      </c>
      <c r="AH1600" s="40">
        <f t="shared" si="109"/>
        <v>43646</v>
      </c>
      <c r="AI1600" s="40">
        <f t="shared" si="111"/>
        <v>43646</v>
      </c>
      <c r="AJ1600" s="41" t="s">
        <v>402</v>
      </c>
    </row>
    <row r="1601" spans="1:36" ht="15" customHeight="1">
      <c r="A1601" s="39">
        <f t="shared" si="117"/>
        <v>2019</v>
      </c>
      <c r="B1601" s="40">
        <v>43556</v>
      </c>
      <c r="C1601" s="40">
        <v>43646</v>
      </c>
      <c r="D1601" s="41" t="s">
        <v>96</v>
      </c>
      <c r="E1601" s="48">
        <v>451</v>
      </c>
      <c r="F1601" s="48" t="s">
        <v>153</v>
      </c>
      <c r="G1601" s="48" t="s">
        <v>153</v>
      </c>
      <c r="H1601" s="48" t="s">
        <v>160</v>
      </c>
      <c r="I1601" s="48" t="s">
        <v>161</v>
      </c>
      <c r="J1601" s="48" t="s">
        <v>162</v>
      </c>
      <c r="K1601" s="48" t="s">
        <v>163</v>
      </c>
      <c r="L1601" s="41" t="s">
        <v>101</v>
      </c>
      <c r="M1601" s="41" t="s">
        <v>164</v>
      </c>
      <c r="N1601" s="41" t="s">
        <v>103</v>
      </c>
      <c r="O1601" s="41">
        <v>0</v>
      </c>
      <c r="P1601" s="42">
        <v>0</v>
      </c>
      <c r="Q1601" s="41" t="s">
        <v>121</v>
      </c>
      <c r="R1601" s="41" t="s">
        <v>122</v>
      </c>
      <c r="S1601" s="41" t="s">
        <v>122</v>
      </c>
      <c r="T1601" s="41" t="s">
        <v>121</v>
      </c>
      <c r="U1601" s="41" t="s">
        <v>122</v>
      </c>
      <c r="V1601" s="41" t="s">
        <v>122</v>
      </c>
      <c r="W1601" s="41" t="s">
        <v>159</v>
      </c>
      <c r="X1601" s="43">
        <v>43628</v>
      </c>
      <c r="Y1601" s="43">
        <f t="shared" si="114"/>
        <v>43628</v>
      </c>
      <c r="Z1601" s="41">
        <f t="shared" si="115"/>
        <v>1594</v>
      </c>
      <c r="AA1601" s="42">
        <v>70</v>
      </c>
      <c r="AB1601" s="42">
        <v>0</v>
      </c>
      <c r="AC1601" s="40"/>
      <c r="AD1601" s="44" t="s">
        <v>400</v>
      </c>
      <c r="AE1601" s="41">
        <f t="shared" si="116"/>
        <v>1594</v>
      </c>
      <c r="AF1601" s="45" t="s">
        <v>401</v>
      </c>
      <c r="AG1601" s="46" t="s">
        <v>173</v>
      </c>
      <c r="AH1601" s="40">
        <f t="shared" si="109"/>
        <v>43646</v>
      </c>
      <c r="AI1601" s="40">
        <f t="shared" si="111"/>
        <v>43646</v>
      </c>
      <c r="AJ1601" s="41" t="s">
        <v>402</v>
      </c>
    </row>
    <row r="1602" spans="1:36" ht="15" customHeight="1">
      <c r="A1602" s="39">
        <f t="shared" si="117"/>
        <v>2019</v>
      </c>
      <c r="B1602" s="40">
        <v>43556</v>
      </c>
      <c r="C1602" s="40">
        <v>43646</v>
      </c>
      <c r="D1602" s="41" t="s">
        <v>96</v>
      </c>
      <c r="E1602" s="41">
        <v>311</v>
      </c>
      <c r="F1602" s="41" t="s">
        <v>204</v>
      </c>
      <c r="G1602" s="41" t="s">
        <v>204</v>
      </c>
      <c r="H1602" s="41" t="s">
        <v>205</v>
      </c>
      <c r="I1602" s="41" t="s">
        <v>217</v>
      </c>
      <c r="J1602" s="41" t="s">
        <v>218</v>
      </c>
      <c r="K1602" s="41" t="s">
        <v>219</v>
      </c>
      <c r="L1602" s="41" t="s">
        <v>101</v>
      </c>
      <c r="M1602" s="41" t="s">
        <v>209</v>
      </c>
      <c r="N1602" s="41" t="s">
        <v>103</v>
      </c>
      <c r="O1602" s="41">
        <v>0</v>
      </c>
      <c r="P1602" s="42">
        <v>0</v>
      </c>
      <c r="Q1602" s="41" t="s">
        <v>121</v>
      </c>
      <c r="R1602" s="41" t="s">
        <v>122</v>
      </c>
      <c r="S1602" s="41" t="s">
        <v>210</v>
      </c>
      <c r="T1602" s="41" t="s">
        <v>121</v>
      </c>
      <c r="U1602" s="41" t="s">
        <v>122</v>
      </c>
      <c r="V1602" s="41" t="s">
        <v>202</v>
      </c>
      <c r="W1602" s="41" t="s">
        <v>211</v>
      </c>
      <c r="X1602" s="43">
        <v>43615</v>
      </c>
      <c r="Y1602" s="43">
        <f t="shared" si="114"/>
        <v>43615</v>
      </c>
      <c r="Z1602" s="41">
        <f t="shared" si="115"/>
        <v>1595</v>
      </c>
      <c r="AA1602" s="42">
        <v>170</v>
      </c>
      <c r="AB1602" s="42">
        <v>0</v>
      </c>
      <c r="AC1602" s="40"/>
      <c r="AD1602" s="44" t="s">
        <v>400</v>
      </c>
      <c r="AE1602" s="41">
        <f t="shared" si="116"/>
        <v>1595</v>
      </c>
      <c r="AF1602" s="45" t="s">
        <v>401</v>
      </c>
      <c r="AG1602" s="46" t="s">
        <v>173</v>
      </c>
      <c r="AH1602" s="40">
        <f t="shared" si="109"/>
        <v>43646</v>
      </c>
      <c r="AI1602" s="40">
        <f t="shared" si="111"/>
        <v>43646</v>
      </c>
      <c r="AJ1602" s="41" t="s">
        <v>402</v>
      </c>
    </row>
    <row r="1603" spans="1:36" ht="15" customHeight="1">
      <c r="A1603" s="39">
        <f t="shared" si="117"/>
        <v>2019</v>
      </c>
      <c r="B1603" s="40">
        <v>43556</v>
      </c>
      <c r="C1603" s="40">
        <v>43646</v>
      </c>
      <c r="D1603" s="41" t="s">
        <v>96</v>
      </c>
      <c r="E1603" s="41">
        <v>306</v>
      </c>
      <c r="F1603" s="41" t="s">
        <v>814</v>
      </c>
      <c r="G1603" s="41" t="s">
        <v>814</v>
      </c>
      <c r="H1603" s="41" t="s">
        <v>205</v>
      </c>
      <c r="I1603" s="41" t="s">
        <v>815</v>
      </c>
      <c r="J1603" s="41" t="s">
        <v>250</v>
      </c>
      <c r="K1603" s="41" t="s">
        <v>175</v>
      </c>
      <c r="L1603" s="41" t="s">
        <v>101</v>
      </c>
      <c r="M1603" s="41" t="s">
        <v>1059</v>
      </c>
      <c r="N1603" s="41" t="s">
        <v>103</v>
      </c>
      <c r="O1603" s="41">
        <v>0</v>
      </c>
      <c r="P1603" s="42">
        <v>0</v>
      </c>
      <c r="Q1603" s="41" t="s">
        <v>121</v>
      </c>
      <c r="R1603" s="41" t="s">
        <v>122</v>
      </c>
      <c r="S1603" s="41" t="s">
        <v>793</v>
      </c>
      <c r="T1603" s="41" t="s">
        <v>121</v>
      </c>
      <c r="U1603" s="41" t="s">
        <v>122</v>
      </c>
      <c r="V1603" s="41" t="s">
        <v>793</v>
      </c>
      <c r="W1603" s="41" t="s">
        <v>159</v>
      </c>
      <c r="X1603" s="43">
        <v>43614</v>
      </c>
      <c r="Y1603" s="43">
        <f t="shared" si="114"/>
        <v>43614</v>
      </c>
      <c r="Z1603" s="41">
        <f t="shared" si="115"/>
        <v>1596</v>
      </c>
      <c r="AA1603" s="42">
        <v>50</v>
      </c>
      <c r="AB1603" s="42">
        <v>0</v>
      </c>
      <c r="AC1603" s="40"/>
      <c r="AD1603" s="44" t="s">
        <v>400</v>
      </c>
      <c r="AE1603" s="41">
        <f t="shared" si="116"/>
        <v>1596</v>
      </c>
      <c r="AF1603" s="45" t="s">
        <v>401</v>
      </c>
      <c r="AG1603" s="46" t="s">
        <v>173</v>
      </c>
      <c r="AH1603" s="40">
        <f t="shared" si="109"/>
        <v>43646</v>
      </c>
      <c r="AI1603" s="40">
        <f t="shared" si="111"/>
        <v>43646</v>
      </c>
      <c r="AJ1603" s="41" t="s">
        <v>402</v>
      </c>
    </row>
    <row r="1604" spans="1:36" ht="15" customHeight="1">
      <c r="A1604" s="39">
        <f t="shared" si="117"/>
        <v>2019</v>
      </c>
      <c r="B1604" s="40">
        <v>43556</v>
      </c>
      <c r="C1604" s="40">
        <v>43646</v>
      </c>
      <c r="D1604" s="41" t="s">
        <v>96</v>
      </c>
      <c r="E1604" s="41">
        <v>306</v>
      </c>
      <c r="F1604" s="41" t="s">
        <v>814</v>
      </c>
      <c r="G1604" s="41" t="s">
        <v>814</v>
      </c>
      <c r="H1604" s="41" t="s">
        <v>205</v>
      </c>
      <c r="I1604" s="41" t="s">
        <v>815</v>
      </c>
      <c r="J1604" s="41" t="s">
        <v>250</v>
      </c>
      <c r="K1604" s="41" t="s">
        <v>175</v>
      </c>
      <c r="L1604" s="41" t="s">
        <v>101</v>
      </c>
      <c r="M1604" s="41" t="s">
        <v>1977</v>
      </c>
      <c r="N1604" s="41" t="s">
        <v>103</v>
      </c>
      <c r="O1604" s="41">
        <v>0</v>
      </c>
      <c r="P1604" s="42">
        <v>0</v>
      </c>
      <c r="Q1604" s="41" t="s">
        <v>121</v>
      </c>
      <c r="R1604" s="41" t="s">
        <v>122</v>
      </c>
      <c r="S1604" s="41" t="s">
        <v>793</v>
      </c>
      <c r="T1604" s="41" t="s">
        <v>121</v>
      </c>
      <c r="U1604" s="41" t="s">
        <v>122</v>
      </c>
      <c r="V1604" s="41" t="s">
        <v>793</v>
      </c>
      <c r="W1604" s="41" t="s">
        <v>159</v>
      </c>
      <c r="X1604" s="43">
        <v>43612</v>
      </c>
      <c r="Y1604" s="43">
        <f t="shared" si="114"/>
        <v>43612</v>
      </c>
      <c r="Z1604" s="41">
        <f t="shared" si="115"/>
        <v>1597</v>
      </c>
      <c r="AA1604" s="42">
        <v>100</v>
      </c>
      <c r="AB1604" s="42">
        <v>0</v>
      </c>
      <c r="AC1604" s="40"/>
      <c r="AD1604" s="44" t="s">
        <v>400</v>
      </c>
      <c r="AE1604" s="41">
        <f t="shared" si="116"/>
        <v>1597</v>
      </c>
      <c r="AF1604" s="45" t="s">
        <v>401</v>
      </c>
      <c r="AG1604" s="46" t="s">
        <v>173</v>
      </c>
      <c r="AH1604" s="40">
        <f t="shared" si="109"/>
        <v>43646</v>
      </c>
      <c r="AI1604" s="40">
        <f t="shared" si="111"/>
        <v>43646</v>
      </c>
      <c r="AJ1604" s="41" t="s">
        <v>402</v>
      </c>
    </row>
    <row r="1605" spans="1:36" ht="15" customHeight="1">
      <c r="A1605" s="39">
        <f t="shared" si="117"/>
        <v>2019</v>
      </c>
      <c r="B1605" s="40">
        <v>43556</v>
      </c>
      <c r="C1605" s="40">
        <v>43646</v>
      </c>
      <c r="D1605" s="41" t="s">
        <v>96</v>
      </c>
      <c r="E1605" s="41">
        <v>422</v>
      </c>
      <c r="F1605" s="41" t="s">
        <v>212</v>
      </c>
      <c r="G1605" s="41" t="s">
        <v>212</v>
      </c>
      <c r="H1605" s="41" t="s">
        <v>213</v>
      </c>
      <c r="I1605" s="41" t="s">
        <v>214</v>
      </c>
      <c r="J1605" s="41" t="s">
        <v>215</v>
      </c>
      <c r="K1605" s="41" t="s">
        <v>216</v>
      </c>
      <c r="L1605" s="41" t="s">
        <v>101</v>
      </c>
      <c r="M1605" s="41" t="s">
        <v>766</v>
      </c>
      <c r="N1605" s="41" t="s">
        <v>103</v>
      </c>
      <c r="O1605" s="41">
        <v>0</v>
      </c>
      <c r="P1605" s="42">
        <v>0</v>
      </c>
      <c r="Q1605" s="41" t="s">
        <v>121</v>
      </c>
      <c r="R1605" s="41" t="s">
        <v>122</v>
      </c>
      <c r="S1605" s="41" t="s">
        <v>793</v>
      </c>
      <c r="T1605" s="41" t="s">
        <v>121</v>
      </c>
      <c r="U1605" s="41" t="s">
        <v>122</v>
      </c>
      <c r="V1605" s="41" t="s">
        <v>122</v>
      </c>
      <c r="W1605" s="41" t="s">
        <v>159</v>
      </c>
      <c r="X1605" s="43">
        <v>43608</v>
      </c>
      <c r="Y1605" s="43">
        <f t="shared" si="114"/>
        <v>43608</v>
      </c>
      <c r="Z1605" s="41">
        <f t="shared" si="115"/>
        <v>1598</v>
      </c>
      <c r="AA1605" s="42">
        <v>700</v>
      </c>
      <c r="AB1605" s="42">
        <v>0</v>
      </c>
      <c r="AC1605" s="40"/>
      <c r="AD1605" s="44" t="s">
        <v>400</v>
      </c>
      <c r="AE1605" s="41">
        <f t="shared" si="116"/>
        <v>1598</v>
      </c>
      <c r="AF1605" s="45" t="s">
        <v>401</v>
      </c>
      <c r="AG1605" s="46" t="s">
        <v>173</v>
      </c>
      <c r="AH1605" s="40">
        <f t="shared" si="109"/>
        <v>43646</v>
      </c>
      <c r="AI1605" s="40">
        <f t="shared" si="111"/>
        <v>43646</v>
      </c>
      <c r="AJ1605" s="41" t="s">
        <v>402</v>
      </c>
    </row>
    <row r="1606" spans="1:36" ht="15" customHeight="1">
      <c r="A1606" s="39">
        <f t="shared" si="117"/>
        <v>2019</v>
      </c>
      <c r="B1606" s="40">
        <v>43556</v>
      </c>
      <c r="C1606" s="40">
        <v>43646</v>
      </c>
      <c r="D1606" s="41" t="s">
        <v>96</v>
      </c>
      <c r="E1606" s="41">
        <v>306</v>
      </c>
      <c r="F1606" s="41" t="s">
        <v>814</v>
      </c>
      <c r="G1606" s="41" t="s">
        <v>814</v>
      </c>
      <c r="H1606" s="41" t="s">
        <v>205</v>
      </c>
      <c r="I1606" s="41" t="s">
        <v>815</v>
      </c>
      <c r="J1606" s="41" t="s">
        <v>250</v>
      </c>
      <c r="K1606" s="41" t="s">
        <v>175</v>
      </c>
      <c r="L1606" s="41" t="s">
        <v>101</v>
      </c>
      <c r="M1606" s="41" t="s">
        <v>309</v>
      </c>
      <c r="N1606" s="41" t="s">
        <v>103</v>
      </c>
      <c r="O1606" s="41">
        <v>0</v>
      </c>
      <c r="P1606" s="42">
        <v>0</v>
      </c>
      <c r="Q1606" s="41" t="s">
        <v>121</v>
      </c>
      <c r="R1606" s="41" t="s">
        <v>122</v>
      </c>
      <c r="S1606" s="41" t="s">
        <v>793</v>
      </c>
      <c r="T1606" s="41" t="s">
        <v>121</v>
      </c>
      <c r="U1606" s="41" t="s">
        <v>122</v>
      </c>
      <c r="V1606" s="41" t="s">
        <v>223</v>
      </c>
      <c r="W1606" s="41" t="s">
        <v>345</v>
      </c>
      <c r="X1606" s="43">
        <v>43624</v>
      </c>
      <c r="Y1606" s="43">
        <f t="shared" si="114"/>
        <v>43624</v>
      </c>
      <c r="Z1606" s="41">
        <f t="shared" si="115"/>
        <v>1599</v>
      </c>
      <c r="AA1606" s="42">
        <v>125</v>
      </c>
      <c r="AB1606" s="42">
        <v>0</v>
      </c>
      <c r="AC1606" s="40"/>
      <c r="AD1606" s="44" t="s">
        <v>400</v>
      </c>
      <c r="AE1606" s="41">
        <f t="shared" si="116"/>
        <v>1599</v>
      </c>
      <c r="AF1606" s="45" t="s">
        <v>401</v>
      </c>
      <c r="AG1606" s="46" t="s">
        <v>173</v>
      </c>
      <c r="AH1606" s="40">
        <f t="shared" si="109"/>
        <v>43646</v>
      </c>
      <c r="AI1606" s="40">
        <f t="shared" si="111"/>
        <v>43646</v>
      </c>
      <c r="AJ1606" s="41" t="s">
        <v>402</v>
      </c>
    </row>
    <row r="1607" spans="1:36" ht="15" customHeight="1">
      <c r="A1607" s="39">
        <f t="shared" si="117"/>
        <v>2019</v>
      </c>
      <c r="B1607" s="40">
        <v>43556</v>
      </c>
      <c r="C1607" s="40">
        <v>43646</v>
      </c>
      <c r="D1607" s="41" t="s">
        <v>96</v>
      </c>
      <c r="E1607" s="41">
        <v>422</v>
      </c>
      <c r="F1607" s="41" t="s">
        <v>212</v>
      </c>
      <c r="G1607" s="41" t="s">
        <v>212</v>
      </c>
      <c r="H1607" s="41" t="s">
        <v>213</v>
      </c>
      <c r="I1607" s="41" t="s">
        <v>214</v>
      </c>
      <c r="J1607" s="41" t="s">
        <v>215</v>
      </c>
      <c r="K1607" s="41" t="s">
        <v>216</v>
      </c>
      <c r="L1607" s="41" t="s">
        <v>101</v>
      </c>
      <c r="M1607" s="41" t="s">
        <v>309</v>
      </c>
      <c r="N1607" s="41" t="s">
        <v>103</v>
      </c>
      <c r="O1607" s="41">
        <v>0</v>
      </c>
      <c r="P1607" s="42">
        <v>0</v>
      </c>
      <c r="Q1607" s="41" t="s">
        <v>121</v>
      </c>
      <c r="R1607" s="41" t="s">
        <v>122</v>
      </c>
      <c r="S1607" s="41" t="s">
        <v>793</v>
      </c>
      <c r="T1607" s="41" t="s">
        <v>121</v>
      </c>
      <c r="U1607" s="41" t="s">
        <v>122</v>
      </c>
      <c r="V1607" s="41" t="s">
        <v>223</v>
      </c>
      <c r="W1607" s="41" t="s">
        <v>1377</v>
      </c>
      <c r="X1607" s="43">
        <v>43624</v>
      </c>
      <c r="Y1607" s="43">
        <f t="shared" si="114"/>
        <v>43624</v>
      </c>
      <c r="Z1607" s="41">
        <f t="shared" si="115"/>
        <v>1600</v>
      </c>
      <c r="AA1607" s="42">
        <v>200</v>
      </c>
      <c r="AB1607" s="42">
        <v>0</v>
      </c>
      <c r="AC1607" s="40"/>
      <c r="AD1607" s="44" t="s">
        <v>400</v>
      </c>
      <c r="AE1607" s="41">
        <f t="shared" si="116"/>
        <v>1600</v>
      </c>
      <c r="AF1607" s="45" t="s">
        <v>401</v>
      </c>
      <c r="AG1607" s="46" t="s">
        <v>173</v>
      </c>
      <c r="AH1607" s="40">
        <f t="shared" si="109"/>
        <v>43646</v>
      </c>
      <c r="AI1607" s="40">
        <f t="shared" si="111"/>
        <v>43646</v>
      </c>
      <c r="AJ1607" s="41" t="s">
        <v>402</v>
      </c>
    </row>
    <row r="1608" spans="1:36" ht="15" customHeight="1">
      <c r="A1608" s="39">
        <f t="shared" si="117"/>
        <v>2019</v>
      </c>
      <c r="B1608" s="40">
        <v>43556</v>
      </c>
      <c r="C1608" s="40">
        <v>43646</v>
      </c>
      <c r="D1608" s="41" t="s">
        <v>96</v>
      </c>
      <c r="E1608" s="41">
        <v>422</v>
      </c>
      <c r="F1608" s="41" t="s">
        <v>212</v>
      </c>
      <c r="G1608" s="41" t="s">
        <v>212</v>
      </c>
      <c r="H1608" s="41" t="s">
        <v>213</v>
      </c>
      <c r="I1608" s="41" t="s">
        <v>214</v>
      </c>
      <c r="J1608" s="41" t="s">
        <v>215</v>
      </c>
      <c r="K1608" s="41" t="s">
        <v>216</v>
      </c>
      <c r="L1608" s="41" t="s">
        <v>101</v>
      </c>
      <c r="M1608" s="41" t="s">
        <v>1978</v>
      </c>
      <c r="N1608" s="41" t="s">
        <v>103</v>
      </c>
      <c r="O1608" s="41">
        <v>0</v>
      </c>
      <c r="P1608" s="42">
        <v>0</v>
      </c>
      <c r="Q1608" s="41" t="s">
        <v>121</v>
      </c>
      <c r="R1608" s="41" t="s">
        <v>122</v>
      </c>
      <c r="S1608" s="41" t="s">
        <v>793</v>
      </c>
      <c r="T1608" s="41" t="s">
        <v>121</v>
      </c>
      <c r="U1608" s="41" t="s">
        <v>122</v>
      </c>
      <c r="V1608" s="41" t="s">
        <v>1712</v>
      </c>
      <c r="W1608" s="41" t="s">
        <v>1377</v>
      </c>
      <c r="X1608" s="43">
        <v>43626</v>
      </c>
      <c r="Y1608" s="43">
        <f t="shared" si="114"/>
        <v>43626</v>
      </c>
      <c r="Z1608" s="41">
        <f t="shared" si="115"/>
        <v>1601</v>
      </c>
      <c r="AA1608" s="42">
        <v>70</v>
      </c>
      <c r="AB1608" s="42">
        <v>0</v>
      </c>
      <c r="AC1608" s="40"/>
      <c r="AD1608" s="44" t="s">
        <v>400</v>
      </c>
      <c r="AE1608" s="41">
        <f t="shared" si="116"/>
        <v>1601</v>
      </c>
      <c r="AF1608" s="45" t="s">
        <v>401</v>
      </c>
      <c r="AG1608" s="46" t="s">
        <v>173</v>
      </c>
      <c r="AH1608" s="40">
        <f t="shared" si="109"/>
        <v>43646</v>
      </c>
      <c r="AI1608" s="40">
        <f t="shared" si="111"/>
        <v>43646</v>
      </c>
      <c r="AJ1608" s="41" t="s">
        <v>402</v>
      </c>
    </row>
    <row r="1609" spans="1:36" ht="15" customHeight="1">
      <c r="A1609" s="39">
        <f t="shared" si="117"/>
        <v>2019</v>
      </c>
      <c r="B1609" s="40">
        <v>43556</v>
      </c>
      <c r="C1609" s="40">
        <v>43646</v>
      </c>
      <c r="D1609" s="41" t="s">
        <v>96</v>
      </c>
      <c r="E1609" s="41">
        <v>311</v>
      </c>
      <c r="F1609" s="41" t="s">
        <v>204</v>
      </c>
      <c r="G1609" s="41" t="s">
        <v>204</v>
      </c>
      <c r="H1609" s="41" t="s">
        <v>205</v>
      </c>
      <c r="I1609" s="41" t="s">
        <v>206</v>
      </c>
      <c r="J1609" s="41" t="s">
        <v>207</v>
      </c>
      <c r="K1609" s="41" t="s">
        <v>208</v>
      </c>
      <c r="L1609" s="41" t="s">
        <v>101</v>
      </c>
      <c r="M1609" s="41" t="s">
        <v>209</v>
      </c>
      <c r="N1609" s="41" t="s">
        <v>103</v>
      </c>
      <c r="O1609" s="41">
        <v>0</v>
      </c>
      <c r="P1609" s="42">
        <v>0</v>
      </c>
      <c r="Q1609" s="41" t="s">
        <v>121</v>
      </c>
      <c r="R1609" s="41" t="s">
        <v>122</v>
      </c>
      <c r="S1609" s="41" t="s">
        <v>793</v>
      </c>
      <c r="T1609" s="41" t="s">
        <v>121</v>
      </c>
      <c r="U1609" s="41" t="s">
        <v>122</v>
      </c>
      <c r="V1609" s="41" t="s">
        <v>202</v>
      </c>
      <c r="W1609" s="41" t="s">
        <v>813</v>
      </c>
      <c r="X1609" s="43">
        <v>43622</v>
      </c>
      <c r="Y1609" s="43">
        <f t="shared" si="114"/>
        <v>43622</v>
      </c>
      <c r="Z1609" s="41">
        <f t="shared" si="115"/>
        <v>1602</v>
      </c>
      <c r="AA1609" s="42">
        <v>170</v>
      </c>
      <c r="AB1609" s="42">
        <v>0</v>
      </c>
      <c r="AC1609" s="40"/>
      <c r="AD1609" s="44" t="s">
        <v>400</v>
      </c>
      <c r="AE1609" s="41">
        <f t="shared" si="116"/>
        <v>1602</v>
      </c>
      <c r="AF1609" s="45" t="s">
        <v>401</v>
      </c>
      <c r="AG1609" s="46" t="s">
        <v>173</v>
      </c>
      <c r="AH1609" s="40">
        <f t="shared" si="109"/>
        <v>43646</v>
      </c>
      <c r="AI1609" s="40">
        <f t="shared" si="111"/>
        <v>43646</v>
      </c>
      <c r="AJ1609" s="41" t="s">
        <v>402</v>
      </c>
    </row>
    <row r="1610" spans="1:36" ht="15" customHeight="1">
      <c r="A1610" s="39">
        <f t="shared" si="117"/>
        <v>2019</v>
      </c>
      <c r="B1610" s="40">
        <v>43556</v>
      </c>
      <c r="C1610" s="40">
        <v>43646</v>
      </c>
      <c r="D1610" s="41" t="s">
        <v>96</v>
      </c>
      <c r="E1610" s="41">
        <v>422</v>
      </c>
      <c r="F1610" s="41" t="s">
        <v>212</v>
      </c>
      <c r="G1610" s="41" t="s">
        <v>212</v>
      </c>
      <c r="H1610" s="41" t="s">
        <v>213</v>
      </c>
      <c r="I1610" s="41" t="s">
        <v>214</v>
      </c>
      <c r="J1610" s="41" t="s">
        <v>215</v>
      </c>
      <c r="K1610" s="41" t="s">
        <v>216</v>
      </c>
      <c r="L1610" s="41" t="s">
        <v>101</v>
      </c>
      <c r="M1610" s="41" t="s">
        <v>209</v>
      </c>
      <c r="N1610" s="41" t="s">
        <v>103</v>
      </c>
      <c r="O1610" s="41">
        <v>1</v>
      </c>
      <c r="P1610" s="42">
        <v>175</v>
      </c>
      <c r="Q1610" s="41" t="s">
        <v>121</v>
      </c>
      <c r="R1610" s="41" t="s">
        <v>122</v>
      </c>
      <c r="S1610" s="41" t="s">
        <v>793</v>
      </c>
      <c r="T1610" s="41" t="s">
        <v>121</v>
      </c>
      <c r="U1610" s="41" t="s">
        <v>122</v>
      </c>
      <c r="V1610" s="41" t="s">
        <v>202</v>
      </c>
      <c r="W1610" s="41" t="s">
        <v>813</v>
      </c>
      <c r="X1610" s="43">
        <v>43629</v>
      </c>
      <c r="Y1610" s="43">
        <f t="shared" si="114"/>
        <v>43629</v>
      </c>
      <c r="Z1610" s="41">
        <f t="shared" si="115"/>
        <v>1603</v>
      </c>
      <c r="AA1610" s="42">
        <v>350</v>
      </c>
      <c r="AB1610" s="42">
        <v>0</v>
      </c>
      <c r="AC1610" s="40"/>
      <c r="AD1610" s="44" t="s">
        <v>400</v>
      </c>
      <c r="AE1610" s="41">
        <f t="shared" si="116"/>
        <v>1603</v>
      </c>
      <c r="AF1610" s="45" t="s">
        <v>401</v>
      </c>
      <c r="AG1610" s="46" t="s">
        <v>173</v>
      </c>
      <c r="AH1610" s="40">
        <f t="shared" ref="AH1610:AH1673" si="118">+C1610</f>
        <v>43646</v>
      </c>
      <c r="AI1610" s="40">
        <f t="shared" si="111"/>
        <v>43646</v>
      </c>
      <c r="AJ1610" s="41" t="s">
        <v>402</v>
      </c>
    </row>
    <row r="1611" spans="1:36" ht="15" customHeight="1">
      <c r="A1611" s="39">
        <f t="shared" si="117"/>
        <v>2019</v>
      </c>
      <c r="B1611" s="40">
        <v>43556</v>
      </c>
      <c r="C1611" s="40">
        <v>43646</v>
      </c>
      <c r="D1611" s="41" t="s">
        <v>96</v>
      </c>
      <c r="E1611" s="41">
        <v>220</v>
      </c>
      <c r="F1611" s="41" t="s">
        <v>1979</v>
      </c>
      <c r="G1611" s="41" t="s">
        <v>1979</v>
      </c>
      <c r="H1611" s="41" t="s">
        <v>1980</v>
      </c>
      <c r="I1611" s="41" t="s">
        <v>1382</v>
      </c>
      <c r="J1611" s="41" t="s">
        <v>1049</v>
      </c>
      <c r="K1611" s="41" t="s">
        <v>1383</v>
      </c>
      <c r="L1611" s="41" t="s">
        <v>101</v>
      </c>
      <c r="M1611" s="41" t="s">
        <v>1981</v>
      </c>
      <c r="N1611" s="41" t="s">
        <v>103</v>
      </c>
      <c r="O1611" s="41">
        <v>2</v>
      </c>
      <c r="P1611" s="42">
        <f>(559/3)*2</f>
        <v>372.66666666666669</v>
      </c>
      <c r="Q1611" s="41" t="s">
        <v>121</v>
      </c>
      <c r="R1611" s="41" t="s">
        <v>122</v>
      </c>
      <c r="S1611" s="41" t="s">
        <v>122</v>
      </c>
      <c r="T1611" s="41" t="s">
        <v>121</v>
      </c>
      <c r="U1611" s="41" t="s">
        <v>136</v>
      </c>
      <c r="V1611" s="41" t="s">
        <v>136</v>
      </c>
      <c r="W1611" s="41" t="s">
        <v>125</v>
      </c>
      <c r="X1611" s="43">
        <v>43598</v>
      </c>
      <c r="Y1611" s="43">
        <f t="shared" si="114"/>
        <v>43598</v>
      </c>
      <c r="Z1611" s="41">
        <f t="shared" si="115"/>
        <v>1604</v>
      </c>
      <c r="AA1611" s="42">
        <v>559</v>
      </c>
      <c r="AB1611" s="42">
        <v>0</v>
      </c>
      <c r="AC1611" s="40"/>
      <c r="AD1611" s="44" t="s">
        <v>400</v>
      </c>
      <c r="AE1611" s="41">
        <f t="shared" si="116"/>
        <v>1604</v>
      </c>
      <c r="AF1611" s="45" t="s">
        <v>401</v>
      </c>
      <c r="AG1611" s="46" t="s">
        <v>173</v>
      </c>
      <c r="AH1611" s="40">
        <f t="shared" si="118"/>
        <v>43646</v>
      </c>
      <c r="AI1611" s="40">
        <f t="shared" si="111"/>
        <v>43646</v>
      </c>
      <c r="AJ1611" s="41" t="s">
        <v>402</v>
      </c>
    </row>
    <row r="1612" spans="1:36" ht="15" customHeight="1">
      <c r="A1612" s="39">
        <f t="shared" si="117"/>
        <v>2019</v>
      </c>
      <c r="B1612" s="40">
        <v>43556</v>
      </c>
      <c r="C1612" s="40">
        <v>43646</v>
      </c>
      <c r="D1612" s="41" t="s">
        <v>96</v>
      </c>
      <c r="E1612" s="41">
        <v>203</v>
      </c>
      <c r="F1612" s="41" t="s">
        <v>307</v>
      </c>
      <c r="G1612" s="48" t="s">
        <v>126</v>
      </c>
      <c r="H1612" s="41" t="s">
        <v>127</v>
      </c>
      <c r="I1612" s="41" t="s">
        <v>1366</v>
      </c>
      <c r="J1612" s="41" t="s">
        <v>1367</v>
      </c>
      <c r="K1612" s="41" t="s">
        <v>1368</v>
      </c>
      <c r="L1612" s="41" t="s">
        <v>102</v>
      </c>
      <c r="M1612" s="41" t="s">
        <v>1711</v>
      </c>
      <c r="N1612" s="41" t="s">
        <v>103</v>
      </c>
      <c r="O1612" s="41">
        <v>4</v>
      </c>
      <c r="P1612" s="42">
        <f>(694/4)*3</f>
        <v>520.5</v>
      </c>
      <c r="Q1612" s="41" t="s">
        <v>121</v>
      </c>
      <c r="R1612" s="41" t="s">
        <v>122</v>
      </c>
      <c r="S1612" s="41" t="s">
        <v>122</v>
      </c>
      <c r="T1612" s="41" t="s">
        <v>121</v>
      </c>
      <c r="U1612" s="41" t="s">
        <v>122</v>
      </c>
      <c r="V1612" s="41" t="s">
        <v>122</v>
      </c>
      <c r="W1612" s="41" t="s">
        <v>1711</v>
      </c>
      <c r="X1612" s="43">
        <v>43602</v>
      </c>
      <c r="Y1612" s="43">
        <f t="shared" si="114"/>
        <v>43602</v>
      </c>
      <c r="Z1612" s="41">
        <f t="shared" si="115"/>
        <v>1605</v>
      </c>
      <c r="AA1612" s="42">
        <v>694</v>
      </c>
      <c r="AB1612" s="42">
        <v>0</v>
      </c>
      <c r="AC1612" s="40"/>
      <c r="AD1612" s="44" t="s">
        <v>400</v>
      </c>
      <c r="AE1612" s="41">
        <f t="shared" si="116"/>
        <v>1605</v>
      </c>
      <c r="AF1612" s="45" t="s">
        <v>401</v>
      </c>
      <c r="AG1612" s="46" t="s">
        <v>173</v>
      </c>
      <c r="AH1612" s="40">
        <f t="shared" si="118"/>
        <v>43646</v>
      </c>
      <c r="AI1612" s="40">
        <f t="shared" si="111"/>
        <v>43646</v>
      </c>
      <c r="AJ1612" s="41" t="s">
        <v>402</v>
      </c>
    </row>
    <row r="1613" spans="1:36" ht="15" customHeight="1">
      <c r="A1613" s="39">
        <f t="shared" si="117"/>
        <v>2019</v>
      </c>
      <c r="B1613" s="40">
        <v>43556</v>
      </c>
      <c r="C1613" s="40">
        <v>43646</v>
      </c>
      <c r="D1613" s="41" t="s">
        <v>96</v>
      </c>
      <c r="E1613" s="41">
        <v>203</v>
      </c>
      <c r="F1613" s="41" t="s">
        <v>307</v>
      </c>
      <c r="G1613" s="48" t="s">
        <v>126</v>
      </c>
      <c r="H1613" s="41" t="s">
        <v>127</v>
      </c>
      <c r="I1613" s="41" t="s">
        <v>1366</v>
      </c>
      <c r="J1613" s="41" t="s">
        <v>1367</v>
      </c>
      <c r="K1613" s="41" t="s">
        <v>1368</v>
      </c>
      <c r="L1613" s="41" t="s">
        <v>102</v>
      </c>
      <c r="M1613" s="41" t="s">
        <v>1711</v>
      </c>
      <c r="N1613" s="41" t="s">
        <v>103</v>
      </c>
      <c r="O1613" s="41">
        <v>7</v>
      </c>
      <c r="P1613" s="42">
        <f>(2945/7)*6</f>
        <v>2524.2857142857142</v>
      </c>
      <c r="Q1613" s="41" t="s">
        <v>121</v>
      </c>
      <c r="R1613" s="41" t="s">
        <v>122</v>
      </c>
      <c r="S1613" s="41" t="s">
        <v>122</v>
      </c>
      <c r="T1613" s="41" t="s">
        <v>121</v>
      </c>
      <c r="U1613" s="41" t="s">
        <v>122</v>
      </c>
      <c r="V1613" s="41" t="s">
        <v>122</v>
      </c>
      <c r="W1613" s="41" t="s">
        <v>1711</v>
      </c>
      <c r="X1613" s="43">
        <v>43605</v>
      </c>
      <c r="Y1613" s="43">
        <f t="shared" si="114"/>
        <v>43605</v>
      </c>
      <c r="Z1613" s="41">
        <f t="shared" si="115"/>
        <v>1606</v>
      </c>
      <c r="AA1613" s="42">
        <v>2945</v>
      </c>
      <c r="AB1613" s="42">
        <v>0</v>
      </c>
      <c r="AC1613" s="40"/>
      <c r="AD1613" s="44" t="s">
        <v>400</v>
      </c>
      <c r="AE1613" s="41">
        <f t="shared" si="116"/>
        <v>1606</v>
      </c>
      <c r="AF1613" s="45" t="s">
        <v>401</v>
      </c>
      <c r="AG1613" s="46" t="s">
        <v>173</v>
      </c>
      <c r="AH1613" s="40">
        <f t="shared" si="118"/>
        <v>43646</v>
      </c>
      <c r="AI1613" s="40">
        <f t="shared" si="111"/>
        <v>43646</v>
      </c>
      <c r="AJ1613" s="41" t="s">
        <v>402</v>
      </c>
    </row>
    <row r="1614" spans="1:36" ht="15" customHeight="1">
      <c r="A1614" s="39">
        <f t="shared" si="117"/>
        <v>2019</v>
      </c>
      <c r="B1614" s="40">
        <v>43556</v>
      </c>
      <c r="C1614" s="40">
        <v>43646</v>
      </c>
      <c r="D1614" s="41" t="s">
        <v>96</v>
      </c>
      <c r="E1614" s="41">
        <v>422</v>
      </c>
      <c r="F1614" s="41" t="s">
        <v>212</v>
      </c>
      <c r="G1614" s="41" t="s">
        <v>212</v>
      </c>
      <c r="H1614" s="41" t="s">
        <v>213</v>
      </c>
      <c r="I1614" s="41" t="s">
        <v>214</v>
      </c>
      <c r="J1614" s="41" t="s">
        <v>215</v>
      </c>
      <c r="K1614" s="41" t="s">
        <v>216</v>
      </c>
      <c r="L1614" s="41" t="s">
        <v>101</v>
      </c>
      <c r="M1614" s="41" t="s">
        <v>1714</v>
      </c>
      <c r="N1614" s="41" t="s">
        <v>103</v>
      </c>
      <c r="O1614" s="41">
        <v>0</v>
      </c>
      <c r="P1614" s="42">
        <v>0</v>
      </c>
      <c r="Q1614" s="41" t="s">
        <v>121</v>
      </c>
      <c r="R1614" s="41" t="s">
        <v>122</v>
      </c>
      <c r="S1614" s="41" t="s">
        <v>793</v>
      </c>
      <c r="T1614" s="41" t="s">
        <v>121</v>
      </c>
      <c r="U1614" s="41" t="s">
        <v>122</v>
      </c>
      <c r="V1614" s="41" t="s">
        <v>1712</v>
      </c>
      <c r="W1614" s="41" t="s">
        <v>813</v>
      </c>
      <c r="X1614" s="43">
        <v>43605</v>
      </c>
      <c r="Y1614" s="43">
        <f t="shared" si="114"/>
        <v>43605</v>
      </c>
      <c r="Z1614" s="41">
        <f t="shared" si="115"/>
        <v>1607</v>
      </c>
      <c r="AA1614" s="42">
        <v>120</v>
      </c>
      <c r="AB1614" s="42">
        <v>0</v>
      </c>
      <c r="AC1614" s="40"/>
      <c r="AD1614" s="44" t="s">
        <v>400</v>
      </c>
      <c r="AE1614" s="41">
        <f t="shared" si="116"/>
        <v>1607</v>
      </c>
      <c r="AF1614" s="45" t="s">
        <v>401</v>
      </c>
      <c r="AG1614" s="46" t="s">
        <v>173</v>
      </c>
      <c r="AH1614" s="40">
        <f t="shared" si="118"/>
        <v>43646</v>
      </c>
      <c r="AI1614" s="40">
        <f t="shared" si="111"/>
        <v>43646</v>
      </c>
      <c r="AJ1614" s="41" t="s">
        <v>402</v>
      </c>
    </row>
    <row r="1615" spans="1:36" ht="15" customHeight="1">
      <c r="A1615" s="39">
        <f t="shared" si="117"/>
        <v>2019</v>
      </c>
      <c r="B1615" s="40">
        <v>43556</v>
      </c>
      <c r="C1615" s="40">
        <v>43646</v>
      </c>
      <c r="D1615" s="41" t="s">
        <v>96</v>
      </c>
      <c r="E1615" s="41">
        <v>420</v>
      </c>
      <c r="F1615" s="41" t="s">
        <v>179</v>
      </c>
      <c r="G1615" s="41" t="s">
        <v>179</v>
      </c>
      <c r="H1615" s="41" t="s">
        <v>205</v>
      </c>
      <c r="I1615" s="41" t="s">
        <v>1374</v>
      </c>
      <c r="J1615" s="41" t="s">
        <v>1375</v>
      </c>
      <c r="K1615" s="41" t="s">
        <v>1376</v>
      </c>
      <c r="L1615" s="41" t="s">
        <v>101</v>
      </c>
      <c r="M1615" s="41" t="s">
        <v>220</v>
      </c>
      <c r="N1615" s="41" t="s">
        <v>103</v>
      </c>
      <c r="O1615" s="41">
        <v>0</v>
      </c>
      <c r="P1615" s="42">
        <v>0</v>
      </c>
      <c r="Q1615" s="41" t="s">
        <v>121</v>
      </c>
      <c r="R1615" s="41" t="s">
        <v>122</v>
      </c>
      <c r="S1615" s="41" t="s">
        <v>793</v>
      </c>
      <c r="T1615" s="41" t="s">
        <v>121</v>
      </c>
      <c r="U1615" s="41" t="s">
        <v>122</v>
      </c>
      <c r="V1615" s="41" t="s">
        <v>1712</v>
      </c>
      <c r="W1615" s="41" t="s">
        <v>1377</v>
      </c>
      <c r="X1615" s="43">
        <v>43601</v>
      </c>
      <c r="Y1615" s="43">
        <f t="shared" si="114"/>
        <v>43601</v>
      </c>
      <c r="Z1615" s="41">
        <f t="shared" si="115"/>
        <v>1608</v>
      </c>
      <c r="AA1615" s="42">
        <v>55</v>
      </c>
      <c r="AB1615" s="42">
        <v>0</v>
      </c>
      <c r="AC1615" s="40"/>
      <c r="AD1615" s="44" t="s">
        <v>400</v>
      </c>
      <c r="AE1615" s="41">
        <f t="shared" si="116"/>
        <v>1608</v>
      </c>
      <c r="AF1615" s="45" t="s">
        <v>401</v>
      </c>
      <c r="AG1615" s="46" t="s">
        <v>173</v>
      </c>
      <c r="AH1615" s="40">
        <f t="shared" si="118"/>
        <v>43646</v>
      </c>
      <c r="AI1615" s="40">
        <f t="shared" si="111"/>
        <v>43646</v>
      </c>
      <c r="AJ1615" s="41" t="s">
        <v>402</v>
      </c>
    </row>
    <row r="1616" spans="1:36" ht="15" customHeight="1">
      <c r="A1616" s="39">
        <f t="shared" si="117"/>
        <v>2019</v>
      </c>
      <c r="B1616" s="40">
        <v>43556</v>
      </c>
      <c r="C1616" s="40">
        <v>43646</v>
      </c>
      <c r="D1616" s="41" t="s">
        <v>96</v>
      </c>
      <c r="E1616" s="41">
        <v>306</v>
      </c>
      <c r="F1616" s="41" t="s">
        <v>814</v>
      </c>
      <c r="G1616" s="41" t="s">
        <v>814</v>
      </c>
      <c r="H1616" s="41" t="s">
        <v>205</v>
      </c>
      <c r="I1616" s="41" t="s">
        <v>815</v>
      </c>
      <c r="J1616" s="41" t="s">
        <v>250</v>
      </c>
      <c r="K1616" s="41" t="s">
        <v>175</v>
      </c>
      <c r="L1616" s="41" t="s">
        <v>101</v>
      </c>
      <c r="M1616" s="41" t="s">
        <v>1977</v>
      </c>
      <c r="N1616" s="41" t="s">
        <v>103</v>
      </c>
      <c r="O1616" s="41">
        <v>0</v>
      </c>
      <c r="P1616" s="42">
        <v>0</v>
      </c>
      <c r="Q1616" s="41" t="s">
        <v>121</v>
      </c>
      <c r="R1616" s="41" t="s">
        <v>122</v>
      </c>
      <c r="S1616" s="41" t="s">
        <v>793</v>
      </c>
      <c r="T1616" s="41" t="s">
        <v>121</v>
      </c>
      <c r="U1616" s="41" t="s">
        <v>122</v>
      </c>
      <c r="V1616" s="41" t="s">
        <v>793</v>
      </c>
      <c r="W1616" s="41" t="s">
        <v>813</v>
      </c>
      <c r="X1616" s="43">
        <v>43601</v>
      </c>
      <c r="Y1616" s="43">
        <f t="shared" si="114"/>
        <v>43601</v>
      </c>
      <c r="Z1616" s="41">
        <f t="shared" si="115"/>
        <v>1609</v>
      </c>
      <c r="AA1616" s="42">
        <v>110</v>
      </c>
      <c r="AB1616" s="42">
        <v>0</v>
      </c>
      <c r="AC1616" s="40"/>
      <c r="AD1616" s="44" t="s">
        <v>400</v>
      </c>
      <c r="AE1616" s="41">
        <f t="shared" si="116"/>
        <v>1609</v>
      </c>
      <c r="AF1616" s="45" t="s">
        <v>401</v>
      </c>
      <c r="AG1616" s="46" t="s">
        <v>173</v>
      </c>
      <c r="AH1616" s="40">
        <f t="shared" si="118"/>
        <v>43646</v>
      </c>
      <c r="AI1616" s="40">
        <f t="shared" ref="AI1616:AI1679" si="119">+AH1616</f>
        <v>43646</v>
      </c>
      <c r="AJ1616" s="41" t="s">
        <v>402</v>
      </c>
    </row>
    <row r="1617" spans="1:36" ht="15" customHeight="1">
      <c r="A1617" s="39">
        <f t="shared" si="117"/>
        <v>2019</v>
      </c>
      <c r="B1617" s="40">
        <v>43556</v>
      </c>
      <c r="C1617" s="40">
        <v>43646</v>
      </c>
      <c r="D1617" s="41" t="s">
        <v>96</v>
      </c>
      <c r="E1617" s="41">
        <v>468</v>
      </c>
      <c r="F1617" s="41" t="s">
        <v>729</v>
      </c>
      <c r="G1617" s="41" t="s">
        <v>729</v>
      </c>
      <c r="H1617" s="41" t="s">
        <v>226</v>
      </c>
      <c r="I1617" s="41" t="s">
        <v>1020</v>
      </c>
      <c r="J1617" s="41" t="s">
        <v>1021</v>
      </c>
      <c r="K1617" s="41" t="s">
        <v>162</v>
      </c>
      <c r="L1617" s="41" t="s">
        <v>101</v>
      </c>
      <c r="M1617" s="41" t="s">
        <v>220</v>
      </c>
      <c r="N1617" s="41" t="s">
        <v>103</v>
      </c>
      <c r="O1617" s="41">
        <v>0</v>
      </c>
      <c r="P1617" s="42">
        <v>0</v>
      </c>
      <c r="Q1617" s="41" t="s">
        <v>121</v>
      </c>
      <c r="R1617" s="41" t="s">
        <v>122</v>
      </c>
      <c r="S1617" s="41" t="s">
        <v>210</v>
      </c>
      <c r="T1617" s="41" t="s">
        <v>121</v>
      </c>
      <c r="U1617" s="41" t="s">
        <v>122</v>
      </c>
      <c r="V1617" s="41" t="s">
        <v>793</v>
      </c>
      <c r="W1617" s="41" t="s">
        <v>296</v>
      </c>
      <c r="X1617" s="43">
        <v>43599</v>
      </c>
      <c r="Y1617" s="43">
        <f t="shared" si="114"/>
        <v>43599</v>
      </c>
      <c r="Z1617" s="41">
        <f t="shared" si="115"/>
        <v>1610</v>
      </c>
      <c r="AA1617" s="42">
        <v>60</v>
      </c>
      <c r="AB1617" s="42">
        <v>0</v>
      </c>
      <c r="AC1617" s="40"/>
      <c r="AD1617" s="44" t="s">
        <v>400</v>
      </c>
      <c r="AE1617" s="41">
        <f t="shared" si="116"/>
        <v>1610</v>
      </c>
      <c r="AF1617" s="45" t="s">
        <v>401</v>
      </c>
      <c r="AG1617" s="46" t="s">
        <v>173</v>
      </c>
      <c r="AH1617" s="40">
        <f t="shared" si="118"/>
        <v>43646</v>
      </c>
      <c r="AI1617" s="40">
        <f t="shared" si="119"/>
        <v>43646</v>
      </c>
      <c r="AJ1617" s="41" t="s">
        <v>402</v>
      </c>
    </row>
    <row r="1618" spans="1:36" ht="15" customHeight="1">
      <c r="A1618" s="39">
        <f t="shared" si="117"/>
        <v>2019</v>
      </c>
      <c r="B1618" s="40">
        <v>43556</v>
      </c>
      <c r="C1618" s="40">
        <v>43646</v>
      </c>
      <c r="D1618" s="41" t="s">
        <v>96</v>
      </c>
      <c r="E1618" s="41">
        <v>422</v>
      </c>
      <c r="F1618" s="41" t="s">
        <v>212</v>
      </c>
      <c r="G1618" s="41" t="s">
        <v>212</v>
      </c>
      <c r="H1618" s="41" t="s">
        <v>213</v>
      </c>
      <c r="I1618" s="41" t="s">
        <v>214</v>
      </c>
      <c r="J1618" s="41" t="s">
        <v>215</v>
      </c>
      <c r="K1618" s="41" t="s">
        <v>216</v>
      </c>
      <c r="L1618" s="41" t="s">
        <v>101</v>
      </c>
      <c r="M1618" s="41" t="s">
        <v>209</v>
      </c>
      <c r="N1618" s="41" t="s">
        <v>103</v>
      </c>
      <c r="O1618" s="41">
        <v>0</v>
      </c>
      <c r="P1618" s="42">
        <v>0</v>
      </c>
      <c r="Q1618" s="41" t="s">
        <v>121</v>
      </c>
      <c r="R1618" s="41" t="s">
        <v>122</v>
      </c>
      <c r="S1618" s="41" t="s">
        <v>793</v>
      </c>
      <c r="T1618" s="41" t="s">
        <v>121</v>
      </c>
      <c r="U1618" s="41" t="s">
        <v>122</v>
      </c>
      <c r="V1618" s="41" t="s">
        <v>202</v>
      </c>
      <c r="W1618" s="41" t="s">
        <v>813</v>
      </c>
      <c r="X1618" s="43">
        <v>43608</v>
      </c>
      <c r="Y1618" s="43">
        <f t="shared" si="114"/>
        <v>43608</v>
      </c>
      <c r="Z1618" s="41">
        <f t="shared" si="115"/>
        <v>1611</v>
      </c>
      <c r="AA1618" s="42">
        <v>170</v>
      </c>
      <c r="AB1618" s="42">
        <v>0</v>
      </c>
      <c r="AC1618" s="40"/>
      <c r="AD1618" s="44" t="s">
        <v>400</v>
      </c>
      <c r="AE1618" s="41">
        <f t="shared" si="116"/>
        <v>1611</v>
      </c>
      <c r="AF1618" s="45" t="s">
        <v>401</v>
      </c>
      <c r="AG1618" s="46" t="s">
        <v>173</v>
      </c>
      <c r="AH1618" s="40">
        <f t="shared" si="118"/>
        <v>43646</v>
      </c>
      <c r="AI1618" s="40">
        <f t="shared" si="119"/>
        <v>43646</v>
      </c>
      <c r="AJ1618" s="41" t="s">
        <v>402</v>
      </c>
    </row>
    <row r="1619" spans="1:36" ht="15" customHeight="1">
      <c r="A1619" s="39">
        <f t="shared" si="117"/>
        <v>2019</v>
      </c>
      <c r="B1619" s="40">
        <v>43556</v>
      </c>
      <c r="C1619" s="40">
        <v>43646</v>
      </c>
      <c r="D1619" s="41" t="s">
        <v>96</v>
      </c>
      <c r="E1619" s="41">
        <v>422</v>
      </c>
      <c r="F1619" s="41" t="s">
        <v>212</v>
      </c>
      <c r="G1619" s="41" t="s">
        <v>212</v>
      </c>
      <c r="H1619" s="41" t="s">
        <v>213</v>
      </c>
      <c r="I1619" s="41" t="s">
        <v>214</v>
      </c>
      <c r="J1619" s="41" t="s">
        <v>215</v>
      </c>
      <c r="K1619" s="41" t="s">
        <v>216</v>
      </c>
      <c r="L1619" s="41" t="s">
        <v>101</v>
      </c>
      <c r="M1619" s="41" t="s">
        <v>220</v>
      </c>
      <c r="N1619" s="41" t="s">
        <v>103</v>
      </c>
      <c r="O1619" s="41">
        <v>0</v>
      </c>
      <c r="P1619" s="42">
        <v>0</v>
      </c>
      <c r="Q1619" s="41" t="s">
        <v>121</v>
      </c>
      <c r="R1619" s="41" t="s">
        <v>122</v>
      </c>
      <c r="S1619" s="41" t="s">
        <v>793</v>
      </c>
      <c r="T1619" s="41" t="s">
        <v>121</v>
      </c>
      <c r="U1619" s="41" t="s">
        <v>122</v>
      </c>
      <c r="V1619" s="41" t="s">
        <v>793</v>
      </c>
      <c r="W1619" s="41" t="s">
        <v>296</v>
      </c>
      <c r="X1619" s="43">
        <v>43593</v>
      </c>
      <c r="Y1619" s="43">
        <f t="shared" si="114"/>
        <v>43593</v>
      </c>
      <c r="Z1619" s="41">
        <f t="shared" si="115"/>
        <v>1612</v>
      </c>
      <c r="AA1619" s="42">
        <v>45</v>
      </c>
      <c r="AB1619" s="42">
        <v>0</v>
      </c>
      <c r="AC1619" s="40"/>
      <c r="AD1619" s="44" t="s">
        <v>400</v>
      </c>
      <c r="AE1619" s="41">
        <f t="shared" si="116"/>
        <v>1612</v>
      </c>
      <c r="AF1619" s="45" t="s">
        <v>401</v>
      </c>
      <c r="AG1619" s="46" t="s">
        <v>173</v>
      </c>
      <c r="AH1619" s="40">
        <f t="shared" si="118"/>
        <v>43646</v>
      </c>
      <c r="AI1619" s="40">
        <f t="shared" si="119"/>
        <v>43646</v>
      </c>
      <c r="AJ1619" s="41" t="s">
        <v>402</v>
      </c>
    </row>
    <row r="1620" spans="1:36" ht="15" customHeight="1">
      <c r="A1620" s="39">
        <f t="shared" si="117"/>
        <v>2019</v>
      </c>
      <c r="B1620" s="40">
        <v>43556</v>
      </c>
      <c r="C1620" s="40">
        <v>43646</v>
      </c>
      <c r="D1620" s="41" t="s">
        <v>96</v>
      </c>
      <c r="E1620" s="41">
        <v>311</v>
      </c>
      <c r="F1620" s="41" t="s">
        <v>204</v>
      </c>
      <c r="G1620" s="41" t="s">
        <v>204</v>
      </c>
      <c r="H1620" s="41" t="s">
        <v>205</v>
      </c>
      <c r="I1620" s="41" t="s">
        <v>206</v>
      </c>
      <c r="J1620" s="41" t="s">
        <v>207</v>
      </c>
      <c r="K1620" s="41" t="s">
        <v>208</v>
      </c>
      <c r="L1620" s="41" t="s">
        <v>101</v>
      </c>
      <c r="M1620" s="41" t="s">
        <v>209</v>
      </c>
      <c r="N1620" s="41" t="s">
        <v>103</v>
      </c>
      <c r="O1620" s="41">
        <v>0</v>
      </c>
      <c r="P1620" s="42">
        <v>0</v>
      </c>
      <c r="Q1620" s="41" t="s">
        <v>121</v>
      </c>
      <c r="R1620" s="41" t="s">
        <v>122</v>
      </c>
      <c r="S1620" s="41" t="s">
        <v>793</v>
      </c>
      <c r="T1620" s="41" t="s">
        <v>121</v>
      </c>
      <c r="U1620" s="41" t="s">
        <v>122</v>
      </c>
      <c r="V1620" s="41" t="s">
        <v>202</v>
      </c>
      <c r="W1620" s="41" t="s">
        <v>813</v>
      </c>
      <c r="X1620" s="43">
        <v>43601</v>
      </c>
      <c r="Y1620" s="43">
        <f t="shared" si="114"/>
        <v>43601</v>
      </c>
      <c r="Z1620" s="41">
        <f t="shared" si="115"/>
        <v>1613</v>
      </c>
      <c r="AA1620" s="42">
        <v>170</v>
      </c>
      <c r="AB1620" s="42">
        <v>0</v>
      </c>
      <c r="AC1620" s="40"/>
      <c r="AD1620" s="44" t="s">
        <v>400</v>
      </c>
      <c r="AE1620" s="41">
        <f t="shared" si="116"/>
        <v>1613</v>
      </c>
      <c r="AF1620" s="45" t="s">
        <v>401</v>
      </c>
      <c r="AG1620" s="46" t="s">
        <v>173</v>
      </c>
      <c r="AH1620" s="40">
        <f t="shared" si="118"/>
        <v>43646</v>
      </c>
      <c r="AI1620" s="40">
        <f t="shared" si="119"/>
        <v>43646</v>
      </c>
      <c r="AJ1620" s="41" t="s">
        <v>402</v>
      </c>
    </row>
    <row r="1621" spans="1:36" ht="15" customHeight="1">
      <c r="A1621" s="39">
        <f t="shared" si="117"/>
        <v>2019</v>
      </c>
      <c r="B1621" s="40">
        <v>43556</v>
      </c>
      <c r="C1621" s="40">
        <v>43646</v>
      </c>
      <c r="D1621" s="41" t="s">
        <v>96</v>
      </c>
      <c r="E1621" s="41">
        <v>311</v>
      </c>
      <c r="F1621" s="41" t="s">
        <v>204</v>
      </c>
      <c r="G1621" s="41" t="s">
        <v>204</v>
      </c>
      <c r="H1621" s="41" t="s">
        <v>205</v>
      </c>
      <c r="I1621" s="41" t="s">
        <v>217</v>
      </c>
      <c r="J1621" s="41" t="s">
        <v>218</v>
      </c>
      <c r="K1621" s="41" t="s">
        <v>219</v>
      </c>
      <c r="L1621" s="41" t="s">
        <v>101</v>
      </c>
      <c r="M1621" s="41" t="s">
        <v>209</v>
      </c>
      <c r="N1621" s="41" t="s">
        <v>103</v>
      </c>
      <c r="O1621" s="41">
        <v>0</v>
      </c>
      <c r="P1621" s="42">
        <v>0</v>
      </c>
      <c r="Q1621" s="41" t="s">
        <v>121</v>
      </c>
      <c r="R1621" s="41" t="s">
        <v>122</v>
      </c>
      <c r="S1621" s="41" t="s">
        <v>210</v>
      </c>
      <c r="T1621" s="41" t="s">
        <v>121</v>
      </c>
      <c r="U1621" s="41" t="s">
        <v>122</v>
      </c>
      <c r="V1621" s="41" t="s">
        <v>202</v>
      </c>
      <c r="W1621" s="41" t="s">
        <v>211</v>
      </c>
      <c r="X1621" s="43">
        <v>43594</v>
      </c>
      <c r="Y1621" s="43">
        <f t="shared" si="114"/>
        <v>43594</v>
      </c>
      <c r="Z1621" s="41">
        <f t="shared" si="115"/>
        <v>1614</v>
      </c>
      <c r="AA1621" s="42">
        <v>390</v>
      </c>
      <c r="AB1621" s="42">
        <v>0</v>
      </c>
      <c r="AC1621" s="40"/>
      <c r="AD1621" s="44" t="s">
        <v>400</v>
      </c>
      <c r="AE1621" s="41">
        <f t="shared" si="116"/>
        <v>1614</v>
      </c>
      <c r="AF1621" s="45" t="s">
        <v>401</v>
      </c>
      <c r="AG1621" s="46" t="s">
        <v>173</v>
      </c>
      <c r="AH1621" s="40">
        <f t="shared" si="118"/>
        <v>43646</v>
      </c>
      <c r="AI1621" s="40">
        <f t="shared" si="119"/>
        <v>43646</v>
      </c>
      <c r="AJ1621" s="41" t="s">
        <v>402</v>
      </c>
    </row>
    <row r="1622" spans="1:36" ht="15" customHeight="1">
      <c r="A1622" s="39">
        <f t="shared" si="117"/>
        <v>2019</v>
      </c>
      <c r="B1622" s="40">
        <v>43556</v>
      </c>
      <c r="C1622" s="40">
        <v>43646</v>
      </c>
      <c r="D1622" s="41" t="s">
        <v>96</v>
      </c>
      <c r="E1622" s="41">
        <v>322</v>
      </c>
      <c r="F1622" s="41" t="s">
        <v>144</v>
      </c>
      <c r="G1622" s="41" t="s">
        <v>144</v>
      </c>
      <c r="H1622" s="41" t="s">
        <v>145</v>
      </c>
      <c r="I1622" s="41" t="s">
        <v>304</v>
      </c>
      <c r="J1622" s="41" t="s">
        <v>305</v>
      </c>
      <c r="K1622" s="41" t="s">
        <v>306</v>
      </c>
      <c r="L1622" s="41" t="s">
        <v>101</v>
      </c>
      <c r="M1622" s="41" t="s">
        <v>164</v>
      </c>
      <c r="N1622" s="41" t="s">
        <v>103</v>
      </c>
      <c r="O1622" s="41">
        <v>0</v>
      </c>
      <c r="P1622" s="42">
        <v>0</v>
      </c>
      <c r="Q1622" s="41" t="s">
        <v>121</v>
      </c>
      <c r="R1622" s="41" t="s">
        <v>122</v>
      </c>
      <c r="S1622" s="41" t="s">
        <v>122</v>
      </c>
      <c r="T1622" s="41" t="s">
        <v>121</v>
      </c>
      <c r="U1622" s="41" t="s">
        <v>122</v>
      </c>
      <c r="V1622" s="41" t="s">
        <v>122</v>
      </c>
      <c r="W1622" s="47" t="s">
        <v>296</v>
      </c>
      <c r="X1622" s="43">
        <v>43614</v>
      </c>
      <c r="Y1622" s="43">
        <f t="shared" si="114"/>
        <v>43614</v>
      </c>
      <c r="Z1622" s="41">
        <f t="shared" si="115"/>
        <v>1615</v>
      </c>
      <c r="AA1622" s="42">
        <v>452</v>
      </c>
      <c r="AB1622" s="42">
        <v>0</v>
      </c>
      <c r="AC1622" s="40"/>
      <c r="AD1622" s="44" t="s">
        <v>400</v>
      </c>
      <c r="AE1622" s="41">
        <f t="shared" si="116"/>
        <v>1615</v>
      </c>
      <c r="AF1622" s="45" t="s">
        <v>401</v>
      </c>
      <c r="AG1622" s="46" t="s">
        <v>173</v>
      </c>
      <c r="AH1622" s="40">
        <f t="shared" si="118"/>
        <v>43646</v>
      </c>
      <c r="AI1622" s="40">
        <f t="shared" si="119"/>
        <v>43646</v>
      </c>
      <c r="AJ1622" s="41" t="s">
        <v>402</v>
      </c>
    </row>
    <row r="1623" spans="1:36" ht="15" customHeight="1">
      <c r="A1623" s="39">
        <f t="shared" si="117"/>
        <v>2019</v>
      </c>
      <c r="B1623" s="40">
        <v>43556</v>
      </c>
      <c r="C1623" s="40">
        <v>43646</v>
      </c>
      <c r="D1623" s="41" t="s">
        <v>96</v>
      </c>
      <c r="E1623" s="41">
        <v>322</v>
      </c>
      <c r="F1623" s="41" t="s">
        <v>144</v>
      </c>
      <c r="G1623" s="41" t="s">
        <v>144</v>
      </c>
      <c r="H1623" s="41" t="s">
        <v>145</v>
      </c>
      <c r="I1623" s="41" t="s">
        <v>304</v>
      </c>
      <c r="J1623" s="41" t="s">
        <v>305</v>
      </c>
      <c r="K1623" s="41" t="s">
        <v>306</v>
      </c>
      <c r="L1623" s="41" t="s">
        <v>101</v>
      </c>
      <c r="M1623" s="41" t="s">
        <v>164</v>
      </c>
      <c r="N1623" s="41" t="s">
        <v>103</v>
      </c>
      <c r="O1623" s="41">
        <v>0</v>
      </c>
      <c r="P1623" s="42">
        <v>0</v>
      </c>
      <c r="Q1623" s="41" t="s">
        <v>121</v>
      </c>
      <c r="R1623" s="41" t="s">
        <v>122</v>
      </c>
      <c r="S1623" s="41" t="s">
        <v>122</v>
      </c>
      <c r="T1623" s="41" t="s">
        <v>121</v>
      </c>
      <c r="U1623" s="41" t="s">
        <v>122</v>
      </c>
      <c r="V1623" s="41" t="s">
        <v>122</v>
      </c>
      <c r="W1623" s="47" t="s">
        <v>296</v>
      </c>
      <c r="X1623" s="43">
        <v>43616</v>
      </c>
      <c r="Y1623" s="43">
        <f t="shared" si="114"/>
        <v>43616</v>
      </c>
      <c r="Z1623" s="41">
        <f t="shared" si="115"/>
        <v>1616</v>
      </c>
      <c r="AA1623" s="42">
        <v>139</v>
      </c>
      <c r="AB1623" s="42">
        <v>0</v>
      </c>
      <c r="AC1623" s="40"/>
      <c r="AD1623" s="44" t="s">
        <v>400</v>
      </c>
      <c r="AE1623" s="41">
        <f t="shared" si="116"/>
        <v>1616</v>
      </c>
      <c r="AF1623" s="45" t="s">
        <v>401</v>
      </c>
      <c r="AG1623" s="46" t="s">
        <v>173</v>
      </c>
      <c r="AH1623" s="40">
        <f t="shared" si="118"/>
        <v>43646</v>
      </c>
      <c r="AI1623" s="40">
        <f t="shared" si="119"/>
        <v>43646</v>
      </c>
      <c r="AJ1623" s="41" t="s">
        <v>402</v>
      </c>
    </row>
    <row r="1624" spans="1:36" ht="15" customHeight="1">
      <c r="A1624" s="39">
        <f t="shared" si="117"/>
        <v>2019</v>
      </c>
      <c r="B1624" s="40">
        <v>43556</v>
      </c>
      <c r="C1624" s="40">
        <v>43646</v>
      </c>
      <c r="D1624" s="41" t="s">
        <v>96</v>
      </c>
      <c r="E1624" s="41">
        <v>322</v>
      </c>
      <c r="F1624" s="41" t="s">
        <v>144</v>
      </c>
      <c r="G1624" s="41" t="s">
        <v>144</v>
      </c>
      <c r="H1624" s="41" t="s">
        <v>145</v>
      </c>
      <c r="I1624" s="41" t="s">
        <v>304</v>
      </c>
      <c r="J1624" s="41" t="s">
        <v>305</v>
      </c>
      <c r="K1624" s="41" t="s">
        <v>306</v>
      </c>
      <c r="L1624" s="41" t="s">
        <v>101</v>
      </c>
      <c r="M1624" s="41" t="s">
        <v>164</v>
      </c>
      <c r="N1624" s="41" t="s">
        <v>103</v>
      </c>
      <c r="O1624" s="41">
        <v>0</v>
      </c>
      <c r="P1624" s="42">
        <v>0</v>
      </c>
      <c r="Q1624" s="41" t="s">
        <v>121</v>
      </c>
      <c r="R1624" s="41" t="s">
        <v>122</v>
      </c>
      <c r="S1624" s="41" t="s">
        <v>122</v>
      </c>
      <c r="T1624" s="41" t="s">
        <v>121</v>
      </c>
      <c r="U1624" s="41" t="s">
        <v>122</v>
      </c>
      <c r="V1624" s="41" t="s">
        <v>122</v>
      </c>
      <c r="W1624" s="47" t="s">
        <v>296</v>
      </c>
      <c r="X1624" s="43">
        <v>43619</v>
      </c>
      <c r="Y1624" s="43">
        <f t="shared" si="114"/>
        <v>43619</v>
      </c>
      <c r="Z1624" s="41">
        <f t="shared" si="115"/>
        <v>1617</v>
      </c>
      <c r="AA1624" s="42">
        <v>150</v>
      </c>
      <c r="AB1624" s="42">
        <v>0</v>
      </c>
      <c r="AC1624" s="40"/>
      <c r="AD1624" s="44" t="s">
        <v>400</v>
      </c>
      <c r="AE1624" s="41">
        <f t="shared" si="116"/>
        <v>1617</v>
      </c>
      <c r="AF1624" s="45" t="s">
        <v>401</v>
      </c>
      <c r="AG1624" s="46" t="s">
        <v>173</v>
      </c>
      <c r="AH1624" s="40">
        <f t="shared" si="118"/>
        <v>43646</v>
      </c>
      <c r="AI1624" s="40">
        <f t="shared" si="119"/>
        <v>43646</v>
      </c>
      <c r="AJ1624" s="41" t="s">
        <v>402</v>
      </c>
    </row>
    <row r="1625" spans="1:36" ht="15" customHeight="1">
      <c r="A1625" s="39">
        <f t="shared" si="117"/>
        <v>2019</v>
      </c>
      <c r="B1625" s="40">
        <v>43556</v>
      </c>
      <c r="C1625" s="40">
        <v>43646</v>
      </c>
      <c r="D1625" s="41" t="s">
        <v>96</v>
      </c>
      <c r="E1625" s="41">
        <v>322</v>
      </c>
      <c r="F1625" s="41" t="s">
        <v>144</v>
      </c>
      <c r="G1625" s="41" t="s">
        <v>144</v>
      </c>
      <c r="H1625" s="41" t="s">
        <v>145</v>
      </c>
      <c r="I1625" s="41" t="s">
        <v>304</v>
      </c>
      <c r="J1625" s="41" t="s">
        <v>305</v>
      </c>
      <c r="K1625" s="41" t="s">
        <v>306</v>
      </c>
      <c r="L1625" s="41" t="s">
        <v>101</v>
      </c>
      <c r="M1625" s="41" t="s">
        <v>164</v>
      </c>
      <c r="N1625" s="41" t="s">
        <v>103</v>
      </c>
      <c r="O1625" s="41">
        <v>0</v>
      </c>
      <c r="P1625" s="42">
        <v>0</v>
      </c>
      <c r="Q1625" s="41" t="s">
        <v>121</v>
      </c>
      <c r="R1625" s="41" t="s">
        <v>122</v>
      </c>
      <c r="S1625" s="41" t="s">
        <v>122</v>
      </c>
      <c r="T1625" s="41" t="s">
        <v>121</v>
      </c>
      <c r="U1625" s="41" t="s">
        <v>122</v>
      </c>
      <c r="V1625" s="41" t="s">
        <v>122</v>
      </c>
      <c r="W1625" s="47" t="s">
        <v>296</v>
      </c>
      <c r="X1625" s="43">
        <v>43624</v>
      </c>
      <c r="Y1625" s="43">
        <f t="shared" si="114"/>
        <v>43624</v>
      </c>
      <c r="Z1625" s="41">
        <f t="shared" si="115"/>
        <v>1618</v>
      </c>
      <c r="AA1625" s="42">
        <v>150</v>
      </c>
      <c r="AB1625" s="42">
        <v>0</v>
      </c>
      <c r="AC1625" s="40"/>
      <c r="AD1625" s="44" t="s">
        <v>400</v>
      </c>
      <c r="AE1625" s="41">
        <f t="shared" si="116"/>
        <v>1618</v>
      </c>
      <c r="AF1625" s="45" t="s">
        <v>401</v>
      </c>
      <c r="AG1625" s="46" t="s">
        <v>173</v>
      </c>
      <c r="AH1625" s="40">
        <f t="shared" si="118"/>
        <v>43646</v>
      </c>
      <c r="AI1625" s="40">
        <f t="shared" si="119"/>
        <v>43646</v>
      </c>
      <c r="AJ1625" s="41" t="s">
        <v>402</v>
      </c>
    </row>
    <row r="1626" spans="1:36" ht="15" customHeight="1">
      <c r="A1626" s="39">
        <f t="shared" si="117"/>
        <v>2019</v>
      </c>
      <c r="B1626" s="40">
        <v>43556</v>
      </c>
      <c r="C1626" s="40">
        <v>43646</v>
      </c>
      <c r="D1626" s="41" t="s">
        <v>96</v>
      </c>
      <c r="E1626" s="41">
        <v>322</v>
      </c>
      <c r="F1626" s="41" t="s">
        <v>144</v>
      </c>
      <c r="G1626" s="41" t="s">
        <v>144</v>
      </c>
      <c r="H1626" s="41" t="s">
        <v>145</v>
      </c>
      <c r="I1626" s="41" t="s">
        <v>304</v>
      </c>
      <c r="J1626" s="41" t="s">
        <v>305</v>
      </c>
      <c r="K1626" s="41" t="s">
        <v>306</v>
      </c>
      <c r="L1626" s="41" t="s">
        <v>101</v>
      </c>
      <c r="M1626" s="41" t="s">
        <v>164</v>
      </c>
      <c r="N1626" s="41" t="s">
        <v>103</v>
      </c>
      <c r="O1626" s="41">
        <v>0</v>
      </c>
      <c r="P1626" s="42">
        <v>0</v>
      </c>
      <c r="Q1626" s="41" t="s">
        <v>121</v>
      </c>
      <c r="R1626" s="41" t="s">
        <v>122</v>
      </c>
      <c r="S1626" s="41" t="s">
        <v>122</v>
      </c>
      <c r="T1626" s="41" t="s">
        <v>121</v>
      </c>
      <c r="U1626" s="41" t="s">
        <v>122</v>
      </c>
      <c r="V1626" s="41" t="s">
        <v>122</v>
      </c>
      <c r="W1626" s="47" t="s">
        <v>296</v>
      </c>
      <c r="X1626" s="43">
        <v>43626</v>
      </c>
      <c r="Y1626" s="43">
        <f t="shared" si="114"/>
        <v>43626</v>
      </c>
      <c r="Z1626" s="41">
        <f t="shared" si="115"/>
        <v>1619</v>
      </c>
      <c r="AA1626" s="42">
        <v>150</v>
      </c>
      <c r="AB1626" s="42">
        <v>0</v>
      </c>
      <c r="AC1626" s="40"/>
      <c r="AD1626" s="44" t="s">
        <v>400</v>
      </c>
      <c r="AE1626" s="41">
        <f t="shared" si="116"/>
        <v>1619</v>
      </c>
      <c r="AF1626" s="45" t="s">
        <v>401</v>
      </c>
      <c r="AG1626" s="46" t="s">
        <v>173</v>
      </c>
      <c r="AH1626" s="40">
        <f t="shared" si="118"/>
        <v>43646</v>
      </c>
      <c r="AI1626" s="40">
        <f t="shared" si="119"/>
        <v>43646</v>
      </c>
      <c r="AJ1626" s="41" t="s">
        <v>402</v>
      </c>
    </row>
    <row r="1627" spans="1:36" ht="15" customHeight="1">
      <c r="A1627" s="39">
        <f t="shared" si="117"/>
        <v>2019</v>
      </c>
      <c r="B1627" s="40">
        <v>43556</v>
      </c>
      <c r="C1627" s="40">
        <v>43646</v>
      </c>
      <c r="D1627" s="41" t="s">
        <v>96</v>
      </c>
      <c r="E1627" s="41">
        <v>322</v>
      </c>
      <c r="F1627" s="41" t="s">
        <v>144</v>
      </c>
      <c r="G1627" s="41" t="s">
        <v>144</v>
      </c>
      <c r="H1627" s="41" t="s">
        <v>145</v>
      </c>
      <c r="I1627" s="41" t="s">
        <v>304</v>
      </c>
      <c r="J1627" s="41" t="s">
        <v>305</v>
      </c>
      <c r="K1627" s="41" t="s">
        <v>306</v>
      </c>
      <c r="L1627" s="41" t="s">
        <v>101</v>
      </c>
      <c r="M1627" s="41" t="s">
        <v>164</v>
      </c>
      <c r="N1627" s="41" t="s">
        <v>103</v>
      </c>
      <c r="O1627" s="41">
        <v>0</v>
      </c>
      <c r="P1627" s="42">
        <v>0</v>
      </c>
      <c r="Q1627" s="41" t="s">
        <v>121</v>
      </c>
      <c r="R1627" s="41" t="s">
        <v>122</v>
      </c>
      <c r="S1627" s="41" t="s">
        <v>122</v>
      </c>
      <c r="T1627" s="41" t="s">
        <v>121</v>
      </c>
      <c r="U1627" s="41" t="s">
        <v>122</v>
      </c>
      <c r="V1627" s="41" t="s">
        <v>122</v>
      </c>
      <c r="W1627" s="47" t="s">
        <v>296</v>
      </c>
      <c r="X1627" s="43">
        <v>43616</v>
      </c>
      <c r="Y1627" s="43">
        <f t="shared" si="114"/>
        <v>43616</v>
      </c>
      <c r="Z1627" s="41">
        <f t="shared" si="115"/>
        <v>1620</v>
      </c>
      <c r="AA1627" s="42">
        <v>150</v>
      </c>
      <c r="AB1627" s="42">
        <v>0</v>
      </c>
      <c r="AC1627" s="40"/>
      <c r="AD1627" s="44" t="s">
        <v>400</v>
      </c>
      <c r="AE1627" s="41">
        <f t="shared" si="116"/>
        <v>1620</v>
      </c>
      <c r="AF1627" s="45" t="s">
        <v>401</v>
      </c>
      <c r="AG1627" s="46" t="s">
        <v>173</v>
      </c>
      <c r="AH1627" s="40">
        <f t="shared" si="118"/>
        <v>43646</v>
      </c>
      <c r="AI1627" s="40">
        <f t="shared" si="119"/>
        <v>43646</v>
      </c>
      <c r="AJ1627" s="41" t="s">
        <v>402</v>
      </c>
    </row>
    <row r="1628" spans="1:36" ht="15" customHeight="1">
      <c r="A1628" s="39">
        <f t="shared" si="117"/>
        <v>2019</v>
      </c>
      <c r="B1628" s="40">
        <v>43556</v>
      </c>
      <c r="C1628" s="40">
        <v>43646</v>
      </c>
      <c r="D1628" s="41" t="s">
        <v>96</v>
      </c>
      <c r="E1628" s="41">
        <v>203</v>
      </c>
      <c r="F1628" s="41" t="s">
        <v>307</v>
      </c>
      <c r="G1628" s="48" t="s">
        <v>126</v>
      </c>
      <c r="H1628" s="41" t="s">
        <v>127</v>
      </c>
      <c r="I1628" s="41" t="s">
        <v>1366</v>
      </c>
      <c r="J1628" s="41" t="s">
        <v>1367</v>
      </c>
      <c r="K1628" s="41" t="s">
        <v>1368</v>
      </c>
      <c r="L1628" s="41" t="s">
        <v>102</v>
      </c>
      <c r="M1628" s="41" t="s">
        <v>1711</v>
      </c>
      <c r="N1628" s="41" t="s">
        <v>103</v>
      </c>
      <c r="O1628" s="41">
        <v>2</v>
      </c>
      <c r="P1628" s="42">
        <v>109</v>
      </c>
      <c r="Q1628" s="41" t="s">
        <v>121</v>
      </c>
      <c r="R1628" s="41" t="s">
        <v>122</v>
      </c>
      <c r="S1628" s="41" t="s">
        <v>122</v>
      </c>
      <c r="T1628" s="41" t="s">
        <v>121</v>
      </c>
      <c r="U1628" s="41" t="s">
        <v>122</v>
      </c>
      <c r="V1628" s="41" t="s">
        <v>122</v>
      </c>
      <c r="W1628" s="41" t="s">
        <v>125</v>
      </c>
      <c r="X1628" s="43">
        <v>43620</v>
      </c>
      <c r="Y1628" s="43">
        <f t="shared" si="114"/>
        <v>43620</v>
      </c>
      <c r="Z1628" s="41">
        <f t="shared" si="115"/>
        <v>1621</v>
      </c>
      <c r="AA1628" s="42">
        <v>218</v>
      </c>
      <c r="AB1628" s="42">
        <v>0</v>
      </c>
      <c r="AC1628" s="40"/>
      <c r="AD1628" s="44" t="s">
        <v>400</v>
      </c>
      <c r="AE1628" s="41">
        <f t="shared" si="116"/>
        <v>1621</v>
      </c>
      <c r="AF1628" s="45" t="s">
        <v>401</v>
      </c>
      <c r="AG1628" s="46" t="s">
        <v>173</v>
      </c>
      <c r="AH1628" s="40">
        <f t="shared" si="118"/>
        <v>43646</v>
      </c>
      <c r="AI1628" s="40">
        <f t="shared" si="119"/>
        <v>43646</v>
      </c>
      <c r="AJ1628" s="41" t="s">
        <v>402</v>
      </c>
    </row>
    <row r="1629" spans="1:36" ht="15" customHeight="1">
      <c r="A1629" s="39">
        <f t="shared" si="117"/>
        <v>2019</v>
      </c>
      <c r="B1629" s="40">
        <v>43556</v>
      </c>
      <c r="C1629" s="40">
        <v>43646</v>
      </c>
      <c r="D1629" s="41" t="s">
        <v>96</v>
      </c>
      <c r="E1629" s="41">
        <v>322</v>
      </c>
      <c r="F1629" s="41" t="s">
        <v>144</v>
      </c>
      <c r="G1629" s="41" t="s">
        <v>144</v>
      </c>
      <c r="H1629" s="41" t="s">
        <v>145</v>
      </c>
      <c r="I1629" s="41" t="s">
        <v>304</v>
      </c>
      <c r="J1629" s="41" t="s">
        <v>305</v>
      </c>
      <c r="K1629" s="41" t="s">
        <v>306</v>
      </c>
      <c r="L1629" s="41" t="s">
        <v>101</v>
      </c>
      <c r="M1629" s="41" t="s">
        <v>164</v>
      </c>
      <c r="N1629" s="41" t="s">
        <v>103</v>
      </c>
      <c r="O1629" s="41">
        <v>0</v>
      </c>
      <c r="P1629" s="42">
        <v>0</v>
      </c>
      <c r="Q1629" s="41" t="s">
        <v>121</v>
      </c>
      <c r="R1629" s="41" t="s">
        <v>122</v>
      </c>
      <c r="S1629" s="41" t="s">
        <v>122</v>
      </c>
      <c r="T1629" s="41" t="s">
        <v>121</v>
      </c>
      <c r="U1629" s="41" t="s">
        <v>122</v>
      </c>
      <c r="V1629" s="41" t="s">
        <v>122</v>
      </c>
      <c r="W1629" s="47" t="s">
        <v>296</v>
      </c>
      <c r="X1629" s="43">
        <v>43615</v>
      </c>
      <c r="Y1629" s="43">
        <f t="shared" si="114"/>
        <v>43615</v>
      </c>
      <c r="Z1629" s="41">
        <f t="shared" si="115"/>
        <v>1622</v>
      </c>
      <c r="AA1629" s="42">
        <v>1500</v>
      </c>
      <c r="AB1629" s="42">
        <v>0</v>
      </c>
      <c r="AC1629" s="40"/>
      <c r="AD1629" s="44" t="s">
        <v>400</v>
      </c>
      <c r="AE1629" s="41">
        <f t="shared" si="116"/>
        <v>1622</v>
      </c>
      <c r="AF1629" s="45" t="s">
        <v>401</v>
      </c>
      <c r="AG1629" s="46" t="s">
        <v>173</v>
      </c>
      <c r="AH1629" s="40">
        <f t="shared" si="118"/>
        <v>43646</v>
      </c>
      <c r="AI1629" s="40">
        <f t="shared" si="119"/>
        <v>43646</v>
      </c>
      <c r="AJ1629" s="41" t="s">
        <v>402</v>
      </c>
    </row>
    <row r="1630" spans="1:36" ht="15" customHeight="1">
      <c r="A1630" s="39">
        <f t="shared" si="117"/>
        <v>2019</v>
      </c>
      <c r="B1630" s="40">
        <v>43556</v>
      </c>
      <c r="C1630" s="40">
        <v>43646</v>
      </c>
      <c r="D1630" s="41" t="s">
        <v>96</v>
      </c>
      <c r="E1630" s="41">
        <v>322</v>
      </c>
      <c r="F1630" s="41" t="s">
        <v>144</v>
      </c>
      <c r="G1630" s="41" t="s">
        <v>144</v>
      </c>
      <c r="H1630" s="41" t="s">
        <v>145</v>
      </c>
      <c r="I1630" s="41" t="s">
        <v>304</v>
      </c>
      <c r="J1630" s="41" t="s">
        <v>305</v>
      </c>
      <c r="K1630" s="41" t="s">
        <v>306</v>
      </c>
      <c r="L1630" s="41" t="s">
        <v>101</v>
      </c>
      <c r="M1630" s="41" t="s">
        <v>164</v>
      </c>
      <c r="N1630" s="41" t="s">
        <v>103</v>
      </c>
      <c r="O1630" s="41">
        <v>0</v>
      </c>
      <c r="P1630" s="42">
        <v>0</v>
      </c>
      <c r="Q1630" s="41" t="s">
        <v>121</v>
      </c>
      <c r="R1630" s="41" t="s">
        <v>122</v>
      </c>
      <c r="S1630" s="41" t="s">
        <v>122</v>
      </c>
      <c r="T1630" s="41" t="s">
        <v>121</v>
      </c>
      <c r="U1630" s="41" t="s">
        <v>122</v>
      </c>
      <c r="V1630" s="41" t="s">
        <v>122</v>
      </c>
      <c r="W1630" s="47" t="s">
        <v>296</v>
      </c>
      <c r="X1630" s="43">
        <v>43599</v>
      </c>
      <c r="Y1630" s="43">
        <f t="shared" si="114"/>
        <v>43599</v>
      </c>
      <c r="Z1630" s="41">
        <f t="shared" si="115"/>
        <v>1623</v>
      </c>
      <c r="AA1630" s="42">
        <v>1500</v>
      </c>
      <c r="AB1630" s="42">
        <v>0</v>
      </c>
      <c r="AC1630" s="40"/>
      <c r="AD1630" s="44" t="s">
        <v>400</v>
      </c>
      <c r="AE1630" s="41">
        <f t="shared" si="116"/>
        <v>1623</v>
      </c>
      <c r="AF1630" s="45" t="s">
        <v>401</v>
      </c>
      <c r="AG1630" s="46" t="s">
        <v>173</v>
      </c>
      <c r="AH1630" s="40">
        <f t="shared" si="118"/>
        <v>43646</v>
      </c>
      <c r="AI1630" s="40">
        <f t="shared" si="119"/>
        <v>43646</v>
      </c>
      <c r="AJ1630" s="41" t="s">
        <v>402</v>
      </c>
    </row>
    <row r="1631" spans="1:36" ht="15" customHeight="1">
      <c r="A1631" s="39">
        <f t="shared" si="117"/>
        <v>2019</v>
      </c>
      <c r="B1631" s="40">
        <v>43556</v>
      </c>
      <c r="C1631" s="40">
        <v>43646</v>
      </c>
      <c r="D1631" s="41" t="s">
        <v>96</v>
      </c>
      <c r="E1631" s="41">
        <v>203</v>
      </c>
      <c r="F1631" s="41" t="s">
        <v>307</v>
      </c>
      <c r="G1631" s="48" t="s">
        <v>126</v>
      </c>
      <c r="H1631" s="41" t="s">
        <v>127</v>
      </c>
      <c r="I1631" s="41" t="s">
        <v>1366</v>
      </c>
      <c r="J1631" s="41" t="s">
        <v>1367</v>
      </c>
      <c r="K1631" s="41" t="s">
        <v>1368</v>
      </c>
      <c r="L1631" s="41" t="s">
        <v>102</v>
      </c>
      <c r="M1631" s="41" t="s">
        <v>1711</v>
      </c>
      <c r="N1631" s="41" t="s">
        <v>103</v>
      </c>
      <c r="O1631" s="41">
        <v>4</v>
      </c>
      <c r="P1631" s="42">
        <f>(1033/5)*4</f>
        <v>826.4</v>
      </c>
      <c r="Q1631" s="41" t="s">
        <v>121</v>
      </c>
      <c r="R1631" s="41" t="s">
        <v>122</v>
      </c>
      <c r="S1631" s="41" t="s">
        <v>122</v>
      </c>
      <c r="T1631" s="41" t="s">
        <v>121</v>
      </c>
      <c r="U1631" s="41" t="s">
        <v>122</v>
      </c>
      <c r="V1631" s="41" t="s">
        <v>122</v>
      </c>
      <c r="W1631" s="41" t="s">
        <v>125</v>
      </c>
      <c r="X1631" s="43">
        <v>43623</v>
      </c>
      <c r="Y1631" s="43">
        <f t="shared" si="114"/>
        <v>43623</v>
      </c>
      <c r="Z1631" s="41">
        <f t="shared" si="115"/>
        <v>1624</v>
      </c>
      <c r="AA1631" s="42">
        <v>1033</v>
      </c>
      <c r="AB1631" s="42">
        <v>0</v>
      </c>
      <c r="AC1631" s="40"/>
      <c r="AD1631" s="44" t="s">
        <v>400</v>
      </c>
      <c r="AE1631" s="41">
        <f t="shared" si="116"/>
        <v>1624</v>
      </c>
      <c r="AF1631" s="45" t="s">
        <v>401</v>
      </c>
      <c r="AG1631" s="46" t="s">
        <v>173</v>
      </c>
      <c r="AH1631" s="40">
        <f t="shared" si="118"/>
        <v>43646</v>
      </c>
      <c r="AI1631" s="40">
        <f t="shared" si="119"/>
        <v>43646</v>
      </c>
      <c r="AJ1631" s="41" t="s">
        <v>402</v>
      </c>
    </row>
    <row r="1632" spans="1:36" ht="15" customHeight="1">
      <c r="A1632" s="39">
        <f t="shared" si="117"/>
        <v>2019</v>
      </c>
      <c r="B1632" s="40">
        <v>43556</v>
      </c>
      <c r="C1632" s="40">
        <v>43646</v>
      </c>
      <c r="D1632" s="41" t="s">
        <v>96</v>
      </c>
      <c r="E1632" s="41">
        <v>322</v>
      </c>
      <c r="F1632" s="41" t="s">
        <v>144</v>
      </c>
      <c r="G1632" s="41" t="s">
        <v>144</v>
      </c>
      <c r="H1632" s="41" t="s">
        <v>145</v>
      </c>
      <c r="I1632" s="41" t="s">
        <v>304</v>
      </c>
      <c r="J1632" s="41" t="s">
        <v>305</v>
      </c>
      <c r="K1632" s="41" t="s">
        <v>306</v>
      </c>
      <c r="L1632" s="41" t="s">
        <v>101</v>
      </c>
      <c r="M1632" s="41" t="s">
        <v>164</v>
      </c>
      <c r="N1632" s="41" t="s">
        <v>103</v>
      </c>
      <c r="O1632" s="41">
        <v>0</v>
      </c>
      <c r="P1632" s="42">
        <v>0</v>
      </c>
      <c r="Q1632" s="41" t="s">
        <v>121</v>
      </c>
      <c r="R1632" s="41" t="s">
        <v>122</v>
      </c>
      <c r="S1632" s="41" t="s">
        <v>122</v>
      </c>
      <c r="T1632" s="41" t="s">
        <v>121</v>
      </c>
      <c r="U1632" s="41" t="s">
        <v>122</v>
      </c>
      <c r="V1632" s="41" t="s">
        <v>122</v>
      </c>
      <c r="W1632" s="47" t="s">
        <v>296</v>
      </c>
      <c r="X1632" s="43">
        <v>43614</v>
      </c>
      <c r="Y1632" s="43">
        <f t="shared" si="114"/>
        <v>43614</v>
      </c>
      <c r="Z1632" s="41">
        <f t="shared" si="115"/>
        <v>1625</v>
      </c>
      <c r="AA1632" s="42">
        <v>350</v>
      </c>
      <c r="AB1632" s="42">
        <v>0</v>
      </c>
      <c r="AC1632" s="40"/>
      <c r="AD1632" s="44" t="s">
        <v>400</v>
      </c>
      <c r="AE1632" s="41">
        <f t="shared" si="116"/>
        <v>1625</v>
      </c>
      <c r="AF1632" s="45" t="s">
        <v>401</v>
      </c>
      <c r="AG1632" s="46" t="s">
        <v>173</v>
      </c>
      <c r="AH1632" s="40">
        <f t="shared" si="118"/>
        <v>43646</v>
      </c>
      <c r="AI1632" s="40">
        <f t="shared" si="119"/>
        <v>43646</v>
      </c>
      <c r="AJ1632" s="41" t="s">
        <v>402</v>
      </c>
    </row>
    <row r="1633" spans="1:36" ht="15" customHeight="1">
      <c r="A1633" s="39">
        <f t="shared" si="117"/>
        <v>2019</v>
      </c>
      <c r="B1633" s="40">
        <v>43556</v>
      </c>
      <c r="C1633" s="40">
        <v>43646</v>
      </c>
      <c r="D1633" s="41" t="s">
        <v>96</v>
      </c>
      <c r="E1633" s="41">
        <v>322</v>
      </c>
      <c r="F1633" s="41" t="s">
        <v>144</v>
      </c>
      <c r="G1633" s="41" t="s">
        <v>144</v>
      </c>
      <c r="H1633" s="41" t="s">
        <v>145</v>
      </c>
      <c r="I1633" s="41" t="s">
        <v>304</v>
      </c>
      <c r="J1633" s="41" t="s">
        <v>305</v>
      </c>
      <c r="K1633" s="41" t="s">
        <v>306</v>
      </c>
      <c r="L1633" s="41" t="s">
        <v>101</v>
      </c>
      <c r="M1633" s="41" t="s">
        <v>164</v>
      </c>
      <c r="N1633" s="41" t="s">
        <v>103</v>
      </c>
      <c r="O1633" s="41">
        <v>0</v>
      </c>
      <c r="P1633" s="42">
        <v>0</v>
      </c>
      <c r="Q1633" s="41" t="s">
        <v>121</v>
      </c>
      <c r="R1633" s="41" t="s">
        <v>122</v>
      </c>
      <c r="S1633" s="41" t="s">
        <v>122</v>
      </c>
      <c r="T1633" s="41" t="s">
        <v>121</v>
      </c>
      <c r="U1633" s="41" t="s">
        <v>122</v>
      </c>
      <c r="V1633" s="41" t="s">
        <v>122</v>
      </c>
      <c r="W1633" s="47" t="s">
        <v>296</v>
      </c>
      <c r="X1633" s="43">
        <v>43623</v>
      </c>
      <c r="Y1633" s="43">
        <f t="shared" si="114"/>
        <v>43623</v>
      </c>
      <c r="Z1633" s="41">
        <f t="shared" si="115"/>
        <v>1626</v>
      </c>
      <c r="AA1633" s="42">
        <v>290</v>
      </c>
      <c r="AB1633" s="42">
        <v>0</v>
      </c>
      <c r="AC1633" s="40"/>
      <c r="AD1633" s="44" t="s">
        <v>400</v>
      </c>
      <c r="AE1633" s="41">
        <f t="shared" si="116"/>
        <v>1626</v>
      </c>
      <c r="AF1633" s="45" t="s">
        <v>401</v>
      </c>
      <c r="AG1633" s="46" t="s">
        <v>173</v>
      </c>
      <c r="AH1633" s="40">
        <f t="shared" si="118"/>
        <v>43646</v>
      </c>
      <c r="AI1633" s="40">
        <f t="shared" si="119"/>
        <v>43646</v>
      </c>
      <c r="AJ1633" s="41" t="s">
        <v>402</v>
      </c>
    </row>
    <row r="1634" spans="1:36" ht="15" customHeight="1">
      <c r="A1634" s="39">
        <f t="shared" si="117"/>
        <v>2019</v>
      </c>
      <c r="B1634" s="40">
        <v>43556</v>
      </c>
      <c r="C1634" s="40">
        <v>43646</v>
      </c>
      <c r="D1634" s="41" t="s">
        <v>96</v>
      </c>
      <c r="E1634" s="41">
        <v>311</v>
      </c>
      <c r="F1634" s="41" t="s">
        <v>204</v>
      </c>
      <c r="G1634" s="41" t="s">
        <v>204</v>
      </c>
      <c r="H1634" s="41" t="s">
        <v>145</v>
      </c>
      <c r="I1634" s="41" t="s">
        <v>1052</v>
      </c>
      <c r="J1634" s="41" t="s">
        <v>270</v>
      </c>
      <c r="K1634" s="41" t="s">
        <v>359</v>
      </c>
      <c r="L1634" s="41" t="s">
        <v>101</v>
      </c>
      <c r="M1634" s="41" t="s">
        <v>1982</v>
      </c>
      <c r="N1634" s="41" t="s">
        <v>103</v>
      </c>
      <c r="O1634" s="41">
        <v>0</v>
      </c>
      <c r="P1634" s="42">
        <v>0</v>
      </c>
      <c r="Q1634" s="41" t="s">
        <v>121</v>
      </c>
      <c r="R1634" s="41" t="s">
        <v>122</v>
      </c>
      <c r="S1634" s="41" t="s">
        <v>122</v>
      </c>
      <c r="T1634" s="41" t="s">
        <v>121</v>
      </c>
      <c r="U1634" s="41" t="s">
        <v>122</v>
      </c>
      <c r="V1634" s="41" t="s">
        <v>202</v>
      </c>
      <c r="W1634" s="47" t="s">
        <v>345</v>
      </c>
      <c r="X1634" s="43">
        <v>43592</v>
      </c>
      <c r="Y1634" s="43">
        <f t="shared" si="114"/>
        <v>43592</v>
      </c>
      <c r="Z1634" s="41">
        <f t="shared" si="115"/>
        <v>1627</v>
      </c>
      <c r="AA1634" s="42">
        <v>100</v>
      </c>
      <c r="AB1634" s="42">
        <v>0</v>
      </c>
      <c r="AC1634" s="40"/>
      <c r="AD1634" s="44" t="s">
        <v>400</v>
      </c>
      <c r="AE1634" s="41">
        <f t="shared" si="116"/>
        <v>1627</v>
      </c>
      <c r="AF1634" s="45" t="s">
        <v>401</v>
      </c>
      <c r="AG1634" s="46" t="s">
        <v>173</v>
      </c>
      <c r="AH1634" s="40">
        <f t="shared" si="118"/>
        <v>43646</v>
      </c>
      <c r="AI1634" s="40">
        <f t="shared" si="119"/>
        <v>43646</v>
      </c>
      <c r="AJ1634" s="41" t="s">
        <v>402</v>
      </c>
    </row>
    <row r="1635" spans="1:36" ht="15" customHeight="1">
      <c r="A1635" s="39">
        <f t="shared" si="117"/>
        <v>2019</v>
      </c>
      <c r="B1635" s="40">
        <v>43556</v>
      </c>
      <c r="C1635" s="40">
        <v>43646</v>
      </c>
      <c r="D1635" s="41" t="s">
        <v>96</v>
      </c>
      <c r="E1635" s="41">
        <v>311</v>
      </c>
      <c r="F1635" s="41" t="s">
        <v>204</v>
      </c>
      <c r="G1635" s="41" t="s">
        <v>204</v>
      </c>
      <c r="H1635" s="41" t="s">
        <v>145</v>
      </c>
      <c r="I1635" s="41" t="s">
        <v>346</v>
      </c>
      <c r="J1635" s="41" t="s">
        <v>253</v>
      </c>
      <c r="K1635" s="41" t="s">
        <v>163</v>
      </c>
      <c r="L1635" s="41" t="s">
        <v>101</v>
      </c>
      <c r="M1635" s="41" t="s">
        <v>1982</v>
      </c>
      <c r="N1635" s="41" t="s">
        <v>103</v>
      </c>
      <c r="O1635" s="41">
        <v>0</v>
      </c>
      <c r="P1635" s="42">
        <v>0</v>
      </c>
      <c r="Q1635" s="41" t="s">
        <v>121</v>
      </c>
      <c r="R1635" s="41" t="s">
        <v>122</v>
      </c>
      <c r="S1635" s="41" t="s">
        <v>122</v>
      </c>
      <c r="T1635" s="41" t="s">
        <v>121</v>
      </c>
      <c r="U1635" s="41" t="s">
        <v>122</v>
      </c>
      <c r="V1635" s="41" t="s">
        <v>202</v>
      </c>
      <c r="W1635" s="47" t="s">
        <v>345</v>
      </c>
      <c r="X1635" s="43">
        <v>43592</v>
      </c>
      <c r="Y1635" s="43">
        <f t="shared" si="114"/>
        <v>43592</v>
      </c>
      <c r="Z1635" s="41">
        <f t="shared" si="115"/>
        <v>1628</v>
      </c>
      <c r="AA1635" s="42">
        <v>100</v>
      </c>
      <c r="AB1635" s="42">
        <v>0</v>
      </c>
      <c r="AC1635" s="40"/>
      <c r="AD1635" s="44" t="s">
        <v>400</v>
      </c>
      <c r="AE1635" s="41">
        <f t="shared" si="116"/>
        <v>1628</v>
      </c>
      <c r="AF1635" s="45" t="s">
        <v>401</v>
      </c>
      <c r="AG1635" s="46" t="s">
        <v>173</v>
      </c>
      <c r="AH1635" s="40">
        <f t="shared" si="118"/>
        <v>43646</v>
      </c>
      <c r="AI1635" s="40">
        <f t="shared" si="119"/>
        <v>43646</v>
      </c>
      <c r="AJ1635" s="41" t="s">
        <v>402</v>
      </c>
    </row>
    <row r="1636" spans="1:36" ht="15" customHeight="1">
      <c r="A1636" s="39">
        <f t="shared" si="117"/>
        <v>2019</v>
      </c>
      <c r="B1636" s="40">
        <v>43556</v>
      </c>
      <c r="C1636" s="40">
        <v>43646</v>
      </c>
      <c r="D1636" s="41" t="s">
        <v>96</v>
      </c>
      <c r="E1636" s="41">
        <v>322</v>
      </c>
      <c r="F1636" s="41" t="s">
        <v>144</v>
      </c>
      <c r="G1636" s="41" t="s">
        <v>144</v>
      </c>
      <c r="H1636" s="41" t="s">
        <v>145</v>
      </c>
      <c r="I1636" s="41" t="s">
        <v>358</v>
      </c>
      <c r="J1636" s="41" t="s">
        <v>359</v>
      </c>
      <c r="K1636" s="41" t="s">
        <v>289</v>
      </c>
      <c r="L1636" s="41" t="s">
        <v>101</v>
      </c>
      <c r="M1636" s="41" t="s">
        <v>136</v>
      </c>
      <c r="N1636" s="41" t="s">
        <v>103</v>
      </c>
      <c r="O1636" s="41">
        <v>0</v>
      </c>
      <c r="P1636" s="42">
        <v>0</v>
      </c>
      <c r="Q1636" s="41" t="s">
        <v>121</v>
      </c>
      <c r="R1636" s="41" t="s">
        <v>122</v>
      </c>
      <c r="S1636" s="41" t="s">
        <v>122</v>
      </c>
      <c r="T1636" s="41" t="s">
        <v>121</v>
      </c>
      <c r="U1636" s="41" t="s">
        <v>136</v>
      </c>
      <c r="V1636" s="41" t="s">
        <v>136</v>
      </c>
      <c r="W1636" s="47" t="s">
        <v>296</v>
      </c>
      <c r="X1636" s="43">
        <v>43598</v>
      </c>
      <c r="Y1636" s="43">
        <f t="shared" si="114"/>
        <v>43598</v>
      </c>
      <c r="Z1636" s="41">
        <f t="shared" si="115"/>
        <v>1629</v>
      </c>
      <c r="AA1636" s="42">
        <v>100</v>
      </c>
      <c r="AB1636" s="42">
        <v>0</v>
      </c>
      <c r="AC1636" s="40"/>
      <c r="AD1636" s="44" t="s">
        <v>400</v>
      </c>
      <c r="AE1636" s="41">
        <f t="shared" si="116"/>
        <v>1629</v>
      </c>
      <c r="AF1636" s="45" t="s">
        <v>401</v>
      </c>
      <c r="AG1636" s="46" t="s">
        <v>173</v>
      </c>
      <c r="AH1636" s="40">
        <f t="shared" si="118"/>
        <v>43646</v>
      </c>
      <c r="AI1636" s="40">
        <f t="shared" si="119"/>
        <v>43646</v>
      </c>
      <c r="AJ1636" s="41" t="s">
        <v>402</v>
      </c>
    </row>
    <row r="1637" spans="1:36" ht="15" customHeight="1">
      <c r="A1637" s="39">
        <f t="shared" si="117"/>
        <v>2019</v>
      </c>
      <c r="B1637" s="40">
        <v>43556</v>
      </c>
      <c r="C1637" s="40">
        <v>43646</v>
      </c>
      <c r="D1637" s="41" t="s">
        <v>96</v>
      </c>
      <c r="E1637" s="41">
        <v>519</v>
      </c>
      <c r="F1637" s="41" t="s">
        <v>335</v>
      </c>
      <c r="G1637" s="41" t="s">
        <v>335</v>
      </c>
      <c r="H1637" s="41" t="s">
        <v>145</v>
      </c>
      <c r="I1637" s="41" t="s">
        <v>336</v>
      </c>
      <c r="J1637" s="41" t="s">
        <v>337</v>
      </c>
      <c r="K1637" s="41" t="s">
        <v>338</v>
      </c>
      <c r="L1637" s="41" t="s">
        <v>101</v>
      </c>
      <c r="M1637" s="41" t="s">
        <v>164</v>
      </c>
      <c r="N1637" s="41" t="s">
        <v>103</v>
      </c>
      <c r="O1637" s="41">
        <v>0</v>
      </c>
      <c r="P1637" s="42">
        <v>0</v>
      </c>
      <c r="Q1637" s="41" t="s">
        <v>121</v>
      </c>
      <c r="R1637" s="41" t="s">
        <v>122</v>
      </c>
      <c r="S1637" s="41" t="s">
        <v>122</v>
      </c>
      <c r="T1637" s="41" t="s">
        <v>121</v>
      </c>
      <c r="U1637" s="41" t="s">
        <v>122</v>
      </c>
      <c r="V1637" s="41" t="s">
        <v>122</v>
      </c>
      <c r="W1637" s="47" t="s">
        <v>849</v>
      </c>
      <c r="X1637" s="43">
        <v>43567</v>
      </c>
      <c r="Y1637" s="43">
        <f t="shared" si="114"/>
        <v>43567</v>
      </c>
      <c r="Z1637" s="41">
        <f t="shared" si="115"/>
        <v>1630</v>
      </c>
      <c r="AA1637" s="42">
        <v>60</v>
      </c>
      <c r="AB1637" s="42">
        <v>0</v>
      </c>
      <c r="AC1637" s="40"/>
      <c r="AD1637" s="44" t="s">
        <v>400</v>
      </c>
      <c r="AE1637" s="41">
        <f t="shared" si="116"/>
        <v>1630</v>
      </c>
      <c r="AF1637" s="45" t="s">
        <v>401</v>
      </c>
      <c r="AG1637" s="46" t="s">
        <v>173</v>
      </c>
      <c r="AH1637" s="40">
        <f t="shared" si="118"/>
        <v>43646</v>
      </c>
      <c r="AI1637" s="40">
        <f t="shared" si="119"/>
        <v>43646</v>
      </c>
      <c r="AJ1637" s="41" t="s">
        <v>402</v>
      </c>
    </row>
    <row r="1638" spans="1:36" ht="15" customHeight="1">
      <c r="A1638" s="39">
        <f t="shared" si="117"/>
        <v>2019</v>
      </c>
      <c r="B1638" s="40">
        <v>43556</v>
      </c>
      <c r="C1638" s="40">
        <v>43646</v>
      </c>
      <c r="D1638" s="41" t="s">
        <v>96</v>
      </c>
      <c r="E1638" s="41">
        <v>322</v>
      </c>
      <c r="F1638" s="41" t="s">
        <v>144</v>
      </c>
      <c r="G1638" s="41" t="s">
        <v>144</v>
      </c>
      <c r="H1638" s="41" t="s">
        <v>145</v>
      </c>
      <c r="I1638" s="41" t="s">
        <v>1346</v>
      </c>
      <c r="J1638" s="41" t="s">
        <v>305</v>
      </c>
      <c r="K1638" s="41" t="s">
        <v>306</v>
      </c>
      <c r="L1638" s="41" t="s">
        <v>101</v>
      </c>
      <c r="M1638" s="41" t="s">
        <v>136</v>
      </c>
      <c r="N1638" s="41" t="s">
        <v>103</v>
      </c>
      <c r="O1638" s="41">
        <v>0</v>
      </c>
      <c r="P1638" s="42">
        <v>0</v>
      </c>
      <c r="Q1638" s="41" t="s">
        <v>121</v>
      </c>
      <c r="R1638" s="41" t="s">
        <v>122</v>
      </c>
      <c r="S1638" s="41" t="s">
        <v>122</v>
      </c>
      <c r="T1638" s="41" t="s">
        <v>121</v>
      </c>
      <c r="U1638" s="41" t="s">
        <v>136</v>
      </c>
      <c r="V1638" s="41" t="s">
        <v>136</v>
      </c>
      <c r="W1638" s="47" t="s">
        <v>296</v>
      </c>
      <c r="X1638" s="43">
        <v>43598</v>
      </c>
      <c r="Y1638" s="43">
        <f t="shared" si="114"/>
        <v>43598</v>
      </c>
      <c r="Z1638" s="41">
        <f t="shared" si="115"/>
        <v>1631</v>
      </c>
      <c r="AA1638" s="42">
        <v>240</v>
      </c>
      <c r="AB1638" s="42">
        <v>0</v>
      </c>
      <c r="AC1638" s="40"/>
      <c r="AD1638" s="44" t="s">
        <v>400</v>
      </c>
      <c r="AE1638" s="41">
        <f t="shared" si="116"/>
        <v>1631</v>
      </c>
      <c r="AF1638" s="45" t="s">
        <v>401</v>
      </c>
      <c r="AG1638" s="46" t="s">
        <v>173</v>
      </c>
      <c r="AH1638" s="40">
        <f t="shared" si="118"/>
        <v>43646</v>
      </c>
      <c r="AI1638" s="40">
        <f t="shared" si="119"/>
        <v>43646</v>
      </c>
      <c r="AJ1638" s="41" t="s">
        <v>402</v>
      </c>
    </row>
    <row r="1639" spans="1:36" ht="15" customHeight="1">
      <c r="A1639" s="39">
        <f t="shared" si="117"/>
        <v>2019</v>
      </c>
      <c r="B1639" s="40">
        <v>43556</v>
      </c>
      <c r="C1639" s="40">
        <v>43646</v>
      </c>
      <c r="D1639" s="41" t="s">
        <v>96</v>
      </c>
      <c r="E1639" s="41">
        <v>322</v>
      </c>
      <c r="F1639" s="41" t="s">
        <v>144</v>
      </c>
      <c r="G1639" s="41" t="s">
        <v>144</v>
      </c>
      <c r="H1639" s="41" t="s">
        <v>145</v>
      </c>
      <c r="I1639" s="41" t="s">
        <v>1346</v>
      </c>
      <c r="J1639" s="41" t="s">
        <v>305</v>
      </c>
      <c r="K1639" s="41" t="s">
        <v>306</v>
      </c>
      <c r="L1639" s="41" t="s">
        <v>101</v>
      </c>
      <c r="M1639" s="41" t="s">
        <v>136</v>
      </c>
      <c r="N1639" s="41" t="s">
        <v>103</v>
      </c>
      <c r="O1639" s="41">
        <v>0</v>
      </c>
      <c r="P1639" s="42">
        <v>0</v>
      </c>
      <c r="Q1639" s="41" t="s">
        <v>121</v>
      </c>
      <c r="R1639" s="41" t="s">
        <v>122</v>
      </c>
      <c r="S1639" s="41" t="s">
        <v>122</v>
      </c>
      <c r="T1639" s="41" t="s">
        <v>121</v>
      </c>
      <c r="U1639" s="41" t="s">
        <v>136</v>
      </c>
      <c r="V1639" s="41" t="s">
        <v>136</v>
      </c>
      <c r="W1639" s="47" t="s">
        <v>296</v>
      </c>
      <c r="X1639" s="43">
        <v>43599</v>
      </c>
      <c r="Y1639" s="43">
        <f t="shared" si="114"/>
        <v>43599</v>
      </c>
      <c r="Z1639" s="41">
        <f t="shared" si="115"/>
        <v>1632</v>
      </c>
      <c r="AA1639" s="42">
        <v>120</v>
      </c>
      <c r="AB1639" s="42">
        <v>0</v>
      </c>
      <c r="AC1639" s="40"/>
      <c r="AD1639" s="44" t="s">
        <v>400</v>
      </c>
      <c r="AE1639" s="41">
        <f t="shared" si="116"/>
        <v>1632</v>
      </c>
      <c r="AF1639" s="45" t="s">
        <v>401</v>
      </c>
      <c r="AG1639" s="46" t="s">
        <v>173</v>
      </c>
      <c r="AH1639" s="40">
        <f t="shared" si="118"/>
        <v>43646</v>
      </c>
      <c r="AI1639" s="40">
        <f t="shared" si="119"/>
        <v>43646</v>
      </c>
      <c r="AJ1639" s="41" t="s">
        <v>402</v>
      </c>
    </row>
    <row r="1640" spans="1:36" ht="15" customHeight="1">
      <c r="A1640" s="39">
        <f t="shared" si="117"/>
        <v>2019</v>
      </c>
      <c r="B1640" s="40">
        <v>43556</v>
      </c>
      <c r="C1640" s="40">
        <v>43646</v>
      </c>
      <c r="D1640" s="41" t="s">
        <v>96</v>
      </c>
      <c r="E1640" s="41">
        <v>322</v>
      </c>
      <c r="F1640" s="41" t="s">
        <v>144</v>
      </c>
      <c r="G1640" s="41" t="s">
        <v>144</v>
      </c>
      <c r="H1640" s="41" t="s">
        <v>145</v>
      </c>
      <c r="I1640" s="41" t="s">
        <v>1346</v>
      </c>
      <c r="J1640" s="41" t="s">
        <v>305</v>
      </c>
      <c r="K1640" s="41" t="s">
        <v>306</v>
      </c>
      <c r="L1640" s="41" t="s">
        <v>101</v>
      </c>
      <c r="M1640" s="41" t="s">
        <v>136</v>
      </c>
      <c r="N1640" s="41" t="s">
        <v>103</v>
      </c>
      <c r="O1640" s="41">
        <v>0</v>
      </c>
      <c r="P1640" s="42">
        <v>0</v>
      </c>
      <c r="Q1640" s="41" t="s">
        <v>121</v>
      </c>
      <c r="R1640" s="41" t="s">
        <v>122</v>
      </c>
      <c r="S1640" s="41" t="s">
        <v>122</v>
      </c>
      <c r="T1640" s="41" t="s">
        <v>121</v>
      </c>
      <c r="U1640" s="41" t="s">
        <v>136</v>
      </c>
      <c r="V1640" s="41" t="s">
        <v>136</v>
      </c>
      <c r="W1640" s="47" t="s">
        <v>296</v>
      </c>
      <c r="X1640" s="43">
        <v>43600</v>
      </c>
      <c r="Y1640" s="43">
        <f t="shared" si="114"/>
        <v>43600</v>
      </c>
      <c r="Z1640" s="41">
        <f t="shared" si="115"/>
        <v>1633</v>
      </c>
      <c r="AA1640" s="42">
        <v>120</v>
      </c>
      <c r="AB1640" s="42">
        <v>0</v>
      </c>
      <c r="AC1640" s="40"/>
      <c r="AD1640" s="44" t="s">
        <v>400</v>
      </c>
      <c r="AE1640" s="41">
        <f t="shared" si="116"/>
        <v>1633</v>
      </c>
      <c r="AF1640" s="45" t="s">
        <v>401</v>
      </c>
      <c r="AG1640" s="46" t="s">
        <v>173</v>
      </c>
      <c r="AH1640" s="40">
        <f t="shared" si="118"/>
        <v>43646</v>
      </c>
      <c r="AI1640" s="40">
        <f t="shared" si="119"/>
        <v>43646</v>
      </c>
      <c r="AJ1640" s="41" t="s">
        <v>402</v>
      </c>
    </row>
    <row r="1641" spans="1:36" ht="15" customHeight="1">
      <c r="A1641" s="39">
        <f t="shared" si="117"/>
        <v>2019</v>
      </c>
      <c r="B1641" s="40">
        <v>43556</v>
      </c>
      <c r="C1641" s="40">
        <v>43646</v>
      </c>
      <c r="D1641" s="41" t="s">
        <v>96</v>
      </c>
      <c r="E1641" s="41">
        <v>322</v>
      </c>
      <c r="F1641" s="41" t="s">
        <v>144</v>
      </c>
      <c r="G1641" s="41" t="s">
        <v>144</v>
      </c>
      <c r="H1641" s="41" t="s">
        <v>145</v>
      </c>
      <c r="I1641" s="41" t="s">
        <v>1346</v>
      </c>
      <c r="J1641" s="41" t="s">
        <v>305</v>
      </c>
      <c r="K1641" s="41" t="s">
        <v>306</v>
      </c>
      <c r="L1641" s="41" t="s">
        <v>101</v>
      </c>
      <c r="M1641" s="41" t="s">
        <v>164</v>
      </c>
      <c r="N1641" s="41" t="s">
        <v>103</v>
      </c>
      <c r="O1641" s="41">
        <v>0</v>
      </c>
      <c r="P1641" s="42">
        <v>0</v>
      </c>
      <c r="Q1641" s="41" t="s">
        <v>121</v>
      </c>
      <c r="R1641" s="41" t="s">
        <v>122</v>
      </c>
      <c r="S1641" s="41" t="s">
        <v>122</v>
      </c>
      <c r="T1641" s="41" t="s">
        <v>121</v>
      </c>
      <c r="U1641" s="41" t="s">
        <v>122</v>
      </c>
      <c r="V1641" s="41" t="s">
        <v>122</v>
      </c>
      <c r="W1641" s="47" t="s">
        <v>296</v>
      </c>
      <c r="X1641" s="43">
        <v>43602</v>
      </c>
      <c r="Y1641" s="43">
        <f t="shared" si="114"/>
        <v>43602</v>
      </c>
      <c r="Z1641" s="41">
        <f t="shared" si="115"/>
        <v>1634</v>
      </c>
      <c r="AA1641" s="42">
        <v>240</v>
      </c>
      <c r="AB1641" s="42">
        <v>0</v>
      </c>
      <c r="AC1641" s="40"/>
      <c r="AD1641" s="44" t="s">
        <v>400</v>
      </c>
      <c r="AE1641" s="41">
        <f t="shared" si="116"/>
        <v>1634</v>
      </c>
      <c r="AF1641" s="45" t="s">
        <v>401</v>
      </c>
      <c r="AG1641" s="46" t="s">
        <v>173</v>
      </c>
      <c r="AH1641" s="40">
        <f t="shared" si="118"/>
        <v>43646</v>
      </c>
      <c r="AI1641" s="40">
        <f t="shared" si="119"/>
        <v>43646</v>
      </c>
      <c r="AJ1641" s="41" t="s">
        <v>402</v>
      </c>
    </row>
    <row r="1642" spans="1:36" ht="15" customHeight="1">
      <c r="A1642" s="39">
        <f t="shared" si="117"/>
        <v>2019</v>
      </c>
      <c r="B1642" s="40">
        <v>43556</v>
      </c>
      <c r="C1642" s="40">
        <v>43646</v>
      </c>
      <c r="D1642" s="41" t="s">
        <v>96</v>
      </c>
      <c r="E1642" s="41">
        <v>322</v>
      </c>
      <c r="F1642" s="41" t="s">
        <v>144</v>
      </c>
      <c r="G1642" s="41" t="s">
        <v>144</v>
      </c>
      <c r="H1642" s="41" t="s">
        <v>145</v>
      </c>
      <c r="I1642" s="41" t="s">
        <v>1346</v>
      </c>
      <c r="J1642" s="41" t="s">
        <v>305</v>
      </c>
      <c r="K1642" s="41" t="s">
        <v>306</v>
      </c>
      <c r="L1642" s="41" t="s">
        <v>101</v>
      </c>
      <c r="M1642" s="41" t="s">
        <v>136</v>
      </c>
      <c r="N1642" s="41" t="s">
        <v>103</v>
      </c>
      <c r="O1642" s="41">
        <v>0</v>
      </c>
      <c r="P1642" s="42">
        <v>0</v>
      </c>
      <c r="Q1642" s="41" t="s">
        <v>121</v>
      </c>
      <c r="R1642" s="41" t="s">
        <v>122</v>
      </c>
      <c r="S1642" s="41" t="s">
        <v>122</v>
      </c>
      <c r="T1642" s="41" t="s">
        <v>121</v>
      </c>
      <c r="U1642" s="41" t="s">
        <v>136</v>
      </c>
      <c r="V1642" s="41" t="s">
        <v>136</v>
      </c>
      <c r="W1642" s="47" t="s">
        <v>296</v>
      </c>
      <c r="X1642" s="43">
        <v>43598</v>
      </c>
      <c r="Y1642" s="43">
        <f t="shared" si="114"/>
        <v>43598</v>
      </c>
      <c r="Z1642" s="41">
        <f t="shared" si="115"/>
        <v>1635</v>
      </c>
      <c r="AA1642" s="42">
        <v>270</v>
      </c>
      <c r="AB1642" s="42">
        <v>0</v>
      </c>
      <c r="AC1642" s="40"/>
      <c r="AD1642" s="44" t="s">
        <v>400</v>
      </c>
      <c r="AE1642" s="41">
        <f t="shared" si="116"/>
        <v>1635</v>
      </c>
      <c r="AF1642" s="45" t="s">
        <v>401</v>
      </c>
      <c r="AG1642" s="46" t="s">
        <v>173</v>
      </c>
      <c r="AH1642" s="40">
        <f t="shared" si="118"/>
        <v>43646</v>
      </c>
      <c r="AI1642" s="40">
        <f t="shared" si="119"/>
        <v>43646</v>
      </c>
      <c r="AJ1642" s="41" t="s">
        <v>402</v>
      </c>
    </row>
    <row r="1643" spans="1:36" ht="15" customHeight="1">
      <c r="A1643" s="39">
        <f t="shared" si="117"/>
        <v>2019</v>
      </c>
      <c r="B1643" s="40">
        <v>43556</v>
      </c>
      <c r="C1643" s="40">
        <v>43646</v>
      </c>
      <c r="D1643" s="41" t="s">
        <v>96</v>
      </c>
      <c r="E1643" s="41">
        <v>322</v>
      </c>
      <c r="F1643" s="41" t="s">
        <v>144</v>
      </c>
      <c r="G1643" s="41" t="s">
        <v>144</v>
      </c>
      <c r="H1643" s="41" t="s">
        <v>145</v>
      </c>
      <c r="I1643" s="41" t="s">
        <v>1346</v>
      </c>
      <c r="J1643" s="41" t="s">
        <v>305</v>
      </c>
      <c r="K1643" s="41" t="s">
        <v>306</v>
      </c>
      <c r="L1643" s="41" t="s">
        <v>101</v>
      </c>
      <c r="M1643" s="41" t="s">
        <v>136</v>
      </c>
      <c r="N1643" s="41" t="s">
        <v>103</v>
      </c>
      <c r="O1643" s="41">
        <v>0</v>
      </c>
      <c r="P1643" s="42">
        <v>0</v>
      </c>
      <c r="Q1643" s="41" t="s">
        <v>121</v>
      </c>
      <c r="R1643" s="41" t="s">
        <v>122</v>
      </c>
      <c r="S1643" s="41" t="s">
        <v>122</v>
      </c>
      <c r="T1643" s="41" t="s">
        <v>121</v>
      </c>
      <c r="U1643" s="41" t="s">
        <v>136</v>
      </c>
      <c r="V1643" s="41" t="s">
        <v>136</v>
      </c>
      <c r="W1643" s="47" t="s">
        <v>296</v>
      </c>
      <c r="X1643" s="43">
        <v>43601</v>
      </c>
      <c r="Y1643" s="43">
        <f t="shared" si="114"/>
        <v>43601</v>
      </c>
      <c r="Z1643" s="41">
        <f t="shared" si="115"/>
        <v>1636</v>
      </c>
      <c r="AA1643" s="42">
        <v>137</v>
      </c>
      <c r="AB1643" s="42">
        <v>0</v>
      </c>
      <c r="AC1643" s="40"/>
      <c r="AD1643" s="44" t="s">
        <v>400</v>
      </c>
      <c r="AE1643" s="41">
        <f t="shared" si="116"/>
        <v>1636</v>
      </c>
      <c r="AF1643" s="45" t="s">
        <v>401</v>
      </c>
      <c r="AG1643" s="46" t="s">
        <v>173</v>
      </c>
      <c r="AH1643" s="40">
        <f t="shared" si="118"/>
        <v>43646</v>
      </c>
      <c r="AI1643" s="40">
        <f t="shared" si="119"/>
        <v>43646</v>
      </c>
      <c r="AJ1643" s="41" t="s">
        <v>402</v>
      </c>
    </row>
    <row r="1644" spans="1:36" ht="15" customHeight="1">
      <c r="A1644" s="39">
        <f t="shared" si="117"/>
        <v>2019</v>
      </c>
      <c r="B1644" s="40">
        <v>43556</v>
      </c>
      <c r="C1644" s="40">
        <v>43646</v>
      </c>
      <c r="D1644" s="41" t="s">
        <v>96</v>
      </c>
      <c r="E1644" s="41">
        <v>322</v>
      </c>
      <c r="F1644" s="41" t="s">
        <v>144</v>
      </c>
      <c r="G1644" s="41" t="s">
        <v>144</v>
      </c>
      <c r="H1644" s="41" t="s">
        <v>145</v>
      </c>
      <c r="I1644" s="41" t="s">
        <v>1346</v>
      </c>
      <c r="J1644" s="41" t="s">
        <v>305</v>
      </c>
      <c r="K1644" s="41" t="s">
        <v>306</v>
      </c>
      <c r="L1644" s="41" t="s">
        <v>101</v>
      </c>
      <c r="M1644" s="41" t="s">
        <v>136</v>
      </c>
      <c r="N1644" s="41" t="s">
        <v>103</v>
      </c>
      <c r="O1644" s="41">
        <v>0</v>
      </c>
      <c r="P1644" s="42">
        <v>0</v>
      </c>
      <c r="Q1644" s="41" t="s">
        <v>121</v>
      </c>
      <c r="R1644" s="41" t="s">
        <v>122</v>
      </c>
      <c r="S1644" s="41" t="s">
        <v>122</v>
      </c>
      <c r="T1644" s="41" t="s">
        <v>121</v>
      </c>
      <c r="U1644" s="41" t="s">
        <v>136</v>
      </c>
      <c r="V1644" s="41" t="s">
        <v>136</v>
      </c>
      <c r="W1644" s="47" t="s">
        <v>296</v>
      </c>
      <c r="X1644" s="43">
        <v>43599</v>
      </c>
      <c r="Y1644" s="43">
        <v>43600</v>
      </c>
      <c r="Z1644" s="41">
        <f t="shared" si="115"/>
        <v>1637</v>
      </c>
      <c r="AA1644" s="42">
        <v>300</v>
      </c>
      <c r="AB1644" s="42">
        <v>0</v>
      </c>
      <c r="AC1644" s="40"/>
      <c r="AD1644" s="44" t="s">
        <v>400</v>
      </c>
      <c r="AE1644" s="41">
        <f t="shared" si="116"/>
        <v>1637</v>
      </c>
      <c r="AF1644" s="45" t="s">
        <v>401</v>
      </c>
      <c r="AG1644" s="46" t="s">
        <v>173</v>
      </c>
      <c r="AH1644" s="40">
        <f t="shared" si="118"/>
        <v>43646</v>
      </c>
      <c r="AI1644" s="40">
        <f t="shared" si="119"/>
        <v>43646</v>
      </c>
      <c r="AJ1644" s="41" t="s">
        <v>402</v>
      </c>
    </row>
    <row r="1645" spans="1:36" ht="15" customHeight="1">
      <c r="A1645" s="39">
        <f t="shared" si="117"/>
        <v>2019</v>
      </c>
      <c r="B1645" s="40">
        <v>43556</v>
      </c>
      <c r="C1645" s="40">
        <v>43646</v>
      </c>
      <c r="D1645" s="41" t="s">
        <v>96</v>
      </c>
      <c r="E1645" s="41">
        <v>322</v>
      </c>
      <c r="F1645" s="41" t="s">
        <v>144</v>
      </c>
      <c r="G1645" s="41" t="s">
        <v>144</v>
      </c>
      <c r="H1645" s="41" t="s">
        <v>145</v>
      </c>
      <c r="I1645" s="41" t="s">
        <v>1346</v>
      </c>
      <c r="J1645" s="41" t="s">
        <v>305</v>
      </c>
      <c r="K1645" s="41" t="s">
        <v>306</v>
      </c>
      <c r="L1645" s="41" t="s">
        <v>101</v>
      </c>
      <c r="M1645" s="41" t="s">
        <v>136</v>
      </c>
      <c r="N1645" s="41" t="s">
        <v>103</v>
      </c>
      <c r="O1645" s="41">
        <v>0</v>
      </c>
      <c r="P1645" s="42">
        <v>0</v>
      </c>
      <c r="Q1645" s="41" t="s">
        <v>121</v>
      </c>
      <c r="R1645" s="41" t="s">
        <v>122</v>
      </c>
      <c r="S1645" s="41" t="s">
        <v>122</v>
      </c>
      <c r="T1645" s="41" t="s">
        <v>121</v>
      </c>
      <c r="U1645" s="41" t="s">
        <v>136</v>
      </c>
      <c r="V1645" s="41" t="s">
        <v>136</v>
      </c>
      <c r="W1645" s="47" t="s">
        <v>296</v>
      </c>
      <c r="X1645" s="43">
        <v>43599</v>
      </c>
      <c r="Y1645" s="43">
        <v>43600</v>
      </c>
      <c r="Z1645" s="41">
        <f t="shared" si="115"/>
        <v>1638</v>
      </c>
      <c r="AA1645" s="42">
        <v>222</v>
      </c>
      <c r="AB1645" s="42">
        <v>0</v>
      </c>
      <c r="AC1645" s="40"/>
      <c r="AD1645" s="44" t="s">
        <v>400</v>
      </c>
      <c r="AE1645" s="41">
        <f t="shared" si="116"/>
        <v>1638</v>
      </c>
      <c r="AF1645" s="45" t="s">
        <v>401</v>
      </c>
      <c r="AG1645" s="46" t="s">
        <v>173</v>
      </c>
      <c r="AH1645" s="40">
        <f t="shared" si="118"/>
        <v>43646</v>
      </c>
      <c r="AI1645" s="40">
        <f t="shared" si="119"/>
        <v>43646</v>
      </c>
      <c r="AJ1645" s="41" t="s">
        <v>402</v>
      </c>
    </row>
    <row r="1646" spans="1:36" ht="15" customHeight="1">
      <c r="A1646" s="39">
        <f t="shared" si="117"/>
        <v>2019</v>
      </c>
      <c r="B1646" s="40">
        <v>43556</v>
      </c>
      <c r="C1646" s="40">
        <v>43646</v>
      </c>
      <c r="D1646" s="41" t="s">
        <v>96</v>
      </c>
      <c r="E1646" s="41">
        <v>322</v>
      </c>
      <c r="F1646" s="41" t="s">
        <v>144</v>
      </c>
      <c r="G1646" s="41" t="s">
        <v>144</v>
      </c>
      <c r="H1646" s="41" t="s">
        <v>145</v>
      </c>
      <c r="I1646" s="41" t="s">
        <v>1346</v>
      </c>
      <c r="J1646" s="41" t="s">
        <v>305</v>
      </c>
      <c r="K1646" s="41" t="s">
        <v>306</v>
      </c>
      <c r="L1646" s="41" t="s">
        <v>101</v>
      </c>
      <c r="M1646" s="41" t="s">
        <v>136</v>
      </c>
      <c r="N1646" s="41" t="s">
        <v>103</v>
      </c>
      <c r="O1646" s="41">
        <v>0</v>
      </c>
      <c r="P1646" s="42">
        <v>0</v>
      </c>
      <c r="Q1646" s="41" t="s">
        <v>121</v>
      </c>
      <c r="R1646" s="41" t="s">
        <v>122</v>
      </c>
      <c r="S1646" s="41" t="s">
        <v>122</v>
      </c>
      <c r="T1646" s="41" t="s">
        <v>121</v>
      </c>
      <c r="U1646" s="41" t="s">
        <v>136</v>
      </c>
      <c r="V1646" s="41" t="s">
        <v>136</v>
      </c>
      <c r="W1646" s="47" t="s">
        <v>296</v>
      </c>
      <c r="X1646" s="43">
        <v>43599</v>
      </c>
      <c r="Y1646" s="43">
        <v>43600</v>
      </c>
      <c r="Z1646" s="41">
        <f t="shared" si="115"/>
        <v>1639</v>
      </c>
      <c r="AA1646" s="42">
        <v>410.01</v>
      </c>
      <c r="AB1646" s="42">
        <v>0</v>
      </c>
      <c r="AC1646" s="40"/>
      <c r="AD1646" s="44" t="s">
        <v>400</v>
      </c>
      <c r="AE1646" s="41">
        <f t="shared" si="116"/>
        <v>1639</v>
      </c>
      <c r="AF1646" s="45" t="s">
        <v>401</v>
      </c>
      <c r="AG1646" s="46" t="s">
        <v>173</v>
      </c>
      <c r="AH1646" s="40">
        <f t="shared" si="118"/>
        <v>43646</v>
      </c>
      <c r="AI1646" s="40">
        <f t="shared" si="119"/>
        <v>43646</v>
      </c>
      <c r="AJ1646" s="41" t="s">
        <v>402</v>
      </c>
    </row>
    <row r="1647" spans="1:36" ht="15" customHeight="1">
      <c r="A1647" s="39">
        <f t="shared" si="117"/>
        <v>2019</v>
      </c>
      <c r="B1647" s="40">
        <v>43556</v>
      </c>
      <c r="C1647" s="40">
        <v>43646</v>
      </c>
      <c r="D1647" s="41" t="s">
        <v>96</v>
      </c>
      <c r="E1647" s="41">
        <v>322</v>
      </c>
      <c r="F1647" s="41" t="s">
        <v>144</v>
      </c>
      <c r="G1647" s="41" t="s">
        <v>144</v>
      </c>
      <c r="H1647" s="41" t="s">
        <v>145</v>
      </c>
      <c r="I1647" s="41" t="s">
        <v>1346</v>
      </c>
      <c r="J1647" s="41" t="s">
        <v>305</v>
      </c>
      <c r="K1647" s="41" t="s">
        <v>306</v>
      </c>
      <c r="L1647" s="41" t="s">
        <v>101</v>
      </c>
      <c r="M1647" s="41" t="s">
        <v>136</v>
      </c>
      <c r="N1647" s="41" t="s">
        <v>103</v>
      </c>
      <c r="O1647" s="41">
        <v>0</v>
      </c>
      <c r="P1647" s="42">
        <v>0</v>
      </c>
      <c r="Q1647" s="41" t="s">
        <v>121</v>
      </c>
      <c r="R1647" s="41" t="s">
        <v>122</v>
      </c>
      <c r="S1647" s="41" t="s">
        <v>122</v>
      </c>
      <c r="T1647" s="41" t="s">
        <v>121</v>
      </c>
      <c r="U1647" s="41" t="s">
        <v>136</v>
      </c>
      <c r="V1647" s="41" t="s">
        <v>136</v>
      </c>
      <c r="W1647" s="47" t="s">
        <v>296</v>
      </c>
      <c r="X1647" s="43">
        <v>43599</v>
      </c>
      <c r="Y1647" s="43">
        <v>43600</v>
      </c>
      <c r="Z1647" s="41">
        <f t="shared" si="115"/>
        <v>1640</v>
      </c>
      <c r="AA1647" s="42">
        <v>200</v>
      </c>
      <c r="AB1647" s="42">
        <v>0</v>
      </c>
      <c r="AC1647" s="40"/>
      <c r="AD1647" s="44" t="s">
        <v>400</v>
      </c>
      <c r="AE1647" s="41">
        <f t="shared" si="116"/>
        <v>1640</v>
      </c>
      <c r="AF1647" s="45" t="s">
        <v>401</v>
      </c>
      <c r="AG1647" s="46" t="s">
        <v>173</v>
      </c>
      <c r="AH1647" s="40">
        <f t="shared" si="118"/>
        <v>43646</v>
      </c>
      <c r="AI1647" s="40">
        <f t="shared" si="119"/>
        <v>43646</v>
      </c>
      <c r="AJ1647" s="41" t="s">
        <v>402</v>
      </c>
    </row>
    <row r="1648" spans="1:36" ht="15" customHeight="1">
      <c r="A1648" s="39">
        <f t="shared" si="117"/>
        <v>2019</v>
      </c>
      <c r="B1648" s="40">
        <v>43556</v>
      </c>
      <c r="C1648" s="40">
        <v>43646</v>
      </c>
      <c r="D1648" s="41" t="s">
        <v>96</v>
      </c>
      <c r="E1648" s="41">
        <v>322</v>
      </c>
      <c r="F1648" s="41" t="s">
        <v>144</v>
      </c>
      <c r="G1648" s="41" t="s">
        <v>144</v>
      </c>
      <c r="H1648" s="41" t="s">
        <v>145</v>
      </c>
      <c r="I1648" s="41" t="s">
        <v>1346</v>
      </c>
      <c r="J1648" s="41" t="s">
        <v>305</v>
      </c>
      <c r="K1648" s="41" t="s">
        <v>306</v>
      </c>
      <c r="L1648" s="41" t="s">
        <v>101</v>
      </c>
      <c r="M1648" s="41" t="s">
        <v>136</v>
      </c>
      <c r="N1648" s="41" t="s">
        <v>103</v>
      </c>
      <c r="O1648" s="41">
        <v>0</v>
      </c>
      <c r="P1648" s="42">
        <v>0</v>
      </c>
      <c r="Q1648" s="41" t="s">
        <v>121</v>
      </c>
      <c r="R1648" s="41" t="s">
        <v>122</v>
      </c>
      <c r="S1648" s="41" t="s">
        <v>122</v>
      </c>
      <c r="T1648" s="41" t="s">
        <v>121</v>
      </c>
      <c r="U1648" s="41" t="s">
        <v>136</v>
      </c>
      <c r="V1648" s="41" t="s">
        <v>136</v>
      </c>
      <c r="W1648" s="47" t="s">
        <v>296</v>
      </c>
      <c r="X1648" s="43">
        <v>43599</v>
      </c>
      <c r="Y1648" s="43">
        <v>43600</v>
      </c>
      <c r="Z1648" s="41">
        <f t="shared" si="115"/>
        <v>1641</v>
      </c>
      <c r="AA1648" s="42">
        <v>348</v>
      </c>
      <c r="AB1648" s="42">
        <v>0</v>
      </c>
      <c r="AC1648" s="40"/>
      <c r="AD1648" s="44" t="s">
        <v>400</v>
      </c>
      <c r="AE1648" s="41">
        <f t="shared" si="116"/>
        <v>1641</v>
      </c>
      <c r="AF1648" s="45" t="s">
        <v>401</v>
      </c>
      <c r="AG1648" s="46" t="s">
        <v>173</v>
      </c>
      <c r="AH1648" s="40">
        <f t="shared" si="118"/>
        <v>43646</v>
      </c>
      <c r="AI1648" s="40">
        <f t="shared" si="119"/>
        <v>43646</v>
      </c>
      <c r="AJ1648" s="41" t="s">
        <v>402</v>
      </c>
    </row>
    <row r="1649" spans="1:36" ht="15" customHeight="1">
      <c r="A1649" s="39">
        <f t="shared" si="117"/>
        <v>2019</v>
      </c>
      <c r="B1649" s="40">
        <v>43556</v>
      </c>
      <c r="C1649" s="40">
        <v>43646</v>
      </c>
      <c r="D1649" s="41" t="s">
        <v>96</v>
      </c>
      <c r="E1649" s="41">
        <v>322</v>
      </c>
      <c r="F1649" s="41" t="s">
        <v>144</v>
      </c>
      <c r="G1649" s="41" t="s">
        <v>144</v>
      </c>
      <c r="H1649" s="41" t="s">
        <v>145</v>
      </c>
      <c r="I1649" s="41" t="s">
        <v>1346</v>
      </c>
      <c r="J1649" s="41" t="s">
        <v>305</v>
      </c>
      <c r="K1649" s="41" t="s">
        <v>306</v>
      </c>
      <c r="L1649" s="41" t="s">
        <v>101</v>
      </c>
      <c r="M1649" s="41" t="s">
        <v>164</v>
      </c>
      <c r="N1649" s="41" t="s">
        <v>103</v>
      </c>
      <c r="O1649" s="41">
        <v>0</v>
      </c>
      <c r="P1649" s="42">
        <v>0</v>
      </c>
      <c r="Q1649" s="41" t="s">
        <v>121</v>
      </c>
      <c r="R1649" s="41" t="s">
        <v>122</v>
      </c>
      <c r="S1649" s="41" t="s">
        <v>122</v>
      </c>
      <c r="T1649" s="41" t="s">
        <v>121</v>
      </c>
      <c r="U1649" s="41" t="s">
        <v>122</v>
      </c>
      <c r="V1649" s="41" t="s">
        <v>122</v>
      </c>
      <c r="W1649" s="47" t="s">
        <v>296</v>
      </c>
      <c r="X1649" s="43">
        <v>43602</v>
      </c>
      <c r="Y1649" s="43">
        <f t="shared" si="114"/>
        <v>43602</v>
      </c>
      <c r="Z1649" s="41">
        <f t="shared" si="115"/>
        <v>1642</v>
      </c>
      <c r="AA1649" s="42">
        <v>143</v>
      </c>
      <c r="AB1649" s="42">
        <v>0</v>
      </c>
      <c r="AC1649" s="40"/>
      <c r="AD1649" s="44" t="s">
        <v>400</v>
      </c>
      <c r="AE1649" s="41">
        <f t="shared" si="116"/>
        <v>1642</v>
      </c>
      <c r="AF1649" s="45" t="s">
        <v>401</v>
      </c>
      <c r="AG1649" s="46" t="s">
        <v>173</v>
      </c>
      <c r="AH1649" s="40">
        <f t="shared" si="118"/>
        <v>43646</v>
      </c>
      <c r="AI1649" s="40">
        <f t="shared" si="119"/>
        <v>43646</v>
      </c>
      <c r="AJ1649" s="41" t="s">
        <v>402</v>
      </c>
    </row>
    <row r="1650" spans="1:36" ht="15" customHeight="1">
      <c r="A1650" s="39">
        <f t="shared" si="117"/>
        <v>2019</v>
      </c>
      <c r="B1650" s="40">
        <v>43556</v>
      </c>
      <c r="C1650" s="40">
        <v>43646</v>
      </c>
      <c r="D1650" s="41" t="s">
        <v>96</v>
      </c>
      <c r="E1650" s="41">
        <v>322</v>
      </c>
      <c r="F1650" s="41" t="s">
        <v>144</v>
      </c>
      <c r="G1650" s="41" t="s">
        <v>144</v>
      </c>
      <c r="H1650" s="41" t="s">
        <v>145</v>
      </c>
      <c r="I1650" s="41" t="s">
        <v>1346</v>
      </c>
      <c r="J1650" s="41" t="s">
        <v>305</v>
      </c>
      <c r="K1650" s="41" t="s">
        <v>306</v>
      </c>
      <c r="L1650" s="41" t="s">
        <v>101</v>
      </c>
      <c r="M1650" s="41" t="s">
        <v>164</v>
      </c>
      <c r="N1650" s="41" t="s">
        <v>103</v>
      </c>
      <c r="O1650" s="41">
        <v>0</v>
      </c>
      <c r="P1650" s="42">
        <v>0</v>
      </c>
      <c r="Q1650" s="41" t="s">
        <v>121</v>
      </c>
      <c r="R1650" s="41" t="s">
        <v>122</v>
      </c>
      <c r="S1650" s="41" t="s">
        <v>122</v>
      </c>
      <c r="T1650" s="41" t="s">
        <v>121</v>
      </c>
      <c r="U1650" s="41" t="s">
        <v>122</v>
      </c>
      <c r="V1650" s="41" t="s">
        <v>122</v>
      </c>
      <c r="W1650" s="47" t="s">
        <v>296</v>
      </c>
      <c r="X1650" s="43">
        <v>43604</v>
      </c>
      <c r="Y1650" s="43">
        <f t="shared" si="114"/>
        <v>43604</v>
      </c>
      <c r="Z1650" s="41">
        <f t="shared" si="115"/>
        <v>1643</v>
      </c>
      <c r="AA1650" s="42">
        <v>270</v>
      </c>
      <c r="AB1650" s="42">
        <v>0</v>
      </c>
      <c r="AC1650" s="40"/>
      <c r="AD1650" s="44" t="s">
        <v>400</v>
      </c>
      <c r="AE1650" s="41">
        <f t="shared" si="116"/>
        <v>1643</v>
      </c>
      <c r="AF1650" s="45" t="s">
        <v>401</v>
      </c>
      <c r="AG1650" s="46" t="s">
        <v>173</v>
      </c>
      <c r="AH1650" s="40">
        <f t="shared" si="118"/>
        <v>43646</v>
      </c>
      <c r="AI1650" s="40">
        <f t="shared" si="119"/>
        <v>43646</v>
      </c>
      <c r="AJ1650" s="41" t="s">
        <v>402</v>
      </c>
    </row>
    <row r="1651" spans="1:36" ht="15" customHeight="1">
      <c r="A1651" s="39">
        <f t="shared" si="117"/>
        <v>2019</v>
      </c>
      <c r="B1651" s="40">
        <v>43556</v>
      </c>
      <c r="C1651" s="40">
        <v>43646</v>
      </c>
      <c r="D1651" s="41" t="s">
        <v>96</v>
      </c>
      <c r="E1651" s="41">
        <v>519</v>
      </c>
      <c r="F1651" s="41" t="s">
        <v>335</v>
      </c>
      <c r="G1651" s="41" t="s">
        <v>335</v>
      </c>
      <c r="H1651" s="41" t="s">
        <v>145</v>
      </c>
      <c r="I1651" s="41" t="s">
        <v>336</v>
      </c>
      <c r="J1651" s="41" t="s">
        <v>337</v>
      </c>
      <c r="K1651" s="41" t="s">
        <v>338</v>
      </c>
      <c r="L1651" s="41" t="s">
        <v>101</v>
      </c>
      <c r="M1651" s="41" t="s">
        <v>164</v>
      </c>
      <c r="N1651" s="41" t="s">
        <v>103</v>
      </c>
      <c r="O1651" s="41">
        <v>0</v>
      </c>
      <c r="P1651" s="42">
        <v>0</v>
      </c>
      <c r="Q1651" s="41" t="s">
        <v>121</v>
      </c>
      <c r="R1651" s="41" t="s">
        <v>122</v>
      </c>
      <c r="S1651" s="41" t="s">
        <v>122</v>
      </c>
      <c r="T1651" s="41" t="s">
        <v>121</v>
      </c>
      <c r="U1651" s="41" t="s">
        <v>122</v>
      </c>
      <c r="V1651" s="41" t="s">
        <v>122</v>
      </c>
      <c r="W1651" s="47" t="s">
        <v>849</v>
      </c>
      <c r="X1651" s="43">
        <v>43605</v>
      </c>
      <c r="Y1651" s="43">
        <f t="shared" si="114"/>
        <v>43605</v>
      </c>
      <c r="Z1651" s="41">
        <f t="shared" si="115"/>
        <v>1644</v>
      </c>
      <c r="AA1651" s="42">
        <v>60</v>
      </c>
      <c r="AB1651" s="42">
        <v>0</v>
      </c>
      <c r="AC1651" s="40"/>
      <c r="AD1651" s="44" t="s">
        <v>400</v>
      </c>
      <c r="AE1651" s="41">
        <f t="shared" si="116"/>
        <v>1644</v>
      </c>
      <c r="AF1651" s="45" t="s">
        <v>401</v>
      </c>
      <c r="AG1651" s="46" t="s">
        <v>173</v>
      </c>
      <c r="AH1651" s="40">
        <f t="shared" si="118"/>
        <v>43646</v>
      </c>
      <c r="AI1651" s="40">
        <f t="shared" si="119"/>
        <v>43646</v>
      </c>
      <c r="AJ1651" s="41" t="s">
        <v>402</v>
      </c>
    </row>
    <row r="1652" spans="1:36" ht="15" customHeight="1">
      <c r="A1652" s="39">
        <f t="shared" si="117"/>
        <v>2019</v>
      </c>
      <c r="B1652" s="40">
        <v>43556</v>
      </c>
      <c r="C1652" s="40">
        <v>43646</v>
      </c>
      <c r="D1652" s="41" t="s">
        <v>96</v>
      </c>
      <c r="E1652" s="41">
        <v>519</v>
      </c>
      <c r="F1652" s="41" t="s">
        <v>335</v>
      </c>
      <c r="G1652" s="41" t="s">
        <v>335</v>
      </c>
      <c r="H1652" s="41" t="s">
        <v>145</v>
      </c>
      <c r="I1652" s="41" t="s">
        <v>336</v>
      </c>
      <c r="J1652" s="41" t="s">
        <v>337</v>
      </c>
      <c r="K1652" s="41" t="s">
        <v>338</v>
      </c>
      <c r="L1652" s="41" t="s">
        <v>101</v>
      </c>
      <c r="M1652" s="41" t="s">
        <v>1983</v>
      </c>
      <c r="N1652" s="41" t="s">
        <v>103</v>
      </c>
      <c r="O1652" s="41">
        <v>0</v>
      </c>
      <c r="P1652" s="42">
        <v>0</v>
      </c>
      <c r="Q1652" s="41" t="s">
        <v>121</v>
      </c>
      <c r="R1652" s="41" t="s">
        <v>122</v>
      </c>
      <c r="S1652" s="41" t="s">
        <v>122</v>
      </c>
      <c r="T1652" s="41" t="s">
        <v>121</v>
      </c>
      <c r="U1652" s="41" t="s">
        <v>122</v>
      </c>
      <c r="V1652" s="41" t="s">
        <v>122</v>
      </c>
      <c r="W1652" s="47" t="s">
        <v>1042</v>
      </c>
      <c r="X1652" s="43">
        <v>43601</v>
      </c>
      <c r="Y1652" s="43">
        <f t="shared" si="114"/>
        <v>43601</v>
      </c>
      <c r="Z1652" s="41">
        <f t="shared" si="115"/>
        <v>1645</v>
      </c>
      <c r="AA1652" s="42">
        <v>150</v>
      </c>
      <c r="AB1652" s="42">
        <v>0</v>
      </c>
      <c r="AC1652" s="40"/>
      <c r="AD1652" s="44" t="s">
        <v>400</v>
      </c>
      <c r="AE1652" s="41">
        <f t="shared" si="116"/>
        <v>1645</v>
      </c>
      <c r="AF1652" s="45" t="s">
        <v>401</v>
      </c>
      <c r="AG1652" s="46" t="s">
        <v>173</v>
      </c>
      <c r="AH1652" s="40">
        <f t="shared" si="118"/>
        <v>43646</v>
      </c>
      <c r="AI1652" s="40">
        <f t="shared" si="119"/>
        <v>43646</v>
      </c>
      <c r="AJ1652" s="41" t="s">
        <v>402</v>
      </c>
    </row>
    <row r="1653" spans="1:36" ht="15" customHeight="1">
      <c r="A1653" s="39">
        <f t="shared" si="117"/>
        <v>2019</v>
      </c>
      <c r="B1653" s="40">
        <v>43556</v>
      </c>
      <c r="C1653" s="40">
        <v>43646</v>
      </c>
      <c r="D1653" s="41" t="s">
        <v>96</v>
      </c>
      <c r="E1653" s="41">
        <v>322</v>
      </c>
      <c r="F1653" s="41" t="s">
        <v>144</v>
      </c>
      <c r="G1653" s="41" t="s">
        <v>144</v>
      </c>
      <c r="H1653" s="41" t="s">
        <v>145</v>
      </c>
      <c r="I1653" s="41" t="s">
        <v>358</v>
      </c>
      <c r="J1653" s="41" t="s">
        <v>359</v>
      </c>
      <c r="K1653" s="41" t="s">
        <v>289</v>
      </c>
      <c r="L1653" s="41" t="s">
        <v>101</v>
      </c>
      <c r="M1653" s="41" t="s">
        <v>663</v>
      </c>
      <c r="N1653" s="41" t="s">
        <v>103</v>
      </c>
      <c r="O1653" s="41">
        <v>0</v>
      </c>
      <c r="P1653" s="42">
        <v>0</v>
      </c>
      <c r="Q1653" s="41" t="s">
        <v>121</v>
      </c>
      <c r="R1653" s="41" t="s">
        <v>122</v>
      </c>
      <c r="S1653" s="41" t="s">
        <v>122</v>
      </c>
      <c r="T1653" s="41" t="s">
        <v>121</v>
      </c>
      <c r="U1653" s="41" t="s">
        <v>122</v>
      </c>
      <c r="V1653" s="41" t="s">
        <v>122</v>
      </c>
      <c r="W1653" s="47" t="s">
        <v>296</v>
      </c>
      <c r="X1653" s="43">
        <v>43588</v>
      </c>
      <c r="Y1653" s="43">
        <f t="shared" si="114"/>
        <v>43588</v>
      </c>
      <c r="Z1653" s="41">
        <f t="shared" si="115"/>
        <v>1646</v>
      </c>
      <c r="AA1653" s="42">
        <v>100</v>
      </c>
      <c r="AB1653" s="42">
        <v>0</v>
      </c>
      <c r="AC1653" s="40"/>
      <c r="AD1653" s="44" t="s">
        <v>400</v>
      </c>
      <c r="AE1653" s="41">
        <f t="shared" si="116"/>
        <v>1646</v>
      </c>
      <c r="AF1653" s="45" t="s">
        <v>401</v>
      </c>
      <c r="AG1653" s="46" t="s">
        <v>173</v>
      </c>
      <c r="AH1653" s="40">
        <f t="shared" si="118"/>
        <v>43646</v>
      </c>
      <c r="AI1653" s="40">
        <f t="shared" si="119"/>
        <v>43646</v>
      </c>
      <c r="AJ1653" s="41" t="s">
        <v>402</v>
      </c>
    </row>
    <row r="1654" spans="1:36" ht="15" customHeight="1">
      <c r="A1654" s="39">
        <f t="shared" si="117"/>
        <v>2019</v>
      </c>
      <c r="B1654" s="40">
        <v>43556</v>
      </c>
      <c r="C1654" s="40">
        <v>43646</v>
      </c>
      <c r="D1654" s="41" t="s">
        <v>96</v>
      </c>
      <c r="E1654" s="41">
        <v>322</v>
      </c>
      <c r="F1654" s="41" t="s">
        <v>144</v>
      </c>
      <c r="G1654" s="41" t="s">
        <v>144</v>
      </c>
      <c r="H1654" s="41" t="s">
        <v>145</v>
      </c>
      <c r="I1654" s="41" t="s">
        <v>358</v>
      </c>
      <c r="J1654" s="41" t="s">
        <v>359</v>
      </c>
      <c r="K1654" s="41" t="s">
        <v>289</v>
      </c>
      <c r="L1654" s="41" t="s">
        <v>101</v>
      </c>
      <c r="M1654" s="41" t="s">
        <v>314</v>
      </c>
      <c r="N1654" s="41" t="s">
        <v>103</v>
      </c>
      <c r="O1654" s="41">
        <v>0</v>
      </c>
      <c r="P1654" s="42">
        <v>0</v>
      </c>
      <c r="Q1654" s="41" t="s">
        <v>121</v>
      </c>
      <c r="R1654" s="41" t="s">
        <v>122</v>
      </c>
      <c r="S1654" s="41" t="s">
        <v>122</v>
      </c>
      <c r="T1654" s="41" t="s">
        <v>121</v>
      </c>
      <c r="U1654" s="41" t="s">
        <v>122</v>
      </c>
      <c r="V1654" s="41" t="s">
        <v>122</v>
      </c>
      <c r="W1654" s="47" t="s">
        <v>296</v>
      </c>
      <c r="X1654" s="43">
        <v>43593</v>
      </c>
      <c r="Y1654" s="43">
        <f t="shared" si="114"/>
        <v>43593</v>
      </c>
      <c r="Z1654" s="41">
        <f t="shared" si="115"/>
        <v>1647</v>
      </c>
      <c r="AA1654" s="42">
        <v>100</v>
      </c>
      <c r="AB1654" s="42">
        <v>0</v>
      </c>
      <c r="AC1654" s="40"/>
      <c r="AD1654" s="44" t="s">
        <v>400</v>
      </c>
      <c r="AE1654" s="41">
        <f t="shared" si="116"/>
        <v>1647</v>
      </c>
      <c r="AF1654" s="45" t="s">
        <v>401</v>
      </c>
      <c r="AG1654" s="46" t="s">
        <v>173</v>
      </c>
      <c r="AH1654" s="40">
        <f t="shared" si="118"/>
        <v>43646</v>
      </c>
      <c r="AI1654" s="40">
        <f t="shared" si="119"/>
        <v>43646</v>
      </c>
      <c r="AJ1654" s="41" t="s">
        <v>402</v>
      </c>
    </row>
    <row r="1655" spans="1:36" ht="15" customHeight="1">
      <c r="A1655" s="39">
        <f t="shared" si="117"/>
        <v>2019</v>
      </c>
      <c r="B1655" s="40">
        <v>43556</v>
      </c>
      <c r="C1655" s="40">
        <v>43646</v>
      </c>
      <c r="D1655" s="41" t="s">
        <v>96</v>
      </c>
      <c r="E1655" s="41">
        <v>322</v>
      </c>
      <c r="F1655" s="41" t="s">
        <v>144</v>
      </c>
      <c r="G1655" s="41" t="s">
        <v>144</v>
      </c>
      <c r="H1655" s="41" t="s">
        <v>145</v>
      </c>
      <c r="I1655" s="41" t="s">
        <v>355</v>
      </c>
      <c r="J1655" s="41" t="s">
        <v>239</v>
      </c>
      <c r="K1655" s="41" t="s">
        <v>295</v>
      </c>
      <c r="L1655" s="41" t="s">
        <v>101</v>
      </c>
      <c r="M1655" s="41" t="s">
        <v>314</v>
      </c>
      <c r="N1655" s="41" t="s">
        <v>103</v>
      </c>
      <c r="O1655" s="41">
        <v>0</v>
      </c>
      <c r="P1655" s="42">
        <v>0</v>
      </c>
      <c r="Q1655" s="41" t="s">
        <v>121</v>
      </c>
      <c r="R1655" s="41" t="s">
        <v>122</v>
      </c>
      <c r="S1655" s="41" t="s">
        <v>122</v>
      </c>
      <c r="T1655" s="41" t="s">
        <v>121</v>
      </c>
      <c r="U1655" s="41" t="s">
        <v>122</v>
      </c>
      <c r="V1655" s="41" t="s">
        <v>952</v>
      </c>
      <c r="W1655" s="47" t="s">
        <v>296</v>
      </c>
      <c r="X1655" s="43">
        <v>43593</v>
      </c>
      <c r="Y1655" s="43">
        <f t="shared" si="114"/>
        <v>43593</v>
      </c>
      <c r="Z1655" s="41">
        <f t="shared" si="115"/>
        <v>1648</v>
      </c>
      <c r="AA1655" s="42">
        <v>120</v>
      </c>
      <c r="AB1655" s="42">
        <v>0</v>
      </c>
      <c r="AC1655" s="40"/>
      <c r="AD1655" s="44" t="s">
        <v>400</v>
      </c>
      <c r="AE1655" s="41">
        <f t="shared" si="116"/>
        <v>1648</v>
      </c>
      <c r="AF1655" s="45" t="s">
        <v>401</v>
      </c>
      <c r="AG1655" s="46" t="s">
        <v>173</v>
      </c>
      <c r="AH1655" s="40">
        <f t="shared" si="118"/>
        <v>43646</v>
      </c>
      <c r="AI1655" s="40">
        <f t="shared" si="119"/>
        <v>43646</v>
      </c>
      <c r="AJ1655" s="41" t="s">
        <v>402</v>
      </c>
    </row>
    <row r="1656" spans="1:36" ht="15" customHeight="1">
      <c r="A1656" s="39">
        <f t="shared" si="117"/>
        <v>2019</v>
      </c>
      <c r="B1656" s="40">
        <v>43556</v>
      </c>
      <c r="C1656" s="40">
        <v>43646</v>
      </c>
      <c r="D1656" s="41" t="s">
        <v>96</v>
      </c>
      <c r="E1656" s="41">
        <v>322</v>
      </c>
      <c r="F1656" s="41" t="s">
        <v>144</v>
      </c>
      <c r="G1656" s="41" t="s">
        <v>144</v>
      </c>
      <c r="H1656" s="41" t="s">
        <v>145</v>
      </c>
      <c r="I1656" s="41" t="s">
        <v>358</v>
      </c>
      <c r="J1656" s="41" t="s">
        <v>359</v>
      </c>
      <c r="K1656" s="41" t="s">
        <v>289</v>
      </c>
      <c r="L1656" s="41" t="s">
        <v>101</v>
      </c>
      <c r="M1656" s="41" t="s">
        <v>663</v>
      </c>
      <c r="N1656" s="41" t="s">
        <v>103</v>
      </c>
      <c r="O1656" s="41">
        <v>0</v>
      </c>
      <c r="P1656" s="42">
        <v>0</v>
      </c>
      <c r="Q1656" s="41" t="s">
        <v>121</v>
      </c>
      <c r="R1656" s="41" t="s">
        <v>122</v>
      </c>
      <c r="S1656" s="41" t="s">
        <v>122</v>
      </c>
      <c r="T1656" s="41" t="s">
        <v>121</v>
      </c>
      <c r="U1656" s="41" t="s">
        <v>122</v>
      </c>
      <c r="V1656" s="41" t="s">
        <v>122</v>
      </c>
      <c r="W1656" s="47" t="s">
        <v>296</v>
      </c>
      <c r="X1656" s="43">
        <v>43599</v>
      </c>
      <c r="Y1656" s="43">
        <f t="shared" si="114"/>
        <v>43599</v>
      </c>
      <c r="Z1656" s="41">
        <f t="shared" si="115"/>
        <v>1649</v>
      </c>
      <c r="AA1656" s="42">
        <v>215.76</v>
      </c>
      <c r="AB1656" s="42">
        <v>0</v>
      </c>
      <c r="AC1656" s="40"/>
      <c r="AD1656" s="44" t="s">
        <v>400</v>
      </c>
      <c r="AE1656" s="41">
        <f t="shared" si="116"/>
        <v>1649</v>
      </c>
      <c r="AF1656" s="45" t="s">
        <v>401</v>
      </c>
      <c r="AG1656" s="46" t="s">
        <v>173</v>
      </c>
      <c r="AH1656" s="40">
        <f t="shared" si="118"/>
        <v>43646</v>
      </c>
      <c r="AI1656" s="40">
        <f t="shared" si="119"/>
        <v>43646</v>
      </c>
      <c r="AJ1656" s="41" t="s">
        <v>402</v>
      </c>
    </row>
    <row r="1657" spans="1:36" ht="15" customHeight="1">
      <c r="A1657" s="39">
        <f t="shared" si="117"/>
        <v>2019</v>
      </c>
      <c r="B1657" s="40">
        <v>43556</v>
      </c>
      <c r="C1657" s="40">
        <v>43646</v>
      </c>
      <c r="D1657" s="41" t="s">
        <v>96</v>
      </c>
      <c r="E1657" s="41">
        <v>322</v>
      </c>
      <c r="F1657" s="41" t="s">
        <v>144</v>
      </c>
      <c r="G1657" s="41" t="s">
        <v>144</v>
      </c>
      <c r="H1657" s="41" t="s">
        <v>145</v>
      </c>
      <c r="I1657" s="41" t="s">
        <v>1346</v>
      </c>
      <c r="J1657" s="41" t="s">
        <v>305</v>
      </c>
      <c r="K1657" s="41" t="s">
        <v>306</v>
      </c>
      <c r="L1657" s="41" t="s">
        <v>101</v>
      </c>
      <c r="M1657" s="41" t="s">
        <v>136</v>
      </c>
      <c r="N1657" s="41" t="s">
        <v>103</v>
      </c>
      <c r="O1657" s="41">
        <v>0</v>
      </c>
      <c r="P1657" s="42">
        <v>0</v>
      </c>
      <c r="Q1657" s="41" t="s">
        <v>121</v>
      </c>
      <c r="R1657" s="41" t="s">
        <v>122</v>
      </c>
      <c r="S1657" s="41" t="s">
        <v>122</v>
      </c>
      <c r="T1657" s="41" t="s">
        <v>121</v>
      </c>
      <c r="U1657" s="41" t="s">
        <v>136</v>
      </c>
      <c r="V1657" s="41" t="s">
        <v>136</v>
      </c>
      <c r="W1657" s="47" t="s">
        <v>296</v>
      </c>
      <c r="X1657" s="43">
        <v>43590</v>
      </c>
      <c r="Y1657" s="43">
        <v>43591</v>
      </c>
      <c r="Z1657" s="41">
        <f t="shared" si="115"/>
        <v>1650</v>
      </c>
      <c r="AA1657" s="42">
        <v>240</v>
      </c>
      <c r="AB1657" s="42">
        <v>0</v>
      </c>
      <c r="AC1657" s="40"/>
      <c r="AD1657" s="44" t="s">
        <v>400</v>
      </c>
      <c r="AE1657" s="41">
        <f t="shared" si="116"/>
        <v>1650</v>
      </c>
      <c r="AF1657" s="45" t="s">
        <v>401</v>
      </c>
      <c r="AG1657" s="46" t="s">
        <v>173</v>
      </c>
      <c r="AH1657" s="40">
        <f t="shared" si="118"/>
        <v>43646</v>
      </c>
      <c r="AI1657" s="40">
        <f t="shared" si="119"/>
        <v>43646</v>
      </c>
      <c r="AJ1657" s="41" t="s">
        <v>402</v>
      </c>
    </row>
    <row r="1658" spans="1:36" ht="15" customHeight="1">
      <c r="A1658" s="39">
        <f t="shared" si="117"/>
        <v>2019</v>
      </c>
      <c r="B1658" s="40">
        <v>43556</v>
      </c>
      <c r="C1658" s="40">
        <v>43646</v>
      </c>
      <c r="D1658" s="41" t="s">
        <v>96</v>
      </c>
      <c r="E1658" s="41">
        <v>322</v>
      </c>
      <c r="F1658" s="41" t="s">
        <v>144</v>
      </c>
      <c r="G1658" s="41" t="s">
        <v>144</v>
      </c>
      <c r="H1658" s="41" t="s">
        <v>145</v>
      </c>
      <c r="I1658" s="41" t="s">
        <v>1346</v>
      </c>
      <c r="J1658" s="41" t="s">
        <v>305</v>
      </c>
      <c r="K1658" s="41" t="s">
        <v>306</v>
      </c>
      <c r="L1658" s="41" t="s">
        <v>101</v>
      </c>
      <c r="M1658" s="41" t="s">
        <v>136</v>
      </c>
      <c r="N1658" s="41" t="s">
        <v>103</v>
      </c>
      <c r="O1658" s="41">
        <v>0</v>
      </c>
      <c r="P1658" s="42">
        <v>0</v>
      </c>
      <c r="Q1658" s="41" t="s">
        <v>121</v>
      </c>
      <c r="R1658" s="41" t="s">
        <v>122</v>
      </c>
      <c r="S1658" s="41" t="s">
        <v>122</v>
      </c>
      <c r="T1658" s="41" t="s">
        <v>121</v>
      </c>
      <c r="U1658" s="41" t="s">
        <v>136</v>
      </c>
      <c r="V1658" s="41" t="s">
        <v>136</v>
      </c>
      <c r="W1658" s="47" t="s">
        <v>296</v>
      </c>
      <c r="X1658" s="43">
        <v>43587</v>
      </c>
      <c r="Y1658" s="43">
        <f t="shared" si="114"/>
        <v>43587</v>
      </c>
      <c r="Z1658" s="41">
        <f t="shared" si="115"/>
        <v>1651</v>
      </c>
      <c r="AA1658" s="42">
        <v>120</v>
      </c>
      <c r="AB1658" s="42">
        <v>0</v>
      </c>
      <c r="AC1658" s="40"/>
      <c r="AD1658" s="44" t="s">
        <v>400</v>
      </c>
      <c r="AE1658" s="41">
        <f t="shared" si="116"/>
        <v>1651</v>
      </c>
      <c r="AF1658" s="45" t="s">
        <v>401</v>
      </c>
      <c r="AG1658" s="46" t="s">
        <v>173</v>
      </c>
      <c r="AH1658" s="40">
        <f t="shared" si="118"/>
        <v>43646</v>
      </c>
      <c r="AI1658" s="40">
        <f t="shared" si="119"/>
        <v>43646</v>
      </c>
      <c r="AJ1658" s="41" t="s">
        <v>402</v>
      </c>
    </row>
    <row r="1659" spans="1:36" ht="15" customHeight="1">
      <c r="A1659" s="39">
        <f t="shared" si="117"/>
        <v>2019</v>
      </c>
      <c r="B1659" s="40">
        <v>43556</v>
      </c>
      <c r="C1659" s="40">
        <v>43646</v>
      </c>
      <c r="D1659" s="41" t="s">
        <v>96</v>
      </c>
      <c r="E1659" s="41">
        <v>322</v>
      </c>
      <c r="F1659" s="41" t="s">
        <v>144</v>
      </c>
      <c r="G1659" s="41" t="s">
        <v>144</v>
      </c>
      <c r="H1659" s="41" t="s">
        <v>145</v>
      </c>
      <c r="I1659" s="41" t="s">
        <v>1346</v>
      </c>
      <c r="J1659" s="41" t="s">
        <v>305</v>
      </c>
      <c r="K1659" s="41" t="s">
        <v>306</v>
      </c>
      <c r="L1659" s="41" t="s">
        <v>101</v>
      </c>
      <c r="M1659" s="41" t="s">
        <v>136</v>
      </c>
      <c r="N1659" s="41" t="s">
        <v>103</v>
      </c>
      <c r="O1659" s="41">
        <v>0</v>
      </c>
      <c r="P1659" s="42">
        <v>0</v>
      </c>
      <c r="Q1659" s="41" t="s">
        <v>121</v>
      </c>
      <c r="R1659" s="41" t="s">
        <v>122</v>
      </c>
      <c r="S1659" s="41" t="s">
        <v>122</v>
      </c>
      <c r="T1659" s="41" t="s">
        <v>121</v>
      </c>
      <c r="U1659" s="41" t="s">
        <v>136</v>
      </c>
      <c r="V1659" s="41" t="s">
        <v>136</v>
      </c>
      <c r="W1659" s="47" t="s">
        <v>296</v>
      </c>
      <c r="X1659" s="43">
        <v>43588</v>
      </c>
      <c r="Y1659" s="43">
        <f t="shared" si="114"/>
        <v>43588</v>
      </c>
      <c r="Z1659" s="41">
        <f t="shared" si="115"/>
        <v>1652</v>
      </c>
      <c r="AA1659" s="42">
        <v>120</v>
      </c>
      <c r="AB1659" s="42">
        <v>0</v>
      </c>
      <c r="AC1659" s="40"/>
      <c r="AD1659" s="44" t="s">
        <v>400</v>
      </c>
      <c r="AE1659" s="41">
        <f t="shared" si="116"/>
        <v>1652</v>
      </c>
      <c r="AF1659" s="45" t="s">
        <v>401</v>
      </c>
      <c r="AG1659" s="46" t="s">
        <v>173</v>
      </c>
      <c r="AH1659" s="40">
        <f t="shared" si="118"/>
        <v>43646</v>
      </c>
      <c r="AI1659" s="40">
        <f t="shared" si="119"/>
        <v>43646</v>
      </c>
      <c r="AJ1659" s="41" t="s">
        <v>402</v>
      </c>
    </row>
    <row r="1660" spans="1:36" ht="15" customHeight="1">
      <c r="A1660" s="39">
        <f t="shared" si="117"/>
        <v>2019</v>
      </c>
      <c r="B1660" s="40">
        <v>43556</v>
      </c>
      <c r="C1660" s="40">
        <v>43646</v>
      </c>
      <c r="D1660" s="41" t="s">
        <v>96</v>
      </c>
      <c r="E1660" s="41">
        <v>311</v>
      </c>
      <c r="F1660" s="41" t="s">
        <v>204</v>
      </c>
      <c r="G1660" s="41" t="s">
        <v>204</v>
      </c>
      <c r="H1660" s="41" t="s">
        <v>145</v>
      </c>
      <c r="I1660" s="41" t="s">
        <v>346</v>
      </c>
      <c r="J1660" s="41" t="s">
        <v>253</v>
      </c>
      <c r="K1660" s="41" t="s">
        <v>163</v>
      </c>
      <c r="L1660" s="41" t="s">
        <v>101</v>
      </c>
      <c r="M1660" s="41" t="s">
        <v>1982</v>
      </c>
      <c r="N1660" s="41" t="s">
        <v>103</v>
      </c>
      <c r="O1660" s="41">
        <v>2</v>
      </c>
      <c r="P1660" s="49">
        <v>255.5</v>
      </c>
      <c r="Q1660" s="41" t="s">
        <v>121</v>
      </c>
      <c r="R1660" s="41" t="s">
        <v>122</v>
      </c>
      <c r="S1660" s="41" t="s">
        <v>122</v>
      </c>
      <c r="T1660" s="41" t="s">
        <v>121</v>
      </c>
      <c r="U1660" s="41" t="s">
        <v>122</v>
      </c>
      <c r="V1660" s="41" t="s">
        <v>202</v>
      </c>
      <c r="W1660" s="47" t="s">
        <v>345</v>
      </c>
      <c r="X1660" s="43">
        <v>43592</v>
      </c>
      <c r="Y1660" s="43">
        <f t="shared" ref="Y1660:Y1723" si="120">+X1660</f>
        <v>43592</v>
      </c>
      <c r="Z1660" s="41">
        <f t="shared" si="115"/>
        <v>1653</v>
      </c>
      <c r="AA1660" s="42">
        <v>511</v>
      </c>
      <c r="AB1660" s="42">
        <v>0</v>
      </c>
      <c r="AC1660" s="40"/>
      <c r="AD1660" s="44" t="s">
        <v>400</v>
      </c>
      <c r="AE1660" s="41">
        <f t="shared" si="116"/>
        <v>1653</v>
      </c>
      <c r="AF1660" s="45" t="s">
        <v>401</v>
      </c>
      <c r="AG1660" s="46" t="s">
        <v>173</v>
      </c>
      <c r="AH1660" s="40">
        <f t="shared" si="118"/>
        <v>43646</v>
      </c>
      <c r="AI1660" s="40">
        <f t="shared" si="119"/>
        <v>43646</v>
      </c>
      <c r="AJ1660" s="41" t="s">
        <v>402</v>
      </c>
    </row>
    <row r="1661" spans="1:36" ht="15" customHeight="1">
      <c r="A1661" s="39">
        <f t="shared" si="117"/>
        <v>2019</v>
      </c>
      <c r="B1661" s="40">
        <v>43556</v>
      </c>
      <c r="C1661" s="40">
        <v>43646</v>
      </c>
      <c r="D1661" s="41" t="s">
        <v>96</v>
      </c>
      <c r="E1661" s="41">
        <v>322</v>
      </c>
      <c r="F1661" s="41" t="s">
        <v>144</v>
      </c>
      <c r="G1661" s="41" t="s">
        <v>144</v>
      </c>
      <c r="H1661" s="41" t="s">
        <v>145</v>
      </c>
      <c r="I1661" s="41" t="s">
        <v>1346</v>
      </c>
      <c r="J1661" s="41" t="s">
        <v>305</v>
      </c>
      <c r="K1661" s="41" t="s">
        <v>306</v>
      </c>
      <c r="L1661" s="41" t="s">
        <v>101</v>
      </c>
      <c r="M1661" s="41" t="s">
        <v>136</v>
      </c>
      <c r="N1661" s="41" t="s">
        <v>103</v>
      </c>
      <c r="O1661" s="41">
        <v>0</v>
      </c>
      <c r="P1661" s="42">
        <v>0</v>
      </c>
      <c r="Q1661" s="41" t="s">
        <v>121</v>
      </c>
      <c r="R1661" s="41" t="s">
        <v>122</v>
      </c>
      <c r="S1661" s="41" t="s">
        <v>122</v>
      </c>
      <c r="T1661" s="41" t="s">
        <v>121</v>
      </c>
      <c r="U1661" s="41" t="s">
        <v>136</v>
      </c>
      <c r="V1661" s="41" t="s">
        <v>136</v>
      </c>
      <c r="W1661" s="47" t="s">
        <v>296</v>
      </c>
      <c r="X1661" s="43">
        <v>43591</v>
      </c>
      <c r="Y1661" s="43">
        <f t="shared" si="120"/>
        <v>43591</v>
      </c>
      <c r="Z1661" s="41">
        <f t="shared" ref="Z1661:Z1724" si="121">+Z1660+1</f>
        <v>1654</v>
      </c>
      <c r="AA1661" s="42">
        <v>195.99</v>
      </c>
      <c r="AB1661" s="42">
        <v>0</v>
      </c>
      <c r="AC1661" s="40"/>
      <c r="AD1661" s="44" t="s">
        <v>400</v>
      </c>
      <c r="AE1661" s="41">
        <f t="shared" ref="AE1661:AE1724" si="122">+AE1660+1</f>
        <v>1654</v>
      </c>
      <c r="AF1661" s="45" t="s">
        <v>401</v>
      </c>
      <c r="AG1661" s="46" t="s">
        <v>173</v>
      </c>
      <c r="AH1661" s="40">
        <f t="shared" si="118"/>
        <v>43646</v>
      </c>
      <c r="AI1661" s="40">
        <f t="shared" si="119"/>
        <v>43646</v>
      </c>
      <c r="AJ1661" s="41" t="s">
        <v>402</v>
      </c>
    </row>
    <row r="1662" spans="1:36" ht="15" customHeight="1">
      <c r="A1662" s="39">
        <f t="shared" ref="A1662:A1725" si="123">YEAR(B1662)</f>
        <v>2019</v>
      </c>
      <c r="B1662" s="40">
        <v>43556</v>
      </c>
      <c r="C1662" s="40">
        <v>43646</v>
      </c>
      <c r="D1662" s="41" t="s">
        <v>96</v>
      </c>
      <c r="E1662" s="41">
        <v>322</v>
      </c>
      <c r="F1662" s="41" t="s">
        <v>144</v>
      </c>
      <c r="G1662" s="41" t="s">
        <v>144</v>
      </c>
      <c r="H1662" s="41" t="s">
        <v>145</v>
      </c>
      <c r="I1662" s="41" t="s">
        <v>1346</v>
      </c>
      <c r="J1662" s="41" t="s">
        <v>305</v>
      </c>
      <c r="K1662" s="41" t="s">
        <v>306</v>
      </c>
      <c r="L1662" s="41" t="s">
        <v>101</v>
      </c>
      <c r="M1662" s="41" t="s">
        <v>136</v>
      </c>
      <c r="N1662" s="41" t="s">
        <v>103</v>
      </c>
      <c r="O1662" s="41">
        <v>0</v>
      </c>
      <c r="P1662" s="42">
        <v>0</v>
      </c>
      <c r="Q1662" s="41" t="s">
        <v>121</v>
      </c>
      <c r="R1662" s="41" t="s">
        <v>122</v>
      </c>
      <c r="S1662" s="41" t="s">
        <v>122</v>
      </c>
      <c r="T1662" s="41" t="s">
        <v>121</v>
      </c>
      <c r="U1662" s="41" t="s">
        <v>136</v>
      </c>
      <c r="V1662" s="41" t="s">
        <v>136</v>
      </c>
      <c r="W1662" s="47" t="s">
        <v>296</v>
      </c>
      <c r="X1662" s="43">
        <v>43592</v>
      </c>
      <c r="Y1662" s="43">
        <f t="shared" si="120"/>
        <v>43592</v>
      </c>
      <c r="Z1662" s="41">
        <f t="shared" si="121"/>
        <v>1655</v>
      </c>
      <c r="AA1662" s="42">
        <v>135</v>
      </c>
      <c r="AB1662" s="42">
        <v>0</v>
      </c>
      <c r="AC1662" s="40"/>
      <c r="AD1662" s="44" t="s">
        <v>400</v>
      </c>
      <c r="AE1662" s="41">
        <f t="shared" si="122"/>
        <v>1655</v>
      </c>
      <c r="AF1662" s="45" t="s">
        <v>401</v>
      </c>
      <c r="AG1662" s="46" t="s">
        <v>173</v>
      </c>
      <c r="AH1662" s="40">
        <f t="shared" si="118"/>
        <v>43646</v>
      </c>
      <c r="AI1662" s="40">
        <f t="shared" si="119"/>
        <v>43646</v>
      </c>
      <c r="AJ1662" s="41" t="s">
        <v>402</v>
      </c>
    </row>
    <row r="1663" spans="1:36" ht="15" customHeight="1">
      <c r="A1663" s="39">
        <f t="shared" si="123"/>
        <v>2019</v>
      </c>
      <c r="B1663" s="40">
        <v>43556</v>
      </c>
      <c r="C1663" s="40">
        <v>43646</v>
      </c>
      <c r="D1663" s="41" t="s">
        <v>96</v>
      </c>
      <c r="E1663" s="41">
        <v>322</v>
      </c>
      <c r="F1663" s="41" t="s">
        <v>144</v>
      </c>
      <c r="G1663" s="41" t="s">
        <v>144</v>
      </c>
      <c r="H1663" s="41" t="s">
        <v>145</v>
      </c>
      <c r="I1663" s="41" t="s">
        <v>1346</v>
      </c>
      <c r="J1663" s="41" t="s">
        <v>305</v>
      </c>
      <c r="K1663" s="41" t="s">
        <v>306</v>
      </c>
      <c r="L1663" s="41" t="s">
        <v>101</v>
      </c>
      <c r="M1663" s="41" t="s">
        <v>136</v>
      </c>
      <c r="N1663" s="41" t="s">
        <v>103</v>
      </c>
      <c r="O1663" s="41">
        <v>0</v>
      </c>
      <c r="P1663" s="42">
        <v>0</v>
      </c>
      <c r="Q1663" s="41" t="s">
        <v>121</v>
      </c>
      <c r="R1663" s="41" t="s">
        <v>122</v>
      </c>
      <c r="S1663" s="41" t="s">
        <v>122</v>
      </c>
      <c r="T1663" s="41" t="s">
        <v>121</v>
      </c>
      <c r="U1663" s="41" t="s">
        <v>136</v>
      </c>
      <c r="V1663" s="41" t="s">
        <v>136</v>
      </c>
      <c r="W1663" s="47" t="s">
        <v>296</v>
      </c>
      <c r="X1663" s="43">
        <v>43592</v>
      </c>
      <c r="Y1663" s="43">
        <f t="shared" si="120"/>
        <v>43592</v>
      </c>
      <c r="Z1663" s="41">
        <f t="shared" si="121"/>
        <v>1656</v>
      </c>
      <c r="AA1663" s="42">
        <v>154</v>
      </c>
      <c r="AB1663" s="42">
        <v>0</v>
      </c>
      <c r="AC1663" s="40"/>
      <c r="AD1663" s="44" t="s">
        <v>400</v>
      </c>
      <c r="AE1663" s="41">
        <f t="shared" si="122"/>
        <v>1656</v>
      </c>
      <c r="AF1663" s="45" t="s">
        <v>401</v>
      </c>
      <c r="AG1663" s="46" t="s">
        <v>173</v>
      </c>
      <c r="AH1663" s="40">
        <f t="shared" si="118"/>
        <v>43646</v>
      </c>
      <c r="AI1663" s="40">
        <f t="shared" si="119"/>
        <v>43646</v>
      </c>
      <c r="AJ1663" s="41" t="s">
        <v>402</v>
      </c>
    </row>
    <row r="1664" spans="1:36" ht="15" customHeight="1">
      <c r="A1664" s="39">
        <f t="shared" si="123"/>
        <v>2019</v>
      </c>
      <c r="B1664" s="40">
        <v>43556</v>
      </c>
      <c r="C1664" s="40">
        <v>43646</v>
      </c>
      <c r="D1664" s="41" t="s">
        <v>96</v>
      </c>
      <c r="E1664" s="41">
        <v>322</v>
      </c>
      <c r="F1664" s="41" t="s">
        <v>144</v>
      </c>
      <c r="G1664" s="41" t="s">
        <v>144</v>
      </c>
      <c r="H1664" s="41" t="s">
        <v>145</v>
      </c>
      <c r="I1664" s="41" t="s">
        <v>1346</v>
      </c>
      <c r="J1664" s="41" t="s">
        <v>305</v>
      </c>
      <c r="K1664" s="41" t="s">
        <v>306</v>
      </c>
      <c r="L1664" s="41" t="s">
        <v>101</v>
      </c>
      <c r="M1664" s="41" t="s">
        <v>136</v>
      </c>
      <c r="N1664" s="41" t="s">
        <v>103</v>
      </c>
      <c r="O1664" s="41">
        <v>0</v>
      </c>
      <c r="P1664" s="42">
        <v>0</v>
      </c>
      <c r="Q1664" s="41" t="s">
        <v>121</v>
      </c>
      <c r="R1664" s="41" t="s">
        <v>122</v>
      </c>
      <c r="S1664" s="41" t="s">
        <v>122</v>
      </c>
      <c r="T1664" s="41" t="s">
        <v>121</v>
      </c>
      <c r="U1664" s="41" t="s">
        <v>136</v>
      </c>
      <c r="V1664" s="41" t="s">
        <v>136</v>
      </c>
      <c r="W1664" s="47" t="s">
        <v>296</v>
      </c>
      <c r="X1664" s="43">
        <v>43593</v>
      </c>
      <c r="Y1664" s="43">
        <f t="shared" si="120"/>
        <v>43593</v>
      </c>
      <c r="Z1664" s="41">
        <f t="shared" si="121"/>
        <v>1657</v>
      </c>
      <c r="AA1664" s="42">
        <v>522</v>
      </c>
      <c r="AB1664" s="42">
        <v>0</v>
      </c>
      <c r="AC1664" s="40"/>
      <c r="AD1664" s="44" t="s">
        <v>400</v>
      </c>
      <c r="AE1664" s="41">
        <f t="shared" si="122"/>
        <v>1657</v>
      </c>
      <c r="AF1664" s="45" t="s">
        <v>401</v>
      </c>
      <c r="AG1664" s="46" t="s">
        <v>173</v>
      </c>
      <c r="AH1664" s="40">
        <f t="shared" si="118"/>
        <v>43646</v>
      </c>
      <c r="AI1664" s="40">
        <f t="shared" si="119"/>
        <v>43646</v>
      </c>
      <c r="AJ1664" s="41" t="s">
        <v>402</v>
      </c>
    </row>
    <row r="1665" spans="1:36" ht="15" customHeight="1">
      <c r="A1665" s="39">
        <f t="shared" si="123"/>
        <v>2019</v>
      </c>
      <c r="B1665" s="40">
        <v>43556</v>
      </c>
      <c r="C1665" s="40">
        <v>43646</v>
      </c>
      <c r="D1665" s="41" t="s">
        <v>96</v>
      </c>
      <c r="E1665" s="41">
        <v>322</v>
      </c>
      <c r="F1665" s="41" t="s">
        <v>144</v>
      </c>
      <c r="G1665" s="41" t="s">
        <v>144</v>
      </c>
      <c r="H1665" s="41" t="s">
        <v>145</v>
      </c>
      <c r="I1665" s="41" t="s">
        <v>1346</v>
      </c>
      <c r="J1665" s="41" t="s">
        <v>305</v>
      </c>
      <c r="K1665" s="41" t="s">
        <v>306</v>
      </c>
      <c r="L1665" s="41" t="s">
        <v>101</v>
      </c>
      <c r="M1665" s="41" t="s">
        <v>136</v>
      </c>
      <c r="N1665" s="41" t="s">
        <v>103</v>
      </c>
      <c r="O1665" s="41">
        <v>0</v>
      </c>
      <c r="P1665" s="42">
        <v>0</v>
      </c>
      <c r="Q1665" s="41" t="s">
        <v>121</v>
      </c>
      <c r="R1665" s="41" t="s">
        <v>122</v>
      </c>
      <c r="S1665" s="41" t="s">
        <v>122</v>
      </c>
      <c r="T1665" s="41" t="s">
        <v>121</v>
      </c>
      <c r="U1665" s="41" t="s">
        <v>136</v>
      </c>
      <c r="V1665" s="41" t="s">
        <v>136</v>
      </c>
      <c r="W1665" s="47" t="s">
        <v>296</v>
      </c>
      <c r="X1665" s="43">
        <v>43593</v>
      </c>
      <c r="Y1665" s="43">
        <f t="shared" si="120"/>
        <v>43593</v>
      </c>
      <c r="Z1665" s="41">
        <f t="shared" si="121"/>
        <v>1658</v>
      </c>
      <c r="AA1665" s="42">
        <v>174</v>
      </c>
      <c r="AB1665" s="42">
        <v>0</v>
      </c>
      <c r="AC1665" s="40"/>
      <c r="AD1665" s="44" t="s">
        <v>400</v>
      </c>
      <c r="AE1665" s="41">
        <f t="shared" si="122"/>
        <v>1658</v>
      </c>
      <c r="AF1665" s="45" t="s">
        <v>401</v>
      </c>
      <c r="AG1665" s="46" t="s">
        <v>173</v>
      </c>
      <c r="AH1665" s="40">
        <f t="shared" si="118"/>
        <v>43646</v>
      </c>
      <c r="AI1665" s="40">
        <f t="shared" si="119"/>
        <v>43646</v>
      </c>
      <c r="AJ1665" s="41" t="s">
        <v>402</v>
      </c>
    </row>
    <row r="1666" spans="1:36" ht="15" customHeight="1">
      <c r="A1666" s="39">
        <f t="shared" si="123"/>
        <v>2019</v>
      </c>
      <c r="B1666" s="40">
        <v>43556</v>
      </c>
      <c r="C1666" s="40">
        <v>43646</v>
      </c>
      <c r="D1666" s="41" t="s">
        <v>96</v>
      </c>
      <c r="E1666" s="41">
        <v>322</v>
      </c>
      <c r="F1666" s="41" t="s">
        <v>144</v>
      </c>
      <c r="G1666" s="41" t="s">
        <v>144</v>
      </c>
      <c r="H1666" s="41" t="s">
        <v>145</v>
      </c>
      <c r="I1666" s="41" t="s">
        <v>1346</v>
      </c>
      <c r="J1666" s="41" t="s">
        <v>305</v>
      </c>
      <c r="K1666" s="41" t="s">
        <v>306</v>
      </c>
      <c r="L1666" s="41" t="s">
        <v>101</v>
      </c>
      <c r="M1666" s="41" t="s">
        <v>136</v>
      </c>
      <c r="N1666" s="41" t="s">
        <v>103</v>
      </c>
      <c r="O1666" s="41">
        <v>0</v>
      </c>
      <c r="P1666" s="42">
        <v>0</v>
      </c>
      <c r="Q1666" s="41" t="s">
        <v>121</v>
      </c>
      <c r="R1666" s="41" t="s">
        <v>122</v>
      </c>
      <c r="S1666" s="41" t="s">
        <v>122</v>
      </c>
      <c r="T1666" s="41" t="s">
        <v>121</v>
      </c>
      <c r="U1666" s="41" t="s">
        <v>136</v>
      </c>
      <c r="V1666" s="41" t="s">
        <v>136</v>
      </c>
      <c r="W1666" s="47" t="s">
        <v>296</v>
      </c>
      <c r="X1666" s="43">
        <v>43589</v>
      </c>
      <c r="Y1666" s="43">
        <f t="shared" si="120"/>
        <v>43589</v>
      </c>
      <c r="Z1666" s="41">
        <f t="shared" si="121"/>
        <v>1659</v>
      </c>
      <c r="AA1666" s="42">
        <v>87</v>
      </c>
      <c r="AB1666" s="42">
        <v>0</v>
      </c>
      <c r="AC1666" s="40"/>
      <c r="AD1666" s="44" t="s">
        <v>400</v>
      </c>
      <c r="AE1666" s="41">
        <f t="shared" si="122"/>
        <v>1659</v>
      </c>
      <c r="AF1666" s="45" t="s">
        <v>401</v>
      </c>
      <c r="AG1666" s="46" t="s">
        <v>173</v>
      </c>
      <c r="AH1666" s="40">
        <f t="shared" si="118"/>
        <v>43646</v>
      </c>
      <c r="AI1666" s="40">
        <f t="shared" si="119"/>
        <v>43646</v>
      </c>
      <c r="AJ1666" s="41" t="s">
        <v>402</v>
      </c>
    </row>
    <row r="1667" spans="1:36" ht="15" customHeight="1">
      <c r="A1667" s="39">
        <f t="shared" si="123"/>
        <v>2019</v>
      </c>
      <c r="B1667" s="40">
        <v>43556</v>
      </c>
      <c r="C1667" s="40">
        <v>43646</v>
      </c>
      <c r="D1667" s="41" t="s">
        <v>96</v>
      </c>
      <c r="E1667" s="41">
        <v>322</v>
      </c>
      <c r="F1667" s="41" t="s">
        <v>144</v>
      </c>
      <c r="G1667" s="41" t="s">
        <v>144</v>
      </c>
      <c r="H1667" s="41" t="s">
        <v>145</v>
      </c>
      <c r="I1667" s="41" t="s">
        <v>1346</v>
      </c>
      <c r="J1667" s="41" t="s">
        <v>305</v>
      </c>
      <c r="K1667" s="41" t="s">
        <v>306</v>
      </c>
      <c r="L1667" s="41" t="s">
        <v>101</v>
      </c>
      <c r="M1667" s="41" t="s">
        <v>136</v>
      </c>
      <c r="N1667" s="41" t="s">
        <v>103</v>
      </c>
      <c r="O1667" s="41">
        <v>0</v>
      </c>
      <c r="P1667" s="42">
        <v>0</v>
      </c>
      <c r="Q1667" s="41" t="s">
        <v>121</v>
      </c>
      <c r="R1667" s="41" t="s">
        <v>122</v>
      </c>
      <c r="S1667" s="41" t="s">
        <v>122</v>
      </c>
      <c r="T1667" s="41" t="s">
        <v>121</v>
      </c>
      <c r="U1667" s="41" t="s">
        <v>136</v>
      </c>
      <c r="V1667" s="41" t="s">
        <v>136</v>
      </c>
      <c r="W1667" s="47" t="s">
        <v>296</v>
      </c>
      <c r="X1667" s="43">
        <v>43588</v>
      </c>
      <c r="Y1667" s="43">
        <f t="shared" si="120"/>
        <v>43588</v>
      </c>
      <c r="Z1667" s="41">
        <f t="shared" si="121"/>
        <v>1660</v>
      </c>
      <c r="AA1667" s="42">
        <v>122</v>
      </c>
      <c r="AB1667" s="42">
        <v>0</v>
      </c>
      <c r="AC1667" s="40"/>
      <c r="AD1667" s="44" t="s">
        <v>400</v>
      </c>
      <c r="AE1667" s="41">
        <f t="shared" si="122"/>
        <v>1660</v>
      </c>
      <c r="AF1667" s="45" t="s">
        <v>401</v>
      </c>
      <c r="AG1667" s="46" t="s">
        <v>173</v>
      </c>
      <c r="AH1667" s="40">
        <f t="shared" si="118"/>
        <v>43646</v>
      </c>
      <c r="AI1667" s="40">
        <f t="shared" si="119"/>
        <v>43646</v>
      </c>
      <c r="AJ1667" s="41" t="s">
        <v>402</v>
      </c>
    </row>
    <row r="1668" spans="1:36" ht="15" customHeight="1">
      <c r="A1668" s="39">
        <f t="shared" si="123"/>
        <v>2019</v>
      </c>
      <c r="B1668" s="40">
        <v>43556</v>
      </c>
      <c r="C1668" s="40">
        <v>43646</v>
      </c>
      <c r="D1668" s="41" t="s">
        <v>96</v>
      </c>
      <c r="E1668" s="41">
        <v>322</v>
      </c>
      <c r="F1668" s="41" t="s">
        <v>144</v>
      </c>
      <c r="G1668" s="41" t="s">
        <v>144</v>
      </c>
      <c r="H1668" s="41" t="s">
        <v>145</v>
      </c>
      <c r="I1668" s="41" t="s">
        <v>1346</v>
      </c>
      <c r="J1668" s="41" t="s">
        <v>305</v>
      </c>
      <c r="K1668" s="41" t="s">
        <v>306</v>
      </c>
      <c r="L1668" s="41" t="s">
        <v>101</v>
      </c>
      <c r="M1668" s="41" t="s">
        <v>136</v>
      </c>
      <c r="N1668" s="41" t="s">
        <v>103</v>
      </c>
      <c r="O1668" s="41">
        <v>0</v>
      </c>
      <c r="P1668" s="42">
        <v>0</v>
      </c>
      <c r="Q1668" s="41" t="s">
        <v>121</v>
      </c>
      <c r="R1668" s="41" t="s">
        <v>122</v>
      </c>
      <c r="S1668" s="41" t="s">
        <v>122</v>
      </c>
      <c r="T1668" s="41" t="s">
        <v>121</v>
      </c>
      <c r="U1668" s="41" t="s">
        <v>136</v>
      </c>
      <c r="V1668" s="41" t="s">
        <v>136</v>
      </c>
      <c r="W1668" s="47" t="s">
        <v>296</v>
      </c>
      <c r="X1668" s="43">
        <v>43587</v>
      </c>
      <c r="Y1668" s="43">
        <f t="shared" si="120"/>
        <v>43587</v>
      </c>
      <c r="Z1668" s="41">
        <f t="shared" si="121"/>
        <v>1661</v>
      </c>
      <c r="AA1668" s="42">
        <v>135</v>
      </c>
      <c r="AB1668" s="42">
        <v>0</v>
      </c>
      <c r="AC1668" s="40"/>
      <c r="AD1668" s="44" t="s">
        <v>400</v>
      </c>
      <c r="AE1668" s="41">
        <f t="shared" si="122"/>
        <v>1661</v>
      </c>
      <c r="AF1668" s="45" t="s">
        <v>401</v>
      </c>
      <c r="AG1668" s="46" t="s">
        <v>173</v>
      </c>
      <c r="AH1668" s="40">
        <f t="shared" si="118"/>
        <v>43646</v>
      </c>
      <c r="AI1668" s="40">
        <f t="shared" si="119"/>
        <v>43646</v>
      </c>
      <c r="AJ1668" s="41" t="s">
        <v>402</v>
      </c>
    </row>
    <row r="1669" spans="1:36" ht="15" customHeight="1">
      <c r="A1669" s="39">
        <f t="shared" si="123"/>
        <v>2019</v>
      </c>
      <c r="B1669" s="40">
        <v>43556</v>
      </c>
      <c r="C1669" s="40">
        <v>43646</v>
      </c>
      <c r="D1669" s="41" t="s">
        <v>96</v>
      </c>
      <c r="E1669" s="41">
        <v>322</v>
      </c>
      <c r="F1669" s="41" t="s">
        <v>144</v>
      </c>
      <c r="G1669" s="41" t="s">
        <v>144</v>
      </c>
      <c r="H1669" s="41" t="s">
        <v>145</v>
      </c>
      <c r="I1669" s="41" t="s">
        <v>1346</v>
      </c>
      <c r="J1669" s="41" t="s">
        <v>305</v>
      </c>
      <c r="K1669" s="41" t="s">
        <v>306</v>
      </c>
      <c r="L1669" s="41" t="s">
        <v>101</v>
      </c>
      <c r="M1669" s="41" t="s">
        <v>136</v>
      </c>
      <c r="N1669" s="41" t="s">
        <v>103</v>
      </c>
      <c r="O1669" s="41">
        <v>0</v>
      </c>
      <c r="P1669" s="42">
        <v>0</v>
      </c>
      <c r="Q1669" s="41" t="s">
        <v>121</v>
      </c>
      <c r="R1669" s="41" t="s">
        <v>122</v>
      </c>
      <c r="S1669" s="41" t="s">
        <v>122</v>
      </c>
      <c r="T1669" s="41" t="s">
        <v>121</v>
      </c>
      <c r="U1669" s="41" t="s">
        <v>136</v>
      </c>
      <c r="V1669" s="41" t="s">
        <v>136</v>
      </c>
      <c r="W1669" s="47" t="s">
        <v>296</v>
      </c>
      <c r="X1669" s="43">
        <v>43592</v>
      </c>
      <c r="Y1669" s="43">
        <f t="shared" si="120"/>
        <v>43592</v>
      </c>
      <c r="Z1669" s="41">
        <f t="shared" si="121"/>
        <v>1662</v>
      </c>
      <c r="AA1669" s="42">
        <v>223</v>
      </c>
      <c r="AB1669" s="42">
        <v>0</v>
      </c>
      <c r="AC1669" s="40"/>
      <c r="AD1669" s="44" t="s">
        <v>400</v>
      </c>
      <c r="AE1669" s="41">
        <f t="shared" si="122"/>
        <v>1662</v>
      </c>
      <c r="AF1669" s="45" t="s">
        <v>401</v>
      </c>
      <c r="AG1669" s="46" t="s">
        <v>173</v>
      </c>
      <c r="AH1669" s="40">
        <f t="shared" si="118"/>
        <v>43646</v>
      </c>
      <c r="AI1669" s="40">
        <f t="shared" si="119"/>
        <v>43646</v>
      </c>
      <c r="AJ1669" s="41" t="s">
        <v>402</v>
      </c>
    </row>
    <row r="1670" spans="1:36" ht="15" customHeight="1">
      <c r="A1670" s="39">
        <f t="shared" si="123"/>
        <v>2019</v>
      </c>
      <c r="B1670" s="40">
        <v>43556</v>
      </c>
      <c r="C1670" s="40">
        <v>43646</v>
      </c>
      <c r="D1670" s="41" t="s">
        <v>96</v>
      </c>
      <c r="E1670" s="41">
        <v>322</v>
      </c>
      <c r="F1670" s="41" t="s">
        <v>144</v>
      </c>
      <c r="G1670" s="41" t="s">
        <v>144</v>
      </c>
      <c r="H1670" s="41" t="s">
        <v>145</v>
      </c>
      <c r="I1670" s="41" t="s">
        <v>1346</v>
      </c>
      <c r="J1670" s="41" t="s">
        <v>305</v>
      </c>
      <c r="K1670" s="41" t="s">
        <v>306</v>
      </c>
      <c r="L1670" s="41" t="s">
        <v>101</v>
      </c>
      <c r="M1670" s="41" t="s">
        <v>136</v>
      </c>
      <c r="N1670" s="41" t="s">
        <v>103</v>
      </c>
      <c r="O1670" s="41">
        <v>0</v>
      </c>
      <c r="P1670" s="42">
        <v>0</v>
      </c>
      <c r="Q1670" s="41" t="s">
        <v>121</v>
      </c>
      <c r="R1670" s="41" t="s">
        <v>122</v>
      </c>
      <c r="S1670" s="41" t="s">
        <v>122</v>
      </c>
      <c r="T1670" s="41" t="s">
        <v>121</v>
      </c>
      <c r="U1670" s="41" t="s">
        <v>136</v>
      </c>
      <c r="V1670" s="41" t="s">
        <v>136</v>
      </c>
      <c r="W1670" s="47" t="s">
        <v>296</v>
      </c>
      <c r="X1670" s="43">
        <v>43590</v>
      </c>
      <c r="Y1670" s="43">
        <f t="shared" si="120"/>
        <v>43590</v>
      </c>
      <c r="Z1670" s="41">
        <f t="shared" si="121"/>
        <v>1663</v>
      </c>
      <c r="AA1670" s="42">
        <v>522</v>
      </c>
      <c r="AB1670" s="42">
        <v>0</v>
      </c>
      <c r="AC1670" s="40"/>
      <c r="AD1670" s="44" t="s">
        <v>400</v>
      </c>
      <c r="AE1670" s="41">
        <f t="shared" si="122"/>
        <v>1663</v>
      </c>
      <c r="AF1670" s="45" t="s">
        <v>401</v>
      </c>
      <c r="AG1670" s="46" t="s">
        <v>173</v>
      </c>
      <c r="AH1670" s="40">
        <f t="shared" si="118"/>
        <v>43646</v>
      </c>
      <c r="AI1670" s="40">
        <f t="shared" si="119"/>
        <v>43646</v>
      </c>
      <c r="AJ1670" s="41" t="s">
        <v>402</v>
      </c>
    </row>
    <row r="1671" spans="1:36" ht="15" customHeight="1">
      <c r="A1671" s="39">
        <f t="shared" si="123"/>
        <v>2019</v>
      </c>
      <c r="B1671" s="40">
        <v>43556</v>
      </c>
      <c r="C1671" s="40">
        <v>43646</v>
      </c>
      <c r="D1671" s="41" t="s">
        <v>96</v>
      </c>
      <c r="E1671" s="41">
        <v>322</v>
      </c>
      <c r="F1671" s="41" t="s">
        <v>144</v>
      </c>
      <c r="G1671" s="41" t="s">
        <v>144</v>
      </c>
      <c r="H1671" s="41" t="s">
        <v>145</v>
      </c>
      <c r="I1671" s="41" t="s">
        <v>1346</v>
      </c>
      <c r="J1671" s="41" t="s">
        <v>305</v>
      </c>
      <c r="K1671" s="41" t="s">
        <v>306</v>
      </c>
      <c r="L1671" s="41" t="s">
        <v>101</v>
      </c>
      <c r="M1671" s="41" t="s">
        <v>136</v>
      </c>
      <c r="N1671" s="41" t="s">
        <v>103</v>
      </c>
      <c r="O1671" s="41">
        <v>0</v>
      </c>
      <c r="P1671" s="42">
        <v>0</v>
      </c>
      <c r="Q1671" s="41" t="s">
        <v>121</v>
      </c>
      <c r="R1671" s="41" t="s">
        <v>122</v>
      </c>
      <c r="S1671" s="41" t="s">
        <v>122</v>
      </c>
      <c r="T1671" s="41" t="s">
        <v>121</v>
      </c>
      <c r="U1671" s="41" t="s">
        <v>136</v>
      </c>
      <c r="V1671" s="41" t="s">
        <v>136</v>
      </c>
      <c r="W1671" s="47" t="s">
        <v>296</v>
      </c>
      <c r="X1671" s="43">
        <v>43589</v>
      </c>
      <c r="Y1671" s="43">
        <f t="shared" si="120"/>
        <v>43589</v>
      </c>
      <c r="Z1671" s="41">
        <f t="shared" si="121"/>
        <v>1664</v>
      </c>
      <c r="AA1671" s="42">
        <v>305</v>
      </c>
      <c r="AB1671" s="42">
        <v>0</v>
      </c>
      <c r="AC1671" s="40"/>
      <c r="AD1671" s="44" t="s">
        <v>400</v>
      </c>
      <c r="AE1671" s="41">
        <f t="shared" si="122"/>
        <v>1664</v>
      </c>
      <c r="AF1671" s="45" t="s">
        <v>401</v>
      </c>
      <c r="AG1671" s="46" t="s">
        <v>173</v>
      </c>
      <c r="AH1671" s="40">
        <f t="shared" si="118"/>
        <v>43646</v>
      </c>
      <c r="AI1671" s="40">
        <f t="shared" si="119"/>
        <v>43646</v>
      </c>
      <c r="AJ1671" s="41" t="s">
        <v>402</v>
      </c>
    </row>
    <row r="1672" spans="1:36" ht="15" customHeight="1">
      <c r="A1672" s="39">
        <f t="shared" si="123"/>
        <v>2019</v>
      </c>
      <c r="B1672" s="40">
        <v>43556</v>
      </c>
      <c r="C1672" s="40">
        <v>43646</v>
      </c>
      <c r="D1672" s="41" t="s">
        <v>99</v>
      </c>
      <c r="E1672" s="41"/>
      <c r="F1672" s="41"/>
      <c r="G1672" s="41"/>
      <c r="H1672" s="41"/>
      <c r="I1672" s="41" t="s">
        <v>720</v>
      </c>
      <c r="J1672" s="41" t="s">
        <v>273</v>
      </c>
      <c r="K1672" s="41" t="s">
        <v>175</v>
      </c>
      <c r="L1672" s="41" t="s">
        <v>101</v>
      </c>
      <c r="M1672" s="41" t="s">
        <v>1937</v>
      </c>
      <c r="N1672" s="41" t="s">
        <v>103</v>
      </c>
      <c r="O1672" s="41">
        <v>0</v>
      </c>
      <c r="P1672" s="42">
        <v>0</v>
      </c>
      <c r="Q1672" s="41" t="s">
        <v>121</v>
      </c>
      <c r="R1672" s="41" t="s">
        <v>701</v>
      </c>
      <c r="S1672" s="41" t="s">
        <v>701</v>
      </c>
      <c r="T1672" s="41" t="s">
        <v>121</v>
      </c>
      <c r="U1672" s="41" t="s">
        <v>122</v>
      </c>
      <c r="V1672" s="41" t="s">
        <v>122</v>
      </c>
      <c r="W1672" s="47" t="s">
        <v>702</v>
      </c>
      <c r="X1672" s="43">
        <v>43640</v>
      </c>
      <c r="Y1672" s="43">
        <f t="shared" si="120"/>
        <v>43640</v>
      </c>
      <c r="Z1672" s="41">
        <f t="shared" si="121"/>
        <v>1665</v>
      </c>
      <c r="AA1672" s="42">
        <v>1610</v>
      </c>
      <c r="AB1672" s="42">
        <v>0</v>
      </c>
      <c r="AC1672" s="40"/>
      <c r="AD1672" s="44" t="s">
        <v>400</v>
      </c>
      <c r="AE1672" s="41">
        <f t="shared" si="122"/>
        <v>1665</v>
      </c>
      <c r="AF1672" s="45" t="s">
        <v>401</v>
      </c>
      <c r="AG1672" s="46" t="s">
        <v>173</v>
      </c>
      <c r="AH1672" s="40">
        <f t="shared" si="118"/>
        <v>43646</v>
      </c>
      <c r="AI1672" s="40">
        <f t="shared" si="119"/>
        <v>43646</v>
      </c>
      <c r="AJ1672" s="41" t="s">
        <v>402</v>
      </c>
    </row>
    <row r="1673" spans="1:36" ht="15" customHeight="1">
      <c r="A1673" s="39">
        <f t="shared" si="123"/>
        <v>2019</v>
      </c>
      <c r="B1673" s="40">
        <v>43556</v>
      </c>
      <c r="C1673" s="40">
        <v>43646</v>
      </c>
      <c r="D1673" s="41" t="s">
        <v>96</v>
      </c>
      <c r="E1673" s="41">
        <v>519</v>
      </c>
      <c r="F1673" s="41" t="s">
        <v>335</v>
      </c>
      <c r="G1673" s="41" t="s">
        <v>335</v>
      </c>
      <c r="H1673" s="41" t="s">
        <v>145</v>
      </c>
      <c r="I1673" s="41" t="s">
        <v>336</v>
      </c>
      <c r="J1673" s="41" t="s">
        <v>337</v>
      </c>
      <c r="K1673" s="41" t="s">
        <v>338</v>
      </c>
      <c r="L1673" s="41" t="s">
        <v>101</v>
      </c>
      <c r="M1673" s="41" t="s">
        <v>1983</v>
      </c>
      <c r="N1673" s="41" t="s">
        <v>103</v>
      </c>
      <c r="O1673" s="41">
        <v>0</v>
      </c>
      <c r="P1673" s="42">
        <v>0</v>
      </c>
      <c r="Q1673" s="41" t="s">
        <v>121</v>
      </c>
      <c r="R1673" s="41" t="s">
        <v>122</v>
      </c>
      <c r="S1673" s="41" t="s">
        <v>122</v>
      </c>
      <c r="T1673" s="41" t="s">
        <v>121</v>
      </c>
      <c r="U1673" s="41" t="s">
        <v>122</v>
      </c>
      <c r="V1673" s="41" t="s">
        <v>122</v>
      </c>
      <c r="W1673" s="47" t="s">
        <v>1042</v>
      </c>
      <c r="X1673" s="43">
        <v>43622</v>
      </c>
      <c r="Y1673" s="43">
        <f t="shared" si="120"/>
        <v>43622</v>
      </c>
      <c r="Z1673" s="41">
        <f t="shared" si="121"/>
        <v>1666</v>
      </c>
      <c r="AA1673" s="42">
        <v>50</v>
      </c>
      <c r="AB1673" s="42">
        <v>0</v>
      </c>
      <c r="AC1673" s="40"/>
      <c r="AD1673" s="44" t="s">
        <v>400</v>
      </c>
      <c r="AE1673" s="41">
        <f t="shared" si="122"/>
        <v>1666</v>
      </c>
      <c r="AF1673" s="45" t="s">
        <v>401</v>
      </c>
      <c r="AG1673" s="46" t="s">
        <v>173</v>
      </c>
      <c r="AH1673" s="40">
        <f t="shared" si="118"/>
        <v>43646</v>
      </c>
      <c r="AI1673" s="40">
        <f t="shared" si="119"/>
        <v>43646</v>
      </c>
      <c r="AJ1673" s="41" t="s">
        <v>402</v>
      </c>
    </row>
    <row r="1674" spans="1:36" ht="15" customHeight="1">
      <c r="A1674" s="39">
        <f t="shared" si="123"/>
        <v>2019</v>
      </c>
      <c r="B1674" s="40">
        <v>43556</v>
      </c>
      <c r="C1674" s="40">
        <v>43646</v>
      </c>
      <c r="D1674" s="41" t="s">
        <v>96</v>
      </c>
      <c r="E1674" s="41">
        <v>322</v>
      </c>
      <c r="F1674" s="41" t="s">
        <v>144</v>
      </c>
      <c r="G1674" s="41" t="s">
        <v>144</v>
      </c>
      <c r="H1674" s="41" t="s">
        <v>145</v>
      </c>
      <c r="I1674" s="41" t="s">
        <v>331</v>
      </c>
      <c r="J1674" s="41" t="s">
        <v>332</v>
      </c>
      <c r="K1674" s="41" t="s">
        <v>333</v>
      </c>
      <c r="L1674" s="41" t="s">
        <v>101</v>
      </c>
      <c r="M1674" s="41" t="s">
        <v>210</v>
      </c>
      <c r="N1674" s="41" t="s">
        <v>103</v>
      </c>
      <c r="O1674" s="41">
        <v>0</v>
      </c>
      <c r="P1674" s="42">
        <v>0</v>
      </c>
      <c r="Q1674" s="41" t="s">
        <v>121</v>
      </c>
      <c r="R1674" s="41" t="s">
        <v>122</v>
      </c>
      <c r="S1674" s="41" t="s">
        <v>122</v>
      </c>
      <c r="T1674" s="41" t="s">
        <v>121</v>
      </c>
      <c r="U1674" s="41" t="s">
        <v>122</v>
      </c>
      <c r="V1674" s="41" t="s">
        <v>210</v>
      </c>
      <c r="W1674" s="47" t="s">
        <v>296</v>
      </c>
      <c r="X1674" s="43">
        <v>43622</v>
      </c>
      <c r="Y1674" s="43">
        <f t="shared" si="120"/>
        <v>43622</v>
      </c>
      <c r="Z1674" s="41">
        <f t="shared" si="121"/>
        <v>1667</v>
      </c>
      <c r="AA1674" s="42">
        <v>150</v>
      </c>
      <c r="AB1674" s="42">
        <v>0</v>
      </c>
      <c r="AC1674" s="40"/>
      <c r="AD1674" s="44" t="s">
        <v>400</v>
      </c>
      <c r="AE1674" s="41">
        <f t="shared" si="122"/>
        <v>1667</v>
      </c>
      <c r="AF1674" s="45" t="s">
        <v>401</v>
      </c>
      <c r="AG1674" s="46" t="s">
        <v>173</v>
      </c>
      <c r="AH1674" s="40">
        <f t="shared" ref="AH1674:AH1737" si="124">+C1674</f>
        <v>43646</v>
      </c>
      <c r="AI1674" s="40">
        <f t="shared" si="119"/>
        <v>43646</v>
      </c>
      <c r="AJ1674" s="41" t="s">
        <v>402</v>
      </c>
    </row>
    <row r="1675" spans="1:36" ht="15" customHeight="1">
      <c r="A1675" s="39">
        <f t="shared" si="123"/>
        <v>2019</v>
      </c>
      <c r="B1675" s="40">
        <v>43556</v>
      </c>
      <c r="C1675" s="40">
        <v>43646</v>
      </c>
      <c r="D1675" s="41" t="s">
        <v>96</v>
      </c>
      <c r="E1675" s="41">
        <v>322</v>
      </c>
      <c r="F1675" s="41" t="s">
        <v>144</v>
      </c>
      <c r="G1675" s="41" t="s">
        <v>144</v>
      </c>
      <c r="H1675" s="41" t="s">
        <v>145</v>
      </c>
      <c r="I1675" s="41" t="s">
        <v>331</v>
      </c>
      <c r="J1675" s="41" t="s">
        <v>332</v>
      </c>
      <c r="K1675" s="41" t="s">
        <v>333</v>
      </c>
      <c r="L1675" s="41" t="s">
        <v>101</v>
      </c>
      <c r="M1675" s="41" t="s">
        <v>210</v>
      </c>
      <c r="N1675" s="41" t="s">
        <v>103</v>
      </c>
      <c r="O1675" s="41">
        <v>0</v>
      </c>
      <c r="P1675" s="42">
        <v>0</v>
      </c>
      <c r="Q1675" s="41" t="s">
        <v>121</v>
      </c>
      <c r="R1675" s="41" t="s">
        <v>122</v>
      </c>
      <c r="S1675" s="41" t="s">
        <v>122</v>
      </c>
      <c r="T1675" s="41" t="s">
        <v>121</v>
      </c>
      <c r="U1675" s="41" t="s">
        <v>122</v>
      </c>
      <c r="V1675" s="41" t="s">
        <v>210</v>
      </c>
      <c r="W1675" s="47" t="s">
        <v>296</v>
      </c>
      <c r="X1675" s="43">
        <v>43623</v>
      </c>
      <c r="Y1675" s="43">
        <f t="shared" si="120"/>
        <v>43623</v>
      </c>
      <c r="Z1675" s="41">
        <f t="shared" si="121"/>
        <v>1668</v>
      </c>
      <c r="AA1675" s="42">
        <v>310</v>
      </c>
      <c r="AB1675" s="42">
        <v>0</v>
      </c>
      <c r="AC1675" s="40"/>
      <c r="AD1675" s="44" t="s">
        <v>400</v>
      </c>
      <c r="AE1675" s="41">
        <f t="shared" si="122"/>
        <v>1668</v>
      </c>
      <c r="AF1675" s="45" t="s">
        <v>401</v>
      </c>
      <c r="AG1675" s="46" t="s">
        <v>173</v>
      </c>
      <c r="AH1675" s="40">
        <f t="shared" si="124"/>
        <v>43646</v>
      </c>
      <c r="AI1675" s="40">
        <f t="shared" si="119"/>
        <v>43646</v>
      </c>
      <c r="AJ1675" s="41" t="s">
        <v>402</v>
      </c>
    </row>
    <row r="1676" spans="1:36" ht="15" customHeight="1">
      <c r="A1676" s="39">
        <f t="shared" si="123"/>
        <v>2019</v>
      </c>
      <c r="B1676" s="40">
        <v>43556</v>
      </c>
      <c r="C1676" s="40">
        <v>43646</v>
      </c>
      <c r="D1676" s="41" t="s">
        <v>96</v>
      </c>
      <c r="E1676" s="41">
        <v>322</v>
      </c>
      <c r="F1676" s="41" t="s">
        <v>144</v>
      </c>
      <c r="G1676" s="41" t="s">
        <v>144</v>
      </c>
      <c r="H1676" s="41" t="s">
        <v>145</v>
      </c>
      <c r="I1676" s="41" t="s">
        <v>1346</v>
      </c>
      <c r="J1676" s="41" t="s">
        <v>305</v>
      </c>
      <c r="K1676" s="41" t="s">
        <v>306</v>
      </c>
      <c r="L1676" s="41" t="s">
        <v>101</v>
      </c>
      <c r="M1676" s="41" t="s">
        <v>1984</v>
      </c>
      <c r="N1676" s="41" t="s">
        <v>103</v>
      </c>
      <c r="O1676" s="41">
        <v>0</v>
      </c>
      <c r="P1676" s="42">
        <v>0</v>
      </c>
      <c r="Q1676" s="41" t="s">
        <v>121</v>
      </c>
      <c r="R1676" s="41" t="s">
        <v>122</v>
      </c>
      <c r="S1676" s="41" t="s">
        <v>122</v>
      </c>
      <c r="T1676" s="41" t="s">
        <v>121</v>
      </c>
      <c r="U1676" s="41" t="s">
        <v>122</v>
      </c>
      <c r="V1676" s="41" t="s">
        <v>1356</v>
      </c>
      <c r="W1676" s="47" t="s">
        <v>296</v>
      </c>
      <c r="X1676" s="43">
        <v>43624</v>
      </c>
      <c r="Y1676" s="43">
        <f t="shared" si="120"/>
        <v>43624</v>
      </c>
      <c r="Z1676" s="41">
        <f t="shared" si="121"/>
        <v>1669</v>
      </c>
      <c r="AA1676" s="42">
        <v>120</v>
      </c>
      <c r="AB1676" s="42">
        <v>0</v>
      </c>
      <c r="AC1676" s="40"/>
      <c r="AD1676" s="44" t="s">
        <v>400</v>
      </c>
      <c r="AE1676" s="41">
        <f t="shared" si="122"/>
        <v>1669</v>
      </c>
      <c r="AF1676" s="45" t="s">
        <v>401</v>
      </c>
      <c r="AG1676" s="46" t="s">
        <v>173</v>
      </c>
      <c r="AH1676" s="40">
        <f t="shared" si="124"/>
        <v>43646</v>
      </c>
      <c r="AI1676" s="40">
        <f t="shared" si="119"/>
        <v>43646</v>
      </c>
      <c r="AJ1676" s="41" t="s">
        <v>402</v>
      </c>
    </row>
    <row r="1677" spans="1:36" ht="15" customHeight="1">
      <c r="A1677" s="39">
        <f t="shared" si="123"/>
        <v>2019</v>
      </c>
      <c r="B1677" s="40">
        <v>43556</v>
      </c>
      <c r="C1677" s="40">
        <v>43646</v>
      </c>
      <c r="D1677" s="41" t="s">
        <v>96</v>
      </c>
      <c r="E1677" s="41">
        <v>322</v>
      </c>
      <c r="F1677" s="41" t="s">
        <v>144</v>
      </c>
      <c r="G1677" s="41" t="s">
        <v>144</v>
      </c>
      <c r="H1677" s="41" t="s">
        <v>145</v>
      </c>
      <c r="I1677" s="41" t="s">
        <v>1346</v>
      </c>
      <c r="J1677" s="41" t="s">
        <v>305</v>
      </c>
      <c r="K1677" s="41" t="s">
        <v>306</v>
      </c>
      <c r="L1677" s="41" t="s">
        <v>101</v>
      </c>
      <c r="M1677" s="41" t="s">
        <v>1984</v>
      </c>
      <c r="N1677" s="41" t="s">
        <v>103</v>
      </c>
      <c r="O1677" s="41">
        <v>0</v>
      </c>
      <c r="P1677" s="42">
        <v>0</v>
      </c>
      <c r="Q1677" s="41" t="s">
        <v>121</v>
      </c>
      <c r="R1677" s="41" t="s">
        <v>122</v>
      </c>
      <c r="S1677" s="41" t="s">
        <v>122</v>
      </c>
      <c r="T1677" s="41" t="s">
        <v>121</v>
      </c>
      <c r="U1677" s="41" t="s">
        <v>122</v>
      </c>
      <c r="V1677" s="41" t="s">
        <v>1356</v>
      </c>
      <c r="W1677" s="47" t="s">
        <v>296</v>
      </c>
      <c r="X1677" s="43">
        <v>43626</v>
      </c>
      <c r="Y1677" s="43">
        <f t="shared" si="120"/>
        <v>43626</v>
      </c>
      <c r="Z1677" s="41">
        <f t="shared" si="121"/>
        <v>1670</v>
      </c>
      <c r="AA1677" s="42">
        <v>308</v>
      </c>
      <c r="AB1677" s="42">
        <v>0</v>
      </c>
      <c r="AC1677" s="40"/>
      <c r="AD1677" s="44" t="s">
        <v>400</v>
      </c>
      <c r="AE1677" s="41">
        <f t="shared" si="122"/>
        <v>1670</v>
      </c>
      <c r="AF1677" s="45" t="s">
        <v>401</v>
      </c>
      <c r="AG1677" s="46" t="s">
        <v>173</v>
      </c>
      <c r="AH1677" s="40">
        <f t="shared" si="124"/>
        <v>43646</v>
      </c>
      <c r="AI1677" s="40">
        <f t="shared" si="119"/>
        <v>43646</v>
      </c>
      <c r="AJ1677" s="41" t="s">
        <v>402</v>
      </c>
    </row>
    <row r="1678" spans="1:36" ht="15" customHeight="1">
      <c r="A1678" s="39">
        <f t="shared" si="123"/>
        <v>2019</v>
      </c>
      <c r="B1678" s="40">
        <v>43556</v>
      </c>
      <c r="C1678" s="40">
        <v>43646</v>
      </c>
      <c r="D1678" s="41" t="s">
        <v>96</v>
      </c>
      <c r="E1678" s="41">
        <v>322</v>
      </c>
      <c r="F1678" s="41" t="s">
        <v>144</v>
      </c>
      <c r="G1678" s="41" t="s">
        <v>144</v>
      </c>
      <c r="H1678" s="41" t="s">
        <v>145</v>
      </c>
      <c r="I1678" s="41" t="s">
        <v>1346</v>
      </c>
      <c r="J1678" s="41" t="s">
        <v>305</v>
      </c>
      <c r="K1678" s="41" t="s">
        <v>306</v>
      </c>
      <c r="L1678" s="41" t="s">
        <v>101</v>
      </c>
      <c r="M1678" s="41" t="s">
        <v>1972</v>
      </c>
      <c r="N1678" s="41" t="s">
        <v>103</v>
      </c>
      <c r="O1678" s="41">
        <v>0</v>
      </c>
      <c r="P1678" s="42">
        <v>0</v>
      </c>
      <c r="Q1678" s="41" t="s">
        <v>121</v>
      </c>
      <c r="R1678" s="41" t="s">
        <v>122</v>
      </c>
      <c r="S1678" s="41" t="s">
        <v>122</v>
      </c>
      <c r="T1678" s="41" t="s">
        <v>121</v>
      </c>
      <c r="U1678" s="41" t="s">
        <v>1359</v>
      </c>
      <c r="V1678" s="41" t="s">
        <v>1972</v>
      </c>
      <c r="W1678" s="47" t="s">
        <v>296</v>
      </c>
      <c r="X1678" s="43">
        <v>43633</v>
      </c>
      <c r="Y1678" s="43">
        <v>43626</v>
      </c>
      <c r="Z1678" s="41">
        <f t="shared" si="121"/>
        <v>1671</v>
      </c>
      <c r="AA1678" s="42">
        <f>120+261+200+500</f>
        <v>1081</v>
      </c>
      <c r="AB1678" s="42">
        <v>0</v>
      </c>
      <c r="AC1678" s="40"/>
      <c r="AD1678" s="44" t="s">
        <v>400</v>
      </c>
      <c r="AE1678" s="41">
        <f t="shared" si="122"/>
        <v>1671</v>
      </c>
      <c r="AF1678" s="45" t="s">
        <v>401</v>
      </c>
      <c r="AG1678" s="46" t="s">
        <v>173</v>
      </c>
      <c r="AH1678" s="40">
        <f t="shared" si="124"/>
        <v>43646</v>
      </c>
      <c r="AI1678" s="40">
        <f t="shared" si="119"/>
        <v>43646</v>
      </c>
      <c r="AJ1678" s="41" t="s">
        <v>402</v>
      </c>
    </row>
    <row r="1679" spans="1:36" ht="15" customHeight="1">
      <c r="A1679" s="39">
        <f t="shared" si="123"/>
        <v>2019</v>
      </c>
      <c r="B1679" s="40">
        <v>43556</v>
      </c>
      <c r="C1679" s="40">
        <v>43646</v>
      </c>
      <c r="D1679" s="41" t="s">
        <v>96</v>
      </c>
      <c r="E1679" s="41">
        <v>322</v>
      </c>
      <c r="F1679" s="41" t="s">
        <v>144</v>
      </c>
      <c r="G1679" s="41" t="s">
        <v>144</v>
      </c>
      <c r="H1679" s="41" t="s">
        <v>145</v>
      </c>
      <c r="I1679" s="41" t="s">
        <v>1346</v>
      </c>
      <c r="J1679" s="41" t="s">
        <v>305</v>
      </c>
      <c r="K1679" s="41" t="s">
        <v>306</v>
      </c>
      <c r="L1679" s="41" t="s">
        <v>101</v>
      </c>
      <c r="M1679" s="41" t="s">
        <v>1972</v>
      </c>
      <c r="N1679" s="41" t="s">
        <v>103</v>
      </c>
      <c r="O1679" s="41">
        <v>0</v>
      </c>
      <c r="P1679" s="42">
        <v>0</v>
      </c>
      <c r="Q1679" s="41" t="s">
        <v>121</v>
      </c>
      <c r="R1679" s="41" t="s">
        <v>122</v>
      </c>
      <c r="S1679" s="41" t="s">
        <v>122</v>
      </c>
      <c r="T1679" s="41" t="s">
        <v>121</v>
      </c>
      <c r="U1679" s="41" t="s">
        <v>1359</v>
      </c>
      <c r="V1679" s="41" t="s">
        <v>1972</v>
      </c>
      <c r="W1679" s="47" t="s">
        <v>296</v>
      </c>
      <c r="X1679" s="43">
        <v>43633</v>
      </c>
      <c r="Y1679" s="43">
        <f t="shared" si="120"/>
        <v>43633</v>
      </c>
      <c r="Z1679" s="41">
        <f t="shared" si="121"/>
        <v>1672</v>
      </c>
      <c r="AA1679" s="42">
        <f>153.99+285+268.01+193</f>
        <v>900</v>
      </c>
      <c r="AB1679" s="42">
        <v>0</v>
      </c>
      <c r="AC1679" s="40"/>
      <c r="AD1679" s="44" t="s">
        <v>400</v>
      </c>
      <c r="AE1679" s="41">
        <f t="shared" si="122"/>
        <v>1672</v>
      </c>
      <c r="AF1679" s="45" t="s">
        <v>401</v>
      </c>
      <c r="AG1679" s="46" t="s">
        <v>173</v>
      </c>
      <c r="AH1679" s="40">
        <f t="shared" si="124"/>
        <v>43646</v>
      </c>
      <c r="AI1679" s="40">
        <f t="shared" si="119"/>
        <v>43646</v>
      </c>
      <c r="AJ1679" s="41" t="s">
        <v>402</v>
      </c>
    </row>
    <row r="1680" spans="1:36" ht="15" customHeight="1">
      <c r="A1680" s="39">
        <f t="shared" si="123"/>
        <v>2019</v>
      </c>
      <c r="B1680" s="40">
        <v>43556</v>
      </c>
      <c r="C1680" s="40">
        <v>43646</v>
      </c>
      <c r="D1680" s="41" t="s">
        <v>96</v>
      </c>
      <c r="E1680" s="41">
        <v>322</v>
      </c>
      <c r="F1680" s="41" t="s">
        <v>144</v>
      </c>
      <c r="G1680" s="41" t="s">
        <v>144</v>
      </c>
      <c r="H1680" s="41" t="s">
        <v>145</v>
      </c>
      <c r="I1680" s="41" t="s">
        <v>358</v>
      </c>
      <c r="J1680" s="41" t="s">
        <v>359</v>
      </c>
      <c r="K1680" s="41" t="s">
        <v>289</v>
      </c>
      <c r="L1680" s="41" t="s">
        <v>101</v>
      </c>
      <c r="M1680" s="41" t="s">
        <v>1985</v>
      </c>
      <c r="N1680" s="41" t="s">
        <v>103</v>
      </c>
      <c r="O1680" s="41">
        <v>0</v>
      </c>
      <c r="P1680" s="42">
        <v>0</v>
      </c>
      <c r="Q1680" s="41" t="s">
        <v>121</v>
      </c>
      <c r="R1680" s="41" t="s">
        <v>122</v>
      </c>
      <c r="S1680" s="41" t="s">
        <v>122</v>
      </c>
      <c r="T1680" s="41" t="s">
        <v>121</v>
      </c>
      <c r="U1680" s="41" t="s">
        <v>122</v>
      </c>
      <c r="V1680" s="41" t="s">
        <v>223</v>
      </c>
      <c r="W1680" s="47" t="s">
        <v>345</v>
      </c>
      <c r="X1680" s="43">
        <v>43624</v>
      </c>
      <c r="Y1680" s="43">
        <f t="shared" si="120"/>
        <v>43624</v>
      </c>
      <c r="Z1680" s="41">
        <f t="shared" si="121"/>
        <v>1673</v>
      </c>
      <c r="AA1680" s="42">
        <v>100</v>
      </c>
      <c r="AB1680" s="42">
        <v>0</v>
      </c>
      <c r="AC1680" s="40"/>
      <c r="AD1680" s="44" t="s">
        <v>400</v>
      </c>
      <c r="AE1680" s="41">
        <f t="shared" si="122"/>
        <v>1673</v>
      </c>
      <c r="AF1680" s="45" t="s">
        <v>401</v>
      </c>
      <c r="AG1680" s="46" t="s">
        <v>173</v>
      </c>
      <c r="AH1680" s="40">
        <f t="shared" si="124"/>
        <v>43646</v>
      </c>
      <c r="AI1680" s="40">
        <f t="shared" ref="AI1680:AI1743" si="125">+AH1680</f>
        <v>43646</v>
      </c>
      <c r="AJ1680" s="41" t="s">
        <v>402</v>
      </c>
    </row>
    <row r="1681" spans="1:36" ht="15" customHeight="1">
      <c r="A1681" s="39">
        <f t="shared" si="123"/>
        <v>2019</v>
      </c>
      <c r="B1681" s="40">
        <v>43556</v>
      </c>
      <c r="C1681" s="40">
        <v>43646</v>
      </c>
      <c r="D1681" s="41" t="s">
        <v>96</v>
      </c>
      <c r="E1681" s="41">
        <v>322</v>
      </c>
      <c r="F1681" s="41" t="s">
        <v>144</v>
      </c>
      <c r="G1681" s="41" t="s">
        <v>144</v>
      </c>
      <c r="H1681" s="41" t="s">
        <v>145</v>
      </c>
      <c r="I1681" s="41" t="s">
        <v>358</v>
      </c>
      <c r="J1681" s="41" t="s">
        <v>359</v>
      </c>
      <c r="K1681" s="41" t="s">
        <v>289</v>
      </c>
      <c r="L1681" s="41" t="s">
        <v>101</v>
      </c>
      <c r="M1681" s="41" t="s">
        <v>164</v>
      </c>
      <c r="N1681" s="41" t="s">
        <v>103</v>
      </c>
      <c r="O1681" s="41">
        <v>0</v>
      </c>
      <c r="P1681" s="42">
        <v>0</v>
      </c>
      <c r="Q1681" s="41" t="s">
        <v>121</v>
      </c>
      <c r="R1681" s="41" t="s">
        <v>122</v>
      </c>
      <c r="S1681" s="41" t="s">
        <v>122</v>
      </c>
      <c r="T1681" s="41" t="s">
        <v>121</v>
      </c>
      <c r="U1681" s="41" t="s">
        <v>122</v>
      </c>
      <c r="V1681" s="41" t="s">
        <v>122</v>
      </c>
      <c r="W1681" s="47" t="s">
        <v>296</v>
      </c>
      <c r="X1681" s="43">
        <v>43628</v>
      </c>
      <c r="Y1681" s="43">
        <f t="shared" si="120"/>
        <v>43628</v>
      </c>
      <c r="Z1681" s="41">
        <f t="shared" si="121"/>
        <v>1674</v>
      </c>
      <c r="AA1681" s="42">
        <v>200.01</v>
      </c>
      <c r="AB1681" s="42">
        <v>0</v>
      </c>
      <c r="AC1681" s="40"/>
      <c r="AD1681" s="44" t="s">
        <v>400</v>
      </c>
      <c r="AE1681" s="41">
        <f t="shared" si="122"/>
        <v>1674</v>
      </c>
      <c r="AF1681" s="45" t="s">
        <v>401</v>
      </c>
      <c r="AG1681" s="46" t="s">
        <v>173</v>
      </c>
      <c r="AH1681" s="40">
        <f t="shared" si="124"/>
        <v>43646</v>
      </c>
      <c r="AI1681" s="40">
        <f t="shared" si="125"/>
        <v>43646</v>
      </c>
      <c r="AJ1681" s="41" t="s">
        <v>402</v>
      </c>
    </row>
    <row r="1682" spans="1:36" ht="15" customHeight="1">
      <c r="A1682" s="39">
        <f t="shared" si="123"/>
        <v>2019</v>
      </c>
      <c r="B1682" s="40">
        <v>43556</v>
      </c>
      <c r="C1682" s="40">
        <v>43646</v>
      </c>
      <c r="D1682" s="41" t="s">
        <v>96</v>
      </c>
      <c r="E1682" s="41">
        <v>519</v>
      </c>
      <c r="F1682" s="41" t="s">
        <v>335</v>
      </c>
      <c r="G1682" s="41" t="s">
        <v>335</v>
      </c>
      <c r="H1682" s="41" t="s">
        <v>145</v>
      </c>
      <c r="I1682" s="41" t="s">
        <v>336</v>
      </c>
      <c r="J1682" s="41" t="s">
        <v>337</v>
      </c>
      <c r="K1682" s="41" t="s">
        <v>338</v>
      </c>
      <c r="L1682" s="41" t="s">
        <v>101</v>
      </c>
      <c r="M1682" s="41" t="s">
        <v>164</v>
      </c>
      <c r="N1682" s="41" t="s">
        <v>103</v>
      </c>
      <c r="O1682" s="41">
        <v>0</v>
      </c>
      <c r="P1682" s="42">
        <v>0</v>
      </c>
      <c r="Q1682" s="41" t="s">
        <v>121</v>
      </c>
      <c r="R1682" s="41" t="s">
        <v>122</v>
      </c>
      <c r="S1682" s="41" t="s">
        <v>122</v>
      </c>
      <c r="T1682" s="41" t="s">
        <v>121</v>
      </c>
      <c r="U1682" s="41" t="s">
        <v>122</v>
      </c>
      <c r="V1682" s="41" t="s">
        <v>122</v>
      </c>
      <c r="W1682" s="47" t="s">
        <v>849</v>
      </c>
      <c r="X1682" s="43">
        <v>43609</v>
      </c>
      <c r="Y1682" s="43">
        <f t="shared" si="120"/>
        <v>43609</v>
      </c>
      <c r="Z1682" s="41">
        <f t="shared" si="121"/>
        <v>1675</v>
      </c>
      <c r="AA1682" s="42">
        <v>45</v>
      </c>
      <c r="AB1682" s="42">
        <v>0</v>
      </c>
      <c r="AC1682" s="40"/>
      <c r="AD1682" s="44" t="s">
        <v>400</v>
      </c>
      <c r="AE1682" s="41">
        <f t="shared" si="122"/>
        <v>1675</v>
      </c>
      <c r="AF1682" s="45" t="s">
        <v>401</v>
      </c>
      <c r="AG1682" s="46" t="s">
        <v>173</v>
      </c>
      <c r="AH1682" s="40">
        <f t="shared" si="124"/>
        <v>43646</v>
      </c>
      <c r="AI1682" s="40">
        <f t="shared" si="125"/>
        <v>43646</v>
      </c>
      <c r="AJ1682" s="41" t="s">
        <v>402</v>
      </c>
    </row>
    <row r="1683" spans="1:36" ht="15" customHeight="1">
      <c r="A1683" s="39">
        <f t="shared" si="123"/>
        <v>2019</v>
      </c>
      <c r="B1683" s="40">
        <v>43556</v>
      </c>
      <c r="C1683" s="40">
        <v>43646</v>
      </c>
      <c r="D1683" s="41" t="s">
        <v>96</v>
      </c>
      <c r="E1683" s="41">
        <v>322</v>
      </c>
      <c r="F1683" s="41" t="s">
        <v>144</v>
      </c>
      <c r="G1683" s="41" t="s">
        <v>144</v>
      </c>
      <c r="H1683" s="41" t="s">
        <v>145</v>
      </c>
      <c r="I1683" s="41" t="s">
        <v>339</v>
      </c>
      <c r="J1683" s="41" t="s">
        <v>340</v>
      </c>
      <c r="K1683" s="41" t="s">
        <v>341</v>
      </c>
      <c r="L1683" s="41" t="s">
        <v>101</v>
      </c>
      <c r="M1683" s="41" t="s">
        <v>314</v>
      </c>
      <c r="N1683" s="41" t="s">
        <v>103</v>
      </c>
      <c r="O1683" s="41">
        <v>0</v>
      </c>
      <c r="P1683" s="42">
        <v>0</v>
      </c>
      <c r="Q1683" s="41" t="s">
        <v>121</v>
      </c>
      <c r="R1683" s="41" t="s">
        <v>122</v>
      </c>
      <c r="S1683" s="41" t="s">
        <v>122</v>
      </c>
      <c r="T1683" s="41" t="s">
        <v>121</v>
      </c>
      <c r="U1683" s="41" t="s">
        <v>122</v>
      </c>
      <c r="V1683" s="41" t="s">
        <v>122</v>
      </c>
      <c r="W1683" s="47" t="s">
        <v>296</v>
      </c>
      <c r="X1683" s="43">
        <v>43607</v>
      </c>
      <c r="Y1683" s="43">
        <v>43609</v>
      </c>
      <c r="Z1683" s="41">
        <f t="shared" si="121"/>
        <v>1676</v>
      </c>
      <c r="AA1683" s="42">
        <f>100+100</f>
        <v>200</v>
      </c>
      <c r="AB1683" s="42">
        <v>0</v>
      </c>
      <c r="AC1683" s="40"/>
      <c r="AD1683" s="44" t="s">
        <v>400</v>
      </c>
      <c r="AE1683" s="41">
        <f t="shared" si="122"/>
        <v>1676</v>
      </c>
      <c r="AF1683" s="45" t="s">
        <v>401</v>
      </c>
      <c r="AG1683" s="46" t="s">
        <v>173</v>
      </c>
      <c r="AH1683" s="40">
        <f t="shared" si="124"/>
        <v>43646</v>
      </c>
      <c r="AI1683" s="40">
        <f t="shared" si="125"/>
        <v>43646</v>
      </c>
      <c r="AJ1683" s="41" t="s">
        <v>402</v>
      </c>
    </row>
    <row r="1684" spans="1:36" ht="15" customHeight="1">
      <c r="A1684" s="39">
        <f t="shared" si="123"/>
        <v>2019</v>
      </c>
      <c r="B1684" s="40">
        <v>43556</v>
      </c>
      <c r="C1684" s="40">
        <v>43646</v>
      </c>
      <c r="D1684" s="41" t="s">
        <v>96</v>
      </c>
      <c r="E1684" s="41">
        <v>322</v>
      </c>
      <c r="F1684" s="41" t="s">
        <v>144</v>
      </c>
      <c r="G1684" s="41" t="s">
        <v>144</v>
      </c>
      <c r="H1684" s="41" t="s">
        <v>145</v>
      </c>
      <c r="I1684" s="41" t="s">
        <v>1346</v>
      </c>
      <c r="J1684" s="41" t="s">
        <v>305</v>
      </c>
      <c r="K1684" s="41" t="s">
        <v>306</v>
      </c>
      <c r="L1684" s="41" t="s">
        <v>101</v>
      </c>
      <c r="M1684" s="41" t="s">
        <v>314</v>
      </c>
      <c r="N1684" s="41" t="s">
        <v>103</v>
      </c>
      <c r="O1684" s="41">
        <v>0</v>
      </c>
      <c r="P1684" s="42">
        <v>0</v>
      </c>
      <c r="Q1684" s="41" t="s">
        <v>121</v>
      </c>
      <c r="R1684" s="41" t="s">
        <v>122</v>
      </c>
      <c r="S1684" s="41" t="s">
        <v>122</v>
      </c>
      <c r="T1684" s="41" t="s">
        <v>121</v>
      </c>
      <c r="U1684" s="41" t="s">
        <v>122</v>
      </c>
      <c r="V1684" s="41" t="s">
        <v>122</v>
      </c>
      <c r="W1684" s="47" t="s">
        <v>296</v>
      </c>
      <c r="X1684" s="43">
        <v>43610</v>
      </c>
      <c r="Y1684" s="43">
        <v>43614</v>
      </c>
      <c r="Z1684" s="41">
        <f t="shared" si="121"/>
        <v>1677</v>
      </c>
      <c r="AA1684" s="42">
        <f>120+120+120+120</f>
        <v>480</v>
      </c>
      <c r="AB1684" s="42">
        <v>0</v>
      </c>
      <c r="AC1684" s="40"/>
      <c r="AD1684" s="44" t="s">
        <v>400</v>
      </c>
      <c r="AE1684" s="41">
        <f t="shared" si="122"/>
        <v>1677</v>
      </c>
      <c r="AF1684" s="45" t="s">
        <v>401</v>
      </c>
      <c r="AG1684" s="46" t="s">
        <v>173</v>
      </c>
      <c r="AH1684" s="40">
        <f t="shared" si="124"/>
        <v>43646</v>
      </c>
      <c r="AI1684" s="40">
        <f t="shared" si="125"/>
        <v>43646</v>
      </c>
      <c r="AJ1684" s="41" t="s">
        <v>402</v>
      </c>
    </row>
    <row r="1685" spans="1:36" ht="15" customHeight="1">
      <c r="A1685" s="39">
        <f t="shared" si="123"/>
        <v>2019</v>
      </c>
      <c r="B1685" s="40">
        <v>43556</v>
      </c>
      <c r="C1685" s="40">
        <v>43646</v>
      </c>
      <c r="D1685" s="41" t="s">
        <v>96</v>
      </c>
      <c r="E1685" s="41">
        <v>322</v>
      </c>
      <c r="F1685" s="41" t="s">
        <v>144</v>
      </c>
      <c r="G1685" s="41" t="s">
        <v>144</v>
      </c>
      <c r="H1685" s="41" t="s">
        <v>145</v>
      </c>
      <c r="I1685" s="41" t="s">
        <v>331</v>
      </c>
      <c r="J1685" s="41" t="s">
        <v>332</v>
      </c>
      <c r="K1685" s="41" t="s">
        <v>333</v>
      </c>
      <c r="L1685" s="41" t="s">
        <v>101</v>
      </c>
      <c r="M1685" s="41" t="s">
        <v>314</v>
      </c>
      <c r="N1685" s="41" t="s">
        <v>103</v>
      </c>
      <c r="O1685" s="41">
        <v>0</v>
      </c>
      <c r="P1685" s="42">
        <v>0</v>
      </c>
      <c r="Q1685" s="41" t="s">
        <v>121</v>
      </c>
      <c r="R1685" s="41" t="s">
        <v>122</v>
      </c>
      <c r="S1685" s="41" t="s">
        <v>122</v>
      </c>
      <c r="T1685" s="41" t="s">
        <v>121</v>
      </c>
      <c r="U1685" s="41" t="s">
        <v>122</v>
      </c>
      <c r="V1685" s="41" t="s">
        <v>122</v>
      </c>
      <c r="W1685" s="47" t="s">
        <v>296</v>
      </c>
      <c r="X1685" s="43">
        <v>43608</v>
      </c>
      <c r="Y1685" s="43">
        <v>43615</v>
      </c>
      <c r="Z1685" s="41">
        <f t="shared" si="121"/>
        <v>1678</v>
      </c>
      <c r="AA1685" s="42">
        <f>150+300+150+150</f>
        <v>750</v>
      </c>
      <c r="AB1685" s="42">
        <v>0</v>
      </c>
      <c r="AC1685" s="40"/>
      <c r="AD1685" s="44" t="s">
        <v>400</v>
      </c>
      <c r="AE1685" s="41">
        <f t="shared" si="122"/>
        <v>1678</v>
      </c>
      <c r="AF1685" s="45" t="s">
        <v>401</v>
      </c>
      <c r="AG1685" s="46" t="s">
        <v>173</v>
      </c>
      <c r="AH1685" s="40">
        <f t="shared" si="124"/>
        <v>43646</v>
      </c>
      <c r="AI1685" s="40">
        <f t="shared" si="125"/>
        <v>43646</v>
      </c>
      <c r="AJ1685" s="41" t="s">
        <v>402</v>
      </c>
    </row>
    <row r="1686" spans="1:36" ht="15" customHeight="1">
      <c r="A1686" s="39">
        <f t="shared" si="123"/>
        <v>2019</v>
      </c>
      <c r="B1686" s="40">
        <v>43556</v>
      </c>
      <c r="C1686" s="40">
        <v>43646</v>
      </c>
      <c r="D1686" s="41" t="s">
        <v>96</v>
      </c>
      <c r="E1686" s="41">
        <v>322</v>
      </c>
      <c r="F1686" s="41" t="s">
        <v>144</v>
      </c>
      <c r="G1686" s="41" t="s">
        <v>144</v>
      </c>
      <c r="H1686" s="41" t="s">
        <v>145</v>
      </c>
      <c r="I1686" s="41" t="s">
        <v>358</v>
      </c>
      <c r="J1686" s="41" t="s">
        <v>359</v>
      </c>
      <c r="K1686" s="41" t="s">
        <v>289</v>
      </c>
      <c r="L1686" s="41" t="s">
        <v>101</v>
      </c>
      <c r="M1686" s="41" t="s">
        <v>314</v>
      </c>
      <c r="N1686" s="41" t="s">
        <v>103</v>
      </c>
      <c r="O1686" s="41">
        <v>0</v>
      </c>
      <c r="P1686" s="42">
        <v>0</v>
      </c>
      <c r="Q1686" s="41" t="s">
        <v>121</v>
      </c>
      <c r="R1686" s="41" t="s">
        <v>122</v>
      </c>
      <c r="S1686" s="41" t="s">
        <v>122</v>
      </c>
      <c r="T1686" s="41" t="s">
        <v>121</v>
      </c>
      <c r="U1686" s="41" t="s">
        <v>122</v>
      </c>
      <c r="V1686" s="41" t="s">
        <v>122</v>
      </c>
      <c r="W1686" s="47" t="s">
        <v>296</v>
      </c>
      <c r="X1686" s="43">
        <v>43561</v>
      </c>
      <c r="Y1686" s="43">
        <v>43633</v>
      </c>
      <c r="Z1686" s="41">
        <f t="shared" si="121"/>
        <v>1679</v>
      </c>
      <c r="AA1686" s="42">
        <f>100+100+100+120</f>
        <v>420</v>
      </c>
      <c r="AB1686" s="42">
        <v>0</v>
      </c>
      <c r="AC1686" s="40"/>
      <c r="AD1686" s="44" t="s">
        <v>400</v>
      </c>
      <c r="AE1686" s="41">
        <f t="shared" si="122"/>
        <v>1679</v>
      </c>
      <c r="AF1686" s="45" t="s">
        <v>401</v>
      </c>
      <c r="AG1686" s="46" t="s">
        <v>173</v>
      </c>
      <c r="AH1686" s="40">
        <f t="shared" si="124"/>
        <v>43646</v>
      </c>
      <c r="AI1686" s="40">
        <f t="shared" si="125"/>
        <v>43646</v>
      </c>
      <c r="AJ1686" s="41" t="s">
        <v>402</v>
      </c>
    </row>
    <row r="1687" spans="1:36" ht="15" customHeight="1">
      <c r="A1687" s="39">
        <f t="shared" si="123"/>
        <v>2019</v>
      </c>
      <c r="B1687" s="40">
        <v>43556</v>
      </c>
      <c r="C1687" s="40">
        <v>43646</v>
      </c>
      <c r="D1687" s="41" t="s">
        <v>96</v>
      </c>
      <c r="E1687" s="41">
        <v>322</v>
      </c>
      <c r="F1687" s="41" t="s">
        <v>144</v>
      </c>
      <c r="G1687" s="41" t="s">
        <v>144</v>
      </c>
      <c r="H1687" s="41" t="s">
        <v>145</v>
      </c>
      <c r="I1687" s="41" t="s">
        <v>339</v>
      </c>
      <c r="J1687" s="41" t="s">
        <v>340</v>
      </c>
      <c r="K1687" s="41" t="s">
        <v>341</v>
      </c>
      <c r="L1687" s="41" t="s">
        <v>101</v>
      </c>
      <c r="M1687" s="41" t="s">
        <v>1982</v>
      </c>
      <c r="N1687" s="41" t="s">
        <v>103</v>
      </c>
      <c r="O1687" s="41">
        <v>0</v>
      </c>
      <c r="P1687" s="42">
        <v>0</v>
      </c>
      <c r="Q1687" s="41" t="s">
        <v>121</v>
      </c>
      <c r="R1687" s="41" t="s">
        <v>122</v>
      </c>
      <c r="S1687" s="41" t="s">
        <v>122</v>
      </c>
      <c r="T1687" s="41" t="s">
        <v>121</v>
      </c>
      <c r="U1687" s="41" t="s">
        <v>122</v>
      </c>
      <c r="V1687" s="41" t="s">
        <v>202</v>
      </c>
      <c r="W1687" s="47" t="s">
        <v>345</v>
      </c>
      <c r="X1687" s="43">
        <v>43609</v>
      </c>
      <c r="Y1687" s="43">
        <f t="shared" si="120"/>
        <v>43609</v>
      </c>
      <c r="Z1687" s="41">
        <f t="shared" si="121"/>
        <v>1680</v>
      </c>
      <c r="AA1687" s="42">
        <v>238.99</v>
      </c>
      <c r="AB1687" s="42">
        <v>0</v>
      </c>
      <c r="AC1687" s="40"/>
      <c r="AD1687" s="44" t="s">
        <v>400</v>
      </c>
      <c r="AE1687" s="41">
        <f t="shared" si="122"/>
        <v>1680</v>
      </c>
      <c r="AF1687" s="45" t="s">
        <v>401</v>
      </c>
      <c r="AG1687" s="46" t="s">
        <v>173</v>
      </c>
      <c r="AH1687" s="40">
        <f t="shared" si="124"/>
        <v>43646</v>
      </c>
      <c r="AI1687" s="40">
        <f t="shared" si="125"/>
        <v>43646</v>
      </c>
      <c r="AJ1687" s="41" t="s">
        <v>402</v>
      </c>
    </row>
    <row r="1688" spans="1:36" ht="15" customHeight="1">
      <c r="A1688" s="39">
        <f t="shared" si="123"/>
        <v>2019</v>
      </c>
      <c r="B1688" s="40">
        <v>43556</v>
      </c>
      <c r="C1688" s="40">
        <v>43646</v>
      </c>
      <c r="D1688" s="41" t="s">
        <v>96</v>
      </c>
      <c r="E1688" s="41">
        <v>322</v>
      </c>
      <c r="F1688" s="41" t="s">
        <v>144</v>
      </c>
      <c r="G1688" s="41" t="s">
        <v>144</v>
      </c>
      <c r="H1688" s="41" t="s">
        <v>145</v>
      </c>
      <c r="I1688" s="41" t="s">
        <v>1346</v>
      </c>
      <c r="J1688" s="41" t="s">
        <v>305</v>
      </c>
      <c r="K1688" s="41" t="s">
        <v>306</v>
      </c>
      <c r="L1688" s="41" t="s">
        <v>101</v>
      </c>
      <c r="M1688" s="41" t="s">
        <v>1986</v>
      </c>
      <c r="N1688" s="41" t="s">
        <v>103</v>
      </c>
      <c r="O1688" s="41">
        <v>0</v>
      </c>
      <c r="P1688" s="42">
        <v>0</v>
      </c>
      <c r="Q1688" s="41" t="s">
        <v>121</v>
      </c>
      <c r="R1688" s="41" t="s">
        <v>122</v>
      </c>
      <c r="S1688" s="41" t="s">
        <v>122</v>
      </c>
      <c r="T1688" s="41" t="s">
        <v>121</v>
      </c>
      <c r="U1688" s="41" t="s">
        <v>122</v>
      </c>
      <c r="V1688" s="41" t="s">
        <v>1354</v>
      </c>
      <c r="W1688" s="47" t="s">
        <v>296</v>
      </c>
      <c r="X1688" s="43">
        <v>43615</v>
      </c>
      <c r="Y1688" s="43">
        <f t="shared" si="120"/>
        <v>43615</v>
      </c>
      <c r="Z1688" s="41">
        <f t="shared" si="121"/>
        <v>1681</v>
      </c>
      <c r="AA1688" s="42">
        <v>214</v>
      </c>
      <c r="AB1688" s="42">
        <v>0</v>
      </c>
      <c r="AC1688" s="40"/>
      <c r="AD1688" s="44" t="s">
        <v>400</v>
      </c>
      <c r="AE1688" s="41">
        <f t="shared" si="122"/>
        <v>1681</v>
      </c>
      <c r="AF1688" s="45" t="s">
        <v>401</v>
      </c>
      <c r="AG1688" s="46" t="s">
        <v>173</v>
      </c>
      <c r="AH1688" s="40">
        <f t="shared" si="124"/>
        <v>43646</v>
      </c>
      <c r="AI1688" s="40">
        <f t="shared" si="125"/>
        <v>43646</v>
      </c>
      <c r="AJ1688" s="41" t="s">
        <v>402</v>
      </c>
    </row>
    <row r="1689" spans="1:36" ht="15" customHeight="1">
      <c r="A1689" s="39">
        <f t="shared" si="123"/>
        <v>2019</v>
      </c>
      <c r="B1689" s="40">
        <v>43556</v>
      </c>
      <c r="C1689" s="40">
        <v>43646</v>
      </c>
      <c r="D1689" s="41" t="s">
        <v>96</v>
      </c>
      <c r="E1689" s="41">
        <v>311</v>
      </c>
      <c r="F1689" s="41" t="s">
        <v>204</v>
      </c>
      <c r="G1689" s="41" t="s">
        <v>204</v>
      </c>
      <c r="H1689" s="41" t="s">
        <v>145</v>
      </c>
      <c r="I1689" s="41" t="s">
        <v>346</v>
      </c>
      <c r="J1689" s="41" t="s">
        <v>253</v>
      </c>
      <c r="K1689" s="41" t="s">
        <v>163</v>
      </c>
      <c r="L1689" s="41" t="s">
        <v>101</v>
      </c>
      <c r="M1689" s="41" t="s">
        <v>202</v>
      </c>
      <c r="N1689" s="41" t="s">
        <v>103</v>
      </c>
      <c r="O1689" s="41">
        <v>2</v>
      </c>
      <c r="P1689" s="49">
        <v>247.5</v>
      </c>
      <c r="Q1689" s="41" t="s">
        <v>121</v>
      </c>
      <c r="R1689" s="41" t="s">
        <v>122</v>
      </c>
      <c r="S1689" s="41" t="s">
        <v>122</v>
      </c>
      <c r="T1689" s="41" t="s">
        <v>121</v>
      </c>
      <c r="U1689" s="41" t="s">
        <v>122</v>
      </c>
      <c r="V1689" s="41" t="s">
        <v>202</v>
      </c>
      <c r="W1689" s="47" t="s">
        <v>345</v>
      </c>
      <c r="X1689" s="43">
        <v>43608</v>
      </c>
      <c r="Y1689" s="43">
        <f t="shared" si="120"/>
        <v>43608</v>
      </c>
      <c r="Z1689" s="41">
        <f t="shared" si="121"/>
        <v>1682</v>
      </c>
      <c r="AA1689" s="42">
        <v>495</v>
      </c>
      <c r="AB1689" s="42">
        <v>0</v>
      </c>
      <c r="AC1689" s="40"/>
      <c r="AD1689" s="44" t="s">
        <v>400</v>
      </c>
      <c r="AE1689" s="41">
        <f t="shared" si="122"/>
        <v>1682</v>
      </c>
      <c r="AF1689" s="45" t="s">
        <v>401</v>
      </c>
      <c r="AG1689" s="46" t="s">
        <v>173</v>
      </c>
      <c r="AH1689" s="40">
        <f t="shared" si="124"/>
        <v>43646</v>
      </c>
      <c r="AI1689" s="40">
        <f t="shared" si="125"/>
        <v>43646</v>
      </c>
      <c r="AJ1689" s="41" t="s">
        <v>402</v>
      </c>
    </row>
    <row r="1690" spans="1:36" ht="15" customHeight="1">
      <c r="A1690" s="39">
        <f t="shared" si="123"/>
        <v>2019</v>
      </c>
      <c r="B1690" s="40">
        <v>43556</v>
      </c>
      <c r="C1690" s="40">
        <v>43646</v>
      </c>
      <c r="D1690" s="41" t="s">
        <v>96</v>
      </c>
      <c r="E1690" s="41">
        <v>322</v>
      </c>
      <c r="F1690" s="41" t="s">
        <v>144</v>
      </c>
      <c r="G1690" s="41" t="s">
        <v>144</v>
      </c>
      <c r="H1690" s="41" t="s">
        <v>145</v>
      </c>
      <c r="I1690" s="41" t="s">
        <v>1346</v>
      </c>
      <c r="J1690" s="41" t="s">
        <v>305</v>
      </c>
      <c r="K1690" s="41" t="s">
        <v>306</v>
      </c>
      <c r="L1690" s="41" t="s">
        <v>101</v>
      </c>
      <c r="M1690" s="41" t="s">
        <v>164</v>
      </c>
      <c r="N1690" s="41" t="s">
        <v>103</v>
      </c>
      <c r="O1690" s="41">
        <v>0</v>
      </c>
      <c r="P1690" s="42">
        <v>0</v>
      </c>
      <c r="Q1690" s="41" t="s">
        <v>121</v>
      </c>
      <c r="R1690" s="41" t="s">
        <v>122</v>
      </c>
      <c r="S1690" s="41" t="s">
        <v>122</v>
      </c>
      <c r="T1690" s="41" t="s">
        <v>121</v>
      </c>
      <c r="U1690" s="41" t="s">
        <v>122</v>
      </c>
      <c r="V1690" s="41" t="s">
        <v>122</v>
      </c>
      <c r="W1690" s="47" t="s">
        <v>296</v>
      </c>
      <c r="X1690" s="43">
        <v>43616</v>
      </c>
      <c r="Y1690" s="43">
        <f t="shared" si="120"/>
        <v>43616</v>
      </c>
      <c r="Z1690" s="41">
        <f t="shared" si="121"/>
        <v>1683</v>
      </c>
      <c r="AA1690" s="42">
        <v>145</v>
      </c>
      <c r="AB1690" s="42">
        <v>0</v>
      </c>
      <c r="AC1690" s="40"/>
      <c r="AD1690" s="44" t="s">
        <v>400</v>
      </c>
      <c r="AE1690" s="41">
        <f t="shared" si="122"/>
        <v>1683</v>
      </c>
      <c r="AF1690" s="45" t="s">
        <v>401</v>
      </c>
      <c r="AG1690" s="46" t="s">
        <v>173</v>
      </c>
      <c r="AH1690" s="40">
        <f t="shared" si="124"/>
        <v>43646</v>
      </c>
      <c r="AI1690" s="40">
        <f t="shared" si="125"/>
        <v>43646</v>
      </c>
      <c r="AJ1690" s="41" t="s">
        <v>402</v>
      </c>
    </row>
    <row r="1691" spans="1:36" ht="15" customHeight="1">
      <c r="A1691" s="39">
        <f t="shared" si="123"/>
        <v>2019</v>
      </c>
      <c r="B1691" s="40">
        <v>43556</v>
      </c>
      <c r="C1691" s="40">
        <v>43646</v>
      </c>
      <c r="D1691" s="41" t="s">
        <v>96</v>
      </c>
      <c r="E1691" s="41">
        <v>322</v>
      </c>
      <c r="F1691" s="41" t="s">
        <v>144</v>
      </c>
      <c r="G1691" s="41" t="s">
        <v>144</v>
      </c>
      <c r="H1691" s="41" t="s">
        <v>145</v>
      </c>
      <c r="I1691" s="41" t="s">
        <v>331</v>
      </c>
      <c r="J1691" s="41" t="s">
        <v>332</v>
      </c>
      <c r="K1691" s="41" t="s">
        <v>333</v>
      </c>
      <c r="L1691" s="41" t="s">
        <v>101</v>
      </c>
      <c r="M1691" s="41" t="s">
        <v>210</v>
      </c>
      <c r="N1691" s="41" t="s">
        <v>103</v>
      </c>
      <c r="O1691" s="41">
        <v>0</v>
      </c>
      <c r="P1691" s="42">
        <v>0</v>
      </c>
      <c r="Q1691" s="41" t="s">
        <v>121</v>
      </c>
      <c r="R1691" s="41" t="s">
        <v>122</v>
      </c>
      <c r="S1691" s="41" t="s">
        <v>122</v>
      </c>
      <c r="T1691" s="41" t="s">
        <v>121</v>
      </c>
      <c r="U1691" s="41" t="s">
        <v>122</v>
      </c>
      <c r="V1691" s="41" t="s">
        <v>210</v>
      </c>
      <c r="W1691" s="47" t="s">
        <v>296</v>
      </c>
      <c r="X1691" s="43">
        <v>43615</v>
      </c>
      <c r="Y1691" s="43">
        <f t="shared" si="120"/>
        <v>43615</v>
      </c>
      <c r="Z1691" s="41">
        <f t="shared" si="121"/>
        <v>1684</v>
      </c>
      <c r="AA1691" s="42">
        <v>330.99</v>
      </c>
      <c r="AB1691" s="42">
        <v>0</v>
      </c>
      <c r="AC1691" s="40"/>
      <c r="AD1691" s="44" t="s">
        <v>400</v>
      </c>
      <c r="AE1691" s="41">
        <f t="shared" si="122"/>
        <v>1684</v>
      </c>
      <c r="AF1691" s="45" t="s">
        <v>401</v>
      </c>
      <c r="AG1691" s="46" t="s">
        <v>173</v>
      </c>
      <c r="AH1691" s="40">
        <f t="shared" si="124"/>
        <v>43646</v>
      </c>
      <c r="AI1691" s="40">
        <f t="shared" si="125"/>
        <v>43646</v>
      </c>
      <c r="AJ1691" s="41" t="s">
        <v>402</v>
      </c>
    </row>
    <row r="1692" spans="1:36" ht="15" customHeight="1">
      <c r="A1692" s="39">
        <f t="shared" si="123"/>
        <v>2019</v>
      </c>
      <c r="B1692" s="40">
        <v>43556</v>
      </c>
      <c r="C1692" s="40">
        <v>43646</v>
      </c>
      <c r="D1692" s="41" t="s">
        <v>96</v>
      </c>
      <c r="E1692" s="41">
        <v>322</v>
      </c>
      <c r="F1692" s="41" t="s">
        <v>144</v>
      </c>
      <c r="G1692" s="41" t="s">
        <v>144</v>
      </c>
      <c r="H1692" s="41" t="s">
        <v>145</v>
      </c>
      <c r="I1692" s="41" t="s">
        <v>331</v>
      </c>
      <c r="J1692" s="41" t="s">
        <v>332</v>
      </c>
      <c r="K1692" s="41" t="s">
        <v>333</v>
      </c>
      <c r="L1692" s="41" t="s">
        <v>101</v>
      </c>
      <c r="M1692" s="41" t="s">
        <v>164</v>
      </c>
      <c r="N1692" s="41" t="s">
        <v>103</v>
      </c>
      <c r="O1692" s="41">
        <v>0</v>
      </c>
      <c r="P1692" s="42">
        <v>0</v>
      </c>
      <c r="Q1692" s="41" t="s">
        <v>121</v>
      </c>
      <c r="R1692" s="41" t="s">
        <v>122</v>
      </c>
      <c r="S1692" s="41" t="s">
        <v>122</v>
      </c>
      <c r="T1692" s="41" t="s">
        <v>121</v>
      </c>
      <c r="U1692" s="41" t="s">
        <v>122</v>
      </c>
      <c r="V1692" s="41" t="s">
        <v>122</v>
      </c>
      <c r="W1692" s="47" t="s">
        <v>296</v>
      </c>
      <c r="X1692" s="43">
        <v>43613</v>
      </c>
      <c r="Y1692" s="43">
        <f t="shared" si="120"/>
        <v>43613</v>
      </c>
      <c r="Z1692" s="41">
        <f t="shared" si="121"/>
        <v>1685</v>
      </c>
      <c r="AA1692" s="42">
        <v>264</v>
      </c>
      <c r="AB1692" s="42">
        <v>0</v>
      </c>
      <c r="AC1692" s="40"/>
      <c r="AD1692" s="44" t="s">
        <v>400</v>
      </c>
      <c r="AE1692" s="41">
        <f t="shared" si="122"/>
        <v>1685</v>
      </c>
      <c r="AF1692" s="45" t="s">
        <v>401</v>
      </c>
      <c r="AG1692" s="46" t="s">
        <v>173</v>
      </c>
      <c r="AH1692" s="40">
        <f t="shared" si="124"/>
        <v>43646</v>
      </c>
      <c r="AI1692" s="40">
        <f t="shared" si="125"/>
        <v>43646</v>
      </c>
      <c r="AJ1692" s="41" t="s">
        <v>402</v>
      </c>
    </row>
    <row r="1693" spans="1:36" ht="15" customHeight="1">
      <c r="A1693" s="39">
        <f t="shared" si="123"/>
        <v>2019</v>
      </c>
      <c r="B1693" s="40">
        <v>43556</v>
      </c>
      <c r="C1693" s="40">
        <v>43646</v>
      </c>
      <c r="D1693" s="41" t="s">
        <v>96</v>
      </c>
      <c r="E1693" s="41">
        <v>322</v>
      </c>
      <c r="F1693" s="41" t="s">
        <v>144</v>
      </c>
      <c r="G1693" s="41" t="s">
        <v>144</v>
      </c>
      <c r="H1693" s="41" t="s">
        <v>145</v>
      </c>
      <c r="I1693" s="41" t="s">
        <v>331</v>
      </c>
      <c r="J1693" s="41" t="s">
        <v>332</v>
      </c>
      <c r="K1693" s="41" t="s">
        <v>333</v>
      </c>
      <c r="L1693" s="41" t="s">
        <v>101</v>
      </c>
      <c r="M1693" s="41" t="s">
        <v>136</v>
      </c>
      <c r="N1693" s="41" t="s">
        <v>103</v>
      </c>
      <c r="O1693" s="41">
        <v>0</v>
      </c>
      <c r="P1693" s="42">
        <v>0</v>
      </c>
      <c r="Q1693" s="41" t="s">
        <v>121</v>
      </c>
      <c r="R1693" s="41" t="s">
        <v>122</v>
      </c>
      <c r="S1693" s="41" t="s">
        <v>122</v>
      </c>
      <c r="T1693" s="41" t="s">
        <v>121</v>
      </c>
      <c r="U1693" s="41" t="s">
        <v>136</v>
      </c>
      <c r="V1693" s="41" t="s">
        <v>136</v>
      </c>
      <c r="W1693" s="47" t="s">
        <v>296</v>
      </c>
      <c r="X1693" s="43">
        <v>43613</v>
      </c>
      <c r="Y1693" s="43">
        <f t="shared" si="120"/>
        <v>43613</v>
      </c>
      <c r="Z1693" s="41">
        <f t="shared" si="121"/>
        <v>1686</v>
      </c>
      <c r="AA1693" s="42">
        <v>348</v>
      </c>
      <c r="AB1693" s="42">
        <v>0</v>
      </c>
      <c r="AC1693" s="40"/>
      <c r="AD1693" s="44" t="s">
        <v>400</v>
      </c>
      <c r="AE1693" s="41">
        <f t="shared" si="122"/>
        <v>1686</v>
      </c>
      <c r="AF1693" s="45" t="s">
        <v>401</v>
      </c>
      <c r="AG1693" s="46" t="s">
        <v>173</v>
      </c>
      <c r="AH1693" s="40">
        <f t="shared" si="124"/>
        <v>43646</v>
      </c>
      <c r="AI1693" s="40">
        <f t="shared" si="125"/>
        <v>43646</v>
      </c>
      <c r="AJ1693" s="41" t="s">
        <v>402</v>
      </c>
    </row>
    <row r="1694" spans="1:36" ht="15" customHeight="1">
      <c r="A1694" s="39">
        <f t="shared" si="123"/>
        <v>2019</v>
      </c>
      <c r="B1694" s="40">
        <v>43556</v>
      </c>
      <c r="C1694" s="40">
        <v>43646</v>
      </c>
      <c r="D1694" s="41" t="s">
        <v>96</v>
      </c>
      <c r="E1694" s="41">
        <v>322</v>
      </c>
      <c r="F1694" s="41" t="s">
        <v>144</v>
      </c>
      <c r="G1694" s="41" t="s">
        <v>144</v>
      </c>
      <c r="H1694" s="41" t="s">
        <v>145</v>
      </c>
      <c r="I1694" s="41" t="s">
        <v>331</v>
      </c>
      <c r="J1694" s="41" t="s">
        <v>332</v>
      </c>
      <c r="K1694" s="41" t="s">
        <v>333</v>
      </c>
      <c r="L1694" s="41" t="s">
        <v>101</v>
      </c>
      <c r="M1694" s="41" t="s">
        <v>136</v>
      </c>
      <c r="N1694" s="41" t="s">
        <v>103</v>
      </c>
      <c r="O1694" s="41">
        <v>0</v>
      </c>
      <c r="P1694" s="42">
        <v>0</v>
      </c>
      <c r="Q1694" s="41" t="s">
        <v>121</v>
      </c>
      <c r="R1694" s="41" t="s">
        <v>122</v>
      </c>
      <c r="S1694" s="41" t="s">
        <v>122</v>
      </c>
      <c r="T1694" s="41" t="s">
        <v>121</v>
      </c>
      <c r="U1694" s="41" t="s">
        <v>136</v>
      </c>
      <c r="V1694" s="41" t="s">
        <v>136</v>
      </c>
      <c r="W1694" s="47" t="s">
        <v>296</v>
      </c>
      <c r="X1694" s="43">
        <v>43610</v>
      </c>
      <c r="Y1694" s="43">
        <f t="shared" si="120"/>
        <v>43610</v>
      </c>
      <c r="Z1694" s="41">
        <f t="shared" si="121"/>
        <v>1687</v>
      </c>
      <c r="AA1694" s="42">
        <v>201</v>
      </c>
      <c r="AB1694" s="42">
        <v>0</v>
      </c>
      <c r="AC1694" s="40"/>
      <c r="AD1694" s="44" t="s">
        <v>400</v>
      </c>
      <c r="AE1694" s="41">
        <f t="shared" si="122"/>
        <v>1687</v>
      </c>
      <c r="AF1694" s="45" t="s">
        <v>401</v>
      </c>
      <c r="AG1694" s="46" t="s">
        <v>173</v>
      </c>
      <c r="AH1694" s="40">
        <f t="shared" si="124"/>
        <v>43646</v>
      </c>
      <c r="AI1694" s="40">
        <f t="shared" si="125"/>
        <v>43646</v>
      </c>
      <c r="AJ1694" s="41" t="s">
        <v>402</v>
      </c>
    </row>
    <row r="1695" spans="1:36" ht="15" customHeight="1">
      <c r="A1695" s="39">
        <f t="shared" si="123"/>
        <v>2019</v>
      </c>
      <c r="B1695" s="40">
        <v>43556</v>
      </c>
      <c r="C1695" s="40">
        <v>43646</v>
      </c>
      <c r="D1695" s="41" t="s">
        <v>96</v>
      </c>
      <c r="E1695" s="41">
        <v>322</v>
      </c>
      <c r="F1695" s="41" t="s">
        <v>144</v>
      </c>
      <c r="G1695" s="41" t="s">
        <v>144</v>
      </c>
      <c r="H1695" s="41" t="s">
        <v>145</v>
      </c>
      <c r="I1695" s="41" t="s">
        <v>331</v>
      </c>
      <c r="J1695" s="41" t="s">
        <v>332</v>
      </c>
      <c r="K1695" s="41" t="s">
        <v>333</v>
      </c>
      <c r="L1695" s="41" t="s">
        <v>101</v>
      </c>
      <c r="M1695" s="41" t="s">
        <v>136</v>
      </c>
      <c r="N1695" s="41" t="s">
        <v>103</v>
      </c>
      <c r="O1695" s="41">
        <v>0</v>
      </c>
      <c r="P1695" s="42">
        <v>0</v>
      </c>
      <c r="Q1695" s="41" t="s">
        <v>121</v>
      </c>
      <c r="R1695" s="41" t="s">
        <v>122</v>
      </c>
      <c r="S1695" s="41" t="s">
        <v>122</v>
      </c>
      <c r="T1695" s="41" t="s">
        <v>121</v>
      </c>
      <c r="U1695" s="41" t="s">
        <v>136</v>
      </c>
      <c r="V1695" s="41" t="s">
        <v>136</v>
      </c>
      <c r="W1695" s="47" t="s">
        <v>296</v>
      </c>
      <c r="X1695" s="43">
        <v>43613</v>
      </c>
      <c r="Y1695" s="43">
        <f t="shared" si="120"/>
        <v>43613</v>
      </c>
      <c r="Z1695" s="41">
        <f t="shared" si="121"/>
        <v>1688</v>
      </c>
      <c r="AA1695" s="42">
        <v>320</v>
      </c>
      <c r="AB1695" s="42">
        <v>0</v>
      </c>
      <c r="AC1695" s="40"/>
      <c r="AD1695" s="44" t="s">
        <v>400</v>
      </c>
      <c r="AE1695" s="41">
        <f t="shared" si="122"/>
        <v>1688</v>
      </c>
      <c r="AF1695" s="45" t="s">
        <v>401</v>
      </c>
      <c r="AG1695" s="46" t="s">
        <v>173</v>
      </c>
      <c r="AH1695" s="40">
        <f t="shared" si="124"/>
        <v>43646</v>
      </c>
      <c r="AI1695" s="40">
        <f t="shared" si="125"/>
        <v>43646</v>
      </c>
      <c r="AJ1695" s="41" t="s">
        <v>402</v>
      </c>
    </row>
    <row r="1696" spans="1:36" ht="15" customHeight="1">
      <c r="A1696" s="39">
        <f t="shared" si="123"/>
        <v>2019</v>
      </c>
      <c r="B1696" s="40">
        <v>43556</v>
      </c>
      <c r="C1696" s="40">
        <v>43646</v>
      </c>
      <c r="D1696" s="41" t="s">
        <v>96</v>
      </c>
      <c r="E1696" s="41">
        <v>322</v>
      </c>
      <c r="F1696" s="41" t="s">
        <v>144</v>
      </c>
      <c r="G1696" s="41" t="s">
        <v>144</v>
      </c>
      <c r="H1696" s="41" t="s">
        <v>145</v>
      </c>
      <c r="I1696" s="41" t="s">
        <v>331</v>
      </c>
      <c r="J1696" s="41" t="s">
        <v>332</v>
      </c>
      <c r="K1696" s="41" t="s">
        <v>333</v>
      </c>
      <c r="L1696" s="41" t="s">
        <v>101</v>
      </c>
      <c r="M1696" s="41" t="s">
        <v>136</v>
      </c>
      <c r="N1696" s="41" t="s">
        <v>103</v>
      </c>
      <c r="O1696" s="41">
        <v>0</v>
      </c>
      <c r="P1696" s="42">
        <v>0</v>
      </c>
      <c r="Q1696" s="41" t="s">
        <v>121</v>
      </c>
      <c r="R1696" s="41" t="s">
        <v>122</v>
      </c>
      <c r="S1696" s="41" t="s">
        <v>122</v>
      </c>
      <c r="T1696" s="41" t="s">
        <v>121</v>
      </c>
      <c r="U1696" s="41" t="s">
        <v>136</v>
      </c>
      <c r="V1696" s="41" t="s">
        <v>136</v>
      </c>
      <c r="W1696" s="47" t="s">
        <v>296</v>
      </c>
      <c r="X1696" s="43">
        <v>43613</v>
      </c>
      <c r="Y1696" s="43">
        <f t="shared" si="120"/>
        <v>43613</v>
      </c>
      <c r="Z1696" s="41">
        <f t="shared" si="121"/>
        <v>1689</v>
      </c>
      <c r="AA1696" s="42">
        <v>150</v>
      </c>
      <c r="AB1696" s="42">
        <v>0</v>
      </c>
      <c r="AC1696" s="40"/>
      <c r="AD1696" s="44" t="s">
        <v>400</v>
      </c>
      <c r="AE1696" s="41">
        <f t="shared" si="122"/>
        <v>1689</v>
      </c>
      <c r="AF1696" s="45" t="s">
        <v>401</v>
      </c>
      <c r="AG1696" s="46" t="s">
        <v>173</v>
      </c>
      <c r="AH1696" s="40">
        <f t="shared" si="124"/>
        <v>43646</v>
      </c>
      <c r="AI1696" s="40">
        <f t="shared" si="125"/>
        <v>43646</v>
      </c>
      <c r="AJ1696" s="41" t="s">
        <v>402</v>
      </c>
    </row>
    <row r="1697" spans="1:36" ht="15" customHeight="1">
      <c r="A1697" s="39">
        <f t="shared" si="123"/>
        <v>2019</v>
      </c>
      <c r="B1697" s="40">
        <v>43556</v>
      </c>
      <c r="C1697" s="40">
        <v>43646</v>
      </c>
      <c r="D1697" s="41" t="s">
        <v>96</v>
      </c>
      <c r="E1697" s="41">
        <v>322</v>
      </c>
      <c r="F1697" s="41" t="s">
        <v>144</v>
      </c>
      <c r="G1697" s="41" t="s">
        <v>144</v>
      </c>
      <c r="H1697" s="41" t="s">
        <v>145</v>
      </c>
      <c r="I1697" s="41" t="s">
        <v>331</v>
      </c>
      <c r="J1697" s="41" t="s">
        <v>332</v>
      </c>
      <c r="K1697" s="41" t="s">
        <v>333</v>
      </c>
      <c r="L1697" s="41" t="s">
        <v>101</v>
      </c>
      <c r="M1697" s="41" t="s">
        <v>136</v>
      </c>
      <c r="N1697" s="41" t="s">
        <v>103</v>
      </c>
      <c r="O1697" s="41">
        <v>0</v>
      </c>
      <c r="P1697" s="42">
        <v>0</v>
      </c>
      <c r="Q1697" s="41" t="s">
        <v>121</v>
      </c>
      <c r="R1697" s="41" t="s">
        <v>122</v>
      </c>
      <c r="S1697" s="41" t="s">
        <v>122</v>
      </c>
      <c r="T1697" s="41" t="s">
        <v>121</v>
      </c>
      <c r="U1697" s="41" t="s">
        <v>136</v>
      </c>
      <c r="V1697" s="41" t="s">
        <v>136</v>
      </c>
      <c r="W1697" s="47" t="s">
        <v>296</v>
      </c>
      <c r="X1697" s="43">
        <v>43613</v>
      </c>
      <c r="Y1697" s="43">
        <f t="shared" si="120"/>
        <v>43613</v>
      </c>
      <c r="Z1697" s="41">
        <f t="shared" si="121"/>
        <v>1690</v>
      </c>
      <c r="AA1697" s="42">
        <v>295</v>
      </c>
      <c r="AB1697" s="42">
        <v>0</v>
      </c>
      <c r="AC1697" s="40"/>
      <c r="AD1697" s="44" t="s">
        <v>400</v>
      </c>
      <c r="AE1697" s="41">
        <f t="shared" si="122"/>
        <v>1690</v>
      </c>
      <c r="AF1697" s="45" t="s">
        <v>401</v>
      </c>
      <c r="AG1697" s="46" t="s">
        <v>173</v>
      </c>
      <c r="AH1697" s="40">
        <f t="shared" si="124"/>
        <v>43646</v>
      </c>
      <c r="AI1697" s="40">
        <f t="shared" si="125"/>
        <v>43646</v>
      </c>
      <c r="AJ1697" s="41" t="s">
        <v>402</v>
      </c>
    </row>
    <row r="1698" spans="1:36" ht="15" customHeight="1">
      <c r="A1698" s="39">
        <f t="shared" si="123"/>
        <v>2019</v>
      </c>
      <c r="B1698" s="40">
        <v>43556</v>
      </c>
      <c r="C1698" s="40">
        <v>43646</v>
      </c>
      <c r="D1698" s="41" t="s">
        <v>96</v>
      </c>
      <c r="E1698" s="41">
        <v>322</v>
      </c>
      <c r="F1698" s="41" t="s">
        <v>144</v>
      </c>
      <c r="G1698" s="41" t="s">
        <v>144</v>
      </c>
      <c r="H1698" s="41" t="s">
        <v>145</v>
      </c>
      <c r="I1698" s="41" t="s">
        <v>358</v>
      </c>
      <c r="J1698" s="41" t="s">
        <v>359</v>
      </c>
      <c r="K1698" s="41" t="s">
        <v>289</v>
      </c>
      <c r="L1698" s="41" t="s">
        <v>101</v>
      </c>
      <c r="M1698" s="41" t="s">
        <v>356</v>
      </c>
      <c r="N1698" s="41" t="s">
        <v>103</v>
      </c>
      <c r="O1698" s="41">
        <v>0</v>
      </c>
      <c r="P1698" s="42">
        <v>0</v>
      </c>
      <c r="Q1698" s="41" t="s">
        <v>121</v>
      </c>
      <c r="R1698" s="41" t="s">
        <v>122</v>
      </c>
      <c r="S1698" s="41" t="s">
        <v>122</v>
      </c>
      <c r="T1698" s="41" t="s">
        <v>121</v>
      </c>
      <c r="U1698" s="41" t="s">
        <v>1945</v>
      </c>
      <c r="V1698" s="41" t="s">
        <v>356</v>
      </c>
      <c r="W1698" s="47" t="s">
        <v>296</v>
      </c>
      <c r="X1698" s="43">
        <v>43601</v>
      </c>
      <c r="Y1698" s="43">
        <f t="shared" si="120"/>
        <v>43601</v>
      </c>
      <c r="Z1698" s="41">
        <f t="shared" si="121"/>
        <v>1691</v>
      </c>
      <c r="AA1698" s="42">
        <v>183.62</v>
      </c>
      <c r="AB1698" s="42">
        <v>0</v>
      </c>
      <c r="AC1698" s="40"/>
      <c r="AD1698" s="44" t="s">
        <v>400</v>
      </c>
      <c r="AE1698" s="41">
        <f t="shared" si="122"/>
        <v>1691</v>
      </c>
      <c r="AF1698" s="45" t="s">
        <v>401</v>
      </c>
      <c r="AG1698" s="46" t="s">
        <v>173</v>
      </c>
      <c r="AH1698" s="40">
        <f t="shared" si="124"/>
        <v>43646</v>
      </c>
      <c r="AI1698" s="40">
        <f t="shared" si="125"/>
        <v>43646</v>
      </c>
      <c r="AJ1698" s="41" t="s">
        <v>402</v>
      </c>
    </row>
    <row r="1699" spans="1:36" ht="15" customHeight="1">
      <c r="A1699" s="39">
        <f t="shared" si="123"/>
        <v>2019</v>
      </c>
      <c r="B1699" s="40">
        <v>43556</v>
      </c>
      <c r="C1699" s="40">
        <v>43646</v>
      </c>
      <c r="D1699" s="41" t="s">
        <v>96</v>
      </c>
      <c r="E1699" s="41">
        <v>322</v>
      </c>
      <c r="F1699" s="41" t="s">
        <v>144</v>
      </c>
      <c r="G1699" s="41" t="s">
        <v>144</v>
      </c>
      <c r="H1699" s="41" t="s">
        <v>145</v>
      </c>
      <c r="I1699" s="41" t="s">
        <v>358</v>
      </c>
      <c r="J1699" s="41" t="s">
        <v>359</v>
      </c>
      <c r="K1699" s="41" t="s">
        <v>289</v>
      </c>
      <c r="L1699" s="41" t="s">
        <v>101</v>
      </c>
      <c r="M1699" s="41" t="s">
        <v>356</v>
      </c>
      <c r="N1699" s="41" t="s">
        <v>103</v>
      </c>
      <c r="O1699" s="41">
        <v>0</v>
      </c>
      <c r="P1699" s="42">
        <v>0</v>
      </c>
      <c r="Q1699" s="41" t="s">
        <v>121</v>
      </c>
      <c r="R1699" s="41" t="s">
        <v>122</v>
      </c>
      <c r="S1699" s="41" t="s">
        <v>122</v>
      </c>
      <c r="T1699" s="41" t="s">
        <v>121</v>
      </c>
      <c r="U1699" s="41" t="s">
        <v>1945</v>
      </c>
      <c r="V1699" s="41" t="s">
        <v>356</v>
      </c>
      <c r="W1699" s="47" t="s">
        <v>296</v>
      </c>
      <c r="X1699" s="43">
        <v>43606</v>
      </c>
      <c r="Y1699" s="43">
        <f t="shared" si="120"/>
        <v>43606</v>
      </c>
      <c r="Z1699" s="41">
        <f t="shared" si="121"/>
        <v>1692</v>
      </c>
      <c r="AA1699" s="42">
        <v>271</v>
      </c>
      <c r="AB1699" s="42">
        <v>0</v>
      </c>
      <c r="AC1699" s="40"/>
      <c r="AD1699" s="44" t="s">
        <v>400</v>
      </c>
      <c r="AE1699" s="41">
        <f t="shared" si="122"/>
        <v>1692</v>
      </c>
      <c r="AF1699" s="45" t="s">
        <v>401</v>
      </c>
      <c r="AG1699" s="46" t="s">
        <v>173</v>
      </c>
      <c r="AH1699" s="40">
        <f t="shared" si="124"/>
        <v>43646</v>
      </c>
      <c r="AI1699" s="40">
        <f t="shared" si="125"/>
        <v>43646</v>
      </c>
      <c r="AJ1699" s="41" t="s">
        <v>402</v>
      </c>
    </row>
    <row r="1700" spans="1:36" ht="15" customHeight="1">
      <c r="A1700" s="39">
        <f t="shared" si="123"/>
        <v>2019</v>
      </c>
      <c r="B1700" s="40">
        <v>43556</v>
      </c>
      <c r="C1700" s="40">
        <v>43646</v>
      </c>
      <c r="D1700" s="41" t="s">
        <v>96</v>
      </c>
      <c r="E1700" s="41">
        <v>322</v>
      </c>
      <c r="F1700" s="41" t="s">
        <v>144</v>
      </c>
      <c r="G1700" s="41" t="s">
        <v>144</v>
      </c>
      <c r="H1700" s="41" t="s">
        <v>145</v>
      </c>
      <c r="I1700" s="41" t="s">
        <v>358</v>
      </c>
      <c r="J1700" s="41" t="s">
        <v>359</v>
      </c>
      <c r="K1700" s="41" t="s">
        <v>289</v>
      </c>
      <c r="L1700" s="41" t="s">
        <v>101</v>
      </c>
      <c r="M1700" s="41" t="s">
        <v>210</v>
      </c>
      <c r="N1700" s="41" t="s">
        <v>103</v>
      </c>
      <c r="O1700" s="41">
        <v>0</v>
      </c>
      <c r="P1700" s="42">
        <v>0</v>
      </c>
      <c r="Q1700" s="41" t="s">
        <v>121</v>
      </c>
      <c r="R1700" s="41" t="s">
        <v>122</v>
      </c>
      <c r="S1700" s="41" t="s">
        <v>122</v>
      </c>
      <c r="T1700" s="41" t="s">
        <v>121</v>
      </c>
      <c r="U1700" s="41" t="s">
        <v>122</v>
      </c>
      <c r="V1700" s="41" t="s">
        <v>210</v>
      </c>
      <c r="W1700" s="47" t="s">
        <v>296</v>
      </c>
      <c r="X1700" s="43">
        <v>43599</v>
      </c>
      <c r="Y1700" s="43">
        <f t="shared" si="120"/>
        <v>43599</v>
      </c>
      <c r="Z1700" s="41">
        <f t="shared" si="121"/>
        <v>1693</v>
      </c>
      <c r="AA1700" s="42">
        <v>215.76</v>
      </c>
      <c r="AB1700" s="42">
        <v>0</v>
      </c>
      <c r="AC1700" s="40"/>
      <c r="AD1700" s="44" t="s">
        <v>400</v>
      </c>
      <c r="AE1700" s="41">
        <f t="shared" si="122"/>
        <v>1693</v>
      </c>
      <c r="AF1700" s="45" t="s">
        <v>401</v>
      </c>
      <c r="AG1700" s="46" t="s">
        <v>173</v>
      </c>
      <c r="AH1700" s="40">
        <f t="shared" si="124"/>
        <v>43646</v>
      </c>
      <c r="AI1700" s="40">
        <f t="shared" si="125"/>
        <v>43646</v>
      </c>
      <c r="AJ1700" s="41" t="s">
        <v>402</v>
      </c>
    </row>
    <row r="1701" spans="1:36" ht="15" customHeight="1">
      <c r="A1701" s="39">
        <f t="shared" si="123"/>
        <v>2019</v>
      </c>
      <c r="B1701" s="40">
        <v>43556</v>
      </c>
      <c r="C1701" s="40">
        <v>43646</v>
      </c>
      <c r="D1701" s="41" t="s">
        <v>96</v>
      </c>
      <c r="E1701" s="41">
        <v>322</v>
      </c>
      <c r="F1701" s="41" t="s">
        <v>144</v>
      </c>
      <c r="G1701" s="41" t="s">
        <v>144</v>
      </c>
      <c r="H1701" s="41" t="s">
        <v>145</v>
      </c>
      <c r="I1701" s="41" t="s">
        <v>358</v>
      </c>
      <c r="J1701" s="41" t="s">
        <v>359</v>
      </c>
      <c r="K1701" s="41" t="s">
        <v>289</v>
      </c>
      <c r="L1701" s="41" t="s">
        <v>101</v>
      </c>
      <c r="M1701" s="41" t="s">
        <v>356</v>
      </c>
      <c r="N1701" s="41" t="s">
        <v>103</v>
      </c>
      <c r="O1701" s="41">
        <v>0</v>
      </c>
      <c r="P1701" s="42">
        <v>0</v>
      </c>
      <c r="Q1701" s="41" t="s">
        <v>121</v>
      </c>
      <c r="R1701" s="41" t="s">
        <v>122</v>
      </c>
      <c r="S1701" s="41" t="s">
        <v>122</v>
      </c>
      <c r="T1701" s="41" t="s">
        <v>121</v>
      </c>
      <c r="U1701" s="41" t="s">
        <v>1945</v>
      </c>
      <c r="V1701" s="41" t="s">
        <v>356</v>
      </c>
      <c r="W1701" s="47" t="s">
        <v>296</v>
      </c>
      <c r="X1701" s="43">
        <v>43607</v>
      </c>
      <c r="Y1701" s="43">
        <f t="shared" si="120"/>
        <v>43607</v>
      </c>
      <c r="Z1701" s="41">
        <f t="shared" si="121"/>
        <v>1694</v>
      </c>
      <c r="AA1701" s="42">
        <v>200.01</v>
      </c>
      <c r="AB1701" s="42">
        <v>0</v>
      </c>
      <c r="AC1701" s="40"/>
      <c r="AD1701" s="44" t="s">
        <v>400</v>
      </c>
      <c r="AE1701" s="41">
        <f t="shared" si="122"/>
        <v>1694</v>
      </c>
      <c r="AF1701" s="45" t="s">
        <v>401</v>
      </c>
      <c r="AG1701" s="46" t="s">
        <v>173</v>
      </c>
      <c r="AH1701" s="40">
        <f t="shared" si="124"/>
        <v>43646</v>
      </c>
      <c r="AI1701" s="40">
        <f t="shared" si="125"/>
        <v>43646</v>
      </c>
      <c r="AJ1701" s="41" t="s">
        <v>402</v>
      </c>
    </row>
    <row r="1702" spans="1:36" ht="15" customHeight="1">
      <c r="A1702" s="39">
        <f t="shared" si="123"/>
        <v>2019</v>
      </c>
      <c r="B1702" s="40">
        <v>43556</v>
      </c>
      <c r="C1702" s="40">
        <v>43646</v>
      </c>
      <c r="D1702" s="41" t="s">
        <v>96</v>
      </c>
      <c r="E1702" s="41">
        <v>322</v>
      </c>
      <c r="F1702" s="41" t="s">
        <v>144</v>
      </c>
      <c r="G1702" s="41" t="s">
        <v>144</v>
      </c>
      <c r="H1702" s="41" t="s">
        <v>145</v>
      </c>
      <c r="I1702" s="41" t="s">
        <v>358</v>
      </c>
      <c r="J1702" s="41" t="s">
        <v>359</v>
      </c>
      <c r="K1702" s="41" t="s">
        <v>289</v>
      </c>
      <c r="L1702" s="41" t="s">
        <v>101</v>
      </c>
      <c r="M1702" s="41" t="s">
        <v>356</v>
      </c>
      <c r="N1702" s="41" t="s">
        <v>103</v>
      </c>
      <c r="O1702" s="41">
        <v>0</v>
      </c>
      <c r="P1702" s="42">
        <v>0</v>
      </c>
      <c r="Q1702" s="41" t="s">
        <v>121</v>
      </c>
      <c r="R1702" s="41" t="s">
        <v>122</v>
      </c>
      <c r="S1702" s="41" t="s">
        <v>122</v>
      </c>
      <c r="T1702" s="41" t="s">
        <v>121</v>
      </c>
      <c r="U1702" s="41" t="s">
        <v>1945</v>
      </c>
      <c r="V1702" s="41" t="s">
        <v>356</v>
      </c>
      <c r="W1702" s="47" t="s">
        <v>296</v>
      </c>
      <c r="X1702" s="43">
        <v>43607</v>
      </c>
      <c r="Y1702" s="43">
        <f t="shared" si="120"/>
        <v>43607</v>
      </c>
      <c r="Z1702" s="41">
        <f t="shared" si="121"/>
        <v>1695</v>
      </c>
      <c r="AA1702" s="42">
        <v>158</v>
      </c>
      <c r="AB1702" s="42">
        <v>0</v>
      </c>
      <c r="AC1702" s="40"/>
      <c r="AD1702" s="44" t="s">
        <v>400</v>
      </c>
      <c r="AE1702" s="41">
        <f t="shared" si="122"/>
        <v>1695</v>
      </c>
      <c r="AF1702" s="45" t="s">
        <v>401</v>
      </c>
      <c r="AG1702" s="46" t="s">
        <v>173</v>
      </c>
      <c r="AH1702" s="40">
        <f t="shared" si="124"/>
        <v>43646</v>
      </c>
      <c r="AI1702" s="40">
        <f t="shared" si="125"/>
        <v>43646</v>
      </c>
      <c r="AJ1702" s="41" t="s">
        <v>402</v>
      </c>
    </row>
    <row r="1703" spans="1:36" ht="15" customHeight="1">
      <c r="A1703" s="39">
        <f t="shared" si="123"/>
        <v>2019</v>
      </c>
      <c r="B1703" s="40">
        <v>43556</v>
      </c>
      <c r="C1703" s="40">
        <v>43646</v>
      </c>
      <c r="D1703" s="41" t="s">
        <v>96</v>
      </c>
      <c r="E1703" s="41">
        <v>322</v>
      </c>
      <c r="F1703" s="41" t="s">
        <v>144</v>
      </c>
      <c r="G1703" s="41" t="s">
        <v>144</v>
      </c>
      <c r="H1703" s="41" t="s">
        <v>145</v>
      </c>
      <c r="I1703" s="41" t="s">
        <v>1346</v>
      </c>
      <c r="J1703" s="41" t="s">
        <v>305</v>
      </c>
      <c r="K1703" s="41" t="s">
        <v>306</v>
      </c>
      <c r="L1703" s="41" t="s">
        <v>101</v>
      </c>
      <c r="M1703" s="41" t="s">
        <v>164</v>
      </c>
      <c r="N1703" s="41" t="s">
        <v>103</v>
      </c>
      <c r="O1703" s="41">
        <v>0</v>
      </c>
      <c r="P1703" s="42">
        <v>0</v>
      </c>
      <c r="Q1703" s="41" t="s">
        <v>121</v>
      </c>
      <c r="R1703" s="41" t="s">
        <v>122</v>
      </c>
      <c r="S1703" s="41" t="s">
        <v>122</v>
      </c>
      <c r="T1703" s="41" t="s">
        <v>121</v>
      </c>
      <c r="U1703" s="41" t="s">
        <v>136</v>
      </c>
      <c r="V1703" s="41" t="s">
        <v>136</v>
      </c>
      <c r="W1703" s="47" t="s">
        <v>296</v>
      </c>
      <c r="X1703" s="43">
        <v>43612</v>
      </c>
      <c r="Y1703" s="43">
        <f t="shared" si="120"/>
        <v>43612</v>
      </c>
      <c r="Z1703" s="41">
        <f t="shared" si="121"/>
        <v>1696</v>
      </c>
      <c r="AA1703" s="42">
        <v>261</v>
      </c>
      <c r="AB1703" s="42">
        <v>0</v>
      </c>
      <c r="AC1703" s="40"/>
      <c r="AD1703" s="44" t="s">
        <v>400</v>
      </c>
      <c r="AE1703" s="41">
        <f t="shared" si="122"/>
        <v>1696</v>
      </c>
      <c r="AF1703" s="45" t="s">
        <v>401</v>
      </c>
      <c r="AG1703" s="46" t="s">
        <v>173</v>
      </c>
      <c r="AH1703" s="40">
        <f t="shared" si="124"/>
        <v>43646</v>
      </c>
      <c r="AI1703" s="40">
        <f t="shared" si="125"/>
        <v>43646</v>
      </c>
      <c r="AJ1703" s="41" t="s">
        <v>402</v>
      </c>
    </row>
    <row r="1704" spans="1:36" ht="15" customHeight="1">
      <c r="A1704" s="39">
        <f t="shared" si="123"/>
        <v>2019</v>
      </c>
      <c r="B1704" s="40">
        <v>43556</v>
      </c>
      <c r="C1704" s="40">
        <v>43646</v>
      </c>
      <c r="D1704" s="41" t="s">
        <v>96</v>
      </c>
      <c r="E1704" s="41">
        <v>322</v>
      </c>
      <c r="F1704" s="41" t="s">
        <v>144</v>
      </c>
      <c r="G1704" s="41" t="s">
        <v>144</v>
      </c>
      <c r="H1704" s="41" t="s">
        <v>145</v>
      </c>
      <c r="I1704" s="41" t="s">
        <v>358</v>
      </c>
      <c r="J1704" s="41" t="s">
        <v>359</v>
      </c>
      <c r="K1704" s="41" t="s">
        <v>289</v>
      </c>
      <c r="L1704" s="41" t="s">
        <v>101</v>
      </c>
      <c r="M1704" s="41" t="s">
        <v>356</v>
      </c>
      <c r="N1704" s="41" t="s">
        <v>103</v>
      </c>
      <c r="O1704" s="41">
        <v>0</v>
      </c>
      <c r="P1704" s="42">
        <v>0</v>
      </c>
      <c r="Q1704" s="41" t="s">
        <v>121</v>
      </c>
      <c r="R1704" s="41" t="s">
        <v>122</v>
      </c>
      <c r="S1704" s="41" t="s">
        <v>122</v>
      </c>
      <c r="T1704" s="41" t="s">
        <v>121</v>
      </c>
      <c r="U1704" s="41" t="s">
        <v>1945</v>
      </c>
      <c r="V1704" s="41" t="s">
        <v>356</v>
      </c>
      <c r="W1704" s="47" t="s">
        <v>296</v>
      </c>
      <c r="X1704" s="43">
        <v>43608</v>
      </c>
      <c r="Y1704" s="43">
        <f t="shared" si="120"/>
        <v>43608</v>
      </c>
      <c r="Z1704" s="41">
        <f t="shared" si="121"/>
        <v>1697</v>
      </c>
      <c r="AA1704" s="42">
        <v>344</v>
      </c>
      <c r="AB1704" s="42">
        <v>0</v>
      </c>
      <c r="AC1704" s="40"/>
      <c r="AD1704" s="44" t="s">
        <v>400</v>
      </c>
      <c r="AE1704" s="41">
        <f t="shared" si="122"/>
        <v>1697</v>
      </c>
      <c r="AF1704" s="45" t="s">
        <v>401</v>
      </c>
      <c r="AG1704" s="46" t="s">
        <v>173</v>
      </c>
      <c r="AH1704" s="40">
        <f t="shared" si="124"/>
        <v>43646</v>
      </c>
      <c r="AI1704" s="40">
        <f t="shared" si="125"/>
        <v>43646</v>
      </c>
      <c r="AJ1704" s="41" t="s">
        <v>402</v>
      </c>
    </row>
    <row r="1705" spans="1:36" ht="15" customHeight="1">
      <c r="A1705" s="39">
        <f t="shared" si="123"/>
        <v>2019</v>
      </c>
      <c r="B1705" s="40">
        <v>43556</v>
      </c>
      <c r="C1705" s="40">
        <v>43646</v>
      </c>
      <c r="D1705" s="41" t="s">
        <v>96</v>
      </c>
      <c r="E1705" s="41">
        <v>322</v>
      </c>
      <c r="F1705" s="41" t="s">
        <v>144</v>
      </c>
      <c r="G1705" s="41" t="s">
        <v>144</v>
      </c>
      <c r="H1705" s="41" t="s">
        <v>145</v>
      </c>
      <c r="I1705" s="41" t="s">
        <v>355</v>
      </c>
      <c r="J1705" s="41" t="s">
        <v>239</v>
      </c>
      <c r="K1705" s="41" t="s">
        <v>295</v>
      </c>
      <c r="L1705" s="41" t="s">
        <v>101</v>
      </c>
      <c r="M1705" s="41" t="s">
        <v>136</v>
      </c>
      <c r="N1705" s="41" t="s">
        <v>103</v>
      </c>
      <c r="O1705" s="41">
        <v>0</v>
      </c>
      <c r="P1705" s="42">
        <v>0</v>
      </c>
      <c r="Q1705" s="41" t="s">
        <v>121</v>
      </c>
      <c r="R1705" s="41" t="s">
        <v>122</v>
      </c>
      <c r="S1705" s="41" t="s">
        <v>122</v>
      </c>
      <c r="T1705" s="41" t="s">
        <v>121</v>
      </c>
      <c r="U1705" s="41" t="s">
        <v>136</v>
      </c>
      <c r="V1705" s="41" t="s">
        <v>136</v>
      </c>
      <c r="W1705" s="47" t="s">
        <v>296</v>
      </c>
      <c r="X1705" s="43">
        <v>43598</v>
      </c>
      <c r="Y1705" s="43">
        <v>43602</v>
      </c>
      <c r="Z1705" s="41">
        <f t="shared" si="121"/>
        <v>1698</v>
      </c>
      <c r="AA1705" s="42">
        <f>120+240+348</f>
        <v>708</v>
      </c>
      <c r="AB1705" s="42">
        <v>0</v>
      </c>
      <c r="AC1705" s="40"/>
      <c r="AD1705" s="44" t="s">
        <v>400</v>
      </c>
      <c r="AE1705" s="41">
        <f t="shared" si="122"/>
        <v>1698</v>
      </c>
      <c r="AF1705" s="45" t="s">
        <v>401</v>
      </c>
      <c r="AG1705" s="46" t="s">
        <v>173</v>
      </c>
      <c r="AH1705" s="40">
        <f t="shared" si="124"/>
        <v>43646</v>
      </c>
      <c r="AI1705" s="40">
        <f t="shared" si="125"/>
        <v>43646</v>
      </c>
      <c r="AJ1705" s="41" t="s">
        <v>402</v>
      </c>
    </row>
    <row r="1706" spans="1:36" ht="15" customHeight="1">
      <c r="A1706" s="39">
        <f t="shared" si="123"/>
        <v>2019</v>
      </c>
      <c r="B1706" s="40">
        <v>43556</v>
      </c>
      <c r="C1706" s="40">
        <v>43646</v>
      </c>
      <c r="D1706" s="41" t="s">
        <v>96</v>
      </c>
      <c r="E1706" s="41">
        <v>322</v>
      </c>
      <c r="F1706" s="41" t="s">
        <v>144</v>
      </c>
      <c r="G1706" s="41" t="s">
        <v>144</v>
      </c>
      <c r="H1706" s="41" t="s">
        <v>145</v>
      </c>
      <c r="I1706" s="41" t="s">
        <v>355</v>
      </c>
      <c r="J1706" s="41" t="s">
        <v>239</v>
      </c>
      <c r="K1706" s="41" t="s">
        <v>295</v>
      </c>
      <c r="L1706" s="41" t="s">
        <v>101</v>
      </c>
      <c r="M1706" s="41" t="s">
        <v>136</v>
      </c>
      <c r="N1706" s="41" t="s">
        <v>103</v>
      </c>
      <c r="O1706" s="41">
        <v>0</v>
      </c>
      <c r="P1706" s="42">
        <v>0</v>
      </c>
      <c r="Q1706" s="41" t="s">
        <v>121</v>
      </c>
      <c r="R1706" s="41" t="s">
        <v>122</v>
      </c>
      <c r="S1706" s="41" t="s">
        <v>122</v>
      </c>
      <c r="T1706" s="41" t="s">
        <v>121</v>
      </c>
      <c r="U1706" s="41" t="s">
        <v>136</v>
      </c>
      <c r="V1706" s="41" t="s">
        <v>136</v>
      </c>
      <c r="W1706" s="47" t="s">
        <v>296</v>
      </c>
      <c r="X1706" s="43">
        <v>43598</v>
      </c>
      <c r="Y1706" s="43">
        <v>43613</v>
      </c>
      <c r="Z1706" s="41">
        <f t="shared" si="121"/>
        <v>1699</v>
      </c>
      <c r="AA1706" s="42">
        <f>117+250+119</f>
        <v>486</v>
      </c>
      <c r="AB1706" s="42">
        <v>0</v>
      </c>
      <c r="AC1706" s="40"/>
      <c r="AD1706" s="44" t="s">
        <v>400</v>
      </c>
      <c r="AE1706" s="41">
        <f t="shared" si="122"/>
        <v>1699</v>
      </c>
      <c r="AF1706" s="45" t="s">
        <v>401</v>
      </c>
      <c r="AG1706" s="46" t="s">
        <v>173</v>
      </c>
      <c r="AH1706" s="40">
        <f t="shared" si="124"/>
        <v>43646</v>
      </c>
      <c r="AI1706" s="40">
        <f t="shared" si="125"/>
        <v>43646</v>
      </c>
      <c r="AJ1706" s="41" t="s">
        <v>402</v>
      </c>
    </row>
    <row r="1707" spans="1:36" ht="15" customHeight="1">
      <c r="A1707" s="39">
        <f t="shared" si="123"/>
        <v>2019</v>
      </c>
      <c r="B1707" s="40">
        <v>43556</v>
      </c>
      <c r="C1707" s="40">
        <v>43646</v>
      </c>
      <c r="D1707" s="41" t="s">
        <v>96</v>
      </c>
      <c r="E1707" s="41">
        <v>322</v>
      </c>
      <c r="F1707" s="41" t="s">
        <v>144</v>
      </c>
      <c r="G1707" s="41" t="s">
        <v>144</v>
      </c>
      <c r="H1707" s="41" t="s">
        <v>145</v>
      </c>
      <c r="I1707" s="41" t="s">
        <v>304</v>
      </c>
      <c r="J1707" s="41" t="s">
        <v>305</v>
      </c>
      <c r="K1707" s="41" t="s">
        <v>306</v>
      </c>
      <c r="L1707" s="41" t="s">
        <v>101</v>
      </c>
      <c r="M1707" s="41" t="s">
        <v>164</v>
      </c>
      <c r="N1707" s="41" t="s">
        <v>103</v>
      </c>
      <c r="O1707" s="41">
        <v>0</v>
      </c>
      <c r="P1707" s="42">
        <v>0</v>
      </c>
      <c r="Q1707" s="41" t="s">
        <v>121</v>
      </c>
      <c r="R1707" s="41" t="s">
        <v>122</v>
      </c>
      <c r="S1707" s="41" t="s">
        <v>122</v>
      </c>
      <c r="T1707" s="41" t="s">
        <v>121</v>
      </c>
      <c r="U1707" s="41" t="s">
        <v>122</v>
      </c>
      <c r="V1707" s="41" t="s">
        <v>122</v>
      </c>
      <c r="W1707" s="47" t="s">
        <v>296</v>
      </c>
      <c r="X1707" s="43">
        <v>43600</v>
      </c>
      <c r="Y1707" s="43">
        <f t="shared" si="120"/>
        <v>43600</v>
      </c>
      <c r="Z1707" s="41">
        <f t="shared" si="121"/>
        <v>1700</v>
      </c>
      <c r="AA1707" s="42">
        <v>451</v>
      </c>
      <c r="AB1707" s="42">
        <v>0</v>
      </c>
      <c r="AC1707" s="40"/>
      <c r="AD1707" s="44" t="s">
        <v>400</v>
      </c>
      <c r="AE1707" s="41">
        <f t="shared" si="122"/>
        <v>1700</v>
      </c>
      <c r="AF1707" s="45" t="s">
        <v>401</v>
      </c>
      <c r="AG1707" s="46" t="s">
        <v>173</v>
      </c>
      <c r="AH1707" s="40">
        <f t="shared" si="124"/>
        <v>43646</v>
      </c>
      <c r="AI1707" s="40">
        <f t="shared" si="125"/>
        <v>43646</v>
      </c>
      <c r="AJ1707" s="41" t="s">
        <v>402</v>
      </c>
    </row>
    <row r="1708" spans="1:36" ht="15" customHeight="1">
      <c r="A1708" s="39">
        <f t="shared" si="123"/>
        <v>2019</v>
      </c>
      <c r="B1708" s="40">
        <v>43556</v>
      </c>
      <c r="C1708" s="40">
        <v>43646</v>
      </c>
      <c r="D1708" s="41" t="s">
        <v>96</v>
      </c>
      <c r="E1708" s="41">
        <v>322</v>
      </c>
      <c r="F1708" s="41" t="s">
        <v>144</v>
      </c>
      <c r="G1708" s="41" t="s">
        <v>144</v>
      </c>
      <c r="H1708" s="41" t="s">
        <v>145</v>
      </c>
      <c r="I1708" s="41" t="s">
        <v>304</v>
      </c>
      <c r="J1708" s="41" t="s">
        <v>305</v>
      </c>
      <c r="K1708" s="41" t="s">
        <v>306</v>
      </c>
      <c r="L1708" s="41" t="s">
        <v>101</v>
      </c>
      <c r="M1708" s="41" t="s">
        <v>164</v>
      </c>
      <c r="N1708" s="41" t="s">
        <v>103</v>
      </c>
      <c r="O1708" s="41">
        <v>0</v>
      </c>
      <c r="P1708" s="42">
        <v>0</v>
      </c>
      <c r="Q1708" s="41" t="s">
        <v>121</v>
      </c>
      <c r="R1708" s="41" t="s">
        <v>122</v>
      </c>
      <c r="S1708" s="41" t="s">
        <v>122</v>
      </c>
      <c r="T1708" s="41" t="s">
        <v>121</v>
      </c>
      <c r="U1708" s="41" t="s">
        <v>122</v>
      </c>
      <c r="V1708" s="41" t="s">
        <v>122</v>
      </c>
      <c r="W1708" s="47" t="s">
        <v>296</v>
      </c>
      <c r="X1708" s="43">
        <v>43633</v>
      </c>
      <c r="Y1708" s="43">
        <f t="shared" si="120"/>
        <v>43633</v>
      </c>
      <c r="Z1708" s="41">
        <f t="shared" si="121"/>
        <v>1701</v>
      </c>
      <c r="AA1708" s="42">
        <v>651</v>
      </c>
      <c r="AB1708" s="42">
        <v>0</v>
      </c>
      <c r="AC1708" s="40"/>
      <c r="AD1708" s="44" t="s">
        <v>400</v>
      </c>
      <c r="AE1708" s="41">
        <f t="shared" si="122"/>
        <v>1701</v>
      </c>
      <c r="AF1708" s="45" t="s">
        <v>401</v>
      </c>
      <c r="AG1708" s="46" t="s">
        <v>173</v>
      </c>
      <c r="AH1708" s="40">
        <f t="shared" si="124"/>
        <v>43646</v>
      </c>
      <c r="AI1708" s="40">
        <f t="shared" si="125"/>
        <v>43646</v>
      </c>
      <c r="AJ1708" s="41" t="s">
        <v>402</v>
      </c>
    </row>
    <row r="1709" spans="1:36" ht="15" customHeight="1">
      <c r="A1709" s="39">
        <f t="shared" si="123"/>
        <v>2019</v>
      </c>
      <c r="B1709" s="40">
        <v>43556</v>
      </c>
      <c r="C1709" s="40">
        <v>43646</v>
      </c>
      <c r="D1709" s="41" t="s">
        <v>96</v>
      </c>
      <c r="E1709" s="41">
        <v>322</v>
      </c>
      <c r="F1709" s="41" t="s">
        <v>144</v>
      </c>
      <c r="G1709" s="41" t="s">
        <v>144</v>
      </c>
      <c r="H1709" s="41" t="s">
        <v>145</v>
      </c>
      <c r="I1709" s="41" t="s">
        <v>304</v>
      </c>
      <c r="J1709" s="41" t="s">
        <v>305</v>
      </c>
      <c r="K1709" s="41" t="s">
        <v>306</v>
      </c>
      <c r="L1709" s="41" t="s">
        <v>101</v>
      </c>
      <c r="M1709" s="41" t="s">
        <v>164</v>
      </c>
      <c r="N1709" s="41" t="s">
        <v>103</v>
      </c>
      <c r="O1709" s="41">
        <v>0</v>
      </c>
      <c r="P1709" s="42">
        <v>0</v>
      </c>
      <c r="Q1709" s="41" t="s">
        <v>121</v>
      </c>
      <c r="R1709" s="41" t="s">
        <v>122</v>
      </c>
      <c r="S1709" s="41" t="s">
        <v>122</v>
      </c>
      <c r="T1709" s="41" t="s">
        <v>121</v>
      </c>
      <c r="U1709" s="41" t="s">
        <v>122</v>
      </c>
      <c r="V1709" s="41" t="s">
        <v>122</v>
      </c>
      <c r="W1709" s="47" t="s">
        <v>296</v>
      </c>
      <c r="X1709" s="43">
        <v>43633</v>
      </c>
      <c r="Y1709" s="43">
        <f t="shared" si="120"/>
        <v>43633</v>
      </c>
      <c r="Z1709" s="41">
        <f t="shared" si="121"/>
        <v>1702</v>
      </c>
      <c r="AA1709" s="42">
        <v>150</v>
      </c>
      <c r="AB1709" s="42">
        <v>0</v>
      </c>
      <c r="AC1709" s="40"/>
      <c r="AD1709" s="44" t="s">
        <v>400</v>
      </c>
      <c r="AE1709" s="41">
        <f t="shared" si="122"/>
        <v>1702</v>
      </c>
      <c r="AF1709" s="45" t="s">
        <v>401</v>
      </c>
      <c r="AG1709" s="46" t="s">
        <v>173</v>
      </c>
      <c r="AH1709" s="40">
        <f t="shared" si="124"/>
        <v>43646</v>
      </c>
      <c r="AI1709" s="40">
        <f t="shared" si="125"/>
        <v>43646</v>
      </c>
      <c r="AJ1709" s="41" t="s">
        <v>402</v>
      </c>
    </row>
    <row r="1710" spans="1:36" ht="15" customHeight="1">
      <c r="A1710" s="39">
        <f t="shared" si="123"/>
        <v>2019</v>
      </c>
      <c r="B1710" s="40">
        <v>43556</v>
      </c>
      <c r="C1710" s="40">
        <v>43646</v>
      </c>
      <c r="D1710" s="41" t="s">
        <v>96</v>
      </c>
      <c r="E1710" s="41">
        <v>322</v>
      </c>
      <c r="F1710" s="41" t="s">
        <v>144</v>
      </c>
      <c r="G1710" s="41" t="s">
        <v>144</v>
      </c>
      <c r="H1710" s="41" t="s">
        <v>145</v>
      </c>
      <c r="I1710" s="41" t="s">
        <v>304</v>
      </c>
      <c r="J1710" s="41" t="s">
        <v>305</v>
      </c>
      <c r="K1710" s="41" t="s">
        <v>306</v>
      </c>
      <c r="L1710" s="41" t="s">
        <v>101</v>
      </c>
      <c r="M1710" s="41" t="s">
        <v>164</v>
      </c>
      <c r="N1710" s="41" t="s">
        <v>103</v>
      </c>
      <c r="O1710" s="41">
        <v>0</v>
      </c>
      <c r="P1710" s="42">
        <v>0</v>
      </c>
      <c r="Q1710" s="41" t="s">
        <v>121</v>
      </c>
      <c r="R1710" s="41" t="s">
        <v>122</v>
      </c>
      <c r="S1710" s="41" t="s">
        <v>122</v>
      </c>
      <c r="T1710" s="41" t="s">
        <v>121</v>
      </c>
      <c r="U1710" s="41" t="s">
        <v>122</v>
      </c>
      <c r="V1710" s="41" t="s">
        <v>122</v>
      </c>
      <c r="W1710" s="47" t="s">
        <v>296</v>
      </c>
      <c r="X1710" s="43">
        <v>43631</v>
      </c>
      <c r="Y1710" s="43">
        <f t="shared" si="120"/>
        <v>43631</v>
      </c>
      <c r="Z1710" s="41">
        <f t="shared" si="121"/>
        <v>1703</v>
      </c>
      <c r="AA1710" s="42">
        <v>100</v>
      </c>
      <c r="AB1710" s="42">
        <v>0</v>
      </c>
      <c r="AC1710" s="40"/>
      <c r="AD1710" s="44" t="s">
        <v>400</v>
      </c>
      <c r="AE1710" s="41">
        <f t="shared" si="122"/>
        <v>1703</v>
      </c>
      <c r="AF1710" s="45" t="s">
        <v>401</v>
      </c>
      <c r="AG1710" s="46" t="s">
        <v>173</v>
      </c>
      <c r="AH1710" s="40">
        <f t="shared" si="124"/>
        <v>43646</v>
      </c>
      <c r="AI1710" s="40">
        <f t="shared" si="125"/>
        <v>43646</v>
      </c>
      <c r="AJ1710" s="41" t="s">
        <v>402</v>
      </c>
    </row>
    <row r="1711" spans="1:36" ht="15" customHeight="1">
      <c r="A1711" s="39">
        <f t="shared" si="123"/>
        <v>2019</v>
      </c>
      <c r="B1711" s="40">
        <v>43556</v>
      </c>
      <c r="C1711" s="40">
        <v>43646</v>
      </c>
      <c r="D1711" s="41" t="s">
        <v>96</v>
      </c>
      <c r="E1711" s="41">
        <v>322</v>
      </c>
      <c r="F1711" s="41" t="s">
        <v>144</v>
      </c>
      <c r="G1711" s="41" t="s">
        <v>144</v>
      </c>
      <c r="H1711" s="41" t="s">
        <v>145</v>
      </c>
      <c r="I1711" s="41" t="s">
        <v>304</v>
      </c>
      <c r="J1711" s="41" t="s">
        <v>305</v>
      </c>
      <c r="K1711" s="41" t="s">
        <v>306</v>
      </c>
      <c r="L1711" s="41" t="s">
        <v>101</v>
      </c>
      <c r="M1711" s="41" t="s">
        <v>164</v>
      </c>
      <c r="N1711" s="41" t="s">
        <v>103</v>
      </c>
      <c r="O1711" s="41">
        <v>0</v>
      </c>
      <c r="P1711" s="42">
        <v>0</v>
      </c>
      <c r="Q1711" s="41" t="s">
        <v>121</v>
      </c>
      <c r="R1711" s="41" t="s">
        <v>122</v>
      </c>
      <c r="S1711" s="41" t="s">
        <v>122</v>
      </c>
      <c r="T1711" s="41" t="s">
        <v>121</v>
      </c>
      <c r="U1711" s="41" t="s">
        <v>122</v>
      </c>
      <c r="V1711" s="41" t="s">
        <v>122</v>
      </c>
      <c r="W1711" s="47" t="s">
        <v>296</v>
      </c>
      <c r="X1711" s="43">
        <v>43634</v>
      </c>
      <c r="Y1711" s="43">
        <f t="shared" si="120"/>
        <v>43634</v>
      </c>
      <c r="Z1711" s="41">
        <f t="shared" si="121"/>
        <v>1704</v>
      </c>
      <c r="AA1711" s="42">
        <v>325</v>
      </c>
      <c r="AB1711" s="42">
        <v>0</v>
      </c>
      <c r="AC1711" s="40"/>
      <c r="AD1711" s="44" t="s">
        <v>400</v>
      </c>
      <c r="AE1711" s="41">
        <f t="shared" si="122"/>
        <v>1704</v>
      </c>
      <c r="AF1711" s="45" t="s">
        <v>401</v>
      </c>
      <c r="AG1711" s="46" t="s">
        <v>173</v>
      </c>
      <c r="AH1711" s="40">
        <f t="shared" si="124"/>
        <v>43646</v>
      </c>
      <c r="AI1711" s="40">
        <f t="shared" si="125"/>
        <v>43646</v>
      </c>
      <c r="AJ1711" s="41" t="s">
        <v>402</v>
      </c>
    </row>
    <row r="1712" spans="1:36" ht="15" customHeight="1">
      <c r="A1712" s="39">
        <f t="shared" si="123"/>
        <v>2019</v>
      </c>
      <c r="B1712" s="40">
        <v>43556</v>
      </c>
      <c r="C1712" s="40">
        <v>43646</v>
      </c>
      <c r="D1712" s="41" t="s">
        <v>96</v>
      </c>
      <c r="E1712" s="41">
        <v>322</v>
      </c>
      <c r="F1712" s="41" t="s">
        <v>144</v>
      </c>
      <c r="G1712" s="41" t="s">
        <v>144</v>
      </c>
      <c r="H1712" s="41" t="s">
        <v>145</v>
      </c>
      <c r="I1712" s="41" t="s">
        <v>304</v>
      </c>
      <c r="J1712" s="41" t="s">
        <v>305</v>
      </c>
      <c r="K1712" s="41" t="s">
        <v>306</v>
      </c>
      <c r="L1712" s="41" t="s">
        <v>101</v>
      </c>
      <c r="M1712" s="41" t="s">
        <v>164</v>
      </c>
      <c r="N1712" s="41" t="s">
        <v>103</v>
      </c>
      <c r="O1712" s="41">
        <v>0</v>
      </c>
      <c r="P1712" s="42">
        <v>0</v>
      </c>
      <c r="Q1712" s="41" t="s">
        <v>121</v>
      </c>
      <c r="R1712" s="41" t="s">
        <v>122</v>
      </c>
      <c r="S1712" s="41" t="s">
        <v>122</v>
      </c>
      <c r="T1712" s="41" t="s">
        <v>121</v>
      </c>
      <c r="U1712" s="41" t="s">
        <v>122</v>
      </c>
      <c r="V1712" s="41" t="s">
        <v>122</v>
      </c>
      <c r="W1712" s="47" t="s">
        <v>296</v>
      </c>
      <c r="X1712" s="43">
        <v>43633</v>
      </c>
      <c r="Y1712" s="43">
        <f t="shared" si="120"/>
        <v>43633</v>
      </c>
      <c r="Z1712" s="41">
        <f t="shared" si="121"/>
        <v>1705</v>
      </c>
      <c r="AA1712" s="42">
        <v>350</v>
      </c>
      <c r="AB1712" s="42">
        <v>0</v>
      </c>
      <c r="AC1712" s="40"/>
      <c r="AD1712" s="44" t="s">
        <v>400</v>
      </c>
      <c r="AE1712" s="41">
        <f t="shared" si="122"/>
        <v>1705</v>
      </c>
      <c r="AF1712" s="45" t="s">
        <v>401</v>
      </c>
      <c r="AG1712" s="46" t="s">
        <v>173</v>
      </c>
      <c r="AH1712" s="40">
        <f t="shared" si="124"/>
        <v>43646</v>
      </c>
      <c r="AI1712" s="40">
        <f t="shared" si="125"/>
        <v>43646</v>
      </c>
      <c r="AJ1712" s="41" t="s">
        <v>402</v>
      </c>
    </row>
    <row r="1713" spans="1:36" ht="15" customHeight="1">
      <c r="A1713" s="39">
        <f t="shared" si="123"/>
        <v>2019</v>
      </c>
      <c r="B1713" s="40">
        <v>43556</v>
      </c>
      <c r="C1713" s="40">
        <v>43646</v>
      </c>
      <c r="D1713" s="41" t="s">
        <v>96</v>
      </c>
      <c r="E1713" s="41">
        <v>322</v>
      </c>
      <c r="F1713" s="41" t="s">
        <v>144</v>
      </c>
      <c r="G1713" s="41" t="s">
        <v>144</v>
      </c>
      <c r="H1713" s="41" t="s">
        <v>145</v>
      </c>
      <c r="I1713" s="41" t="s">
        <v>304</v>
      </c>
      <c r="J1713" s="41" t="s">
        <v>305</v>
      </c>
      <c r="K1713" s="41" t="s">
        <v>306</v>
      </c>
      <c r="L1713" s="41" t="s">
        <v>101</v>
      </c>
      <c r="M1713" s="41" t="s">
        <v>164</v>
      </c>
      <c r="N1713" s="41" t="s">
        <v>103</v>
      </c>
      <c r="O1713" s="41">
        <v>0</v>
      </c>
      <c r="P1713" s="42">
        <v>0</v>
      </c>
      <c r="Q1713" s="41" t="s">
        <v>121</v>
      </c>
      <c r="R1713" s="41" t="s">
        <v>122</v>
      </c>
      <c r="S1713" s="41" t="s">
        <v>122</v>
      </c>
      <c r="T1713" s="41" t="s">
        <v>121</v>
      </c>
      <c r="U1713" s="41" t="s">
        <v>122</v>
      </c>
      <c r="V1713" s="41" t="s">
        <v>122</v>
      </c>
      <c r="W1713" s="47" t="s">
        <v>296</v>
      </c>
      <c r="X1713" s="43">
        <v>43630</v>
      </c>
      <c r="Y1713" s="43">
        <f t="shared" si="120"/>
        <v>43630</v>
      </c>
      <c r="Z1713" s="41">
        <f t="shared" si="121"/>
        <v>1706</v>
      </c>
      <c r="AA1713" s="42">
        <v>728</v>
      </c>
      <c r="AB1713" s="42">
        <v>0</v>
      </c>
      <c r="AC1713" s="40"/>
      <c r="AD1713" s="44" t="s">
        <v>400</v>
      </c>
      <c r="AE1713" s="41">
        <f t="shared" si="122"/>
        <v>1706</v>
      </c>
      <c r="AF1713" s="45" t="s">
        <v>401</v>
      </c>
      <c r="AG1713" s="46" t="s">
        <v>173</v>
      </c>
      <c r="AH1713" s="40">
        <f t="shared" si="124"/>
        <v>43646</v>
      </c>
      <c r="AI1713" s="40">
        <f t="shared" si="125"/>
        <v>43646</v>
      </c>
      <c r="AJ1713" s="41" t="s">
        <v>402</v>
      </c>
    </row>
    <row r="1714" spans="1:36" ht="15" customHeight="1">
      <c r="A1714" s="39">
        <f t="shared" si="123"/>
        <v>2019</v>
      </c>
      <c r="B1714" s="40">
        <v>43556</v>
      </c>
      <c r="C1714" s="40">
        <v>43646</v>
      </c>
      <c r="D1714" s="41" t="s">
        <v>96</v>
      </c>
      <c r="E1714" s="41">
        <v>322</v>
      </c>
      <c r="F1714" s="41" t="s">
        <v>144</v>
      </c>
      <c r="G1714" s="41" t="s">
        <v>144</v>
      </c>
      <c r="H1714" s="41" t="s">
        <v>145</v>
      </c>
      <c r="I1714" s="41" t="s">
        <v>304</v>
      </c>
      <c r="J1714" s="41" t="s">
        <v>305</v>
      </c>
      <c r="K1714" s="41" t="s">
        <v>306</v>
      </c>
      <c r="L1714" s="41" t="s">
        <v>101</v>
      </c>
      <c r="M1714" s="41" t="s">
        <v>164</v>
      </c>
      <c r="N1714" s="41" t="s">
        <v>103</v>
      </c>
      <c r="O1714" s="41">
        <v>0</v>
      </c>
      <c r="P1714" s="42">
        <v>0</v>
      </c>
      <c r="Q1714" s="41" t="s">
        <v>121</v>
      </c>
      <c r="R1714" s="41" t="s">
        <v>122</v>
      </c>
      <c r="S1714" s="41" t="s">
        <v>122</v>
      </c>
      <c r="T1714" s="41" t="s">
        <v>121</v>
      </c>
      <c r="U1714" s="41" t="s">
        <v>122</v>
      </c>
      <c r="V1714" s="41" t="s">
        <v>122</v>
      </c>
      <c r="W1714" s="47" t="s">
        <v>296</v>
      </c>
      <c r="X1714" s="43">
        <v>43632</v>
      </c>
      <c r="Y1714" s="43">
        <f t="shared" si="120"/>
        <v>43632</v>
      </c>
      <c r="Z1714" s="41">
        <f t="shared" si="121"/>
        <v>1707</v>
      </c>
      <c r="AA1714" s="42">
        <v>538</v>
      </c>
      <c r="AB1714" s="42">
        <v>0</v>
      </c>
      <c r="AC1714" s="40"/>
      <c r="AD1714" s="44" t="s">
        <v>400</v>
      </c>
      <c r="AE1714" s="41">
        <f t="shared" si="122"/>
        <v>1707</v>
      </c>
      <c r="AF1714" s="45" t="s">
        <v>401</v>
      </c>
      <c r="AG1714" s="46" t="s">
        <v>173</v>
      </c>
      <c r="AH1714" s="40">
        <f t="shared" si="124"/>
        <v>43646</v>
      </c>
      <c r="AI1714" s="40">
        <f t="shared" si="125"/>
        <v>43646</v>
      </c>
      <c r="AJ1714" s="41" t="s">
        <v>402</v>
      </c>
    </row>
    <row r="1715" spans="1:36" ht="15" customHeight="1">
      <c r="A1715" s="39">
        <f t="shared" si="123"/>
        <v>2019</v>
      </c>
      <c r="B1715" s="40">
        <v>43556</v>
      </c>
      <c r="C1715" s="40">
        <v>43646</v>
      </c>
      <c r="D1715" s="41" t="s">
        <v>96</v>
      </c>
      <c r="E1715" s="41">
        <v>322</v>
      </c>
      <c r="F1715" s="41" t="s">
        <v>144</v>
      </c>
      <c r="G1715" s="41" t="s">
        <v>144</v>
      </c>
      <c r="H1715" s="41" t="s">
        <v>145</v>
      </c>
      <c r="I1715" s="41" t="s">
        <v>304</v>
      </c>
      <c r="J1715" s="41" t="s">
        <v>305</v>
      </c>
      <c r="K1715" s="41" t="s">
        <v>306</v>
      </c>
      <c r="L1715" s="41" t="s">
        <v>101</v>
      </c>
      <c r="M1715" s="41" t="s">
        <v>164</v>
      </c>
      <c r="N1715" s="41" t="s">
        <v>103</v>
      </c>
      <c r="O1715" s="41">
        <v>0</v>
      </c>
      <c r="P1715" s="42">
        <v>0</v>
      </c>
      <c r="Q1715" s="41" t="s">
        <v>121</v>
      </c>
      <c r="R1715" s="41" t="s">
        <v>122</v>
      </c>
      <c r="S1715" s="41" t="s">
        <v>122</v>
      </c>
      <c r="T1715" s="41" t="s">
        <v>121</v>
      </c>
      <c r="U1715" s="41" t="s">
        <v>122</v>
      </c>
      <c r="V1715" s="41" t="s">
        <v>122</v>
      </c>
      <c r="W1715" s="47" t="s">
        <v>296</v>
      </c>
      <c r="X1715" s="43">
        <v>43622</v>
      </c>
      <c r="Y1715" s="43">
        <f t="shared" si="120"/>
        <v>43622</v>
      </c>
      <c r="Z1715" s="41">
        <f t="shared" si="121"/>
        <v>1708</v>
      </c>
      <c r="AA1715" s="42">
        <v>580</v>
      </c>
      <c r="AB1715" s="42">
        <v>0</v>
      </c>
      <c r="AC1715" s="40"/>
      <c r="AD1715" s="44" t="s">
        <v>400</v>
      </c>
      <c r="AE1715" s="41">
        <f t="shared" si="122"/>
        <v>1708</v>
      </c>
      <c r="AF1715" s="45" t="s">
        <v>401</v>
      </c>
      <c r="AG1715" s="46" t="s">
        <v>173</v>
      </c>
      <c r="AH1715" s="40">
        <f t="shared" si="124"/>
        <v>43646</v>
      </c>
      <c r="AI1715" s="40">
        <f t="shared" si="125"/>
        <v>43646</v>
      </c>
      <c r="AJ1715" s="41" t="s">
        <v>402</v>
      </c>
    </row>
    <row r="1716" spans="1:36" ht="15" customHeight="1">
      <c r="A1716" s="39">
        <f t="shared" si="123"/>
        <v>2019</v>
      </c>
      <c r="B1716" s="40">
        <v>43556</v>
      </c>
      <c r="C1716" s="40">
        <v>43646</v>
      </c>
      <c r="D1716" s="41" t="s">
        <v>96</v>
      </c>
      <c r="E1716" s="41">
        <v>322</v>
      </c>
      <c r="F1716" s="41" t="s">
        <v>144</v>
      </c>
      <c r="G1716" s="41" t="s">
        <v>144</v>
      </c>
      <c r="H1716" s="41" t="s">
        <v>145</v>
      </c>
      <c r="I1716" s="41" t="s">
        <v>304</v>
      </c>
      <c r="J1716" s="41" t="s">
        <v>305</v>
      </c>
      <c r="K1716" s="41" t="s">
        <v>306</v>
      </c>
      <c r="L1716" s="41" t="s">
        <v>101</v>
      </c>
      <c r="M1716" s="41" t="s">
        <v>164</v>
      </c>
      <c r="N1716" s="41" t="s">
        <v>103</v>
      </c>
      <c r="O1716" s="41">
        <v>0</v>
      </c>
      <c r="P1716" s="42">
        <v>0</v>
      </c>
      <c r="Q1716" s="41" t="s">
        <v>121</v>
      </c>
      <c r="R1716" s="41" t="s">
        <v>122</v>
      </c>
      <c r="S1716" s="41" t="s">
        <v>122</v>
      </c>
      <c r="T1716" s="41" t="s">
        <v>121</v>
      </c>
      <c r="U1716" s="41" t="s">
        <v>122</v>
      </c>
      <c r="V1716" s="41" t="s">
        <v>122</v>
      </c>
      <c r="W1716" s="47" t="s">
        <v>296</v>
      </c>
      <c r="X1716" s="43">
        <v>43630</v>
      </c>
      <c r="Y1716" s="43">
        <f t="shared" si="120"/>
        <v>43630</v>
      </c>
      <c r="Z1716" s="41">
        <f t="shared" si="121"/>
        <v>1709</v>
      </c>
      <c r="AA1716" s="42">
        <v>50</v>
      </c>
      <c r="AB1716" s="42">
        <v>0</v>
      </c>
      <c r="AC1716" s="40"/>
      <c r="AD1716" s="44" t="s">
        <v>400</v>
      </c>
      <c r="AE1716" s="41">
        <f t="shared" si="122"/>
        <v>1709</v>
      </c>
      <c r="AF1716" s="45" t="s">
        <v>401</v>
      </c>
      <c r="AG1716" s="46" t="s">
        <v>173</v>
      </c>
      <c r="AH1716" s="40">
        <f t="shared" si="124"/>
        <v>43646</v>
      </c>
      <c r="AI1716" s="40">
        <f t="shared" si="125"/>
        <v>43646</v>
      </c>
      <c r="AJ1716" s="41" t="s">
        <v>402</v>
      </c>
    </row>
    <row r="1717" spans="1:36" ht="15" customHeight="1">
      <c r="A1717" s="39">
        <f t="shared" si="123"/>
        <v>2019</v>
      </c>
      <c r="B1717" s="40">
        <v>43556</v>
      </c>
      <c r="C1717" s="40">
        <v>43646</v>
      </c>
      <c r="D1717" s="41" t="s">
        <v>96</v>
      </c>
      <c r="E1717" s="41">
        <v>322</v>
      </c>
      <c r="F1717" s="41" t="s">
        <v>144</v>
      </c>
      <c r="G1717" s="41" t="s">
        <v>144</v>
      </c>
      <c r="H1717" s="41" t="s">
        <v>145</v>
      </c>
      <c r="I1717" s="41" t="s">
        <v>304</v>
      </c>
      <c r="J1717" s="41" t="s">
        <v>305</v>
      </c>
      <c r="K1717" s="41" t="s">
        <v>306</v>
      </c>
      <c r="L1717" s="41" t="s">
        <v>101</v>
      </c>
      <c r="M1717" s="41" t="s">
        <v>164</v>
      </c>
      <c r="N1717" s="41" t="s">
        <v>103</v>
      </c>
      <c r="O1717" s="41">
        <v>0</v>
      </c>
      <c r="P1717" s="42">
        <v>0</v>
      </c>
      <c r="Q1717" s="41" t="s">
        <v>121</v>
      </c>
      <c r="R1717" s="41" t="s">
        <v>122</v>
      </c>
      <c r="S1717" s="41" t="s">
        <v>122</v>
      </c>
      <c r="T1717" s="41" t="s">
        <v>121</v>
      </c>
      <c r="U1717" s="41" t="s">
        <v>122</v>
      </c>
      <c r="V1717" s="41" t="s">
        <v>122</v>
      </c>
      <c r="W1717" s="47" t="s">
        <v>296</v>
      </c>
      <c r="X1717" s="43">
        <v>43629</v>
      </c>
      <c r="Y1717" s="43">
        <f t="shared" si="120"/>
        <v>43629</v>
      </c>
      <c r="Z1717" s="41">
        <f t="shared" si="121"/>
        <v>1710</v>
      </c>
      <c r="AA1717" s="42">
        <v>628</v>
      </c>
      <c r="AB1717" s="42">
        <v>0</v>
      </c>
      <c r="AC1717" s="40"/>
      <c r="AD1717" s="44" t="s">
        <v>400</v>
      </c>
      <c r="AE1717" s="41">
        <f t="shared" si="122"/>
        <v>1710</v>
      </c>
      <c r="AF1717" s="45" t="s">
        <v>401</v>
      </c>
      <c r="AG1717" s="46" t="s">
        <v>173</v>
      </c>
      <c r="AH1717" s="40">
        <f t="shared" si="124"/>
        <v>43646</v>
      </c>
      <c r="AI1717" s="40">
        <f t="shared" si="125"/>
        <v>43646</v>
      </c>
      <c r="AJ1717" s="41" t="s">
        <v>402</v>
      </c>
    </row>
    <row r="1718" spans="1:36" ht="15" customHeight="1">
      <c r="A1718" s="39">
        <f t="shared" si="123"/>
        <v>2019</v>
      </c>
      <c r="B1718" s="40">
        <v>43556</v>
      </c>
      <c r="C1718" s="40">
        <v>43646</v>
      </c>
      <c r="D1718" s="41" t="s">
        <v>96</v>
      </c>
      <c r="E1718" s="41">
        <v>322</v>
      </c>
      <c r="F1718" s="41" t="s">
        <v>144</v>
      </c>
      <c r="G1718" s="41" t="s">
        <v>144</v>
      </c>
      <c r="H1718" s="41" t="s">
        <v>145</v>
      </c>
      <c r="I1718" s="41" t="s">
        <v>304</v>
      </c>
      <c r="J1718" s="41" t="s">
        <v>305</v>
      </c>
      <c r="K1718" s="41" t="s">
        <v>306</v>
      </c>
      <c r="L1718" s="41" t="s">
        <v>101</v>
      </c>
      <c r="M1718" s="41" t="s">
        <v>164</v>
      </c>
      <c r="N1718" s="41" t="s">
        <v>103</v>
      </c>
      <c r="O1718" s="41">
        <v>0</v>
      </c>
      <c r="P1718" s="42">
        <v>0</v>
      </c>
      <c r="Q1718" s="41" t="s">
        <v>121</v>
      </c>
      <c r="R1718" s="41" t="s">
        <v>122</v>
      </c>
      <c r="S1718" s="41" t="s">
        <v>122</v>
      </c>
      <c r="T1718" s="41" t="s">
        <v>121</v>
      </c>
      <c r="U1718" s="41" t="s">
        <v>122</v>
      </c>
      <c r="V1718" s="41" t="s">
        <v>122</v>
      </c>
      <c r="W1718" s="47" t="s">
        <v>296</v>
      </c>
      <c r="X1718" s="43">
        <v>43630</v>
      </c>
      <c r="Y1718" s="43">
        <f t="shared" si="120"/>
        <v>43630</v>
      </c>
      <c r="Z1718" s="41">
        <f t="shared" si="121"/>
        <v>1711</v>
      </c>
      <c r="AA1718" s="42">
        <v>662.99</v>
      </c>
      <c r="AB1718" s="42">
        <v>0</v>
      </c>
      <c r="AC1718" s="40"/>
      <c r="AD1718" s="44" t="s">
        <v>400</v>
      </c>
      <c r="AE1718" s="41">
        <f t="shared" si="122"/>
        <v>1711</v>
      </c>
      <c r="AF1718" s="45" t="s">
        <v>401</v>
      </c>
      <c r="AG1718" s="46" t="s">
        <v>173</v>
      </c>
      <c r="AH1718" s="40">
        <f t="shared" si="124"/>
        <v>43646</v>
      </c>
      <c r="AI1718" s="40">
        <f t="shared" si="125"/>
        <v>43646</v>
      </c>
      <c r="AJ1718" s="41" t="s">
        <v>402</v>
      </c>
    </row>
    <row r="1719" spans="1:36" ht="15" customHeight="1">
      <c r="A1719" s="39">
        <f t="shared" si="123"/>
        <v>2019</v>
      </c>
      <c r="B1719" s="40">
        <v>43556</v>
      </c>
      <c r="C1719" s="40">
        <v>43646</v>
      </c>
      <c r="D1719" s="41" t="s">
        <v>96</v>
      </c>
      <c r="E1719" s="41">
        <v>209</v>
      </c>
      <c r="F1719" s="41" t="s">
        <v>263</v>
      </c>
      <c r="G1719" s="41" t="s">
        <v>263</v>
      </c>
      <c r="H1719" s="41" t="s">
        <v>264</v>
      </c>
      <c r="I1719" s="41" t="s">
        <v>1969</v>
      </c>
      <c r="J1719" s="41" t="s">
        <v>216</v>
      </c>
      <c r="K1719" s="41" t="s">
        <v>1970</v>
      </c>
      <c r="L1719" s="41" t="s">
        <v>101</v>
      </c>
      <c r="M1719" s="41" t="s">
        <v>233</v>
      </c>
      <c r="N1719" s="41" t="s">
        <v>103</v>
      </c>
      <c r="O1719" s="41">
        <v>0</v>
      </c>
      <c r="P1719" s="42">
        <v>0</v>
      </c>
      <c r="Q1719" s="41" t="s">
        <v>121</v>
      </c>
      <c r="R1719" s="41" t="s">
        <v>122</v>
      </c>
      <c r="S1719" s="41" t="s">
        <v>122</v>
      </c>
      <c r="T1719" s="41" t="s">
        <v>121</v>
      </c>
      <c r="U1719" s="41" t="s">
        <v>122</v>
      </c>
      <c r="V1719" s="41" t="s">
        <v>202</v>
      </c>
      <c r="W1719" s="47" t="s">
        <v>296</v>
      </c>
      <c r="X1719" s="43">
        <v>43643</v>
      </c>
      <c r="Y1719" s="43">
        <f t="shared" si="120"/>
        <v>43643</v>
      </c>
      <c r="Z1719" s="41">
        <f t="shared" si="121"/>
        <v>1712</v>
      </c>
      <c r="AA1719" s="42">
        <v>505</v>
      </c>
      <c r="AB1719" s="42">
        <v>0</v>
      </c>
      <c r="AC1719" s="40"/>
      <c r="AD1719" s="44" t="s">
        <v>400</v>
      </c>
      <c r="AE1719" s="41">
        <f t="shared" si="122"/>
        <v>1712</v>
      </c>
      <c r="AF1719" s="45" t="s">
        <v>401</v>
      </c>
      <c r="AG1719" s="46" t="s">
        <v>173</v>
      </c>
      <c r="AH1719" s="40">
        <f t="shared" si="124"/>
        <v>43646</v>
      </c>
      <c r="AI1719" s="40">
        <f t="shared" si="125"/>
        <v>43646</v>
      </c>
      <c r="AJ1719" s="41" t="s">
        <v>402</v>
      </c>
    </row>
    <row r="1720" spans="1:36" ht="15" customHeight="1">
      <c r="A1720" s="39">
        <f t="shared" si="123"/>
        <v>2019</v>
      </c>
      <c r="B1720" s="40">
        <v>43556</v>
      </c>
      <c r="C1720" s="40">
        <v>43646</v>
      </c>
      <c r="D1720" s="41" t="s">
        <v>99</v>
      </c>
      <c r="E1720" s="41"/>
      <c r="F1720" s="41"/>
      <c r="G1720" s="41"/>
      <c r="H1720" s="41"/>
      <c r="I1720" s="41" t="s">
        <v>1987</v>
      </c>
      <c r="J1720" s="41" t="s">
        <v>1988</v>
      </c>
      <c r="K1720" s="41" t="s">
        <v>1989</v>
      </c>
      <c r="L1720" s="41" t="s">
        <v>101</v>
      </c>
      <c r="M1720" s="41" t="s">
        <v>220</v>
      </c>
      <c r="N1720" s="41" t="s">
        <v>103</v>
      </c>
      <c r="O1720" s="41">
        <v>0</v>
      </c>
      <c r="P1720" s="42">
        <v>0</v>
      </c>
      <c r="Q1720" s="41" t="s">
        <v>121</v>
      </c>
      <c r="R1720" s="41" t="s">
        <v>701</v>
      </c>
      <c r="S1720" s="41" t="s">
        <v>701</v>
      </c>
      <c r="T1720" s="41" t="s">
        <v>121</v>
      </c>
      <c r="U1720" s="41" t="s">
        <v>122</v>
      </c>
      <c r="V1720" s="41" t="s">
        <v>1990</v>
      </c>
      <c r="W1720" s="47" t="s">
        <v>1991</v>
      </c>
      <c r="X1720" s="43">
        <v>43622</v>
      </c>
      <c r="Y1720" s="43">
        <f t="shared" si="120"/>
        <v>43622</v>
      </c>
      <c r="Z1720" s="41">
        <f t="shared" si="121"/>
        <v>1713</v>
      </c>
      <c r="AA1720" s="42">
        <f>108+17+108+17</f>
        <v>250</v>
      </c>
      <c r="AB1720" s="42">
        <v>0</v>
      </c>
      <c r="AC1720" s="40"/>
      <c r="AD1720" s="44" t="s">
        <v>400</v>
      </c>
      <c r="AE1720" s="41">
        <f t="shared" si="122"/>
        <v>1713</v>
      </c>
      <c r="AF1720" s="45" t="s">
        <v>401</v>
      </c>
      <c r="AG1720" s="46" t="s">
        <v>173</v>
      </c>
      <c r="AH1720" s="40">
        <f t="shared" si="124"/>
        <v>43646</v>
      </c>
      <c r="AI1720" s="40">
        <f t="shared" si="125"/>
        <v>43646</v>
      </c>
      <c r="AJ1720" s="41" t="s">
        <v>402</v>
      </c>
    </row>
    <row r="1721" spans="1:36" ht="15" customHeight="1">
      <c r="A1721" s="39">
        <f t="shared" si="123"/>
        <v>2019</v>
      </c>
      <c r="B1721" s="40">
        <v>43556</v>
      </c>
      <c r="C1721" s="40">
        <v>43646</v>
      </c>
      <c r="D1721" s="41" t="s">
        <v>96</v>
      </c>
      <c r="E1721" s="41">
        <v>203</v>
      </c>
      <c r="F1721" s="41" t="s">
        <v>307</v>
      </c>
      <c r="G1721" s="48" t="s">
        <v>126</v>
      </c>
      <c r="H1721" s="41" t="s">
        <v>127</v>
      </c>
      <c r="I1721" s="41" t="s">
        <v>1366</v>
      </c>
      <c r="J1721" s="41" t="s">
        <v>1367</v>
      </c>
      <c r="K1721" s="41" t="s">
        <v>1368</v>
      </c>
      <c r="L1721" s="41" t="s">
        <v>102</v>
      </c>
      <c r="M1721" s="41" t="s">
        <v>1975</v>
      </c>
      <c r="N1721" s="41" t="s">
        <v>103</v>
      </c>
      <c r="O1721" s="41">
        <v>0</v>
      </c>
      <c r="P1721" s="42">
        <v>0</v>
      </c>
      <c r="Q1721" s="41" t="s">
        <v>121</v>
      </c>
      <c r="R1721" s="41" t="s">
        <v>122</v>
      </c>
      <c r="S1721" s="41"/>
      <c r="T1721" s="41" t="s">
        <v>121</v>
      </c>
      <c r="U1721" s="41" t="s">
        <v>122</v>
      </c>
      <c r="V1721" s="41" t="s">
        <v>122</v>
      </c>
      <c r="W1721" s="41" t="s">
        <v>1992</v>
      </c>
      <c r="X1721" s="43">
        <v>43606</v>
      </c>
      <c r="Y1721" s="43">
        <f t="shared" si="120"/>
        <v>43606</v>
      </c>
      <c r="Z1721" s="41">
        <f t="shared" si="121"/>
        <v>1714</v>
      </c>
      <c r="AA1721" s="42">
        <v>673</v>
      </c>
      <c r="AB1721" s="42">
        <v>0</v>
      </c>
      <c r="AC1721" s="40"/>
      <c r="AD1721" s="44" t="s">
        <v>400</v>
      </c>
      <c r="AE1721" s="41">
        <f t="shared" si="122"/>
        <v>1714</v>
      </c>
      <c r="AF1721" s="45" t="s">
        <v>401</v>
      </c>
      <c r="AG1721" s="46" t="s">
        <v>173</v>
      </c>
      <c r="AH1721" s="40">
        <f t="shared" si="124"/>
        <v>43646</v>
      </c>
      <c r="AI1721" s="40">
        <f t="shared" si="125"/>
        <v>43646</v>
      </c>
      <c r="AJ1721" s="41" t="s">
        <v>402</v>
      </c>
    </row>
    <row r="1722" spans="1:36" ht="15" customHeight="1">
      <c r="A1722" s="39">
        <f t="shared" si="123"/>
        <v>2019</v>
      </c>
      <c r="B1722" s="40">
        <v>43556</v>
      </c>
      <c r="C1722" s="40">
        <v>43646</v>
      </c>
      <c r="D1722" s="41" t="s">
        <v>96</v>
      </c>
      <c r="E1722" s="41">
        <v>203</v>
      </c>
      <c r="F1722" s="41" t="s">
        <v>307</v>
      </c>
      <c r="G1722" s="48" t="s">
        <v>126</v>
      </c>
      <c r="H1722" s="41" t="s">
        <v>127</v>
      </c>
      <c r="I1722" s="41" t="s">
        <v>1366</v>
      </c>
      <c r="J1722" s="41" t="s">
        <v>1367</v>
      </c>
      <c r="K1722" s="41" t="s">
        <v>1368</v>
      </c>
      <c r="L1722" s="41" t="s">
        <v>102</v>
      </c>
      <c r="M1722" s="41" t="s">
        <v>1975</v>
      </c>
      <c r="N1722" s="41" t="s">
        <v>103</v>
      </c>
      <c r="O1722" s="41">
        <v>0</v>
      </c>
      <c r="P1722" s="42">
        <v>0</v>
      </c>
      <c r="Q1722" s="41" t="s">
        <v>121</v>
      </c>
      <c r="R1722" s="41" t="s">
        <v>122</v>
      </c>
      <c r="S1722" s="41" t="s">
        <v>122</v>
      </c>
      <c r="T1722" s="41" t="s">
        <v>121</v>
      </c>
      <c r="U1722" s="41" t="s">
        <v>122</v>
      </c>
      <c r="V1722" s="41" t="s">
        <v>122</v>
      </c>
      <c r="W1722" s="41" t="s">
        <v>1992</v>
      </c>
      <c r="X1722" s="43">
        <v>43607</v>
      </c>
      <c r="Y1722" s="43">
        <f t="shared" si="120"/>
        <v>43607</v>
      </c>
      <c r="Z1722" s="41">
        <f t="shared" si="121"/>
        <v>1715</v>
      </c>
      <c r="AA1722" s="42">
        <v>392</v>
      </c>
      <c r="AB1722" s="42">
        <v>0</v>
      </c>
      <c r="AC1722" s="40"/>
      <c r="AD1722" s="44" t="s">
        <v>400</v>
      </c>
      <c r="AE1722" s="41">
        <f t="shared" si="122"/>
        <v>1715</v>
      </c>
      <c r="AF1722" s="45" t="s">
        <v>401</v>
      </c>
      <c r="AG1722" s="46" t="s">
        <v>173</v>
      </c>
      <c r="AH1722" s="40">
        <f t="shared" si="124"/>
        <v>43646</v>
      </c>
      <c r="AI1722" s="40">
        <f t="shared" si="125"/>
        <v>43646</v>
      </c>
      <c r="AJ1722" s="41" t="s">
        <v>402</v>
      </c>
    </row>
    <row r="1723" spans="1:36" ht="15" customHeight="1">
      <c r="A1723" s="39">
        <f t="shared" si="123"/>
        <v>2019</v>
      </c>
      <c r="B1723" s="40">
        <v>43556</v>
      </c>
      <c r="C1723" s="40">
        <v>43646</v>
      </c>
      <c r="D1723" s="41" t="s">
        <v>96</v>
      </c>
      <c r="E1723" s="41">
        <v>203</v>
      </c>
      <c r="F1723" s="41" t="s">
        <v>307</v>
      </c>
      <c r="G1723" s="48" t="s">
        <v>126</v>
      </c>
      <c r="H1723" s="41" t="s">
        <v>127</v>
      </c>
      <c r="I1723" s="41" t="s">
        <v>1366</v>
      </c>
      <c r="J1723" s="41" t="s">
        <v>1367</v>
      </c>
      <c r="K1723" s="41" t="s">
        <v>1368</v>
      </c>
      <c r="L1723" s="41" t="s">
        <v>102</v>
      </c>
      <c r="M1723" s="41" t="s">
        <v>1975</v>
      </c>
      <c r="N1723" s="41" t="s">
        <v>103</v>
      </c>
      <c r="O1723" s="41">
        <v>9</v>
      </c>
      <c r="P1723" s="42">
        <f>(2064/10)*9</f>
        <v>1857.6000000000001</v>
      </c>
      <c r="Q1723" s="41" t="s">
        <v>121</v>
      </c>
      <c r="R1723" s="41" t="s">
        <v>122</v>
      </c>
      <c r="S1723" s="41" t="s">
        <v>122</v>
      </c>
      <c r="T1723" s="41" t="s">
        <v>121</v>
      </c>
      <c r="U1723" s="41" t="s">
        <v>122</v>
      </c>
      <c r="V1723" s="41" t="s">
        <v>122</v>
      </c>
      <c r="W1723" s="41" t="s">
        <v>1711</v>
      </c>
      <c r="X1723" s="43">
        <v>43639</v>
      </c>
      <c r="Y1723" s="43">
        <f t="shared" si="120"/>
        <v>43639</v>
      </c>
      <c r="Z1723" s="41">
        <f t="shared" si="121"/>
        <v>1716</v>
      </c>
      <c r="AA1723" s="42">
        <v>2064</v>
      </c>
      <c r="AB1723" s="42">
        <v>0</v>
      </c>
      <c r="AC1723" s="40"/>
      <c r="AD1723" s="44" t="s">
        <v>400</v>
      </c>
      <c r="AE1723" s="41">
        <f t="shared" si="122"/>
        <v>1716</v>
      </c>
      <c r="AF1723" s="45" t="s">
        <v>401</v>
      </c>
      <c r="AG1723" s="46" t="s">
        <v>173</v>
      </c>
      <c r="AH1723" s="40">
        <f t="shared" si="124"/>
        <v>43646</v>
      </c>
      <c r="AI1723" s="40">
        <f t="shared" si="125"/>
        <v>43646</v>
      </c>
      <c r="AJ1723" s="41" t="s">
        <v>402</v>
      </c>
    </row>
    <row r="1724" spans="1:36" ht="15" customHeight="1">
      <c r="A1724" s="39">
        <f t="shared" si="123"/>
        <v>2019</v>
      </c>
      <c r="B1724" s="40">
        <v>43556</v>
      </c>
      <c r="C1724" s="40">
        <v>43646</v>
      </c>
      <c r="D1724" s="41" t="s">
        <v>96</v>
      </c>
      <c r="E1724" s="41">
        <v>203</v>
      </c>
      <c r="F1724" s="41" t="s">
        <v>307</v>
      </c>
      <c r="G1724" s="48" t="s">
        <v>126</v>
      </c>
      <c r="H1724" s="41" t="s">
        <v>127</v>
      </c>
      <c r="I1724" s="41" t="s">
        <v>1366</v>
      </c>
      <c r="J1724" s="41" t="s">
        <v>1367</v>
      </c>
      <c r="K1724" s="41" t="s">
        <v>1368</v>
      </c>
      <c r="L1724" s="41" t="s">
        <v>102</v>
      </c>
      <c r="M1724" s="41" t="s">
        <v>1975</v>
      </c>
      <c r="N1724" s="41" t="s">
        <v>103</v>
      </c>
      <c r="O1724" s="41">
        <v>8</v>
      </c>
      <c r="P1724" s="42">
        <f>(1866/9)*8</f>
        <v>1658.6666666666667</v>
      </c>
      <c r="Q1724" s="41" t="s">
        <v>121</v>
      </c>
      <c r="R1724" s="41" t="s">
        <v>122</v>
      </c>
      <c r="S1724" s="41" t="s">
        <v>122</v>
      </c>
      <c r="T1724" s="41" t="s">
        <v>121</v>
      </c>
      <c r="U1724" s="41" t="s">
        <v>122</v>
      </c>
      <c r="V1724" s="41" t="s">
        <v>122</v>
      </c>
      <c r="W1724" s="41" t="s">
        <v>1711</v>
      </c>
      <c r="X1724" s="43">
        <v>43647</v>
      </c>
      <c r="Y1724" s="43">
        <f t="shared" ref="Y1724:Y1787" si="126">+X1724</f>
        <v>43647</v>
      </c>
      <c r="Z1724" s="41">
        <f t="shared" si="121"/>
        <v>1717</v>
      </c>
      <c r="AA1724" s="42">
        <v>1866</v>
      </c>
      <c r="AB1724" s="42">
        <v>0</v>
      </c>
      <c r="AC1724" s="40"/>
      <c r="AD1724" s="44" t="s">
        <v>400</v>
      </c>
      <c r="AE1724" s="41">
        <f t="shared" si="122"/>
        <v>1717</v>
      </c>
      <c r="AF1724" s="45" t="s">
        <v>401</v>
      </c>
      <c r="AG1724" s="46" t="s">
        <v>173</v>
      </c>
      <c r="AH1724" s="40">
        <f t="shared" si="124"/>
        <v>43646</v>
      </c>
      <c r="AI1724" s="40">
        <f t="shared" si="125"/>
        <v>43646</v>
      </c>
      <c r="AJ1724" s="41" t="s">
        <v>402</v>
      </c>
    </row>
    <row r="1725" spans="1:36" ht="15" customHeight="1">
      <c r="A1725" s="39">
        <f t="shared" si="123"/>
        <v>2019</v>
      </c>
      <c r="B1725" s="40">
        <v>43556</v>
      </c>
      <c r="C1725" s="40">
        <v>43646</v>
      </c>
      <c r="D1725" s="41" t="s">
        <v>96</v>
      </c>
      <c r="E1725" s="41">
        <v>322</v>
      </c>
      <c r="F1725" s="41" t="s">
        <v>144</v>
      </c>
      <c r="G1725" s="41" t="s">
        <v>144</v>
      </c>
      <c r="H1725" s="41" t="s">
        <v>145</v>
      </c>
      <c r="I1725" s="41" t="s">
        <v>304</v>
      </c>
      <c r="J1725" s="41" t="s">
        <v>305</v>
      </c>
      <c r="K1725" s="41" t="s">
        <v>306</v>
      </c>
      <c r="L1725" s="41" t="s">
        <v>101</v>
      </c>
      <c r="M1725" s="41" t="s">
        <v>164</v>
      </c>
      <c r="N1725" s="41" t="s">
        <v>103</v>
      </c>
      <c r="O1725" s="41">
        <v>0</v>
      </c>
      <c r="P1725" s="42">
        <v>0</v>
      </c>
      <c r="Q1725" s="41" t="s">
        <v>121</v>
      </c>
      <c r="R1725" s="41" t="s">
        <v>122</v>
      </c>
      <c r="S1725" s="41" t="s">
        <v>122</v>
      </c>
      <c r="T1725" s="41" t="s">
        <v>121</v>
      </c>
      <c r="U1725" s="41" t="s">
        <v>122</v>
      </c>
      <c r="V1725" s="41" t="s">
        <v>122</v>
      </c>
      <c r="W1725" s="47" t="s">
        <v>296</v>
      </c>
      <c r="X1725" s="43">
        <v>43641</v>
      </c>
      <c r="Y1725" s="43">
        <f t="shared" si="126"/>
        <v>43641</v>
      </c>
      <c r="Z1725" s="41">
        <f t="shared" ref="Z1725:Z1788" si="127">+Z1724+1</f>
        <v>1718</v>
      </c>
      <c r="AA1725" s="42">
        <v>351</v>
      </c>
      <c r="AB1725" s="42">
        <v>0</v>
      </c>
      <c r="AC1725" s="40"/>
      <c r="AD1725" s="44" t="s">
        <v>400</v>
      </c>
      <c r="AE1725" s="41">
        <f t="shared" ref="AE1725:AE1788" si="128">+AE1724+1</f>
        <v>1718</v>
      </c>
      <c r="AF1725" s="45" t="s">
        <v>401</v>
      </c>
      <c r="AG1725" s="46" t="s">
        <v>173</v>
      </c>
      <c r="AH1725" s="40">
        <f t="shared" si="124"/>
        <v>43646</v>
      </c>
      <c r="AI1725" s="40">
        <f t="shared" si="125"/>
        <v>43646</v>
      </c>
      <c r="AJ1725" s="41" t="s">
        <v>402</v>
      </c>
    </row>
    <row r="1726" spans="1:36" ht="15" customHeight="1">
      <c r="A1726" s="39">
        <f t="shared" ref="A1726:A1789" si="129">YEAR(B1726)</f>
        <v>2019</v>
      </c>
      <c r="B1726" s="40">
        <v>43556</v>
      </c>
      <c r="C1726" s="40">
        <v>43646</v>
      </c>
      <c r="D1726" s="41" t="s">
        <v>96</v>
      </c>
      <c r="E1726" s="41">
        <v>322</v>
      </c>
      <c r="F1726" s="41" t="s">
        <v>144</v>
      </c>
      <c r="G1726" s="41" t="s">
        <v>144</v>
      </c>
      <c r="H1726" s="41" t="s">
        <v>145</v>
      </c>
      <c r="I1726" s="41" t="s">
        <v>304</v>
      </c>
      <c r="J1726" s="41" t="s">
        <v>305</v>
      </c>
      <c r="K1726" s="41" t="s">
        <v>306</v>
      </c>
      <c r="L1726" s="41" t="s">
        <v>101</v>
      </c>
      <c r="M1726" s="41" t="s">
        <v>164</v>
      </c>
      <c r="N1726" s="41" t="s">
        <v>103</v>
      </c>
      <c r="O1726" s="41">
        <v>0</v>
      </c>
      <c r="P1726" s="42">
        <v>0</v>
      </c>
      <c r="Q1726" s="41" t="s">
        <v>121</v>
      </c>
      <c r="R1726" s="41" t="s">
        <v>122</v>
      </c>
      <c r="S1726" s="41" t="s">
        <v>122</v>
      </c>
      <c r="T1726" s="41" t="s">
        <v>121</v>
      </c>
      <c r="U1726" s="41" t="s">
        <v>122</v>
      </c>
      <c r="V1726" s="41" t="s">
        <v>122</v>
      </c>
      <c r="W1726" s="47" t="s">
        <v>296</v>
      </c>
      <c r="X1726" s="43">
        <v>43641</v>
      </c>
      <c r="Y1726" s="43">
        <f t="shared" si="126"/>
        <v>43641</v>
      </c>
      <c r="Z1726" s="41">
        <f t="shared" si="127"/>
        <v>1719</v>
      </c>
      <c r="AA1726" s="42">
        <v>350</v>
      </c>
      <c r="AB1726" s="42">
        <v>0</v>
      </c>
      <c r="AC1726" s="40"/>
      <c r="AD1726" s="44" t="s">
        <v>400</v>
      </c>
      <c r="AE1726" s="41">
        <f t="shared" si="128"/>
        <v>1719</v>
      </c>
      <c r="AF1726" s="45" t="s">
        <v>401</v>
      </c>
      <c r="AG1726" s="46" t="s">
        <v>173</v>
      </c>
      <c r="AH1726" s="40">
        <f t="shared" si="124"/>
        <v>43646</v>
      </c>
      <c r="AI1726" s="40">
        <f t="shared" si="125"/>
        <v>43646</v>
      </c>
      <c r="AJ1726" s="41" t="s">
        <v>402</v>
      </c>
    </row>
    <row r="1727" spans="1:36" ht="15" customHeight="1">
      <c r="A1727" s="39">
        <f t="shared" si="129"/>
        <v>2019</v>
      </c>
      <c r="B1727" s="40">
        <v>43556</v>
      </c>
      <c r="C1727" s="40">
        <v>43646</v>
      </c>
      <c r="D1727" s="41" t="s">
        <v>96</v>
      </c>
      <c r="E1727" s="41">
        <v>322</v>
      </c>
      <c r="F1727" s="41" t="s">
        <v>144</v>
      </c>
      <c r="G1727" s="41" t="s">
        <v>144</v>
      </c>
      <c r="H1727" s="41" t="s">
        <v>145</v>
      </c>
      <c r="I1727" s="41" t="s">
        <v>304</v>
      </c>
      <c r="J1727" s="41" t="s">
        <v>305</v>
      </c>
      <c r="K1727" s="41" t="s">
        <v>306</v>
      </c>
      <c r="L1727" s="41" t="s">
        <v>101</v>
      </c>
      <c r="M1727" s="41" t="s">
        <v>164</v>
      </c>
      <c r="N1727" s="41" t="s">
        <v>103</v>
      </c>
      <c r="O1727" s="41">
        <v>0</v>
      </c>
      <c r="P1727" s="42">
        <v>0</v>
      </c>
      <c r="Q1727" s="41" t="s">
        <v>121</v>
      </c>
      <c r="R1727" s="41" t="s">
        <v>122</v>
      </c>
      <c r="S1727" s="41" t="s">
        <v>122</v>
      </c>
      <c r="T1727" s="41" t="s">
        <v>121</v>
      </c>
      <c r="U1727" s="41" t="s">
        <v>122</v>
      </c>
      <c r="V1727" s="41" t="s">
        <v>122</v>
      </c>
      <c r="W1727" s="47" t="s">
        <v>296</v>
      </c>
      <c r="X1727" s="43">
        <v>43641</v>
      </c>
      <c r="Y1727" s="43">
        <f t="shared" si="126"/>
        <v>43641</v>
      </c>
      <c r="Z1727" s="41">
        <f t="shared" si="127"/>
        <v>1720</v>
      </c>
      <c r="AA1727" s="42">
        <v>120</v>
      </c>
      <c r="AB1727" s="42">
        <v>0</v>
      </c>
      <c r="AC1727" s="40"/>
      <c r="AD1727" s="44" t="s">
        <v>400</v>
      </c>
      <c r="AE1727" s="41">
        <f t="shared" si="128"/>
        <v>1720</v>
      </c>
      <c r="AF1727" s="45" t="s">
        <v>401</v>
      </c>
      <c r="AG1727" s="46" t="s">
        <v>173</v>
      </c>
      <c r="AH1727" s="40">
        <f t="shared" si="124"/>
        <v>43646</v>
      </c>
      <c r="AI1727" s="40">
        <f t="shared" si="125"/>
        <v>43646</v>
      </c>
      <c r="AJ1727" s="41" t="s">
        <v>402</v>
      </c>
    </row>
    <row r="1728" spans="1:36" ht="15" customHeight="1">
      <c r="A1728" s="39">
        <f t="shared" si="129"/>
        <v>2019</v>
      </c>
      <c r="B1728" s="40">
        <v>43556</v>
      </c>
      <c r="C1728" s="40">
        <v>43646</v>
      </c>
      <c r="D1728" s="41" t="s">
        <v>96</v>
      </c>
      <c r="E1728" s="41">
        <v>322</v>
      </c>
      <c r="F1728" s="41" t="s">
        <v>144</v>
      </c>
      <c r="G1728" s="41" t="s">
        <v>144</v>
      </c>
      <c r="H1728" s="41" t="s">
        <v>145</v>
      </c>
      <c r="I1728" s="41" t="s">
        <v>304</v>
      </c>
      <c r="J1728" s="41" t="s">
        <v>305</v>
      </c>
      <c r="K1728" s="41" t="s">
        <v>306</v>
      </c>
      <c r="L1728" s="41" t="s">
        <v>101</v>
      </c>
      <c r="M1728" s="41" t="s">
        <v>164</v>
      </c>
      <c r="N1728" s="41" t="s">
        <v>103</v>
      </c>
      <c r="O1728" s="41">
        <v>0</v>
      </c>
      <c r="P1728" s="42">
        <v>0</v>
      </c>
      <c r="Q1728" s="41" t="s">
        <v>121</v>
      </c>
      <c r="R1728" s="41" t="s">
        <v>122</v>
      </c>
      <c r="S1728" s="41" t="s">
        <v>122</v>
      </c>
      <c r="T1728" s="41" t="s">
        <v>121</v>
      </c>
      <c r="U1728" s="41" t="s">
        <v>122</v>
      </c>
      <c r="V1728" s="41" t="s">
        <v>122</v>
      </c>
      <c r="W1728" s="47" t="s">
        <v>296</v>
      </c>
      <c r="X1728" s="43">
        <v>43619</v>
      </c>
      <c r="Y1728" s="43">
        <f t="shared" si="126"/>
        <v>43619</v>
      </c>
      <c r="Z1728" s="41">
        <f t="shared" si="127"/>
        <v>1721</v>
      </c>
      <c r="AA1728" s="42">
        <v>69</v>
      </c>
      <c r="AB1728" s="42">
        <v>0</v>
      </c>
      <c r="AC1728" s="40"/>
      <c r="AD1728" s="44" t="s">
        <v>400</v>
      </c>
      <c r="AE1728" s="41">
        <f t="shared" si="128"/>
        <v>1721</v>
      </c>
      <c r="AF1728" s="45" t="s">
        <v>401</v>
      </c>
      <c r="AG1728" s="46" t="s">
        <v>173</v>
      </c>
      <c r="AH1728" s="40">
        <f t="shared" si="124"/>
        <v>43646</v>
      </c>
      <c r="AI1728" s="40">
        <f t="shared" si="125"/>
        <v>43646</v>
      </c>
      <c r="AJ1728" s="41" t="s">
        <v>402</v>
      </c>
    </row>
    <row r="1729" spans="1:36" ht="15" customHeight="1">
      <c r="A1729" s="38">
        <f t="shared" si="129"/>
        <v>2019</v>
      </c>
      <c r="B1729" s="19">
        <v>43556</v>
      </c>
      <c r="C1729" s="19">
        <v>43646</v>
      </c>
      <c r="D1729" s="17" t="s">
        <v>96</v>
      </c>
      <c r="E1729" s="17">
        <v>322</v>
      </c>
      <c r="F1729" s="17" t="s">
        <v>144</v>
      </c>
      <c r="G1729" s="17" t="s">
        <v>144</v>
      </c>
      <c r="H1729" s="17" t="s">
        <v>145</v>
      </c>
      <c r="I1729" s="17" t="s">
        <v>1346</v>
      </c>
      <c r="J1729" s="17" t="s">
        <v>305</v>
      </c>
      <c r="K1729" s="17" t="s">
        <v>306</v>
      </c>
      <c r="L1729" s="17" t="s">
        <v>101</v>
      </c>
      <c r="M1729" s="17" t="s">
        <v>1993</v>
      </c>
      <c r="N1729" s="17" t="s">
        <v>103</v>
      </c>
      <c r="O1729" s="17">
        <v>0</v>
      </c>
      <c r="P1729" s="18">
        <v>0</v>
      </c>
      <c r="Q1729" s="17" t="s">
        <v>121</v>
      </c>
      <c r="R1729" s="17" t="s">
        <v>122</v>
      </c>
      <c r="S1729" s="17" t="s">
        <v>122</v>
      </c>
      <c r="T1729" s="17" t="s">
        <v>121</v>
      </c>
      <c r="U1729" s="17" t="s">
        <v>1359</v>
      </c>
      <c r="V1729" s="17" t="s">
        <v>1972</v>
      </c>
      <c r="W1729" s="37" t="s">
        <v>296</v>
      </c>
      <c r="X1729" s="50">
        <v>43627</v>
      </c>
      <c r="Y1729" s="50">
        <f t="shared" si="126"/>
        <v>43627</v>
      </c>
      <c r="Z1729" s="17">
        <f t="shared" si="127"/>
        <v>1722</v>
      </c>
      <c r="AA1729" s="18">
        <v>695</v>
      </c>
      <c r="AB1729" s="18">
        <v>0</v>
      </c>
      <c r="AD1729" s="31" t="s">
        <v>400</v>
      </c>
      <c r="AE1729" s="17">
        <f t="shared" si="128"/>
        <v>1722</v>
      </c>
      <c r="AF1729" s="32" t="s">
        <v>401</v>
      </c>
      <c r="AG1729" s="33" t="s">
        <v>173</v>
      </c>
      <c r="AH1729" s="19">
        <f t="shared" si="124"/>
        <v>43646</v>
      </c>
      <c r="AI1729" s="19">
        <f t="shared" si="125"/>
        <v>43646</v>
      </c>
      <c r="AJ1729" s="17" t="s">
        <v>402</v>
      </c>
    </row>
    <row r="1730" spans="1:36" ht="15" customHeight="1">
      <c r="A1730" s="38">
        <f t="shared" si="129"/>
        <v>2019</v>
      </c>
      <c r="B1730" s="19">
        <v>43556</v>
      </c>
      <c r="C1730" s="19">
        <v>43646</v>
      </c>
      <c r="D1730" s="17" t="s">
        <v>96</v>
      </c>
      <c r="E1730" s="17">
        <v>322</v>
      </c>
      <c r="F1730" s="17" t="s">
        <v>144</v>
      </c>
      <c r="G1730" s="17" t="s">
        <v>144</v>
      </c>
      <c r="H1730" s="17" t="s">
        <v>145</v>
      </c>
      <c r="I1730" s="17" t="s">
        <v>339</v>
      </c>
      <c r="J1730" s="17" t="s">
        <v>340</v>
      </c>
      <c r="K1730" s="17" t="s">
        <v>341</v>
      </c>
      <c r="L1730" s="17" t="s">
        <v>101</v>
      </c>
      <c r="M1730" s="17" t="s">
        <v>164</v>
      </c>
      <c r="N1730" s="17" t="s">
        <v>103</v>
      </c>
      <c r="O1730" s="17">
        <v>0</v>
      </c>
      <c r="P1730" s="18">
        <v>0</v>
      </c>
      <c r="Q1730" s="17" t="s">
        <v>121</v>
      </c>
      <c r="R1730" s="17" t="s">
        <v>122</v>
      </c>
      <c r="S1730" s="17" t="s">
        <v>122</v>
      </c>
      <c r="T1730" s="17" t="s">
        <v>121</v>
      </c>
      <c r="U1730" s="17" t="s">
        <v>122</v>
      </c>
      <c r="V1730" s="17" t="s">
        <v>122</v>
      </c>
      <c r="W1730" s="37" t="s">
        <v>296</v>
      </c>
      <c r="X1730" s="50">
        <v>43630</v>
      </c>
      <c r="Y1730" s="50">
        <f t="shared" si="126"/>
        <v>43630</v>
      </c>
      <c r="Z1730" s="17">
        <f t="shared" si="127"/>
        <v>1723</v>
      </c>
      <c r="AA1730" s="18">
        <v>100</v>
      </c>
      <c r="AB1730" s="18">
        <v>0</v>
      </c>
      <c r="AD1730" s="31" t="s">
        <v>400</v>
      </c>
      <c r="AE1730" s="17">
        <f t="shared" si="128"/>
        <v>1723</v>
      </c>
      <c r="AF1730" s="32" t="s">
        <v>401</v>
      </c>
      <c r="AG1730" s="33" t="s">
        <v>173</v>
      </c>
      <c r="AH1730" s="19">
        <f t="shared" si="124"/>
        <v>43646</v>
      </c>
      <c r="AI1730" s="19">
        <f t="shared" si="125"/>
        <v>43646</v>
      </c>
      <c r="AJ1730" s="17" t="s">
        <v>402</v>
      </c>
    </row>
    <row r="1731" spans="1:36" ht="15" customHeight="1">
      <c r="A1731" s="38">
        <f t="shared" si="129"/>
        <v>2019</v>
      </c>
      <c r="B1731" s="19">
        <v>43556</v>
      </c>
      <c r="C1731" s="19">
        <v>43646</v>
      </c>
      <c r="D1731" s="17" t="s">
        <v>96</v>
      </c>
      <c r="E1731" s="17">
        <v>322</v>
      </c>
      <c r="F1731" s="17" t="s">
        <v>144</v>
      </c>
      <c r="G1731" s="17" t="s">
        <v>144</v>
      </c>
      <c r="H1731" s="17" t="s">
        <v>145</v>
      </c>
      <c r="I1731" s="17" t="s">
        <v>339</v>
      </c>
      <c r="J1731" s="17" t="s">
        <v>340</v>
      </c>
      <c r="K1731" s="17" t="s">
        <v>341</v>
      </c>
      <c r="L1731" s="17" t="s">
        <v>101</v>
      </c>
      <c r="M1731" s="17" t="s">
        <v>164</v>
      </c>
      <c r="N1731" s="17" t="s">
        <v>103</v>
      </c>
      <c r="O1731" s="17">
        <v>0</v>
      </c>
      <c r="P1731" s="18">
        <v>0</v>
      </c>
      <c r="Q1731" s="17" t="s">
        <v>121</v>
      </c>
      <c r="R1731" s="17" t="s">
        <v>122</v>
      </c>
      <c r="S1731" s="17" t="s">
        <v>122</v>
      </c>
      <c r="T1731" s="17" t="s">
        <v>121</v>
      </c>
      <c r="U1731" s="17" t="s">
        <v>122</v>
      </c>
      <c r="V1731" s="17" t="s">
        <v>122</v>
      </c>
      <c r="W1731" s="37" t="s">
        <v>296</v>
      </c>
      <c r="X1731" s="50">
        <v>43630</v>
      </c>
      <c r="Y1731" s="50">
        <f t="shared" si="126"/>
        <v>43630</v>
      </c>
      <c r="Z1731" s="17">
        <f t="shared" si="127"/>
        <v>1724</v>
      </c>
      <c r="AA1731" s="18">
        <v>308</v>
      </c>
      <c r="AB1731" s="18">
        <v>0</v>
      </c>
      <c r="AD1731" s="31" t="s">
        <v>400</v>
      </c>
      <c r="AE1731" s="17">
        <f t="shared" si="128"/>
        <v>1724</v>
      </c>
      <c r="AF1731" s="32" t="s">
        <v>401</v>
      </c>
      <c r="AG1731" s="33" t="s">
        <v>173</v>
      </c>
      <c r="AH1731" s="19">
        <f t="shared" si="124"/>
        <v>43646</v>
      </c>
      <c r="AI1731" s="19">
        <f t="shared" si="125"/>
        <v>43646</v>
      </c>
      <c r="AJ1731" s="17" t="s">
        <v>402</v>
      </c>
    </row>
    <row r="1732" spans="1:36" ht="15" customHeight="1">
      <c r="A1732" s="38">
        <f t="shared" si="129"/>
        <v>2019</v>
      </c>
      <c r="B1732" s="19">
        <v>43556</v>
      </c>
      <c r="C1732" s="19">
        <v>43646</v>
      </c>
      <c r="D1732" s="17" t="s">
        <v>96</v>
      </c>
      <c r="E1732" s="17">
        <v>322</v>
      </c>
      <c r="F1732" s="17" t="s">
        <v>144</v>
      </c>
      <c r="G1732" s="17" t="s">
        <v>144</v>
      </c>
      <c r="H1732" s="17" t="s">
        <v>145</v>
      </c>
      <c r="I1732" s="17" t="s">
        <v>1346</v>
      </c>
      <c r="J1732" s="17" t="s">
        <v>305</v>
      </c>
      <c r="K1732" s="17" t="s">
        <v>306</v>
      </c>
      <c r="L1732" s="17" t="s">
        <v>101</v>
      </c>
      <c r="M1732" s="17" t="s">
        <v>136</v>
      </c>
      <c r="N1732" s="17" t="s">
        <v>103</v>
      </c>
      <c r="O1732" s="17">
        <v>0</v>
      </c>
      <c r="P1732" s="18">
        <v>0</v>
      </c>
      <c r="Q1732" s="17" t="s">
        <v>121</v>
      </c>
      <c r="R1732" s="17" t="s">
        <v>122</v>
      </c>
      <c r="S1732" s="17" t="s">
        <v>122</v>
      </c>
      <c r="T1732" s="17" t="s">
        <v>121</v>
      </c>
      <c r="U1732" s="17" t="s">
        <v>136</v>
      </c>
      <c r="V1732" s="17" t="s">
        <v>136</v>
      </c>
      <c r="W1732" s="37" t="s">
        <v>296</v>
      </c>
      <c r="X1732" s="50">
        <v>43630</v>
      </c>
      <c r="Y1732" s="50">
        <f t="shared" si="126"/>
        <v>43630</v>
      </c>
      <c r="Z1732" s="17">
        <f t="shared" si="127"/>
        <v>1725</v>
      </c>
      <c r="AA1732" s="18">
        <f>136+131</f>
        <v>267</v>
      </c>
      <c r="AB1732" s="18">
        <v>0</v>
      </c>
      <c r="AD1732" s="31" t="s">
        <v>400</v>
      </c>
      <c r="AE1732" s="17">
        <f t="shared" si="128"/>
        <v>1725</v>
      </c>
      <c r="AF1732" s="32" t="s">
        <v>401</v>
      </c>
      <c r="AG1732" s="33" t="s">
        <v>173</v>
      </c>
      <c r="AH1732" s="19">
        <f t="shared" si="124"/>
        <v>43646</v>
      </c>
      <c r="AI1732" s="19">
        <f t="shared" si="125"/>
        <v>43646</v>
      </c>
      <c r="AJ1732" s="17" t="s">
        <v>402</v>
      </c>
    </row>
    <row r="1733" spans="1:36" ht="15" customHeight="1">
      <c r="A1733" s="38">
        <f t="shared" si="129"/>
        <v>2019</v>
      </c>
      <c r="B1733" s="19">
        <v>43556</v>
      </c>
      <c r="C1733" s="19">
        <v>43646</v>
      </c>
      <c r="D1733" s="17" t="s">
        <v>96</v>
      </c>
      <c r="E1733" s="17">
        <v>322</v>
      </c>
      <c r="F1733" s="17" t="s">
        <v>144</v>
      </c>
      <c r="G1733" s="17" t="s">
        <v>144</v>
      </c>
      <c r="H1733" s="17" t="s">
        <v>145</v>
      </c>
      <c r="I1733" s="17" t="s">
        <v>1346</v>
      </c>
      <c r="J1733" s="17" t="s">
        <v>305</v>
      </c>
      <c r="K1733" s="17" t="s">
        <v>306</v>
      </c>
      <c r="L1733" s="17" t="s">
        <v>101</v>
      </c>
      <c r="M1733" s="17" t="s">
        <v>136</v>
      </c>
      <c r="N1733" s="17" t="s">
        <v>103</v>
      </c>
      <c r="O1733" s="17">
        <v>0</v>
      </c>
      <c r="P1733" s="18">
        <v>0</v>
      </c>
      <c r="Q1733" s="17" t="s">
        <v>121</v>
      </c>
      <c r="R1733" s="17" t="s">
        <v>122</v>
      </c>
      <c r="S1733" s="17" t="s">
        <v>122</v>
      </c>
      <c r="T1733" s="17" t="s">
        <v>121</v>
      </c>
      <c r="U1733" s="17" t="s">
        <v>136</v>
      </c>
      <c r="V1733" s="17" t="s">
        <v>136</v>
      </c>
      <c r="W1733" s="37" t="s">
        <v>296</v>
      </c>
      <c r="X1733" s="50">
        <v>43630</v>
      </c>
      <c r="Y1733" s="50">
        <f t="shared" si="126"/>
        <v>43630</v>
      </c>
      <c r="Z1733" s="17">
        <f t="shared" si="127"/>
        <v>1726</v>
      </c>
      <c r="AA1733" s="18">
        <f>120+120+400+261</f>
        <v>901</v>
      </c>
      <c r="AB1733" s="18">
        <v>0</v>
      </c>
      <c r="AD1733" s="31" t="s">
        <v>400</v>
      </c>
      <c r="AE1733" s="17">
        <f t="shared" si="128"/>
        <v>1726</v>
      </c>
      <c r="AF1733" s="32" t="s">
        <v>401</v>
      </c>
      <c r="AG1733" s="33" t="s">
        <v>173</v>
      </c>
      <c r="AH1733" s="19">
        <f t="shared" si="124"/>
        <v>43646</v>
      </c>
      <c r="AI1733" s="19">
        <f t="shared" si="125"/>
        <v>43646</v>
      </c>
      <c r="AJ1733" s="17" t="s">
        <v>402</v>
      </c>
    </row>
    <row r="1734" spans="1:36" ht="15" customHeight="1">
      <c r="A1734" s="38">
        <f t="shared" si="129"/>
        <v>2019</v>
      </c>
      <c r="B1734" s="19">
        <v>43556</v>
      </c>
      <c r="C1734" s="19">
        <v>43646</v>
      </c>
      <c r="D1734" s="17" t="s">
        <v>96</v>
      </c>
      <c r="E1734" s="17">
        <v>322</v>
      </c>
      <c r="F1734" s="17" t="s">
        <v>144</v>
      </c>
      <c r="G1734" s="17" t="s">
        <v>144</v>
      </c>
      <c r="H1734" s="17" t="s">
        <v>145</v>
      </c>
      <c r="I1734" s="17" t="s">
        <v>1346</v>
      </c>
      <c r="J1734" s="17" t="s">
        <v>305</v>
      </c>
      <c r="K1734" s="17" t="s">
        <v>306</v>
      </c>
      <c r="L1734" s="17" t="s">
        <v>101</v>
      </c>
      <c r="M1734" s="17" t="s">
        <v>136</v>
      </c>
      <c r="N1734" s="17" t="s">
        <v>103</v>
      </c>
      <c r="O1734" s="17">
        <v>0</v>
      </c>
      <c r="P1734" s="18">
        <v>0</v>
      </c>
      <c r="Q1734" s="17" t="s">
        <v>121</v>
      </c>
      <c r="R1734" s="17" t="s">
        <v>122</v>
      </c>
      <c r="S1734" s="17" t="s">
        <v>122</v>
      </c>
      <c r="T1734" s="17" t="s">
        <v>121</v>
      </c>
      <c r="U1734" s="17" t="s">
        <v>136</v>
      </c>
      <c r="V1734" s="17" t="s">
        <v>136</v>
      </c>
      <c r="W1734" s="37" t="s">
        <v>296</v>
      </c>
      <c r="X1734" s="50">
        <v>43630</v>
      </c>
      <c r="Y1734" s="50">
        <v>43631</v>
      </c>
      <c r="Z1734" s="17">
        <f t="shared" si="127"/>
        <v>1727</v>
      </c>
      <c r="AA1734" s="18">
        <f>253+143</f>
        <v>396</v>
      </c>
      <c r="AB1734" s="18">
        <v>0</v>
      </c>
      <c r="AD1734" s="31" t="s">
        <v>400</v>
      </c>
      <c r="AE1734" s="17">
        <f t="shared" si="128"/>
        <v>1727</v>
      </c>
      <c r="AF1734" s="32" t="s">
        <v>401</v>
      </c>
      <c r="AG1734" s="33" t="s">
        <v>173</v>
      </c>
      <c r="AH1734" s="19">
        <f t="shared" si="124"/>
        <v>43646</v>
      </c>
      <c r="AI1734" s="19">
        <f t="shared" si="125"/>
        <v>43646</v>
      </c>
      <c r="AJ1734" s="17" t="s">
        <v>402</v>
      </c>
    </row>
    <row r="1735" spans="1:36" ht="15" customHeight="1">
      <c r="A1735" s="38">
        <f t="shared" si="129"/>
        <v>2019</v>
      </c>
      <c r="B1735" s="19">
        <v>43556</v>
      </c>
      <c r="C1735" s="19">
        <v>43646</v>
      </c>
      <c r="D1735" s="17" t="s">
        <v>96</v>
      </c>
      <c r="E1735" s="17">
        <v>322</v>
      </c>
      <c r="F1735" s="17" t="s">
        <v>144</v>
      </c>
      <c r="G1735" s="17" t="s">
        <v>144</v>
      </c>
      <c r="H1735" s="17" t="s">
        <v>145</v>
      </c>
      <c r="I1735" s="17" t="s">
        <v>1346</v>
      </c>
      <c r="J1735" s="17" t="s">
        <v>305</v>
      </c>
      <c r="K1735" s="17" t="s">
        <v>306</v>
      </c>
      <c r="L1735" s="17" t="s">
        <v>101</v>
      </c>
      <c r="M1735" s="17" t="s">
        <v>136</v>
      </c>
      <c r="N1735" s="17" t="s">
        <v>103</v>
      </c>
      <c r="O1735" s="17">
        <v>0</v>
      </c>
      <c r="P1735" s="18">
        <v>0</v>
      </c>
      <c r="Q1735" s="17" t="s">
        <v>121</v>
      </c>
      <c r="R1735" s="17" t="s">
        <v>122</v>
      </c>
      <c r="S1735" s="17" t="s">
        <v>122</v>
      </c>
      <c r="T1735" s="17" t="s">
        <v>121</v>
      </c>
      <c r="U1735" s="17" t="s">
        <v>136</v>
      </c>
      <c r="V1735" s="17" t="s">
        <v>136</v>
      </c>
      <c r="W1735" s="37" t="s">
        <v>296</v>
      </c>
      <c r="X1735" s="50">
        <v>43630</v>
      </c>
      <c r="Y1735" s="50">
        <f t="shared" si="126"/>
        <v>43630</v>
      </c>
      <c r="Z1735" s="17">
        <f t="shared" si="127"/>
        <v>1728</v>
      </c>
      <c r="AA1735" s="18">
        <f>120+19+174</f>
        <v>313</v>
      </c>
      <c r="AB1735" s="18">
        <v>0</v>
      </c>
      <c r="AD1735" s="31" t="s">
        <v>400</v>
      </c>
      <c r="AE1735" s="17">
        <f t="shared" si="128"/>
        <v>1728</v>
      </c>
      <c r="AF1735" s="32" t="s">
        <v>401</v>
      </c>
      <c r="AG1735" s="33" t="s">
        <v>173</v>
      </c>
      <c r="AH1735" s="19">
        <f t="shared" si="124"/>
        <v>43646</v>
      </c>
      <c r="AI1735" s="19">
        <f t="shared" si="125"/>
        <v>43646</v>
      </c>
      <c r="AJ1735" s="17" t="s">
        <v>402</v>
      </c>
    </row>
    <row r="1736" spans="1:36" ht="15" customHeight="1">
      <c r="A1736" s="38">
        <f t="shared" si="129"/>
        <v>2019</v>
      </c>
      <c r="B1736" s="19">
        <v>43556</v>
      </c>
      <c r="C1736" s="19">
        <v>43646</v>
      </c>
      <c r="D1736" s="17" t="s">
        <v>96</v>
      </c>
      <c r="E1736" s="17">
        <v>322</v>
      </c>
      <c r="F1736" s="17" t="s">
        <v>144</v>
      </c>
      <c r="G1736" s="17" t="s">
        <v>144</v>
      </c>
      <c r="H1736" s="17" t="s">
        <v>145</v>
      </c>
      <c r="I1736" s="17" t="s">
        <v>1346</v>
      </c>
      <c r="J1736" s="17" t="s">
        <v>305</v>
      </c>
      <c r="K1736" s="17" t="s">
        <v>306</v>
      </c>
      <c r="L1736" s="17" t="s">
        <v>101</v>
      </c>
      <c r="M1736" s="17" t="s">
        <v>136</v>
      </c>
      <c r="N1736" s="17" t="s">
        <v>103</v>
      </c>
      <c r="O1736" s="17">
        <v>0</v>
      </c>
      <c r="P1736" s="18">
        <v>0</v>
      </c>
      <c r="Q1736" s="17" t="s">
        <v>121</v>
      </c>
      <c r="R1736" s="17" t="s">
        <v>122</v>
      </c>
      <c r="S1736" s="17" t="s">
        <v>122</v>
      </c>
      <c r="T1736" s="17" t="s">
        <v>121</v>
      </c>
      <c r="U1736" s="17" t="s">
        <v>354</v>
      </c>
      <c r="V1736" s="17" t="s">
        <v>354</v>
      </c>
      <c r="W1736" s="37" t="s">
        <v>296</v>
      </c>
      <c r="X1736" s="50">
        <v>43628</v>
      </c>
      <c r="Y1736" s="50">
        <f t="shared" si="126"/>
        <v>43628</v>
      </c>
      <c r="Z1736" s="17">
        <f t="shared" si="127"/>
        <v>1729</v>
      </c>
      <c r="AA1736" s="18">
        <f>250+125</f>
        <v>375</v>
      </c>
      <c r="AB1736" s="18">
        <v>0</v>
      </c>
      <c r="AD1736" s="31" t="s">
        <v>400</v>
      </c>
      <c r="AE1736" s="17">
        <f t="shared" si="128"/>
        <v>1729</v>
      </c>
      <c r="AF1736" s="32" t="s">
        <v>401</v>
      </c>
      <c r="AG1736" s="33" t="s">
        <v>173</v>
      </c>
      <c r="AH1736" s="19">
        <f t="shared" si="124"/>
        <v>43646</v>
      </c>
      <c r="AI1736" s="19">
        <f t="shared" si="125"/>
        <v>43646</v>
      </c>
      <c r="AJ1736" s="17" t="s">
        <v>402</v>
      </c>
    </row>
    <row r="1737" spans="1:36" ht="15" customHeight="1">
      <c r="A1737" s="38">
        <f t="shared" si="129"/>
        <v>2019</v>
      </c>
      <c r="B1737" s="19">
        <v>43556</v>
      </c>
      <c r="C1737" s="19">
        <v>43646</v>
      </c>
      <c r="D1737" s="17" t="s">
        <v>96</v>
      </c>
      <c r="E1737" s="17">
        <v>322</v>
      </c>
      <c r="F1737" s="17" t="s">
        <v>144</v>
      </c>
      <c r="G1737" s="17" t="s">
        <v>144</v>
      </c>
      <c r="H1737" s="17" t="s">
        <v>145</v>
      </c>
      <c r="I1737" s="17" t="s">
        <v>1346</v>
      </c>
      <c r="J1737" s="17" t="s">
        <v>305</v>
      </c>
      <c r="K1737" s="17" t="s">
        <v>306</v>
      </c>
      <c r="L1737" s="17" t="s">
        <v>101</v>
      </c>
      <c r="M1737" s="17" t="s">
        <v>136</v>
      </c>
      <c r="N1737" s="17" t="s">
        <v>103</v>
      </c>
      <c r="O1737" s="17">
        <v>0</v>
      </c>
      <c r="P1737" s="18">
        <v>0</v>
      </c>
      <c r="Q1737" s="17" t="s">
        <v>121</v>
      </c>
      <c r="R1737" s="17" t="s">
        <v>122</v>
      </c>
      <c r="S1737" s="17" t="s">
        <v>122</v>
      </c>
      <c r="T1737" s="17" t="s">
        <v>121</v>
      </c>
      <c r="U1737" s="17" t="s">
        <v>354</v>
      </c>
      <c r="V1737" s="17" t="s">
        <v>354</v>
      </c>
      <c r="W1737" s="37" t="s">
        <v>296</v>
      </c>
      <c r="X1737" s="50">
        <v>43628</v>
      </c>
      <c r="Y1737" s="50">
        <f t="shared" si="126"/>
        <v>43628</v>
      </c>
      <c r="Z1737" s="17">
        <f t="shared" si="127"/>
        <v>1730</v>
      </c>
      <c r="AA1737" s="18">
        <f>120+120+120+51+208+31+81</f>
        <v>731</v>
      </c>
      <c r="AB1737" s="18">
        <v>0</v>
      </c>
      <c r="AD1737" s="31" t="s">
        <v>400</v>
      </c>
      <c r="AE1737" s="17">
        <f t="shared" si="128"/>
        <v>1730</v>
      </c>
      <c r="AF1737" s="32" t="s">
        <v>401</v>
      </c>
      <c r="AG1737" s="33" t="s">
        <v>173</v>
      </c>
      <c r="AH1737" s="19">
        <f t="shared" si="124"/>
        <v>43646</v>
      </c>
      <c r="AI1737" s="19">
        <f t="shared" si="125"/>
        <v>43646</v>
      </c>
      <c r="AJ1737" s="17" t="s">
        <v>402</v>
      </c>
    </row>
    <row r="1738" spans="1:36" ht="15" customHeight="1">
      <c r="A1738" s="38">
        <f t="shared" si="129"/>
        <v>2019</v>
      </c>
      <c r="B1738" s="19">
        <v>43556</v>
      </c>
      <c r="C1738" s="19">
        <v>43646</v>
      </c>
      <c r="D1738" s="17" t="s">
        <v>96</v>
      </c>
      <c r="E1738" s="17">
        <v>322</v>
      </c>
      <c r="F1738" s="17" t="s">
        <v>144</v>
      </c>
      <c r="G1738" s="17" t="s">
        <v>144</v>
      </c>
      <c r="H1738" s="17" t="s">
        <v>145</v>
      </c>
      <c r="I1738" s="17" t="s">
        <v>2338</v>
      </c>
      <c r="J1738" s="17" t="s">
        <v>289</v>
      </c>
      <c r="K1738" s="17" t="s">
        <v>2339</v>
      </c>
      <c r="L1738" s="17" t="s">
        <v>101</v>
      </c>
      <c r="M1738" s="17" t="s">
        <v>1984</v>
      </c>
      <c r="N1738" s="17" t="s">
        <v>103</v>
      </c>
      <c r="O1738" s="17">
        <v>0</v>
      </c>
      <c r="P1738" s="18">
        <v>0</v>
      </c>
      <c r="Q1738" s="17" t="s">
        <v>121</v>
      </c>
      <c r="R1738" s="17" t="s">
        <v>122</v>
      </c>
      <c r="S1738" s="17" t="s">
        <v>122</v>
      </c>
      <c r="T1738" s="17" t="s">
        <v>121</v>
      </c>
      <c r="U1738" s="17" t="s">
        <v>122</v>
      </c>
      <c r="V1738" s="17" t="s">
        <v>1356</v>
      </c>
      <c r="W1738" s="37" t="s">
        <v>296</v>
      </c>
      <c r="X1738" s="50">
        <v>43624</v>
      </c>
      <c r="Y1738" s="50">
        <f t="shared" si="126"/>
        <v>43624</v>
      </c>
      <c r="Z1738" s="17">
        <f t="shared" si="127"/>
        <v>1731</v>
      </c>
      <c r="AA1738" s="18">
        <v>100</v>
      </c>
      <c r="AB1738" s="18">
        <v>0</v>
      </c>
      <c r="AD1738" s="31" t="s">
        <v>400</v>
      </c>
      <c r="AE1738" s="17">
        <f t="shared" si="128"/>
        <v>1731</v>
      </c>
      <c r="AF1738" s="32" t="s">
        <v>401</v>
      </c>
      <c r="AG1738" s="33" t="s">
        <v>173</v>
      </c>
      <c r="AH1738" s="19">
        <f t="shared" ref="AH1738:AH1801" si="130">+C1738</f>
        <v>43646</v>
      </c>
      <c r="AI1738" s="19">
        <f t="shared" si="125"/>
        <v>43646</v>
      </c>
      <c r="AJ1738" s="17" t="s">
        <v>402</v>
      </c>
    </row>
    <row r="1739" spans="1:36" ht="15" customHeight="1">
      <c r="A1739" s="38">
        <f t="shared" si="129"/>
        <v>2019</v>
      </c>
      <c r="B1739" s="19">
        <v>43556</v>
      </c>
      <c r="C1739" s="19">
        <v>43646</v>
      </c>
      <c r="D1739" s="17" t="s">
        <v>96</v>
      </c>
      <c r="E1739" s="17">
        <v>322</v>
      </c>
      <c r="F1739" s="17" t="s">
        <v>144</v>
      </c>
      <c r="G1739" s="17" t="s">
        <v>144</v>
      </c>
      <c r="H1739" s="17" t="s">
        <v>145</v>
      </c>
      <c r="I1739" s="17" t="s">
        <v>2338</v>
      </c>
      <c r="J1739" s="17" t="s">
        <v>289</v>
      </c>
      <c r="K1739" s="17" t="s">
        <v>2339</v>
      </c>
      <c r="L1739" s="17" t="s">
        <v>101</v>
      </c>
      <c r="M1739" s="17" t="s">
        <v>1984</v>
      </c>
      <c r="N1739" s="17" t="s">
        <v>103</v>
      </c>
      <c r="O1739" s="17">
        <v>0</v>
      </c>
      <c r="P1739" s="18">
        <v>0</v>
      </c>
      <c r="Q1739" s="17" t="s">
        <v>121</v>
      </c>
      <c r="R1739" s="17" t="s">
        <v>122</v>
      </c>
      <c r="S1739" s="17" t="s">
        <v>122</v>
      </c>
      <c r="T1739" s="17" t="s">
        <v>121</v>
      </c>
      <c r="U1739" s="17" t="s">
        <v>122</v>
      </c>
      <c r="V1739" s="17" t="s">
        <v>1356</v>
      </c>
      <c r="W1739" s="37" t="s">
        <v>296</v>
      </c>
      <c r="X1739" s="50">
        <v>43624</v>
      </c>
      <c r="Y1739" s="50">
        <f t="shared" si="126"/>
        <v>43624</v>
      </c>
      <c r="Z1739" s="17">
        <f t="shared" si="127"/>
        <v>1732</v>
      </c>
      <c r="AA1739" s="18">
        <v>100</v>
      </c>
      <c r="AB1739" s="18">
        <v>0</v>
      </c>
      <c r="AD1739" s="31" t="s">
        <v>400</v>
      </c>
      <c r="AE1739" s="17">
        <f t="shared" si="128"/>
        <v>1732</v>
      </c>
      <c r="AF1739" s="32" t="s">
        <v>401</v>
      </c>
      <c r="AG1739" s="33" t="s">
        <v>173</v>
      </c>
      <c r="AH1739" s="19">
        <f t="shared" si="130"/>
        <v>43646</v>
      </c>
      <c r="AI1739" s="19">
        <f t="shared" si="125"/>
        <v>43646</v>
      </c>
      <c r="AJ1739" s="17" t="s">
        <v>402</v>
      </c>
    </row>
    <row r="1740" spans="1:36" ht="15" customHeight="1">
      <c r="A1740" s="38">
        <f t="shared" si="129"/>
        <v>2019</v>
      </c>
      <c r="B1740" s="19">
        <v>43556</v>
      </c>
      <c r="C1740" s="19">
        <v>43646</v>
      </c>
      <c r="D1740" s="17" t="s">
        <v>96</v>
      </c>
      <c r="E1740" s="17">
        <v>322</v>
      </c>
      <c r="F1740" s="17" t="s">
        <v>144</v>
      </c>
      <c r="G1740" s="17" t="s">
        <v>144</v>
      </c>
      <c r="H1740" s="17" t="s">
        <v>145</v>
      </c>
      <c r="I1740" s="17" t="s">
        <v>2338</v>
      </c>
      <c r="J1740" s="17" t="s">
        <v>289</v>
      </c>
      <c r="K1740" s="17" t="s">
        <v>2339</v>
      </c>
      <c r="L1740" s="17" t="s">
        <v>101</v>
      </c>
      <c r="M1740" s="17" t="s">
        <v>1984</v>
      </c>
      <c r="N1740" s="17" t="s">
        <v>103</v>
      </c>
      <c r="O1740" s="17">
        <v>0</v>
      </c>
      <c r="P1740" s="18">
        <v>0</v>
      </c>
      <c r="Q1740" s="17" t="s">
        <v>121</v>
      </c>
      <c r="R1740" s="17" t="s">
        <v>122</v>
      </c>
      <c r="S1740" s="17" t="s">
        <v>122</v>
      </c>
      <c r="T1740" s="17" t="s">
        <v>121</v>
      </c>
      <c r="U1740" s="17" t="s">
        <v>122</v>
      </c>
      <c r="V1740" s="17" t="s">
        <v>1356</v>
      </c>
      <c r="W1740" s="37" t="s">
        <v>296</v>
      </c>
      <c r="X1740" s="50">
        <v>43624</v>
      </c>
      <c r="Y1740" s="50">
        <f t="shared" si="126"/>
        <v>43624</v>
      </c>
      <c r="Z1740" s="17">
        <f t="shared" si="127"/>
        <v>1733</v>
      </c>
      <c r="AA1740" s="18">
        <v>258.99</v>
      </c>
      <c r="AB1740" s="18">
        <v>0</v>
      </c>
      <c r="AD1740" s="31" t="s">
        <v>400</v>
      </c>
      <c r="AE1740" s="17">
        <f t="shared" si="128"/>
        <v>1733</v>
      </c>
      <c r="AF1740" s="32" t="s">
        <v>401</v>
      </c>
      <c r="AG1740" s="33" t="s">
        <v>173</v>
      </c>
      <c r="AH1740" s="19">
        <f t="shared" si="130"/>
        <v>43646</v>
      </c>
      <c r="AI1740" s="19">
        <f t="shared" si="125"/>
        <v>43646</v>
      </c>
      <c r="AJ1740" s="17" t="s">
        <v>402</v>
      </c>
    </row>
    <row r="1741" spans="1:36" ht="15" customHeight="1">
      <c r="A1741" s="38">
        <f t="shared" si="129"/>
        <v>2019</v>
      </c>
      <c r="B1741" s="19">
        <v>43556</v>
      </c>
      <c r="C1741" s="19">
        <v>43646</v>
      </c>
      <c r="D1741" s="17" t="s">
        <v>96</v>
      </c>
      <c r="E1741" s="17">
        <v>322</v>
      </c>
      <c r="F1741" s="17" t="s">
        <v>144</v>
      </c>
      <c r="G1741" s="17" t="s">
        <v>144</v>
      </c>
      <c r="H1741" s="17" t="s">
        <v>145</v>
      </c>
      <c r="I1741" s="17" t="s">
        <v>2338</v>
      </c>
      <c r="J1741" s="17" t="s">
        <v>289</v>
      </c>
      <c r="K1741" s="17" t="s">
        <v>2339</v>
      </c>
      <c r="L1741" s="17" t="s">
        <v>101</v>
      </c>
      <c r="M1741" s="17" t="s">
        <v>1984</v>
      </c>
      <c r="N1741" s="17" t="s">
        <v>103</v>
      </c>
      <c r="O1741" s="17">
        <v>0</v>
      </c>
      <c r="P1741" s="18">
        <v>0</v>
      </c>
      <c r="Q1741" s="17" t="s">
        <v>121</v>
      </c>
      <c r="R1741" s="17" t="s">
        <v>122</v>
      </c>
      <c r="S1741" s="17" t="s">
        <v>122</v>
      </c>
      <c r="T1741" s="17" t="s">
        <v>121</v>
      </c>
      <c r="U1741" s="17" t="s">
        <v>122</v>
      </c>
      <c r="V1741" s="17" t="s">
        <v>1356</v>
      </c>
      <c r="W1741" s="37" t="s">
        <v>296</v>
      </c>
      <c r="X1741" s="50">
        <v>43624</v>
      </c>
      <c r="Y1741" s="50">
        <f t="shared" si="126"/>
        <v>43624</v>
      </c>
      <c r="Z1741" s="17">
        <f t="shared" si="127"/>
        <v>1734</v>
      </c>
      <c r="AA1741" s="18">
        <v>192.56</v>
      </c>
      <c r="AB1741" s="18">
        <v>0</v>
      </c>
      <c r="AD1741" s="31" t="s">
        <v>400</v>
      </c>
      <c r="AE1741" s="17">
        <f t="shared" si="128"/>
        <v>1734</v>
      </c>
      <c r="AF1741" s="32" t="s">
        <v>401</v>
      </c>
      <c r="AG1741" s="33" t="s">
        <v>173</v>
      </c>
      <c r="AH1741" s="19">
        <f t="shared" si="130"/>
        <v>43646</v>
      </c>
      <c r="AI1741" s="19">
        <f t="shared" si="125"/>
        <v>43646</v>
      </c>
      <c r="AJ1741" s="17" t="s">
        <v>402</v>
      </c>
    </row>
    <row r="1742" spans="1:36" ht="15" customHeight="1">
      <c r="A1742" s="38">
        <f t="shared" si="129"/>
        <v>2019</v>
      </c>
      <c r="B1742" s="19">
        <v>43556</v>
      </c>
      <c r="C1742" s="19">
        <v>43646</v>
      </c>
      <c r="D1742" s="17" t="s">
        <v>96</v>
      </c>
      <c r="E1742" s="17">
        <v>311</v>
      </c>
      <c r="F1742" s="17" t="s">
        <v>204</v>
      </c>
      <c r="G1742" s="17" t="s">
        <v>204</v>
      </c>
      <c r="H1742" s="17" t="s">
        <v>145</v>
      </c>
      <c r="I1742" s="17" t="s">
        <v>1052</v>
      </c>
      <c r="J1742" s="17" t="s">
        <v>270</v>
      </c>
      <c r="K1742" s="17" t="s">
        <v>359</v>
      </c>
      <c r="L1742" s="17" t="s">
        <v>101</v>
      </c>
      <c r="M1742" s="17" t="s">
        <v>345</v>
      </c>
      <c r="N1742" s="17" t="s">
        <v>103</v>
      </c>
      <c r="O1742" s="17">
        <v>0</v>
      </c>
      <c r="P1742" s="18">
        <v>0</v>
      </c>
      <c r="Q1742" s="17" t="s">
        <v>121</v>
      </c>
      <c r="R1742" s="17" t="s">
        <v>122</v>
      </c>
      <c r="S1742" s="17" t="s">
        <v>122</v>
      </c>
      <c r="T1742" s="17" t="s">
        <v>121</v>
      </c>
      <c r="U1742" s="17" t="s">
        <v>122</v>
      </c>
      <c r="V1742" s="17" t="s">
        <v>122</v>
      </c>
      <c r="W1742" s="17" t="s">
        <v>345</v>
      </c>
      <c r="X1742" s="50">
        <v>43608</v>
      </c>
      <c r="Y1742" s="50">
        <v>43640</v>
      </c>
      <c r="Z1742" s="17">
        <f t="shared" si="127"/>
        <v>1735</v>
      </c>
      <c r="AA1742" s="18">
        <f>100+100+100+100</f>
        <v>400</v>
      </c>
      <c r="AB1742" s="18">
        <v>0</v>
      </c>
      <c r="AD1742" s="31" t="s">
        <v>400</v>
      </c>
      <c r="AE1742" s="17">
        <f t="shared" si="128"/>
        <v>1735</v>
      </c>
      <c r="AF1742" s="32" t="s">
        <v>401</v>
      </c>
      <c r="AG1742" s="33" t="s">
        <v>173</v>
      </c>
      <c r="AH1742" s="19">
        <f t="shared" si="130"/>
        <v>43646</v>
      </c>
      <c r="AI1742" s="19">
        <f t="shared" si="125"/>
        <v>43646</v>
      </c>
      <c r="AJ1742" s="17" t="s">
        <v>402</v>
      </c>
    </row>
    <row r="1743" spans="1:36" ht="15" customHeight="1">
      <c r="A1743" s="38">
        <f t="shared" si="129"/>
        <v>2019</v>
      </c>
      <c r="B1743" s="19">
        <v>43556</v>
      </c>
      <c r="C1743" s="19">
        <v>43646</v>
      </c>
      <c r="D1743" s="17" t="s">
        <v>96</v>
      </c>
      <c r="E1743" s="17">
        <v>311</v>
      </c>
      <c r="F1743" s="17" t="s">
        <v>204</v>
      </c>
      <c r="G1743" s="17" t="s">
        <v>204</v>
      </c>
      <c r="H1743" s="17" t="s">
        <v>145</v>
      </c>
      <c r="I1743" s="17" t="s">
        <v>1053</v>
      </c>
      <c r="J1743" s="17" t="s">
        <v>270</v>
      </c>
      <c r="K1743" s="17" t="s">
        <v>359</v>
      </c>
      <c r="L1743" s="17" t="s">
        <v>101</v>
      </c>
      <c r="M1743" s="17" t="s">
        <v>345</v>
      </c>
      <c r="N1743" s="17" t="s">
        <v>103</v>
      </c>
      <c r="O1743" s="17">
        <v>0</v>
      </c>
      <c r="P1743" s="18">
        <v>0</v>
      </c>
      <c r="Q1743" s="17" t="s">
        <v>121</v>
      </c>
      <c r="R1743" s="17" t="s">
        <v>122</v>
      </c>
      <c r="S1743" s="17" t="s">
        <v>122</v>
      </c>
      <c r="T1743" s="17" t="s">
        <v>121</v>
      </c>
      <c r="U1743" s="17" t="s">
        <v>122</v>
      </c>
      <c r="V1743" s="17" t="s">
        <v>122</v>
      </c>
      <c r="W1743" s="17" t="s">
        <v>345</v>
      </c>
      <c r="X1743" s="50">
        <v>43623</v>
      </c>
      <c r="Y1743" s="50">
        <v>43640</v>
      </c>
      <c r="Z1743" s="17">
        <f t="shared" si="127"/>
        <v>1736</v>
      </c>
      <c r="AA1743" s="18">
        <f>120+120+120</f>
        <v>360</v>
      </c>
      <c r="AB1743" s="18">
        <v>0</v>
      </c>
      <c r="AD1743" s="31" t="s">
        <v>400</v>
      </c>
      <c r="AE1743" s="17">
        <f t="shared" si="128"/>
        <v>1736</v>
      </c>
      <c r="AF1743" s="32" t="s">
        <v>401</v>
      </c>
      <c r="AG1743" s="33" t="s">
        <v>173</v>
      </c>
      <c r="AH1743" s="19">
        <f t="shared" si="130"/>
        <v>43646</v>
      </c>
      <c r="AI1743" s="19">
        <f t="shared" si="125"/>
        <v>43646</v>
      </c>
      <c r="AJ1743" s="17" t="s">
        <v>402</v>
      </c>
    </row>
    <row r="1744" spans="1:36" ht="15" customHeight="1">
      <c r="A1744" s="38">
        <f t="shared" si="129"/>
        <v>2019</v>
      </c>
      <c r="B1744" s="19">
        <v>43556</v>
      </c>
      <c r="C1744" s="19">
        <v>43646</v>
      </c>
      <c r="D1744" s="17" t="s">
        <v>96</v>
      </c>
      <c r="E1744" s="17">
        <v>311</v>
      </c>
      <c r="F1744" s="17" t="s">
        <v>204</v>
      </c>
      <c r="G1744" s="17" t="s">
        <v>204</v>
      </c>
      <c r="H1744" s="17" t="s">
        <v>145</v>
      </c>
      <c r="I1744" s="17" t="s">
        <v>342</v>
      </c>
      <c r="J1744" s="17" t="s">
        <v>343</v>
      </c>
      <c r="K1744" s="17" t="s">
        <v>344</v>
      </c>
      <c r="L1744" s="17" t="s">
        <v>101</v>
      </c>
      <c r="M1744" s="17" t="s">
        <v>345</v>
      </c>
      <c r="N1744" s="17" t="s">
        <v>103</v>
      </c>
      <c r="O1744" s="17">
        <v>0</v>
      </c>
      <c r="P1744" s="18">
        <v>0</v>
      </c>
      <c r="Q1744" s="17" t="s">
        <v>121</v>
      </c>
      <c r="R1744" s="17" t="s">
        <v>122</v>
      </c>
      <c r="S1744" s="17" t="s">
        <v>122</v>
      </c>
      <c r="T1744" s="17" t="s">
        <v>121</v>
      </c>
      <c r="U1744" s="17" t="s">
        <v>122</v>
      </c>
      <c r="V1744" s="17" t="s">
        <v>122</v>
      </c>
      <c r="W1744" s="17" t="s">
        <v>345</v>
      </c>
      <c r="X1744" s="50">
        <v>43608</v>
      </c>
      <c r="Y1744" s="50">
        <v>43630</v>
      </c>
      <c r="Z1744" s="17">
        <f t="shared" si="127"/>
        <v>1737</v>
      </c>
      <c r="AA1744" s="18">
        <f>110+110+110+110</f>
        <v>440</v>
      </c>
      <c r="AB1744" s="18">
        <v>0</v>
      </c>
      <c r="AD1744" s="31" t="s">
        <v>400</v>
      </c>
      <c r="AE1744" s="17">
        <f t="shared" si="128"/>
        <v>1737</v>
      </c>
      <c r="AF1744" s="32" t="s">
        <v>401</v>
      </c>
      <c r="AG1744" s="33" t="s">
        <v>173</v>
      </c>
      <c r="AH1744" s="19">
        <f t="shared" si="130"/>
        <v>43646</v>
      </c>
      <c r="AI1744" s="19">
        <f t="shared" ref="AI1744:AI1807" si="131">+AH1744</f>
        <v>43646</v>
      </c>
      <c r="AJ1744" s="17" t="s">
        <v>402</v>
      </c>
    </row>
    <row r="1745" spans="1:36" ht="15" customHeight="1">
      <c r="A1745" s="38">
        <f t="shared" si="129"/>
        <v>2019</v>
      </c>
      <c r="B1745" s="19">
        <v>43556</v>
      </c>
      <c r="C1745" s="19">
        <v>43646</v>
      </c>
      <c r="D1745" s="17" t="s">
        <v>96</v>
      </c>
      <c r="E1745" s="17">
        <v>311</v>
      </c>
      <c r="F1745" s="17" t="s">
        <v>204</v>
      </c>
      <c r="G1745" s="17" t="s">
        <v>204</v>
      </c>
      <c r="H1745" s="17" t="s">
        <v>145</v>
      </c>
      <c r="I1745" s="17" t="s">
        <v>336</v>
      </c>
      <c r="J1745" s="17" t="s">
        <v>1049</v>
      </c>
      <c r="K1745" s="17" t="s">
        <v>1050</v>
      </c>
      <c r="L1745" s="17" t="s">
        <v>101</v>
      </c>
      <c r="M1745" s="17" t="s">
        <v>345</v>
      </c>
      <c r="N1745" s="17" t="s">
        <v>103</v>
      </c>
      <c r="O1745" s="17">
        <v>0</v>
      </c>
      <c r="P1745" s="18">
        <v>0</v>
      </c>
      <c r="Q1745" s="17" t="s">
        <v>121</v>
      </c>
      <c r="R1745" s="17" t="s">
        <v>122</v>
      </c>
      <c r="S1745" s="17" t="s">
        <v>122</v>
      </c>
      <c r="T1745" s="17" t="s">
        <v>121</v>
      </c>
      <c r="U1745" s="17" t="s">
        <v>122</v>
      </c>
      <c r="V1745" s="17" t="s">
        <v>122</v>
      </c>
      <c r="W1745" s="17" t="s">
        <v>345</v>
      </c>
      <c r="X1745" s="50">
        <v>43623</v>
      </c>
      <c r="Y1745" s="50">
        <v>43630</v>
      </c>
      <c r="Z1745" s="17">
        <f t="shared" si="127"/>
        <v>1738</v>
      </c>
      <c r="AA1745" s="18">
        <f>100+100</f>
        <v>200</v>
      </c>
      <c r="AB1745" s="18">
        <v>0</v>
      </c>
      <c r="AD1745" s="31" t="s">
        <v>400</v>
      </c>
      <c r="AE1745" s="17">
        <f t="shared" si="128"/>
        <v>1738</v>
      </c>
      <c r="AF1745" s="32" t="s">
        <v>401</v>
      </c>
      <c r="AG1745" s="33" t="s">
        <v>173</v>
      </c>
      <c r="AH1745" s="19">
        <f t="shared" si="130"/>
        <v>43646</v>
      </c>
      <c r="AI1745" s="19">
        <f t="shared" si="131"/>
        <v>43646</v>
      </c>
      <c r="AJ1745" s="17" t="s">
        <v>402</v>
      </c>
    </row>
    <row r="1746" spans="1:36" ht="15" customHeight="1">
      <c r="A1746" s="38">
        <f t="shared" si="129"/>
        <v>2019</v>
      </c>
      <c r="B1746" s="19">
        <v>43556</v>
      </c>
      <c r="C1746" s="19">
        <v>43646</v>
      </c>
      <c r="D1746" s="17" t="s">
        <v>96</v>
      </c>
      <c r="E1746" s="17">
        <v>547</v>
      </c>
      <c r="F1746" s="17" t="s">
        <v>364</v>
      </c>
      <c r="G1746" s="17" t="s">
        <v>364</v>
      </c>
      <c r="H1746" s="17" t="s">
        <v>145</v>
      </c>
      <c r="I1746" s="17" t="s">
        <v>300</v>
      </c>
      <c r="J1746" s="17" t="s">
        <v>270</v>
      </c>
      <c r="K1746" s="17" t="s">
        <v>365</v>
      </c>
      <c r="L1746" s="17" t="s">
        <v>101</v>
      </c>
      <c r="M1746" s="17" t="s">
        <v>345</v>
      </c>
      <c r="N1746" s="17" t="s">
        <v>103</v>
      </c>
      <c r="O1746" s="17">
        <v>0</v>
      </c>
      <c r="P1746" s="18">
        <v>0</v>
      </c>
      <c r="Q1746" s="17" t="s">
        <v>121</v>
      </c>
      <c r="R1746" s="17" t="s">
        <v>122</v>
      </c>
      <c r="S1746" s="17" t="s">
        <v>122</v>
      </c>
      <c r="T1746" s="17" t="s">
        <v>121</v>
      </c>
      <c r="U1746" s="17" t="s">
        <v>122</v>
      </c>
      <c r="V1746" s="17" t="s">
        <v>122</v>
      </c>
      <c r="W1746" s="17" t="s">
        <v>345</v>
      </c>
      <c r="X1746" s="50">
        <v>43623</v>
      </c>
      <c r="Y1746" s="50">
        <v>43640</v>
      </c>
      <c r="Z1746" s="17">
        <f t="shared" si="127"/>
        <v>1739</v>
      </c>
      <c r="AA1746" s="18">
        <f>100+100+100</f>
        <v>300</v>
      </c>
      <c r="AB1746" s="18">
        <v>0</v>
      </c>
      <c r="AD1746" s="31" t="s">
        <v>400</v>
      </c>
      <c r="AE1746" s="17">
        <f t="shared" si="128"/>
        <v>1739</v>
      </c>
      <c r="AF1746" s="32" t="s">
        <v>401</v>
      </c>
      <c r="AG1746" s="33" t="s">
        <v>173</v>
      </c>
      <c r="AH1746" s="19">
        <f t="shared" si="130"/>
        <v>43646</v>
      </c>
      <c r="AI1746" s="19">
        <f t="shared" si="131"/>
        <v>43646</v>
      </c>
      <c r="AJ1746" s="17" t="s">
        <v>402</v>
      </c>
    </row>
    <row r="1747" spans="1:36" ht="15" customHeight="1">
      <c r="A1747" s="38">
        <f t="shared" si="129"/>
        <v>2019</v>
      </c>
      <c r="B1747" s="19">
        <v>43556</v>
      </c>
      <c r="C1747" s="19">
        <v>43646</v>
      </c>
      <c r="D1747" s="17" t="s">
        <v>96</v>
      </c>
      <c r="E1747" s="17">
        <v>311</v>
      </c>
      <c r="F1747" s="17" t="s">
        <v>204</v>
      </c>
      <c r="G1747" s="17" t="s">
        <v>204</v>
      </c>
      <c r="H1747" s="17" t="s">
        <v>145</v>
      </c>
      <c r="I1747" s="17" t="s">
        <v>346</v>
      </c>
      <c r="J1747" s="17" t="s">
        <v>253</v>
      </c>
      <c r="K1747" s="17" t="s">
        <v>163</v>
      </c>
      <c r="L1747" s="17" t="s">
        <v>101</v>
      </c>
      <c r="M1747" s="17" t="s">
        <v>345</v>
      </c>
      <c r="N1747" s="17" t="s">
        <v>103</v>
      </c>
      <c r="O1747" s="17">
        <v>0</v>
      </c>
      <c r="P1747" s="18">
        <v>0</v>
      </c>
      <c r="Q1747" s="17" t="s">
        <v>121</v>
      </c>
      <c r="R1747" s="17" t="s">
        <v>122</v>
      </c>
      <c r="S1747" s="17" t="s">
        <v>122</v>
      </c>
      <c r="T1747" s="17" t="s">
        <v>121</v>
      </c>
      <c r="U1747" s="17" t="s">
        <v>122</v>
      </c>
      <c r="V1747" s="17" t="s">
        <v>122</v>
      </c>
      <c r="W1747" s="17" t="s">
        <v>345</v>
      </c>
      <c r="X1747" s="50">
        <v>43608</v>
      </c>
      <c r="Y1747" s="50">
        <v>43630</v>
      </c>
      <c r="Z1747" s="17">
        <f t="shared" si="127"/>
        <v>1740</v>
      </c>
      <c r="AA1747" s="18">
        <f>100+100+100</f>
        <v>300</v>
      </c>
      <c r="AB1747" s="18">
        <v>0</v>
      </c>
      <c r="AD1747" s="31" t="s">
        <v>400</v>
      </c>
      <c r="AE1747" s="17">
        <f t="shared" si="128"/>
        <v>1740</v>
      </c>
      <c r="AF1747" s="32" t="s">
        <v>401</v>
      </c>
      <c r="AG1747" s="33" t="s">
        <v>173</v>
      </c>
      <c r="AH1747" s="19">
        <f t="shared" si="130"/>
        <v>43646</v>
      </c>
      <c r="AI1747" s="19">
        <f t="shared" si="131"/>
        <v>43646</v>
      </c>
      <c r="AJ1747" s="17" t="s">
        <v>402</v>
      </c>
    </row>
    <row r="1748" spans="1:36" ht="15" customHeight="1">
      <c r="A1748" s="38">
        <f t="shared" si="129"/>
        <v>2019</v>
      </c>
      <c r="B1748" s="19">
        <v>43556</v>
      </c>
      <c r="C1748" s="19">
        <v>43646</v>
      </c>
      <c r="D1748" s="17" t="s">
        <v>96</v>
      </c>
      <c r="E1748" s="17">
        <v>311</v>
      </c>
      <c r="F1748" s="17" t="s">
        <v>364</v>
      </c>
      <c r="G1748" s="17" t="s">
        <v>364</v>
      </c>
      <c r="H1748" s="17" t="s">
        <v>145</v>
      </c>
      <c r="I1748" s="17" t="s">
        <v>1014</v>
      </c>
      <c r="J1748" s="17" t="s">
        <v>291</v>
      </c>
      <c r="K1748" s="17" t="s">
        <v>1015</v>
      </c>
      <c r="L1748" s="17" t="s">
        <v>101</v>
      </c>
      <c r="M1748" s="17" t="s">
        <v>345</v>
      </c>
      <c r="N1748" s="17" t="s">
        <v>103</v>
      </c>
      <c r="O1748" s="17">
        <v>0</v>
      </c>
      <c r="P1748" s="18">
        <v>0</v>
      </c>
      <c r="Q1748" s="17" t="s">
        <v>121</v>
      </c>
      <c r="R1748" s="17" t="s">
        <v>122</v>
      </c>
      <c r="S1748" s="17" t="s">
        <v>122</v>
      </c>
      <c r="T1748" s="17" t="s">
        <v>121</v>
      </c>
      <c r="U1748" s="17" t="s">
        <v>122</v>
      </c>
      <c r="V1748" s="17" t="s">
        <v>122</v>
      </c>
      <c r="W1748" s="17" t="s">
        <v>345</v>
      </c>
      <c r="X1748" s="50">
        <v>43630</v>
      </c>
      <c r="Y1748" s="50">
        <f t="shared" si="126"/>
        <v>43630</v>
      </c>
      <c r="Z1748" s="17">
        <f t="shared" si="127"/>
        <v>1741</v>
      </c>
      <c r="AA1748" s="18">
        <v>100</v>
      </c>
      <c r="AB1748" s="18">
        <v>0</v>
      </c>
      <c r="AD1748" s="31" t="s">
        <v>400</v>
      </c>
      <c r="AE1748" s="17">
        <f t="shared" si="128"/>
        <v>1741</v>
      </c>
      <c r="AF1748" s="32" t="s">
        <v>401</v>
      </c>
      <c r="AG1748" s="33" t="s">
        <v>173</v>
      </c>
      <c r="AH1748" s="19">
        <f t="shared" si="130"/>
        <v>43646</v>
      </c>
      <c r="AI1748" s="19">
        <f t="shared" si="131"/>
        <v>43646</v>
      </c>
      <c r="AJ1748" s="17" t="s">
        <v>402</v>
      </c>
    </row>
    <row r="1749" spans="1:36" ht="15" customHeight="1">
      <c r="A1749" s="38">
        <f t="shared" si="129"/>
        <v>2019</v>
      </c>
      <c r="B1749" s="19">
        <v>43556</v>
      </c>
      <c r="C1749" s="19">
        <v>43646</v>
      </c>
      <c r="D1749" s="17" t="s">
        <v>96</v>
      </c>
      <c r="E1749" s="17">
        <v>322</v>
      </c>
      <c r="F1749" s="17" t="s">
        <v>144</v>
      </c>
      <c r="G1749" s="17" t="s">
        <v>144</v>
      </c>
      <c r="H1749" s="17" t="s">
        <v>145</v>
      </c>
      <c r="I1749" s="17" t="s">
        <v>331</v>
      </c>
      <c r="J1749" s="17" t="s">
        <v>332</v>
      </c>
      <c r="K1749" s="17" t="s">
        <v>333</v>
      </c>
      <c r="L1749" s="17" t="s">
        <v>101</v>
      </c>
      <c r="M1749" s="17" t="s">
        <v>164</v>
      </c>
      <c r="N1749" s="17" t="s">
        <v>103</v>
      </c>
      <c r="O1749" s="17">
        <v>0</v>
      </c>
      <c r="P1749" s="18">
        <v>0</v>
      </c>
      <c r="Q1749" s="17" t="s">
        <v>121</v>
      </c>
      <c r="R1749" s="17" t="s">
        <v>122</v>
      </c>
      <c r="S1749" s="17" t="s">
        <v>122</v>
      </c>
      <c r="T1749" s="17" t="s">
        <v>121</v>
      </c>
      <c r="U1749" s="17" t="s">
        <v>122</v>
      </c>
      <c r="V1749" s="17" t="s">
        <v>122</v>
      </c>
      <c r="W1749" s="37" t="s">
        <v>296</v>
      </c>
      <c r="X1749" s="50">
        <v>43630</v>
      </c>
      <c r="Y1749" s="50">
        <f t="shared" si="126"/>
        <v>43630</v>
      </c>
      <c r="Z1749" s="17">
        <f t="shared" si="127"/>
        <v>1742</v>
      </c>
      <c r="AA1749" s="18">
        <v>150</v>
      </c>
      <c r="AB1749" s="18">
        <v>0</v>
      </c>
      <c r="AD1749" s="31" t="s">
        <v>400</v>
      </c>
      <c r="AE1749" s="17">
        <f t="shared" si="128"/>
        <v>1742</v>
      </c>
      <c r="AF1749" s="32" t="s">
        <v>401</v>
      </c>
      <c r="AG1749" s="33" t="s">
        <v>173</v>
      </c>
      <c r="AH1749" s="19">
        <f t="shared" si="130"/>
        <v>43646</v>
      </c>
      <c r="AI1749" s="19">
        <f t="shared" si="131"/>
        <v>43646</v>
      </c>
      <c r="AJ1749" s="17" t="s">
        <v>402</v>
      </c>
    </row>
    <row r="1750" spans="1:36" ht="15" customHeight="1">
      <c r="A1750" s="38">
        <f t="shared" si="129"/>
        <v>2019</v>
      </c>
      <c r="B1750" s="19">
        <v>43556</v>
      </c>
      <c r="C1750" s="19">
        <v>43646</v>
      </c>
      <c r="D1750" s="17" t="s">
        <v>96</v>
      </c>
      <c r="E1750" s="17">
        <v>322</v>
      </c>
      <c r="F1750" s="17" t="s">
        <v>144</v>
      </c>
      <c r="G1750" s="17" t="s">
        <v>144</v>
      </c>
      <c r="H1750" s="17" t="s">
        <v>145</v>
      </c>
      <c r="I1750" s="17" t="s">
        <v>358</v>
      </c>
      <c r="J1750" s="17" t="s">
        <v>359</v>
      </c>
      <c r="K1750" s="17" t="s">
        <v>289</v>
      </c>
      <c r="L1750" s="17" t="s">
        <v>101</v>
      </c>
      <c r="M1750" s="17" t="s">
        <v>164</v>
      </c>
      <c r="N1750" s="17" t="s">
        <v>103</v>
      </c>
      <c r="O1750" s="17">
        <v>0</v>
      </c>
      <c r="P1750" s="18">
        <v>0</v>
      </c>
      <c r="Q1750" s="17" t="s">
        <v>121</v>
      </c>
      <c r="R1750" s="17" t="s">
        <v>122</v>
      </c>
      <c r="S1750" s="17" t="s">
        <v>122</v>
      </c>
      <c r="T1750" s="17" t="s">
        <v>121</v>
      </c>
      <c r="U1750" s="17" t="s">
        <v>122</v>
      </c>
      <c r="V1750" s="17" t="s">
        <v>122</v>
      </c>
      <c r="W1750" s="37" t="s">
        <v>296</v>
      </c>
      <c r="X1750" s="50">
        <v>43633</v>
      </c>
      <c r="Y1750" s="50">
        <f t="shared" si="126"/>
        <v>43633</v>
      </c>
      <c r="Z1750" s="17">
        <f t="shared" si="127"/>
        <v>1743</v>
      </c>
      <c r="AA1750" s="18">
        <v>100</v>
      </c>
      <c r="AB1750" s="18">
        <v>0</v>
      </c>
      <c r="AD1750" s="31" t="s">
        <v>400</v>
      </c>
      <c r="AE1750" s="17">
        <f t="shared" si="128"/>
        <v>1743</v>
      </c>
      <c r="AF1750" s="32" t="s">
        <v>401</v>
      </c>
      <c r="AG1750" s="33" t="s">
        <v>173</v>
      </c>
      <c r="AH1750" s="19">
        <f t="shared" si="130"/>
        <v>43646</v>
      </c>
      <c r="AI1750" s="19">
        <f t="shared" si="131"/>
        <v>43646</v>
      </c>
      <c r="AJ1750" s="17" t="s">
        <v>402</v>
      </c>
    </row>
    <row r="1751" spans="1:36" ht="15" customHeight="1">
      <c r="A1751" s="38">
        <f t="shared" si="129"/>
        <v>2019</v>
      </c>
      <c r="B1751" s="19">
        <v>43556</v>
      </c>
      <c r="C1751" s="19">
        <v>43646</v>
      </c>
      <c r="D1751" s="17" t="s">
        <v>96</v>
      </c>
      <c r="E1751" s="17">
        <v>322</v>
      </c>
      <c r="F1751" s="17" t="s">
        <v>144</v>
      </c>
      <c r="G1751" s="17" t="s">
        <v>144</v>
      </c>
      <c r="H1751" s="17" t="s">
        <v>145</v>
      </c>
      <c r="I1751" s="17" t="s">
        <v>331</v>
      </c>
      <c r="J1751" s="17" t="s">
        <v>332</v>
      </c>
      <c r="K1751" s="17" t="s">
        <v>333</v>
      </c>
      <c r="L1751" s="17" t="s">
        <v>101</v>
      </c>
      <c r="M1751" s="17" t="s">
        <v>136</v>
      </c>
      <c r="N1751" s="17" t="s">
        <v>103</v>
      </c>
      <c r="O1751" s="17">
        <v>0</v>
      </c>
      <c r="P1751" s="18">
        <v>0</v>
      </c>
      <c r="Q1751" s="17" t="s">
        <v>121</v>
      </c>
      <c r="R1751" s="17" t="s">
        <v>122</v>
      </c>
      <c r="S1751" s="17" t="s">
        <v>122</v>
      </c>
      <c r="T1751" s="17" t="s">
        <v>121</v>
      </c>
      <c r="U1751" s="17" t="s">
        <v>136</v>
      </c>
      <c r="V1751" s="17" t="s">
        <v>136</v>
      </c>
      <c r="W1751" s="37" t="s">
        <v>296</v>
      </c>
      <c r="X1751" s="50">
        <v>43637</v>
      </c>
      <c r="Y1751" s="50">
        <f t="shared" si="126"/>
        <v>43637</v>
      </c>
      <c r="Z1751" s="17">
        <f t="shared" si="127"/>
        <v>1744</v>
      </c>
      <c r="AA1751" s="18">
        <f>301+160</f>
        <v>461</v>
      </c>
      <c r="AB1751" s="18">
        <v>0</v>
      </c>
      <c r="AD1751" s="31" t="s">
        <v>400</v>
      </c>
      <c r="AE1751" s="17">
        <f t="shared" si="128"/>
        <v>1744</v>
      </c>
      <c r="AF1751" s="32" t="s">
        <v>401</v>
      </c>
      <c r="AG1751" s="33" t="s">
        <v>173</v>
      </c>
      <c r="AH1751" s="19">
        <f t="shared" si="130"/>
        <v>43646</v>
      </c>
      <c r="AI1751" s="19">
        <f t="shared" si="131"/>
        <v>43646</v>
      </c>
      <c r="AJ1751" s="17" t="s">
        <v>402</v>
      </c>
    </row>
    <row r="1752" spans="1:36" ht="15" customHeight="1">
      <c r="A1752" s="38">
        <f t="shared" si="129"/>
        <v>2019</v>
      </c>
      <c r="B1752" s="19">
        <v>43556</v>
      </c>
      <c r="C1752" s="19">
        <v>43646</v>
      </c>
      <c r="D1752" s="17" t="s">
        <v>96</v>
      </c>
      <c r="E1752" s="17">
        <v>322</v>
      </c>
      <c r="F1752" s="17" t="s">
        <v>144</v>
      </c>
      <c r="G1752" s="17" t="s">
        <v>144</v>
      </c>
      <c r="H1752" s="17" t="s">
        <v>145</v>
      </c>
      <c r="I1752" s="17" t="s">
        <v>331</v>
      </c>
      <c r="J1752" s="17" t="s">
        <v>332</v>
      </c>
      <c r="K1752" s="17" t="s">
        <v>333</v>
      </c>
      <c r="L1752" s="17" t="s">
        <v>101</v>
      </c>
      <c r="M1752" s="17" t="s">
        <v>136</v>
      </c>
      <c r="N1752" s="17" t="s">
        <v>103</v>
      </c>
      <c r="O1752" s="17">
        <v>0</v>
      </c>
      <c r="P1752" s="18">
        <v>0</v>
      </c>
      <c r="Q1752" s="17" t="s">
        <v>121</v>
      </c>
      <c r="R1752" s="17" t="s">
        <v>122</v>
      </c>
      <c r="S1752" s="17" t="s">
        <v>122</v>
      </c>
      <c r="T1752" s="17" t="s">
        <v>121</v>
      </c>
      <c r="U1752" s="17" t="s">
        <v>136</v>
      </c>
      <c r="V1752" s="17" t="s">
        <v>136</v>
      </c>
      <c r="W1752" s="37" t="s">
        <v>296</v>
      </c>
      <c r="X1752" s="50">
        <v>43637</v>
      </c>
      <c r="Y1752" s="50">
        <f t="shared" si="126"/>
        <v>43637</v>
      </c>
      <c r="Z1752" s="17">
        <f t="shared" si="127"/>
        <v>1745</v>
      </c>
      <c r="AA1752" s="18">
        <f>300+174+203+35+126</f>
        <v>838</v>
      </c>
      <c r="AB1752" s="18">
        <v>0</v>
      </c>
      <c r="AD1752" s="31" t="s">
        <v>400</v>
      </c>
      <c r="AE1752" s="17">
        <f t="shared" si="128"/>
        <v>1745</v>
      </c>
      <c r="AF1752" s="32" t="s">
        <v>401</v>
      </c>
      <c r="AG1752" s="33" t="s">
        <v>173</v>
      </c>
      <c r="AH1752" s="19">
        <f t="shared" si="130"/>
        <v>43646</v>
      </c>
      <c r="AI1752" s="19">
        <f t="shared" si="131"/>
        <v>43646</v>
      </c>
      <c r="AJ1752" s="17" t="s">
        <v>402</v>
      </c>
    </row>
    <row r="1753" spans="1:36" ht="15" customHeight="1">
      <c r="A1753" s="38">
        <f t="shared" si="129"/>
        <v>2019</v>
      </c>
      <c r="B1753" s="19">
        <v>43556</v>
      </c>
      <c r="C1753" s="19">
        <v>43646</v>
      </c>
      <c r="D1753" s="17" t="s">
        <v>96</v>
      </c>
      <c r="E1753" s="17">
        <v>322</v>
      </c>
      <c r="F1753" s="17" t="s">
        <v>144</v>
      </c>
      <c r="G1753" s="17" t="s">
        <v>144</v>
      </c>
      <c r="H1753" s="17" t="s">
        <v>145</v>
      </c>
      <c r="I1753" s="17" t="s">
        <v>331</v>
      </c>
      <c r="J1753" s="17" t="s">
        <v>332</v>
      </c>
      <c r="K1753" s="17" t="s">
        <v>333</v>
      </c>
      <c r="L1753" s="17" t="s">
        <v>101</v>
      </c>
      <c r="M1753" s="17" t="s">
        <v>210</v>
      </c>
      <c r="N1753" s="17" t="s">
        <v>103</v>
      </c>
      <c r="O1753" s="17">
        <v>0</v>
      </c>
      <c r="P1753" s="18">
        <v>0</v>
      </c>
      <c r="Q1753" s="17" t="s">
        <v>121</v>
      </c>
      <c r="R1753" s="17" t="s">
        <v>122</v>
      </c>
      <c r="S1753" s="17" t="s">
        <v>122</v>
      </c>
      <c r="T1753" s="17" t="s">
        <v>121</v>
      </c>
      <c r="U1753" s="17" t="s">
        <v>122</v>
      </c>
      <c r="V1753" s="17" t="s">
        <v>210</v>
      </c>
      <c r="W1753" s="37" t="s">
        <v>296</v>
      </c>
      <c r="X1753" s="50">
        <v>43636</v>
      </c>
      <c r="Y1753" s="50">
        <f t="shared" si="126"/>
        <v>43636</v>
      </c>
      <c r="Z1753" s="17">
        <f t="shared" si="127"/>
        <v>1746</v>
      </c>
      <c r="AA1753" s="18">
        <v>150</v>
      </c>
      <c r="AB1753" s="18">
        <v>0</v>
      </c>
      <c r="AD1753" s="31" t="s">
        <v>400</v>
      </c>
      <c r="AE1753" s="17">
        <f t="shared" si="128"/>
        <v>1746</v>
      </c>
      <c r="AF1753" s="32" t="s">
        <v>401</v>
      </c>
      <c r="AG1753" s="33" t="s">
        <v>173</v>
      </c>
      <c r="AH1753" s="19">
        <f t="shared" si="130"/>
        <v>43646</v>
      </c>
      <c r="AI1753" s="19">
        <f t="shared" si="131"/>
        <v>43646</v>
      </c>
      <c r="AJ1753" s="17" t="s">
        <v>402</v>
      </c>
    </row>
    <row r="1754" spans="1:36" ht="15" customHeight="1">
      <c r="A1754" s="38">
        <f t="shared" si="129"/>
        <v>2019</v>
      </c>
      <c r="B1754" s="19">
        <v>43556</v>
      </c>
      <c r="C1754" s="19">
        <v>43646</v>
      </c>
      <c r="D1754" s="17" t="s">
        <v>96</v>
      </c>
      <c r="E1754" s="17">
        <v>322</v>
      </c>
      <c r="F1754" s="17" t="s">
        <v>144</v>
      </c>
      <c r="G1754" s="17" t="s">
        <v>144</v>
      </c>
      <c r="H1754" s="17" t="s">
        <v>145</v>
      </c>
      <c r="I1754" s="17" t="s">
        <v>331</v>
      </c>
      <c r="J1754" s="17" t="s">
        <v>332</v>
      </c>
      <c r="K1754" s="17" t="s">
        <v>333</v>
      </c>
      <c r="L1754" s="17" t="s">
        <v>101</v>
      </c>
      <c r="M1754" s="17" t="s">
        <v>210</v>
      </c>
      <c r="N1754" s="17" t="s">
        <v>103</v>
      </c>
      <c r="O1754" s="17">
        <v>0</v>
      </c>
      <c r="P1754" s="18">
        <v>0</v>
      </c>
      <c r="Q1754" s="17" t="s">
        <v>121</v>
      </c>
      <c r="R1754" s="17" t="s">
        <v>122</v>
      </c>
      <c r="S1754" s="17" t="s">
        <v>122</v>
      </c>
      <c r="T1754" s="17" t="s">
        <v>121</v>
      </c>
      <c r="U1754" s="17" t="s">
        <v>122</v>
      </c>
      <c r="V1754" s="17" t="s">
        <v>210</v>
      </c>
      <c r="W1754" s="37" t="s">
        <v>296</v>
      </c>
      <c r="X1754" s="50">
        <v>43637</v>
      </c>
      <c r="Y1754" s="50">
        <f t="shared" si="126"/>
        <v>43637</v>
      </c>
      <c r="Z1754" s="17">
        <f t="shared" si="127"/>
        <v>1747</v>
      </c>
      <c r="AA1754" s="18">
        <v>330</v>
      </c>
      <c r="AB1754" s="18">
        <v>0</v>
      </c>
      <c r="AD1754" s="31" t="s">
        <v>400</v>
      </c>
      <c r="AE1754" s="17">
        <f t="shared" si="128"/>
        <v>1747</v>
      </c>
      <c r="AF1754" s="32" t="s">
        <v>401</v>
      </c>
      <c r="AG1754" s="33" t="s">
        <v>173</v>
      </c>
      <c r="AH1754" s="19">
        <f t="shared" si="130"/>
        <v>43646</v>
      </c>
      <c r="AI1754" s="19">
        <f t="shared" si="131"/>
        <v>43646</v>
      </c>
      <c r="AJ1754" s="17" t="s">
        <v>402</v>
      </c>
    </row>
    <row r="1755" spans="1:36" ht="15" customHeight="1">
      <c r="A1755" s="38">
        <f t="shared" si="129"/>
        <v>2019</v>
      </c>
      <c r="B1755" s="19">
        <v>43556</v>
      </c>
      <c r="C1755" s="19">
        <v>43646</v>
      </c>
      <c r="D1755" s="17" t="s">
        <v>96</v>
      </c>
      <c r="E1755" s="17">
        <v>322</v>
      </c>
      <c r="F1755" s="17" t="s">
        <v>144</v>
      </c>
      <c r="G1755" s="17" t="s">
        <v>144</v>
      </c>
      <c r="H1755" s="17" t="s">
        <v>145</v>
      </c>
      <c r="I1755" s="17" t="s">
        <v>358</v>
      </c>
      <c r="J1755" s="17" t="s">
        <v>359</v>
      </c>
      <c r="K1755" s="17" t="s">
        <v>289</v>
      </c>
      <c r="L1755" s="17" t="s">
        <v>101</v>
      </c>
      <c r="M1755" s="17" t="s">
        <v>164</v>
      </c>
      <c r="N1755" s="17" t="s">
        <v>103</v>
      </c>
      <c r="O1755" s="17">
        <v>0</v>
      </c>
      <c r="P1755" s="18">
        <v>0</v>
      </c>
      <c r="Q1755" s="17" t="s">
        <v>121</v>
      </c>
      <c r="R1755" s="17" t="s">
        <v>122</v>
      </c>
      <c r="S1755" s="17" t="s">
        <v>122</v>
      </c>
      <c r="T1755" s="17" t="s">
        <v>121</v>
      </c>
      <c r="U1755" s="17" t="s">
        <v>122</v>
      </c>
      <c r="V1755" s="17" t="s">
        <v>122</v>
      </c>
      <c r="W1755" s="37" t="s">
        <v>296</v>
      </c>
      <c r="X1755" s="50">
        <v>43637</v>
      </c>
      <c r="Y1755" s="50">
        <f t="shared" si="126"/>
        <v>43637</v>
      </c>
      <c r="Z1755" s="17">
        <f t="shared" si="127"/>
        <v>1748</v>
      </c>
      <c r="AA1755" s="18">
        <v>100</v>
      </c>
      <c r="AB1755" s="18">
        <v>0</v>
      </c>
      <c r="AD1755" s="31" t="s">
        <v>400</v>
      </c>
      <c r="AE1755" s="17">
        <f t="shared" si="128"/>
        <v>1748</v>
      </c>
      <c r="AF1755" s="32" t="s">
        <v>401</v>
      </c>
      <c r="AG1755" s="33" t="s">
        <v>173</v>
      </c>
      <c r="AH1755" s="19">
        <f t="shared" si="130"/>
        <v>43646</v>
      </c>
      <c r="AI1755" s="19">
        <f t="shared" si="131"/>
        <v>43646</v>
      </c>
      <c r="AJ1755" s="17" t="s">
        <v>402</v>
      </c>
    </row>
    <row r="1756" spans="1:36" ht="15" customHeight="1">
      <c r="A1756" s="38">
        <f t="shared" si="129"/>
        <v>2019</v>
      </c>
      <c r="B1756" s="19">
        <v>43556</v>
      </c>
      <c r="C1756" s="19">
        <v>43646</v>
      </c>
      <c r="D1756" s="17" t="s">
        <v>96</v>
      </c>
      <c r="E1756" s="17">
        <v>322</v>
      </c>
      <c r="F1756" s="17" t="s">
        <v>144</v>
      </c>
      <c r="G1756" s="17" t="s">
        <v>144</v>
      </c>
      <c r="H1756" s="17" t="s">
        <v>145</v>
      </c>
      <c r="I1756" s="17" t="s">
        <v>358</v>
      </c>
      <c r="J1756" s="17" t="s">
        <v>359</v>
      </c>
      <c r="K1756" s="17" t="s">
        <v>289</v>
      </c>
      <c r="L1756" s="17" t="s">
        <v>101</v>
      </c>
      <c r="M1756" s="17" t="s">
        <v>164</v>
      </c>
      <c r="N1756" s="17" t="s">
        <v>103</v>
      </c>
      <c r="O1756" s="17">
        <v>0</v>
      </c>
      <c r="P1756" s="18">
        <v>0</v>
      </c>
      <c r="Q1756" s="17" t="s">
        <v>121</v>
      </c>
      <c r="R1756" s="17" t="s">
        <v>122</v>
      </c>
      <c r="S1756" s="17" t="s">
        <v>122</v>
      </c>
      <c r="T1756" s="17" t="s">
        <v>121</v>
      </c>
      <c r="U1756" s="17" t="s">
        <v>122</v>
      </c>
      <c r="V1756" s="17" t="s">
        <v>122</v>
      </c>
      <c r="W1756" s="37" t="s">
        <v>296</v>
      </c>
      <c r="X1756" s="50">
        <v>43636</v>
      </c>
      <c r="Y1756" s="50">
        <v>43637</v>
      </c>
      <c r="Z1756" s="17">
        <f t="shared" si="127"/>
        <v>1749</v>
      </c>
      <c r="AA1756" s="18">
        <f>170+184</f>
        <v>354</v>
      </c>
      <c r="AB1756" s="18">
        <v>0</v>
      </c>
      <c r="AD1756" s="31" t="s">
        <v>400</v>
      </c>
      <c r="AE1756" s="17">
        <f t="shared" si="128"/>
        <v>1749</v>
      </c>
      <c r="AF1756" s="32" t="s">
        <v>401</v>
      </c>
      <c r="AG1756" s="33" t="s">
        <v>173</v>
      </c>
      <c r="AH1756" s="19">
        <f t="shared" si="130"/>
        <v>43646</v>
      </c>
      <c r="AI1756" s="19">
        <f t="shared" si="131"/>
        <v>43646</v>
      </c>
      <c r="AJ1756" s="17" t="s">
        <v>402</v>
      </c>
    </row>
    <row r="1757" spans="1:36" ht="15" customHeight="1">
      <c r="A1757" s="38">
        <f t="shared" si="129"/>
        <v>2019</v>
      </c>
      <c r="B1757" s="19">
        <v>43647</v>
      </c>
      <c r="C1757" s="19">
        <v>43738</v>
      </c>
      <c r="D1757" s="17" t="s">
        <v>96</v>
      </c>
      <c r="E1757" s="36">
        <v>451</v>
      </c>
      <c r="F1757" s="36" t="s">
        <v>153</v>
      </c>
      <c r="G1757" s="36" t="s">
        <v>153</v>
      </c>
      <c r="H1757" s="36" t="s">
        <v>160</v>
      </c>
      <c r="I1757" s="36" t="s">
        <v>161</v>
      </c>
      <c r="J1757" s="36" t="s">
        <v>162</v>
      </c>
      <c r="K1757" s="36" t="s">
        <v>163</v>
      </c>
      <c r="L1757" s="17" t="s">
        <v>101</v>
      </c>
      <c r="M1757" s="17" t="s">
        <v>164</v>
      </c>
      <c r="N1757" s="17" t="s">
        <v>103</v>
      </c>
      <c r="O1757" s="17">
        <v>0</v>
      </c>
      <c r="P1757" s="18">
        <v>0</v>
      </c>
      <c r="Q1757" s="17" t="s">
        <v>121</v>
      </c>
      <c r="R1757" s="17" t="s">
        <v>122</v>
      </c>
      <c r="S1757" s="17" t="s">
        <v>122</v>
      </c>
      <c r="T1757" s="17" t="s">
        <v>121</v>
      </c>
      <c r="U1757" s="17" t="s">
        <v>122</v>
      </c>
      <c r="V1757" s="17" t="s">
        <v>122</v>
      </c>
      <c r="W1757" s="37" t="s">
        <v>159</v>
      </c>
      <c r="X1757" s="50">
        <v>43654</v>
      </c>
      <c r="Y1757" s="50">
        <f t="shared" si="126"/>
        <v>43654</v>
      </c>
      <c r="Z1757" s="17">
        <f t="shared" si="127"/>
        <v>1750</v>
      </c>
      <c r="AA1757" s="18">
        <v>140</v>
      </c>
      <c r="AB1757" s="18">
        <v>0</v>
      </c>
      <c r="AD1757" s="31" t="s">
        <v>400</v>
      </c>
      <c r="AE1757" s="17">
        <f t="shared" si="128"/>
        <v>1750</v>
      </c>
      <c r="AF1757" s="32" t="s">
        <v>401</v>
      </c>
      <c r="AG1757" s="33" t="s">
        <v>173</v>
      </c>
      <c r="AH1757" s="19">
        <f t="shared" si="130"/>
        <v>43738</v>
      </c>
      <c r="AI1757" s="19">
        <f t="shared" si="131"/>
        <v>43738</v>
      </c>
      <c r="AJ1757" s="17" t="s">
        <v>402</v>
      </c>
    </row>
    <row r="1758" spans="1:36" ht="15" customHeight="1">
      <c r="A1758" s="38">
        <f t="shared" si="129"/>
        <v>2019</v>
      </c>
      <c r="B1758" s="19">
        <v>43647</v>
      </c>
      <c r="C1758" s="19">
        <v>43738</v>
      </c>
      <c r="D1758" s="17" t="s">
        <v>96</v>
      </c>
      <c r="E1758" s="17">
        <v>249</v>
      </c>
      <c r="F1758" s="17" t="s">
        <v>777</v>
      </c>
      <c r="G1758" s="17" t="s">
        <v>777</v>
      </c>
      <c r="H1758" s="17" t="s">
        <v>127</v>
      </c>
      <c r="I1758" s="17" t="s">
        <v>1020</v>
      </c>
      <c r="J1758" s="17" t="s">
        <v>329</v>
      </c>
      <c r="K1758" s="17" t="s">
        <v>1387</v>
      </c>
      <c r="L1758" s="17" t="s">
        <v>101</v>
      </c>
      <c r="M1758" s="17" t="s">
        <v>177</v>
      </c>
      <c r="N1758" s="17" t="s">
        <v>103</v>
      </c>
      <c r="O1758" s="17">
        <v>0</v>
      </c>
      <c r="P1758" s="18">
        <v>0</v>
      </c>
      <c r="Q1758" s="17" t="s">
        <v>121</v>
      </c>
      <c r="R1758" s="17" t="s">
        <v>122</v>
      </c>
      <c r="S1758" s="17" t="s">
        <v>122</v>
      </c>
      <c r="T1758" s="17" t="s">
        <v>121</v>
      </c>
      <c r="U1758" s="17" t="s">
        <v>122</v>
      </c>
      <c r="V1758" s="17" t="s">
        <v>178</v>
      </c>
      <c r="W1758" s="17" t="s">
        <v>813</v>
      </c>
      <c r="X1758" s="50">
        <v>43637</v>
      </c>
      <c r="Y1758" s="50">
        <f t="shared" si="126"/>
        <v>43637</v>
      </c>
      <c r="Z1758" s="17">
        <f t="shared" si="127"/>
        <v>1751</v>
      </c>
      <c r="AA1758" s="18">
        <v>270</v>
      </c>
      <c r="AB1758" s="18">
        <v>0</v>
      </c>
      <c r="AD1758" s="31" t="s">
        <v>400</v>
      </c>
      <c r="AE1758" s="17">
        <f t="shared" si="128"/>
        <v>1751</v>
      </c>
      <c r="AF1758" s="32" t="s">
        <v>401</v>
      </c>
      <c r="AG1758" s="33" t="s">
        <v>173</v>
      </c>
      <c r="AH1758" s="19">
        <f t="shared" si="130"/>
        <v>43738</v>
      </c>
      <c r="AI1758" s="19">
        <f t="shared" si="131"/>
        <v>43738</v>
      </c>
      <c r="AJ1758" s="17" t="s">
        <v>402</v>
      </c>
    </row>
    <row r="1759" spans="1:36" ht="15" customHeight="1">
      <c r="A1759" s="38">
        <f t="shared" si="129"/>
        <v>2019</v>
      </c>
      <c r="B1759" s="19">
        <v>43647</v>
      </c>
      <c r="C1759" s="19">
        <v>43738</v>
      </c>
      <c r="D1759" s="17" t="s">
        <v>96</v>
      </c>
      <c r="E1759" s="17">
        <v>249</v>
      </c>
      <c r="F1759" s="17" t="s">
        <v>777</v>
      </c>
      <c r="G1759" s="17" t="s">
        <v>777</v>
      </c>
      <c r="H1759" s="17" t="s">
        <v>127</v>
      </c>
      <c r="I1759" s="17" t="s">
        <v>1020</v>
      </c>
      <c r="J1759" s="17" t="s">
        <v>329</v>
      </c>
      <c r="K1759" s="17" t="s">
        <v>1387</v>
      </c>
      <c r="L1759" s="17" t="s">
        <v>101</v>
      </c>
      <c r="M1759" s="17" t="s">
        <v>2340</v>
      </c>
      <c r="N1759" s="17" t="s">
        <v>103</v>
      </c>
      <c r="O1759" s="17">
        <v>0</v>
      </c>
      <c r="P1759" s="18">
        <v>0</v>
      </c>
      <c r="Q1759" s="17" t="s">
        <v>121</v>
      </c>
      <c r="R1759" s="17" t="s">
        <v>122</v>
      </c>
      <c r="S1759" s="17" t="s">
        <v>122</v>
      </c>
      <c r="T1759" s="17" t="s">
        <v>121</v>
      </c>
      <c r="U1759" s="17" t="s">
        <v>122</v>
      </c>
      <c r="V1759" s="17" t="s">
        <v>1962</v>
      </c>
      <c r="W1759" s="17" t="s">
        <v>813</v>
      </c>
      <c r="X1759" s="50">
        <v>43642</v>
      </c>
      <c r="Y1759" s="50">
        <f t="shared" si="126"/>
        <v>43642</v>
      </c>
      <c r="Z1759" s="17">
        <f t="shared" si="127"/>
        <v>1752</v>
      </c>
      <c r="AA1759" s="18">
        <v>230</v>
      </c>
      <c r="AB1759" s="18">
        <v>0</v>
      </c>
      <c r="AD1759" s="31" t="s">
        <v>400</v>
      </c>
      <c r="AE1759" s="17">
        <f t="shared" si="128"/>
        <v>1752</v>
      </c>
      <c r="AF1759" s="32" t="s">
        <v>401</v>
      </c>
      <c r="AG1759" s="33" t="s">
        <v>173</v>
      </c>
      <c r="AH1759" s="19">
        <f t="shared" si="130"/>
        <v>43738</v>
      </c>
      <c r="AI1759" s="19">
        <f t="shared" si="131"/>
        <v>43738</v>
      </c>
      <c r="AJ1759" s="17" t="s">
        <v>402</v>
      </c>
    </row>
    <row r="1760" spans="1:36" ht="15" customHeight="1">
      <c r="A1760" s="38">
        <f t="shared" si="129"/>
        <v>2019</v>
      </c>
      <c r="B1760" s="19">
        <v>43647</v>
      </c>
      <c r="C1760" s="19">
        <v>43738</v>
      </c>
      <c r="D1760" s="17" t="s">
        <v>96</v>
      </c>
      <c r="E1760" s="17">
        <v>249</v>
      </c>
      <c r="F1760" s="17" t="s">
        <v>777</v>
      </c>
      <c r="G1760" s="17" t="s">
        <v>777</v>
      </c>
      <c r="H1760" s="17" t="s">
        <v>127</v>
      </c>
      <c r="I1760" s="17" t="s">
        <v>1020</v>
      </c>
      <c r="J1760" s="17" t="s">
        <v>329</v>
      </c>
      <c r="K1760" s="17" t="s">
        <v>1387</v>
      </c>
      <c r="L1760" s="17" t="s">
        <v>101</v>
      </c>
      <c r="M1760" s="17" t="s">
        <v>177</v>
      </c>
      <c r="N1760" s="17" t="s">
        <v>103</v>
      </c>
      <c r="O1760" s="17">
        <v>0</v>
      </c>
      <c r="P1760" s="18">
        <v>0</v>
      </c>
      <c r="Q1760" s="17" t="s">
        <v>121</v>
      </c>
      <c r="R1760" s="17" t="s">
        <v>122</v>
      </c>
      <c r="S1760" s="17" t="s">
        <v>122</v>
      </c>
      <c r="T1760" s="17" t="s">
        <v>121</v>
      </c>
      <c r="U1760" s="17" t="s">
        <v>122</v>
      </c>
      <c r="V1760" s="17" t="s">
        <v>178</v>
      </c>
      <c r="W1760" s="17" t="s">
        <v>813</v>
      </c>
      <c r="X1760" s="50">
        <v>43642</v>
      </c>
      <c r="Y1760" s="50">
        <f t="shared" si="126"/>
        <v>43642</v>
      </c>
      <c r="Z1760" s="17">
        <f t="shared" si="127"/>
        <v>1753</v>
      </c>
      <c r="AA1760" s="18">
        <v>260</v>
      </c>
      <c r="AB1760" s="18">
        <v>0</v>
      </c>
      <c r="AD1760" s="31" t="s">
        <v>400</v>
      </c>
      <c r="AE1760" s="17">
        <f t="shared" si="128"/>
        <v>1753</v>
      </c>
      <c r="AF1760" s="32" t="s">
        <v>401</v>
      </c>
      <c r="AG1760" s="33" t="s">
        <v>173</v>
      </c>
      <c r="AH1760" s="19">
        <f t="shared" si="130"/>
        <v>43738</v>
      </c>
      <c r="AI1760" s="19">
        <f t="shared" si="131"/>
        <v>43738</v>
      </c>
      <c r="AJ1760" s="17" t="s">
        <v>402</v>
      </c>
    </row>
    <row r="1761" spans="1:36" ht="15" customHeight="1">
      <c r="A1761" s="38">
        <f t="shared" si="129"/>
        <v>2019</v>
      </c>
      <c r="B1761" s="19">
        <v>43647</v>
      </c>
      <c r="C1761" s="19">
        <v>43738</v>
      </c>
      <c r="D1761" s="17" t="s">
        <v>96</v>
      </c>
      <c r="E1761" s="17">
        <v>249</v>
      </c>
      <c r="F1761" s="17" t="s">
        <v>777</v>
      </c>
      <c r="G1761" s="17" t="s">
        <v>777</v>
      </c>
      <c r="H1761" s="17" t="s">
        <v>127</v>
      </c>
      <c r="I1761" s="17" t="s">
        <v>1020</v>
      </c>
      <c r="J1761" s="17" t="s">
        <v>329</v>
      </c>
      <c r="K1761" s="17" t="s">
        <v>1387</v>
      </c>
      <c r="L1761" s="17" t="s">
        <v>101</v>
      </c>
      <c r="M1761" s="17" t="s">
        <v>2340</v>
      </c>
      <c r="N1761" s="17" t="s">
        <v>103</v>
      </c>
      <c r="O1761" s="17">
        <v>0</v>
      </c>
      <c r="P1761" s="18">
        <v>0</v>
      </c>
      <c r="Q1761" s="17" t="s">
        <v>121</v>
      </c>
      <c r="R1761" s="17" t="s">
        <v>122</v>
      </c>
      <c r="S1761" s="17" t="s">
        <v>122</v>
      </c>
      <c r="T1761" s="17" t="s">
        <v>121</v>
      </c>
      <c r="U1761" s="17" t="s">
        <v>122</v>
      </c>
      <c r="V1761" s="17" t="s">
        <v>1962</v>
      </c>
      <c r="W1761" s="17" t="s">
        <v>813</v>
      </c>
      <c r="X1761" s="50">
        <v>43630</v>
      </c>
      <c r="Y1761" s="50">
        <f t="shared" si="126"/>
        <v>43630</v>
      </c>
      <c r="Z1761" s="17">
        <f t="shared" si="127"/>
        <v>1754</v>
      </c>
      <c r="AA1761" s="18">
        <v>160</v>
      </c>
      <c r="AB1761" s="18">
        <v>0</v>
      </c>
      <c r="AD1761" s="31" t="s">
        <v>400</v>
      </c>
      <c r="AE1761" s="17">
        <f t="shared" si="128"/>
        <v>1754</v>
      </c>
      <c r="AF1761" s="32" t="s">
        <v>401</v>
      </c>
      <c r="AG1761" s="33" t="s">
        <v>173</v>
      </c>
      <c r="AH1761" s="19">
        <f t="shared" si="130"/>
        <v>43738</v>
      </c>
      <c r="AI1761" s="19">
        <f t="shared" si="131"/>
        <v>43738</v>
      </c>
      <c r="AJ1761" s="17" t="s">
        <v>402</v>
      </c>
    </row>
    <row r="1762" spans="1:36" ht="15" customHeight="1">
      <c r="A1762" s="38">
        <f t="shared" si="129"/>
        <v>2019</v>
      </c>
      <c r="B1762" s="19">
        <v>43647</v>
      </c>
      <c r="C1762" s="19">
        <v>43738</v>
      </c>
      <c r="D1762" s="17" t="s">
        <v>96</v>
      </c>
      <c r="E1762" s="17">
        <v>249</v>
      </c>
      <c r="F1762" s="17" t="s">
        <v>777</v>
      </c>
      <c r="G1762" s="17" t="s">
        <v>777</v>
      </c>
      <c r="H1762" s="17" t="s">
        <v>127</v>
      </c>
      <c r="I1762" s="17" t="s">
        <v>1020</v>
      </c>
      <c r="J1762" s="17" t="s">
        <v>329</v>
      </c>
      <c r="K1762" s="17" t="s">
        <v>1387</v>
      </c>
      <c r="L1762" s="17" t="s">
        <v>101</v>
      </c>
      <c r="M1762" s="17" t="s">
        <v>955</v>
      </c>
      <c r="N1762" s="17" t="s">
        <v>103</v>
      </c>
      <c r="O1762" s="17">
        <v>0</v>
      </c>
      <c r="P1762" s="18">
        <v>0</v>
      </c>
      <c r="Q1762" s="17" t="s">
        <v>121</v>
      </c>
      <c r="R1762" s="17" t="s">
        <v>122</v>
      </c>
      <c r="S1762" s="17" t="s">
        <v>122</v>
      </c>
      <c r="T1762" s="17" t="s">
        <v>121</v>
      </c>
      <c r="U1762" s="17" t="s">
        <v>122</v>
      </c>
      <c r="V1762" s="17" t="s">
        <v>185</v>
      </c>
      <c r="W1762" s="17" t="s">
        <v>813</v>
      </c>
      <c r="X1762" s="50">
        <v>43637</v>
      </c>
      <c r="Y1762" s="50">
        <f t="shared" si="126"/>
        <v>43637</v>
      </c>
      <c r="Z1762" s="17">
        <f t="shared" si="127"/>
        <v>1755</v>
      </c>
      <c r="AA1762" s="18">
        <v>70</v>
      </c>
      <c r="AB1762" s="18">
        <v>0</v>
      </c>
      <c r="AD1762" s="31" t="s">
        <v>400</v>
      </c>
      <c r="AE1762" s="17">
        <f t="shared" si="128"/>
        <v>1755</v>
      </c>
      <c r="AF1762" s="32" t="s">
        <v>401</v>
      </c>
      <c r="AG1762" s="33" t="s">
        <v>173</v>
      </c>
      <c r="AH1762" s="19">
        <f t="shared" si="130"/>
        <v>43738</v>
      </c>
      <c r="AI1762" s="19">
        <f t="shared" si="131"/>
        <v>43738</v>
      </c>
      <c r="AJ1762" s="17" t="s">
        <v>402</v>
      </c>
    </row>
    <row r="1763" spans="1:36" ht="15" customHeight="1">
      <c r="A1763" s="38">
        <f t="shared" si="129"/>
        <v>2019</v>
      </c>
      <c r="B1763" s="19">
        <v>43647</v>
      </c>
      <c r="C1763" s="19">
        <v>43738</v>
      </c>
      <c r="D1763" s="17" t="s">
        <v>96</v>
      </c>
      <c r="E1763" s="17">
        <v>249</v>
      </c>
      <c r="F1763" s="17" t="s">
        <v>777</v>
      </c>
      <c r="G1763" s="17" t="s">
        <v>777</v>
      </c>
      <c r="H1763" s="17" t="s">
        <v>127</v>
      </c>
      <c r="I1763" s="17" t="s">
        <v>1020</v>
      </c>
      <c r="J1763" s="17" t="s">
        <v>329</v>
      </c>
      <c r="K1763" s="17" t="s">
        <v>1387</v>
      </c>
      <c r="L1763" s="17" t="s">
        <v>101</v>
      </c>
      <c r="M1763" s="17" t="s">
        <v>2341</v>
      </c>
      <c r="N1763" s="17" t="s">
        <v>103</v>
      </c>
      <c r="O1763" s="17">
        <v>0</v>
      </c>
      <c r="P1763" s="18">
        <v>0</v>
      </c>
      <c r="Q1763" s="17" t="s">
        <v>121</v>
      </c>
      <c r="R1763" s="17" t="s">
        <v>122</v>
      </c>
      <c r="S1763" s="17" t="s">
        <v>122</v>
      </c>
      <c r="T1763" s="17" t="s">
        <v>121</v>
      </c>
      <c r="U1763" s="17" t="s">
        <v>122</v>
      </c>
      <c r="V1763" s="17" t="s">
        <v>1351</v>
      </c>
      <c r="W1763" s="17" t="s">
        <v>813</v>
      </c>
      <c r="X1763" s="50">
        <v>43644</v>
      </c>
      <c r="Y1763" s="50">
        <f t="shared" si="126"/>
        <v>43644</v>
      </c>
      <c r="Z1763" s="17">
        <f t="shared" si="127"/>
        <v>1756</v>
      </c>
      <c r="AA1763" s="18">
        <v>100</v>
      </c>
      <c r="AB1763" s="18">
        <v>0</v>
      </c>
      <c r="AD1763" s="31" t="s">
        <v>400</v>
      </c>
      <c r="AE1763" s="17">
        <f t="shared" si="128"/>
        <v>1756</v>
      </c>
      <c r="AF1763" s="32" t="s">
        <v>401</v>
      </c>
      <c r="AG1763" s="33" t="s">
        <v>173</v>
      </c>
      <c r="AH1763" s="19">
        <f t="shared" si="130"/>
        <v>43738</v>
      </c>
      <c r="AI1763" s="19">
        <f t="shared" si="131"/>
        <v>43738</v>
      </c>
      <c r="AJ1763" s="17" t="s">
        <v>402</v>
      </c>
    </row>
    <row r="1764" spans="1:36" ht="15" customHeight="1">
      <c r="A1764" s="38">
        <f t="shared" si="129"/>
        <v>2019</v>
      </c>
      <c r="B1764" s="19">
        <v>43647</v>
      </c>
      <c r="C1764" s="19">
        <v>43738</v>
      </c>
      <c r="D1764" s="17" t="s">
        <v>96</v>
      </c>
      <c r="E1764" s="17">
        <v>249</v>
      </c>
      <c r="F1764" s="17" t="s">
        <v>777</v>
      </c>
      <c r="G1764" s="17" t="s">
        <v>777</v>
      </c>
      <c r="H1764" s="17" t="s">
        <v>127</v>
      </c>
      <c r="I1764" s="17" t="s">
        <v>1020</v>
      </c>
      <c r="J1764" s="17" t="s">
        <v>329</v>
      </c>
      <c r="K1764" s="17" t="s">
        <v>1387</v>
      </c>
      <c r="L1764" s="17" t="s">
        <v>101</v>
      </c>
      <c r="M1764" s="17" t="s">
        <v>314</v>
      </c>
      <c r="N1764" s="17" t="s">
        <v>103</v>
      </c>
      <c r="O1764" s="17">
        <v>0</v>
      </c>
      <c r="P1764" s="18">
        <v>0</v>
      </c>
      <c r="Q1764" s="17" t="s">
        <v>121</v>
      </c>
      <c r="R1764" s="17" t="s">
        <v>122</v>
      </c>
      <c r="S1764" s="17" t="s">
        <v>122</v>
      </c>
      <c r="T1764" s="17" t="s">
        <v>121</v>
      </c>
      <c r="U1764" s="17" t="s">
        <v>122</v>
      </c>
      <c r="V1764" s="17" t="s">
        <v>122</v>
      </c>
      <c r="W1764" s="17" t="s">
        <v>813</v>
      </c>
      <c r="X1764" s="50">
        <v>43647</v>
      </c>
      <c r="Y1764" s="50">
        <f t="shared" si="126"/>
        <v>43647</v>
      </c>
      <c r="Z1764" s="17">
        <f t="shared" si="127"/>
        <v>1757</v>
      </c>
      <c r="AA1764" s="18">
        <v>150</v>
      </c>
      <c r="AB1764" s="18">
        <v>0</v>
      </c>
      <c r="AD1764" s="31" t="s">
        <v>400</v>
      </c>
      <c r="AE1764" s="17">
        <f t="shared" si="128"/>
        <v>1757</v>
      </c>
      <c r="AF1764" s="32" t="s">
        <v>401</v>
      </c>
      <c r="AG1764" s="33" t="s">
        <v>173</v>
      </c>
      <c r="AH1764" s="19">
        <f t="shared" si="130"/>
        <v>43738</v>
      </c>
      <c r="AI1764" s="19">
        <f t="shared" si="131"/>
        <v>43738</v>
      </c>
      <c r="AJ1764" s="17" t="s">
        <v>402</v>
      </c>
    </row>
    <row r="1765" spans="1:36" ht="15" customHeight="1">
      <c r="A1765" s="38">
        <f t="shared" si="129"/>
        <v>2019</v>
      </c>
      <c r="B1765" s="19">
        <v>43647</v>
      </c>
      <c r="C1765" s="19">
        <v>43738</v>
      </c>
      <c r="D1765" s="17" t="s">
        <v>96</v>
      </c>
      <c r="E1765" s="17">
        <v>249</v>
      </c>
      <c r="F1765" s="17" t="s">
        <v>777</v>
      </c>
      <c r="G1765" s="17" t="s">
        <v>777</v>
      </c>
      <c r="H1765" s="17" t="s">
        <v>127</v>
      </c>
      <c r="I1765" s="17" t="s">
        <v>1020</v>
      </c>
      <c r="J1765" s="17" t="s">
        <v>329</v>
      </c>
      <c r="K1765" s="17" t="s">
        <v>1387</v>
      </c>
      <c r="L1765" s="17" t="s">
        <v>101</v>
      </c>
      <c r="M1765" s="17" t="s">
        <v>1725</v>
      </c>
      <c r="N1765" s="17" t="s">
        <v>103</v>
      </c>
      <c r="O1765" s="17">
        <v>0</v>
      </c>
      <c r="P1765" s="18">
        <v>0</v>
      </c>
      <c r="Q1765" s="17" t="s">
        <v>121</v>
      </c>
      <c r="R1765" s="17" t="s">
        <v>122</v>
      </c>
      <c r="S1765" s="17" t="s">
        <v>122</v>
      </c>
      <c r="T1765" s="17" t="s">
        <v>121</v>
      </c>
      <c r="U1765" s="17" t="s">
        <v>122</v>
      </c>
      <c r="V1765" s="17" t="s">
        <v>122</v>
      </c>
      <c r="W1765" s="17" t="s">
        <v>813</v>
      </c>
      <c r="X1765" s="50">
        <v>43647</v>
      </c>
      <c r="Y1765" s="50">
        <f t="shared" si="126"/>
        <v>43647</v>
      </c>
      <c r="Z1765" s="17">
        <f t="shared" si="127"/>
        <v>1758</v>
      </c>
      <c r="AA1765" s="18">
        <v>150</v>
      </c>
      <c r="AB1765" s="18">
        <v>0</v>
      </c>
      <c r="AD1765" s="31" t="s">
        <v>400</v>
      </c>
      <c r="AE1765" s="17">
        <f t="shared" si="128"/>
        <v>1758</v>
      </c>
      <c r="AF1765" s="32" t="s">
        <v>401</v>
      </c>
      <c r="AG1765" s="33" t="s">
        <v>173</v>
      </c>
      <c r="AH1765" s="19">
        <f t="shared" si="130"/>
        <v>43738</v>
      </c>
      <c r="AI1765" s="19">
        <f t="shared" si="131"/>
        <v>43738</v>
      </c>
      <c r="AJ1765" s="17" t="s">
        <v>402</v>
      </c>
    </row>
    <row r="1766" spans="1:36" ht="15" customHeight="1">
      <c r="A1766" s="38">
        <f t="shared" si="129"/>
        <v>2019</v>
      </c>
      <c r="B1766" s="19">
        <v>43647</v>
      </c>
      <c r="C1766" s="19">
        <v>43738</v>
      </c>
      <c r="D1766" s="17" t="s">
        <v>96</v>
      </c>
      <c r="E1766" s="17">
        <v>249</v>
      </c>
      <c r="F1766" s="17" t="s">
        <v>777</v>
      </c>
      <c r="G1766" s="17" t="s">
        <v>777</v>
      </c>
      <c r="H1766" s="17" t="s">
        <v>127</v>
      </c>
      <c r="I1766" s="17" t="s">
        <v>1020</v>
      </c>
      <c r="J1766" s="17" t="s">
        <v>329</v>
      </c>
      <c r="K1766" s="17" t="s">
        <v>1387</v>
      </c>
      <c r="L1766" s="17" t="s">
        <v>101</v>
      </c>
      <c r="M1766" s="17" t="s">
        <v>2342</v>
      </c>
      <c r="N1766" s="17" t="s">
        <v>103</v>
      </c>
      <c r="O1766" s="17">
        <v>0</v>
      </c>
      <c r="P1766" s="18">
        <v>0</v>
      </c>
      <c r="Q1766" s="17" t="s">
        <v>121</v>
      </c>
      <c r="R1766" s="17" t="s">
        <v>122</v>
      </c>
      <c r="S1766" s="17" t="s">
        <v>122</v>
      </c>
      <c r="T1766" s="17" t="s">
        <v>121</v>
      </c>
      <c r="U1766" s="17" t="s">
        <v>122</v>
      </c>
      <c r="V1766" s="17" t="s">
        <v>178</v>
      </c>
      <c r="W1766" s="17" t="s">
        <v>813</v>
      </c>
      <c r="X1766" s="50">
        <v>43644</v>
      </c>
      <c r="Y1766" s="50">
        <f t="shared" si="126"/>
        <v>43644</v>
      </c>
      <c r="Z1766" s="17">
        <f t="shared" si="127"/>
        <v>1759</v>
      </c>
      <c r="AA1766" s="18">
        <v>200</v>
      </c>
      <c r="AB1766" s="18">
        <v>0</v>
      </c>
      <c r="AD1766" s="31" t="s">
        <v>400</v>
      </c>
      <c r="AE1766" s="17">
        <f t="shared" si="128"/>
        <v>1759</v>
      </c>
      <c r="AF1766" s="32" t="s">
        <v>401</v>
      </c>
      <c r="AG1766" s="33" t="s">
        <v>173</v>
      </c>
      <c r="AH1766" s="19">
        <f t="shared" si="130"/>
        <v>43738</v>
      </c>
      <c r="AI1766" s="19">
        <f t="shared" si="131"/>
        <v>43738</v>
      </c>
      <c r="AJ1766" s="17" t="s">
        <v>402</v>
      </c>
    </row>
    <row r="1767" spans="1:36" ht="15" customHeight="1">
      <c r="A1767" s="38">
        <f t="shared" si="129"/>
        <v>2019</v>
      </c>
      <c r="B1767" s="19">
        <v>43647</v>
      </c>
      <c r="C1767" s="19">
        <v>43738</v>
      </c>
      <c r="D1767" s="17" t="s">
        <v>96</v>
      </c>
      <c r="E1767" s="17">
        <v>249</v>
      </c>
      <c r="F1767" s="17" t="s">
        <v>777</v>
      </c>
      <c r="G1767" s="17" t="s">
        <v>777</v>
      </c>
      <c r="H1767" s="17" t="s">
        <v>127</v>
      </c>
      <c r="I1767" s="17" t="s">
        <v>1020</v>
      </c>
      <c r="J1767" s="17" t="s">
        <v>329</v>
      </c>
      <c r="K1767" s="17" t="s">
        <v>1387</v>
      </c>
      <c r="L1767" s="17" t="s">
        <v>101</v>
      </c>
      <c r="M1767" s="17" t="s">
        <v>2343</v>
      </c>
      <c r="N1767" s="17" t="s">
        <v>103</v>
      </c>
      <c r="O1767" s="17">
        <v>0</v>
      </c>
      <c r="P1767" s="18">
        <v>0</v>
      </c>
      <c r="Q1767" s="17" t="s">
        <v>121</v>
      </c>
      <c r="R1767" s="17" t="s">
        <v>122</v>
      </c>
      <c r="S1767" s="17" t="s">
        <v>122</v>
      </c>
      <c r="T1767" s="17" t="s">
        <v>121</v>
      </c>
      <c r="U1767" s="17" t="s">
        <v>122</v>
      </c>
      <c r="V1767" s="17" t="s">
        <v>178</v>
      </c>
      <c r="W1767" s="17" t="s">
        <v>813</v>
      </c>
      <c r="X1767" s="50">
        <v>43648</v>
      </c>
      <c r="Y1767" s="50">
        <f t="shared" si="126"/>
        <v>43648</v>
      </c>
      <c r="Z1767" s="17">
        <f t="shared" si="127"/>
        <v>1760</v>
      </c>
      <c r="AA1767" s="18">
        <v>200</v>
      </c>
      <c r="AB1767" s="18">
        <v>0</v>
      </c>
      <c r="AD1767" s="31" t="s">
        <v>400</v>
      </c>
      <c r="AE1767" s="17">
        <f t="shared" si="128"/>
        <v>1760</v>
      </c>
      <c r="AF1767" s="32" t="s">
        <v>401</v>
      </c>
      <c r="AG1767" s="33" t="s">
        <v>173</v>
      </c>
      <c r="AH1767" s="19">
        <f t="shared" si="130"/>
        <v>43738</v>
      </c>
      <c r="AI1767" s="19">
        <f t="shared" si="131"/>
        <v>43738</v>
      </c>
      <c r="AJ1767" s="17" t="s">
        <v>402</v>
      </c>
    </row>
    <row r="1768" spans="1:36" ht="15" customHeight="1">
      <c r="A1768" s="38">
        <f t="shared" si="129"/>
        <v>2019</v>
      </c>
      <c r="B1768" s="19">
        <v>43647</v>
      </c>
      <c r="C1768" s="19">
        <v>43738</v>
      </c>
      <c r="D1768" s="17" t="s">
        <v>96</v>
      </c>
      <c r="E1768" s="17">
        <v>422</v>
      </c>
      <c r="F1768" s="17" t="s">
        <v>212</v>
      </c>
      <c r="G1768" s="17" t="s">
        <v>212</v>
      </c>
      <c r="H1768" s="17" t="s">
        <v>213</v>
      </c>
      <c r="I1768" s="17" t="s">
        <v>214</v>
      </c>
      <c r="J1768" s="17" t="s">
        <v>215</v>
      </c>
      <c r="K1768" s="17" t="s">
        <v>216</v>
      </c>
      <c r="L1768" s="17" t="s">
        <v>101</v>
      </c>
      <c r="M1768" s="17" t="s">
        <v>209</v>
      </c>
      <c r="N1768" s="17" t="s">
        <v>103</v>
      </c>
      <c r="O1768" s="17">
        <v>0</v>
      </c>
      <c r="P1768" s="18">
        <v>0</v>
      </c>
      <c r="Q1768" s="17" t="s">
        <v>121</v>
      </c>
      <c r="R1768" s="17" t="s">
        <v>122</v>
      </c>
      <c r="S1768" s="17" t="s">
        <v>793</v>
      </c>
      <c r="T1768" s="17" t="s">
        <v>121</v>
      </c>
      <c r="U1768" s="17" t="s">
        <v>122</v>
      </c>
      <c r="V1768" s="17" t="s">
        <v>202</v>
      </c>
      <c r="W1768" s="17" t="s">
        <v>813</v>
      </c>
      <c r="X1768" s="50">
        <v>43636</v>
      </c>
      <c r="Y1768" s="50">
        <f t="shared" si="126"/>
        <v>43636</v>
      </c>
      <c r="Z1768" s="17">
        <f t="shared" si="127"/>
        <v>1761</v>
      </c>
      <c r="AA1768" s="18">
        <v>170</v>
      </c>
      <c r="AB1768" s="18">
        <v>0</v>
      </c>
      <c r="AD1768" s="31" t="s">
        <v>400</v>
      </c>
      <c r="AE1768" s="17">
        <f t="shared" si="128"/>
        <v>1761</v>
      </c>
      <c r="AF1768" s="32" t="s">
        <v>401</v>
      </c>
      <c r="AG1768" s="33" t="s">
        <v>173</v>
      </c>
      <c r="AH1768" s="19">
        <f t="shared" si="130"/>
        <v>43738</v>
      </c>
      <c r="AI1768" s="19">
        <f t="shared" si="131"/>
        <v>43738</v>
      </c>
      <c r="AJ1768" s="17" t="s">
        <v>402</v>
      </c>
    </row>
    <row r="1769" spans="1:36" ht="15" customHeight="1">
      <c r="A1769" s="38">
        <f t="shared" si="129"/>
        <v>2019</v>
      </c>
      <c r="B1769" s="19">
        <v>43647</v>
      </c>
      <c r="C1769" s="19">
        <v>43738</v>
      </c>
      <c r="D1769" s="17" t="s">
        <v>96</v>
      </c>
      <c r="E1769" s="17">
        <v>311</v>
      </c>
      <c r="F1769" s="17" t="s">
        <v>204</v>
      </c>
      <c r="G1769" s="17" t="s">
        <v>204</v>
      </c>
      <c r="H1769" s="17" t="s">
        <v>205</v>
      </c>
      <c r="I1769" s="17" t="s">
        <v>206</v>
      </c>
      <c r="J1769" s="17" t="s">
        <v>207</v>
      </c>
      <c r="K1769" s="17" t="s">
        <v>208</v>
      </c>
      <c r="L1769" s="17" t="s">
        <v>101</v>
      </c>
      <c r="M1769" s="17" t="s">
        <v>209</v>
      </c>
      <c r="N1769" s="17" t="s">
        <v>103</v>
      </c>
      <c r="O1769" s="17">
        <v>0</v>
      </c>
      <c r="P1769" s="18">
        <v>0</v>
      </c>
      <c r="Q1769" s="17" t="s">
        <v>121</v>
      </c>
      <c r="R1769" s="17" t="s">
        <v>122</v>
      </c>
      <c r="S1769" s="17" t="s">
        <v>793</v>
      </c>
      <c r="T1769" s="17" t="s">
        <v>121</v>
      </c>
      <c r="U1769" s="17" t="s">
        <v>122</v>
      </c>
      <c r="V1769" s="17" t="s">
        <v>202</v>
      </c>
      <c r="W1769" s="17" t="s">
        <v>813</v>
      </c>
      <c r="X1769" s="50">
        <v>43644</v>
      </c>
      <c r="Y1769" s="50">
        <f t="shared" si="126"/>
        <v>43644</v>
      </c>
      <c r="Z1769" s="17">
        <f t="shared" si="127"/>
        <v>1762</v>
      </c>
      <c r="AA1769" s="18">
        <v>170</v>
      </c>
      <c r="AB1769" s="18">
        <v>0</v>
      </c>
      <c r="AD1769" s="31" t="s">
        <v>400</v>
      </c>
      <c r="AE1769" s="17">
        <f t="shared" si="128"/>
        <v>1762</v>
      </c>
      <c r="AF1769" s="32" t="s">
        <v>401</v>
      </c>
      <c r="AG1769" s="33" t="s">
        <v>173</v>
      </c>
      <c r="AH1769" s="19">
        <f t="shared" si="130"/>
        <v>43738</v>
      </c>
      <c r="AI1769" s="19">
        <f t="shared" si="131"/>
        <v>43738</v>
      </c>
      <c r="AJ1769" s="17" t="s">
        <v>402</v>
      </c>
    </row>
    <row r="1770" spans="1:36" ht="15" customHeight="1">
      <c r="A1770" s="38">
        <f t="shared" si="129"/>
        <v>2019</v>
      </c>
      <c r="B1770" s="19">
        <v>43647</v>
      </c>
      <c r="C1770" s="19">
        <v>43738</v>
      </c>
      <c r="D1770" s="17" t="s">
        <v>96</v>
      </c>
      <c r="E1770" s="17">
        <v>311</v>
      </c>
      <c r="F1770" s="17" t="s">
        <v>204</v>
      </c>
      <c r="G1770" s="17" t="s">
        <v>204</v>
      </c>
      <c r="H1770" s="17" t="s">
        <v>205</v>
      </c>
      <c r="I1770" s="17" t="s">
        <v>217</v>
      </c>
      <c r="J1770" s="17" t="s">
        <v>218</v>
      </c>
      <c r="K1770" s="17" t="s">
        <v>219</v>
      </c>
      <c r="L1770" s="17" t="s">
        <v>101</v>
      </c>
      <c r="M1770" s="17" t="s">
        <v>209</v>
      </c>
      <c r="N1770" s="17" t="s">
        <v>103</v>
      </c>
      <c r="O1770" s="17">
        <v>0</v>
      </c>
      <c r="P1770" s="18">
        <v>0</v>
      </c>
      <c r="Q1770" s="17" t="s">
        <v>121</v>
      </c>
      <c r="R1770" s="17" t="s">
        <v>122</v>
      </c>
      <c r="S1770" s="17" t="s">
        <v>210</v>
      </c>
      <c r="T1770" s="17" t="s">
        <v>121</v>
      </c>
      <c r="U1770" s="17" t="s">
        <v>122</v>
      </c>
      <c r="V1770" s="17" t="s">
        <v>202</v>
      </c>
      <c r="W1770" s="17" t="s">
        <v>159</v>
      </c>
      <c r="X1770" s="50">
        <v>43650</v>
      </c>
      <c r="Y1770" s="50">
        <f t="shared" si="126"/>
        <v>43650</v>
      </c>
      <c r="Z1770" s="17">
        <f t="shared" si="127"/>
        <v>1763</v>
      </c>
      <c r="AA1770" s="18">
        <v>170</v>
      </c>
      <c r="AB1770" s="18">
        <v>0</v>
      </c>
      <c r="AD1770" s="31" t="s">
        <v>400</v>
      </c>
      <c r="AE1770" s="17">
        <f t="shared" si="128"/>
        <v>1763</v>
      </c>
      <c r="AF1770" s="32" t="s">
        <v>401</v>
      </c>
      <c r="AG1770" s="33" t="s">
        <v>173</v>
      </c>
      <c r="AH1770" s="19">
        <f t="shared" si="130"/>
        <v>43738</v>
      </c>
      <c r="AI1770" s="19">
        <f t="shared" si="131"/>
        <v>43738</v>
      </c>
      <c r="AJ1770" s="17" t="s">
        <v>402</v>
      </c>
    </row>
    <row r="1771" spans="1:36" ht="15" customHeight="1">
      <c r="A1771" s="38">
        <f t="shared" si="129"/>
        <v>2019</v>
      </c>
      <c r="B1771" s="19">
        <v>43647</v>
      </c>
      <c r="C1771" s="19">
        <v>43738</v>
      </c>
      <c r="D1771" s="17" t="s">
        <v>96</v>
      </c>
      <c r="E1771" s="17">
        <v>311</v>
      </c>
      <c r="F1771" s="17" t="s">
        <v>204</v>
      </c>
      <c r="G1771" s="17" t="s">
        <v>204</v>
      </c>
      <c r="H1771" s="17" t="s">
        <v>205</v>
      </c>
      <c r="I1771" s="17" t="s">
        <v>217</v>
      </c>
      <c r="J1771" s="17" t="s">
        <v>218</v>
      </c>
      <c r="K1771" s="17" t="s">
        <v>219</v>
      </c>
      <c r="L1771" s="17" t="s">
        <v>101</v>
      </c>
      <c r="M1771" s="17" t="s">
        <v>209</v>
      </c>
      <c r="N1771" s="17" t="s">
        <v>103</v>
      </c>
      <c r="O1771" s="17">
        <v>3</v>
      </c>
      <c r="P1771" s="18">
        <f>(510.01/3)*2</f>
        <v>340.00666666666666</v>
      </c>
      <c r="Q1771" s="17" t="s">
        <v>121</v>
      </c>
      <c r="R1771" s="17" t="s">
        <v>122</v>
      </c>
      <c r="S1771" s="17" t="s">
        <v>210</v>
      </c>
      <c r="T1771" s="17" t="s">
        <v>121</v>
      </c>
      <c r="U1771" s="17" t="s">
        <v>122</v>
      </c>
      <c r="V1771" s="17" t="s">
        <v>202</v>
      </c>
      <c r="W1771" s="17" t="s">
        <v>345</v>
      </c>
      <c r="X1771" s="50">
        <v>43650</v>
      </c>
      <c r="Y1771" s="50">
        <f t="shared" si="126"/>
        <v>43650</v>
      </c>
      <c r="Z1771" s="17">
        <f t="shared" si="127"/>
        <v>1764</v>
      </c>
      <c r="AA1771" s="18">
        <v>510.01</v>
      </c>
      <c r="AB1771" s="18">
        <v>0</v>
      </c>
      <c r="AD1771" s="31" t="s">
        <v>400</v>
      </c>
      <c r="AE1771" s="17">
        <f t="shared" si="128"/>
        <v>1764</v>
      </c>
      <c r="AF1771" s="32" t="s">
        <v>401</v>
      </c>
      <c r="AG1771" s="33" t="s">
        <v>173</v>
      </c>
      <c r="AH1771" s="19">
        <f t="shared" si="130"/>
        <v>43738</v>
      </c>
      <c r="AI1771" s="19">
        <f t="shared" si="131"/>
        <v>43738</v>
      </c>
      <c r="AJ1771" s="17" t="s">
        <v>402</v>
      </c>
    </row>
    <row r="1772" spans="1:36" ht="15" customHeight="1">
      <c r="A1772" s="38">
        <f t="shared" si="129"/>
        <v>2019</v>
      </c>
      <c r="B1772" s="19">
        <v>43647</v>
      </c>
      <c r="C1772" s="19">
        <v>43738</v>
      </c>
      <c r="D1772" s="17" t="s">
        <v>96</v>
      </c>
      <c r="E1772" s="17">
        <v>311</v>
      </c>
      <c r="F1772" s="17" t="s">
        <v>204</v>
      </c>
      <c r="G1772" s="17" t="s">
        <v>204</v>
      </c>
      <c r="H1772" s="17" t="s">
        <v>145</v>
      </c>
      <c r="I1772" s="17" t="s">
        <v>342</v>
      </c>
      <c r="J1772" s="17" t="s">
        <v>343</v>
      </c>
      <c r="K1772" s="17" t="s">
        <v>344</v>
      </c>
      <c r="L1772" s="17" t="s">
        <v>101</v>
      </c>
      <c r="M1772" s="17" t="s">
        <v>2344</v>
      </c>
      <c r="N1772" s="17" t="s">
        <v>103</v>
      </c>
      <c r="O1772" s="17">
        <v>0</v>
      </c>
      <c r="P1772" s="18">
        <v>0</v>
      </c>
      <c r="Q1772" s="17" t="s">
        <v>121</v>
      </c>
      <c r="R1772" s="17" t="s">
        <v>122</v>
      </c>
      <c r="S1772" s="17" t="s">
        <v>122</v>
      </c>
      <c r="T1772" s="17" t="s">
        <v>121</v>
      </c>
      <c r="U1772" s="17" t="s">
        <v>122</v>
      </c>
      <c r="V1772" s="17" t="s">
        <v>952</v>
      </c>
      <c r="W1772" s="37" t="s">
        <v>345</v>
      </c>
      <c r="X1772" s="50">
        <v>43620</v>
      </c>
      <c r="Y1772" s="50">
        <f t="shared" si="126"/>
        <v>43620</v>
      </c>
      <c r="Z1772" s="17">
        <f t="shared" si="127"/>
        <v>1765</v>
      </c>
      <c r="AA1772" s="18">
        <v>110</v>
      </c>
      <c r="AB1772" s="18">
        <v>0</v>
      </c>
      <c r="AD1772" s="31" t="s">
        <v>400</v>
      </c>
      <c r="AE1772" s="17">
        <f t="shared" si="128"/>
        <v>1765</v>
      </c>
      <c r="AF1772" s="32" t="s">
        <v>401</v>
      </c>
      <c r="AG1772" s="33" t="s">
        <v>173</v>
      </c>
      <c r="AH1772" s="19">
        <f t="shared" si="130"/>
        <v>43738</v>
      </c>
      <c r="AI1772" s="19">
        <f t="shared" si="131"/>
        <v>43738</v>
      </c>
      <c r="AJ1772" s="17" t="s">
        <v>402</v>
      </c>
    </row>
    <row r="1773" spans="1:36" ht="15" customHeight="1">
      <c r="A1773" s="38">
        <f t="shared" si="129"/>
        <v>2019</v>
      </c>
      <c r="B1773" s="19">
        <v>43647</v>
      </c>
      <c r="C1773" s="19">
        <v>43738</v>
      </c>
      <c r="D1773" s="17" t="s">
        <v>96</v>
      </c>
      <c r="E1773" s="17">
        <v>547</v>
      </c>
      <c r="F1773" s="17" t="s">
        <v>364</v>
      </c>
      <c r="G1773" s="17" t="s">
        <v>364</v>
      </c>
      <c r="H1773" s="17" t="s">
        <v>145</v>
      </c>
      <c r="I1773" s="17" t="s">
        <v>300</v>
      </c>
      <c r="J1773" s="17" t="s">
        <v>270</v>
      </c>
      <c r="K1773" s="17" t="s">
        <v>365</v>
      </c>
      <c r="L1773" s="17" t="s">
        <v>101</v>
      </c>
      <c r="M1773" s="17" t="s">
        <v>2344</v>
      </c>
      <c r="N1773" s="17" t="s">
        <v>103</v>
      </c>
      <c r="O1773" s="17">
        <v>0</v>
      </c>
      <c r="P1773" s="18">
        <v>0</v>
      </c>
      <c r="Q1773" s="17" t="s">
        <v>121</v>
      </c>
      <c r="R1773" s="17" t="s">
        <v>122</v>
      </c>
      <c r="S1773" s="17" t="s">
        <v>122</v>
      </c>
      <c r="T1773" s="17" t="s">
        <v>121</v>
      </c>
      <c r="U1773" s="17" t="s">
        <v>122</v>
      </c>
      <c r="V1773" s="17" t="s">
        <v>952</v>
      </c>
      <c r="W1773" s="37" t="s">
        <v>345</v>
      </c>
      <c r="X1773" s="50">
        <v>43650</v>
      </c>
      <c r="Y1773" s="50">
        <f t="shared" si="126"/>
        <v>43650</v>
      </c>
      <c r="Z1773" s="17">
        <f t="shared" si="127"/>
        <v>1766</v>
      </c>
      <c r="AA1773" s="18">
        <v>100</v>
      </c>
      <c r="AB1773" s="18">
        <v>0</v>
      </c>
      <c r="AD1773" s="31" t="s">
        <v>400</v>
      </c>
      <c r="AE1773" s="17">
        <f t="shared" si="128"/>
        <v>1766</v>
      </c>
      <c r="AF1773" s="32" t="s">
        <v>401</v>
      </c>
      <c r="AG1773" s="33" t="s">
        <v>173</v>
      </c>
      <c r="AH1773" s="19">
        <f t="shared" si="130"/>
        <v>43738</v>
      </c>
      <c r="AI1773" s="19">
        <f t="shared" si="131"/>
        <v>43738</v>
      </c>
      <c r="AJ1773" s="17" t="s">
        <v>402</v>
      </c>
    </row>
    <row r="1774" spans="1:36" ht="15" customHeight="1">
      <c r="A1774" s="38">
        <f t="shared" si="129"/>
        <v>2019</v>
      </c>
      <c r="B1774" s="19">
        <v>43647</v>
      </c>
      <c r="C1774" s="19">
        <v>43738</v>
      </c>
      <c r="D1774" s="17" t="s">
        <v>96</v>
      </c>
      <c r="E1774" s="17">
        <v>311</v>
      </c>
      <c r="F1774" s="17" t="s">
        <v>204</v>
      </c>
      <c r="G1774" s="17" t="s">
        <v>204</v>
      </c>
      <c r="H1774" s="17" t="s">
        <v>145</v>
      </c>
      <c r="I1774" s="17" t="s">
        <v>1052</v>
      </c>
      <c r="J1774" s="17" t="s">
        <v>270</v>
      </c>
      <c r="K1774" s="17" t="s">
        <v>359</v>
      </c>
      <c r="L1774" s="17" t="s">
        <v>101</v>
      </c>
      <c r="M1774" s="17" t="s">
        <v>2344</v>
      </c>
      <c r="N1774" s="17" t="s">
        <v>103</v>
      </c>
      <c r="O1774" s="17">
        <v>0</v>
      </c>
      <c r="P1774" s="18">
        <v>0</v>
      </c>
      <c r="Q1774" s="17" t="s">
        <v>121</v>
      </c>
      <c r="R1774" s="17" t="s">
        <v>122</v>
      </c>
      <c r="S1774" s="17" t="s">
        <v>122</v>
      </c>
      <c r="T1774" s="17" t="s">
        <v>121</v>
      </c>
      <c r="U1774" s="17" t="s">
        <v>122</v>
      </c>
      <c r="V1774" s="17" t="s">
        <v>952</v>
      </c>
      <c r="W1774" s="37" t="s">
        <v>345</v>
      </c>
      <c r="X1774" s="50">
        <v>43650</v>
      </c>
      <c r="Y1774" s="50">
        <f t="shared" si="126"/>
        <v>43650</v>
      </c>
      <c r="Z1774" s="17">
        <f t="shared" si="127"/>
        <v>1767</v>
      </c>
      <c r="AA1774" s="18">
        <v>100</v>
      </c>
      <c r="AB1774" s="18">
        <v>0</v>
      </c>
      <c r="AD1774" s="31" t="s">
        <v>400</v>
      </c>
      <c r="AE1774" s="17">
        <f t="shared" si="128"/>
        <v>1767</v>
      </c>
      <c r="AF1774" s="32" t="s">
        <v>401</v>
      </c>
      <c r="AG1774" s="33" t="s">
        <v>173</v>
      </c>
      <c r="AH1774" s="19">
        <f t="shared" si="130"/>
        <v>43738</v>
      </c>
      <c r="AI1774" s="19">
        <f t="shared" si="131"/>
        <v>43738</v>
      </c>
      <c r="AJ1774" s="17" t="s">
        <v>402</v>
      </c>
    </row>
    <row r="1775" spans="1:36" ht="15" customHeight="1">
      <c r="A1775" s="38">
        <f t="shared" si="129"/>
        <v>2019</v>
      </c>
      <c r="B1775" s="19">
        <v>43647</v>
      </c>
      <c r="C1775" s="19">
        <v>43738</v>
      </c>
      <c r="D1775" s="17" t="s">
        <v>96</v>
      </c>
      <c r="E1775" s="17">
        <v>322</v>
      </c>
      <c r="F1775" s="17" t="s">
        <v>144</v>
      </c>
      <c r="G1775" s="17" t="s">
        <v>144</v>
      </c>
      <c r="H1775" s="17" t="s">
        <v>145</v>
      </c>
      <c r="I1775" s="17" t="s">
        <v>358</v>
      </c>
      <c r="J1775" s="17" t="s">
        <v>359</v>
      </c>
      <c r="K1775" s="17" t="s">
        <v>289</v>
      </c>
      <c r="L1775" s="17" t="s">
        <v>101</v>
      </c>
      <c r="M1775" s="17" t="s">
        <v>314</v>
      </c>
      <c r="N1775" s="17" t="s">
        <v>103</v>
      </c>
      <c r="O1775" s="17">
        <v>0</v>
      </c>
      <c r="P1775" s="18">
        <v>0</v>
      </c>
      <c r="Q1775" s="17" t="s">
        <v>121</v>
      </c>
      <c r="R1775" s="17" t="s">
        <v>122</v>
      </c>
      <c r="S1775" s="17" t="s">
        <v>122</v>
      </c>
      <c r="T1775" s="17" t="s">
        <v>121</v>
      </c>
      <c r="U1775" s="17" t="s">
        <v>122</v>
      </c>
      <c r="V1775" s="17" t="s">
        <v>122</v>
      </c>
      <c r="W1775" s="37" t="s">
        <v>296</v>
      </c>
      <c r="X1775" s="50">
        <v>43644</v>
      </c>
      <c r="Y1775" s="50">
        <f t="shared" si="126"/>
        <v>43644</v>
      </c>
      <c r="Z1775" s="17">
        <f t="shared" si="127"/>
        <v>1768</v>
      </c>
      <c r="AA1775" s="18">
        <v>100</v>
      </c>
      <c r="AB1775" s="18">
        <v>0</v>
      </c>
      <c r="AD1775" s="31" t="s">
        <v>400</v>
      </c>
      <c r="AE1775" s="17">
        <f t="shared" si="128"/>
        <v>1768</v>
      </c>
      <c r="AF1775" s="32" t="s">
        <v>401</v>
      </c>
      <c r="AG1775" s="33" t="s">
        <v>173</v>
      </c>
      <c r="AH1775" s="19">
        <f t="shared" si="130"/>
        <v>43738</v>
      </c>
      <c r="AI1775" s="19">
        <f t="shared" si="131"/>
        <v>43738</v>
      </c>
      <c r="AJ1775" s="17" t="s">
        <v>402</v>
      </c>
    </row>
    <row r="1776" spans="1:36" ht="15" customHeight="1">
      <c r="A1776" s="38">
        <f t="shared" si="129"/>
        <v>2019</v>
      </c>
      <c r="B1776" s="19">
        <v>43647</v>
      </c>
      <c r="C1776" s="19">
        <v>43738</v>
      </c>
      <c r="D1776" s="17" t="s">
        <v>96</v>
      </c>
      <c r="E1776" s="17">
        <v>322</v>
      </c>
      <c r="F1776" s="17" t="s">
        <v>144</v>
      </c>
      <c r="G1776" s="17" t="s">
        <v>144</v>
      </c>
      <c r="H1776" s="17" t="s">
        <v>145</v>
      </c>
      <c r="I1776" s="17" t="s">
        <v>358</v>
      </c>
      <c r="J1776" s="17" t="s">
        <v>359</v>
      </c>
      <c r="K1776" s="17" t="s">
        <v>289</v>
      </c>
      <c r="L1776" s="17" t="s">
        <v>101</v>
      </c>
      <c r="M1776" s="17" t="s">
        <v>164</v>
      </c>
      <c r="N1776" s="17" t="s">
        <v>103</v>
      </c>
      <c r="O1776" s="17">
        <v>0</v>
      </c>
      <c r="P1776" s="18">
        <v>0</v>
      </c>
      <c r="Q1776" s="17" t="s">
        <v>121</v>
      </c>
      <c r="R1776" s="17" t="s">
        <v>122</v>
      </c>
      <c r="S1776" s="17" t="s">
        <v>122</v>
      </c>
      <c r="T1776" s="17" t="s">
        <v>121</v>
      </c>
      <c r="U1776" s="17" t="s">
        <v>122</v>
      </c>
      <c r="V1776" s="17" t="s">
        <v>122</v>
      </c>
      <c r="W1776" s="37" t="s">
        <v>296</v>
      </c>
      <c r="X1776" s="50">
        <v>43645</v>
      </c>
      <c r="Y1776" s="50">
        <f t="shared" si="126"/>
        <v>43645</v>
      </c>
      <c r="Z1776" s="17">
        <f t="shared" si="127"/>
        <v>1769</v>
      </c>
      <c r="AA1776" s="18">
        <v>100</v>
      </c>
      <c r="AB1776" s="18">
        <v>0</v>
      </c>
      <c r="AD1776" s="31" t="s">
        <v>400</v>
      </c>
      <c r="AE1776" s="17">
        <f t="shared" si="128"/>
        <v>1769</v>
      </c>
      <c r="AF1776" s="32" t="s">
        <v>401</v>
      </c>
      <c r="AG1776" s="33" t="s">
        <v>173</v>
      </c>
      <c r="AH1776" s="19">
        <f t="shared" si="130"/>
        <v>43738</v>
      </c>
      <c r="AI1776" s="19">
        <f t="shared" si="131"/>
        <v>43738</v>
      </c>
      <c r="AJ1776" s="17" t="s">
        <v>402</v>
      </c>
    </row>
    <row r="1777" spans="1:36" ht="15" customHeight="1">
      <c r="A1777" s="38">
        <f t="shared" si="129"/>
        <v>2019</v>
      </c>
      <c r="B1777" s="19">
        <v>43647</v>
      </c>
      <c r="C1777" s="19">
        <v>43738</v>
      </c>
      <c r="D1777" s="17" t="s">
        <v>96</v>
      </c>
      <c r="E1777" s="17">
        <v>322</v>
      </c>
      <c r="F1777" s="17" t="s">
        <v>144</v>
      </c>
      <c r="G1777" s="17" t="s">
        <v>144</v>
      </c>
      <c r="H1777" s="17" t="s">
        <v>145</v>
      </c>
      <c r="I1777" s="17" t="s">
        <v>358</v>
      </c>
      <c r="J1777" s="17" t="s">
        <v>359</v>
      </c>
      <c r="K1777" s="17" t="s">
        <v>289</v>
      </c>
      <c r="L1777" s="17" t="s">
        <v>101</v>
      </c>
      <c r="M1777" s="17" t="s">
        <v>164</v>
      </c>
      <c r="N1777" s="17" t="s">
        <v>103</v>
      </c>
      <c r="O1777" s="17">
        <v>0</v>
      </c>
      <c r="P1777" s="18">
        <v>0</v>
      </c>
      <c r="Q1777" s="17" t="s">
        <v>121</v>
      </c>
      <c r="R1777" s="17" t="s">
        <v>122</v>
      </c>
      <c r="S1777" s="17" t="s">
        <v>122</v>
      </c>
      <c r="T1777" s="17" t="s">
        <v>121</v>
      </c>
      <c r="U1777" s="17" t="s">
        <v>122</v>
      </c>
      <c r="V1777" s="17" t="s">
        <v>122</v>
      </c>
      <c r="W1777" s="37" t="s">
        <v>296</v>
      </c>
      <c r="X1777" s="50">
        <v>43646</v>
      </c>
      <c r="Y1777" s="50">
        <f t="shared" si="126"/>
        <v>43646</v>
      </c>
      <c r="Z1777" s="17">
        <f t="shared" si="127"/>
        <v>1770</v>
      </c>
      <c r="AA1777" s="18">
        <v>100</v>
      </c>
      <c r="AB1777" s="18">
        <v>0</v>
      </c>
      <c r="AD1777" s="31" t="s">
        <v>400</v>
      </c>
      <c r="AE1777" s="17">
        <f t="shared" si="128"/>
        <v>1770</v>
      </c>
      <c r="AF1777" s="32" t="s">
        <v>401</v>
      </c>
      <c r="AG1777" s="33" t="s">
        <v>173</v>
      </c>
      <c r="AH1777" s="19">
        <f t="shared" si="130"/>
        <v>43738</v>
      </c>
      <c r="AI1777" s="19">
        <f t="shared" si="131"/>
        <v>43738</v>
      </c>
      <c r="AJ1777" s="17" t="s">
        <v>402</v>
      </c>
    </row>
    <row r="1778" spans="1:36" ht="15" customHeight="1">
      <c r="A1778" s="38">
        <f t="shared" si="129"/>
        <v>2019</v>
      </c>
      <c r="B1778" s="19">
        <v>43647</v>
      </c>
      <c r="C1778" s="19">
        <v>43738</v>
      </c>
      <c r="D1778" s="17" t="s">
        <v>96</v>
      </c>
      <c r="E1778" s="17">
        <v>322</v>
      </c>
      <c r="F1778" s="17" t="s">
        <v>144</v>
      </c>
      <c r="G1778" s="17" t="s">
        <v>144</v>
      </c>
      <c r="H1778" s="17" t="s">
        <v>145</v>
      </c>
      <c r="I1778" s="17" t="s">
        <v>1346</v>
      </c>
      <c r="J1778" s="17" t="s">
        <v>305</v>
      </c>
      <c r="K1778" s="17" t="s">
        <v>306</v>
      </c>
      <c r="L1778" s="17" t="s">
        <v>101</v>
      </c>
      <c r="M1778" s="17" t="s">
        <v>164</v>
      </c>
      <c r="N1778" s="17" t="s">
        <v>103</v>
      </c>
      <c r="O1778" s="17">
        <v>0</v>
      </c>
      <c r="P1778" s="18">
        <v>0</v>
      </c>
      <c r="Q1778" s="17" t="s">
        <v>121</v>
      </c>
      <c r="R1778" s="17" t="s">
        <v>122</v>
      </c>
      <c r="S1778" s="17" t="s">
        <v>122</v>
      </c>
      <c r="T1778" s="17" t="s">
        <v>121</v>
      </c>
      <c r="U1778" s="17" t="s">
        <v>122</v>
      </c>
      <c r="V1778" s="17" t="s">
        <v>122</v>
      </c>
      <c r="W1778" s="37" t="s">
        <v>296</v>
      </c>
      <c r="X1778" s="50">
        <v>43643</v>
      </c>
      <c r="Y1778" s="50">
        <f t="shared" si="126"/>
        <v>43643</v>
      </c>
      <c r="Z1778" s="17">
        <f t="shared" si="127"/>
        <v>1771</v>
      </c>
      <c r="AA1778" s="18">
        <v>120</v>
      </c>
      <c r="AB1778" s="18">
        <v>0</v>
      </c>
      <c r="AD1778" s="31" t="s">
        <v>400</v>
      </c>
      <c r="AE1778" s="17">
        <f t="shared" si="128"/>
        <v>1771</v>
      </c>
      <c r="AF1778" s="32" t="s">
        <v>401</v>
      </c>
      <c r="AG1778" s="33" t="s">
        <v>173</v>
      </c>
      <c r="AH1778" s="19">
        <f t="shared" si="130"/>
        <v>43738</v>
      </c>
      <c r="AI1778" s="19">
        <f t="shared" si="131"/>
        <v>43738</v>
      </c>
      <c r="AJ1778" s="17" t="s">
        <v>402</v>
      </c>
    </row>
    <row r="1779" spans="1:36" ht="15" customHeight="1">
      <c r="A1779" s="38">
        <f t="shared" si="129"/>
        <v>2019</v>
      </c>
      <c r="B1779" s="19">
        <v>43647</v>
      </c>
      <c r="C1779" s="19">
        <v>43738</v>
      </c>
      <c r="D1779" s="17" t="s">
        <v>96</v>
      </c>
      <c r="E1779" s="17">
        <v>322</v>
      </c>
      <c r="F1779" s="17" t="s">
        <v>144</v>
      </c>
      <c r="G1779" s="17" t="s">
        <v>144</v>
      </c>
      <c r="H1779" s="17" t="s">
        <v>145</v>
      </c>
      <c r="I1779" s="17" t="s">
        <v>1346</v>
      </c>
      <c r="J1779" s="17" t="s">
        <v>305</v>
      </c>
      <c r="K1779" s="17" t="s">
        <v>306</v>
      </c>
      <c r="L1779" s="17" t="s">
        <v>101</v>
      </c>
      <c r="M1779" s="17" t="s">
        <v>1699</v>
      </c>
      <c r="N1779" s="17" t="s">
        <v>103</v>
      </c>
      <c r="O1779" s="17">
        <v>0</v>
      </c>
      <c r="P1779" s="18">
        <v>0</v>
      </c>
      <c r="Q1779" s="17" t="s">
        <v>121</v>
      </c>
      <c r="R1779" s="17" t="s">
        <v>122</v>
      </c>
      <c r="S1779" s="17" t="s">
        <v>122</v>
      </c>
      <c r="T1779" s="17" t="s">
        <v>121</v>
      </c>
      <c r="U1779" s="17" t="s">
        <v>122</v>
      </c>
      <c r="V1779" s="17" t="s">
        <v>1699</v>
      </c>
      <c r="W1779" s="37" t="s">
        <v>296</v>
      </c>
      <c r="X1779" s="50">
        <v>43641</v>
      </c>
      <c r="Y1779" s="50">
        <f t="shared" si="126"/>
        <v>43641</v>
      </c>
      <c r="Z1779" s="17">
        <f t="shared" si="127"/>
        <v>1772</v>
      </c>
      <c r="AA1779" s="18">
        <v>120</v>
      </c>
      <c r="AB1779" s="18">
        <v>0</v>
      </c>
      <c r="AD1779" s="31" t="s">
        <v>400</v>
      </c>
      <c r="AE1779" s="17">
        <f t="shared" si="128"/>
        <v>1772</v>
      </c>
      <c r="AF1779" s="32" t="s">
        <v>401</v>
      </c>
      <c r="AG1779" s="33" t="s">
        <v>173</v>
      </c>
      <c r="AH1779" s="19">
        <f t="shared" si="130"/>
        <v>43738</v>
      </c>
      <c r="AI1779" s="19">
        <f t="shared" si="131"/>
        <v>43738</v>
      </c>
      <c r="AJ1779" s="17" t="s">
        <v>402</v>
      </c>
    </row>
    <row r="1780" spans="1:36" ht="15" customHeight="1">
      <c r="A1780" s="38">
        <f t="shared" si="129"/>
        <v>2019</v>
      </c>
      <c r="B1780" s="19">
        <v>43647</v>
      </c>
      <c r="C1780" s="19">
        <v>43738</v>
      </c>
      <c r="D1780" s="17" t="s">
        <v>96</v>
      </c>
      <c r="E1780" s="17">
        <v>322</v>
      </c>
      <c r="F1780" s="17" t="s">
        <v>144</v>
      </c>
      <c r="G1780" s="17" t="s">
        <v>144</v>
      </c>
      <c r="H1780" s="17" t="s">
        <v>145</v>
      </c>
      <c r="I1780" s="17" t="s">
        <v>1346</v>
      </c>
      <c r="J1780" s="17" t="s">
        <v>305</v>
      </c>
      <c r="K1780" s="17" t="s">
        <v>306</v>
      </c>
      <c r="L1780" s="17" t="s">
        <v>101</v>
      </c>
      <c r="M1780" s="17" t="s">
        <v>136</v>
      </c>
      <c r="N1780" s="17" t="s">
        <v>103</v>
      </c>
      <c r="O1780" s="17">
        <v>0</v>
      </c>
      <c r="P1780" s="18">
        <v>0</v>
      </c>
      <c r="Q1780" s="17" t="s">
        <v>121</v>
      </c>
      <c r="R1780" s="17" t="s">
        <v>122</v>
      </c>
      <c r="S1780" s="17" t="s">
        <v>122</v>
      </c>
      <c r="T1780" s="17" t="s">
        <v>121</v>
      </c>
      <c r="U1780" s="17" t="s">
        <v>136</v>
      </c>
      <c r="V1780" s="17" t="s">
        <v>136</v>
      </c>
      <c r="W1780" s="37" t="s">
        <v>296</v>
      </c>
      <c r="X1780" s="50">
        <v>43636</v>
      </c>
      <c r="Y1780" s="50">
        <f t="shared" si="126"/>
        <v>43636</v>
      </c>
      <c r="Z1780" s="17">
        <f t="shared" si="127"/>
        <v>1773</v>
      </c>
      <c r="AA1780" s="18">
        <v>120</v>
      </c>
      <c r="AB1780" s="18">
        <v>0</v>
      </c>
      <c r="AD1780" s="31" t="s">
        <v>400</v>
      </c>
      <c r="AE1780" s="17">
        <f t="shared" si="128"/>
        <v>1773</v>
      </c>
      <c r="AF1780" s="32" t="s">
        <v>401</v>
      </c>
      <c r="AG1780" s="33" t="s">
        <v>173</v>
      </c>
      <c r="AH1780" s="19">
        <f t="shared" si="130"/>
        <v>43738</v>
      </c>
      <c r="AI1780" s="19">
        <f t="shared" si="131"/>
        <v>43738</v>
      </c>
      <c r="AJ1780" s="17" t="s">
        <v>402</v>
      </c>
    </row>
    <row r="1781" spans="1:36" ht="15" customHeight="1">
      <c r="A1781" s="38">
        <f t="shared" si="129"/>
        <v>2019</v>
      </c>
      <c r="B1781" s="19">
        <v>43647</v>
      </c>
      <c r="C1781" s="19">
        <v>43738</v>
      </c>
      <c r="D1781" s="17" t="s">
        <v>96</v>
      </c>
      <c r="E1781" s="17">
        <v>322</v>
      </c>
      <c r="F1781" s="17" t="s">
        <v>144</v>
      </c>
      <c r="G1781" s="17" t="s">
        <v>144</v>
      </c>
      <c r="H1781" s="17" t="s">
        <v>145</v>
      </c>
      <c r="I1781" s="17" t="s">
        <v>1346</v>
      </c>
      <c r="J1781" s="17" t="s">
        <v>305</v>
      </c>
      <c r="K1781" s="17" t="s">
        <v>306</v>
      </c>
      <c r="L1781" s="17" t="s">
        <v>101</v>
      </c>
      <c r="M1781" s="17" t="s">
        <v>136</v>
      </c>
      <c r="N1781" s="17" t="s">
        <v>103</v>
      </c>
      <c r="O1781" s="17">
        <v>0</v>
      </c>
      <c r="P1781" s="18">
        <v>0</v>
      </c>
      <c r="Q1781" s="17" t="s">
        <v>121</v>
      </c>
      <c r="R1781" s="17" t="s">
        <v>122</v>
      </c>
      <c r="S1781" s="17" t="s">
        <v>122</v>
      </c>
      <c r="T1781" s="17" t="s">
        <v>121</v>
      </c>
      <c r="U1781" s="17" t="s">
        <v>136</v>
      </c>
      <c r="V1781" s="17" t="s">
        <v>136</v>
      </c>
      <c r="W1781" s="37" t="s">
        <v>296</v>
      </c>
      <c r="X1781" s="50">
        <v>43645</v>
      </c>
      <c r="Y1781" s="50">
        <f t="shared" si="126"/>
        <v>43645</v>
      </c>
      <c r="Z1781" s="17">
        <f t="shared" si="127"/>
        <v>1774</v>
      </c>
      <c r="AA1781" s="18">
        <v>120</v>
      </c>
      <c r="AB1781" s="18">
        <v>0</v>
      </c>
      <c r="AD1781" s="31" t="s">
        <v>400</v>
      </c>
      <c r="AE1781" s="17">
        <f t="shared" si="128"/>
        <v>1774</v>
      </c>
      <c r="AF1781" s="32" t="s">
        <v>401</v>
      </c>
      <c r="AG1781" s="33" t="s">
        <v>173</v>
      </c>
      <c r="AH1781" s="19">
        <f t="shared" si="130"/>
        <v>43738</v>
      </c>
      <c r="AI1781" s="19">
        <f t="shared" si="131"/>
        <v>43738</v>
      </c>
      <c r="AJ1781" s="17" t="s">
        <v>402</v>
      </c>
    </row>
    <row r="1782" spans="1:36" ht="15" customHeight="1">
      <c r="A1782" s="38">
        <f t="shared" si="129"/>
        <v>2019</v>
      </c>
      <c r="B1782" s="19">
        <v>43647</v>
      </c>
      <c r="C1782" s="19">
        <v>43738</v>
      </c>
      <c r="D1782" s="17" t="s">
        <v>96</v>
      </c>
      <c r="E1782" s="17">
        <v>322</v>
      </c>
      <c r="F1782" s="17" t="s">
        <v>144</v>
      </c>
      <c r="G1782" s="17" t="s">
        <v>144</v>
      </c>
      <c r="H1782" s="17" t="s">
        <v>145</v>
      </c>
      <c r="I1782" s="17" t="s">
        <v>331</v>
      </c>
      <c r="J1782" s="17" t="s">
        <v>332</v>
      </c>
      <c r="K1782" s="17" t="s">
        <v>333</v>
      </c>
      <c r="L1782" s="17" t="s">
        <v>101</v>
      </c>
      <c r="M1782" s="17" t="s">
        <v>136</v>
      </c>
      <c r="N1782" s="17" t="s">
        <v>103</v>
      </c>
      <c r="O1782" s="17">
        <v>0</v>
      </c>
      <c r="P1782" s="18">
        <v>0</v>
      </c>
      <c r="Q1782" s="17" t="s">
        <v>121</v>
      </c>
      <c r="R1782" s="17" t="s">
        <v>122</v>
      </c>
      <c r="S1782" s="17" t="s">
        <v>122</v>
      </c>
      <c r="T1782" s="17" t="s">
        <v>121</v>
      </c>
      <c r="U1782" s="17" t="s">
        <v>136</v>
      </c>
      <c r="V1782" s="17" t="s">
        <v>136</v>
      </c>
      <c r="W1782" s="37" t="s">
        <v>296</v>
      </c>
      <c r="X1782" s="50">
        <v>43649</v>
      </c>
      <c r="Y1782" s="50">
        <f t="shared" si="126"/>
        <v>43649</v>
      </c>
      <c r="Z1782" s="17">
        <f t="shared" si="127"/>
        <v>1775</v>
      </c>
      <c r="AA1782" s="18">
        <v>150</v>
      </c>
      <c r="AB1782" s="18">
        <v>0</v>
      </c>
      <c r="AD1782" s="31" t="s">
        <v>400</v>
      </c>
      <c r="AE1782" s="17">
        <f t="shared" si="128"/>
        <v>1775</v>
      </c>
      <c r="AF1782" s="32" t="s">
        <v>401</v>
      </c>
      <c r="AG1782" s="33" t="s">
        <v>173</v>
      </c>
      <c r="AH1782" s="19">
        <f t="shared" si="130"/>
        <v>43738</v>
      </c>
      <c r="AI1782" s="19">
        <f t="shared" si="131"/>
        <v>43738</v>
      </c>
      <c r="AJ1782" s="17" t="s">
        <v>402</v>
      </c>
    </row>
    <row r="1783" spans="1:36" ht="15" customHeight="1">
      <c r="A1783" s="38">
        <f t="shared" si="129"/>
        <v>2019</v>
      </c>
      <c r="B1783" s="19">
        <v>43647</v>
      </c>
      <c r="C1783" s="19">
        <v>43738</v>
      </c>
      <c r="D1783" s="17" t="s">
        <v>96</v>
      </c>
      <c r="E1783" s="17">
        <v>322</v>
      </c>
      <c r="F1783" s="17" t="s">
        <v>144</v>
      </c>
      <c r="G1783" s="17" t="s">
        <v>144</v>
      </c>
      <c r="H1783" s="17" t="s">
        <v>145</v>
      </c>
      <c r="I1783" s="17" t="s">
        <v>2338</v>
      </c>
      <c r="J1783" s="17" t="s">
        <v>289</v>
      </c>
      <c r="K1783" s="17" t="s">
        <v>2339</v>
      </c>
      <c r="L1783" s="17" t="s">
        <v>101</v>
      </c>
      <c r="M1783" s="17" t="s">
        <v>233</v>
      </c>
      <c r="N1783" s="17" t="s">
        <v>103</v>
      </c>
      <c r="O1783" s="17">
        <v>0</v>
      </c>
      <c r="P1783" s="18">
        <v>0</v>
      </c>
      <c r="Q1783" s="17" t="s">
        <v>121</v>
      </c>
      <c r="R1783" s="17" t="s">
        <v>122</v>
      </c>
      <c r="S1783" s="17" t="s">
        <v>122</v>
      </c>
      <c r="T1783" s="17" t="s">
        <v>121</v>
      </c>
      <c r="U1783" s="17" t="s">
        <v>122</v>
      </c>
      <c r="V1783" s="17" t="s">
        <v>2345</v>
      </c>
      <c r="W1783" s="37" t="s">
        <v>296</v>
      </c>
      <c r="X1783" s="50">
        <v>43649</v>
      </c>
      <c r="Y1783" s="50">
        <f t="shared" si="126"/>
        <v>43649</v>
      </c>
      <c r="Z1783" s="17">
        <f t="shared" si="127"/>
        <v>1776</v>
      </c>
      <c r="AA1783" s="18">
        <v>100</v>
      </c>
      <c r="AB1783" s="18">
        <v>0</v>
      </c>
      <c r="AD1783" s="31" t="s">
        <v>400</v>
      </c>
      <c r="AE1783" s="17">
        <f t="shared" si="128"/>
        <v>1776</v>
      </c>
      <c r="AF1783" s="32" t="s">
        <v>401</v>
      </c>
      <c r="AG1783" s="33" t="s">
        <v>173</v>
      </c>
      <c r="AH1783" s="19">
        <f t="shared" si="130"/>
        <v>43738</v>
      </c>
      <c r="AI1783" s="19">
        <f t="shared" si="131"/>
        <v>43738</v>
      </c>
      <c r="AJ1783" s="17" t="s">
        <v>402</v>
      </c>
    </row>
    <row r="1784" spans="1:36" ht="15" customHeight="1">
      <c r="A1784" s="38">
        <f t="shared" si="129"/>
        <v>2019</v>
      </c>
      <c r="B1784" s="19">
        <v>43647</v>
      </c>
      <c r="C1784" s="19">
        <v>43738</v>
      </c>
      <c r="D1784" s="17" t="s">
        <v>96</v>
      </c>
      <c r="E1784" s="17">
        <v>322</v>
      </c>
      <c r="F1784" s="17" t="s">
        <v>144</v>
      </c>
      <c r="G1784" s="17" t="s">
        <v>144</v>
      </c>
      <c r="H1784" s="17" t="s">
        <v>145</v>
      </c>
      <c r="I1784" s="17" t="s">
        <v>2338</v>
      </c>
      <c r="J1784" s="17" t="s">
        <v>289</v>
      </c>
      <c r="K1784" s="17" t="s">
        <v>2339</v>
      </c>
      <c r="L1784" s="17" t="s">
        <v>101</v>
      </c>
      <c r="M1784" s="17" t="s">
        <v>164</v>
      </c>
      <c r="N1784" s="17" t="s">
        <v>103</v>
      </c>
      <c r="O1784" s="17">
        <v>0</v>
      </c>
      <c r="P1784" s="18">
        <v>0</v>
      </c>
      <c r="Q1784" s="17" t="s">
        <v>121</v>
      </c>
      <c r="R1784" s="17" t="s">
        <v>122</v>
      </c>
      <c r="S1784" s="17" t="s">
        <v>122</v>
      </c>
      <c r="T1784" s="17" t="s">
        <v>121</v>
      </c>
      <c r="U1784" s="17" t="s">
        <v>122</v>
      </c>
      <c r="V1784" s="17" t="s">
        <v>122</v>
      </c>
      <c r="W1784" s="37" t="s">
        <v>296</v>
      </c>
      <c r="X1784" s="50">
        <v>43641</v>
      </c>
      <c r="Y1784" s="50">
        <f t="shared" si="126"/>
        <v>43641</v>
      </c>
      <c r="Z1784" s="17">
        <f t="shared" si="127"/>
        <v>1777</v>
      </c>
      <c r="AA1784" s="18">
        <v>80</v>
      </c>
      <c r="AB1784" s="18">
        <v>0</v>
      </c>
      <c r="AD1784" s="31" t="s">
        <v>400</v>
      </c>
      <c r="AE1784" s="17">
        <f t="shared" si="128"/>
        <v>1777</v>
      </c>
      <c r="AF1784" s="32" t="s">
        <v>401</v>
      </c>
      <c r="AG1784" s="33" t="s">
        <v>173</v>
      </c>
      <c r="AH1784" s="19">
        <f t="shared" si="130"/>
        <v>43738</v>
      </c>
      <c r="AI1784" s="19">
        <f t="shared" si="131"/>
        <v>43738</v>
      </c>
      <c r="AJ1784" s="17" t="s">
        <v>402</v>
      </c>
    </row>
    <row r="1785" spans="1:36" ht="15" customHeight="1">
      <c r="A1785" s="38">
        <f t="shared" si="129"/>
        <v>2019</v>
      </c>
      <c r="B1785" s="19">
        <v>43647</v>
      </c>
      <c r="C1785" s="19">
        <v>43738</v>
      </c>
      <c r="D1785" s="17" t="s">
        <v>96</v>
      </c>
      <c r="E1785" s="17">
        <v>322</v>
      </c>
      <c r="F1785" s="17" t="s">
        <v>144</v>
      </c>
      <c r="G1785" s="17" t="s">
        <v>144</v>
      </c>
      <c r="H1785" s="17" t="s">
        <v>145</v>
      </c>
      <c r="I1785" s="17" t="s">
        <v>2338</v>
      </c>
      <c r="J1785" s="17" t="s">
        <v>289</v>
      </c>
      <c r="K1785" s="17" t="s">
        <v>2339</v>
      </c>
      <c r="L1785" s="17" t="s">
        <v>101</v>
      </c>
      <c r="M1785" s="17" t="s">
        <v>164</v>
      </c>
      <c r="N1785" s="17" t="s">
        <v>103</v>
      </c>
      <c r="O1785" s="17">
        <v>0</v>
      </c>
      <c r="P1785" s="18">
        <v>0</v>
      </c>
      <c r="Q1785" s="17" t="s">
        <v>121</v>
      </c>
      <c r="R1785" s="17" t="s">
        <v>122</v>
      </c>
      <c r="S1785" s="17" t="s">
        <v>122</v>
      </c>
      <c r="T1785" s="17" t="s">
        <v>121</v>
      </c>
      <c r="U1785" s="17" t="s">
        <v>122</v>
      </c>
      <c r="V1785" s="17" t="s">
        <v>122</v>
      </c>
      <c r="W1785" s="37" t="s">
        <v>296</v>
      </c>
      <c r="X1785" s="50">
        <v>43641</v>
      </c>
      <c r="Y1785" s="50">
        <f t="shared" si="126"/>
        <v>43641</v>
      </c>
      <c r="Z1785" s="17">
        <f t="shared" si="127"/>
        <v>1778</v>
      </c>
      <c r="AA1785" s="18">
        <v>100</v>
      </c>
      <c r="AB1785" s="18">
        <v>0</v>
      </c>
      <c r="AD1785" s="31" t="s">
        <v>400</v>
      </c>
      <c r="AE1785" s="17">
        <f t="shared" si="128"/>
        <v>1778</v>
      </c>
      <c r="AF1785" s="32" t="s">
        <v>401</v>
      </c>
      <c r="AG1785" s="33" t="s">
        <v>173</v>
      </c>
      <c r="AH1785" s="19">
        <f t="shared" si="130"/>
        <v>43738</v>
      </c>
      <c r="AI1785" s="19">
        <f t="shared" si="131"/>
        <v>43738</v>
      </c>
      <c r="AJ1785" s="17" t="s">
        <v>402</v>
      </c>
    </row>
    <row r="1786" spans="1:36" ht="15" customHeight="1">
      <c r="A1786" s="38">
        <f t="shared" si="129"/>
        <v>2019</v>
      </c>
      <c r="B1786" s="19">
        <v>43647</v>
      </c>
      <c r="C1786" s="19">
        <v>43738</v>
      </c>
      <c r="D1786" s="17" t="s">
        <v>96</v>
      </c>
      <c r="E1786" s="17">
        <v>322</v>
      </c>
      <c r="F1786" s="17" t="s">
        <v>144</v>
      </c>
      <c r="G1786" s="17" t="s">
        <v>144</v>
      </c>
      <c r="H1786" s="17" t="s">
        <v>145</v>
      </c>
      <c r="I1786" s="17" t="s">
        <v>1346</v>
      </c>
      <c r="J1786" s="17" t="s">
        <v>305</v>
      </c>
      <c r="K1786" s="17" t="s">
        <v>306</v>
      </c>
      <c r="L1786" s="17" t="s">
        <v>101</v>
      </c>
      <c r="M1786" s="17" t="s">
        <v>164</v>
      </c>
      <c r="N1786" s="17" t="s">
        <v>103</v>
      </c>
      <c r="O1786" s="17">
        <v>0</v>
      </c>
      <c r="P1786" s="18">
        <v>0</v>
      </c>
      <c r="Q1786" s="17" t="s">
        <v>121</v>
      </c>
      <c r="R1786" s="17" t="s">
        <v>122</v>
      </c>
      <c r="S1786" s="17" t="s">
        <v>122</v>
      </c>
      <c r="T1786" s="17" t="s">
        <v>121</v>
      </c>
      <c r="U1786" s="17" t="s">
        <v>122</v>
      </c>
      <c r="V1786" s="17" t="s">
        <v>122</v>
      </c>
      <c r="W1786" s="37" t="s">
        <v>296</v>
      </c>
      <c r="X1786" s="50">
        <v>43651</v>
      </c>
      <c r="Y1786" s="50">
        <f t="shared" si="126"/>
        <v>43651</v>
      </c>
      <c r="Z1786" s="17">
        <f t="shared" si="127"/>
        <v>1779</v>
      </c>
      <c r="AA1786" s="18">
        <v>120</v>
      </c>
      <c r="AB1786" s="18">
        <v>0</v>
      </c>
      <c r="AD1786" s="31" t="s">
        <v>400</v>
      </c>
      <c r="AE1786" s="17">
        <f t="shared" si="128"/>
        <v>1779</v>
      </c>
      <c r="AF1786" s="32" t="s">
        <v>401</v>
      </c>
      <c r="AG1786" s="33" t="s">
        <v>173</v>
      </c>
      <c r="AH1786" s="19">
        <f t="shared" si="130"/>
        <v>43738</v>
      </c>
      <c r="AI1786" s="19">
        <f t="shared" si="131"/>
        <v>43738</v>
      </c>
      <c r="AJ1786" s="17" t="s">
        <v>402</v>
      </c>
    </row>
    <row r="1787" spans="1:36" ht="15" customHeight="1">
      <c r="A1787" s="38">
        <f t="shared" si="129"/>
        <v>2019</v>
      </c>
      <c r="B1787" s="19">
        <v>43647</v>
      </c>
      <c r="C1787" s="19">
        <v>43738</v>
      </c>
      <c r="D1787" s="17" t="s">
        <v>96</v>
      </c>
      <c r="E1787" s="17">
        <v>322</v>
      </c>
      <c r="F1787" s="17" t="s">
        <v>144</v>
      </c>
      <c r="G1787" s="17" t="s">
        <v>144</v>
      </c>
      <c r="H1787" s="17" t="s">
        <v>145</v>
      </c>
      <c r="I1787" s="17" t="s">
        <v>1346</v>
      </c>
      <c r="J1787" s="17" t="s">
        <v>305</v>
      </c>
      <c r="K1787" s="17" t="s">
        <v>306</v>
      </c>
      <c r="L1787" s="17" t="s">
        <v>101</v>
      </c>
      <c r="M1787" s="17" t="s">
        <v>164</v>
      </c>
      <c r="N1787" s="17" t="s">
        <v>103</v>
      </c>
      <c r="O1787" s="17">
        <v>0</v>
      </c>
      <c r="P1787" s="18">
        <v>0</v>
      </c>
      <c r="Q1787" s="17" t="s">
        <v>121</v>
      </c>
      <c r="R1787" s="17" t="s">
        <v>122</v>
      </c>
      <c r="S1787" s="17" t="s">
        <v>122</v>
      </c>
      <c r="T1787" s="17" t="s">
        <v>121</v>
      </c>
      <c r="U1787" s="17" t="s">
        <v>122</v>
      </c>
      <c r="V1787" s="17" t="s">
        <v>122</v>
      </c>
      <c r="W1787" s="37" t="s">
        <v>296</v>
      </c>
      <c r="X1787" s="50">
        <v>43650</v>
      </c>
      <c r="Y1787" s="50">
        <f t="shared" si="126"/>
        <v>43650</v>
      </c>
      <c r="Z1787" s="17">
        <f t="shared" si="127"/>
        <v>1780</v>
      </c>
      <c r="AA1787" s="18">
        <v>120</v>
      </c>
      <c r="AB1787" s="18">
        <v>0</v>
      </c>
      <c r="AD1787" s="31" t="s">
        <v>400</v>
      </c>
      <c r="AE1787" s="17">
        <f t="shared" si="128"/>
        <v>1780</v>
      </c>
      <c r="AF1787" s="32" t="s">
        <v>401</v>
      </c>
      <c r="AG1787" s="33" t="s">
        <v>173</v>
      </c>
      <c r="AH1787" s="19">
        <f t="shared" si="130"/>
        <v>43738</v>
      </c>
      <c r="AI1787" s="19">
        <f t="shared" si="131"/>
        <v>43738</v>
      </c>
      <c r="AJ1787" s="17" t="s">
        <v>402</v>
      </c>
    </row>
    <row r="1788" spans="1:36" ht="15" customHeight="1">
      <c r="A1788" s="38">
        <f t="shared" si="129"/>
        <v>2019</v>
      </c>
      <c r="B1788" s="19">
        <v>43647</v>
      </c>
      <c r="C1788" s="19">
        <v>43738</v>
      </c>
      <c r="D1788" s="17" t="s">
        <v>96</v>
      </c>
      <c r="E1788" s="17">
        <v>322</v>
      </c>
      <c r="F1788" s="17" t="s">
        <v>144</v>
      </c>
      <c r="G1788" s="17" t="s">
        <v>144</v>
      </c>
      <c r="H1788" s="17" t="s">
        <v>145</v>
      </c>
      <c r="I1788" s="17" t="s">
        <v>358</v>
      </c>
      <c r="J1788" s="17" t="s">
        <v>359</v>
      </c>
      <c r="K1788" s="17" t="s">
        <v>289</v>
      </c>
      <c r="L1788" s="17" t="s">
        <v>101</v>
      </c>
      <c r="M1788" s="17" t="s">
        <v>164</v>
      </c>
      <c r="N1788" s="17" t="s">
        <v>103</v>
      </c>
      <c r="O1788" s="17">
        <v>0</v>
      </c>
      <c r="P1788" s="18">
        <v>0</v>
      </c>
      <c r="Q1788" s="17" t="s">
        <v>121</v>
      </c>
      <c r="R1788" s="17" t="s">
        <v>122</v>
      </c>
      <c r="S1788" s="17" t="s">
        <v>122</v>
      </c>
      <c r="T1788" s="17" t="s">
        <v>121</v>
      </c>
      <c r="U1788" s="17" t="s">
        <v>122</v>
      </c>
      <c r="V1788" s="17" t="s">
        <v>122</v>
      </c>
      <c r="W1788" s="37" t="s">
        <v>296</v>
      </c>
      <c r="X1788" s="50">
        <v>43647</v>
      </c>
      <c r="Y1788" s="50">
        <f t="shared" ref="Y1788:Y1850" si="132">+X1788</f>
        <v>43647</v>
      </c>
      <c r="Z1788" s="17">
        <f t="shared" si="127"/>
        <v>1781</v>
      </c>
      <c r="AA1788" s="18">
        <v>232</v>
      </c>
      <c r="AB1788" s="18">
        <v>0</v>
      </c>
      <c r="AD1788" s="31" t="s">
        <v>400</v>
      </c>
      <c r="AE1788" s="17">
        <f t="shared" si="128"/>
        <v>1781</v>
      </c>
      <c r="AF1788" s="32" t="s">
        <v>401</v>
      </c>
      <c r="AG1788" s="33" t="s">
        <v>173</v>
      </c>
      <c r="AH1788" s="19">
        <f t="shared" si="130"/>
        <v>43738</v>
      </c>
      <c r="AI1788" s="19">
        <f t="shared" si="131"/>
        <v>43738</v>
      </c>
      <c r="AJ1788" s="17" t="s">
        <v>402</v>
      </c>
    </row>
    <row r="1789" spans="1:36" ht="15" customHeight="1">
      <c r="A1789" s="38">
        <f t="shared" si="129"/>
        <v>2019</v>
      </c>
      <c r="B1789" s="19">
        <v>43647</v>
      </c>
      <c r="C1789" s="19">
        <v>43738</v>
      </c>
      <c r="D1789" s="17" t="s">
        <v>96</v>
      </c>
      <c r="E1789" s="17">
        <v>322</v>
      </c>
      <c r="F1789" s="17" t="s">
        <v>144</v>
      </c>
      <c r="G1789" s="17" t="s">
        <v>144</v>
      </c>
      <c r="H1789" s="17" t="s">
        <v>145</v>
      </c>
      <c r="I1789" s="17" t="s">
        <v>358</v>
      </c>
      <c r="J1789" s="17" t="s">
        <v>359</v>
      </c>
      <c r="K1789" s="17" t="s">
        <v>289</v>
      </c>
      <c r="L1789" s="17" t="s">
        <v>101</v>
      </c>
      <c r="M1789" s="17" t="s">
        <v>164</v>
      </c>
      <c r="N1789" s="17" t="s">
        <v>103</v>
      </c>
      <c r="O1789" s="17">
        <v>0</v>
      </c>
      <c r="P1789" s="18">
        <v>0</v>
      </c>
      <c r="Q1789" s="17" t="s">
        <v>121</v>
      </c>
      <c r="R1789" s="17" t="s">
        <v>122</v>
      </c>
      <c r="S1789" s="17" t="s">
        <v>122</v>
      </c>
      <c r="T1789" s="17" t="s">
        <v>121</v>
      </c>
      <c r="U1789" s="17" t="s">
        <v>122</v>
      </c>
      <c r="V1789" s="17" t="s">
        <v>122</v>
      </c>
      <c r="W1789" s="37" t="s">
        <v>296</v>
      </c>
      <c r="X1789" s="50">
        <v>43645</v>
      </c>
      <c r="Y1789" s="50">
        <f t="shared" si="132"/>
        <v>43645</v>
      </c>
      <c r="Z1789" s="17">
        <f t="shared" ref="Z1789:Z1852" si="133">+Z1788+1</f>
        <v>1782</v>
      </c>
      <c r="AA1789" s="18">
        <v>204.16</v>
      </c>
      <c r="AB1789" s="18">
        <v>0</v>
      </c>
      <c r="AD1789" s="31" t="s">
        <v>400</v>
      </c>
      <c r="AE1789" s="17">
        <f t="shared" ref="AE1789:AE1852" si="134">+AE1788+1</f>
        <v>1782</v>
      </c>
      <c r="AF1789" s="32" t="s">
        <v>401</v>
      </c>
      <c r="AG1789" s="33" t="s">
        <v>173</v>
      </c>
      <c r="AH1789" s="19">
        <f t="shared" si="130"/>
        <v>43738</v>
      </c>
      <c r="AI1789" s="19">
        <f t="shared" si="131"/>
        <v>43738</v>
      </c>
      <c r="AJ1789" s="17" t="s">
        <v>402</v>
      </c>
    </row>
    <row r="1790" spans="1:36" ht="15" customHeight="1">
      <c r="A1790" s="38">
        <f t="shared" ref="A1790:A1853" si="135">YEAR(B1790)</f>
        <v>2019</v>
      </c>
      <c r="B1790" s="19">
        <v>43647</v>
      </c>
      <c r="C1790" s="19">
        <v>43738</v>
      </c>
      <c r="D1790" s="17" t="s">
        <v>96</v>
      </c>
      <c r="E1790" s="17">
        <v>322</v>
      </c>
      <c r="F1790" s="17" t="s">
        <v>144</v>
      </c>
      <c r="G1790" s="17" t="s">
        <v>144</v>
      </c>
      <c r="H1790" s="17" t="s">
        <v>145</v>
      </c>
      <c r="I1790" s="17" t="s">
        <v>1346</v>
      </c>
      <c r="J1790" s="17" t="s">
        <v>305</v>
      </c>
      <c r="K1790" s="17" t="s">
        <v>306</v>
      </c>
      <c r="L1790" s="17" t="s">
        <v>101</v>
      </c>
      <c r="M1790" s="17" t="s">
        <v>164</v>
      </c>
      <c r="N1790" s="17" t="s">
        <v>103</v>
      </c>
      <c r="O1790" s="17">
        <v>0</v>
      </c>
      <c r="P1790" s="18">
        <v>0</v>
      </c>
      <c r="Q1790" s="17" t="s">
        <v>121</v>
      </c>
      <c r="R1790" s="17" t="s">
        <v>122</v>
      </c>
      <c r="S1790" s="17" t="s">
        <v>122</v>
      </c>
      <c r="T1790" s="17" t="s">
        <v>121</v>
      </c>
      <c r="U1790" s="17" t="s">
        <v>122</v>
      </c>
      <c r="V1790" s="17" t="s">
        <v>122</v>
      </c>
      <c r="W1790" s="37" t="s">
        <v>296</v>
      </c>
      <c r="X1790" s="50">
        <v>43643</v>
      </c>
      <c r="Y1790" s="50">
        <f t="shared" si="132"/>
        <v>43643</v>
      </c>
      <c r="Z1790" s="17">
        <f t="shared" si="133"/>
        <v>1783</v>
      </c>
      <c r="AA1790" s="18">
        <v>143</v>
      </c>
      <c r="AB1790" s="18">
        <v>0</v>
      </c>
      <c r="AD1790" s="31" t="s">
        <v>400</v>
      </c>
      <c r="AE1790" s="17">
        <f t="shared" si="134"/>
        <v>1783</v>
      </c>
      <c r="AF1790" s="32" t="s">
        <v>401</v>
      </c>
      <c r="AG1790" s="33" t="s">
        <v>173</v>
      </c>
      <c r="AH1790" s="19">
        <f t="shared" si="130"/>
        <v>43738</v>
      </c>
      <c r="AI1790" s="19">
        <f t="shared" si="131"/>
        <v>43738</v>
      </c>
      <c r="AJ1790" s="17" t="s">
        <v>402</v>
      </c>
    </row>
    <row r="1791" spans="1:36" ht="15" customHeight="1">
      <c r="A1791" s="38">
        <f t="shared" si="135"/>
        <v>2019</v>
      </c>
      <c r="B1791" s="19">
        <v>43647</v>
      </c>
      <c r="C1791" s="19">
        <v>43738</v>
      </c>
      <c r="D1791" s="17" t="s">
        <v>96</v>
      </c>
      <c r="E1791" s="17">
        <v>322</v>
      </c>
      <c r="F1791" s="17" t="s">
        <v>144</v>
      </c>
      <c r="G1791" s="17" t="s">
        <v>144</v>
      </c>
      <c r="H1791" s="17" t="s">
        <v>145</v>
      </c>
      <c r="I1791" s="17" t="s">
        <v>1346</v>
      </c>
      <c r="J1791" s="17" t="s">
        <v>305</v>
      </c>
      <c r="K1791" s="17" t="s">
        <v>306</v>
      </c>
      <c r="L1791" s="17" t="s">
        <v>101</v>
      </c>
      <c r="M1791" s="17" t="s">
        <v>1699</v>
      </c>
      <c r="N1791" s="17" t="s">
        <v>103</v>
      </c>
      <c r="O1791" s="17">
        <v>0</v>
      </c>
      <c r="P1791" s="18">
        <v>0</v>
      </c>
      <c r="Q1791" s="17" t="s">
        <v>121</v>
      </c>
      <c r="R1791" s="17" t="s">
        <v>122</v>
      </c>
      <c r="S1791" s="17" t="s">
        <v>122</v>
      </c>
      <c r="T1791" s="17" t="s">
        <v>121</v>
      </c>
      <c r="U1791" s="17" t="s">
        <v>122</v>
      </c>
      <c r="V1791" s="17" t="s">
        <v>1699</v>
      </c>
      <c r="W1791" s="37" t="s">
        <v>296</v>
      </c>
      <c r="X1791" s="50">
        <v>43642</v>
      </c>
      <c r="Y1791" s="50">
        <f t="shared" si="132"/>
        <v>43642</v>
      </c>
      <c r="Z1791" s="17">
        <f t="shared" si="133"/>
        <v>1784</v>
      </c>
      <c r="AA1791" s="18">
        <v>49</v>
      </c>
      <c r="AB1791" s="18">
        <v>0</v>
      </c>
      <c r="AD1791" s="31" t="s">
        <v>400</v>
      </c>
      <c r="AE1791" s="17">
        <f t="shared" si="134"/>
        <v>1784</v>
      </c>
      <c r="AF1791" s="32" t="s">
        <v>401</v>
      </c>
      <c r="AG1791" s="33" t="s">
        <v>173</v>
      </c>
      <c r="AH1791" s="19">
        <f t="shared" si="130"/>
        <v>43738</v>
      </c>
      <c r="AI1791" s="19">
        <f t="shared" si="131"/>
        <v>43738</v>
      </c>
      <c r="AJ1791" s="17" t="s">
        <v>402</v>
      </c>
    </row>
    <row r="1792" spans="1:36" ht="15" customHeight="1">
      <c r="A1792" s="38">
        <f t="shared" si="135"/>
        <v>2019</v>
      </c>
      <c r="B1792" s="19">
        <v>43647</v>
      </c>
      <c r="C1792" s="19">
        <v>43738</v>
      </c>
      <c r="D1792" s="17" t="s">
        <v>96</v>
      </c>
      <c r="E1792" s="17">
        <v>322</v>
      </c>
      <c r="F1792" s="17" t="s">
        <v>144</v>
      </c>
      <c r="G1792" s="17" t="s">
        <v>144</v>
      </c>
      <c r="H1792" s="17" t="s">
        <v>145</v>
      </c>
      <c r="I1792" s="17" t="s">
        <v>1346</v>
      </c>
      <c r="J1792" s="17" t="s">
        <v>305</v>
      </c>
      <c r="K1792" s="17" t="s">
        <v>306</v>
      </c>
      <c r="L1792" s="17" t="s">
        <v>101</v>
      </c>
      <c r="M1792" s="17" t="s">
        <v>136</v>
      </c>
      <c r="N1792" s="17" t="s">
        <v>103</v>
      </c>
      <c r="O1792" s="17">
        <v>0</v>
      </c>
      <c r="P1792" s="18">
        <v>0</v>
      </c>
      <c r="Q1792" s="17" t="s">
        <v>121</v>
      </c>
      <c r="R1792" s="17" t="s">
        <v>122</v>
      </c>
      <c r="S1792" s="17" t="s">
        <v>122</v>
      </c>
      <c r="T1792" s="17" t="s">
        <v>121</v>
      </c>
      <c r="U1792" s="17" t="s">
        <v>136</v>
      </c>
      <c r="V1792" s="17" t="s">
        <v>136</v>
      </c>
      <c r="W1792" s="37" t="s">
        <v>296</v>
      </c>
      <c r="X1792" s="50">
        <v>43641</v>
      </c>
      <c r="Y1792" s="50">
        <f t="shared" si="132"/>
        <v>43641</v>
      </c>
      <c r="Z1792" s="17">
        <f t="shared" si="133"/>
        <v>1785</v>
      </c>
      <c r="AA1792" s="18">
        <v>90</v>
      </c>
      <c r="AB1792" s="18">
        <v>0</v>
      </c>
      <c r="AD1792" s="31" t="s">
        <v>400</v>
      </c>
      <c r="AE1792" s="17">
        <f t="shared" si="134"/>
        <v>1785</v>
      </c>
      <c r="AF1792" s="32" t="s">
        <v>401</v>
      </c>
      <c r="AG1792" s="33" t="s">
        <v>173</v>
      </c>
      <c r="AH1792" s="19">
        <f t="shared" si="130"/>
        <v>43738</v>
      </c>
      <c r="AI1792" s="19">
        <f t="shared" si="131"/>
        <v>43738</v>
      </c>
      <c r="AJ1792" s="17" t="s">
        <v>402</v>
      </c>
    </row>
    <row r="1793" spans="1:36" ht="15" customHeight="1">
      <c r="A1793" s="38">
        <f t="shared" si="135"/>
        <v>2019</v>
      </c>
      <c r="B1793" s="19">
        <v>43647</v>
      </c>
      <c r="C1793" s="19">
        <v>43738</v>
      </c>
      <c r="D1793" s="17" t="s">
        <v>96</v>
      </c>
      <c r="E1793" s="17">
        <v>322</v>
      </c>
      <c r="F1793" s="17" t="s">
        <v>144</v>
      </c>
      <c r="G1793" s="17" t="s">
        <v>144</v>
      </c>
      <c r="H1793" s="17" t="s">
        <v>145</v>
      </c>
      <c r="I1793" s="17" t="s">
        <v>1346</v>
      </c>
      <c r="J1793" s="17" t="s">
        <v>305</v>
      </c>
      <c r="K1793" s="17" t="s">
        <v>306</v>
      </c>
      <c r="L1793" s="17" t="s">
        <v>101</v>
      </c>
      <c r="M1793" s="17" t="s">
        <v>136</v>
      </c>
      <c r="N1793" s="17" t="s">
        <v>103</v>
      </c>
      <c r="O1793" s="17">
        <v>0</v>
      </c>
      <c r="P1793" s="18">
        <v>0</v>
      </c>
      <c r="Q1793" s="17" t="s">
        <v>121</v>
      </c>
      <c r="R1793" s="17" t="s">
        <v>122</v>
      </c>
      <c r="S1793" s="17" t="s">
        <v>122</v>
      </c>
      <c r="T1793" s="17" t="s">
        <v>121</v>
      </c>
      <c r="U1793" s="17" t="s">
        <v>136</v>
      </c>
      <c r="V1793" s="17" t="s">
        <v>136</v>
      </c>
      <c r="W1793" s="37" t="s">
        <v>296</v>
      </c>
      <c r="X1793" s="50">
        <v>43636</v>
      </c>
      <c r="Y1793" s="50">
        <f t="shared" si="132"/>
        <v>43636</v>
      </c>
      <c r="Z1793" s="17">
        <f t="shared" si="133"/>
        <v>1786</v>
      </c>
      <c r="AA1793" s="18">
        <v>500</v>
      </c>
      <c r="AB1793" s="18">
        <v>0</v>
      </c>
      <c r="AD1793" s="31" t="s">
        <v>400</v>
      </c>
      <c r="AE1793" s="17">
        <f t="shared" si="134"/>
        <v>1786</v>
      </c>
      <c r="AF1793" s="32" t="s">
        <v>401</v>
      </c>
      <c r="AG1793" s="33" t="s">
        <v>173</v>
      </c>
      <c r="AH1793" s="19">
        <f t="shared" si="130"/>
        <v>43738</v>
      </c>
      <c r="AI1793" s="19">
        <f t="shared" si="131"/>
        <v>43738</v>
      </c>
      <c r="AJ1793" s="17" t="s">
        <v>402</v>
      </c>
    </row>
    <row r="1794" spans="1:36" ht="15" customHeight="1">
      <c r="A1794" s="38">
        <f t="shared" si="135"/>
        <v>2019</v>
      </c>
      <c r="B1794" s="19">
        <v>43647</v>
      </c>
      <c r="C1794" s="19">
        <v>43738</v>
      </c>
      <c r="D1794" s="17" t="s">
        <v>96</v>
      </c>
      <c r="E1794" s="17">
        <v>322</v>
      </c>
      <c r="F1794" s="17" t="s">
        <v>144</v>
      </c>
      <c r="G1794" s="17" t="s">
        <v>144</v>
      </c>
      <c r="H1794" s="17" t="s">
        <v>145</v>
      </c>
      <c r="I1794" s="17" t="s">
        <v>1346</v>
      </c>
      <c r="J1794" s="17" t="s">
        <v>305</v>
      </c>
      <c r="K1794" s="17" t="s">
        <v>306</v>
      </c>
      <c r="L1794" s="17" t="s">
        <v>101</v>
      </c>
      <c r="M1794" s="17" t="s">
        <v>136</v>
      </c>
      <c r="N1794" s="17" t="s">
        <v>103</v>
      </c>
      <c r="O1794" s="17">
        <v>0</v>
      </c>
      <c r="P1794" s="18">
        <v>0</v>
      </c>
      <c r="Q1794" s="17" t="s">
        <v>121</v>
      </c>
      <c r="R1794" s="17" t="s">
        <v>122</v>
      </c>
      <c r="S1794" s="17" t="s">
        <v>122</v>
      </c>
      <c r="T1794" s="17" t="s">
        <v>121</v>
      </c>
      <c r="U1794" s="17" t="s">
        <v>136</v>
      </c>
      <c r="V1794" s="17" t="s">
        <v>136</v>
      </c>
      <c r="W1794" s="37" t="s">
        <v>296</v>
      </c>
      <c r="X1794" s="50">
        <v>43640</v>
      </c>
      <c r="Y1794" s="50">
        <f t="shared" si="132"/>
        <v>43640</v>
      </c>
      <c r="Z1794" s="17">
        <f t="shared" si="133"/>
        <v>1787</v>
      </c>
      <c r="AA1794" s="18">
        <v>300.01</v>
      </c>
      <c r="AB1794" s="18">
        <v>0</v>
      </c>
      <c r="AD1794" s="31" t="s">
        <v>400</v>
      </c>
      <c r="AE1794" s="17">
        <f t="shared" si="134"/>
        <v>1787</v>
      </c>
      <c r="AF1794" s="32" t="s">
        <v>401</v>
      </c>
      <c r="AG1794" s="33" t="s">
        <v>173</v>
      </c>
      <c r="AH1794" s="19">
        <f t="shared" si="130"/>
        <v>43738</v>
      </c>
      <c r="AI1794" s="19">
        <f t="shared" si="131"/>
        <v>43738</v>
      </c>
      <c r="AJ1794" s="17" t="s">
        <v>402</v>
      </c>
    </row>
    <row r="1795" spans="1:36" ht="15" customHeight="1">
      <c r="A1795" s="38">
        <f t="shared" si="135"/>
        <v>2019</v>
      </c>
      <c r="B1795" s="19">
        <v>43647</v>
      </c>
      <c r="C1795" s="19">
        <v>43738</v>
      </c>
      <c r="D1795" s="17" t="s">
        <v>96</v>
      </c>
      <c r="E1795" s="17">
        <v>322</v>
      </c>
      <c r="F1795" s="17" t="s">
        <v>144</v>
      </c>
      <c r="G1795" s="17" t="s">
        <v>144</v>
      </c>
      <c r="H1795" s="17" t="s">
        <v>145</v>
      </c>
      <c r="I1795" s="17" t="s">
        <v>1346</v>
      </c>
      <c r="J1795" s="17" t="s">
        <v>305</v>
      </c>
      <c r="K1795" s="17" t="s">
        <v>306</v>
      </c>
      <c r="L1795" s="17" t="s">
        <v>101</v>
      </c>
      <c r="M1795" s="17" t="s">
        <v>136</v>
      </c>
      <c r="N1795" s="17" t="s">
        <v>103</v>
      </c>
      <c r="O1795" s="17">
        <v>0</v>
      </c>
      <c r="P1795" s="18">
        <v>0</v>
      </c>
      <c r="Q1795" s="17" t="s">
        <v>121</v>
      </c>
      <c r="R1795" s="17" t="s">
        <v>122</v>
      </c>
      <c r="S1795" s="17" t="s">
        <v>122</v>
      </c>
      <c r="T1795" s="17" t="s">
        <v>121</v>
      </c>
      <c r="U1795" s="17" t="s">
        <v>136</v>
      </c>
      <c r="V1795" s="17" t="s">
        <v>136</v>
      </c>
      <c r="W1795" s="37" t="s">
        <v>296</v>
      </c>
      <c r="X1795" s="50">
        <v>43647</v>
      </c>
      <c r="Y1795" s="50">
        <f t="shared" si="132"/>
        <v>43647</v>
      </c>
      <c r="Z1795" s="17">
        <f t="shared" si="133"/>
        <v>1788</v>
      </c>
      <c r="AA1795" s="18">
        <v>348</v>
      </c>
      <c r="AB1795" s="18">
        <v>0</v>
      </c>
      <c r="AD1795" s="31" t="s">
        <v>400</v>
      </c>
      <c r="AE1795" s="17">
        <f t="shared" si="134"/>
        <v>1788</v>
      </c>
      <c r="AF1795" s="32" t="s">
        <v>401</v>
      </c>
      <c r="AG1795" s="33" t="s">
        <v>173</v>
      </c>
      <c r="AH1795" s="19">
        <f t="shared" si="130"/>
        <v>43738</v>
      </c>
      <c r="AI1795" s="19">
        <f t="shared" si="131"/>
        <v>43738</v>
      </c>
      <c r="AJ1795" s="17" t="s">
        <v>402</v>
      </c>
    </row>
    <row r="1796" spans="1:36" ht="15" customHeight="1">
      <c r="A1796" s="38">
        <f t="shared" si="135"/>
        <v>2019</v>
      </c>
      <c r="B1796" s="19">
        <v>43647</v>
      </c>
      <c r="C1796" s="19">
        <v>43738</v>
      </c>
      <c r="D1796" s="17" t="s">
        <v>96</v>
      </c>
      <c r="E1796" s="17">
        <v>322</v>
      </c>
      <c r="F1796" s="17" t="s">
        <v>144</v>
      </c>
      <c r="G1796" s="17" t="s">
        <v>144</v>
      </c>
      <c r="H1796" s="17" t="s">
        <v>145</v>
      </c>
      <c r="I1796" s="17" t="s">
        <v>1346</v>
      </c>
      <c r="J1796" s="17" t="s">
        <v>305</v>
      </c>
      <c r="K1796" s="17" t="s">
        <v>306</v>
      </c>
      <c r="L1796" s="17" t="s">
        <v>101</v>
      </c>
      <c r="M1796" s="17" t="s">
        <v>136</v>
      </c>
      <c r="N1796" s="17" t="s">
        <v>103</v>
      </c>
      <c r="O1796" s="17">
        <v>0</v>
      </c>
      <c r="P1796" s="18">
        <v>0</v>
      </c>
      <c r="Q1796" s="17" t="s">
        <v>121</v>
      </c>
      <c r="R1796" s="17" t="s">
        <v>122</v>
      </c>
      <c r="S1796" s="17" t="s">
        <v>122</v>
      </c>
      <c r="T1796" s="17" t="s">
        <v>121</v>
      </c>
      <c r="U1796" s="17" t="s">
        <v>136</v>
      </c>
      <c r="V1796" s="17" t="s">
        <v>136</v>
      </c>
      <c r="W1796" s="37" t="s">
        <v>296</v>
      </c>
      <c r="X1796" s="50">
        <v>43644</v>
      </c>
      <c r="Y1796" s="50">
        <f t="shared" si="132"/>
        <v>43644</v>
      </c>
      <c r="Z1796" s="17">
        <f t="shared" si="133"/>
        <v>1789</v>
      </c>
      <c r="AA1796" s="18">
        <v>200</v>
      </c>
      <c r="AB1796" s="18">
        <v>0</v>
      </c>
      <c r="AD1796" s="31" t="s">
        <v>400</v>
      </c>
      <c r="AE1796" s="17">
        <f t="shared" si="134"/>
        <v>1789</v>
      </c>
      <c r="AF1796" s="32" t="s">
        <v>401</v>
      </c>
      <c r="AG1796" s="33" t="s">
        <v>173</v>
      </c>
      <c r="AH1796" s="19">
        <f t="shared" si="130"/>
        <v>43738</v>
      </c>
      <c r="AI1796" s="19">
        <f t="shared" si="131"/>
        <v>43738</v>
      </c>
      <c r="AJ1796" s="17" t="s">
        <v>402</v>
      </c>
    </row>
    <row r="1797" spans="1:36" ht="15" customHeight="1">
      <c r="A1797" s="38">
        <f t="shared" si="135"/>
        <v>2019</v>
      </c>
      <c r="B1797" s="19">
        <v>43647</v>
      </c>
      <c r="C1797" s="19">
        <v>43738</v>
      </c>
      <c r="D1797" s="17" t="s">
        <v>96</v>
      </c>
      <c r="E1797" s="17">
        <v>322</v>
      </c>
      <c r="F1797" s="17" t="s">
        <v>144</v>
      </c>
      <c r="G1797" s="17" t="s">
        <v>144</v>
      </c>
      <c r="H1797" s="17" t="s">
        <v>145</v>
      </c>
      <c r="I1797" s="17" t="s">
        <v>331</v>
      </c>
      <c r="J1797" s="17" t="s">
        <v>332</v>
      </c>
      <c r="K1797" s="17" t="s">
        <v>333</v>
      </c>
      <c r="L1797" s="17" t="s">
        <v>101</v>
      </c>
      <c r="M1797" s="17" t="s">
        <v>136</v>
      </c>
      <c r="N1797" s="17" t="s">
        <v>103</v>
      </c>
      <c r="O1797" s="17">
        <v>0</v>
      </c>
      <c r="P1797" s="18">
        <v>0</v>
      </c>
      <c r="Q1797" s="17" t="s">
        <v>121</v>
      </c>
      <c r="R1797" s="17" t="s">
        <v>122</v>
      </c>
      <c r="S1797" s="17" t="s">
        <v>122</v>
      </c>
      <c r="T1797" s="17" t="s">
        <v>121</v>
      </c>
      <c r="U1797" s="17" t="s">
        <v>136</v>
      </c>
      <c r="V1797" s="17" t="s">
        <v>136</v>
      </c>
      <c r="W1797" s="37" t="s">
        <v>296</v>
      </c>
      <c r="X1797" s="50">
        <v>43650</v>
      </c>
      <c r="Y1797" s="50">
        <f t="shared" si="132"/>
        <v>43650</v>
      </c>
      <c r="Z1797" s="17">
        <f t="shared" si="133"/>
        <v>1790</v>
      </c>
      <c r="AA1797" s="18">
        <v>174</v>
      </c>
      <c r="AB1797" s="18">
        <v>0</v>
      </c>
      <c r="AD1797" s="31" t="s">
        <v>400</v>
      </c>
      <c r="AE1797" s="17">
        <f t="shared" si="134"/>
        <v>1790</v>
      </c>
      <c r="AF1797" s="32" t="s">
        <v>401</v>
      </c>
      <c r="AG1797" s="33" t="s">
        <v>173</v>
      </c>
      <c r="AH1797" s="19">
        <f t="shared" si="130"/>
        <v>43738</v>
      </c>
      <c r="AI1797" s="19">
        <f t="shared" si="131"/>
        <v>43738</v>
      </c>
      <c r="AJ1797" s="17" t="s">
        <v>402</v>
      </c>
    </row>
    <row r="1798" spans="1:36" ht="15" customHeight="1">
      <c r="A1798" s="38">
        <f t="shared" si="135"/>
        <v>2019</v>
      </c>
      <c r="B1798" s="19">
        <v>43647</v>
      </c>
      <c r="C1798" s="19">
        <v>43738</v>
      </c>
      <c r="D1798" s="17" t="s">
        <v>96</v>
      </c>
      <c r="E1798" s="17">
        <v>322</v>
      </c>
      <c r="F1798" s="17" t="s">
        <v>144</v>
      </c>
      <c r="G1798" s="17" t="s">
        <v>144</v>
      </c>
      <c r="H1798" s="17" t="s">
        <v>145</v>
      </c>
      <c r="I1798" s="17" t="s">
        <v>331</v>
      </c>
      <c r="J1798" s="17" t="s">
        <v>332</v>
      </c>
      <c r="K1798" s="17" t="s">
        <v>333</v>
      </c>
      <c r="L1798" s="17" t="s">
        <v>101</v>
      </c>
      <c r="M1798" s="17" t="s">
        <v>136</v>
      </c>
      <c r="N1798" s="17" t="s">
        <v>103</v>
      </c>
      <c r="O1798" s="17">
        <v>0</v>
      </c>
      <c r="P1798" s="18">
        <v>0</v>
      </c>
      <c r="Q1798" s="17" t="s">
        <v>121</v>
      </c>
      <c r="R1798" s="17" t="s">
        <v>122</v>
      </c>
      <c r="S1798" s="17" t="s">
        <v>122</v>
      </c>
      <c r="T1798" s="17" t="s">
        <v>121</v>
      </c>
      <c r="U1798" s="17" t="s">
        <v>136</v>
      </c>
      <c r="V1798" s="17" t="s">
        <v>136</v>
      </c>
      <c r="W1798" s="37" t="s">
        <v>296</v>
      </c>
      <c r="X1798" s="50">
        <v>43651</v>
      </c>
      <c r="Y1798" s="50">
        <f t="shared" si="132"/>
        <v>43651</v>
      </c>
      <c r="Z1798" s="17">
        <f t="shared" si="133"/>
        <v>1791</v>
      </c>
      <c r="AA1798" s="18">
        <v>522</v>
      </c>
      <c r="AB1798" s="18">
        <v>0</v>
      </c>
      <c r="AD1798" s="31" t="s">
        <v>400</v>
      </c>
      <c r="AE1798" s="17">
        <f t="shared" si="134"/>
        <v>1791</v>
      </c>
      <c r="AF1798" s="32" t="s">
        <v>401</v>
      </c>
      <c r="AG1798" s="33" t="s">
        <v>173</v>
      </c>
      <c r="AH1798" s="19">
        <f t="shared" si="130"/>
        <v>43738</v>
      </c>
      <c r="AI1798" s="19">
        <f t="shared" si="131"/>
        <v>43738</v>
      </c>
      <c r="AJ1798" s="17" t="s">
        <v>402</v>
      </c>
    </row>
    <row r="1799" spans="1:36" ht="15" customHeight="1">
      <c r="A1799" s="38">
        <f t="shared" si="135"/>
        <v>2019</v>
      </c>
      <c r="B1799" s="19">
        <v>43647</v>
      </c>
      <c r="C1799" s="19">
        <v>43738</v>
      </c>
      <c r="D1799" s="17" t="s">
        <v>96</v>
      </c>
      <c r="E1799" s="17">
        <v>322</v>
      </c>
      <c r="F1799" s="17" t="s">
        <v>144</v>
      </c>
      <c r="G1799" s="17" t="s">
        <v>144</v>
      </c>
      <c r="H1799" s="17" t="s">
        <v>145</v>
      </c>
      <c r="I1799" s="17" t="s">
        <v>331</v>
      </c>
      <c r="J1799" s="17" t="s">
        <v>332</v>
      </c>
      <c r="K1799" s="17" t="s">
        <v>333</v>
      </c>
      <c r="L1799" s="17" t="s">
        <v>101</v>
      </c>
      <c r="M1799" s="17" t="s">
        <v>136</v>
      </c>
      <c r="N1799" s="17" t="s">
        <v>103</v>
      </c>
      <c r="O1799" s="17">
        <v>0</v>
      </c>
      <c r="P1799" s="18">
        <v>0</v>
      </c>
      <c r="Q1799" s="17" t="s">
        <v>121</v>
      </c>
      <c r="R1799" s="17" t="s">
        <v>122</v>
      </c>
      <c r="S1799" s="17" t="s">
        <v>122</v>
      </c>
      <c r="T1799" s="17" t="s">
        <v>121</v>
      </c>
      <c r="U1799" s="17" t="s">
        <v>136</v>
      </c>
      <c r="V1799" s="17" t="s">
        <v>136</v>
      </c>
      <c r="W1799" s="37" t="s">
        <v>296</v>
      </c>
      <c r="X1799" s="50">
        <v>43649</v>
      </c>
      <c r="Y1799" s="50">
        <f t="shared" si="132"/>
        <v>43649</v>
      </c>
      <c r="Z1799" s="17">
        <f t="shared" si="133"/>
        <v>1792</v>
      </c>
      <c r="AA1799" s="18">
        <v>183</v>
      </c>
      <c r="AB1799" s="18">
        <v>0</v>
      </c>
      <c r="AD1799" s="31" t="s">
        <v>400</v>
      </c>
      <c r="AE1799" s="17">
        <f t="shared" si="134"/>
        <v>1792</v>
      </c>
      <c r="AF1799" s="32" t="s">
        <v>401</v>
      </c>
      <c r="AG1799" s="33" t="s">
        <v>173</v>
      </c>
      <c r="AH1799" s="19">
        <f t="shared" si="130"/>
        <v>43738</v>
      </c>
      <c r="AI1799" s="19">
        <f t="shared" si="131"/>
        <v>43738</v>
      </c>
      <c r="AJ1799" s="17" t="s">
        <v>402</v>
      </c>
    </row>
    <row r="1800" spans="1:36" ht="15" customHeight="1">
      <c r="A1800" s="38">
        <f t="shared" si="135"/>
        <v>2019</v>
      </c>
      <c r="B1800" s="19">
        <v>43647</v>
      </c>
      <c r="C1800" s="19">
        <v>43738</v>
      </c>
      <c r="D1800" s="17" t="s">
        <v>96</v>
      </c>
      <c r="E1800" s="17">
        <v>322</v>
      </c>
      <c r="F1800" s="17" t="s">
        <v>144</v>
      </c>
      <c r="G1800" s="17" t="s">
        <v>144</v>
      </c>
      <c r="H1800" s="17" t="s">
        <v>145</v>
      </c>
      <c r="I1800" s="17" t="s">
        <v>2338</v>
      </c>
      <c r="J1800" s="17" t="s">
        <v>289</v>
      </c>
      <c r="K1800" s="17" t="s">
        <v>2339</v>
      </c>
      <c r="L1800" s="17" t="s">
        <v>101</v>
      </c>
      <c r="M1800" s="17" t="s">
        <v>233</v>
      </c>
      <c r="N1800" s="17" t="s">
        <v>103</v>
      </c>
      <c r="O1800" s="17">
        <v>0</v>
      </c>
      <c r="P1800" s="18">
        <v>0</v>
      </c>
      <c r="Q1800" s="17" t="s">
        <v>121</v>
      </c>
      <c r="R1800" s="17" t="s">
        <v>122</v>
      </c>
      <c r="S1800" s="17" t="s">
        <v>122</v>
      </c>
      <c r="T1800" s="17" t="s">
        <v>121</v>
      </c>
      <c r="U1800" s="17" t="s">
        <v>122</v>
      </c>
      <c r="V1800" s="17" t="s">
        <v>2345</v>
      </c>
      <c r="W1800" s="37" t="s">
        <v>296</v>
      </c>
      <c r="X1800" s="50">
        <v>43649</v>
      </c>
      <c r="Y1800" s="50">
        <f t="shared" si="132"/>
        <v>43649</v>
      </c>
      <c r="Z1800" s="17">
        <f t="shared" si="133"/>
        <v>1793</v>
      </c>
      <c r="AA1800" s="18">
        <v>139</v>
      </c>
      <c r="AB1800" s="18">
        <v>0</v>
      </c>
      <c r="AD1800" s="31" t="s">
        <v>400</v>
      </c>
      <c r="AE1800" s="17">
        <f t="shared" si="134"/>
        <v>1793</v>
      </c>
      <c r="AF1800" s="32" t="s">
        <v>401</v>
      </c>
      <c r="AG1800" s="33" t="s">
        <v>173</v>
      </c>
      <c r="AH1800" s="19">
        <f t="shared" si="130"/>
        <v>43738</v>
      </c>
      <c r="AI1800" s="19">
        <f t="shared" si="131"/>
        <v>43738</v>
      </c>
      <c r="AJ1800" s="17" t="s">
        <v>402</v>
      </c>
    </row>
    <row r="1801" spans="1:36" ht="15" customHeight="1">
      <c r="A1801" s="38">
        <f t="shared" si="135"/>
        <v>2019</v>
      </c>
      <c r="B1801" s="19">
        <v>43647</v>
      </c>
      <c r="C1801" s="19">
        <v>43738</v>
      </c>
      <c r="D1801" s="17" t="s">
        <v>96</v>
      </c>
      <c r="E1801" s="17">
        <v>322</v>
      </c>
      <c r="F1801" s="17" t="s">
        <v>144</v>
      </c>
      <c r="G1801" s="17" t="s">
        <v>144</v>
      </c>
      <c r="H1801" s="17" t="s">
        <v>145</v>
      </c>
      <c r="I1801" s="17" t="s">
        <v>2338</v>
      </c>
      <c r="J1801" s="17" t="s">
        <v>289</v>
      </c>
      <c r="K1801" s="17" t="s">
        <v>2339</v>
      </c>
      <c r="L1801" s="17" t="s">
        <v>101</v>
      </c>
      <c r="M1801" s="17" t="s">
        <v>233</v>
      </c>
      <c r="N1801" s="17" t="s">
        <v>103</v>
      </c>
      <c r="O1801" s="17">
        <v>0</v>
      </c>
      <c r="P1801" s="18">
        <v>0</v>
      </c>
      <c r="Q1801" s="17" t="s">
        <v>121</v>
      </c>
      <c r="R1801" s="17" t="s">
        <v>122</v>
      </c>
      <c r="S1801" s="17" t="s">
        <v>122</v>
      </c>
      <c r="T1801" s="17" t="s">
        <v>121</v>
      </c>
      <c r="U1801" s="17" t="s">
        <v>122</v>
      </c>
      <c r="V1801" s="17" t="s">
        <v>2345</v>
      </c>
      <c r="W1801" s="37" t="s">
        <v>296</v>
      </c>
      <c r="X1801" s="50">
        <v>43641</v>
      </c>
      <c r="Y1801" s="50">
        <f t="shared" si="132"/>
        <v>43641</v>
      </c>
      <c r="Z1801" s="17">
        <f t="shared" si="133"/>
        <v>1794</v>
      </c>
      <c r="AA1801" s="18">
        <v>168</v>
      </c>
      <c r="AB1801" s="18">
        <v>0</v>
      </c>
      <c r="AD1801" s="31" t="s">
        <v>400</v>
      </c>
      <c r="AE1801" s="17">
        <f t="shared" si="134"/>
        <v>1794</v>
      </c>
      <c r="AF1801" s="32" t="s">
        <v>401</v>
      </c>
      <c r="AG1801" s="33" t="s">
        <v>173</v>
      </c>
      <c r="AH1801" s="19">
        <f t="shared" si="130"/>
        <v>43738</v>
      </c>
      <c r="AI1801" s="19">
        <f t="shared" si="131"/>
        <v>43738</v>
      </c>
      <c r="AJ1801" s="17" t="s">
        <v>402</v>
      </c>
    </row>
    <row r="1802" spans="1:36" ht="15" customHeight="1">
      <c r="A1802" s="38">
        <f t="shared" si="135"/>
        <v>2019</v>
      </c>
      <c r="B1802" s="19">
        <v>43647</v>
      </c>
      <c r="C1802" s="19">
        <v>43738</v>
      </c>
      <c r="D1802" s="17" t="s">
        <v>96</v>
      </c>
      <c r="E1802" s="17">
        <v>322</v>
      </c>
      <c r="F1802" s="17" t="s">
        <v>144</v>
      </c>
      <c r="G1802" s="17" t="s">
        <v>144</v>
      </c>
      <c r="H1802" s="17" t="s">
        <v>145</v>
      </c>
      <c r="I1802" s="17" t="s">
        <v>2338</v>
      </c>
      <c r="J1802" s="17" t="s">
        <v>289</v>
      </c>
      <c r="K1802" s="17" t="s">
        <v>2339</v>
      </c>
      <c r="L1802" s="17" t="s">
        <v>101</v>
      </c>
      <c r="M1802" s="17" t="s">
        <v>164</v>
      </c>
      <c r="N1802" s="17" t="s">
        <v>103</v>
      </c>
      <c r="O1802" s="17">
        <v>0</v>
      </c>
      <c r="P1802" s="18">
        <v>0</v>
      </c>
      <c r="Q1802" s="17" t="s">
        <v>121</v>
      </c>
      <c r="R1802" s="17" t="s">
        <v>122</v>
      </c>
      <c r="S1802" s="17" t="s">
        <v>122</v>
      </c>
      <c r="T1802" s="17" t="s">
        <v>121</v>
      </c>
      <c r="U1802" s="17" t="s">
        <v>122</v>
      </c>
      <c r="V1802" s="17" t="s">
        <v>122</v>
      </c>
      <c r="W1802" s="37" t="s">
        <v>296</v>
      </c>
      <c r="X1802" s="50">
        <v>43647</v>
      </c>
      <c r="Y1802" s="50">
        <f t="shared" si="132"/>
        <v>43647</v>
      </c>
      <c r="Z1802" s="17">
        <f t="shared" si="133"/>
        <v>1795</v>
      </c>
      <c r="AA1802" s="18">
        <v>280</v>
      </c>
      <c r="AB1802" s="18">
        <v>0</v>
      </c>
      <c r="AD1802" s="31" t="s">
        <v>400</v>
      </c>
      <c r="AE1802" s="17">
        <f t="shared" si="134"/>
        <v>1795</v>
      </c>
      <c r="AF1802" s="32" t="s">
        <v>401</v>
      </c>
      <c r="AG1802" s="33" t="s">
        <v>173</v>
      </c>
      <c r="AH1802" s="19">
        <f t="shared" ref="AH1802:AH1865" si="136">+C1802</f>
        <v>43738</v>
      </c>
      <c r="AI1802" s="19">
        <f t="shared" si="131"/>
        <v>43738</v>
      </c>
      <c r="AJ1802" s="17" t="s">
        <v>402</v>
      </c>
    </row>
    <row r="1803" spans="1:36" ht="15" customHeight="1">
      <c r="A1803" s="38">
        <f t="shared" si="135"/>
        <v>2019</v>
      </c>
      <c r="B1803" s="19">
        <v>43647</v>
      </c>
      <c r="C1803" s="19">
        <v>43738</v>
      </c>
      <c r="D1803" s="17" t="s">
        <v>96</v>
      </c>
      <c r="E1803" s="17">
        <v>322</v>
      </c>
      <c r="F1803" s="17" t="s">
        <v>144</v>
      </c>
      <c r="G1803" s="17" t="s">
        <v>144</v>
      </c>
      <c r="H1803" s="17" t="s">
        <v>145</v>
      </c>
      <c r="I1803" s="17" t="s">
        <v>1346</v>
      </c>
      <c r="J1803" s="17" t="s">
        <v>305</v>
      </c>
      <c r="K1803" s="17" t="s">
        <v>306</v>
      </c>
      <c r="L1803" s="17" t="s">
        <v>101</v>
      </c>
      <c r="M1803" s="17" t="s">
        <v>164</v>
      </c>
      <c r="N1803" s="17" t="s">
        <v>103</v>
      </c>
      <c r="O1803" s="17">
        <v>0</v>
      </c>
      <c r="P1803" s="18">
        <v>0</v>
      </c>
      <c r="Q1803" s="17" t="s">
        <v>121</v>
      </c>
      <c r="R1803" s="17" t="s">
        <v>122</v>
      </c>
      <c r="S1803" s="17" t="s">
        <v>122</v>
      </c>
      <c r="T1803" s="17" t="s">
        <v>121</v>
      </c>
      <c r="U1803" s="17" t="s">
        <v>122</v>
      </c>
      <c r="V1803" s="17" t="s">
        <v>122</v>
      </c>
      <c r="W1803" s="37" t="s">
        <v>296</v>
      </c>
      <c r="X1803" s="50">
        <v>43650</v>
      </c>
      <c r="Y1803" s="50">
        <f t="shared" si="132"/>
        <v>43650</v>
      </c>
      <c r="Z1803" s="17">
        <f t="shared" si="133"/>
        <v>1796</v>
      </c>
      <c r="AA1803" s="18">
        <v>188</v>
      </c>
      <c r="AB1803" s="18">
        <v>0</v>
      </c>
      <c r="AD1803" s="31" t="s">
        <v>400</v>
      </c>
      <c r="AE1803" s="17">
        <f t="shared" si="134"/>
        <v>1796</v>
      </c>
      <c r="AF1803" s="32" t="s">
        <v>401</v>
      </c>
      <c r="AG1803" s="33" t="s">
        <v>173</v>
      </c>
      <c r="AH1803" s="19">
        <f t="shared" si="136"/>
        <v>43738</v>
      </c>
      <c r="AI1803" s="19">
        <f t="shared" si="131"/>
        <v>43738</v>
      </c>
      <c r="AJ1803" s="17" t="s">
        <v>402</v>
      </c>
    </row>
    <row r="1804" spans="1:36" ht="15" customHeight="1">
      <c r="A1804" s="38">
        <f t="shared" si="135"/>
        <v>2019</v>
      </c>
      <c r="B1804" s="19">
        <v>43647</v>
      </c>
      <c r="C1804" s="19">
        <v>43738</v>
      </c>
      <c r="D1804" s="17" t="s">
        <v>96</v>
      </c>
      <c r="E1804" s="17">
        <v>322</v>
      </c>
      <c r="F1804" s="17" t="s">
        <v>144</v>
      </c>
      <c r="G1804" s="17" t="s">
        <v>144</v>
      </c>
      <c r="H1804" s="17" t="s">
        <v>145</v>
      </c>
      <c r="I1804" s="17" t="s">
        <v>1346</v>
      </c>
      <c r="J1804" s="17" t="s">
        <v>305</v>
      </c>
      <c r="K1804" s="17" t="s">
        <v>306</v>
      </c>
      <c r="L1804" s="17" t="s">
        <v>101</v>
      </c>
      <c r="M1804" s="17" t="s">
        <v>164</v>
      </c>
      <c r="N1804" s="17" t="s">
        <v>103</v>
      </c>
      <c r="O1804" s="17">
        <v>0</v>
      </c>
      <c r="P1804" s="18">
        <v>0</v>
      </c>
      <c r="Q1804" s="17" t="s">
        <v>121</v>
      </c>
      <c r="R1804" s="17" t="s">
        <v>122</v>
      </c>
      <c r="S1804" s="17" t="s">
        <v>122</v>
      </c>
      <c r="T1804" s="17" t="s">
        <v>121</v>
      </c>
      <c r="U1804" s="17" t="s">
        <v>122</v>
      </c>
      <c r="V1804" s="17" t="s">
        <v>122</v>
      </c>
      <c r="W1804" s="37" t="s">
        <v>296</v>
      </c>
      <c r="X1804" s="50">
        <v>43651</v>
      </c>
      <c r="Y1804" s="50">
        <f t="shared" si="132"/>
        <v>43651</v>
      </c>
      <c r="Z1804" s="17">
        <f t="shared" si="133"/>
        <v>1797</v>
      </c>
      <c r="AA1804" s="18">
        <v>143</v>
      </c>
      <c r="AB1804" s="18">
        <v>0</v>
      </c>
      <c r="AD1804" s="31" t="s">
        <v>400</v>
      </c>
      <c r="AE1804" s="17">
        <f t="shared" si="134"/>
        <v>1797</v>
      </c>
      <c r="AF1804" s="32" t="s">
        <v>401</v>
      </c>
      <c r="AG1804" s="33" t="s">
        <v>173</v>
      </c>
      <c r="AH1804" s="19">
        <f t="shared" si="136"/>
        <v>43738</v>
      </c>
      <c r="AI1804" s="19">
        <f t="shared" si="131"/>
        <v>43738</v>
      </c>
      <c r="AJ1804" s="17" t="s">
        <v>402</v>
      </c>
    </row>
    <row r="1805" spans="1:36" ht="15" customHeight="1">
      <c r="A1805" s="38">
        <f t="shared" si="135"/>
        <v>2019</v>
      </c>
      <c r="B1805" s="19">
        <v>43647</v>
      </c>
      <c r="C1805" s="19">
        <v>43738</v>
      </c>
      <c r="D1805" s="17" t="s">
        <v>96</v>
      </c>
      <c r="E1805" s="17">
        <v>322</v>
      </c>
      <c r="F1805" s="17" t="s">
        <v>144</v>
      </c>
      <c r="G1805" s="17" t="s">
        <v>144</v>
      </c>
      <c r="H1805" s="17" t="s">
        <v>145</v>
      </c>
      <c r="I1805" s="17" t="s">
        <v>2338</v>
      </c>
      <c r="J1805" s="17" t="s">
        <v>289</v>
      </c>
      <c r="K1805" s="17" t="s">
        <v>2339</v>
      </c>
      <c r="L1805" s="17" t="s">
        <v>101</v>
      </c>
      <c r="M1805" s="17" t="s">
        <v>233</v>
      </c>
      <c r="N1805" s="17" t="s">
        <v>103</v>
      </c>
      <c r="O1805" s="17">
        <v>0</v>
      </c>
      <c r="P1805" s="18">
        <v>0</v>
      </c>
      <c r="Q1805" s="17" t="s">
        <v>121</v>
      </c>
      <c r="R1805" s="17" t="s">
        <v>122</v>
      </c>
      <c r="S1805" s="17" t="s">
        <v>122</v>
      </c>
      <c r="T1805" s="17" t="s">
        <v>121</v>
      </c>
      <c r="U1805" s="17" t="s">
        <v>122</v>
      </c>
      <c r="V1805" s="17" t="s">
        <v>2345</v>
      </c>
      <c r="W1805" s="37" t="s">
        <v>296</v>
      </c>
      <c r="X1805" s="50">
        <v>43651</v>
      </c>
      <c r="Y1805" s="50">
        <f t="shared" si="132"/>
        <v>43651</v>
      </c>
      <c r="Z1805" s="17">
        <f t="shared" si="133"/>
        <v>1798</v>
      </c>
      <c r="AA1805" s="18">
        <v>232</v>
      </c>
      <c r="AB1805" s="18">
        <v>0</v>
      </c>
      <c r="AD1805" s="31" t="s">
        <v>400</v>
      </c>
      <c r="AE1805" s="17">
        <f t="shared" si="134"/>
        <v>1798</v>
      </c>
      <c r="AF1805" s="32" t="s">
        <v>401</v>
      </c>
      <c r="AG1805" s="33" t="s">
        <v>173</v>
      </c>
      <c r="AH1805" s="19">
        <f t="shared" si="136"/>
        <v>43738</v>
      </c>
      <c r="AI1805" s="19">
        <f t="shared" si="131"/>
        <v>43738</v>
      </c>
      <c r="AJ1805" s="17" t="s">
        <v>402</v>
      </c>
    </row>
    <row r="1806" spans="1:36" ht="15" customHeight="1">
      <c r="A1806" s="38">
        <f t="shared" si="135"/>
        <v>2019</v>
      </c>
      <c r="B1806" s="19">
        <v>43647</v>
      </c>
      <c r="C1806" s="19">
        <v>43738</v>
      </c>
      <c r="D1806" s="17" t="s">
        <v>96</v>
      </c>
      <c r="E1806" s="17">
        <v>322</v>
      </c>
      <c r="F1806" s="17" t="s">
        <v>144</v>
      </c>
      <c r="G1806" s="17" t="s">
        <v>144</v>
      </c>
      <c r="H1806" s="17" t="s">
        <v>145</v>
      </c>
      <c r="I1806" s="17" t="s">
        <v>358</v>
      </c>
      <c r="J1806" s="17" t="s">
        <v>359</v>
      </c>
      <c r="K1806" s="17" t="s">
        <v>289</v>
      </c>
      <c r="L1806" s="17" t="s">
        <v>101</v>
      </c>
      <c r="M1806" s="17" t="s">
        <v>164</v>
      </c>
      <c r="N1806" s="17" t="s">
        <v>103</v>
      </c>
      <c r="O1806" s="17">
        <v>0</v>
      </c>
      <c r="P1806" s="18">
        <v>0</v>
      </c>
      <c r="Q1806" s="17" t="s">
        <v>121</v>
      </c>
      <c r="R1806" s="17" t="s">
        <v>122</v>
      </c>
      <c r="S1806" s="17" t="s">
        <v>122</v>
      </c>
      <c r="T1806" s="17" t="s">
        <v>121</v>
      </c>
      <c r="U1806" s="17" t="s">
        <v>122</v>
      </c>
      <c r="V1806" s="17" t="s">
        <v>122</v>
      </c>
      <c r="W1806" s="37" t="s">
        <v>296</v>
      </c>
      <c r="X1806" s="50">
        <v>43662</v>
      </c>
      <c r="Y1806" s="50">
        <f t="shared" si="132"/>
        <v>43662</v>
      </c>
      <c r="Z1806" s="17">
        <f t="shared" si="133"/>
        <v>1799</v>
      </c>
      <c r="AA1806" s="18">
        <v>100</v>
      </c>
      <c r="AB1806" s="18">
        <v>0</v>
      </c>
      <c r="AD1806" s="31" t="s">
        <v>400</v>
      </c>
      <c r="AE1806" s="17">
        <f t="shared" si="134"/>
        <v>1799</v>
      </c>
      <c r="AF1806" s="32" t="s">
        <v>401</v>
      </c>
      <c r="AG1806" s="33" t="s">
        <v>173</v>
      </c>
      <c r="AH1806" s="19">
        <f t="shared" si="136"/>
        <v>43738</v>
      </c>
      <c r="AI1806" s="19">
        <f t="shared" si="131"/>
        <v>43738</v>
      </c>
      <c r="AJ1806" s="17" t="s">
        <v>402</v>
      </c>
    </row>
    <row r="1807" spans="1:36" ht="15" customHeight="1">
      <c r="A1807" s="38">
        <f t="shared" si="135"/>
        <v>2019</v>
      </c>
      <c r="B1807" s="19">
        <v>43647</v>
      </c>
      <c r="C1807" s="19">
        <v>43738</v>
      </c>
      <c r="D1807" s="17" t="s">
        <v>96</v>
      </c>
      <c r="E1807" s="17">
        <v>322</v>
      </c>
      <c r="F1807" s="17" t="s">
        <v>144</v>
      </c>
      <c r="G1807" s="17" t="s">
        <v>144</v>
      </c>
      <c r="H1807" s="17" t="s">
        <v>145</v>
      </c>
      <c r="I1807" s="17" t="s">
        <v>358</v>
      </c>
      <c r="J1807" s="17" t="s">
        <v>359</v>
      </c>
      <c r="K1807" s="17" t="s">
        <v>289</v>
      </c>
      <c r="L1807" s="17" t="s">
        <v>101</v>
      </c>
      <c r="M1807" s="17" t="s">
        <v>2346</v>
      </c>
      <c r="N1807" s="17" t="s">
        <v>103</v>
      </c>
      <c r="O1807" s="17">
        <v>0</v>
      </c>
      <c r="P1807" s="18">
        <v>0</v>
      </c>
      <c r="Q1807" s="17" t="s">
        <v>121</v>
      </c>
      <c r="R1807" s="17" t="s">
        <v>122</v>
      </c>
      <c r="S1807" s="17" t="s">
        <v>122</v>
      </c>
      <c r="T1807" s="17" t="s">
        <v>121</v>
      </c>
      <c r="U1807" s="17" t="s">
        <v>122</v>
      </c>
      <c r="V1807" s="17" t="s">
        <v>2347</v>
      </c>
      <c r="W1807" s="37" t="s">
        <v>296</v>
      </c>
      <c r="X1807" s="50">
        <v>43658</v>
      </c>
      <c r="Y1807" s="50">
        <f t="shared" si="132"/>
        <v>43658</v>
      </c>
      <c r="Z1807" s="17">
        <f t="shared" si="133"/>
        <v>1800</v>
      </c>
      <c r="AA1807" s="18">
        <v>100</v>
      </c>
      <c r="AB1807" s="18">
        <v>0</v>
      </c>
      <c r="AD1807" s="31" t="s">
        <v>400</v>
      </c>
      <c r="AE1807" s="17">
        <f t="shared" si="134"/>
        <v>1800</v>
      </c>
      <c r="AF1807" s="32" t="s">
        <v>401</v>
      </c>
      <c r="AG1807" s="33" t="s">
        <v>173</v>
      </c>
      <c r="AH1807" s="19">
        <f t="shared" si="136"/>
        <v>43738</v>
      </c>
      <c r="AI1807" s="19">
        <f t="shared" si="131"/>
        <v>43738</v>
      </c>
      <c r="AJ1807" s="17" t="s">
        <v>402</v>
      </c>
    </row>
    <row r="1808" spans="1:36" ht="15" customHeight="1">
      <c r="A1808" s="38">
        <f t="shared" si="135"/>
        <v>2019</v>
      </c>
      <c r="B1808" s="19">
        <v>43647</v>
      </c>
      <c r="C1808" s="19">
        <v>43738</v>
      </c>
      <c r="D1808" s="17" t="s">
        <v>96</v>
      </c>
      <c r="E1808" s="17">
        <v>322</v>
      </c>
      <c r="F1808" s="17" t="s">
        <v>144</v>
      </c>
      <c r="G1808" s="17" t="s">
        <v>144</v>
      </c>
      <c r="H1808" s="17" t="s">
        <v>145</v>
      </c>
      <c r="I1808" s="17" t="s">
        <v>2338</v>
      </c>
      <c r="J1808" s="17" t="s">
        <v>289</v>
      </c>
      <c r="K1808" s="17" t="s">
        <v>2339</v>
      </c>
      <c r="L1808" s="17" t="s">
        <v>101</v>
      </c>
      <c r="M1808" s="17" t="s">
        <v>136</v>
      </c>
      <c r="N1808" s="17" t="s">
        <v>103</v>
      </c>
      <c r="O1808" s="17">
        <v>0</v>
      </c>
      <c r="P1808" s="18">
        <v>0</v>
      </c>
      <c r="Q1808" s="17" t="s">
        <v>121</v>
      </c>
      <c r="R1808" s="17" t="s">
        <v>122</v>
      </c>
      <c r="S1808" s="17" t="s">
        <v>122</v>
      </c>
      <c r="T1808" s="17" t="s">
        <v>121</v>
      </c>
      <c r="U1808" s="17" t="s">
        <v>136</v>
      </c>
      <c r="V1808" s="17" t="s">
        <v>136</v>
      </c>
      <c r="W1808" s="37" t="s">
        <v>296</v>
      </c>
      <c r="X1808" s="50">
        <v>43658</v>
      </c>
      <c r="Y1808" s="50">
        <f t="shared" si="132"/>
        <v>43658</v>
      </c>
      <c r="Z1808" s="17">
        <f t="shared" si="133"/>
        <v>1801</v>
      </c>
      <c r="AA1808" s="18">
        <v>100</v>
      </c>
      <c r="AB1808" s="18">
        <v>0</v>
      </c>
      <c r="AD1808" s="31" t="s">
        <v>400</v>
      </c>
      <c r="AE1808" s="17">
        <f t="shared" si="134"/>
        <v>1801</v>
      </c>
      <c r="AF1808" s="32" t="s">
        <v>401</v>
      </c>
      <c r="AG1808" s="33" t="s">
        <v>173</v>
      </c>
      <c r="AH1808" s="19">
        <f t="shared" si="136"/>
        <v>43738</v>
      </c>
      <c r="AI1808" s="19">
        <f t="shared" ref="AI1808:AI1871" si="137">+AH1808</f>
        <v>43738</v>
      </c>
      <c r="AJ1808" s="17" t="s">
        <v>402</v>
      </c>
    </row>
    <row r="1809" spans="1:36" ht="15" customHeight="1">
      <c r="A1809" s="38">
        <f t="shared" si="135"/>
        <v>2019</v>
      </c>
      <c r="B1809" s="19">
        <v>43647</v>
      </c>
      <c r="C1809" s="19">
        <v>43738</v>
      </c>
      <c r="D1809" s="17" t="s">
        <v>96</v>
      </c>
      <c r="E1809" s="17">
        <v>322</v>
      </c>
      <c r="F1809" s="17" t="s">
        <v>144</v>
      </c>
      <c r="G1809" s="17" t="s">
        <v>144</v>
      </c>
      <c r="H1809" s="17" t="s">
        <v>145</v>
      </c>
      <c r="I1809" s="17" t="s">
        <v>2338</v>
      </c>
      <c r="J1809" s="17" t="s">
        <v>289</v>
      </c>
      <c r="K1809" s="17" t="s">
        <v>2339</v>
      </c>
      <c r="L1809" s="17" t="s">
        <v>101</v>
      </c>
      <c r="M1809" s="17" t="s">
        <v>164</v>
      </c>
      <c r="N1809" s="17" t="s">
        <v>103</v>
      </c>
      <c r="O1809" s="17">
        <v>0</v>
      </c>
      <c r="P1809" s="18">
        <v>0</v>
      </c>
      <c r="Q1809" s="17" t="s">
        <v>121</v>
      </c>
      <c r="R1809" s="17" t="s">
        <v>122</v>
      </c>
      <c r="S1809" s="17" t="s">
        <v>122</v>
      </c>
      <c r="T1809" s="17" t="s">
        <v>121</v>
      </c>
      <c r="U1809" s="17" t="s">
        <v>122</v>
      </c>
      <c r="V1809" s="17" t="s">
        <v>122</v>
      </c>
      <c r="W1809" s="37" t="s">
        <v>296</v>
      </c>
      <c r="X1809" s="50">
        <v>43654</v>
      </c>
      <c r="Y1809" s="50">
        <f t="shared" si="132"/>
        <v>43654</v>
      </c>
      <c r="Z1809" s="17">
        <f t="shared" si="133"/>
        <v>1802</v>
      </c>
      <c r="AA1809" s="18">
        <v>100</v>
      </c>
      <c r="AB1809" s="18">
        <v>0</v>
      </c>
      <c r="AD1809" s="31" t="s">
        <v>400</v>
      </c>
      <c r="AE1809" s="17">
        <f t="shared" si="134"/>
        <v>1802</v>
      </c>
      <c r="AF1809" s="32" t="s">
        <v>401</v>
      </c>
      <c r="AG1809" s="33" t="s">
        <v>173</v>
      </c>
      <c r="AH1809" s="19">
        <f t="shared" si="136"/>
        <v>43738</v>
      </c>
      <c r="AI1809" s="19">
        <f t="shared" si="137"/>
        <v>43738</v>
      </c>
      <c r="AJ1809" s="17" t="s">
        <v>402</v>
      </c>
    </row>
    <row r="1810" spans="1:36" ht="15" customHeight="1">
      <c r="A1810" s="38">
        <f t="shared" si="135"/>
        <v>2019</v>
      </c>
      <c r="B1810" s="19">
        <v>43647</v>
      </c>
      <c r="C1810" s="19">
        <v>43738</v>
      </c>
      <c r="D1810" s="17" t="s">
        <v>96</v>
      </c>
      <c r="E1810" s="17">
        <v>322</v>
      </c>
      <c r="F1810" s="17" t="s">
        <v>144</v>
      </c>
      <c r="G1810" s="17" t="s">
        <v>144</v>
      </c>
      <c r="H1810" s="17" t="s">
        <v>145</v>
      </c>
      <c r="I1810" s="17" t="s">
        <v>2338</v>
      </c>
      <c r="J1810" s="17" t="s">
        <v>289</v>
      </c>
      <c r="K1810" s="17" t="s">
        <v>2339</v>
      </c>
      <c r="L1810" s="17" t="s">
        <v>101</v>
      </c>
      <c r="M1810" s="17" t="s">
        <v>164</v>
      </c>
      <c r="N1810" s="17" t="s">
        <v>103</v>
      </c>
      <c r="O1810" s="17">
        <v>0</v>
      </c>
      <c r="P1810" s="18">
        <v>0</v>
      </c>
      <c r="Q1810" s="17" t="s">
        <v>121</v>
      </c>
      <c r="R1810" s="17" t="s">
        <v>122</v>
      </c>
      <c r="S1810" s="17" t="s">
        <v>122</v>
      </c>
      <c r="T1810" s="17" t="s">
        <v>121</v>
      </c>
      <c r="U1810" s="17" t="s">
        <v>122</v>
      </c>
      <c r="V1810" s="17" t="s">
        <v>122</v>
      </c>
      <c r="W1810" s="37" t="s">
        <v>296</v>
      </c>
      <c r="X1810" s="50">
        <v>43655</v>
      </c>
      <c r="Y1810" s="50">
        <f t="shared" si="132"/>
        <v>43655</v>
      </c>
      <c r="Z1810" s="17">
        <f t="shared" si="133"/>
        <v>1803</v>
      </c>
      <c r="AA1810" s="18">
        <v>100</v>
      </c>
      <c r="AB1810" s="18">
        <v>0</v>
      </c>
      <c r="AD1810" s="31" t="s">
        <v>400</v>
      </c>
      <c r="AE1810" s="17">
        <f t="shared" si="134"/>
        <v>1803</v>
      </c>
      <c r="AF1810" s="32" t="s">
        <v>401</v>
      </c>
      <c r="AG1810" s="33" t="s">
        <v>173</v>
      </c>
      <c r="AH1810" s="19">
        <f t="shared" si="136"/>
        <v>43738</v>
      </c>
      <c r="AI1810" s="19">
        <f t="shared" si="137"/>
        <v>43738</v>
      </c>
      <c r="AJ1810" s="17" t="s">
        <v>402</v>
      </c>
    </row>
    <row r="1811" spans="1:36" ht="15" customHeight="1">
      <c r="A1811" s="38">
        <f t="shared" si="135"/>
        <v>2019</v>
      </c>
      <c r="B1811" s="19">
        <v>43647</v>
      </c>
      <c r="C1811" s="19">
        <v>43738</v>
      </c>
      <c r="D1811" s="17" t="s">
        <v>96</v>
      </c>
      <c r="E1811" s="17">
        <v>322</v>
      </c>
      <c r="F1811" s="17" t="s">
        <v>144</v>
      </c>
      <c r="G1811" s="17" t="s">
        <v>144</v>
      </c>
      <c r="H1811" s="17" t="s">
        <v>145</v>
      </c>
      <c r="I1811" s="17" t="s">
        <v>2338</v>
      </c>
      <c r="J1811" s="17" t="s">
        <v>289</v>
      </c>
      <c r="K1811" s="17" t="s">
        <v>2339</v>
      </c>
      <c r="L1811" s="17" t="s">
        <v>101</v>
      </c>
      <c r="M1811" s="17" t="s">
        <v>2348</v>
      </c>
      <c r="N1811" s="17" t="s">
        <v>103</v>
      </c>
      <c r="O1811" s="17">
        <v>0</v>
      </c>
      <c r="P1811" s="18">
        <v>0</v>
      </c>
      <c r="Q1811" s="17" t="s">
        <v>121</v>
      </c>
      <c r="R1811" s="17" t="s">
        <v>122</v>
      </c>
      <c r="S1811" s="17" t="s">
        <v>122</v>
      </c>
      <c r="T1811" s="17" t="s">
        <v>121</v>
      </c>
      <c r="U1811" s="17" t="s">
        <v>122</v>
      </c>
      <c r="V1811" s="17" t="s">
        <v>122</v>
      </c>
      <c r="W1811" s="37" t="s">
        <v>296</v>
      </c>
      <c r="X1811" s="50">
        <v>43664</v>
      </c>
      <c r="Y1811" s="50">
        <f t="shared" si="132"/>
        <v>43664</v>
      </c>
      <c r="Z1811" s="17">
        <f t="shared" si="133"/>
        <v>1804</v>
      </c>
      <c r="AA1811" s="18">
        <v>100</v>
      </c>
      <c r="AB1811" s="18">
        <v>0</v>
      </c>
      <c r="AD1811" s="31" t="s">
        <v>400</v>
      </c>
      <c r="AE1811" s="17">
        <f t="shared" si="134"/>
        <v>1804</v>
      </c>
      <c r="AF1811" s="32" t="s">
        <v>401</v>
      </c>
      <c r="AG1811" s="33" t="s">
        <v>173</v>
      </c>
      <c r="AH1811" s="19">
        <f t="shared" si="136"/>
        <v>43738</v>
      </c>
      <c r="AI1811" s="19">
        <f t="shared" si="137"/>
        <v>43738</v>
      </c>
      <c r="AJ1811" s="17" t="s">
        <v>402</v>
      </c>
    </row>
    <row r="1812" spans="1:36" ht="15" customHeight="1">
      <c r="A1812" s="38">
        <f t="shared" si="135"/>
        <v>2019</v>
      </c>
      <c r="B1812" s="19">
        <v>43647</v>
      </c>
      <c r="C1812" s="19">
        <v>43738</v>
      </c>
      <c r="D1812" s="17" t="s">
        <v>96</v>
      </c>
      <c r="E1812" s="17">
        <v>322</v>
      </c>
      <c r="F1812" s="17" t="s">
        <v>144</v>
      </c>
      <c r="G1812" s="17" t="s">
        <v>144</v>
      </c>
      <c r="H1812" s="17" t="s">
        <v>145</v>
      </c>
      <c r="I1812" s="17" t="s">
        <v>1346</v>
      </c>
      <c r="J1812" s="17" t="s">
        <v>305</v>
      </c>
      <c r="K1812" s="17" t="s">
        <v>306</v>
      </c>
      <c r="L1812" s="17" t="s">
        <v>101</v>
      </c>
      <c r="M1812" s="17" t="s">
        <v>164</v>
      </c>
      <c r="N1812" s="17" t="s">
        <v>103</v>
      </c>
      <c r="O1812" s="17">
        <v>0</v>
      </c>
      <c r="P1812" s="18">
        <v>0</v>
      </c>
      <c r="Q1812" s="17" t="s">
        <v>121</v>
      </c>
      <c r="R1812" s="17" t="s">
        <v>122</v>
      </c>
      <c r="S1812" s="17" t="s">
        <v>122</v>
      </c>
      <c r="T1812" s="17" t="s">
        <v>121</v>
      </c>
      <c r="U1812" s="17" t="s">
        <v>122</v>
      </c>
      <c r="V1812" s="17" t="s">
        <v>122</v>
      </c>
      <c r="W1812" s="37" t="s">
        <v>296</v>
      </c>
      <c r="X1812" s="50">
        <v>43651</v>
      </c>
      <c r="Y1812" s="50">
        <f t="shared" si="132"/>
        <v>43651</v>
      </c>
      <c r="Z1812" s="17">
        <f t="shared" si="133"/>
        <v>1805</v>
      </c>
      <c r="AA1812" s="18">
        <v>120</v>
      </c>
      <c r="AB1812" s="18">
        <v>0</v>
      </c>
      <c r="AD1812" s="31" t="s">
        <v>400</v>
      </c>
      <c r="AE1812" s="17">
        <f t="shared" si="134"/>
        <v>1805</v>
      </c>
      <c r="AF1812" s="32" t="s">
        <v>401</v>
      </c>
      <c r="AG1812" s="33" t="s">
        <v>173</v>
      </c>
      <c r="AH1812" s="19">
        <f t="shared" si="136"/>
        <v>43738</v>
      </c>
      <c r="AI1812" s="19">
        <f t="shared" si="137"/>
        <v>43738</v>
      </c>
      <c r="AJ1812" s="17" t="s">
        <v>402</v>
      </c>
    </row>
    <row r="1813" spans="1:36" ht="15" customHeight="1">
      <c r="A1813" s="38">
        <f t="shared" si="135"/>
        <v>2019</v>
      </c>
      <c r="B1813" s="19">
        <v>43647</v>
      </c>
      <c r="C1813" s="19">
        <v>43738</v>
      </c>
      <c r="D1813" s="17" t="s">
        <v>96</v>
      </c>
      <c r="E1813" s="17">
        <v>519</v>
      </c>
      <c r="F1813" s="17" t="s">
        <v>335</v>
      </c>
      <c r="G1813" s="17" t="s">
        <v>335</v>
      </c>
      <c r="H1813" s="17" t="s">
        <v>145</v>
      </c>
      <c r="I1813" s="17" t="s">
        <v>336</v>
      </c>
      <c r="J1813" s="17" t="s">
        <v>337</v>
      </c>
      <c r="K1813" s="17" t="s">
        <v>338</v>
      </c>
      <c r="L1813" s="17" t="s">
        <v>101</v>
      </c>
      <c r="M1813" s="17" t="s">
        <v>177</v>
      </c>
      <c r="N1813" s="17" t="s">
        <v>103</v>
      </c>
      <c r="O1813" s="17">
        <v>0</v>
      </c>
      <c r="P1813" s="18">
        <v>0</v>
      </c>
      <c r="Q1813" s="17" t="s">
        <v>121</v>
      </c>
      <c r="R1813" s="17" t="s">
        <v>122</v>
      </c>
      <c r="S1813" s="17" t="s">
        <v>122</v>
      </c>
      <c r="T1813" s="17" t="s">
        <v>121</v>
      </c>
      <c r="U1813" s="17" t="s">
        <v>122</v>
      </c>
      <c r="V1813" s="17" t="s">
        <v>178</v>
      </c>
      <c r="W1813" s="37" t="s">
        <v>2349</v>
      </c>
      <c r="X1813" s="50">
        <v>43665</v>
      </c>
      <c r="Y1813" s="50">
        <f t="shared" si="132"/>
        <v>43665</v>
      </c>
      <c r="Z1813" s="17">
        <f t="shared" si="133"/>
        <v>1806</v>
      </c>
      <c r="AA1813" s="18">
        <v>250</v>
      </c>
      <c r="AB1813" s="18">
        <v>0</v>
      </c>
      <c r="AD1813" s="31" t="s">
        <v>400</v>
      </c>
      <c r="AE1813" s="17">
        <f t="shared" si="134"/>
        <v>1806</v>
      </c>
      <c r="AF1813" s="32" t="s">
        <v>401</v>
      </c>
      <c r="AG1813" s="33" t="s">
        <v>173</v>
      </c>
      <c r="AH1813" s="19">
        <f t="shared" si="136"/>
        <v>43738</v>
      </c>
      <c r="AI1813" s="19">
        <f t="shared" si="137"/>
        <v>43738</v>
      </c>
      <c r="AJ1813" s="17" t="s">
        <v>402</v>
      </c>
    </row>
    <row r="1814" spans="1:36" ht="15" customHeight="1">
      <c r="A1814" s="38">
        <f t="shared" si="135"/>
        <v>2019</v>
      </c>
      <c r="B1814" s="19">
        <v>43647</v>
      </c>
      <c r="C1814" s="19">
        <v>43738</v>
      </c>
      <c r="D1814" s="17" t="s">
        <v>96</v>
      </c>
      <c r="E1814" s="17">
        <v>322</v>
      </c>
      <c r="F1814" s="17" t="s">
        <v>144</v>
      </c>
      <c r="G1814" s="17" t="s">
        <v>144</v>
      </c>
      <c r="H1814" s="17" t="s">
        <v>145</v>
      </c>
      <c r="I1814" s="17" t="s">
        <v>1346</v>
      </c>
      <c r="J1814" s="17" t="s">
        <v>305</v>
      </c>
      <c r="K1814" s="17" t="s">
        <v>306</v>
      </c>
      <c r="L1814" s="17" t="s">
        <v>101</v>
      </c>
      <c r="M1814" s="17" t="s">
        <v>164</v>
      </c>
      <c r="N1814" s="17" t="s">
        <v>103</v>
      </c>
      <c r="O1814" s="17">
        <v>0</v>
      </c>
      <c r="P1814" s="18">
        <v>0</v>
      </c>
      <c r="Q1814" s="17" t="s">
        <v>121</v>
      </c>
      <c r="R1814" s="17" t="s">
        <v>122</v>
      </c>
      <c r="S1814" s="17" t="s">
        <v>122</v>
      </c>
      <c r="T1814" s="17" t="s">
        <v>121</v>
      </c>
      <c r="U1814" s="17" t="s">
        <v>122</v>
      </c>
      <c r="V1814" s="17" t="s">
        <v>122</v>
      </c>
      <c r="W1814" s="37" t="s">
        <v>296</v>
      </c>
      <c r="X1814" s="50">
        <v>43657</v>
      </c>
      <c r="Y1814" s="50">
        <f t="shared" si="132"/>
        <v>43657</v>
      </c>
      <c r="Z1814" s="17">
        <f t="shared" si="133"/>
        <v>1807</v>
      </c>
      <c r="AA1814" s="18">
        <v>120</v>
      </c>
      <c r="AB1814" s="18">
        <v>0</v>
      </c>
      <c r="AD1814" s="31" t="s">
        <v>400</v>
      </c>
      <c r="AE1814" s="17">
        <f t="shared" si="134"/>
        <v>1807</v>
      </c>
      <c r="AF1814" s="32" t="s">
        <v>401</v>
      </c>
      <c r="AG1814" s="33" t="s">
        <v>173</v>
      </c>
      <c r="AH1814" s="19">
        <f t="shared" si="136"/>
        <v>43738</v>
      </c>
      <c r="AI1814" s="19">
        <f t="shared" si="137"/>
        <v>43738</v>
      </c>
      <c r="AJ1814" s="17" t="s">
        <v>402</v>
      </c>
    </row>
    <row r="1815" spans="1:36" ht="15" customHeight="1">
      <c r="A1815" s="38">
        <f t="shared" si="135"/>
        <v>2019</v>
      </c>
      <c r="B1815" s="19">
        <v>43647</v>
      </c>
      <c r="C1815" s="19">
        <v>43738</v>
      </c>
      <c r="D1815" s="17" t="s">
        <v>96</v>
      </c>
      <c r="E1815" s="17">
        <v>322</v>
      </c>
      <c r="F1815" s="17" t="s">
        <v>144</v>
      </c>
      <c r="G1815" s="17" t="s">
        <v>144</v>
      </c>
      <c r="H1815" s="17" t="s">
        <v>145</v>
      </c>
      <c r="I1815" s="17" t="s">
        <v>331</v>
      </c>
      <c r="J1815" s="17" t="s">
        <v>332</v>
      </c>
      <c r="K1815" s="17" t="s">
        <v>333</v>
      </c>
      <c r="L1815" s="17" t="s">
        <v>101</v>
      </c>
      <c r="M1815" s="17" t="s">
        <v>136</v>
      </c>
      <c r="N1815" s="17" t="s">
        <v>103</v>
      </c>
      <c r="O1815" s="17">
        <v>0</v>
      </c>
      <c r="P1815" s="18">
        <v>0</v>
      </c>
      <c r="Q1815" s="17" t="s">
        <v>121</v>
      </c>
      <c r="R1815" s="17" t="s">
        <v>122</v>
      </c>
      <c r="S1815" s="17" t="s">
        <v>122</v>
      </c>
      <c r="T1815" s="17" t="s">
        <v>121</v>
      </c>
      <c r="U1815" s="17" t="s">
        <v>136</v>
      </c>
      <c r="V1815" s="17" t="s">
        <v>136</v>
      </c>
      <c r="W1815" s="37" t="s">
        <v>296</v>
      </c>
      <c r="X1815" s="50">
        <v>43654</v>
      </c>
      <c r="Y1815" s="50">
        <f t="shared" si="132"/>
        <v>43654</v>
      </c>
      <c r="Z1815" s="17">
        <f t="shared" si="133"/>
        <v>1808</v>
      </c>
      <c r="AA1815" s="18">
        <v>150</v>
      </c>
      <c r="AB1815" s="18">
        <v>0</v>
      </c>
      <c r="AD1815" s="31" t="s">
        <v>400</v>
      </c>
      <c r="AE1815" s="17">
        <f t="shared" si="134"/>
        <v>1808</v>
      </c>
      <c r="AF1815" s="32" t="s">
        <v>401</v>
      </c>
      <c r="AG1815" s="33" t="s">
        <v>173</v>
      </c>
      <c r="AH1815" s="19">
        <f t="shared" si="136"/>
        <v>43738</v>
      </c>
      <c r="AI1815" s="19">
        <f t="shared" si="137"/>
        <v>43738</v>
      </c>
      <c r="AJ1815" s="17" t="s">
        <v>402</v>
      </c>
    </row>
    <row r="1816" spans="1:36" ht="15" customHeight="1">
      <c r="A1816" s="38">
        <f t="shared" si="135"/>
        <v>2019</v>
      </c>
      <c r="B1816" s="19">
        <v>43647</v>
      </c>
      <c r="C1816" s="19">
        <v>43738</v>
      </c>
      <c r="D1816" s="17" t="s">
        <v>96</v>
      </c>
      <c r="E1816" s="17">
        <v>322</v>
      </c>
      <c r="F1816" s="17" t="s">
        <v>144</v>
      </c>
      <c r="G1816" s="17" t="s">
        <v>144</v>
      </c>
      <c r="H1816" s="17" t="s">
        <v>145</v>
      </c>
      <c r="I1816" s="17" t="s">
        <v>1346</v>
      </c>
      <c r="J1816" s="17" t="s">
        <v>305</v>
      </c>
      <c r="K1816" s="17" t="s">
        <v>306</v>
      </c>
      <c r="L1816" s="17" t="s">
        <v>101</v>
      </c>
      <c r="M1816" s="17" t="s">
        <v>164</v>
      </c>
      <c r="N1816" s="17" t="s">
        <v>103</v>
      </c>
      <c r="O1816" s="17">
        <v>0</v>
      </c>
      <c r="P1816" s="18">
        <v>0</v>
      </c>
      <c r="Q1816" s="17" t="s">
        <v>121</v>
      </c>
      <c r="R1816" s="17" t="s">
        <v>122</v>
      </c>
      <c r="S1816" s="17" t="s">
        <v>122</v>
      </c>
      <c r="T1816" s="17" t="s">
        <v>121</v>
      </c>
      <c r="U1816" s="17" t="s">
        <v>122</v>
      </c>
      <c r="V1816" s="17" t="s">
        <v>122</v>
      </c>
      <c r="W1816" s="37" t="s">
        <v>296</v>
      </c>
      <c r="X1816" s="50">
        <v>43664</v>
      </c>
      <c r="Y1816" s="50">
        <f t="shared" si="132"/>
        <v>43664</v>
      </c>
      <c r="Z1816" s="17">
        <f t="shared" si="133"/>
        <v>1809</v>
      </c>
      <c r="AA1816" s="18">
        <v>120</v>
      </c>
      <c r="AB1816" s="18">
        <v>0</v>
      </c>
      <c r="AD1816" s="31" t="s">
        <v>400</v>
      </c>
      <c r="AE1816" s="17">
        <f t="shared" si="134"/>
        <v>1809</v>
      </c>
      <c r="AF1816" s="32" t="s">
        <v>401</v>
      </c>
      <c r="AG1816" s="33" t="s">
        <v>173</v>
      </c>
      <c r="AH1816" s="19">
        <f t="shared" si="136"/>
        <v>43738</v>
      </c>
      <c r="AI1816" s="19">
        <f t="shared" si="137"/>
        <v>43738</v>
      </c>
      <c r="AJ1816" s="17" t="s">
        <v>402</v>
      </c>
    </row>
    <row r="1817" spans="1:36" ht="15" customHeight="1">
      <c r="A1817" s="38">
        <f t="shared" si="135"/>
        <v>2019</v>
      </c>
      <c r="B1817" s="19">
        <v>43647</v>
      </c>
      <c r="C1817" s="19">
        <v>43738</v>
      </c>
      <c r="D1817" s="17" t="s">
        <v>96</v>
      </c>
      <c r="E1817" s="17">
        <v>322</v>
      </c>
      <c r="F1817" s="17" t="s">
        <v>144</v>
      </c>
      <c r="G1817" s="17" t="s">
        <v>144</v>
      </c>
      <c r="H1817" s="17" t="s">
        <v>145</v>
      </c>
      <c r="I1817" s="17" t="s">
        <v>358</v>
      </c>
      <c r="J1817" s="17" t="s">
        <v>359</v>
      </c>
      <c r="K1817" s="17" t="s">
        <v>289</v>
      </c>
      <c r="L1817" s="17" t="s">
        <v>101</v>
      </c>
      <c r="M1817" s="17" t="s">
        <v>164</v>
      </c>
      <c r="N1817" s="17" t="s">
        <v>103</v>
      </c>
      <c r="O1817" s="17">
        <v>0</v>
      </c>
      <c r="P1817" s="18">
        <v>0</v>
      </c>
      <c r="Q1817" s="17" t="s">
        <v>121</v>
      </c>
      <c r="R1817" s="17" t="s">
        <v>122</v>
      </c>
      <c r="S1817" s="17" t="s">
        <v>122</v>
      </c>
      <c r="T1817" s="17" t="s">
        <v>121</v>
      </c>
      <c r="U1817" s="17" t="s">
        <v>122</v>
      </c>
      <c r="V1817" s="17" t="s">
        <v>122</v>
      </c>
      <c r="W1817" s="37" t="s">
        <v>296</v>
      </c>
      <c r="X1817" s="50">
        <v>43654</v>
      </c>
      <c r="Y1817" s="50">
        <f t="shared" si="132"/>
        <v>43654</v>
      </c>
      <c r="Z1817" s="17">
        <f t="shared" si="133"/>
        <v>1810</v>
      </c>
      <c r="AA1817" s="18">
        <v>100</v>
      </c>
      <c r="AB1817" s="18">
        <v>0</v>
      </c>
      <c r="AD1817" s="31" t="s">
        <v>400</v>
      </c>
      <c r="AE1817" s="17">
        <f t="shared" si="134"/>
        <v>1810</v>
      </c>
      <c r="AF1817" s="32" t="s">
        <v>401</v>
      </c>
      <c r="AG1817" s="33" t="s">
        <v>173</v>
      </c>
      <c r="AH1817" s="19">
        <f t="shared" si="136"/>
        <v>43738</v>
      </c>
      <c r="AI1817" s="19">
        <f t="shared" si="137"/>
        <v>43738</v>
      </c>
      <c r="AJ1817" s="17" t="s">
        <v>402</v>
      </c>
    </row>
    <row r="1818" spans="1:36" ht="15" customHeight="1">
      <c r="A1818" s="38">
        <f t="shared" si="135"/>
        <v>2019</v>
      </c>
      <c r="B1818" s="19">
        <v>43647</v>
      </c>
      <c r="C1818" s="19">
        <v>43738</v>
      </c>
      <c r="D1818" s="17" t="s">
        <v>96</v>
      </c>
      <c r="E1818" s="17">
        <v>322</v>
      </c>
      <c r="F1818" s="17" t="s">
        <v>144</v>
      </c>
      <c r="G1818" s="17" t="s">
        <v>144</v>
      </c>
      <c r="H1818" s="17" t="s">
        <v>145</v>
      </c>
      <c r="I1818" s="17" t="s">
        <v>358</v>
      </c>
      <c r="J1818" s="17" t="s">
        <v>359</v>
      </c>
      <c r="K1818" s="17" t="s">
        <v>289</v>
      </c>
      <c r="L1818" s="17" t="s">
        <v>101</v>
      </c>
      <c r="M1818" s="17" t="s">
        <v>164</v>
      </c>
      <c r="N1818" s="17" t="s">
        <v>103</v>
      </c>
      <c r="O1818" s="17">
        <v>0</v>
      </c>
      <c r="P1818" s="18">
        <v>0</v>
      </c>
      <c r="Q1818" s="17" t="s">
        <v>121</v>
      </c>
      <c r="R1818" s="17" t="s">
        <v>122</v>
      </c>
      <c r="S1818" s="17" t="s">
        <v>122</v>
      </c>
      <c r="T1818" s="17" t="s">
        <v>121</v>
      </c>
      <c r="U1818" s="17" t="s">
        <v>122</v>
      </c>
      <c r="V1818" s="17" t="s">
        <v>122</v>
      </c>
      <c r="W1818" s="37" t="s">
        <v>296</v>
      </c>
      <c r="X1818" s="50">
        <v>43657</v>
      </c>
      <c r="Y1818" s="50">
        <f t="shared" si="132"/>
        <v>43657</v>
      </c>
      <c r="Z1818" s="17">
        <f t="shared" si="133"/>
        <v>1811</v>
      </c>
      <c r="AA1818" s="18">
        <v>170</v>
      </c>
      <c r="AB1818" s="18">
        <v>0</v>
      </c>
      <c r="AD1818" s="31" t="s">
        <v>400</v>
      </c>
      <c r="AE1818" s="17">
        <f t="shared" si="134"/>
        <v>1811</v>
      </c>
      <c r="AF1818" s="32" t="s">
        <v>401</v>
      </c>
      <c r="AG1818" s="33" t="s">
        <v>173</v>
      </c>
      <c r="AH1818" s="19">
        <f t="shared" si="136"/>
        <v>43738</v>
      </c>
      <c r="AI1818" s="19">
        <f t="shared" si="137"/>
        <v>43738</v>
      </c>
      <c r="AJ1818" s="17" t="s">
        <v>402</v>
      </c>
    </row>
    <row r="1819" spans="1:36" ht="15" customHeight="1">
      <c r="A1819" s="38">
        <f t="shared" si="135"/>
        <v>2019</v>
      </c>
      <c r="B1819" s="19">
        <v>43647</v>
      </c>
      <c r="C1819" s="19">
        <v>43738</v>
      </c>
      <c r="D1819" s="17" t="s">
        <v>96</v>
      </c>
      <c r="E1819" s="17">
        <v>322</v>
      </c>
      <c r="F1819" s="17" t="s">
        <v>144</v>
      </c>
      <c r="G1819" s="17" t="s">
        <v>144</v>
      </c>
      <c r="H1819" s="17" t="s">
        <v>145</v>
      </c>
      <c r="I1819" s="17" t="s">
        <v>1346</v>
      </c>
      <c r="J1819" s="17" t="s">
        <v>305</v>
      </c>
      <c r="K1819" s="17" t="s">
        <v>306</v>
      </c>
      <c r="L1819" s="17" t="s">
        <v>101</v>
      </c>
      <c r="M1819" s="17" t="s">
        <v>164</v>
      </c>
      <c r="N1819" s="17" t="s">
        <v>103</v>
      </c>
      <c r="O1819" s="17">
        <v>0</v>
      </c>
      <c r="P1819" s="18">
        <v>0</v>
      </c>
      <c r="Q1819" s="17" t="s">
        <v>121</v>
      </c>
      <c r="R1819" s="17" t="s">
        <v>122</v>
      </c>
      <c r="S1819" s="17" t="s">
        <v>122</v>
      </c>
      <c r="T1819" s="17" t="s">
        <v>121</v>
      </c>
      <c r="U1819" s="17" t="s">
        <v>122</v>
      </c>
      <c r="V1819" s="17" t="s">
        <v>122</v>
      </c>
      <c r="W1819" s="37" t="s">
        <v>296</v>
      </c>
      <c r="X1819" s="50">
        <v>43658</v>
      </c>
      <c r="Y1819" s="50">
        <f t="shared" si="132"/>
        <v>43658</v>
      </c>
      <c r="Z1819" s="17">
        <f t="shared" si="133"/>
        <v>1812</v>
      </c>
      <c r="AA1819" s="18">
        <v>200</v>
      </c>
      <c r="AB1819" s="18">
        <v>0</v>
      </c>
      <c r="AD1819" s="31" t="s">
        <v>400</v>
      </c>
      <c r="AE1819" s="17">
        <f t="shared" si="134"/>
        <v>1812</v>
      </c>
      <c r="AF1819" s="32" t="s">
        <v>401</v>
      </c>
      <c r="AG1819" s="33" t="s">
        <v>173</v>
      </c>
      <c r="AH1819" s="19">
        <f t="shared" si="136"/>
        <v>43738</v>
      </c>
      <c r="AI1819" s="19">
        <f t="shared" si="137"/>
        <v>43738</v>
      </c>
      <c r="AJ1819" s="17" t="s">
        <v>402</v>
      </c>
    </row>
    <row r="1820" spans="1:36" ht="15" customHeight="1">
      <c r="A1820" s="38">
        <f t="shared" si="135"/>
        <v>2019</v>
      </c>
      <c r="B1820" s="19">
        <v>43647</v>
      </c>
      <c r="C1820" s="19">
        <v>43738</v>
      </c>
      <c r="D1820" s="17" t="s">
        <v>96</v>
      </c>
      <c r="E1820" s="17">
        <v>322</v>
      </c>
      <c r="F1820" s="17" t="s">
        <v>144</v>
      </c>
      <c r="G1820" s="17" t="s">
        <v>144</v>
      </c>
      <c r="H1820" s="17" t="s">
        <v>145</v>
      </c>
      <c r="I1820" s="17" t="s">
        <v>1346</v>
      </c>
      <c r="J1820" s="17" t="s">
        <v>305</v>
      </c>
      <c r="K1820" s="17" t="s">
        <v>306</v>
      </c>
      <c r="L1820" s="17" t="s">
        <v>101</v>
      </c>
      <c r="M1820" s="17" t="s">
        <v>164</v>
      </c>
      <c r="N1820" s="17" t="s">
        <v>103</v>
      </c>
      <c r="O1820" s="17">
        <v>0</v>
      </c>
      <c r="P1820" s="18">
        <v>0</v>
      </c>
      <c r="Q1820" s="17" t="s">
        <v>121</v>
      </c>
      <c r="R1820" s="17" t="s">
        <v>122</v>
      </c>
      <c r="S1820" s="17" t="s">
        <v>122</v>
      </c>
      <c r="T1820" s="17" t="s">
        <v>121</v>
      </c>
      <c r="U1820" s="17" t="s">
        <v>122</v>
      </c>
      <c r="V1820" s="17" t="s">
        <v>122</v>
      </c>
      <c r="W1820" s="37" t="s">
        <v>296</v>
      </c>
      <c r="X1820" s="50">
        <v>43658</v>
      </c>
      <c r="Y1820" s="50">
        <f t="shared" si="132"/>
        <v>43658</v>
      </c>
      <c r="Z1820" s="17">
        <f t="shared" si="133"/>
        <v>1813</v>
      </c>
      <c r="AA1820" s="18">
        <v>270.60000000000002</v>
      </c>
      <c r="AB1820" s="18">
        <v>0</v>
      </c>
      <c r="AD1820" s="31" t="s">
        <v>400</v>
      </c>
      <c r="AE1820" s="17">
        <f t="shared" si="134"/>
        <v>1813</v>
      </c>
      <c r="AF1820" s="32" t="s">
        <v>401</v>
      </c>
      <c r="AG1820" s="33" t="s">
        <v>173</v>
      </c>
      <c r="AH1820" s="19">
        <f t="shared" si="136"/>
        <v>43738</v>
      </c>
      <c r="AI1820" s="19">
        <f t="shared" si="137"/>
        <v>43738</v>
      </c>
      <c r="AJ1820" s="17" t="s">
        <v>402</v>
      </c>
    </row>
    <row r="1821" spans="1:36" ht="15" customHeight="1">
      <c r="A1821" s="38">
        <f t="shared" si="135"/>
        <v>2019</v>
      </c>
      <c r="B1821" s="19">
        <v>43647</v>
      </c>
      <c r="C1821" s="19">
        <v>43738</v>
      </c>
      <c r="D1821" s="17" t="s">
        <v>96</v>
      </c>
      <c r="E1821" s="17">
        <v>322</v>
      </c>
      <c r="F1821" s="17" t="s">
        <v>144</v>
      </c>
      <c r="G1821" s="17" t="s">
        <v>144</v>
      </c>
      <c r="H1821" s="17" t="s">
        <v>145</v>
      </c>
      <c r="I1821" s="17" t="s">
        <v>331</v>
      </c>
      <c r="J1821" s="17" t="s">
        <v>332</v>
      </c>
      <c r="K1821" s="17" t="s">
        <v>333</v>
      </c>
      <c r="L1821" s="17" t="s">
        <v>101</v>
      </c>
      <c r="M1821" s="17" t="s">
        <v>136</v>
      </c>
      <c r="N1821" s="17" t="s">
        <v>103</v>
      </c>
      <c r="O1821" s="17">
        <v>0</v>
      </c>
      <c r="P1821" s="18">
        <v>0</v>
      </c>
      <c r="Q1821" s="17" t="s">
        <v>121</v>
      </c>
      <c r="R1821" s="17" t="s">
        <v>122</v>
      </c>
      <c r="S1821" s="17" t="s">
        <v>122</v>
      </c>
      <c r="T1821" s="17" t="s">
        <v>121</v>
      </c>
      <c r="U1821" s="17" t="s">
        <v>136</v>
      </c>
      <c r="V1821" s="17" t="s">
        <v>136</v>
      </c>
      <c r="W1821" s="37" t="s">
        <v>296</v>
      </c>
      <c r="X1821" s="50">
        <v>43654</v>
      </c>
      <c r="Y1821" s="50">
        <f t="shared" si="132"/>
        <v>43654</v>
      </c>
      <c r="Z1821" s="17">
        <f t="shared" si="133"/>
        <v>1814</v>
      </c>
      <c r="AA1821" s="18">
        <v>266</v>
      </c>
      <c r="AB1821" s="18">
        <v>0</v>
      </c>
      <c r="AD1821" s="31" t="s">
        <v>400</v>
      </c>
      <c r="AE1821" s="17">
        <f t="shared" si="134"/>
        <v>1814</v>
      </c>
      <c r="AF1821" s="32" t="s">
        <v>401</v>
      </c>
      <c r="AG1821" s="33" t="s">
        <v>173</v>
      </c>
      <c r="AH1821" s="19">
        <f t="shared" si="136"/>
        <v>43738</v>
      </c>
      <c r="AI1821" s="19">
        <f t="shared" si="137"/>
        <v>43738</v>
      </c>
      <c r="AJ1821" s="17" t="s">
        <v>402</v>
      </c>
    </row>
    <row r="1822" spans="1:36" ht="15" customHeight="1">
      <c r="A1822" s="38">
        <f t="shared" si="135"/>
        <v>2019</v>
      </c>
      <c r="B1822" s="19">
        <v>43647</v>
      </c>
      <c r="C1822" s="19">
        <v>43738</v>
      </c>
      <c r="D1822" s="17" t="s">
        <v>96</v>
      </c>
      <c r="E1822" s="17">
        <v>322</v>
      </c>
      <c r="F1822" s="17" t="s">
        <v>144</v>
      </c>
      <c r="G1822" s="17" t="s">
        <v>144</v>
      </c>
      <c r="H1822" s="17" t="s">
        <v>145</v>
      </c>
      <c r="I1822" s="17" t="s">
        <v>331</v>
      </c>
      <c r="J1822" s="17" t="s">
        <v>332</v>
      </c>
      <c r="K1822" s="17" t="s">
        <v>333</v>
      </c>
      <c r="L1822" s="17" t="s">
        <v>101</v>
      </c>
      <c r="M1822" s="17" t="s">
        <v>136</v>
      </c>
      <c r="N1822" s="17" t="s">
        <v>103</v>
      </c>
      <c r="O1822" s="17">
        <v>0</v>
      </c>
      <c r="P1822" s="18">
        <v>0</v>
      </c>
      <c r="Q1822" s="17" t="s">
        <v>121</v>
      </c>
      <c r="R1822" s="17" t="s">
        <v>122</v>
      </c>
      <c r="S1822" s="17" t="s">
        <v>122</v>
      </c>
      <c r="T1822" s="17" t="s">
        <v>121</v>
      </c>
      <c r="U1822" s="17" t="s">
        <v>136</v>
      </c>
      <c r="V1822" s="17" t="s">
        <v>136</v>
      </c>
      <c r="W1822" s="37" t="s">
        <v>296</v>
      </c>
      <c r="X1822" s="50">
        <v>43655</v>
      </c>
      <c r="Y1822" s="50">
        <f t="shared" si="132"/>
        <v>43655</v>
      </c>
      <c r="Z1822" s="17">
        <f t="shared" si="133"/>
        <v>1815</v>
      </c>
      <c r="AA1822" s="18">
        <v>285</v>
      </c>
      <c r="AB1822" s="18">
        <v>0</v>
      </c>
      <c r="AD1822" s="31" t="s">
        <v>400</v>
      </c>
      <c r="AE1822" s="17">
        <f t="shared" si="134"/>
        <v>1815</v>
      </c>
      <c r="AF1822" s="32" t="s">
        <v>401</v>
      </c>
      <c r="AG1822" s="33" t="s">
        <v>173</v>
      </c>
      <c r="AH1822" s="19">
        <f t="shared" si="136"/>
        <v>43738</v>
      </c>
      <c r="AI1822" s="19">
        <f t="shared" si="137"/>
        <v>43738</v>
      </c>
      <c r="AJ1822" s="17" t="s">
        <v>402</v>
      </c>
    </row>
    <row r="1823" spans="1:36" ht="15" customHeight="1">
      <c r="A1823" s="38">
        <f t="shared" si="135"/>
        <v>2019</v>
      </c>
      <c r="B1823" s="19">
        <v>43647</v>
      </c>
      <c r="C1823" s="19">
        <v>43738</v>
      </c>
      <c r="D1823" s="17" t="s">
        <v>96</v>
      </c>
      <c r="E1823" s="17">
        <v>322</v>
      </c>
      <c r="F1823" s="17" t="s">
        <v>144</v>
      </c>
      <c r="G1823" s="17" t="s">
        <v>144</v>
      </c>
      <c r="H1823" s="17" t="s">
        <v>145</v>
      </c>
      <c r="I1823" s="17" t="s">
        <v>331</v>
      </c>
      <c r="J1823" s="17" t="s">
        <v>332</v>
      </c>
      <c r="K1823" s="17" t="s">
        <v>333</v>
      </c>
      <c r="L1823" s="17" t="s">
        <v>101</v>
      </c>
      <c r="M1823" s="17" t="s">
        <v>136</v>
      </c>
      <c r="N1823" s="17" t="s">
        <v>103</v>
      </c>
      <c r="O1823" s="17">
        <v>0</v>
      </c>
      <c r="P1823" s="18">
        <v>0</v>
      </c>
      <c r="Q1823" s="17" t="s">
        <v>121</v>
      </c>
      <c r="R1823" s="17" t="s">
        <v>122</v>
      </c>
      <c r="S1823" s="17" t="s">
        <v>122</v>
      </c>
      <c r="T1823" s="17" t="s">
        <v>121</v>
      </c>
      <c r="U1823" s="17" t="s">
        <v>136</v>
      </c>
      <c r="V1823" s="17" t="s">
        <v>136</v>
      </c>
      <c r="W1823" s="37" t="s">
        <v>296</v>
      </c>
      <c r="X1823" s="50">
        <v>43656</v>
      </c>
      <c r="Y1823" s="50">
        <f t="shared" si="132"/>
        <v>43656</v>
      </c>
      <c r="Z1823" s="17">
        <f t="shared" si="133"/>
        <v>1816</v>
      </c>
      <c r="AA1823" s="18">
        <v>522</v>
      </c>
      <c r="AB1823" s="18">
        <v>0</v>
      </c>
      <c r="AD1823" s="31" t="s">
        <v>400</v>
      </c>
      <c r="AE1823" s="17">
        <f t="shared" si="134"/>
        <v>1816</v>
      </c>
      <c r="AF1823" s="32" t="s">
        <v>401</v>
      </c>
      <c r="AG1823" s="33" t="s">
        <v>173</v>
      </c>
      <c r="AH1823" s="19">
        <f t="shared" si="136"/>
        <v>43738</v>
      </c>
      <c r="AI1823" s="19">
        <f t="shared" si="137"/>
        <v>43738</v>
      </c>
      <c r="AJ1823" s="17" t="s">
        <v>402</v>
      </c>
    </row>
    <row r="1824" spans="1:36" ht="15" customHeight="1">
      <c r="A1824" s="38">
        <f t="shared" si="135"/>
        <v>2019</v>
      </c>
      <c r="B1824" s="19">
        <v>43647</v>
      </c>
      <c r="C1824" s="19">
        <v>43738</v>
      </c>
      <c r="D1824" s="17" t="s">
        <v>96</v>
      </c>
      <c r="E1824" s="17">
        <v>322</v>
      </c>
      <c r="F1824" s="17" t="s">
        <v>144</v>
      </c>
      <c r="G1824" s="17" t="s">
        <v>144</v>
      </c>
      <c r="H1824" s="17" t="s">
        <v>145</v>
      </c>
      <c r="I1824" s="17" t="s">
        <v>331</v>
      </c>
      <c r="J1824" s="17" t="s">
        <v>332</v>
      </c>
      <c r="K1824" s="17" t="s">
        <v>333</v>
      </c>
      <c r="L1824" s="17" t="s">
        <v>101</v>
      </c>
      <c r="M1824" s="17" t="s">
        <v>136</v>
      </c>
      <c r="N1824" s="17" t="s">
        <v>103</v>
      </c>
      <c r="O1824" s="17">
        <v>0</v>
      </c>
      <c r="P1824" s="18">
        <v>0</v>
      </c>
      <c r="Q1824" s="17" t="s">
        <v>121</v>
      </c>
      <c r="R1824" s="17" t="s">
        <v>122</v>
      </c>
      <c r="S1824" s="17" t="s">
        <v>122</v>
      </c>
      <c r="T1824" s="17" t="s">
        <v>121</v>
      </c>
      <c r="U1824" s="17" t="s">
        <v>136</v>
      </c>
      <c r="V1824" s="17" t="s">
        <v>136</v>
      </c>
      <c r="W1824" s="37" t="s">
        <v>296</v>
      </c>
      <c r="X1824" s="50">
        <v>43655</v>
      </c>
      <c r="Y1824" s="50">
        <f t="shared" si="132"/>
        <v>43655</v>
      </c>
      <c r="Z1824" s="17">
        <f t="shared" si="133"/>
        <v>1817</v>
      </c>
      <c r="AA1824" s="18">
        <v>174</v>
      </c>
      <c r="AB1824" s="18">
        <v>0</v>
      </c>
      <c r="AD1824" s="31" t="s">
        <v>400</v>
      </c>
      <c r="AE1824" s="17">
        <f t="shared" si="134"/>
        <v>1817</v>
      </c>
      <c r="AF1824" s="32" t="s">
        <v>401</v>
      </c>
      <c r="AG1824" s="33" t="s">
        <v>173</v>
      </c>
      <c r="AH1824" s="19">
        <f t="shared" si="136"/>
        <v>43738</v>
      </c>
      <c r="AI1824" s="19">
        <f t="shared" si="137"/>
        <v>43738</v>
      </c>
      <c r="AJ1824" s="17" t="s">
        <v>402</v>
      </c>
    </row>
    <row r="1825" spans="1:36" ht="15" customHeight="1">
      <c r="A1825" s="38">
        <f t="shared" si="135"/>
        <v>2019</v>
      </c>
      <c r="B1825" s="19">
        <v>43647</v>
      </c>
      <c r="C1825" s="19">
        <v>43738</v>
      </c>
      <c r="D1825" s="17" t="s">
        <v>96</v>
      </c>
      <c r="E1825" s="17">
        <v>322</v>
      </c>
      <c r="F1825" s="17" t="s">
        <v>144</v>
      </c>
      <c r="G1825" s="17" t="s">
        <v>144</v>
      </c>
      <c r="H1825" s="17" t="s">
        <v>145</v>
      </c>
      <c r="I1825" s="17" t="s">
        <v>331</v>
      </c>
      <c r="J1825" s="17" t="s">
        <v>332</v>
      </c>
      <c r="K1825" s="17" t="s">
        <v>333</v>
      </c>
      <c r="L1825" s="17" t="s">
        <v>101</v>
      </c>
      <c r="M1825" s="17" t="s">
        <v>136</v>
      </c>
      <c r="N1825" s="17" t="s">
        <v>103</v>
      </c>
      <c r="O1825" s="17">
        <v>0</v>
      </c>
      <c r="P1825" s="18">
        <v>0</v>
      </c>
      <c r="Q1825" s="17" t="s">
        <v>121</v>
      </c>
      <c r="R1825" s="17" t="s">
        <v>122</v>
      </c>
      <c r="S1825" s="17" t="s">
        <v>122</v>
      </c>
      <c r="T1825" s="17" t="s">
        <v>121</v>
      </c>
      <c r="U1825" s="17" t="s">
        <v>136</v>
      </c>
      <c r="V1825" s="17" t="s">
        <v>136</v>
      </c>
      <c r="W1825" s="37" t="s">
        <v>296</v>
      </c>
      <c r="X1825" s="50">
        <v>43654</v>
      </c>
      <c r="Y1825" s="50">
        <f t="shared" si="132"/>
        <v>43654</v>
      </c>
      <c r="Z1825" s="17">
        <f t="shared" si="133"/>
        <v>1818</v>
      </c>
      <c r="AA1825" s="18">
        <v>22</v>
      </c>
      <c r="AB1825" s="18">
        <v>0</v>
      </c>
      <c r="AD1825" s="31" t="s">
        <v>400</v>
      </c>
      <c r="AE1825" s="17">
        <f t="shared" si="134"/>
        <v>1818</v>
      </c>
      <c r="AF1825" s="32" t="s">
        <v>401</v>
      </c>
      <c r="AG1825" s="33" t="s">
        <v>173</v>
      </c>
      <c r="AH1825" s="19">
        <f t="shared" si="136"/>
        <v>43738</v>
      </c>
      <c r="AI1825" s="19">
        <f t="shared" si="137"/>
        <v>43738</v>
      </c>
      <c r="AJ1825" s="17" t="s">
        <v>402</v>
      </c>
    </row>
    <row r="1826" spans="1:36" ht="15" customHeight="1">
      <c r="A1826" s="38">
        <f t="shared" si="135"/>
        <v>2019</v>
      </c>
      <c r="B1826" s="19">
        <v>43647</v>
      </c>
      <c r="C1826" s="19">
        <v>43738</v>
      </c>
      <c r="D1826" s="17" t="s">
        <v>96</v>
      </c>
      <c r="E1826" s="17">
        <v>322</v>
      </c>
      <c r="F1826" s="17" t="s">
        <v>144</v>
      </c>
      <c r="G1826" s="17" t="s">
        <v>144</v>
      </c>
      <c r="H1826" s="17" t="s">
        <v>145</v>
      </c>
      <c r="I1826" s="17" t="s">
        <v>331</v>
      </c>
      <c r="J1826" s="17" t="s">
        <v>332</v>
      </c>
      <c r="K1826" s="17" t="s">
        <v>333</v>
      </c>
      <c r="L1826" s="17" t="s">
        <v>101</v>
      </c>
      <c r="M1826" s="17" t="s">
        <v>136</v>
      </c>
      <c r="N1826" s="17" t="s">
        <v>103</v>
      </c>
      <c r="O1826" s="17">
        <v>0</v>
      </c>
      <c r="P1826" s="18">
        <v>0</v>
      </c>
      <c r="Q1826" s="17" t="s">
        <v>121</v>
      </c>
      <c r="R1826" s="17" t="s">
        <v>122</v>
      </c>
      <c r="S1826" s="17" t="s">
        <v>122</v>
      </c>
      <c r="T1826" s="17" t="s">
        <v>121</v>
      </c>
      <c r="U1826" s="17" t="s">
        <v>136</v>
      </c>
      <c r="V1826" s="17" t="s">
        <v>136</v>
      </c>
      <c r="W1826" s="37" t="s">
        <v>296</v>
      </c>
      <c r="X1826" s="50">
        <v>43654</v>
      </c>
      <c r="Y1826" s="50">
        <f t="shared" si="132"/>
        <v>43654</v>
      </c>
      <c r="Z1826" s="17">
        <f t="shared" si="133"/>
        <v>1819</v>
      </c>
      <c r="AA1826" s="18">
        <v>66</v>
      </c>
      <c r="AB1826" s="18">
        <v>0</v>
      </c>
      <c r="AD1826" s="31" t="s">
        <v>400</v>
      </c>
      <c r="AE1826" s="17">
        <f t="shared" si="134"/>
        <v>1819</v>
      </c>
      <c r="AF1826" s="32" t="s">
        <v>401</v>
      </c>
      <c r="AG1826" s="33" t="s">
        <v>173</v>
      </c>
      <c r="AH1826" s="19">
        <f t="shared" si="136"/>
        <v>43738</v>
      </c>
      <c r="AI1826" s="19">
        <f t="shared" si="137"/>
        <v>43738</v>
      </c>
      <c r="AJ1826" s="17" t="s">
        <v>402</v>
      </c>
    </row>
    <row r="1827" spans="1:36" ht="15" customHeight="1">
      <c r="A1827" s="38">
        <f t="shared" si="135"/>
        <v>2019</v>
      </c>
      <c r="B1827" s="19">
        <v>43647</v>
      </c>
      <c r="C1827" s="19">
        <v>43738</v>
      </c>
      <c r="D1827" s="17" t="s">
        <v>96</v>
      </c>
      <c r="E1827" s="17">
        <v>322</v>
      </c>
      <c r="F1827" s="17" t="s">
        <v>144</v>
      </c>
      <c r="G1827" s="17" t="s">
        <v>144</v>
      </c>
      <c r="H1827" s="17" t="s">
        <v>145</v>
      </c>
      <c r="I1827" s="17" t="s">
        <v>1346</v>
      </c>
      <c r="J1827" s="17" t="s">
        <v>305</v>
      </c>
      <c r="K1827" s="17" t="s">
        <v>306</v>
      </c>
      <c r="L1827" s="17" t="s">
        <v>101</v>
      </c>
      <c r="M1827" s="17" t="s">
        <v>164</v>
      </c>
      <c r="N1827" s="17" t="s">
        <v>103</v>
      </c>
      <c r="O1827" s="17">
        <v>0</v>
      </c>
      <c r="P1827" s="18">
        <v>0</v>
      </c>
      <c r="Q1827" s="17" t="s">
        <v>121</v>
      </c>
      <c r="R1827" s="17" t="s">
        <v>122</v>
      </c>
      <c r="S1827" s="17" t="s">
        <v>122</v>
      </c>
      <c r="T1827" s="17" t="s">
        <v>121</v>
      </c>
      <c r="U1827" s="17" t="s">
        <v>122</v>
      </c>
      <c r="V1827" s="17" t="s">
        <v>122</v>
      </c>
      <c r="W1827" s="37" t="s">
        <v>296</v>
      </c>
      <c r="X1827" s="50">
        <v>43654</v>
      </c>
      <c r="Y1827" s="50">
        <f t="shared" si="132"/>
        <v>43654</v>
      </c>
      <c r="Z1827" s="17">
        <f t="shared" si="133"/>
        <v>1820</v>
      </c>
      <c r="AA1827" s="18">
        <v>141</v>
      </c>
      <c r="AB1827" s="18">
        <v>0</v>
      </c>
      <c r="AD1827" s="31" t="s">
        <v>400</v>
      </c>
      <c r="AE1827" s="17">
        <f t="shared" si="134"/>
        <v>1820</v>
      </c>
      <c r="AF1827" s="32" t="s">
        <v>401</v>
      </c>
      <c r="AG1827" s="33" t="s">
        <v>173</v>
      </c>
      <c r="AH1827" s="19">
        <f t="shared" si="136"/>
        <v>43738</v>
      </c>
      <c r="AI1827" s="19">
        <f t="shared" si="137"/>
        <v>43738</v>
      </c>
      <c r="AJ1827" s="17" t="s">
        <v>402</v>
      </c>
    </row>
    <row r="1828" spans="1:36" ht="15" customHeight="1">
      <c r="A1828" s="38">
        <f t="shared" si="135"/>
        <v>2019</v>
      </c>
      <c r="B1828" s="19">
        <v>43647</v>
      </c>
      <c r="C1828" s="19">
        <v>43738</v>
      </c>
      <c r="D1828" s="17" t="s">
        <v>96</v>
      </c>
      <c r="E1828" s="17">
        <v>322</v>
      </c>
      <c r="F1828" s="17" t="s">
        <v>144</v>
      </c>
      <c r="G1828" s="17" t="s">
        <v>144</v>
      </c>
      <c r="H1828" s="17" t="s">
        <v>145</v>
      </c>
      <c r="I1828" s="17" t="s">
        <v>1346</v>
      </c>
      <c r="J1828" s="17" t="s">
        <v>305</v>
      </c>
      <c r="K1828" s="17" t="s">
        <v>306</v>
      </c>
      <c r="L1828" s="17" t="s">
        <v>101</v>
      </c>
      <c r="M1828" s="17" t="s">
        <v>164</v>
      </c>
      <c r="N1828" s="17" t="s">
        <v>103</v>
      </c>
      <c r="O1828" s="17">
        <v>0</v>
      </c>
      <c r="P1828" s="18">
        <v>0</v>
      </c>
      <c r="Q1828" s="17" t="s">
        <v>121</v>
      </c>
      <c r="R1828" s="17" t="s">
        <v>122</v>
      </c>
      <c r="S1828" s="17" t="s">
        <v>122</v>
      </c>
      <c r="T1828" s="17" t="s">
        <v>121</v>
      </c>
      <c r="U1828" s="17" t="s">
        <v>122</v>
      </c>
      <c r="V1828" s="17" t="s">
        <v>122</v>
      </c>
      <c r="W1828" s="37" t="s">
        <v>296</v>
      </c>
      <c r="X1828" s="50">
        <v>43654</v>
      </c>
      <c r="Y1828" s="50">
        <f t="shared" si="132"/>
        <v>43654</v>
      </c>
      <c r="Z1828" s="17">
        <f t="shared" si="133"/>
        <v>1821</v>
      </c>
      <c r="AA1828" s="18">
        <v>200</v>
      </c>
      <c r="AB1828" s="18">
        <v>0</v>
      </c>
      <c r="AD1828" s="31" t="s">
        <v>400</v>
      </c>
      <c r="AE1828" s="17">
        <f t="shared" si="134"/>
        <v>1821</v>
      </c>
      <c r="AF1828" s="32" t="s">
        <v>401</v>
      </c>
      <c r="AG1828" s="33" t="s">
        <v>173</v>
      </c>
      <c r="AH1828" s="19">
        <f t="shared" si="136"/>
        <v>43738</v>
      </c>
      <c r="AI1828" s="19">
        <f t="shared" si="137"/>
        <v>43738</v>
      </c>
      <c r="AJ1828" s="17" t="s">
        <v>402</v>
      </c>
    </row>
    <row r="1829" spans="1:36" ht="15" customHeight="1">
      <c r="A1829" s="38">
        <f t="shared" si="135"/>
        <v>2019</v>
      </c>
      <c r="B1829" s="19">
        <v>43647</v>
      </c>
      <c r="C1829" s="19">
        <v>43738</v>
      </c>
      <c r="D1829" s="17" t="s">
        <v>96</v>
      </c>
      <c r="E1829" s="17">
        <v>322</v>
      </c>
      <c r="F1829" s="17" t="s">
        <v>144</v>
      </c>
      <c r="G1829" s="17" t="s">
        <v>144</v>
      </c>
      <c r="H1829" s="17" t="s">
        <v>145</v>
      </c>
      <c r="I1829" s="17" t="s">
        <v>1346</v>
      </c>
      <c r="J1829" s="17" t="s">
        <v>305</v>
      </c>
      <c r="K1829" s="17" t="s">
        <v>306</v>
      </c>
      <c r="L1829" s="17" t="s">
        <v>101</v>
      </c>
      <c r="M1829" s="17" t="s">
        <v>164</v>
      </c>
      <c r="N1829" s="17" t="s">
        <v>103</v>
      </c>
      <c r="O1829" s="17">
        <v>0</v>
      </c>
      <c r="P1829" s="18">
        <v>0</v>
      </c>
      <c r="Q1829" s="17" t="s">
        <v>121</v>
      </c>
      <c r="R1829" s="17" t="s">
        <v>122</v>
      </c>
      <c r="S1829" s="17" t="s">
        <v>122</v>
      </c>
      <c r="T1829" s="17" t="s">
        <v>121</v>
      </c>
      <c r="U1829" s="17" t="s">
        <v>122</v>
      </c>
      <c r="V1829" s="17" t="s">
        <v>122</v>
      </c>
      <c r="W1829" s="37" t="s">
        <v>296</v>
      </c>
      <c r="X1829" s="50">
        <v>43664</v>
      </c>
      <c r="Y1829" s="50">
        <f t="shared" si="132"/>
        <v>43664</v>
      </c>
      <c r="Z1829" s="17">
        <f t="shared" si="133"/>
        <v>1822</v>
      </c>
      <c r="AA1829" s="18">
        <v>267</v>
      </c>
      <c r="AB1829" s="18">
        <v>0</v>
      </c>
      <c r="AD1829" s="31" t="s">
        <v>400</v>
      </c>
      <c r="AE1829" s="17">
        <f t="shared" si="134"/>
        <v>1822</v>
      </c>
      <c r="AF1829" s="32" t="s">
        <v>401</v>
      </c>
      <c r="AG1829" s="33" t="s">
        <v>173</v>
      </c>
      <c r="AH1829" s="19">
        <f t="shared" si="136"/>
        <v>43738</v>
      </c>
      <c r="AI1829" s="19">
        <f t="shared" si="137"/>
        <v>43738</v>
      </c>
      <c r="AJ1829" s="17" t="s">
        <v>402</v>
      </c>
    </row>
    <row r="1830" spans="1:36" ht="15" customHeight="1">
      <c r="A1830" s="38">
        <f t="shared" si="135"/>
        <v>2019</v>
      </c>
      <c r="B1830" s="19">
        <v>43647</v>
      </c>
      <c r="C1830" s="19">
        <v>43738</v>
      </c>
      <c r="D1830" s="17" t="s">
        <v>96</v>
      </c>
      <c r="E1830" s="17">
        <v>322</v>
      </c>
      <c r="F1830" s="17" t="s">
        <v>144</v>
      </c>
      <c r="G1830" s="17" t="s">
        <v>144</v>
      </c>
      <c r="H1830" s="17" t="s">
        <v>145</v>
      </c>
      <c r="I1830" s="17" t="s">
        <v>358</v>
      </c>
      <c r="J1830" s="17" t="s">
        <v>359</v>
      </c>
      <c r="K1830" s="17" t="s">
        <v>289</v>
      </c>
      <c r="L1830" s="17" t="s">
        <v>101</v>
      </c>
      <c r="M1830" s="17" t="s">
        <v>164</v>
      </c>
      <c r="N1830" s="17" t="s">
        <v>103</v>
      </c>
      <c r="O1830" s="17">
        <v>0</v>
      </c>
      <c r="P1830" s="18">
        <v>0</v>
      </c>
      <c r="Q1830" s="17" t="s">
        <v>121</v>
      </c>
      <c r="R1830" s="17" t="s">
        <v>122</v>
      </c>
      <c r="S1830" s="17" t="s">
        <v>122</v>
      </c>
      <c r="T1830" s="17" t="s">
        <v>121</v>
      </c>
      <c r="U1830" s="17" t="s">
        <v>122</v>
      </c>
      <c r="V1830" s="17" t="s">
        <v>122</v>
      </c>
      <c r="W1830" s="37" t="s">
        <v>296</v>
      </c>
      <c r="X1830" s="50">
        <v>43662</v>
      </c>
      <c r="Y1830" s="50">
        <f t="shared" si="132"/>
        <v>43662</v>
      </c>
      <c r="Z1830" s="17">
        <f t="shared" si="133"/>
        <v>1823</v>
      </c>
      <c r="AA1830" s="18">
        <v>168.99</v>
      </c>
      <c r="AB1830" s="18">
        <v>0</v>
      </c>
      <c r="AD1830" s="31" t="s">
        <v>400</v>
      </c>
      <c r="AE1830" s="17">
        <f t="shared" si="134"/>
        <v>1823</v>
      </c>
      <c r="AF1830" s="32" t="s">
        <v>401</v>
      </c>
      <c r="AG1830" s="33" t="s">
        <v>173</v>
      </c>
      <c r="AH1830" s="19">
        <f t="shared" si="136"/>
        <v>43738</v>
      </c>
      <c r="AI1830" s="19">
        <f t="shared" si="137"/>
        <v>43738</v>
      </c>
      <c r="AJ1830" s="17" t="s">
        <v>402</v>
      </c>
    </row>
    <row r="1831" spans="1:36" ht="15" customHeight="1">
      <c r="A1831" s="38">
        <f t="shared" si="135"/>
        <v>2019</v>
      </c>
      <c r="B1831" s="19">
        <v>43647</v>
      </c>
      <c r="C1831" s="19">
        <v>43738</v>
      </c>
      <c r="D1831" s="17" t="s">
        <v>96</v>
      </c>
      <c r="E1831" s="17">
        <v>322</v>
      </c>
      <c r="F1831" s="17" t="s">
        <v>144</v>
      </c>
      <c r="G1831" s="17" t="s">
        <v>144</v>
      </c>
      <c r="H1831" s="17" t="s">
        <v>145</v>
      </c>
      <c r="I1831" s="17" t="s">
        <v>358</v>
      </c>
      <c r="J1831" s="17" t="s">
        <v>359</v>
      </c>
      <c r="K1831" s="17" t="s">
        <v>289</v>
      </c>
      <c r="L1831" s="17" t="s">
        <v>101</v>
      </c>
      <c r="M1831" s="17" t="s">
        <v>2346</v>
      </c>
      <c r="N1831" s="17" t="s">
        <v>103</v>
      </c>
      <c r="O1831" s="17">
        <v>0</v>
      </c>
      <c r="P1831" s="18">
        <v>0</v>
      </c>
      <c r="Q1831" s="17" t="s">
        <v>121</v>
      </c>
      <c r="R1831" s="17" t="s">
        <v>122</v>
      </c>
      <c r="S1831" s="17" t="s">
        <v>122</v>
      </c>
      <c r="T1831" s="17" t="s">
        <v>121</v>
      </c>
      <c r="U1831" s="17" t="s">
        <v>122</v>
      </c>
      <c r="V1831" s="17" t="s">
        <v>2347</v>
      </c>
      <c r="W1831" s="37" t="s">
        <v>296</v>
      </c>
      <c r="X1831" s="50">
        <v>43662</v>
      </c>
      <c r="Y1831" s="50">
        <f t="shared" si="132"/>
        <v>43662</v>
      </c>
      <c r="Z1831" s="17">
        <f t="shared" si="133"/>
        <v>1824</v>
      </c>
      <c r="AA1831" s="18">
        <v>177</v>
      </c>
      <c r="AB1831" s="18">
        <v>0</v>
      </c>
      <c r="AD1831" s="31" t="s">
        <v>400</v>
      </c>
      <c r="AE1831" s="17">
        <f t="shared" si="134"/>
        <v>1824</v>
      </c>
      <c r="AF1831" s="32" t="s">
        <v>401</v>
      </c>
      <c r="AG1831" s="33" t="s">
        <v>173</v>
      </c>
      <c r="AH1831" s="19">
        <f t="shared" si="136"/>
        <v>43738</v>
      </c>
      <c r="AI1831" s="19">
        <f t="shared" si="137"/>
        <v>43738</v>
      </c>
      <c r="AJ1831" s="17" t="s">
        <v>402</v>
      </c>
    </row>
    <row r="1832" spans="1:36" ht="15" customHeight="1">
      <c r="A1832" s="38">
        <f t="shared" si="135"/>
        <v>2019</v>
      </c>
      <c r="B1832" s="19">
        <v>43647</v>
      </c>
      <c r="C1832" s="19">
        <v>43738</v>
      </c>
      <c r="D1832" s="17" t="s">
        <v>96</v>
      </c>
      <c r="E1832" s="17">
        <v>322</v>
      </c>
      <c r="F1832" s="17" t="s">
        <v>144</v>
      </c>
      <c r="G1832" s="17" t="s">
        <v>144</v>
      </c>
      <c r="H1832" s="17" t="s">
        <v>145</v>
      </c>
      <c r="I1832" s="17" t="s">
        <v>358</v>
      </c>
      <c r="J1832" s="17" t="s">
        <v>359</v>
      </c>
      <c r="K1832" s="17" t="s">
        <v>289</v>
      </c>
      <c r="L1832" s="17" t="s">
        <v>101</v>
      </c>
      <c r="M1832" s="17" t="s">
        <v>164</v>
      </c>
      <c r="N1832" s="17" t="s">
        <v>103</v>
      </c>
      <c r="O1832" s="17">
        <v>0</v>
      </c>
      <c r="P1832" s="18">
        <v>0</v>
      </c>
      <c r="Q1832" s="17" t="s">
        <v>121</v>
      </c>
      <c r="R1832" s="17" t="s">
        <v>122</v>
      </c>
      <c r="S1832" s="17" t="s">
        <v>122</v>
      </c>
      <c r="T1832" s="17" t="s">
        <v>121</v>
      </c>
      <c r="U1832" s="17" t="s">
        <v>122</v>
      </c>
      <c r="V1832" s="17" t="s">
        <v>122</v>
      </c>
      <c r="W1832" s="37" t="s">
        <v>296</v>
      </c>
      <c r="X1832" s="50">
        <v>43662</v>
      </c>
      <c r="Y1832" s="50">
        <f t="shared" si="132"/>
        <v>43662</v>
      </c>
      <c r="Z1832" s="17">
        <f t="shared" si="133"/>
        <v>1825</v>
      </c>
      <c r="AA1832" s="18">
        <v>200.01</v>
      </c>
      <c r="AB1832" s="18">
        <v>0</v>
      </c>
      <c r="AD1832" s="31" t="s">
        <v>400</v>
      </c>
      <c r="AE1832" s="17">
        <f t="shared" si="134"/>
        <v>1825</v>
      </c>
      <c r="AF1832" s="32" t="s">
        <v>401</v>
      </c>
      <c r="AG1832" s="33" t="s">
        <v>173</v>
      </c>
      <c r="AH1832" s="19">
        <f t="shared" si="136"/>
        <v>43738</v>
      </c>
      <c r="AI1832" s="19">
        <f t="shared" si="137"/>
        <v>43738</v>
      </c>
      <c r="AJ1832" s="17" t="s">
        <v>402</v>
      </c>
    </row>
    <row r="1833" spans="1:36" ht="15" customHeight="1">
      <c r="A1833" s="38">
        <f t="shared" si="135"/>
        <v>2019</v>
      </c>
      <c r="B1833" s="19">
        <v>43647</v>
      </c>
      <c r="C1833" s="19">
        <v>43738</v>
      </c>
      <c r="D1833" s="17" t="s">
        <v>96</v>
      </c>
      <c r="E1833" s="17">
        <v>322</v>
      </c>
      <c r="F1833" s="17" t="s">
        <v>144</v>
      </c>
      <c r="G1833" s="17" t="s">
        <v>144</v>
      </c>
      <c r="H1833" s="17" t="s">
        <v>145</v>
      </c>
      <c r="I1833" s="17" t="s">
        <v>2338</v>
      </c>
      <c r="J1833" s="17" t="s">
        <v>289</v>
      </c>
      <c r="K1833" s="17" t="s">
        <v>2339</v>
      </c>
      <c r="L1833" s="17" t="s">
        <v>101</v>
      </c>
      <c r="M1833" s="17" t="s">
        <v>136</v>
      </c>
      <c r="N1833" s="17" t="s">
        <v>103</v>
      </c>
      <c r="O1833" s="17">
        <v>0</v>
      </c>
      <c r="P1833" s="18">
        <v>0</v>
      </c>
      <c r="Q1833" s="17" t="s">
        <v>121</v>
      </c>
      <c r="R1833" s="17" t="s">
        <v>122</v>
      </c>
      <c r="S1833" s="17" t="s">
        <v>122</v>
      </c>
      <c r="T1833" s="17" t="s">
        <v>121</v>
      </c>
      <c r="U1833" s="17" t="s">
        <v>136</v>
      </c>
      <c r="V1833" s="17" t="s">
        <v>136</v>
      </c>
      <c r="W1833" s="37" t="s">
        <v>296</v>
      </c>
      <c r="X1833" s="50">
        <v>43662</v>
      </c>
      <c r="Y1833" s="50">
        <f t="shared" si="132"/>
        <v>43662</v>
      </c>
      <c r="Z1833" s="17">
        <f t="shared" si="133"/>
        <v>1826</v>
      </c>
      <c r="AA1833" s="18">
        <v>174</v>
      </c>
      <c r="AB1833" s="18">
        <v>0</v>
      </c>
      <c r="AD1833" s="31" t="s">
        <v>400</v>
      </c>
      <c r="AE1833" s="17">
        <f t="shared" si="134"/>
        <v>1826</v>
      </c>
      <c r="AF1833" s="32" t="s">
        <v>401</v>
      </c>
      <c r="AG1833" s="33" t="s">
        <v>173</v>
      </c>
      <c r="AH1833" s="19">
        <f t="shared" si="136"/>
        <v>43738</v>
      </c>
      <c r="AI1833" s="19">
        <f t="shared" si="137"/>
        <v>43738</v>
      </c>
      <c r="AJ1833" s="17" t="s">
        <v>402</v>
      </c>
    </row>
    <row r="1834" spans="1:36" ht="15" customHeight="1">
      <c r="A1834" s="38">
        <f t="shared" si="135"/>
        <v>2019</v>
      </c>
      <c r="B1834" s="19">
        <v>43647</v>
      </c>
      <c r="C1834" s="19">
        <v>43738</v>
      </c>
      <c r="D1834" s="17" t="s">
        <v>96</v>
      </c>
      <c r="E1834" s="17">
        <v>322</v>
      </c>
      <c r="F1834" s="17" t="s">
        <v>144</v>
      </c>
      <c r="G1834" s="17" t="s">
        <v>144</v>
      </c>
      <c r="H1834" s="17" t="s">
        <v>145</v>
      </c>
      <c r="I1834" s="17" t="s">
        <v>2338</v>
      </c>
      <c r="J1834" s="17" t="s">
        <v>289</v>
      </c>
      <c r="K1834" s="17" t="s">
        <v>2339</v>
      </c>
      <c r="L1834" s="17" t="s">
        <v>101</v>
      </c>
      <c r="M1834" s="17" t="s">
        <v>136</v>
      </c>
      <c r="N1834" s="17" t="s">
        <v>103</v>
      </c>
      <c r="O1834" s="17">
        <v>0</v>
      </c>
      <c r="P1834" s="18">
        <v>0</v>
      </c>
      <c r="Q1834" s="17" t="s">
        <v>121</v>
      </c>
      <c r="R1834" s="17" t="s">
        <v>122</v>
      </c>
      <c r="S1834" s="17" t="s">
        <v>122</v>
      </c>
      <c r="T1834" s="17" t="s">
        <v>121</v>
      </c>
      <c r="U1834" s="17" t="s">
        <v>136</v>
      </c>
      <c r="V1834" s="17" t="s">
        <v>136</v>
      </c>
      <c r="W1834" s="37" t="s">
        <v>296</v>
      </c>
      <c r="X1834" s="50">
        <v>43662</v>
      </c>
      <c r="Y1834" s="50">
        <f t="shared" si="132"/>
        <v>43662</v>
      </c>
      <c r="Z1834" s="17">
        <f t="shared" si="133"/>
        <v>1827</v>
      </c>
      <c r="AA1834" s="18">
        <v>522</v>
      </c>
      <c r="AB1834" s="18">
        <v>0</v>
      </c>
      <c r="AD1834" s="31" t="s">
        <v>400</v>
      </c>
      <c r="AE1834" s="17">
        <f t="shared" si="134"/>
        <v>1827</v>
      </c>
      <c r="AF1834" s="32" t="s">
        <v>401</v>
      </c>
      <c r="AG1834" s="33" t="s">
        <v>173</v>
      </c>
      <c r="AH1834" s="19">
        <f t="shared" si="136"/>
        <v>43738</v>
      </c>
      <c r="AI1834" s="19">
        <f t="shared" si="137"/>
        <v>43738</v>
      </c>
      <c r="AJ1834" s="17" t="s">
        <v>402</v>
      </c>
    </row>
    <row r="1835" spans="1:36" ht="15" customHeight="1">
      <c r="A1835" s="38">
        <f t="shared" si="135"/>
        <v>2019</v>
      </c>
      <c r="B1835" s="19">
        <v>43647</v>
      </c>
      <c r="C1835" s="19">
        <v>43738</v>
      </c>
      <c r="D1835" s="17" t="s">
        <v>96</v>
      </c>
      <c r="E1835" s="17">
        <v>322</v>
      </c>
      <c r="F1835" s="17" t="s">
        <v>144</v>
      </c>
      <c r="G1835" s="17" t="s">
        <v>144</v>
      </c>
      <c r="H1835" s="17" t="s">
        <v>145</v>
      </c>
      <c r="I1835" s="17" t="s">
        <v>2338</v>
      </c>
      <c r="J1835" s="17" t="s">
        <v>289</v>
      </c>
      <c r="K1835" s="17" t="s">
        <v>2339</v>
      </c>
      <c r="L1835" s="17" t="s">
        <v>101</v>
      </c>
      <c r="M1835" s="17" t="s">
        <v>164</v>
      </c>
      <c r="N1835" s="17" t="s">
        <v>103</v>
      </c>
      <c r="O1835" s="17">
        <v>0</v>
      </c>
      <c r="P1835" s="18">
        <v>0</v>
      </c>
      <c r="Q1835" s="17" t="s">
        <v>121</v>
      </c>
      <c r="R1835" s="17" t="s">
        <v>122</v>
      </c>
      <c r="S1835" s="17" t="s">
        <v>122</v>
      </c>
      <c r="T1835" s="17" t="s">
        <v>121</v>
      </c>
      <c r="U1835" s="17" t="s">
        <v>122</v>
      </c>
      <c r="V1835" s="17" t="s">
        <v>122</v>
      </c>
      <c r="W1835" s="37" t="s">
        <v>296</v>
      </c>
      <c r="X1835" s="50">
        <v>43656</v>
      </c>
      <c r="Y1835" s="50">
        <f>+X1835</f>
        <v>43656</v>
      </c>
      <c r="Z1835" s="17">
        <f t="shared" si="133"/>
        <v>1828</v>
      </c>
      <c r="AA1835" s="18">
        <v>313.5</v>
      </c>
      <c r="AB1835" s="18">
        <v>0</v>
      </c>
      <c r="AD1835" s="31" t="s">
        <v>400</v>
      </c>
      <c r="AE1835" s="17">
        <f t="shared" si="134"/>
        <v>1828</v>
      </c>
      <c r="AF1835" s="32" t="s">
        <v>401</v>
      </c>
      <c r="AG1835" s="33" t="s">
        <v>173</v>
      </c>
      <c r="AH1835" s="19">
        <f t="shared" si="136"/>
        <v>43738</v>
      </c>
      <c r="AI1835" s="19">
        <f t="shared" si="137"/>
        <v>43738</v>
      </c>
      <c r="AJ1835" s="17" t="s">
        <v>402</v>
      </c>
    </row>
    <row r="1836" spans="1:36" ht="15" customHeight="1">
      <c r="A1836" s="38">
        <f t="shared" si="135"/>
        <v>2019</v>
      </c>
      <c r="B1836" s="19">
        <v>43647</v>
      </c>
      <c r="C1836" s="19">
        <v>43738</v>
      </c>
      <c r="D1836" s="17" t="s">
        <v>96</v>
      </c>
      <c r="E1836" s="17">
        <v>322</v>
      </c>
      <c r="F1836" s="17" t="s">
        <v>144</v>
      </c>
      <c r="G1836" s="17" t="s">
        <v>144</v>
      </c>
      <c r="H1836" s="17" t="s">
        <v>145</v>
      </c>
      <c r="I1836" s="17" t="s">
        <v>2338</v>
      </c>
      <c r="J1836" s="17" t="s">
        <v>289</v>
      </c>
      <c r="K1836" s="17" t="s">
        <v>2339</v>
      </c>
      <c r="L1836" s="17" t="s">
        <v>101</v>
      </c>
      <c r="M1836" s="17" t="s">
        <v>2348</v>
      </c>
      <c r="N1836" s="17" t="s">
        <v>103</v>
      </c>
      <c r="O1836" s="17">
        <v>0</v>
      </c>
      <c r="P1836" s="18">
        <v>0</v>
      </c>
      <c r="Q1836" s="17" t="s">
        <v>121</v>
      </c>
      <c r="R1836" s="17" t="s">
        <v>122</v>
      </c>
      <c r="S1836" s="17" t="s">
        <v>122</v>
      </c>
      <c r="T1836" s="17" t="s">
        <v>121</v>
      </c>
      <c r="U1836" s="17" t="s">
        <v>122</v>
      </c>
      <c r="V1836" s="17" t="s">
        <v>122</v>
      </c>
      <c r="W1836" s="37" t="s">
        <v>296</v>
      </c>
      <c r="X1836" s="50">
        <v>43674</v>
      </c>
      <c r="Y1836" s="50">
        <f>+X1836</f>
        <v>43674</v>
      </c>
      <c r="Z1836" s="17">
        <f t="shared" si="133"/>
        <v>1829</v>
      </c>
      <c r="AA1836" s="18">
        <v>264.5</v>
      </c>
      <c r="AB1836" s="18">
        <v>0</v>
      </c>
      <c r="AD1836" s="31" t="s">
        <v>400</v>
      </c>
      <c r="AE1836" s="17">
        <f t="shared" si="134"/>
        <v>1829</v>
      </c>
      <c r="AF1836" s="32" t="s">
        <v>401</v>
      </c>
      <c r="AG1836" s="33" t="s">
        <v>173</v>
      </c>
      <c r="AH1836" s="19">
        <f t="shared" si="136"/>
        <v>43738</v>
      </c>
      <c r="AI1836" s="19">
        <f t="shared" si="137"/>
        <v>43738</v>
      </c>
      <c r="AJ1836" s="17" t="s">
        <v>402</v>
      </c>
    </row>
    <row r="1837" spans="1:36" ht="15" customHeight="1">
      <c r="A1837" s="38">
        <f t="shared" si="135"/>
        <v>2019</v>
      </c>
      <c r="B1837" s="19">
        <v>43647</v>
      </c>
      <c r="C1837" s="19">
        <v>43738</v>
      </c>
      <c r="D1837" s="17" t="s">
        <v>96</v>
      </c>
      <c r="E1837" s="17">
        <v>203</v>
      </c>
      <c r="F1837" s="17" t="s">
        <v>307</v>
      </c>
      <c r="G1837" s="36" t="s">
        <v>126</v>
      </c>
      <c r="H1837" s="17" t="s">
        <v>127</v>
      </c>
      <c r="I1837" s="17" t="s">
        <v>1366</v>
      </c>
      <c r="J1837" s="17" t="s">
        <v>1367</v>
      </c>
      <c r="K1837" s="17" t="s">
        <v>1368</v>
      </c>
      <c r="L1837" s="17" t="s">
        <v>102</v>
      </c>
      <c r="M1837" s="17" t="s">
        <v>1711</v>
      </c>
      <c r="N1837" s="17" t="s">
        <v>103</v>
      </c>
      <c r="O1837" s="17">
        <v>14</v>
      </c>
      <c r="P1837" s="18">
        <f>(6928/14)*13</f>
        <v>6433.1428571428569</v>
      </c>
      <c r="Q1837" s="17" t="s">
        <v>121</v>
      </c>
      <c r="R1837" s="17" t="s">
        <v>122</v>
      </c>
      <c r="S1837" s="17" t="s">
        <v>122</v>
      </c>
      <c r="T1837" s="17" t="s">
        <v>121</v>
      </c>
      <c r="U1837" s="17" t="s">
        <v>122</v>
      </c>
      <c r="V1837" s="17" t="s">
        <v>122</v>
      </c>
      <c r="W1837" s="17" t="s">
        <v>125</v>
      </c>
      <c r="X1837" s="50">
        <v>43655</v>
      </c>
      <c r="Y1837" s="50">
        <f t="shared" si="132"/>
        <v>43655</v>
      </c>
      <c r="Z1837" s="17">
        <f t="shared" si="133"/>
        <v>1830</v>
      </c>
      <c r="AA1837" s="18">
        <v>6928</v>
      </c>
      <c r="AB1837" s="18">
        <v>0</v>
      </c>
      <c r="AD1837" s="31" t="s">
        <v>400</v>
      </c>
      <c r="AE1837" s="17">
        <f t="shared" si="134"/>
        <v>1830</v>
      </c>
      <c r="AF1837" s="32" t="s">
        <v>401</v>
      </c>
      <c r="AG1837" s="33" t="s">
        <v>173</v>
      </c>
      <c r="AH1837" s="19">
        <f t="shared" si="136"/>
        <v>43738</v>
      </c>
      <c r="AI1837" s="19">
        <f t="shared" si="137"/>
        <v>43738</v>
      </c>
      <c r="AJ1837" s="17" t="s">
        <v>402</v>
      </c>
    </row>
    <row r="1838" spans="1:36" ht="15" customHeight="1">
      <c r="A1838" s="38">
        <f t="shared" si="135"/>
        <v>2019</v>
      </c>
      <c r="B1838" s="19">
        <v>43647</v>
      </c>
      <c r="C1838" s="19">
        <v>43738</v>
      </c>
      <c r="D1838" s="17" t="s">
        <v>96</v>
      </c>
      <c r="E1838" s="17">
        <v>203</v>
      </c>
      <c r="F1838" s="17" t="s">
        <v>307</v>
      </c>
      <c r="G1838" s="36" t="s">
        <v>126</v>
      </c>
      <c r="H1838" s="17" t="s">
        <v>127</v>
      </c>
      <c r="I1838" s="17" t="s">
        <v>1366</v>
      </c>
      <c r="J1838" s="17" t="s">
        <v>1367</v>
      </c>
      <c r="K1838" s="17" t="s">
        <v>1368</v>
      </c>
      <c r="L1838" s="17" t="s">
        <v>102</v>
      </c>
      <c r="M1838" s="17" t="s">
        <v>1711</v>
      </c>
      <c r="N1838" s="17" t="s">
        <v>103</v>
      </c>
      <c r="O1838" s="17">
        <v>20</v>
      </c>
      <c r="P1838" s="18">
        <f>(10465/20)*19</f>
        <v>9941.75</v>
      </c>
      <c r="Q1838" s="17" t="s">
        <v>121</v>
      </c>
      <c r="R1838" s="17" t="s">
        <v>122</v>
      </c>
      <c r="S1838" s="17" t="s">
        <v>122</v>
      </c>
      <c r="T1838" s="17" t="s">
        <v>121</v>
      </c>
      <c r="U1838" s="17" t="s">
        <v>122</v>
      </c>
      <c r="V1838" s="17" t="s">
        <v>122</v>
      </c>
      <c r="W1838" s="17" t="s">
        <v>125</v>
      </c>
      <c r="X1838" s="50">
        <v>43657</v>
      </c>
      <c r="Y1838" s="50">
        <f t="shared" si="132"/>
        <v>43657</v>
      </c>
      <c r="Z1838" s="17">
        <f t="shared" si="133"/>
        <v>1831</v>
      </c>
      <c r="AA1838" s="18">
        <v>10465</v>
      </c>
      <c r="AB1838" s="18">
        <v>0</v>
      </c>
      <c r="AD1838" s="31" t="s">
        <v>400</v>
      </c>
      <c r="AE1838" s="17">
        <f t="shared" si="134"/>
        <v>1831</v>
      </c>
      <c r="AF1838" s="32" t="s">
        <v>401</v>
      </c>
      <c r="AG1838" s="33" t="s">
        <v>173</v>
      </c>
      <c r="AH1838" s="19">
        <f t="shared" si="136"/>
        <v>43738</v>
      </c>
      <c r="AI1838" s="19">
        <f t="shared" si="137"/>
        <v>43738</v>
      </c>
      <c r="AJ1838" s="17" t="s">
        <v>402</v>
      </c>
    </row>
    <row r="1839" spans="1:36" ht="15" customHeight="1">
      <c r="A1839" s="38">
        <f t="shared" si="135"/>
        <v>2019</v>
      </c>
      <c r="B1839" s="19">
        <v>43647</v>
      </c>
      <c r="C1839" s="19">
        <v>43738</v>
      </c>
      <c r="D1839" s="17" t="s">
        <v>96</v>
      </c>
      <c r="E1839" s="17">
        <v>203</v>
      </c>
      <c r="F1839" s="17" t="s">
        <v>307</v>
      </c>
      <c r="G1839" s="36" t="s">
        <v>126</v>
      </c>
      <c r="H1839" s="17" t="s">
        <v>127</v>
      </c>
      <c r="I1839" s="17" t="s">
        <v>1366</v>
      </c>
      <c r="J1839" s="17" t="s">
        <v>1367</v>
      </c>
      <c r="K1839" s="17" t="s">
        <v>1368</v>
      </c>
      <c r="L1839" s="17" t="s">
        <v>102</v>
      </c>
      <c r="M1839" s="17" t="s">
        <v>1711</v>
      </c>
      <c r="N1839" s="17" t="s">
        <v>103</v>
      </c>
      <c r="O1839" s="17">
        <v>16</v>
      </c>
      <c r="P1839" s="18">
        <f>(7590/16)*15</f>
        <v>7115.625</v>
      </c>
      <c r="Q1839" s="17" t="s">
        <v>121</v>
      </c>
      <c r="R1839" s="17" t="s">
        <v>122</v>
      </c>
      <c r="S1839" s="17" t="s">
        <v>122</v>
      </c>
      <c r="T1839" s="17" t="s">
        <v>121</v>
      </c>
      <c r="U1839" s="17" t="s">
        <v>122</v>
      </c>
      <c r="V1839" s="17" t="s">
        <v>122</v>
      </c>
      <c r="W1839" s="17" t="s">
        <v>125</v>
      </c>
      <c r="X1839" s="50">
        <v>43657</v>
      </c>
      <c r="Y1839" s="50">
        <f t="shared" si="132"/>
        <v>43657</v>
      </c>
      <c r="Z1839" s="17">
        <f t="shared" si="133"/>
        <v>1832</v>
      </c>
      <c r="AA1839" s="18">
        <v>7590</v>
      </c>
      <c r="AB1839" s="18">
        <v>0</v>
      </c>
      <c r="AD1839" s="31" t="s">
        <v>400</v>
      </c>
      <c r="AE1839" s="17">
        <f t="shared" si="134"/>
        <v>1832</v>
      </c>
      <c r="AF1839" s="32" t="s">
        <v>401</v>
      </c>
      <c r="AG1839" s="33" t="s">
        <v>173</v>
      </c>
      <c r="AH1839" s="19">
        <f t="shared" si="136"/>
        <v>43738</v>
      </c>
      <c r="AI1839" s="19">
        <f t="shared" si="137"/>
        <v>43738</v>
      </c>
      <c r="AJ1839" s="17" t="s">
        <v>402</v>
      </c>
    </row>
    <row r="1840" spans="1:36" ht="15" customHeight="1">
      <c r="A1840" s="38">
        <f t="shared" si="135"/>
        <v>2019</v>
      </c>
      <c r="B1840" s="19">
        <v>43647</v>
      </c>
      <c r="C1840" s="19">
        <v>43738</v>
      </c>
      <c r="D1840" s="17" t="s">
        <v>96</v>
      </c>
      <c r="E1840" s="17">
        <v>203</v>
      </c>
      <c r="F1840" s="17" t="s">
        <v>307</v>
      </c>
      <c r="G1840" s="36" t="s">
        <v>126</v>
      </c>
      <c r="H1840" s="17" t="s">
        <v>127</v>
      </c>
      <c r="I1840" s="17" t="s">
        <v>1366</v>
      </c>
      <c r="J1840" s="17" t="s">
        <v>1367</v>
      </c>
      <c r="K1840" s="17" t="s">
        <v>1368</v>
      </c>
      <c r="L1840" s="17" t="s">
        <v>102</v>
      </c>
      <c r="M1840" s="17" t="s">
        <v>1711</v>
      </c>
      <c r="N1840" s="17" t="s">
        <v>103</v>
      </c>
      <c r="O1840" s="17">
        <v>10</v>
      </c>
      <c r="P1840" s="18">
        <f>(5500/10)*9</f>
        <v>4950</v>
      </c>
      <c r="Q1840" s="17" t="s">
        <v>121</v>
      </c>
      <c r="R1840" s="17" t="s">
        <v>122</v>
      </c>
      <c r="S1840" s="17" t="s">
        <v>122</v>
      </c>
      <c r="T1840" s="17" t="s">
        <v>121</v>
      </c>
      <c r="U1840" s="17" t="s">
        <v>122</v>
      </c>
      <c r="V1840" s="17" t="s">
        <v>122</v>
      </c>
      <c r="W1840" s="17" t="s">
        <v>125</v>
      </c>
      <c r="X1840" s="50">
        <v>43651</v>
      </c>
      <c r="Y1840" s="50">
        <f t="shared" si="132"/>
        <v>43651</v>
      </c>
      <c r="Z1840" s="17">
        <f t="shared" si="133"/>
        <v>1833</v>
      </c>
      <c r="AA1840" s="18">
        <v>5500</v>
      </c>
      <c r="AB1840" s="18">
        <v>0</v>
      </c>
      <c r="AD1840" s="31" t="s">
        <v>400</v>
      </c>
      <c r="AE1840" s="17">
        <f t="shared" si="134"/>
        <v>1833</v>
      </c>
      <c r="AF1840" s="32" t="s">
        <v>401</v>
      </c>
      <c r="AG1840" s="33" t="s">
        <v>173</v>
      </c>
      <c r="AH1840" s="19">
        <f t="shared" si="136"/>
        <v>43738</v>
      </c>
      <c r="AI1840" s="19">
        <f t="shared" si="137"/>
        <v>43738</v>
      </c>
      <c r="AJ1840" s="17" t="s">
        <v>402</v>
      </c>
    </row>
    <row r="1841" spans="1:36" ht="15" customHeight="1">
      <c r="A1841" s="38">
        <f t="shared" si="135"/>
        <v>2019</v>
      </c>
      <c r="B1841" s="19">
        <v>43647</v>
      </c>
      <c r="C1841" s="19">
        <v>43738</v>
      </c>
      <c r="D1841" s="17" t="s">
        <v>96</v>
      </c>
      <c r="E1841" s="17">
        <v>322</v>
      </c>
      <c r="F1841" s="17" t="s">
        <v>144</v>
      </c>
      <c r="G1841" s="17" t="s">
        <v>144</v>
      </c>
      <c r="H1841" s="17" t="s">
        <v>145</v>
      </c>
      <c r="I1841" s="17" t="s">
        <v>2338</v>
      </c>
      <c r="J1841" s="17" t="s">
        <v>289</v>
      </c>
      <c r="K1841" s="17" t="s">
        <v>2339</v>
      </c>
      <c r="L1841" s="17" t="s">
        <v>101</v>
      </c>
      <c r="M1841" s="17" t="s">
        <v>314</v>
      </c>
      <c r="N1841" s="17" t="s">
        <v>103</v>
      </c>
      <c r="O1841" s="17">
        <v>0</v>
      </c>
      <c r="P1841" s="18">
        <v>0</v>
      </c>
      <c r="Q1841" s="17" t="s">
        <v>121</v>
      </c>
      <c r="R1841" s="17" t="s">
        <v>122</v>
      </c>
      <c r="S1841" s="17" t="s">
        <v>122</v>
      </c>
      <c r="T1841" s="17" t="s">
        <v>121</v>
      </c>
      <c r="U1841" s="17" t="s">
        <v>122</v>
      </c>
      <c r="V1841" s="17" t="s">
        <v>122</v>
      </c>
      <c r="W1841" s="37" t="s">
        <v>296</v>
      </c>
      <c r="X1841" s="50">
        <v>43671</v>
      </c>
      <c r="Y1841" s="50">
        <v>43674</v>
      </c>
      <c r="Z1841" s="17">
        <f t="shared" si="133"/>
        <v>1834</v>
      </c>
      <c r="AA1841" s="18">
        <f>100+100+100+100</f>
        <v>400</v>
      </c>
      <c r="AB1841" s="18">
        <v>0</v>
      </c>
      <c r="AD1841" s="31" t="s">
        <v>400</v>
      </c>
      <c r="AE1841" s="17">
        <f t="shared" si="134"/>
        <v>1834</v>
      </c>
      <c r="AF1841" s="32" t="s">
        <v>401</v>
      </c>
      <c r="AG1841" s="33" t="s">
        <v>173</v>
      </c>
      <c r="AH1841" s="19">
        <f t="shared" si="136"/>
        <v>43738</v>
      </c>
      <c r="AI1841" s="19">
        <f t="shared" si="137"/>
        <v>43738</v>
      </c>
      <c r="AJ1841" s="17" t="s">
        <v>402</v>
      </c>
    </row>
    <row r="1842" spans="1:36" ht="15" customHeight="1">
      <c r="A1842" s="38">
        <f t="shared" si="135"/>
        <v>2019</v>
      </c>
      <c r="B1842" s="19">
        <v>43647</v>
      </c>
      <c r="C1842" s="19">
        <v>43738</v>
      </c>
      <c r="D1842" s="17" t="s">
        <v>96</v>
      </c>
      <c r="E1842" s="17">
        <v>311</v>
      </c>
      <c r="F1842" s="17" t="s">
        <v>204</v>
      </c>
      <c r="G1842" s="17" t="s">
        <v>204</v>
      </c>
      <c r="H1842" s="17" t="s">
        <v>145</v>
      </c>
      <c r="I1842" s="17" t="s">
        <v>346</v>
      </c>
      <c r="J1842" s="17" t="s">
        <v>253</v>
      </c>
      <c r="K1842" s="17" t="s">
        <v>163</v>
      </c>
      <c r="L1842" s="17" t="s">
        <v>101</v>
      </c>
      <c r="M1842" s="17" t="s">
        <v>345</v>
      </c>
      <c r="N1842" s="17" t="s">
        <v>103</v>
      </c>
      <c r="O1842" s="17">
        <v>0</v>
      </c>
      <c r="P1842" s="18">
        <v>0</v>
      </c>
      <c r="Q1842" s="17" t="s">
        <v>121</v>
      </c>
      <c r="R1842" s="17" t="s">
        <v>122</v>
      </c>
      <c r="S1842" s="17" t="s">
        <v>122</v>
      </c>
      <c r="T1842" s="17" t="s">
        <v>121</v>
      </c>
      <c r="U1842" s="17" t="s">
        <v>122</v>
      </c>
      <c r="V1842" s="17" t="s">
        <v>2350</v>
      </c>
      <c r="W1842" s="17" t="s">
        <v>345</v>
      </c>
      <c r="X1842" s="50">
        <v>43671</v>
      </c>
      <c r="Y1842" s="50">
        <f t="shared" si="132"/>
        <v>43671</v>
      </c>
      <c r="Z1842" s="17">
        <f t="shared" si="133"/>
        <v>1835</v>
      </c>
      <c r="AA1842" s="18">
        <v>100</v>
      </c>
      <c r="AB1842" s="18">
        <v>0</v>
      </c>
      <c r="AD1842" s="31" t="s">
        <v>400</v>
      </c>
      <c r="AE1842" s="17">
        <f t="shared" si="134"/>
        <v>1835</v>
      </c>
      <c r="AF1842" s="32" t="s">
        <v>401</v>
      </c>
      <c r="AG1842" s="33" t="s">
        <v>173</v>
      </c>
      <c r="AH1842" s="19">
        <f t="shared" si="136"/>
        <v>43738</v>
      </c>
      <c r="AI1842" s="19">
        <f t="shared" si="137"/>
        <v>43738</v>
      </c>
      <c r="AJ1842" s="17" t="s">
        <v>402</v>
      </c>
    </row>
    <row r="1843" spans="1:36" ht="15" customHeight="1">
      <c r="A1843" s="38">
        <f t="shared" si="135"/>
        <v>2019</v>
      </c>
      <c r="B1843" s="19">
        <v>43647</v>
      </c>
      <c r="C1843" s="19">
        <v>43738</v>
      </c>
      <c r="D1843" s="17" t="s">
        <v>96</v>
      </c>
      <c r="E1843" s="17">
        <v>322</v>
      </c>
      <c r="F1843" s="17" t="s">
        <v>144</v>
      </c>
      <c r="G1843" s="17" t="s">
        <v>144</v>
      </c>
      <c r="H1843" s="17" t="s">
        <v>145</v>
      </c>
      <c r="I1843" s="17" t="s">
        <v>1346</v>
      </c>
      <c r="J1843" s="17" t="s">
        <v>305</v>
      </c>
      <c r="K1843" s="17" t="s">
        <v>306</v>
      </c>
      <c r="L1843" s="17" t="s">
        <v>101</v>
      </c>
      <c r="M1843" s="17" t="s">
        <v>136</v>
      </c>
      <c r="N1843" s="17" t="s">
        <v>103</v>
      </c>
      <c r="O1843" s="17">
        <v>0</v>
      </c>
      <c r="P1843" s="18">
        <v>0</v>
      </c>
      <c r="Q1843" s="17" t="s">
        <v>121</v>
      </c>
      <c r="R1843" s="17" t="s">
        <v>122</v>
      </c>
      <c r="S1843" s="17" t="s">
        <v>122</v>
      </c>
      <c r="T1843" s="17" t="s">
        <v>121</v>
      </c>
      <c r="U1843" s="17" t="s">
        <v>136</v>
      </c>
      <c r="V1843" s="17" t="s">
        <v>136</v>
      </c>
      <c r="W1843" s="37" t="s">
        <v>296</v>
      </c>
      <c r="X1843" s="50">
        <v>43675</v>
      </c>
      <c r="Y1843" s="50">
        <v>43677</v>
      </c>
      <c r="Z1843" s="17">
        <f t="shared" si="133"/>
        <v>1836</v>
      </c>
      <c r="AA1843" s="18">
        <f>143+166.1</f>
        <v>309.10000000000002</v>
      </c>
      <c r="AB1843" s="18">
        <v>0</v>
      </c>
      <c r="AD1843" s="31" t="s">
        <v>400</v>
      </c>
      <c r="AE1843" s="17">
        <f t="shared" si="134"/>
        <v>1836</v>
      </c>
      <c r="AF1843" s="32" t="s">
        <v>401</v>
      </c>
      <c r="AG1843" s="33" t="s">
        <v>173</v>
      </c>
      <c r="AH1843" s="19">
        <f t="shared" si="136"/>
        <v>43738</v>
      </c>
      <c r="AI1843" s="19">
        <f t="shared" si="137"/>
        <v>43738</v>
      </c>
      <c r="AJ1843" s="17" t="s">
        <v>402</v>
      </c>
    </row>
    <row r="1844" spans="1:36" ht="15" customHeight="1">
      <c r="A1844" s="38">
        <f t="shared" si="135"/>
        <v>2019</v>
      </c>
      <c r="B1844" s="19">
        <v>43647</v>
      </c>
      <c r="C1844" s="19">
        <v>43738</v>
      </c>
      <c r="D1844" s="17" t="s">
        <v>96</v>
      </c>
      <c r="E1844" s="17">
        <v>322</v>
      </c>
      <c r="F1844" s="17" t="s">
        <v>144</v>
      </c>
      <c r="G1844" s="17" t="s">
        <v>144</v>
      </c>
      <c r="H1844" s="17" t="s">
        <v>145</v>
      </c>
      <c r="I1844" s="17" t="s">
        <v>1346</v>
      </c>
      <c r="J1844" s="17" t="s">
        <v>305</v>
      </c>
      <c r="K1844" s="17" t="s">
        <v>306</v>
      </c>
      <c r="L1844" s="17" t="s">
        <v>101</v>
      </c>
      <c r="M1844" s="17" t="s">
        <v>136</v>
      </c>
      <c r="N1844" s="17" t="s">
        <v>103</v>
      </c>
      <c r="O1844" s="17">
        <v>0</v>
      </c>
      <c r="P1844" s="18">
        <v>0</v>
      </c>
      <c r="Q1844" s="17" t="s">
        <v>121</v>
      </c>
      <c r="R1844" s="17" t="s">
        <v>122</v>
      </c>
      <c r="S1844" s="17" t="s">
        <v>122</v>
      </c>
      <c r="T1844" s="17" t="s">
        <v>121</v>
      </c>
      <c r="U1844" s="17" t="s">
        <v>136</v>
      </c>
      <c r="V1844" s="17" t="s">
        <v>136</v>
      </c>
      <c r="W1844" s="37" t="s">
        <v>296</v>
      </c>
      <c r="X1844" s="50">
        <v>43675</v>
      </c>
      <c r="Y1844" s="50">
        <v>43677</v>
      </c>
      <c r="Z1844" s="17">
        <f t="shared" si="133"/>
        <v>1837</v>
      </c>
      <c r="AA1844" s="18">
        <f>120+120+203+261+22</f>
        <v>726</v>
      </c>
      <c r="AB1844" s="18">
        <v>0</v>
      </c>
      <c r="AD1844" s="31" t="s">
        <v>400</v>
      </c>
      <c r="AE1844" s="17">
        <f t="shared" si="134"/>
        <v>1837</v>
      </c>
      <c r="AF1844" s="32" t="s">
        <v>401</v>
      </c>
      <c r="AG1844" s="33" t="s">
        <v>173</v>
      </c>
      <c r="AH1844" s="19">
        <f t="shared" si="136"/>
        <v>43738</v>
      </c>
      <c r="AI1844" s="19">
        <f t="shared" si="137"/>
        <v>43738</v>
      </c>
      <c r="AJ1844" s="17" t="s">
        <v>402</v>
      </c>
    </row>
    <row r="1845" spans="1:36" ht="15" customHeight="1">
      <c r="A1845" s="38">
        <f t="shared" si="135"/>
        <v>2019</v>
      </c>
      <c r="B1845" s="19">
        <v>43647</v>
      </c>
      <c r="C1845" s="19">
        <v>43738</v>
      </c>
      <c r="D1845" s="17" t="s">
        <v>96</v>
      </c>
      <c r="E1845" s="17">
        <v>322</v>
      </c>
      <c r="F1845" s="17" t="s">
        <v>144</v>
      </c>
      <c r="G1845" s="17" t="s">
        <v>144</v>
      </c>
      <c r="H1845" s="17" t="s">
        <v>145</v>
      </c>
      <c r="I1845" s="17" t="s">
        <v>1346</v>
      </c>
      <c r="J1845" s="17" t="s">
        <v>305</v>
      </c>
      <c r="K1845" s="17" t="s">
        <v>306</v>
      </c>
      <c r="L1845" s="17" t="s">
        <v>101</v>
      </c>
      <c r="M1845" s="17" t="s">
        <v>136</v>
      </c>
      <c r="N1845" s="17" t="s">
        <v>103</v>
      </c>
      <c r="O1845" s="17">
        <v>0</v>
      </c>
      <c r="P1845" s="18">
        <v>0</v>
      </c>
      <c r="Q1845" s="17" t="s">
        <v>121</v>
      </c>
      <c r="R1845" s="17" t="s">
        <v>122</v>
      </c>
      <c r="S1845" s="17" t="s">
        <v>122</v>
      </c>
      <c r="T1845" s="17" t="s">
        <v>121</v>
      </c>
      <c r="U1845" s="17" t="s">
        <v>136</v>
      </c>
      <c r="V1845" s="17" t="s">
        <v>136</v>
      </c>
      <c r="W1845" s="37" t="s">
        <v>296</v>
      </c>
      <c r="X1845" s="50">
        <v>43671</v>
      </c>
      <c r="Y1845" s="50">
        <v>43671</v>
      </c>
      <c r="Z1845" s="17">
        <f t="shared" si="133"/>
        <v>1838</v>
      </c>
      <c r="AA1845" s="18">
        <f>172+134</f>
        <v>306</v>
      </c>
      <c r="AB1845" s="18">
        <v>0</v>
      </c>
      <c r="AD1845" s="31" t="s">
        <v>400</v>
      </c>
      <c r="AE1845" s="17">
        <f t="shared" si="134"/>
        <v>1838</v>
      </c>
      <c r="AF1845" s="32" t="s">
        <v>401</v>
      </c>
      <c r="AG1845" s="33" t="s">
        <v>173</v>
      </c>
      <c r="AH1845" s="19">
        <f t="shared" si="136"/>
        <v>43738</v>
      </c>
      <c r="AI1845" s="19">
        <f t="shared" si="137"/>
        <v>43738</v>
      </c>
      <c r="AJ1845" s="17" t="s">
        <v>402</v>
      </c>
    </row>
    <row r="1846" spans="1:36" ht="15" customHeight="1">
      <c r="A1846" s="38">
        <f t="shared" si="135"/>
        <v>2019</v>
      </c>
      <c r="B1846" s="19">
        <v>43647</v>
      </c>
      <c r="C1846" s="19">
        <v>43738</v>
      </c>
      <c r="D1846" s="17" t="s">
        <v>96</v>
      </c>
      <c r="E1846" s="17">
        <v>322</v>
      </c>
      <c r="F1846" s="17" t="s">
        <v>144</v>
      </c>
      <c r="G1846" s="17" t="s">
        <v>144</v>
      </c>
      <c r="H1846" s="17" t="s">
        <v>145</v>
      </c>
      <c r="I1846" s="17" t="s">
        <v>1346</v>
      </c>
      <c r="J1846" s="17" t="s">
        <v>305</v>
      </c>
      <c r="K1846" s="17" t="s">
        <v>306</v>
      </c>
      <c r="L1846" s="17" t="s">
        <v>101</v>
      </c>
      <c r="M1846" s="17" t="s">
        <v>136</v>
      </c>
      <c r="N1846" s="17" t="s">
        <v>103</v>
      </c>
      <c r="O1846" s="17">
        <v>0</v>
      </c>
      <c r="P1846" s="18">
        <v>0</v>
      </c>
      <c r="Q1846" s="17" t="s">
        <v>121</v>
      </c>
      <c r="R1846" s="17" t="s">
        <v>122</v>
      </c>
      <c r="S1846" s="17" t="s">
        <v>122</v>
      </c>
      <c r="T1846" s="17" t="s">
        <v>121</v>
      </c>
      <c r="U1846" s="17" t="s">
        <v>136</v>
      </c>
      <c r="V1846" s="17" t="s">
        <v>136</v>
      </c>
      <c r="W1846" s="37" t="s">
        <v>296</v>
      </c>
      <c r="X1846" s="50">
        <v>43669</v>
      </c>
      <c r="Y1846" s="50">
        <v>43671</v>
      </c>
      <c r="Z1846" s="17">
        <f t="shared" si="133"/>
        <v>1839</v>
      </c>
      <c r="AA1846" s="18">
        <f>120+120+261+87</f>
        <v>588</v>
      </c>
      <c r="AB1846" s="18">
        <v>0</v>
      </c>
      <c r="AD1846" s="31" t="s">
        <v>400</v>
      </c>
      <c r="AE1846" s="17">
        <f t="shared" si="134"/>
        <v>1839</v>
      </c>
      <c r="AF1846" s="32" t="s">
        <v>401</v>
      </c>
      <c r="AG1846" s="33" t="s">
        <v>173</v>
      </c>
      <c r="AH1846" s="19">
        <f t="shared" si="136"/>
        <v>43738</v>
      </c>
      <c r="AI1846" s="19">
        <f t="shared" si="137"/>
        <v>43738</v>
      </c>
      <c r="AJ1846" s="17" t="s">
        <v>402</v>
      </c>
    </row>
    <row r="1847" spans="1:36" ht="15" customHeight="1">
      <c r="A1847" s="38">
        <f t="shared" si="135"/>
        <v>2019</v>
      </c>
      <c r="B1847" s="19">
        <v>43647</v>
      </c>
      <c r="C1847" s="19">
        <v>43738</v>
      </c>
      <c r="D1847" s="17" t="s">
        <v>96</v>
      </c>
      <c r="E1847" s="17">
        <v>322</v>
      </c>
      <c r="F1847" s="17" t="s">
        <v>144</v>
      </c>
      <c r="G1847" s="17" t="s">
        <v>144</v>
      </c>
      <c r="H1847" s="17" t="s">
        <v>145</v>
      </c>
      <c r="I1847" s="17" t="s">
        <v>1346</v>
      </c>
      <c r="J1847" s="17" t="s">
        <v>305</v>
      </c>
      <c r="K1847" s="17" t="s">
        <v>306</v>
      </c>
      <c r="L1847" s="17" t="s">
        <v>101</v>
      </c>
      <c r="M1847" s="17" t="s">
        <v>136</v>
      </c>
      <c r="N1847" s="17" t="s">
        <v>103</v>
      </c>
      <c r="O1847" s="17">
        <v>0</v>
      </c>
      <c r="P1847" s="18">
        <v>0</v>
      </c>
      <c r="Q1847" s="17" t="s">
        <v>121</v>
      </c>
      <c r="R1847" s="17" t="s">
        <v>122</v>
      </c>
      <c r="S1847" s="17" t="s">
        <v>122</v>
      </c>
      <c r="T1847" s="17" t="s">
        <v>121</v>
      </c>
      <c r="U1847" s="17" t="s">
        <v>136</v>
      </c>
      <c r="V1847" s="17" t="s">
        <v>136</v>
      </c>
      <c r="W1847" s="37" t="s">
        <v>296</v>
      </c>
      <c r="X1847" s="50">
        <v>43672</v>
      </c>
      <c r="Y1847" s="50">
        <v>43675</v>
      </c>
      <c r="Z1847" s="17">
        <f t="shared" si="133"/>
        <v>1840</v>
      </c>
      <c r="AA1847" s="18">
        <f>120+120+348+154</f>
        <v>742</v>
      </c>
      <c r="AB1847" s="18">
        <v>0</v>
      </c>
      <c r="AD1847" s="31" t="s">
        <v>400</v>
      </c>
      <c r="AE1847" s="17">
        <f t="shared" si="134"/>
        <v>1840</v>
      </c>
      <c r="AF1847" s="32" t="s">
        <v>401</v>
      </c>
      <c r="AG1847" s="33" t="s">
        <v>173</v>
      </c>
      <c r="AH1847" s="19">
        <f t="shared" si="136"/>
        <v>43738</v>
      </c>
      <c r="AI1847" s="19">
        <f t="shared" si="137"/>
        <v>43738</v>
      </c>
      <c r="AJ1847" s="17" t="s">
        <v>402</v>
      </c>
    </row>
    <row r="1848" spans="1:36" ht="15" customHeight="1">
      <c r="A1848" s="38">
        <f t="shared" si="135"/>
        <v>2019</v>
      </c>
      <c r="B1848" s="19">
        <v>43647</v>
      </c>
      <c r="C1848" s="19">
        <v>43738</v>
      </c>
      <c r="D1848" s="17" t="s">
        <v>96</v>
      </c>
      <c r="E1848" s="17">
        <v>322</v>
      </c>
      <c r="F1848" s="17" t="s">
        <v>144</v>
      </c>
      <c r="G1848" s="17" t="s">
        <v>144</v>
      </c>
      <c r="H1848" s="17" t="s">
        <v>145</v>
      </c>
      <c r="I1848" s="17" t="s">
        <v>1346</v>
      </c>
      <c r="J1848" s="17" t="s">
        <v>305</v>
      </c>
      <c r="K1848" s="17" t="s">
        <v>306</v>
      </c>
      <c r="L1848" s="17" t="s">
        <v>101</v>
      </c>
      <c r="M1848" s="17" t="s">
        <v>136</v>
      </c>
      <c r="N1848" s="17" t="s">
        <v>103</v>
      </c>
      <c r="O1848" s="17">
        <v>0</v>
      </c>
      <c r="P1848" s="18">
        <v>0</v>
      </c>
      <c r="Q1848" s="17" t="s">
        <v>121</v>
      </c>
      <c r="R1848" s="17" t="s">
        <v>122</v>
      </c>
      <c r="S1848" s="17" t="s">
        <v>122</v>
      </c>
      <c r="T1848" s="17" t="s">
        <v>121</v>
      </c>
      <c r="U1848" s="17" t="s">
        <v>136</v>
      </c>
      <c r="V1848" s="17" t="s">
        <v>136</v>
      </c>
      <c r="W1848" s="37" t="s">
        <v>296</v>
      </c>
      <c r="X1848" s="50">
        <v>43672</v>
      </c>
      <c r="Y1848" s="50">
        <v>43674</v>
      </c>
      <c r="Z1848" s="17">
        <f t="shared" si="133"/>
        <v>1841</v>
      </c>
      <c r="AA1848" s="18">
        <f>281+210</f>
        <v>491</v>
      </c>
      <c r="AB1848" s="18">
        <v>0</v>
      </c>
      <c r="AD1848" s="31" t="s">
        <v>400</v>
      </c>
      <c r="AE1848" s="17">
        <f t="shared" si="134"/>
        <v>1841</v>
      </c>
      <c r="AF1848" s="32" t="s">
        <v>401</v>
      </c>
      <c r="AG1848" s="33" t="s">
        <v>173</v>
      </c>
      <c r="AH1848" s="19">
        <f t="shared" si="136"/>
        <v>43738</v>
      </c>
      <c r="AI1848" s="19">
        <f t="shared" si="137"/>
        <v>43738</v>
      </c>
      <c r="AJ1848" s="17" t="s">
        <v>402</v>
      </c>
    </row>
    <row r="1849" spans="1:36" ht="15" customHeight="1">
      <c r="A1849" s="38">
        <f t="shared" si="135"/>
        <v>2019</v>
      </c>
      <c r="B1849" s="19">
        <v>43647</v>
      </c>
      <c r="C1849" s="19">
        <v>43738</v>
      </c>
      <c r="D1849" s="17" t="s">
        <v>96</v>
      </c>
      <c r="E1849" s="17">
        <v>322</v>
      </c>
      <c r="F1849" s="17" t="s">
        <v>144</v>
      </c>
      <c r="G1849" s="17" t="s">
        <v>144</v>
      </c>
      <c r="H1849" s="17" t="s">
        <v>145</v>
      </c>
      <c r="I1849" s="17" t="s">
        <v>358</v>
      </c>
      <c r="J1849" s="17" t="s">
        <v>359</v>
      </c>
      <c r="K1849" s="17" t="s">
        <v>289</v>
      </c>
      <c r="L1849" s="17" t="s">
        <v>101</v>
      </c>
      <c r="M1849" s="17" t="s">
        <v>136</v>
      </c>
      <c r="N1849" s="17" t="s">
        <v>103</v>
      </c>
      <c r="O1849" s="17">
        <v>0</v>
      </c>
      <c r="P1849" s="18">
        <v>0</v>
      </c>
      <c r="Q1849" s="17" t="s">
        <v>121</v>
      </c>
      <c r="R1849" s="17" t="s">
        <v>122</v>
      </c>
      <c r="S1849" s="17" t="s">
        <v>122</v>
      </c>
      <c r="T1849" s="17" t="s">
        <v>121</v>
      </c>
      <c r="U1849" s="17" t="s">
        <v>136</v>
      </c>
      <c r="V1849" s="17" t="s">
        <v>136</v>
      </c>
      <c r="W1849" s="37" t="s">
        <v>296</v>
      </c>
      <c r="X1849" s="50">
        <v>43675</v>
      </c>
      <c r="Y1849" s="50">
        <v>43682</v>
      </c>
      <c r="Z1849" s="17">
        <f t="shared" si="133"/>
        <v>1842</v>
      </c>
      <c r="AA1849" s="18">
        <f>100+87+87+301.99</f>
        <v>575.99</v>
      </c>
      <c r="AB1849" s="18">
        <v>0</v>
      </c>
      <c r="AD1849" s="31" t="s">
        <v>400</v>
      </c>
      <c r="AE1849" s="17">
        <f t="shared" si="134"/>
        <v>1842</v>
      </c>
      <c r="AF1849" s="32" t="s">
        <v>401</v>
      </c>
      <c r="AG1849" s="33" t="s">
        <v>173</v>
      </c>
      <c r="AH1849" s="19">
        <f t="shared" si="136"/>
        <v>43738</v>
      </c>
      <c r="AI1849" s="19">
        <f t="shared" si="137"/>
        <v>43738</v>
      </c>
      <c r="AJ1849" s="17" t="s">
        <v>402</v>
      </c>
    </row>
    <row r="1850" spans="1:36" ht="15" customHeight="1">
      <c r="A1850" s="38">
        <f t="shared" si="135"/>
        <v>2019</v>
      </c>
      <c r="B1850" s="19">
        <v>43647</v>
      </c>
      <c r="C1850" s="19">
        <v>43738</v>
      </c>
      <c r="D1850" s="17" t="s">
        <v>96</v>
      </c>
      <c r="E1850" s="17">
        <v>322</v>
      </c>
      <c r="F1850" s="17" t="s">
        <v>144</v>
      </c>
      <c r="G1850" s="17" t="s">
        <v>144</v>
      </c>
      <c r="H1850" s="17" t="s">
        <v>145</v>
      </c>
      <c r="I1850" s="17" t="s">
        <v>358</v>
      </c>
      <c r="J1850" s="17" t="s">
        <v>359</v>
      </c>
      <c r="K1850" s="17" t="s">
        <v>289</v>
      </c>
      <c r="L1850" s="17" t="s">
        <v>101</v>
      </c>
      <c r="M1850" s="17" t="s">
        <v>136</v>
      </c>
      <c r="N1850" s="17" t="s">
        <v>103</v>
      </c>
      <c r="O1850" s="17">
        <v>0</v>
      </c>
      <c r="P1850" s="18">
        <v>0</v>
      </c>
      <c r="Q1850" s="17" t="s">
        <v>121</v>
      </c>
      <c r="R1850" s="17" t="s">
        <v>122</v>
      </c>
      <c r="S1850" s="17" t="s">
        <v>122</v>
      </c>
      <c r="T1850" s="17" t="s">
        <v>121</v>
      </c>
      <c r="U1850" s="17" t="s">
        <v>136</v>
      </c>
      <c r="V1850" s="17" t="s">
        <v>136</v>
      </c>
      <c r="W1850" s="37" t="s">
        <v>296</v>
      </c>
      <c r="X1850" s="50">
        <v>43675</v>
      </c>
      <c r="Y1850" s="50">
        <f t="shared" si="132"/>
        <v>43675</v>
      </c>
      <c r="Z1850" s="17">
        <f t="shared" si="133"/>
        <v>1843</v>
      </c>
      <c r="AA1850" s="18">
        <v>220</v>
      </c>
      <c r="AB1850" s="18">
        <v>0</v>
      </c>
      <c r="AD1850" s="31" t="s">
        <v>400</v>
      </c>
      <c r="AE1850" s="17">
        <f t="shared" si="134"/>
        <v>1843</v>
      </c>
      <c r="AF1850" s="32" t="s">
        <v>401</v>
      </c>
      <c r="AG1850" s="33" t="s">
        <v>173</v>
      </c>
      <c r="AH1850" s="19">
        <f t="shared" si="136"/>
        <v>43738</v>
      </c>
      <c r="AI1850" s="19">
        <f t="shared" si="137"/>
        <v>43738</v>
      </c>
      <c r="AJ1850" s="17" t="s">
        <v>402</v>
      </c>
    </row>
    <row r="1851" spans="1:36" ht="15" customHeight="1">
      <c r="A1851" s="38">
        <f t="shared" si="135"/>
        <v>2019</v>
      </c>
      <c r="B1851" s="19">
        <v>43647</v>
      </c>
      <c r="C1851" s="19">
        <v>43738</v>
      </c>
      <c r="D1851" s="17" t="s">
        <v>96</v>
      </c>
      <c r="E1851" s="17">
        <v>322</v>
      </c>
      <c r="F1851" s="17" t="s">
        <v>144</v>
      </c>
      <c r="G1851" s="17" t="s">
        <v>144</v>
      </c>
      <c r="H1851" s="17" t="s">
        <v>145</v>
      </c>
      <c r="I1851" s="17" t="s">
        <v>2338</v>
      </c>
      <c r="J1851" s="17" t="s">
        <v>289</v>
      </c>
      <c r="K1851" s="17" t="s">
        <v>2339</v>
      </c>
      <c r="L1851" s="17" t="s">
        <v>101</v>
      </c>
      <c r="M1851" s="17" t="s">
        <v>136</v>
      </c>
      <c r="N1851" s="17" t="s">
        <v>103</v>
      </c>
      <c r="O1851" s="17">
        <v>0</v>
      </c>
      <c r="P1851" s="18">
        <v>0</v>
      </c>
      <c r="Q1851" s="17" t="s">
        <v>121</v>
      </c>
      <c r="R1851" s="17" t="s">
        <v>122</v>
      </c>
      <c r="S1851" s="17" t="s">
        <v>122</v>
      </c>
      <c r="T1851" s="17" t="s">
        <v>121</v>
      </c>
      <c r="U1851" s="17" t="s">
        <v>136</v>
      </c>
      <c r="V1851" s="17" t="s">
        <v>136</v>
      </c>
      <c r="W1851" s="37" t="s">
        <v>296</v>
      </c>
      <c r="X1851" s="50">
        <v>43670</v>
      </c>
      <c r="Y1851" s="50">
        <v>43674</v>
      </c>
      <c r="Z1851" s="17">
        <f t="shared" si="133"/>
        <v>1844</v>
      </c>
      <c r="AA1851" s="18">
        <f>100+522+174</f>
        <v>796</v>
      </c>
      <c r="AB1851" s="18">
        <v>0</v>
      </c>
      <c r="AD1851" s="31" t="s">
        <v>400</v>
      </c>
      <c r="AE1851" s="17">
        <f t="shared" si="134"/>
        <v>1844</v>
      </c>
      <c r="AF1851" s="32" t="s">
        <v>401</v>
      </c>
      <c r="AG1851" s="33" t="s">
        <v>173</v>
      </c>
      <c r="AH1851" s="19">
        <f t="shared" si="136"/>
        <v>43738</v>
      </c>
      <c r="AI1851" s="19">
        <f t="shared" si="137"/>
        <v>43738</v>
      </c>
      <c r="AJ1851" s="17" t="s">
        <v>402</v>
      </c>
    </row>
    <row r="1852" spans="1:36" ht="15" customHeight="1">
      <c r="A1852" s="38">
        <f t="shared" si="135"/>
        <v>2019</v>
      </c>
      <c r="B1852" s="19">
        <v>43647</v>
      </c>
      <c r="C1852" s="19">
        <v>43738</v>
      </c>
      <c r="D1852" s="17" t="s">
        <v>96</v>
      </c>
      <c r="E1852" s="17">
        <v>322</v>
      </c>
      <c r="F1852" s="17" t="s">
        <v>144</v>
      </c>
      <c r="G1852" s="17" t="s">
        <v>144</v>
      </c>
      <c r="H1852" s="17" t="s">
        <v>145</v>
      </c>
      <c r="I1852" s="17" t="s">
        <v>2338</v>
      </c>
      <c r="J1852" s="17" t="s">
        <v>289</v>
      </c>
      <c r="K1852" s="17" t="s">
        <v>2339</v>
      </c>
      <c r="L1852" s="17" t="s">
        <v>101</v>
      </c>
      <c r="M1852" s="17" t="s">
        <v>136</v>
      </c>
      <c r="N1852" s="17" t="s">
        <v>103</v>
      </c>
      <c r="O1852" s="17">
        <v>0</v>
      </c>
      <c r="P1852" s="18">
        <v>0</v>
      </c>
      <c r="Q1852" s="17" t="s">
        <v>121</v>
      </c>
      <c r="R1852" s="17" t="s">
        <v>122</v>
      </c>
      <c r="S1852" s="17" t="s">
        <v>122</v>
      </c>
      <c r="T1852" s="17" t="s">
        <v>121</v>
      </c>
      <c r="U1852" s="17" t="s">
        <v>136</v>
      </c>
      <c r="V1852" s="17" t="s">
        <v>136</v>
      </c>
      <c r="W1852" s="37" t="s">
        <v>296</v>
      </c>
      <c r="X1852" s="50">
        <v>43673</v>
      </c>
      <c r="Y1852" s="50">
        <v>43674</v>
      </c>
      <c r="Z1852" s="17">
        <f t="shared" si="133"/>
        <v>1845</v>
      </c>
      <c r="AA1852" s="18">
        <f>310+150</f>
        <v>460</v>
      </c>
      <c r="AB1852" s="18">
        <v>0</v>
      </c>
      <c r="AD1852" s="31" t="s">
        <v>400</v>
      </c>
      <c r="AE1852" s="17">
        <f t="shared" si="134"/>
        <v>1845</v>
      </c>
      <c r="AF1852" s="32" t="s">
        <v>401</v>
      </c>
      <c r="AG1852" s="33" t="s">
        <v>173</v>
      </c>
      <c r="AH1852" s="19">
        <f t="shared" si="136"/>
        <v>43738</v>
      </c>
      <c r="AI1852" s="19">
        <f t="shared" si="137"/>
        <v>43738</v>
      </c>
      <c r="AJ1852" s="17" t="s">
        <v>402</v>
      </c>
    </row>
    <row r="1853" spans="1:36" ht="15" customHeight="1">
      <c r="A1853" s="38">
        <f t="shared" si="135"/>
        <v>2019</v>
      </c>
      <c r="B1853" s="19">
        <v>43647</v>
      </c>
      <c r="C1853" s="19">
        <v>43738</v>
      </c>
      <c r="D1853" s="17" t="s">
        <v>96</v>
      </c>
      <c r="E1853" s="17">
        <v>322</v>
      </c>
      <c r="F1853" s="17" t="s">
        <v>144</v>
      </c>
      <c r="G1853" s="17" t="s">
        <v>144</v>
      </c>
      <c r="H1853" s="17" t="s">
        <v>145</v>
      </c>
      <c r="I1853" s="17" t="s">
        <v>2338</v>
      </c>
      <c r="J1853" s="17" t="s">
        <v>289</v>
      </c>
      <c r="K1853" s="17" t="s">
        <v>2339</v>
      </c>
      <c r="L1853" s="17" t="s">
        <v>101</v>
      </c>
      <c r="M1853" s="17" t="s">
        <v>136</v>
      </c>
      <c r="N1853" s="17" t="s">
        <v>103</v>
      </c>
      <c r="O1853" s="17">
        <v>0</v>
      </c>
      <c r="P1853" s="18">
        <v>0</v>
      </c>
      <c r="Q1853" s="17" t="s">
        <v>121</v>
      </c>
      <c r="R1853" s="17" t="s">
        <v>122</v>
      </c>
      <c r="S1853" s="17" t="s">
        <v>122</v>
      </c>
      <c r="T1853" s="17" t="s">
        <v>121</v>
      </c>
      <c r="U1853" s="17" t="s">
        <v>136</v>
      </c>
      <c r="V1853" s="17" t="s">
        <v>136</v>
      </c>
      <c r="W1853" s="37" t="s">
        <v>296</v>
      </c>
      <c r="X1853" s="50">
        <v>43674</v>
      </c>
      <c r="Y1853" s="50">
        <v>43676</v>
      </c>
      <c r="Z1853" s="17">
        <f t="shared" ref="Z1853:Z1916" si="138">+Z1852+1</f>
        <v>1846</v>
      </c>
      <c r="AA1853" s="18">
        <f>168.3+318</f>
        <v>486.3</v>
      </c>
      <c r="AB1853" s="18">
        <v>0</v>
      </c>
      <c r="AD1853" s="31" t="s">
        <v>400</v>
      </c>
      <c r="AE1853" s="17">
        <f t="shared" ref="AE1853:AE1916" si="139">+AE1852+1</f>
        <v>1846</v>
      </c>
      <c r="AF1853" s="32" t="s">
        <v>401</v>
      </c>
      <c r="AG1853" s="33" t="s">
        <v>173</v>
      </c>
      <c r="AH1853" s="19">
        <f t="shared" si="136"/>
        <v>43738</v>
      </c>
      <c r="AI1853" s="19">
        <f t="shared" si="137"/>
        <v>43738</v>
      </c>
      <c r="AJ1853" s="17" t="s">
        <v>402</v>
      </c>
    </row>
    <row r="1854" spans="1:36" ht="15" customHeight="1">
      <c r="A1854" s="38">
        <f t="shared" ref="A1854:A1917" si="140">YEAR(B1854)</f>
        <v>2019</v>
      </c>
      <c r="B1854" s="19">
        <v>43647</v>
      </c>
      <c r="C1854" s="19">
        <v>43738</v>
      </c>
      <c r="D1854" s="17" t="s">
        <v>96</v>
      </c>
      <c r="E1854" s="17">
        <v>322</v>
      </c>
      <c r="F1854" s="17" t="s">
        <v>144</v>
      </c>
      <c r="G1854" s="17" t="s">
        <v>144</v>
      </c>
      <c r="H1854" s="17" t="s">
        <v>145</v>
      </c>
      <c r="I1854" s="17" t="s">
        <v>2338</v>
      </c>
      <c r="J1854" s="17" t="s">
        <v>289</v>
      </c>
      <c r="K1854" s="17" t="s">
        <v>2339</v>
      </c>
      <c r="L1854" s="17" t="s">
        <v>101</v>
      </c>
      <c r="M1854" s="17" t="s">
        <v>136</v>
      </c>
      <c r="N1854" s="17" t="s">
        <v>103</v>
      </c>
      <c r="O1854" s="17">
        <v>0</v>
      </c>
      <c r="P1854" s="18">
        <v>0</v>
      </c>
      <c r="Q1854" s="17" t="s">
        <v>121</v>
      </c>
      <c r="R1854" s="17" t="s">
        <v>122</v>
      </c>
      <c r="S1854" s="17" t="s">
        <v>122</v>
      </c>
      <c r="T1854" s="17" t="s">
        <v>121</v>
      </c>
      <c r="U1854" s="17" t="s">
        <v>136</v>
      </c>
      <c r="V1854" s="17" t="s">
        <v>136</v>
      </c>
      <c r="W1854" s="37" t="s">
        <v>296</v>
      </c>
      <c r="X1854" s="50">
        <v>43675</v>
      </c>
      <c r="Y1854" s="50">
        <v>43683</v>
      </c>
      <c r="Z1854" s="17">
        <f t="shared" si="138"/>
        <v>1847</v>
      </c>
      <c r="AA1854" s="18">
        <f>100+100+174+359.99</f>
        <v>733.99</v>
      </c>
      <c r="AB1854" s="18">
        <v>0</v>
      </c>
      <c r="AD1854" s="31" t="s">
        <v>400</v>
      </c>
      <c r="AE1854" s="17">
        <f t="shared" si="139"/>
        <v>1847</v>
      </c>
      <c r="AF1854" s="32" t="s">
        <v>401</v>
      </c>
      <c r="AG1854" s="33" t="s">
        <v>173</v>
      </c>
      <c r="AH1854" s="19">
        <f t="shared" si="136"/>
        <v>43738</v>
      </c>
      <c r="AI1854" s="19">
        <f t="shared" si="137"/>
        <v>43738</v>
      </c>
      <c r="AJ1854" s="17" t="s">
        <v>402</v>
      </c>
    </row>
    <row r="1855" spans="1:36" ht="15" customHeight="1">
      <c r="A1855" s="38">
        <f t="shared" si="140"/>
        <v>2019</v>
      </c>
      <c r="B1855" s="19">
        <v>43647</v>
      </c>
      <c r="C1855" s="19">
        <v>43738</v>
      </c>
      <c r="D1855" s="17" t="s">
        <v>96</v>
      </c>
      <c r="E1855" s="17">
        <v>322</v>
      </c>
      <c r="F1855" s="17" t="s">
        <v>144</v>
      </c>
      <c r="G1855" s="17" t="s">
        <v>144</v>
      </c>
      <c r="H1855" s="17" t="s">
        <v>145</v>
      </c>
      <c r="I1855" s="17" t="s">
        <v>2338</v>
      </c>
      <c r="J1855" s="17" t="s">
        <v>289</v>
      </c>
      <c r="K1855" s="17" t="s">
        <v>2339</v>
      </c>
      <c r="L1855" s="17" t="s">
        <v>101</v>
      </c>
      <c r="M1855" s="17" t="s">
        <v>136</v>
      </c>
      <c r="N1855" s="17" t="s">
        <v>103</v>
      </c>
      <c r="O1855" s="17">
        <v>0</v>
      </c>
      <c r="P1855" s="18">
        <v>0</v>
      </c>
      <c r="Q1855" s="17" t="s">
        <v>121</v>
      </c>
      <c r="R1855" s="17" t="s">
        <v>122</v>
      </c>
      <c r="S1855" s="17" t="s">
        <v>122</v>
      </c>
      <c r="T1855" s="17" t="s">
        <v>121</v>
      </c>
      <c r="U1855" s="17" t="s">
        <v>136</v>
      </c>
      <c r="V1855" s="17" t="s">
        <v>136</v>
      </c>
      <c r="W1855" s="37" t="s">
        <v>296</v>
      </c>
      <c r="X1855" s="50">
        <v>43677</v>
      </c>
      <c r="Y1855" s="50">
        <v>43682</v>
      </c>
      <c r="Z1855" s="17">
        <f t="shared" si="138"/>
        <v>1848</v>
      </c>
      <c r="AA1855" s="18">
        <f>100+100+174+122+400.01</f>
        <v>896.01</v>
      </c>
      <c r="AB1855" s="18">
        <v>0</v>
      </c>
      <c r="AD1855" s="31" t="s">
        <v>400</v>
      </c>
      <c r="AE1855" s="17">
        <f t="shared" si="139"/>
        <v>1848</v>
      </c>
      <c r="AF1855" s="32" t="s">
        <v>401</v>
      </c>
      <c r="AG1855" s="33" t="s">
        <v>173</v>
      </c>
      <c r="AH1855" s="19">
        <f t="shared" si="136"/>
        <v>43738</v>
      </c>
      <c r="AI1855" s="19">
        <f t="shared" si="137"/>
        <v>43738</v>
      </c>
      <c r="AJ1855" s="17" t="s">
        <v>402</v>
      </c>
    </row>
    <row r="1856" spans="1:36" ht="15" customHeight="1">
      <c r="A1856" s="38">
        <f t="shared" si="140"/>
        <v>2019</v>
      </c>
      <c r="B1856" s="19">
        <v>43647</v>
      </c>
      <c r="C1856" s="19">
        <v>43738</v>
      </c>
      <c r="D1856" s="17" t="s">
        <v>96</v>
      </c>
      <c r="E1856" s="17">
        <v>322</v>
      </c>
      <c r="F1856" s="17" t="s">
        <v>144</v>
      </c>
      <c r="G1856" s="17" t="s">
        <v>144</v>
      </c>
      <c r="H1856" s="17" t="s">
        <v>145</v>
      </c>
      <c r="I1856" s="17" t="s">
        <v>2338</v>
      </c>
      <c r="J1856" s="17" t="s">
        <v>289</v>
      </c>
      <c r="K1856" s="17" t="s">
        <v>2339</v>
      </c>
      <c r="L1856" s="17" t="s">
        <v>101</v>
      </c>
      <c r="M1856" s="17" t="s">
        <v>136</v>
      </c>
      <c r="N1856" s="17" t="s">
        <v>103</v>
      </c>
      <c r="O1856" s="17">
        <v>0</v>
      </c>
      <c r="P1856" s="18">
        <v>0</v>
      </c>
      <c r="Q1856" s="17" t="s">
        <v>121</v>
      </c>
      <c r="R1856" s="17" t="s">
        <v>122</v>
      </c>
      <c r="S1856" s="17" t="s">
        <v>122</v>
      </c>
      <c r="T1856" s="17" t="s">
        <v>121</v>
      </c>
      <c r="U1856" s="17" t="s">
        <v>136</v>
      </c>
      <c r="V1856" s="17" t="s">
        <v>136</v>
      </c>
      <c r="W1856" s="37" t="s">
        <v>296</v>
      </c>
      <c r="X1856" s="50">
        <v>43676</v>
      </c>
      <c r="Y1856" s="50">
        <f t="shared" ref="Y1856:Y1914" si="141">+X1856</f>
        <v>43676</v>
      </c>
      <c r="Z1856" s="17">
        <f t="shared" si="138"/>
        <v>1849</v>
      </c>
      <c r="AA1856" s="18">
        <f>286+221.1</f>
        <v>507.1</v>
      </c>
      <c r="AB1856" s="18">
        <v>0</v>
      </c>
      <c r="AD1856" s="31" t="s">
        <v>400</v>
      </c>
      <c r="AE1856" s="17">
        <f t="shared" si="139"/>
        <v>1849</v>
      </c>
      <c r="AF1856" s="32" t="s">
        <v>401</v>
      </c>
      <c r="AG1856" s="33" t="s">
        <v>173</v>
      </c>
      <c r="AH1856" s="19">
        <f t="shared" si="136"/>
        <v>43738</v>
      </c>
      <c r="AI1856" s="19">
        <f t="shared" si="137"/>
        <v>43738</v>
      </c>
      <c r="AJ1856" s="17" t="s">
        <v>402</v>
      </c>
    </row>
    <row r="1857" spans="1:36" ht="15" customHeight="1">
      <c r="A1857" s="38">
        <f t="shared" si="140"/>
        <v>2019</v>
      </c>
      <c r="B1857" s="19">
        <v>43647</v>
      </c>
      <c r="C1857" s="19">
        <v>43738</v>
      </c>
      <c r="D1857" s="17" t="s">
        <v>96</v>
      </c>
      <c r="E1857" s="17">
        <v>322</v>
      </c>
      <c r="F1857" s="17" t="s">
        <v>144</v>
      </c>
      <c r="G1857" s="17" t="s">
        <v>144</v>
      </c>
      <c r="H1857" s="17" t="s">
        <v>145</v>
      </c>
      <c r="I1857" s="17" t="s">
        <v>1346</v>
      </c>
      <c r="J1857" s="17" t="s">
        <v>305</v>
      </c>
      <c r="K1857" s="17" t="s">
        <v>306</v>
      </c>
      <c r="L1857" s="17" t="s">
        <v>101</v>
      </c>
      <c r="M1857" s="17" t="s">
        <v>164</v>
      </c>
      <c r="N1857" s="17" t="s">
        <v>103</v>
      </c>
      <c r="O1857" s="17">
        <v>0</v>
      </c>
      <c r="P1857" s="18">
        <v>0</v>
      </c>
      <c r="Q1857" s="17" t="s">
        <v>121</v>
      </c>
      <c r="R1857" s="17" t="s">
        <v>122</v>
      </c>
      <c r="S1857" s="17" t="s">
        <v>122</v>
      </c>
      <c r="T1857" s="17" t="s">
        <v>121</v>
      </c>
      <c r="U1857" s="17" t="s">
        <v>122</v>
      </c>
      <c r="V1857" s="17" t="s">
        <v>122</v>
      </c>
      <c r="W1857" s="37" t="s">
        <v>296</v>
      </c>
      <c r="X1857" s="50">
        <v>43661</v>
      </c>
      <c r="Y1857" s="50">
        <f t="shared" si="141"/>
        <v>43661</v>
      </c>
      <c r="Z1857" s="17">
        <f t="shared" si="138"/>
        <v>1850</v>
      </c>
      <c r="AA1857" s="18">
        <f>120+120</f>
        <v>240</v>
      </c>
      <c r="AB1857" s="18">
        <v>0</v>
      </c>
      <c r="AD1857" s="31" t="s">
        <v>400</v>
      </c>
      <c r="AE1857" s="17">
        <f t="shared" si="139"/>
        <v>1850</v>
      </c>
      <c r="AF1857" s="32" t="s">
        <v>401</v>
      </c>
      <c r="AG1857" s="33" t="s">
        <v>173</v>
      </c>
      <c r="AH1857" s="19">
        <f t="shared" si="136"/>
        <v>43738</v>
      </c>
      <c r="AI1857" s="19">
        <f t="shared" si="137"/>
        <v>43738</v>
      </c>
      <c r="AJ1857" s="17" t="s">
        <v>402</v>
      </c>
    </row>
    <row r="1858" spans="1:36" ht="15" customHeight="1">
      <c r="A1858" s="38">
        <f t="shared" si="140"/>
        <v>2019</v>
      </c>
      <c r="B1858" s="19">
        <v>43647</v>
      </c>
      <c r="C1858" s="19">
        <v>43738</v>
      </c>
      <c r="D1858" s="17" t="s">
        <v>96</v>
      </c>
      <c r="E1858" s="17">
        <v>322</v>
      </c>
      <c r="F1858" s="17" t="s">
        <v>144</v>
      </c>
      <c r="G1858" s="17" t="s">
        <v>144</v>
      </c>
      <c r="H1858" s="17" t="s">
        <v>145</v>
      </c>
      <c r="I1858" s="17" t="s">
        <v>1346</v>
      </c>
      <c r="J1858" s="17" t="s">
        <v>305</v>
      </c>
      <c r="K1858" s="17" t="s">
        <v>306</v>
      </c>
      <c r="L1858" s="17" t="s">
        <v>101</v>
      </c>
      <c r="M1858" s="17" t="s">
        <v>164</v>
      </c>
      <c r="N1858" s="17" t="s">
        <v>103</v>
      </c>
      <c r="O1858" s="17">
        <v>0</v>
      </c>
      <c r="P1858" s="18">
        <v>0</v>
      </c>
      <c r="Q1858" s="17" t="s">
        <v>121</v>
      </c>
      <c r="R1858" s="17" t="s">
        <v>122</v>
      </c>
      <c r="S1858" s="17" t="s">
        <v>122</v>
      </c>
      <c r="T1858" s="17" t="s">
        <v>121</v>
      </c>
      <c r="U1858" s="17" t="s">
        <v>122</v>
      </c>
      <c r="V1858" s="17" t="s">
        <v>122</v>
      </c>
      <c r="W1858" s="37" t="s">
        <v>296</v>
      </c>
      <c r="X1858" s="50">
        <v>43662</v>
      </c>
      <c r="Y1858" s="50">
        <f t="shared" si="141"/>
        <v>43662</v>
      </c>
      <c r="Z1858" s="17">
        <f t="shared" si="138"/>
        <v>1851</v>
      </c>
      <c r="AA1858" s="18">
        <f>240+134</f>
        <v>374</v>
      </c>
      <c r="AB1858" s="18">
        <v>0</v>
      </c>
      <c r="AD1858" s="31" t="s">
        <v>400</v>
      </c>
      <c r="AE1858" s="17">
        <f t="shared" si="139"/>
        <v>1851</v>
      </c>
      <c r="AF1858" s="32" t="s">
        <v>401</v>
      </c>
      <c r="AG1858" s="33" t="s">
        <v>173</v>
      </c>
      <c r="AH1858" s="19">
        <f t="shared" si="136"/>
        <v>43738</v>
      </c>
      <c r="AI1858" s="19">
        <f t="shared" si="137"/>
        <v>43738</v>
      </c>
      <c r="AJ1858" s="17" t="s">
        <v>402</v>
      </c>
    </row>
    <row r="1859" spans="1:36" ht="15" customHeight="1">
      <c r="A1859" s="38">
        <f t="shared" si="140"/>
        <v>2019</v>
      </c>
      <c r="B1859" s="19">
        <v>43647</v>
      </c>
      <c r="C1859" s="19">
        <v>43738</v>
      </c>
      <c r="D1859" s="17" t="s">
        <v>96</v>
      </c>
      <c r="E1859" s="36">
        <v>204</v>
      </c>
      <c r="F1859" s="36" t="s">
        <v>191</v>
      </c>
      <c r="G1859" s="36" t="s">
        <v>191</v>
      </c>
      <c r="H1859" s="36" t="s">
        <v>192</v>
      </c>
      <c r="I1859" s="36" t="s">
        <v>193</v>
      </c>
      <c r="J1859" s="36" t="s">
        <v>194</v>
      </c>
      <c r="K1859" s="36" t="s">
        <v>195</v>
      </c>
      <c r="L1859" s="17" t="s">
        <v>101</v>
      </c>
      <c r="M1859" s="17" t="s">
        <v>240</v>
      </c>
      <c r="N1859" s="17" t="s">
        <v>103</v>
      </c>
      <c r="O1859" s="17">
        <v>0</v>
      </c>
      <c r="P1859" s="18">
        <v>0</v>
      </c>
      <c r="Q1859" s="17" t="s">
        <v>121</v>
      </c>
      <c r="R1859" s="17" t="s">
        <v>122</v>
      </c>
      <c r="S1859" s="17" t="s">
        <v>122</v>
      </c>
      <c r="T1859" s="17" t="s">
        <v>121</v>
      </c>
      <c r="U1859" s="17" t="s">
        <v>122</v>
      </c>
      <c r="V1859" s="17" t="s">
        <v>122</v>
      </c>
      <c r="W1859" s="17" t="s">
        <v>240</v>
      </c>
      <c r="X1859" s="50">
        <v>43282</v>
      </c>
      <c r="Y1859" s="50">
        <v>43738</v>
      </c>
      <c r="Z1859" s="17">
        <f t="shared" si="138"/>
        <v>1852</v>
      </c>
      <c r="AA1859" s="18">
        <f>((12400.02+6200.01)-1550)/6</f>
        <v>2841.6716666666666</v>
      </c>
      <c r="AB1859" s="18">
        <v>0</v>
      </c>
      <c r="AD1859" s="31" t="s">
        <v>400</v>
      </c>
      <c r="AE1859" s="17">
        <f t="shared" si="139"/>
        <v>1852</v>
      </c>
      <c r="AF1859" s="32" t="s">
        <v>401</v>
      </c>
      <c r="AG1859" s="33" t="s">
        <v>173</v>
      </c>
      <c r="AH1859" s="19">
        <f t="shared" si="136"/>
        <v>43738</v>
      </c>
      <c r="AI1859" s="19">
        <f t="shared" si="137"/>
        <v>43738</v>
      </c>
      <c r="AJ1859" s="17" t="s">
        <v>402</v>
      </c>
    </row>
    <row r="1860" spans="1:36" ht="15" customHeight="1">
      <c r="A1860" s="38">
        <f t="shared" si="140"/>
        <v>2019</v>
      </c>
      <c r="B1860" s="19">
        <v>43647</v>
      </c>
      <c r="C1860" s="19">
        <v>43738</v>
      </c>
      <c r="D1860" s="17" t="s">
        <v>96</v>
      </c>
      <c r="E1860" s="17">
        <v>545</v>
      </c>
      <c r="F1860" s="17" t="s">
        <v>279</v>
      </c>
      <c r="G1860" s="17" t="s">
        <v>279</v>
      </c>
      <c r="H1860" s="17" t="s">
        <v>280</v>
      </c>
      <c r="I1860" s="17" t="s">
        <v>281</v>
      </c>
      <c r="J1860" s="17" t="s">
        <v>162</v>
      </c>
      <c r="K1860" s="17" t="s">
        <v>282</v>
      </c>
      <c r="L1860" s="17" t="s">
        <v>101</v>
      </c>
      <c r="M1860" s="17" t="s">
        <v>240</v>
      </c>
      <c r="N1860" s="17" t="s">
        <v>103</v>
      </c>
      <c r="O1860" s="17">
        <v>0</v>
      </c>
      <c r="P1860" s="18">
        <v>0</v>
      </c>
      <c r="Q1860" s="17" t="s">
        <v>121</v>
      </c>
      <c r="R1860" s="17" t="s">
        <v>122</v>
      </c>
      <c r="S1860" s="17" t="s">
        <v>122</v>
      </c>
      <c r="T1860" s="17" t="s">
        <v>121</v>
      </c>
      <c r="U1860" s="17" t="s">
        <v>122</v>
      </c>
      <c r="V1860" s="17" t="s">
        <v>122</v>
      </c>
      <c r="W1860" s="17" t="s">
        <v>240</v>
      </c>
      <c r="X1860" s="50">
        <v>43282</v>
      </c>
      <c r="Y1860" s="50">
        <v>43738</v>
      </c>
      <c r="Z1860" s="17">
        <f t="shared" si="138"/>
        <v>1853</v>
      </c>
      <c r="AA1860" s="18">
        <f t="shared" ref="AA1860:AA1864" si="142">((12400.02+6200.01)-1550)/6</f>
        <v>2841.6716666666666</v>
      </c>
      <c r="AB1860" s="18">
        <v>0</v>
      </c>
      <c r="AD1860" s="31" t="s">
        <v>400</v>
      </c>
      <c r="AE1860" s="17">
        <f t="shared" si="139"/>
        <v>1853</v>
      </c>
      <c r="AF1860" s="32" t="s">
        <v>401</v>
      </c>
      <c r="AG1860" s="33" t="s">
        <v>173</v>
      </c>
      <c r="AH1860" s="19">
        <f t="shared" si="136"/>
        <v>43738</v>
      </c>
      <c r="AI1860" s="19">
        <f t="shared" si="137"/>
        <v>43738</v>
      </c>
      <c r="AJ1860" s="17" t="s">
        <v>402</v>
      </c>
    </row>
    <row r="1861" spans="1:36" ht="15" customHeight="1">
      <c r="A1861" s="38">
        <f t="shared" si="140"/>
        <v>2019</v>
      </c>
      <c r="B1861" s="19">
        <v>43647</v>
      </c>
      <c r="C1861" s="19">
        <v>43738</v>
      </c>
      <c r="D1861" s="17" t="s">
        <v>96</v>
      </c>
      <c r="E1861" s="17">
        <v>545</v>
      </c>
      <c r="F1861" s="17" t="s">
        <v>283</v>
      </c>
      <c r="G1861" s="17" t="s">
        <v>283</v>
      </c>
      <c r="H1861" s="17" t="s">
        <v>283</v>
      </c>
      <c r="I1861" s="17" t="s">
        <v>284</v>
      </c>
      <c r="J1861" s="17" t="s">
        <v>285</v>
      </c>
      <c r="K1861" s="17" t="s">
        <v>286</v>
      </c>
      <c r="L1861" s="17" t="s">
        <v>101</v>
      </c>
      <c r="M1861" s="17" t="s">
        <v>240</v>
      </c>
      <c r="N1861" s="17" t="s">
        <v>103</v>
      </c>
      <c r="O1861" s="17">
        <v>0</v>
      </c>
      <c r="P1861" s="18">
        <v>0</v>
      </c>
      <c r="Q1861" s="17" t="s">
        <v>121</v>
      </c>
      <c r="R1861" s="17" t="s">
        <v>122</v>
      </c>
      <c r="S1861" s="17" t="s">
        <v>122</v>
      </c>
      <c r="T1861" s="17" t="s">
        <v>121</v>
      </c>
      <c r="U1861" s="17" t="s">
        <v>122</v>
      </c>
      <c r="V1861" s="17" t="s">
        <v>122</v>
      </c>
      <c r="W1861" s="17" t="s">
        <v>240</v>
      </c>
      <c r="X1861" s="50">
        <v>43282</v>
      </c>
      <c r="Y1861" s="50">
        <v>43738</v>
      </c>
      <c r="Z1861" s="17">
        <f t="shared" si="138"/>
        <v>1854</v>
      </c>
      <c r="AA1861" s="18">
        <f t="shared" si="142"/>
        <v>2841.6716666666666</v>
      </c>
      <c r="AB1861" s="18">
        <v>0</v>
      </c>
      <c r="AD1861" s="31" t="s">
        <v>400</v>
      </c>
      <c r="AE1861" s="17">
        <f t="shared" si="139"/>
        <v>1854</v>
      </c>
      <c r="AF1861" s="32" t="s">
        <v>401</v>
      </c>
      <c r="AG1861" s="33" t="s">
        <v>173</v>
      </c>
      <c r="AH1861" s="19">
        <f t="shared" si="136"/>
        <v>43738</v>
      </c>
      <c r="AI1861" s="19">
        <f t="shared" si="137"/>
        <v>43738</v>
      </c>
      <c r="AJ1861" s="17" t="s">
        <v>402</v>
      </c>
    </row>
    <row r="1862" spans="1:36" ht="15" customHeight="1">
      <c r="A1862" s="38">
        <f t="shared" si="140"/>
        <v>2019</v>
      </c>
      <c r="B1862" s="19">
        <v>43647</v>
      </c>
      <c r="C1862" s="19">
        <v>43738</v>
      </c>
      <c r="D1862" s="17" t="s">
        <v>96</v>
      </c>
      <c r="E1862" s="17">
        <v>545</v>
      </c>
      <c r="F1862" s="17" t="s">
        <v>279</v>
      </c>
      <c r="G1862" s="17" t="s">
        <v>279</v>
      </c>
      <c r="H1862" s="17" t="s">
        <v>280</v>
      </c>
      <c r="I1862" s="17" t="s">
        <v>287</v>
      </c>
      <c r="J1862" s="17" t="s">
        <v>288</v>
      </c>
      <c r="K1862" s="17" t="s">
        <v>289</v>
      </c>
      <c r="L1862" s="17" t="s">
        <v>101</v>
      </c>
      <c r="M1862" s="17" t="s">
        <v>240</v>
      </c>
      <c r="N1862" s="17" t="s">
        <v>103</v>
      </c>
      <c r="O1862" s="17">
        <v>0</v>
      </c>
      <c r="P1862" s="18">
        <v>0</v>
      </c>
      <c r="Q1862" s="17" t="s">
        <v>121</v>
      </c>
      <c r="R1862" s="17" t="s">
        <v>122</v>
      </c>
      <c r="S1862" s="17" t="s">
        <v>122</v>
      </c>
      <c r="T1862" s="17" t="s">
        <v>121</v>
      </c>
      <c r="U1862" s="17" t="s">
        <v>122</v>
      </c>
      <c r="V1862" s="17" t="s">
        <v>122</v>
      </c>
      <c r="W1862" s="17" t="s">
        <v>240</v>
      </c>
      <c r="X1862" s="50">
        <v>43282</v>
      </c>
      <c r="Y1862" s="50">
        <v>43738</v>
      </c>
      <c r="Z1862" s="17">
        <f t="shared" si="138"/>
        <v>1855</v>
      </c>
      <c r="AA1862" s="18">
        <f t="shared" si="142"/>
        <v>2841.6716666666666</v>
      </c>
      <c r="AB1862" s="18">
        <v>0</v>
      </c>
      <c r="AD1862" s="31" t="s">
        <v>400</v>
      </c>
      <c r="AE1862" s="17">
        <f t="shared" si="139"/>
        <v>1855</v>
      </c>
      <c r="AF1862" s="32" t="s">
        <v>401</v>
      </c>
      <c r="AG1862" s="33" t="s">
        <v>173</v>
      </c>
      <c r="AH1862" s="19">
        <f t="shared" si="136"/>
        <v>43738</v>
      </c>
      <c r="AI1862" s="19">
        <f t="shared" si="137"/>
        <v>43738</v>
      </c>
      <c r="AJ1862" s="17" t="s">
        <v>402</v>
      </c>
    </row>
    <row r="1863" spans="1:36" ht="15" customHeight="1">
      <c r="A1863" s="38">
        <f t="shared" si="140"/>
        <v>2019</v>
      </c>
      <c r="B1863" s="19">
        <v>43647</v>
      </c>
      <c r="C1863" s="19">
        <v>43738</v>
      </c>
      <c r="D1863" s="17" t="s">
        <v>96</v>
      </c>
      <c r="E1863" s="17">
        <v>545</v>
      </c>
      <c r="F1863" s="17" t="s">
        <v>279</v>
      </c>
      <c r="G1863" s="17" t="s">
        <v>279</v>
      </c>
      <c r="H1863" s="17" t="s">
        <v>280</v>
      </c>
      <c r="I1863" s="17" t="s">
        <v>290</v>
      </c>
      <c r="J1863" s="17" t="s">
        <v>291</v>
      </c>
      <c r="K1863" s="17" t="s">
        <v>292</v>
      </c>
      <c r="L1863" s="17" t="s">
        <v>101</v>
      </c>
      <c r="M1863" s="17" t="s">
        <v>240</v>
      </c>
      <c r="N1863" s="17" t="s">
        <v>103</v>
      </c>
      <c r="O1863" s="17">
        <v>0</v>
      </c>
      <c r="P1863" s="18">
        <v>0</v>
      </c>
      <c r="Q1863" s="17" t="s">
        <v>121</v>
      </c>
      <c r="R1863" s="17" t="s">
        <v>122</v>
      </c>
      <c r="S1863" s="17" t="s">
        <v>122</v>
      </c>
      <c r="T1863" s="17" t="s">
        <v>121</v>
      </c>
      <c r="U1863" s="17" t="s">
        <v>122</v>
      </c>
      <c r="V1863" s="17" t="s">
        <v>122</v>
      </c>
      <c r="W1863" s="17" t="s">
        <v>240</v>
      </c>
      <c r="X1863" s="50">
        <v>43282</v>
      </c>
      <c r="Y1863" s="50">
        <v>43738</v>
      </c>
      <c r="Z1863" s="17">
        <f t="shared" si="138"/>
        <v>1856</v>
      </c>
      <c r="AA1863" s="18">
        <f t="shared" si="142"/>
        <v>2841.6716666666666</v>
      </c>
      <c r="AB1863" s="18">
        <v>0</v>
      </c>
      <c r="AD1863" s="31" t="s">
        <v>400</v>
      </c>
      <c r="AE1863" s="17">
        <f t="shared" si="139"/>
        <v>1856</v>
      </c>
      <c r="AF1863" s="32" t="s">
        <v>401</v>
      </c>
      <c r="AG1863" s="33" t="s">
        <v>173</v>
      </c>
      <c r="AH1863" s="19">
        <f t="shared" si="136"/>
        <v>43738</v>
      </c>
      <c r="AI1863" s="19">
        <f t="shared" si="137"/>
        <v>43738</v>
      </c>
      <c r="AJ1863" s="17" t="s">
        <v>402</v>
      </c>
    </row>
    <row r="1864" spans="1:36" ht="15" customHeight="1">
      <c r="A1864" s="38">
        <f t="shared" si="140"/>
        <v>2019</v>
      </c>
      <c r="B1864" s="19">
        <v>43647</v>
      </c>
      <c r="C1864" s="19">
        <v>43738</v>
      </c>
      <c r="D1864" s="17" t="s">
        <v>96</v>
      </c>
      <c r="E1864" s="17">
        <v>202</v>
      </c>
      <c r="F1864" s="17" t="s">
        <v>307</v>
      </c>
      <c r="G1864" s="17" t="s">
        <v>979</v>
      </c>
      <c r="H1864" s="17" t="s">
        <v>973</v>
      </c>
      <c r="I1864" s="17" t="s">
        <v>778</v>
      </c>
      <c r="J1864" s="17" t="s">
        <v>980</v>
      </c>
      <c r="K1864" s="17" t="s">
        <v>200</v>
      </c>
      <c r="L1864" s="17" t="s">
        <v>101</v>
      </c>
      <c r="M1864" s="17" t="s">
        <v>240</v>
      </c>
      <c r="N1864" s="17" t="s">
        <v>103</v>
      </c>
      <c r="O1864" s="17">
        <v>0</v>
      </c>
      <c r="P1864" s="18">
        <v>0</v>
      </c>
      <c r="Q1864" s="17" t="s">
        <v>121</v>
      </c>
      <c r="R1864" s="17" t="s">
        <v>122</v>
      </c>
      <c r="S1864" s="17" t="s">
        <v>122</v>
      </c>
      <c r="T1864" s="17" t="s">
        <v>121</v>
      </c>
      <c r="U1864" s="17" t="s">
        <v>122</v>
      </c>
      <c r="V1864" s="17" t="s">
        <v>122</v>
      </c>
      <c r="W1864" s="17" t="s">
        <v>240</v>
      </c>
      <c r="X1864" s="50">
        <v>43282</v>
      </c>
      <c r="Y1864" s="50">
        <v>43738</v>
      </c>
      <c r="Z1864" s="17">
        <f t="shared" si="138"/>
        <v>1857</v>
      </c>
      <c r="AA1864" s="18">
        <f t="shared" si="142"/>
        <v>2841.6716666666666</v>
      </c>
      <c r="AB1864" s="18">
        <v>0</v>
      </c>
      <c r="AD1864" s="31" t="s">
        <v>400</v>
      </c>
      <c r="AE1864" s="17">
        <f t="shared" si="139"/>
        <v>1857</v>
      </c>
      <c r="AF1864" s="32" t="s">
        <v>401</v>
      </c>
      <c r="AG1864" s="33" t="s">
        <v>173</v>
      </c>
      <c r="AH1864" s="19">
        <f t="shared" si="136"/>
        <v>43738</v>
      </c>
      <c r="AI1864" s="19">
        <f t="shared" si="137"/>
        <v>43738</v>
      </c>
      <c r="AJ1864" s="17" t="s">
        <v>402</v>
      </c>
    </row>
    <row r="1865" spans="1:36" ht="15" customHeight="1">
      <c r="A1865" s="38">
        <f t="shared" si="140"/>
        <v>2019</v>
      </c>
      <c r="B1865" s="19">
        <v>43647</v>
      </c>
      <c r="C1865" s="19">
        <v>43738</v>
      </c>
      <c r="D1865" s="17" t="s">
        <v>96</v>
      </c>
      <c r="E1865" s="17">
        <v>545</v>
      </c>
      <c r="F1865" s="17" t="s">
        <v>279</v>
      </c>
      <c r="G1865" s="17" t="s">
        <v>279</v>
      </c>
      <c r="H1865" s="17" t="s">
        <v>280</v>
      </c>
      <c r="I1865" s="17" t="s">
        <v>2351</v>
      </c>
      <c r="J1865" s="17" t="s">
        <v>239</v>
      </c>
      <c r="K1865" s="17" t="s">
        <v>2352</v>
      </c>
      <c r="L1865" s="17" t="s">
        <v>101</v>
      </c>
      <c r="M1865" s="17" t="s">
        <v>240</v>
      </c>
      <c r="N1865" s="17" t="s">
        <v>103</v>
      </c>
      <c r="O1865" s="17">
        <v>0</v>
      </c>
      <c r="P1865" s="18">
        <v>0</v>
      </c>
      <c r="Q1865" s="17" t="s">
        <v>121</v>
      </c>
      <c r="R1865" s="17" t="s">
        <v>122</v>
      </c>
      <c r="S1865" s="17" t="s">
        <v>122</v>
      </c>
      <c r="T1865" s="17" t="s">
        <v>121</v>
      </c>
      <c r="U1865" s="17" t="s">
        <v>122</v>
      </c>
      <c r="V1865" s="17" t="s">
        <v>122</v>
      </c>
      <c r="W1865" s="17" t="s">
        <v>240</v>
      </c>
      <c r="X1865" s="50">
        <v>43709</v>
      </c>
      <c r="Y1865" s="50">
        <v>43738</v>
      </c>
      <c r="Z1865" s="17">
        <f t="shared" si="138"/>
        <v>1858</v>
      </c>
      <c r="AA1865" s="18">
        <v>1550</v>
      </c>
      <c r="AB1865" s="18">
        <v>0</v>
      </c>
      <c r="AD1865" s="31" t="s">
        <v>400</v>
      </c>
      <c r="AE1865" s="17">
        <f t="shared" si="139"/>
        <v>1858</v>
      </c>
      <c r="AF1865" s="32" t="s">
        <v>401</v>
      </c>
      <c r="AG1865" s="33" t="s">
        <v>173</v>
      </c>
      <c r="AH1865" s="19">
        <f t="shared" si="136"/>
        <v>43738</v>
      </c>
      <c r="AI1865" s="19">
        <f t="shared" si="137"/>
        <v>43738</v>
      </c>
      <c r="AJ1865" s="17" t="s">
        <v>402</v>
      </c>
    </row>
    <row r="1866" spans="1:36" ht="15" customHeight="1">
      <c r="A1866" s="38">
        <f t="shared" si="140"/>
        <v>2019</v>
      </c>
      <c r="B1866" s="19">
        <v>43647</v>
      </c>
      <c r="C1866" s="19">
        <v>43738</v>
      </c>
      <c r="D1866" s="17" t="s">
        <v>96</v>
      </c>
      <c r="E1866" s="17">
        <v>482</v>
      </c>
      <c r="F1866" s="17" t="s">
        <v>259</v>
      </c>
      <c r="G1866" s="17" t="s">
        <v>259</v>
      </c>
      <c r="H1866" s="17" t="s">
        <v>166</v>
      </c>
      <c r="I1866" s="17" t="s">
        <v>1335</v>
      </c>
      <c r="J1866" s="17" t="s">
        <v>375</v>
      </c>
      <c r="K1866" s="17" t="s">
        <v>1336</v>
      </c>
      <c r="L1866" s="17" t="s">
        <v>101</v>
      </c>
      <c r="M1866" s="17" t="s">
        <v>240</v>
      </c>
      <c r="N1866" s="17" t="s">
        <v>103</v>
      </c>
      <c r="O1866" s="17">
        <v>0</v>
      </c>
      <c r="P1866" s="18">
        <v>0</v>
      </c>
      <c r="Q1866" s="17" t="s">
        <v>121</v>
      </c>
      <c r="R1866" s="17" t="s">
        <v>122</v>
      </c>
      <c r="S1866" s="17" t="s">
        <v>122</v>
      </c>
      <c r="T1866" s="17" t="s">
        <v>121</v>
      </c>
      <c r="U1866" s="17" t="s">
        <v>122</v>
      </c>
      <c r="V1866" s="17" t="s">
        <v>122</v>
      </c>
      <c r="W1866" s="17" t="s">
        <v>240</v>
      </c>
      <c r="X1866" s="50">
        <v>43282</v>
      </c>
      <c r="Y1866" s="50">
        <v>43738</v>
      </c>
      <c r="Z1866" s="17">
        <f t="shared" si="138"/>
        <v>1859</v>
      </c>
      <c r="AA1866" s="18">
        <f>(7890+7890+7890-1315)/6</f>
        <v>3725.8333333333335</v>
      </c>
      <c r="AB1866" s="18">
        <v>0</v>
      </c>
      <c r="AD1866" s="31" t="s">
        <v>400</v>
      </c>
      <c r="AE1866" s="17">
        <f t="shared" si="139"/>
        <v>1859</v>
      </c>
      <c r="AF1866" s="32" t="s">
        <v>401</v>
      </c>
      <c r="AG1866" s="33" t="s">
        <v>173</v>
      </c>
      <c r="AH1866" s="19">
        <f t="shared" ref="AH1866:AH1929" si="143">+C1866</f>
        <v>43738</v>
      </c>
      <c r="AI1866" s="19">
        <f t="shared" si="137"/>
        <v>43738</v>
      </c>
      <c r="AJ1866" s="17" t="s">
        <v>402</v>
      </c>
    </row>
    <row r="1867" spans="1:36" ht="15" customHeight="1">
      <c r="A1867" s="38">
        <f t="shared" si="140"/>
        <v>2019</v>
      </c>
      <c r="B1867" s="19">
        <v>43647</v>
      </c>
      <c r="C1867" s="19">
        <v>43738</v>
      </c>
      <c r="D1867" s="17" t="s">
        <v>96</v>
      </c>
      <c r="E1867" s="17">
        <v>471</v>
      </c>
      <c r="F1867" s="17" t="s">
        <v>969</v>
      </c>
      <c r="G1867" s="17" t="s">
        <v>969</v>
      </c>
      <c r="H1867" s="17" t="s">
        <v>127</v>
      </c>
      <c r="I1867" s="17" t="s">
        <v>995</v>
      </c>
      <c r="J1867" s="17" t="s">
        <v>1337</v>
      </c>
      <c r="K1867" s="17" t="s">
        <v>239</v>
      </c>
      <c r="L1867" s="17" t="s">
        <v>101</v>
      </c>
      <c r="M1867" s="17" t="s">
        <v>240</v>
      </c>
      <c r="N1867" s="17" t="s">
        <v>103</v>
      </c>
      <c r="O1867" s="17">
        <v>0</v>
      </c>
      <c r="P1867" s="18">
        <v>0</v>
      </c>
      <c r="Q1867" s="17" t="s">
        <v>121</v>
      </c>
      <c r="R1867" s="17" t="s">
        <v>122</v>
      </c>
      <c r="S1867" s="17" t="s">
        <v>122</v>
      </c>
      <c r="T1867" s="17" t="s">
        <v>121</v>
      </c>
      <c r="U1867" s="17" t="s">
        <v>122</v>
      </c>
      <c r="V1867" s="17" t="s">
        <v>122</v>
      </c>
      <c r="W1867" s="17" t="s">
        <v>240</v>
      </c>
      <c r="X1867" s="50">
        <v>43282</v>
      </c>
      <c r="Y1867" s="50">
        <v>43738</v>
      </c>
      <c r="Z1867" s="17">
        <f t="shared" si="138"/>
        <v>1860</v>
      </c>
      <c r="AA1867" s="18">
        <f t="shared" ref="AA1867:AA1871" si="144">(7890+7890+7890-1315)/6</f>
        <v>3725.8333333333335</v>
      </c>
      <c r="AB1867" s="18">
        <v>0</v>
      </c>
      <c r="AD1867" s="31" t="s">
        <v>400</v>
      </c>
      <c r="AE1867" s="17">
        <f t="shared" si="139"/>
        <v>1860</v>
      </c>
      <c r="AF1867" s="32" t="s">
        <v>401</v>
      </c>
      <c r="AG1867" s="33" t="s">
        <v>173</v>
      </c>
      <c r="AH1867" s="19">
        <f t="shared" si="143"/>
        <v>43738</v>
      </c>
      <c r="AI1867" s="19">
        <f t="shared" si="137"/>
        <v>43738</v>
      </c>
      <c r="AJ1867" s="17" t="s">
        <v>402</v>
      </c>
    </row>
    <row r="1868" spans="1:36" ht="15" customHeight="1">
      <c r="A1868" s="38">
        <f t="shared" si="140"/>
        <v>2019</v>
      </c>
      <c r="B1868" s="19">
        <v>43647</v>
      </c>
      <c r="C1868" s="19">
        <v>43738</v>
      </c>
      <c r="D1868" s="17" t="s">
        <v>96</v>
      </c>
      <c r="E1868" s="17">
        <v>202</v>
      </c>
      <c r="F1868" s="17" t="s">
        <v>307</v>
      </c>
      <c r="G1868" s="17" t="s">
        <v>972</v>
      </c>
      <c r="H1868" s="17" t="s">
        <v>973</v>
      </c>
      <c r="I1868" s="17" t="s">
        <v>256</v>
      </c>
      <c r="J1868" s="17" t="s">
        <v>257</v>
      </c>
      <c r="K1868" s="17" t="s">
        <v>258</v>
      </c>
      <c r="L1868" s="17" t="s">
        <v>101</v>
      </c>
      <c r="M1868" s="17" t="s">
        <v>240</v>
      </c>
      <c r="N1868" s="17" t="s">
        <v>103</v>
      </c>
      <c r="O1868" s="17">
        <v>0</v>
      </c>
      <c r="P1868" s="18">
        <v>0</v>
      </c>
      <c r="Q1868" s="17" t="s">
        <v>121</v>
      </c>
      <c r="R1868" s="17" t="s">
        <v>122</v>
      </c>
      <c r="S1868" s="17" t="s">
        <v>122</v>
      </c>
      <c r="T1868" s="17" t="s">
        <v>121</v>
      </c>
      <c r="U1868" s="17" t="s">
        <v>122</v>
      </c>
      <c r="V1868" s="17" t="s">
        <v>122</v>
      </c>
      <c r="W1868" s="17" t="s">
        <v>240</v>
      </c>
      <c r="X1868" s="50">
        <v>43282</v>
      </c>
      <c r="Y1868" s="50">
        <v>43738</v>
      </c>
      <c r="Z1868" s="17">
        <f t="shared" si="138"/>
        <v>1861</v>
      </c>
      <c r="AA1868" s="18">
        <f t="shared" si="144"/>
        <v>3725.8333333333335</v>
      </c>
      <c r="AB1868" s="18">
        <v>0</v>
      </c>
      <c r="AD1868" s="31" t="s">
        <v>400</v>
      </c>
      <c r="AE1868" s="17">
        <f t="shared" si="139"/>
        <v>1861</v>
      </c>
      <c r="AF1868" s="32" t="s">
        <v>401</v>
      </c>
      <c r="AG1868" s="33" t="s">
        <v>173</v>
      </c>
      <c r="AH1868" s="19">
        <f t="shared" si="143"/>
        <v>43738</v>
      </c>
      <c r="AI1868" s="19">
        <f t="shared" si="137"/>
        <v>43738</v>
      </c>
      <c r="AJ1868" s="17" t="s">
        <v>402</v>
      </c>
    </row>
    <row r="1869" spans="1:36" ht="15" customHeight="1">
      <c r="A1869" s="38">
        <f t="shared" si="140"/>
        <v>2019</v>
      </c>
      <c r="B1869" s="19">
        <v>43647</v>
      </c>
      <c r="C1869" s="19">
        <v>43738</v>
      </c>
      <c r="D1869" s="17" t="s">
        <v>96</v>
      </c>
      <c r="E1869" s="17">
        <v>203</v>
      </c>
      <c r="F1869" s="17" t="s">
        <v>191</v>
      </c>
      <c r="G1869" s="17" t="s">
        <v>191</v>
      </c>
      <c r="H1869" s="17" t="s">
        <v>271</v>
      </c>
      <c r="I1869" s="17" t="s">
        <v>272</v>
      </c>
      <c r="J1869" s="17" t="s">
        <v>273</v>
      </c>
      <c r="K1869" s="17" t="s">
        <v>228</v>
      </c>
      <c r="L1869" s="17" t="s">
        <v>101</v>
      </c>
      <c r="M1869" s="17" t="s">
        <v>240</v>
      </c>
      <c r="N1869" s="17" t="s">
        <v>103</v>
      </c>
      <c r="O1869" s="17">
        <v>0</v>
      </c>
      <c r="P1869" s="18">
        <v>0</v>
      </c>
      <c r="Q1869" s="17" t="s">
        <v>121</v>
      </c>
      <c r="R1869" s="17" t="s">
        <v>122</v>
      </c>
      <c r="S1869" s="17" t="s">
        <v>122</v>
      </c>
      <c r="T1869" s="17" t="s">
        <v>121</v>
      </c>
      <c r="U1869" s="17" t="s">
        <v>122</v>
      </c>
      <c r="V1869" s="17" t="s">
        <v>122</v>
      </c>
      <c r="W1869" s="17" t="s">
        <v>240</v>
      </c>
      <c r="X1869" s="50">
        <v>43282</v>
      </c>
      <c r="Y1869" s="50">
        <v>43738</v>
      </c>
      <c r="Z1869" s="17">
        <f t="shared" si="138"/>
        <v>1862</v>
      </c>
      <c r="AA1869" s="18">
        <f t="shared" si="144"/>
        <v>3725.8333333333335</v>
      </c>
      <c r="AB1869" s="18">
        <v>0</v>
      </c>
      <c r="AD1869" s="31" t="s">
        <v>400</v>
      </c>
      <c r="AE1869" s="17">
        <f t="shared" si="139"/>
        <v>1862</v>
      </c>
      <c r="AF1869" s="32" t="s">
        <v>401</v>
      </c>
      <c r="AG1869" s="33" t="s">
        <v>173</v>
      </c>
      <c r="AH1869" s="19">
        <f t="shared" si="143"/>
        <v>43738</v>
      </c>
      <c r="AI1869" s="19">
        <f t="shared" si="137"/>
        <v>43738</v>
      </c>
      <c r="AJ1869" s="17" t="s">
        <v>402</v>
      </c>
    </row>
    <row r="1870" spans="1:36" ht="15" customHeight="1">
      <c r="A1870" s="38">
        <f t="shared" si="140"/>
        <v>2019</v>
      </c>
      <c r="B1870" s="19">
        <v>43647</v>
      </c>
      <c r="C1870" s="19">
        <v>43738</v>
      </c>
      <c r="D1870" s="17" t="s">
        <v>96</v>
      </c>
      <c r="E1870" s="17">
        <v>211</v>
      </c>
      <c r="F1870" s="17" t="s">
        <v>274</v>
      </c>
      <c r="G1870" s="17" t="s">
        <v>274</v>
      </c>
      <c r="H1870" s="17" t="s">
        <v>275</v>
      </c>
      <c r="I1870" s="17" t="s">
        <v>276</v>
      </c>
      <c r="J1870" s="17" t="s">
        <v>277</v>
      </c>
      <c r="K1870" s="17" t="s">
        <v>278</v>
      </c>
      <c r="L1870" s="17" t="s">
        <v>101</v>
      </c>
      <c r="M1870" s="17" t="s">
        <v>240</v>
      </c>
      <c r="N1870" s="17" t="s">
        <v>103</v>
      </c>
      <c r="O1870" s="17">
        <v>0</v>
      </c>
      <c r="P1870" s="18">
        <v>0</v>
      </c>
      <c r="Q1870" s="17" t="s">
        <v>121</v>
      </c>
      <c r="R1870" s="17" t="s">
        <v>122</v>
      </c>
      <c r="S1870" s="17" t="s">
        <v>122</v>
      </c>
      <c r="T1870" s="17" t="s">
        <v>121</v>
      </c>
      <c r="U1870" s="17" t="s">
        <v>122</v>
      </c>
      <c r="V1870" s="17" t="s">
        <v>122</v>
      </c>
      <c r="W1870" s="17" t="s">
        <v>240</v>
      </c>
      <c r="X1870" s="50">
        <v>43282</v>
      </c>
      <c r="Y1870" s="50">
        <v>43738</v>
      </c>
      <c r="Z1870" s="17">
        <f t="shared" si="138"/>
        <v>1863</v>
      </c>
      <c r="AA1870" s="18">
        <f t="shared" si="144"/>
        <v>3725.8333333333335</v>
      </c>
      <c r="AB1870" s="18">
        <v>0</v>
      </c>
      <c r="AD1870" s="31" t="s">
        <v>400</v>
      </c>
      <c r="AE1870" s="17">
        <f t="shared" si="139"/>
        <v>1863</v>
      </c>
      <c r="AF1870" s="32" t="s">
        <v>401</v>
      </c>
      <c r="AG1870" s="33" t="s">
        <v>173</v>
      </c>
      <c r="AH1870" s="19">
        <f t="shared" si="143"/>
        <v>43738</v>
      </c>
      <c r="AI1870" s="19">
        <f t="shared" si="137"/>
        <v>43738</v>
      </c>
      <c r="AJ1870" s="17" t="s">
        <v>402</v>
      </c>
    </row>
    <row r="1871" spans="1:36" ht="15" customHeight="1">
      <c r="A1871" s="38">
        <f t="shared" si="140"/>
        <v>2019</v>
      </c>
      <c r="B1871" s="19">
        <v>43647</v>
      </c>
      <c r="C1871" s="19">
        <v>43738</v>
      </c>
      <c r="D1871" s="17" t="s">
        <v>96</v>
      </c>
      <c r="E1871" s="17">
        <v>202</v>
      </c>
      <c r="F1871" s="17" t="s">
        <v>307</v>
      </c>
      <c r="G1871" s="17" t="s">
        <v>972</v>
      </c>
      <c r="H1871" s="17" t="s">
        <v>973</v>
      </c>
      <c r="I1871" s="17" t="s">
        <v>974</v>
      </c>
      <c r="J1871" s="17" t="s">
        <v>976</v>
      </c>
      <c r="K1871" s="17" t="s">
        <v>779</v>
      </c>
      <c r="L1871" s="17" t="s">
        <v>101</v>
      </c>
      <c r="M1871" s="17" t="s">
        <v>240</v>
      </c>
      <c r="N1871" s="17" t="s">
        <v>103</v>
      </c>
      <c r="O1871" s="17">
        <v>0</v>
      </c>
      <c r="P1871" s="18">
        <v>0</v>
      </c>
      <c r="Q1871" s="17" t="s">
        <v>121</v>
      </c>
      <c r="R1871" s="17" t="s">
        <v>122</v>
      </c>
      <c r="S1871" s="17" t="s">
        <v>122</v>
      </c>
      <c r="T1871" s="17" t="s">
        <v>121</v>
      </c>
      <c r="U1871" s="17" t="s">
        <v>122</v>
      </c>
      <c r="V1871" s="17" t="s">
        <v>122</v>
      </c>
      <c r="W1871" s="17" t="s">
        <v>240</v>
      </c>
      <c r="X1871" s="50">
        <v>43282</v>
      </c>
      <c r="Y1871" s="50">
        <v>43738</v>
      </c>
      <c r="Z1871" s="17">
        <f t="shared" si="138"/>
        <v>1864</v>
      </c>
      <c r="AA1871" s="18">
        <f t="shared" si="144"/>
        <v>3725.8333333333335</v>
      </c>
      <c r="AB1871" s="18">
        <v>0</v>
      </c>
      <c r="AD1871" s="31" t="s">
        <v>400</v>
      </c>
      <c r="AE1871" s="17">
        <f t="shared" si="139"/>
        <v>1864</v>
      </c>
      <c r="AF1871" s="32" t="s">
        <v>401</v>
      </c>
      <c r="AG1871" s="33" t="s">
        <v>173</v>
      </c>
      <c r="AH1871" s="19">
        <f t="shared" si="143"/>
        <v>43738</v>
      </c>
      <c r="AI1871" s="19">
        <f t="shared" si="137"/>
        <v>43738</v>
      </c>
      <c r="AJ1871" s="17" t="s">
        <v>402</v>
      </c>
    </row>
    <row r="1872" spans="1:36" ht="15" customHeight="1">
      <c r="A1872" s="38">
        <f t="shared" si="140"/>
        <v>2019</v>
      </c>
      <c r="B1872" s="19">
        <v>43647</v>
      </c>
      <c r="C1872" s="19">
        <v>43738</v>
      </c>
      <c r="D1872" s="17" t="s">
        <v>96</v>
      </c>
      <c r="E1872" s="17">
        <v>482</v>
      </c>
      <c r="F1872" s="17" t="s">
        <v>259</v>
      </c>
      <c r="G1872" s="17" t="s">
        <v>259</v>
      </c>
      <c r="H1872" s="17" t="s">
        <v>166</v>
      </c>
      <c r="I1872" s="17" t="s">
        <v>2353</v>
      </c>
      <c r="J1872" s="17" t="s">
        <v>2354</v>
      </c>
      <c r="K1872" s="17" t="s">
        <v>2355</v>
      </c>
      <c r="L1872" s="17" t="s">
        <v>101</v>
      </c>
      <c r="M1872" s="17" t="s">
        <v>240</v>
      </c>
      <c r="N1872" s="17" t="s">
        <v>103</v>
      </c>
      <c r="O1872" s="17">
        <v>0</v>
      </c>
      <c r="P1872" s="18">
        <v>0</v>
      </c>
      <c r="Q1872" s="17" t="s">
        <v>121</v>
      </c>
      <c r="R1872" s="17" t="s">
        <v>122</v>
      </c>
      <c r="S1872" s="17" t="s">
        <v>122</v>
      </c>
      <c r="T1872" s="17" t="s">
        <v>121</v>
      </c>
      <c r="U1872" s="17" t="s">
        <v>122</v>
      </c>
      <c r="V1872" s="17" t="s">
        <v>122</v>
      </c>
      <c r="W1872" s="17" t="s">
        <v>240</v>
      </c>
      <c r="X1872" s="50">
        <v>43282</v>
      </c>
      <c r="Y1872" s="50">
        <v>43738</v>
      </c>
      <c r="Z1872" s="17">
        <f t="shared" si="138"/>
        <v>1865</v>
      </c>
      <c r="AA1872" s="18">
        <v>1315</v>
      </c>
      <c r="AB1872" s="18">
        <v>0</v>
      </c>
      <c r="AD1872" s="31" t="s">
        <v>400</v>
      </c>
      <c r="AE1872" s="17">
        <f t="shared" si="139"/>
        <v>1865</v>
      </c>
      <c r="AF1872" s="32" t="s">
        <v>401</v>
      </c>
      <c r="AG1872" s="33" t="s">
        <v>173</v>
      </c>
      <c r="AH1872" s="19">
        <f t="shared" si="143"/>
        <v>43738</v>
      </c>
      <c r="AI1872" s="19">
        <f t="shared" ref="AI1872:AI1935" si="145">+AH1872</f>
        <v>43738</v>
      </c>
      <c r="AJ1872" s="17" t="s">
        <v>402</v>
      </c>
    </row>
    <row r="1873" spans="1:36" ht="15" customHeight="1">
      <c r="A1873" s="38">
        <f t="shared" si="140"/>
        <v>2019</v>
      </c>
      <c r="B1873" s="19">
        <v>43647</v>
      </c>
      <c r="C1873" s="19">
        <v>43738</v>
      </c>
      <c r="D1873" s="17" t="s">
        <v>96</v>
      </c>
      <c r="E1873" s="17">
        <v>381</v>
      </c>
      <c r="F1873" s="17" t="s">
        <v>236</v>
      </c>
      <c r="G1873" s="17" t="s">
        <v>236</v>
      </c>
      <c r="H1873" s="17" t="s">
        <v>166</v>
      </c>
      <c r="I1873" s="17" t="s">
        <v>237</v>
      </c>
      <c r="J1873" s="17" t="s">
        <v>238</v>
      </c>
      <c r="K1873" s="17" t="s">
        <v>239</v>
      </c>
      <c r="L1873" s="17" t="s">
        <v>101</v>
      </c>
      <c r="M1873" s="17" t="s">
        <v>240</v>
      </c>
      <c r="N1873" s="17" t="s">
        <v>103</v>
      </c>
      <c r="O1873" s="17">
        <v>0</v>
      </c>
      <c r="P1873" s="18">
        <v>0</v>
      </c>
      <c r="Q1873" s="17" t="s">
        <v>121</v>
      </c>
      <c r="R1873" s="17" t="s">
        <v>122</v>
      </c>
      <c r="S1873" s="17" t="s">
        <v>122</v>
      </c>
      <c r="T1873" s="17" t="s">
        <v>121</v>
      </c>
      <c r="U1873" s="17" t="s">
        <v>122</v>
      </c>
      <c r="V1873" s="17" t="s">
        <v>122</v>
      </c>
      <c r="W1873" s="17" t="s">
        <v>240</v>
      </c>
      <c r="X1873" s="50">
        <v>43282</v>
      </c>
      <c r="Y1873" s="50">
        <v>43738</v>
      </c>
      <c r="Z1873" s="17">
        <f t="shared" si="138"/>
        <v>1866</v>
      </c>
      <c r="AA1873" s="18">
        <v>4845</v>
      </c>
      <c r="AB1873" s="18">
        <v>0</v>
      </c>
      <c r="AD1873" s="31" t="s">
        <v>400</v>
      </c>
      <c r="AE1873" s="17">
        <f t="shared" si="139"/>
        <v>1866</v>
      </c>
      <c r="AF1873" s="32" t="s">
        <v>401</v>
      </c>
      <c r="AG1873" s="33" t="s">
        <v>173</v>
      </c>
      <c r="AH1873" s="19">
        <f t="shared" si="143"/>
        <v>43738</v>
      </c>
      <c r="AI1873" s="19">
        <f t="shared" si="145"/>
        <v>43738</v>
      </c>
      <c r="AJ1873" s="17" t="s">
        <v>402</v>
      </c>
    </row>
    <row r="1874" spans="1:36" ht="15" customHeight="1">
      <c r="A1874" s="38">
        <f t="shared" si="140"/>
        <v>2019</v>
      </c>
      <c r="B1874" s="19">
        <v>43647</v>
      </c>
      <c r="C1874" s="19">
        <v>43738</v>
      </c>
      <c r="D1874" s="17" t="s">
        <v>96</v>
      </c>
      <c r="E1874" s="17">
        <v>381</v>
      </c>
      <c r="F1874" s="17" t="s">
        <v>236</v>
      </c>
      <c r="G1874" s="17" t="s">
        <v>236</v>
      </c>
      <c r="H1874" s="17" t="s">
        <v>166</v>
      </c>
      <c r="I1874" s="17" t="s">
        <v>241</v>
      </c>
      <c r="J1874" s="17" t="s">
        <v>242</v>
      </c>
      <c r="K1874" s="17" t="s">
        <v>243</v>
      </c>
      <c r="L1874" s="17" t="s">
        <v>101</v>
      </c>
      <c r="M1874" s="17" t="s">
        <v>240</v>
      </c>
      <c r="N1874" s="17" t="s">
        <v>103</v>
      </c>
      <c r="O1874" s="17">
        <v>0</v>
      </c>
      <c r="P1874" s="18">
        <v>0</v>
      </c>
      <c r="Q1874" s="17" t="s">
        <v>121</v>
      </c>
      <c r="R1874" s="17" t="s">
        <v>122</v>
      </c>
      <c r="S1874" s="17" t="s">
        <v>122</v>
      </c>
      <c r="T1874" s="17" t="s">
        <v>121</v>
      </c>
      <c r="U1874" s="17" t="s">
        <v>122</v>
      </c>
      <c r="V1874" s="17" t="s">
        <v>122</v>
      </c>
      <c r="W1874" s="17" t="s">
        <v>240</v>
      </c>
      <c r="X1874" s="50">
        <v>43282</v>
      </c>
      <c r="Y1874" s="50">
        <v>43738</v>
      </c>
      <c r="Z1874" s="17">
        <f t="shared" si="138"/>
        <v>1867</v>
      </c>
      <c r="AA1874" s="18">
        <v>4845</v>
      </c>
      <c r="AB1874" s="18">
        <v>0</v>
      </c>
      <c r="AD1874" s="31" t="s">
        <v>400</v>
      </c>
      <c r="AE1874" s="17">
        <f t="shared" si="139"/>
        <v>1867</v>
      </c>
      <c r="AF1874" s="32" t="s">
        <v>401</v>
      </c>
      <c r="AG1874" s="33" t="s">
        <v>173</v>
      </c>
      <c r="AH1874" s="19">
        <f t="shared" si="143"/>
        <v>43738</v>
      </c>
      <c r="AI1874" s="19">
        <f t="shared" si="145"/>
        <v>43738</v>
      </c>
      <c r="AJ1874" s="17" t="s">
        <v>402</v>
      </c>
    </row>
    <row r="1875" spans="1:36" ht="15" customHeight="1">
      <c r="A1875" s="38">
        <f t="shared" si="140"/>
        <v>2019</v>
      </c>
      <c r="B1875" s="19">
        <v>43647</v>
      </c>
      <c r="C1875" s="19">
        <v>43738</v>
      </c>
      <c r="D1875" s="17" t="s">
        <v>96</v>
      </c>
      <c r="E1875" s="17">
        <v>381</v>
      </c>
      <c r="F1875" s="17" t="s">
        <v>236</v>
      </c>
      <c r="G1875" s="17" t="s">
        <v>236</v>
      </c>
      <c r="H1875" s="17" t="s">
        <v>166</v>
      </c>
      <c r="I1875" s="17" t="s">
        <v>244</v>
      </c>
      <c r="J1875" s="17" t="s">
        <v>169</v>
      </c>
      <c r="K1875" s="17" t="s">
        <v>245</v>
      </c>
      <c r="L1875" s="17" t="s">
        <v>101</v>
      </c>
      <c r="M1875" s="17" t="s">
        <v>240</v>
      </c>
      <c r="N1875" s="17" t="s">
        <v>103</v>
      </c>
      <c r="O1875" s="17">
        <v>0</v>
      </c>
      <c r="P1875" s="18">
        <v>0</v>
      </c>
      <c r="Q1875" s="17" t="s">
        <v>121</v>
      </c>
      <c r="R1875" s="17" t="s">
        <v>122</v>
      </c>
      <c r="S1875" s="17" t="s">
        <v>122</v>
      </c>
      <c r="T1875" s="17" t="s">
        <v>121</v>
      </c>
      <c r="U1875" s="17" t="s">
        <v>122</v>
      </c>
      <c r="V1875" s="17" t="s">
        <v>122</v>
      </c>
      <c r="W1875" s="17" t="s">
        <v>240</v>
      </c>
      <c r="X1875" s="50">
        <v>43282</v>
      </c>
      <c r="Y1875" s="50">
        <v>43738</v>
      </c>
      <c r="Z1875" s="17">
        <f t="shared" si="138"/>
        <v>1868</v>
      </c>
      <c r="AA1875" s="18">
        <v>4845</v>
      </c>
      <c r="AB1875" s="18">
        <v>0</v>
      </c>
      <c r="AD1875" s="31" t="s">
        <v>400</v>
      </c>
      <c r="AE1875" s="17">
        <f t="shared" si="139"/>
        <v>1868</v>
      </c>
      <c r="AF1875" s="32" t="s">
        <v>401</v>
      </c>
      <c r="AG1875" s="33" t="s">
        <v>173</v>
      </c>
      <c r="AH1875" s="19">
        <f t="shared" si="143"/>
        <v>43738</v>
      </c>
      <c r="AI1875" s="19">
        <f t="shared" si="145"/>
        <v>43738</v>
      </c>
      <c r="AJ1875" s="17" t="s">
        <v>402</v>
      </c>
    </row>
    <row r="1876" spans="1:36" ht="15" customHeight="1">
      <c r="A1876" s="38">
        <f t="shared" si="140"/>
        <v>2019</v>
      </c>
      <c r="B1876" s="19">
        <v>43647</v>
      </c>
      <c r="C1876" s="19">
        <v>43738</v>
      </c>
      <c r="D1876" s="17" t="s">
        <v>96</v>
      </c>
      <c r="E1876" s="17">
        <v>381</v>
      </c>
      <c r="F1876" s="17" t="s">
        <v>236</v>
      </c>
      <c r="G1876" s="17" t="s">
        <v>236</v>
      </c>
      <c r="H1876" s="17" t="s">
        <v>166</v>
      </c>
      <c r="I1876" s="17" t="s">
        <v>246</v>
      </c>
      <c r="J1876" s="17" t="s">
        <v>247</v>
      </c>
      <c r="K1876" s="17" t="s">
        <v>248</v>
      </c>
      <c r="L1876" s="17" t="s">
        <v>101</v>
      </c>
      <c r="M1876" s="17" t="s">
        <v>240</v>
      </c>
      <c r="N1876" s="17" t="s">
        <v>103</v>
      </c>
      <c r="O1876" s="17">
        <v>0</v>
      </c>
      <c r="P1876" s="18">
        <v>0</v>
      </c>
      <c r="Q1876" s="17" t="s">
        <v>121</v>
      </c>
      <c r="R1876" s="17" t="s">
        <v>122</v>
      </c>
      <c r="S1876" s="17" t="s">
        <v>122</v>
      </c>
      <c r="T1876" s="17" t="s">
        <v>121</v>
      </c>
      <c r="U1876" s="17" t="s">
        <v>122</v>
      </c>
      <c r="V1876" s="17" t="s">
        <v>122</v>
      </c>
      <c r="W1876" s="17" t="s">
        <v>240</v>
      </c>
      <c r="X1876" s="50">
        <v>43282</v>
      </c>
      <c r="Y1876" s="50">
        <v>43738</v>
      </c>
      <c r="Z1876" s="17">
        <f t="shared" si="138"/>
        <v>1869</v>
      </c>
      <c r="AA1876" s="18">
        <v>4845</v>
      </c>
      <c r="AB1876" s="18">
        <v>0</v>
      </c>
      <c r="AD1876" s="31" t="s">
        <v>400</v>
      </c>
      <c r="AE1876" s="17">
        <f t="shared" si="139"/>
        <v>1869</v>
      </c>
      <c r="AF1876" s="32" t="s">
        <v>401</v>
      </c>
      <c r="AG1876" s="33" t="s">
        <v>173</v>
      </c>
      <c r="AH1876" s="19">
        <f t="shared" si="143"/>
        <v>43738</v>
      </c>
      <c r="AI1876" s="19">
        <f t="shared" si="145"/>
        <v>43738</v>
      </c>
      <c r="AJ1876" s="17" t="s">
        <v>402</v>
      </c>
    </row>
    <row r="1877" spans="1:36" ht="15" customHeight="1">
      <c r="A1877" s="38">
        <f t="shared" si="140"/>
        <v>2019</v>
      </c>
      <c r="B1877" s="19">
        <v>43647</v>
      </c>
      <c r="C1877" s="19">
        <v>43738</v>
      </c>
      <c r="D1877" s="17" t="s">
        <v>96</v>
      </c>
      <c r="E1877" s="17">
        <v>381</v>
      </c>
      <c r="F1877" s="17" t="s">
        <v>236</v>
      </c>
      <c r="G1877" s="17" t="s">
        <v>236</v>
      </c>
      <c r="H1877" s="17" t="s">
        <v>166</v>
      </c>
      <c r="I1877" s="17" t="s">
        <v>249</v>
      </c>
      <c r="J1877" s="17" t="s">
        <v>250</v>
      </c>
      <c r="K1877" s="17" t="s">
        <v>163</v>
      </c>
      <c r="L1877" s="17" t="s">
        <v>101</v>
      </c>
      <c r="M1877" s="17" t="s">
        <v>240</v>
      </c>
      <c r="N1877" s="17" t="s">
        <v>103</v>
      </c>
      <c r="O1877" s="17">
        <v>0</v>
      </c>
      <c r="P1877" s="18">
        <v>0</v>
      </c>
      <c r="Q1877" s="17" t="s">
        <v>121</v>
      </c>
      <c r="R1877" s="17" t="s">
        <v>122</v>
      </c>
      <c r="S1877" s="17" t="s">
        <v>122</v>
      </c>
      <c r="T1877" s="17" t="s">
        <v>121</v>
      </c>
      <c r="U1877" s="17" t="s">
        <v>122</v>
      </c>
      <c r="V1877" s="17" t="s">
        <v>122</v>
      </c>
      <c r="W1877" s="17" t="s">
        <v>240</v>
      </c>
      <c r="X1877" s="50">
        <v>43282</v>
      </c>
      <c r="Y1877" s="50">
        <v>43738</v>
      </c>
      <c r="Z1877" s="17">
        <f t="shared" si="138"/>
        <v>1870</v>
      </c>
      <c r="AA1877" s="18">
        <v>4845</v>
      </c>
      <c r="AB1877" s="18">
        <v>0</v>
      </c>
      <c r="AD1877" s="31" t="s">
        <v>400</v>
      </c>
      <c r="AE1877" s="17">
        <f t="shared" si="139"/>
        <v>1870</v>
      </c>
      <c r="AF1877" s="32" t="s">
        <v>401</v>
      </c>
      <c r="AG1877" s="33" t="s">
        <v>173</v>
      </c>
      <c r="AH1877" s="19">
        <f t="shared" si="143"/>
        <v>43738</v>
      </c>
      <c r="AI1877" s="19">
        <f t="shared" si="145"/>
        <v>43738</v>
      </c>
      <c r="AJ1877" s="17" t="s">
        <v>402</v>
      </c>
    </row>
    <row r="1878" spans="1:36" ht="15" customHeight="1">
      <c r="A1878" s="38">
        <f t="shared" si="140"/>
        <v>2019</v>
      </c>
      <c r="B1878" s="19">
        <v>43647</v>
      </c>
      <c r="C1878" s="19">
        <v>43738</v>
      </c>
      <c r="D1878" s="17" t="s">
        <v>96</v>
      </c>
      <c r="E1878" s="17">
        <v>294</v>
      </c>
      <c r="F1878" s="17" t="s">
        <v>251</v>
      </c>
      <c r="G1878" s="17" t="s">
        <v>251</v>
      </c>
      <c r="H1878" s="17" t="s">
        <v>180</v>
      </c>
      <c r="I1878" s="17" t="s">
        <v>1333</v>
      </c>
      <c r="J1878" s="17" t="s">
        <v>1334</v>
      </c>
      <c r="K1878" s="17" t="s">
        <v>257</v>
      </c>
      <c r="L1878" s="17" t="s">
        <v>101</v>
      </c>
      <c r="M1878" s="17" t="s">
        <v>240</v>
      </c>
      <c r="N1878" s="17" t="s">
        <v>103</v>
      </c>
      <c r="O1878" s="17">
        <v>0</v>
      </c>
      <c r="P1878" s="18">
        <v>0</v>
      </c>
      <c r="Q1878" s="17" t="s">
        <v>121</v>
      </c>
      <c r="R1878" s="17" t="s">
        <v>122</v>
      </c>
      <c r="S1878" s="17" t="s">
        <v>122</v>
      </c>
      <c r="T1878" s="17" t="s">
        <v>121</v>
      </c>
      <c r="U1878" s="17" t="s">
        <v>122</v>
      </c>
      <c r="V1878" s="17" t="s">
        <v>122</v>
      </c>
      <c r="W1878" s="17" t="s">
        <v>240</v>
      </c>
      <c r="X1878" s="50">
        <v>43282</v>
      </c>
      <c r="Y1878" s="50">
        <v>43738</v>
      </c>
      <c r="Z1878" s="17">
        <f t="shared" si="138"/>
        <v>1871</v>
      </c>
      <c r="AA1878" s="18">
        <v>4845</v>
      </c>
      <c r="AB1878" s="18">
        <v>0</v>
      </c>
      <c r="AD1878" s="31" t="s">
        <v>400</v>
      </c>
      <c r="AE1878" s="17">
        <f t="shared" si="139"/>
        <v>1871</v>
      </c>
      <c r="AF1878" s="32" t="s">
        <v>401</v>
      </c>
      <c r="AG1878" s="33" t="s">
        <v>173</v>
      </c>
      <c r="AH1878" s="19">
        <f t="shared" si="143"/>
        <v>43738</v>
      </c>
      <c r="AI1878" s="19">
        <f t="shared" si="145"/>
        <v>43738</v>
      </c>
      <c r="AJ1878" s="17" t="s">
        <v>402</v>
      </c>
    </row>
    <row r="1879" spans="1:36" ht="15" customHeight="1">
      <c r="A1879" s="38">
        <f t="shared" si="140"/>
        <v>2019</v>
      </c>
      <c r="B1879" s="19">
        <v>43647</v>
      </c>
      <c r="C1879" s="19">
        <v>43738</v>
      </c>
      <c r="D1879" s="17" t="s">
        <v>96</v>
      </c>
      <c r="E1879" s="17">
        <v>202</v>
      </c>
      <c r="F1879" s="17" t="s">
        <v>114</v>
      </c>
      <c r="G1879" s="17" t="s">
        <v>114</v>
      </c>
      <c r="H1879" s="17" t="s">
        <v>254</v>
      </c>
      <c r="I1879" s="17" t="s">
        <v>255</v>
      </c>
      <c r="J1879" s="17" t="s">
        <v>248</v>
      </c>
      <c r="K1879" s="17" t="s">
        <v>239</v>
      </c>
      <c r="L1879" s="17" t="s">
        <v>101</v>
      </c>
      <c r="M1879" s="17" t="s">
        <v>240</v>
      </c>
      <c r="N1879" s="17" t="s">
        <v>103</v>
      </c>
      <c r="O1879" s="17">
        <v>0</v>
      </c>
      <c r="P1879" s="18">
        <v>0</v>
      </c>
      <c r="Q1879" s="17" t="s">
        <v>121</v>
      </c>
      <c r="R1879" s="17" t="s">
        <v>122</v>
      </c>
      <c r="S1879" s="17" t="s">
        <v>122</v>
      </c>
      <c r="T1879" s="17" t="s">
        <v>121</v>
      </c>
      <c r="U1879" s="17" t="s">
        <v>122</v>
      </c>
      <c r="V1879" s="17" t="s">
        <v>122</v>
      </c>
      <c r="W1879" s="17" t="s">
        <v>240</v>
      </c>
      <c r="X1879" s="50">
        <v>43282</v>
      </c>
      <c r="Y1879" s="50">
        <v>43738</v>
      </c>
      <c r="Z1879" s="17">
        <f t="shared" si="138"/>
        <v>1872</v>
      </c>
      <c r="AA1879" s="18">
        <f>1800+1800+1800</f>
        <v>5400</v>
      </c>
      <c r="AB1879" s="18">
        <v>0</v>
      </c>
      <c r="AD1879" s="31" t="s">
        <v>400</v>
      </c>
      <c r="AE1879" s="17">
        <f t="shared" si="139"/>
        <v>1872</v>
      </c>
      <c r="AF1879" s="32" t="s">
        <v>401</v>
      </c>
      <c r="AG1879" s="33" t="s">
        <v>173</v>
      </c>
      <c r="AH1879" s="19">
        <f t="shared" si="143"/>
        <v>43738</v>
      </c>
      <c r="AI1879" s="19">
        <f t="shared" si="145"/>
        <v>43738</v>
      </c>
      <c r="AJ1879" s="17" t="s">
        <v>402</v>
      </c>
    </row>
    <row r="1880" spans="1:36" ht="15" customHeight="1">
      <c r="A1880" s="38">
        <f t="shared" si="140"/>
        <v>2019</v>
      </c>
      <c r="B1880" s="19">
        <v>43647</v>
      </c>
      <c r="C1880" s="19">
        <v>43738</v>
      </c>
      <c r="D1880" s="17" t="s">
        <v>96</v>
      </c>
      <c r="E1880" s="17">
        <v>231</v>
      </c>
      <c r="F1880" s="17" t="s">
        <v>251</v>
      </c>
      <c r="G1880" s="17" t="s">
        <v>251</v>
      </c>
      <c r="H1880" s="17" t="s">
        <v>293</v>
      </c>
      <c r="I1880" s="17" t="s">
        <v>1936</v>
      </c>
      <c r="J1880" s="17" t="s">
        <v>169</v>
      </c>
      <c r="K1880" s="17" t="s">
        <v>306</v>
      </c>
      <c r="L1880" s="17" t="s">
        <v>101</v>
      </c>
      <c r="M1880" s="17" t="s">
        <v>296</v>
      </c>
      <c r="N1880" s="17" t="s">
        <v>103</v>
      </c>
      <c r="O1880" s="17">
        <v>0</v>
      </c>
      <c r="P1880" s="18">
        <v>0</v>
      </c>
      <c r="Q1880" s="17" t="s">
        <v>121</v>
      </c>
      <c r="R1880" s="17" t="s">
        <v>122</v>
      </c>
      <c r="S1880" s="17" t="s">
        <v>122</v>
      </c>
      <c r="T1880" s="17" t="s">
        <v>121</v>
      </c>
      <c r="U1880" s="17" t="s">
        <v>122</v>
      </c>
      <c r="V1880" s="17" t="s">
        <v>122</v>
      </c>
      <c r="W1880" s="17" t="s">
        <v>296</v>
      </c>
      <c r="X1880" s="50">
        <v>43282</v>
      </c>
      <c r="Y1880" s="50">
        <v>43738</v>
      </c>
      <c r="Z1880" s="17">
        <f t="shared" si="138"/>
        <v>1873</v>
      </c>
      <c r="AA1880" s="18">
        <f>17400+8700+8700+8700+34800+8700+17400+6960</f>
        <v>111360</v>
      </c>
      <c r="AB1880" s="18">
        <v>0</v>
      </c>
      <c r="AD1880" s="31" t="s">
        <v>400</v>
      </c>
      <c r="AE1880" s="17">
        <f t="shared" si="139"/>
        <v>1873</v>
      </c>
      <c r="AF1880" s="32" t="s">
        <v>401</v>
      </c>
      <c r="AG1880" s="33" t="s">
        <v>173</v>
      </c>
      <c r="AH1880" s="19">
        <f t="shared" si="143"/>
        <v>43738</v>
      </c>
      <c r="AI1880" s="19">
        <f t="shared" si="145"/>
        <v>43738</v>
      </c>
      <c r="AJ1880" s="17" t="s">
        <v>402</v>
      </c>
    </row>
    <row r="1881" spans="1:36" ht="15" customHeight="1">
      <c r="A1881" s="38">
        <f t="shared" si="140"/>
        <v>2019</v>
      </c>
      <c r="B1881" s="19">
        <v>43647</v>
      </c>
      <c r="C1881" s="19">
        <v>43738</v>
      </c>
      <c r="D1881" s="17" t="s">
        <v>96</v>
      </c>
      <c r="E1881" s="17">
        <v>203</v>
      </c>
      <c r="F1881" s="17" t="s">
        <v>307</v>
      </c>
      <c r="G1881" s="36" t="s">
        <v>126</v>
      </c>
      <c r="H1881" s="17" t="s">
        <v>127</v>
      </c>
      <c r="I1881" s="17" t="s">
        <v>1366</v>
      </c>
      <c r="J1881" s="17" t="s">
        <v>1367</v>
      </c>
      <c r="K1881" s="17" t="s">
        <v>1368</v>
      </c>
      <c r="L1881" s="17" t="s">
        <v>101</v>
      </c>
      <c r="M1881" s="17" t="s">
        <v>727</v>
      </c>
      <c r="N1881" s="17" t="s">
        <v>103</v>
      </c>
      <c r="O1881" s="17">
        <v>0</v>
      </c>
      <c r="P1881" s="18">
        <v>0</v>
      </c>
      <c r="Q1881" s="17" t="s">
        <v>121</v>
      </c>
      <c r="R1881" s="17" t="s">
        <v>122</v>
      </c>
      <c r="S1881" s="17" t="s">
        <v>122</v>
      </c>
      <c r="T1881" s="17" t="s">
        <v>121</v>
      </c>
      <c r="U1881" s="17" t="s">
        <v>136</v>
      </c>
      <c r="V1881" s="17" t="s">
        <v>136</v>
      </c>
      <c r="W1881" s="17" t="s">
        <v>125</v>
      </c>
      <c r="X1881" s="50">
        <v>43711</v>
      </c>
      <c r="Y1881" s="50">
        <f t="shared" si="141"/>
        <v>43711</v>
      </c>
      <c r="Z1881" s="17">
        <f t="shared" si="138"/>
        <v>1874</v>
      </c>
      <c r="AA1881" s="18">
        <v>14062.23</v>
      </c>
      <c r="AB1881" s="18">
        <v>0</v>
      </c>
      <c r="AD1881" s="31" t="s">
        <v>400</v>
      </c>
      <c r="AE1881" s="17">
        <f t="shared" si="139"/>
        <v>1874</v>
      </c>
      <c r="AF1881" s="32" t="s">
        <v>401</v>
      </c>
      <c r="AG1881" s="33" t="s">
        <v>173</v>
      </c>
      <c r="AH1881" s="19">
        <f t="shared" si="143"/>
        <v>43738</v>
      </c>
      <c r="AI1881" s="19">
        <f t="shared" si="145"/>
        <v>43738</v>
      </c>
      <c r="AJ1881" s="17" t="s">
        <v>402</v>
      </c>
    </row>
    <row r="1882" spans="1:36" ht="15" customHeight="1">
      <c r="A1882" s="38">
        <f t="shared" si="140"/>
        <v>2019</v>
      </c>
      <c r="B1882" s="19">
        <v>43647</v>
      </c>
      <c r="C1882" s="19">
        <v>43738</v>
      </c>
      <c r="D1882" s="17" t="s">
        <v>97</v>
      </c>
      <c r="I1882" s="17" t="s">
        <v>960</v>
      </c>
      <c r="J1882" s="17" t="s">
        <v>961</v>
      </c>
      <c r="K1882" s="17" t="s">
        <v>962</v>
      </c>
      <c r="L1882" s="17" t="s">
        <v>101</v>
      </c>
      <c r="M1882" s="17" t="s">
        <v>700</v>
      </c>
      <c r="N1882" s="17" t="s">
        <v>103</v>
      </c>
      <c r="O1882" s="17">
        <v>0</v>
      </c>
      <c r="P1882" s="18">
        <v>0</v>
      </c>
      <c r="Q1882" s="17" t="s">
        <v>121</v>
      </c>
      <c r="R1882" s="17" t="s">
        <v>963</v>
      </c>
      <c r="S1882" s="17" t="s">
        <v>964</v>
      </c>
      <c r="T1882" s="17" t="s">
        <v>121</v>
      </c>
      <c r="U1882" s="17" t="s">
        <v>122</v>
      </c>
      <c r="V1882" s="17" t="s">
        <v>122</v>
      </c>
      <c r="W1882" s="17" t="s">
        <v>702</v>
      </c>
      <c r="X1882" s="50">
        <v>43717</v>
      </c>
      <c r="Y1882" s="50">
        <f t="shared" si="141"/>
        <v>43717</v>
      </c>
      <c r="Z1882" s="17">
        <f t="shared" si="138"/>
        <v>1875</v>
      </c>
      <c r="AA1882" s="18">
        <v>2390</v>
      </c>
      <c r="AB1882" s="18">
        <v>0</v>
      </c>
      <c r="AD1882" s="31" t="s">
        <v>400</v>
      </c>
      <c r="AE1882" s="17">
        <f t="shared" si="139"/>
        <v>1875</v>
      </c>
      <c r="AF1882" s="32" t="s">
        <v>401</v>
      </c>
      <c r="AG1882" s="33" t="s">
        <v>173</v>
      </c>
      <c r="AH1882" s="19">
        <f t="shared" si="143"/>
        <v>43738</v>
      </c>
      <c r="AI1882" s="19">
        <f t="shared" si="145"/>
        <v>43738</v>
      </c>
      <c r="AJ1882" s="17" t="s">
        <v>402</v>
      </c>
    </row>
    <row r="1883" spans="1:36" ht="15" customHeight="1">
      <c r="A1883" s="38">
        <f t="shared" si="140"/>
        <v>2019</v>
      </c>
      <c r="B1883" s="19">
        <v>43647</v>
      </c>
      <c r="C1883" s="19">
        <v>43738</v>
      </c>
      <c r="D1883" s="17" t="s">
        <v>99</v>
      </c>
      <c r="I1883" s="17" t="s">
        <v>990</v>
      </c>
      <c r="J1883" s="17" t="s">
        <v>162</v>
      </c>
      <c r="K1883" s="17" t="s">
        <v>991</v>
      </c>
      <c r="L1883" s="17" t="s">
        <v>101</v>
      </c>
      <c r="M1883" s="17" t="s">
        <v>700</v>
      </c>
      <c r="N1883" s="17" t="s">
        <v>103</v>
      </c>
      <c r="O1883" s="17">
        <v>0</v>
      </c>
      <c r="P1883" s="18">
        <v>0</v>
      </c>
      <c r="Q1883" s="17" t="s">
        <v>121</v>
      </c>
      <c r="R1883" s="17" t="s">
        <v>701</v>
      </c>
      <c r="S1883" s="17" t="s">
        <v>356</v>
      </c>
      <c r="T1883" s="17" t="s">
        <v>121</v>
      </c>
      <c r="U1883" s="17" t="s">
        <v>122</v>
      </c>
      <c r="V1883" s="17" t="s">
        <v>122</v>
      </c>
      <c r="W1883" s="17" t="s">
        <v>702</v>
      </c>
      <c r="X1883" s="50">
        <v>43726</v>
      </c>
      <c r="Y1883" s="50">
        <f t="shared" si="141"/>
        <v>43726</v>
      </c>
      <c r="Z1883" s="17">
        <f t="shared" si="138"/>
        <v>1876</v>
      </c>
      <c r="AA1883" s="18">
        <v>1325</v>
      </c>
      <c r="AB1883" s="18">
        <v>0</v>
      </c>
      <c r="AD1883" s="31" t="s">
        <v>400</v>
      </c>
      <c r="AE1883" s="17">
        <f t="shared" si="139"/>
        <v>1876</v>
      </c>
      <c r="AF1883" s="32" t="s">
        <v>401</v>
      </c>
      <c r="AG1883" s="33" t="s">
        <v>173</v>
      </c>
      <c r="AH1883" s="19">
        <f t="shared" si="143"/>
        <v>43738</v>
      </c>
      <c r="AI1883" s="19">
        <f t="shared" si="145"/>
        <v>43738</v>
      </c>
      <c r="AJ1883" s="17" t="s">
        <v>402</v>
      </c>
    </row>
    <row r="1884" spans="1:36" ht="15" customHeight="1">
      <c r="A1884" s="38">
        <f t="shared" si="140"/>
        <v>2019</v>
      </c>
      <c r="B1884" s="19">
        <v>43647</v>
      </c>
      <c r="C1884" s="19">
        <v>43738</v>
      </c>
      <c r="D1884" s="17" t="s">
        <v>96</v>
      </c>
      <c r="E1884" s="17">
        <v>217</v>
      </c>
      <c r="F1884" s="17" t="s">
        <v>2356</v>
      </c>
      <c r="G1884" s="17" t="s">
        <v>2356</v>
      </c>
      <c r="H1884" s="17" t="s">
        <v>2357</v>
      </c>
      <c r="I1884" s="17" t="s">
        <v>2358</v>
      </c>
      <c r="J1884" s="17" t="s">
        <v>2359</v>
      </c>
      <c r="K1884" s="17" t="s">
        <v>182</v>
      </c>
      <c r="L1884" s="17" t="s">
        <v>101</v>
      </c>
      <c r="M1884" s="17" t="s">
        <v>233</v>
      </c>
      <c r="N1884" s="17" t="s">
        <v>103</v>
      </c>
      <c r="O1884" s="17">
        <v>0</v>
      </c>
      <c r="P1884" s="18">
        <v>0</v>
      </c>
      <c r="Q1884" s="17" t="s">
        <v>121</v>
      </c>
      <c r="R1884" s="17" t="s">
        <v>122</v>
      </c>
      <c r="S1884" s="17" t="s">
        <v>122</v>
      </c>
      <c r="T1884" s="17" t="s">
        <v>121</v>
      </c>
      <c r="U1884" s="17" t="s">
        <v>122</v>
      </c>
      <c r="V1884" s="17" t="s">
        <v>122</v>
      </c>
      <c r="W1884" s="17" t="s">
        <v>2360</v>
      </c>
      <c r="X1884" s="50">
        <v>43691</v>
      </c>
      <c r="Y1884" s="50">
        <f t="shared" si="141"/>
        <v>43691</v>
      </c>
      <c r="Z1884" s="17">
        <f t="shared" si="138"/>
        <v>1877</v>
      </c>
      <c r="AA1884" s="18">
        <v>2580.0100000000002</v>
      </c>
      <c r="AB1884" s="18">
        <v>0</v>
      </c>
      <c r="AD1884" s="31" t="s">
        <v>400</v>
      </c>
      <c r="AE1884" s="17">
        <f t="shared" si="139"/>
        <v>1877</v>
      </c>
      <c r="AF1884" s="32" t="s">
        <v>401</v>
      </c>
      <c r="AG1884" s="33" t="s">
        <v>173</v>
      </c>
      <c r="AH1884" s="19">
        <f t="shared" si="143"/>
        <v>43738</v>
      </c>
      <c r="AI1884" s="19">
        <f t="shared" si="145"/>
        <v>43738</v>
      </c>
      <c r="AJ1884" s="17" t="s">
        <v>402</v>
      </c>
    </row>
    <row r="1885" spans="1:36" ht="15" customHeight="1">
      <c r="A1885" s="38">
        <f t="shared" si="140"/>
        <v>2019</v>
      </c>
      <c r="B1885" s="19">
        <v>43647</v>
      </c>
      <c r="C1885" s="19">
        <v>43738</v>
      </c>
      <c r="D1885" s="17" t="s">
        <v>99</v>
      </c>
      <c r="I1885" s="17" t="s">
        <v>720</v>
      </c>
      <c r="J1885" s="17" t="s">
        <v>273</v>
      </c>
      <c r="K1885" s="17" t="s">
        <v>175</v>
      </c>
      <c r="L1885" s="17" t="s">
        <v>101</v>
      </c>
      <c r="M1885" s="17" t="s">
        <v>1937</v>
      </c>
      <c r="N1885" s="17" t="s">
        <v>103</v>
      </c>
      <c r="O1885" s="17">
        <v>0</v>
      </c>
      <c r="P1885" s="18">
        <v>0</v>
      </c>
      <c r="Q1885" s="17" t="s">
        <v>121</v>
      </c>
      <c r="R1885" s="17" t="s">
        <v>701</v>
      </c>
      <c r="S1885" s="17" t="s">
        <v>701</v>
      </c>
      <c r="T1885" s="17" t="s">
        <v>121</v>
      </c>
      <c r="U1885" s="17" t="s">
        <v>122</v>
      </c>
      <c r="V1885" s="17" t="s">
        <v>122</v>
      </c>
      <c r="W1885" s="37" t="s">
        <v>702</v>
      </c>
      <c r="X1885" s="50">
        <v>43647</v>
      </c>
      <c r="Y1885" s="50">
        <f t="shared" si="141"/>
        <v>43647</v>
      </c>
      <c r="Z1885" s="17">
        <f t="shared" si="138"/>
        <v>1878</v>
      </c>
      <c r="AA1885" s="18">
        <v>1495</v>
      </c>
      <c r="AB1885" s="18">
        <v>0</v>
      </c>
      <c r="AD1885" s="31" t="s">
        <v>400</v>
      </c>
      <c r="AE1885" s="17">
        <f t="shared" si="139"/>
        <v>1878</v>
      </c>
      <c r="AF1885" s="32" t="s">
        <v>401</v>
      </c>
      <c r="AG1885" s="33" t="s">
        <v>173</v>
      </c>
      <c r="AH1885" s="19">
        <f t="shared" si="143"/>
        <v>43738</v>
      </c>
      <c r="AI1885" s="19">
        <f t="shared" si="145"/>
        <v>43738</v>
      </c>
      <c r="AJ1885" s="17" t="s">
        <v>402</v>
      </c>
    </row>
    <row r="1886" spans="1:36" ht="15" customHeight="1">
      <c r="A1886" s="38">
        <f t="shared" si="140"/>
        <v>2019</v>
      </c>
      <c r="B1886" s="19">
        <v>43647</v>
      </c>
      <c r="C1886" s="19">
        <v>43738</v>
      </c>
      <c r="D1886" s="17" t="s">
        <v>97</v>
      </c>
      <c r="I1886" s="17" t="s">
        <v>960</v>
      </c>
      <c r="J1886" s="17" t="s">
        <v>961</v>
      </c>
      <c r="K1886" s="17" t="s">
        <v>962</v>
      </c>
      <c r="L1886" s="17" t="s">
        <v>101</v>
      </c>
      <c r="M1886" s="17" t="s">
        <v>700</v>
      </c>
      <c r="N1886" s="17" t="s">
        <v>103</v>
      </c>
      <c r="O1886" s="17">
        <v>0</v>
      </c>
      <c r="P1886" s="18">
        <v>0</v>
      </c>
      <c r="Q1886" s="17" t="s">
        <v>121</v>
      </c>
      <c r="R1886" s="17" t="s">
        <v>963</v>
      </c>
      <c r="S1886" s="17" t="s">
        <v>964</v>
      </c>
      <c r="T1886" s="17" t="s">
        <v>121</v>
      </c>
      <c r="U1886" s="17" t="s">
        <v>122</v>
      </c>
      <c r="V1886" s="17" t="s">
        <v>122</v>
      </c>
      <c r="W1886" s="17" t="s">
        <v>702</v>
      </c>
      <c r="X1886" s="50">
        <v>43690</v>
      </c>
      <c r="Y1886" s="50">
        <f t="shared" si="141"/>
        <v>43690</v>
      </c>
      <c r="Z1886" s="17">
        <f t="shared" si="138"/>
        <v>1879</v>
      </c>
      <c r="AA1886" s="18">
        <f>8141+350</f>
        <v>8491</v>
      </c>
      <c r="AB1886" s="18">
        <v>0</v>
      </c>
      <c r="AD1886" s="31" t="s">
        <v>400</v>
      </c>
      <c r="AE1886" s="17">
        <f t="shared" si="139"/>
        <v>1879</v>
      </c>
      <c r="AF1886" s="32" t="s">
        <v>401</v>
      </c>
      <c r="AG1886" s="33" t="s">
        <v>173</v>
      </c>
      <c r="AH1886" s="19">
        <f t="shared" si="143"/>
        <v>43738</v>
      </c>
      <c r="AI1886" s="19">
        <f t="shared" si="145"/>
        <v>43738</v>
      </c>
      <c r="AJ1886" s="17" t="s">
        <v>402</v>
      </c>
    </row>
    <row r="1887" spans="1:36" ht="15" customHeight="1">
      <c r="A1887" s="38">
        <f t="shared" si="140"/>
        <v>2019</v>
      </c>
      <c r="B1887" s="19">
        <v>43647</v>
      </c>
      <c r="C1887" s="19">
        <v>43738</v>
      </c>
      <c r="D1887" s="17" t="s">
        <v>97</v>
      </c>
      <c r="I1887" s="17" t="s">
        <v>960</v>
      </c>
      <c r="J1887" s="17" t="s">
        <v>961</v>
      </c>
      <c r="K1887" s="17" t="s">
        <v>962</v>
      </c>
      <c r="L1887" s="17" t="s">
        <v>101</v>
      </c>
      <c r="M1887" s="17" t="s">
        <v>700</v>
      </c>
      <c r="N1887" s="17" t="s">
        <v>103</v>
      </c>
      <c r="O1887" s="17">
        <v>0</v>
      </c>
      <c r="P1887" s="18">
        <v>0</v>
      </c>
      <c r="Q1887" s="17" t="s">
        <v>121</v>
      </c>
      <c r="R1887" s="17" t="s">
        <v>963</v>
      </c>
      <c r="S1887" s="17" t="s">
        <v>964</v>
      </c>
      <c r="T1887" s="17" t="s">
        <v>121</v>
      </c>
      <c r="U1887" s="17" t="s">
        <v>122</v>
      </c>
      <c r="V1887" s="17" t="s">
        <v>122</v>
      </c>
      <c r="W1887" s="17" t="s">
        <v>702</v>
      </c>
      <c r="X1887" s="50">
        <v>43690</v>
      </c>
      <c r="Y1887" s="50">
        <f t="shared" si="141"/>
        <v>43690</v>
      </c>
      <c r="Z1887" s="17">
        <f t="shared" si="138"/>
        <v>1880</v>
      </c>
      <c r="AA1887" s="18">
        <v>850</v>
      </c>
      <c r="AB1887" s="18">
        <v>0</v>
      </c>
      <c r="AD1887" s="31" t="s">
        <v>400</v>
      </c>
      <c r="AE1887" s="17">
        <f t="shared" si="139"/>
        <v>1880</v>
      </c>
      <c r="AF1887" s="32" t="s">
        <v>401</v>
      </c>
      <c r="AG1887" s="33" t="s">
        <v>173</v>
      </c>
      <c r="AH1887" s="19">
        <f t="shared" si="143"/>
        <v>43738</v>
      </c>
      <c r="AI1887" s="19">
        <f t="shared" si="145"/>
        <v>43738</v>
      </c>
      <c r="AJ1887" s="17" t="s">
        <v>402</v>
      </c>
    </row>
    <row r="1888" spans="1:36" ht="15" customHeight="1">
      <c r="A1888" s="38">
        <f t="shared" si="140"/>
        <v>2019</v>
      </c>
      <c r="B1888" s="19">
        <v>43647</v>
      </c>
      <c r="C1888" s="19">
        <v>43738</v>
      </c>
      <c r="D1888" s="17" t="s">
        <v>96</v>
      </c>
      <c r="E1888" s="17">
        <v>203</v>
      </c>
      <c r="F1888" s="17" t="s">
        <v>307</v>
      </c>
      <c r="G1888" s="36" t="s">
        <v>126</v>
      </c>
      <c r="H1888" s="17" t="s">
        <v>127</v>
      </c>
      <c r="I1888" s="17" t="s">
        <v>1366</v>
      </c>
      <c r="J1888" s="17" t="s">
        <v>1367</v>
      </c>
      <c r="K1888" s="17" t="s">
        <v>1368</v>
      </c>
      <c r="L1888" s="17" t="s">
        <v>102</v>
      </c>
      <c r="M1888" s="17" t="s">
        <v>1711</v>
      </c>
      <c r="N1888" s="17" t="s">
        <v>103</v>
      </c>
      <c r="O1888" s="17">
        <v>12</v>
      </c>
      <c r="P1888" s="18">
        <f>(5700/13)*12</f>
        <v>5261.538461538461</v>
      </c>
      <c r="Q1888" s="17" t="s">
        <v>121</v>
      </c>
      <c r="R1888" s="17" t="s">
        <v>122</v>
      </c>
      <c r="S1888" s="17" t="s">
        <v>122</v>
      </c>
      <c r="T1888" s="17" t="s">
        <v>121</v>
      </c>
      <c r="U1888" s="17" t="s">
        <v>136</v>
      </c>
      <c r="V1888" s="17" t="s">
        <v>136</v>
      </c>
      <c r="W1888" s="17" t="s">
        <v>1711</v>
      </c>
      <c r="X1888" s="50">
        <v>43665</v>
      </c>
      <c r="Y1888" s="50">
        <f t="shared" si="141"/>
        <v>43665</v>
      </c>
      <c r="Z1888" s="17">
        <f t="shared" si="138"/>
        <v>1881</v>
      </c>
      <c r="AA1888" s="18">
        <v>5700</v>
      </c>
      <c r="AB1888" s="18">
        <v>0</v>
      </c>
      <c r="AD1888" s="31" t="s">
        <v>400</v>
      </c>
      <c r="AE1888" s="17">
        <f t="shared" si="139"/>
        <v>1881</v>
      </c>
      <c r="AF1888" s="32" t="s">
        <v>401</v>
      </c>
      <c r="AG1888" s="33" t="s">
        <v>173</v>
      </c>
      <c r="AH1888" s="19">
        <f t="shared" si="143"/>
        <v>43738</v>
      </c>
      <c r="AI1888" s="19">
        <f t="shared" si="145"/>
        <v>43738</v>
      </c>
      <c r="AJ1888" s="17" t="s">
        <v>402</v>
      </c>
    </row>
    <row r="1889" spans="1:36" ht="15" customHeight="1">
      <c r="A1889" s="38">
        <f t="shared" si="140"/>
        <v>2019</v>
      </c>
      <c r="B1889" s="19">
        <v>43647</v>
      </c>
      <c r="C1889" s="19">
        <v>43738</v>
      </c>
      <c r="D1889" s="17" t="s">
        <v>96</v>
      </c>
      <c r="E1889" s="17">
        <v>322</v>
      </c>
      <c r="F1889" s="17" t="s">
        <v>144</v>
      </c>
      <c r="G1889" s="17" t="s">
        <v>144</v>
      </c>
      <c r="H1889" s="17" t="s">
        <v>145</v>
      </c>
      <c r="I1889" s="17" t="s">
        <v>304</v>
      </c>
      <c r="J1889" s="17" t="s">
        <v>305</v>
      </c>
      <c r="K1889" s="17" t="s">
        <v>306</v>
      </c>
      <c r="L1889" s="17" t="s">
        <v>101</v>
      </c>
      <c r="M1889" s="17" t="s">
        <v>164</v>
      </c>
      <c r="N1889" s="17" t="s">
        <v>103</v>
      </c>
      <c r="O1889" s="17">
        <v>0</v>
      </c>
      <c r="P1889" s="18">
        <v>0</v>
      </c>
      <c r="Q1889" s="17" t="s">
        <v>121</v>
      </c>
      <c r="R1889" s="17" t="s">
        <v>122</v>
      </c>
      <c r="S1889" s="17" t="s">
        <v>122</v>
      </c>
      <c r="T1889" s="17" t="s">
        <v>121</v>
      </c>
      <c r="U1889" s="17" t="s">
        <v>122</v>
      </c>
      <c r="V1889" s="17" t="s">
        <v>122</v>
      </c>
      <c r="W1889" s="17" t="s">
        <v>1925</v>
      </c>
      <c r="X1889" s="50">
        <v>43696</v>
      </c>
      <c r="Y1889" s="50">
        <v>43725</v>
      </c>
      <c r="Z1889" s="17">
        <f t="shared" si="138"/>
        <v>1882</v>
      </c>
      <c r="AA1889" s="18">
        <f>150+100+150+150+100+150+1500</f>
        <v>2300</v>
      </c>
      <c r="AB1889" s="18">
        <v>0</v>
      </c>
      <c r="AD1889" s="31" t="s">
        <v>400</v>
      </c>
      <c r="AE1889" s="17">
        <f t="shared" si="139"/>
        <v>1882</v>
      </c>
      <c r="AF1889" s="32" t="s">
        <v>401</v>
      </c>
      <c r="AG1889" s="33" t="s">
        <v>173</v>
      </c>
      <c r="AH1889" s="19">
        <f t="shared" si="143"/>
        <v>43738</v>
      </c>
      <c r="AI1889" s="19">
        <f t="shared" si="145"/>
        <v>43738</v>
      </c>
      <c r="AJ1889" s="17" t="s">
        <v>402</v>
      </c>
    </row>
    <row r="1890" spans="1:36" ht="15" customHeight="1">
      <c r="A1890" s="38">
        <f t="shared" si="140"/>
        <v>2019</v>
      </c>
      <c r="B1890" s="19">
        <v>43647</v>
      </c>
      <c r="C1890" s="19">
        <v>43738</v>
      </c>
      <c r="D1890" s="17" t="s">
        <v>96</v>
      </c>
      <c r="E1890" s="17">
        <v>322</v>
      </c>
      <c r="F1890" s="17" t="s">
        <v>144</v>
      </c>
      <c r="G1890" s="17" t="s">
        <v>144</v>
      </c>
      <c r="H1890" s="17" t="s">
        <v>145</v>
      </c>
      <c r="I1890" s="17" t="s">
        <v>304</v>
      </c>
      <c r="J1890" s="17" t="s">
        <v>304</v>
      </c>
      <c r="K1890" s="17" t="s">
        <v>306</v>
      </c>
      <c r="L1890" s="17" t="s">
        <v>101</v>
      </c>
      <c r="M1890" s="17" t="s">
        <v>164</v>
      </c>
      <c r="N1890" s="17" t="s">
        <v>103</v>
      </c>
      <c r="O1890" s="17">
        <v>0</v>
      </c>
      <c r="P1890" s="18">
        <v>0</v>
      </c>
      <c r="Q1890" s="17" t="s">
        <v>121</v>
      </c>
      <c r="R1890" s="17" t="s">
        <v>122</v>
      </c>
      <c r="S1890" s="17" t="s">
        <v>122</v>
      </c>
      <c r="T1890" s="17" t="s">
        <v>121</v>
      </c>
      <c r="U1890" s="17" t="s">
        <v>122</v>
      </c>
      <c r="V1890" s="17" t="s">
        <v>122</v>
      </c>
      <c r="W1890" s="17" t="s">
        <v>1925</v>
      </c>
      <c r="X1890" s="50">
        <v>43696</v>
      </c>
      <c r="Y1890" s="50">
        <f t="shared" si="141"/>
        <v>43696</v>
      </c>
      <c r="Z1890" s="17">
        <f t="shared" si="138"/>
        <v>1883</v>
      </c>
      <c r="AA1890" s="18">
        <f>350+350+350+168</f>
        <v>1218</v>
      </c>
      <c r="AB1890" s="18">
        <v>0</v>
      </c>
      <c r="AD1890" s="31" t="s">
        <v>400</v>
      </c>
      <c r="AE1890" s="17">
        <f t="shared" si="139"/>
        <v>1883</v>
      </c>
      <c r="AF1890" s="32" t="s">
        <v>401</v>
      </c>
      <c r="AG1890" s="33" t="s">
        <v>173</v>
      </c>
      <c r="AH1890" s="19">
        <f t="shared" si="143"/>
        <v>43738</v>
      </c>
      <c r="AI1890" s="19">
        <f t="shared" si="145"/>
        <v>43738</v>
      </c>
      <c r="AJ1890" s="17" t="s">
        <v>402</v>
      </c>
    </row>
    <row r="1891" spans="1:36" ht="15" customHeight="1">
      <c r="A1891" s="38">
        <f t="shared" si="140"/>
        <v>2019</v>
      </c>
      <c r="B1891" s="19">
        <v>43647</v>
      </c>
      <c r="C1891" s="19">
        <v>43738</v>
      </c>
      <c r="D1891" s="17" t="s">
        <v>96</v>
      </c>
      <c r="E1891" s="17">
        <v>249</v>
      </c>
      <c r="F1891" s="17" t="s">
        <v>777</v>
      </c>
      <c r="G1891" s="17" t="s">
        <v>777</v>
      </c>
      <c r="H1891" s="17" t="s">
        <v>127</v>
      </c>
      <c r="I1891" s="17" t="s">
        <v>1020</v>
      </c>
      <c r="J1891" s="17" t="s">
        <v>329</v>
      </c>
      <c r="K1891" s="17" t="s">
        <v>1387</v>
      </c>
      <c r="L1891" s="17" t="s">
        <v>101</v>
      </c>
      <c r="M1891" s="17" t="s">
        <v>1389</v>
      </c>
      <c r="N1891" s="17" t="s">
        <v>103</v>
      </c>
      <c r="O1891" s="17">
        <v>0</v>
      </c>
      <c r="P1891" s="18">
        <v>0</v>
      </c>
      <c r="Q1891" s="17" t="s">
        <v>121</v>
      </c>
      <c r="R1891" s="17" t="s">
        <v>122</v>
      </c>
      <c r="S1891" s="17" t="s">
        <v>122</v>
      </c>
      <c r="T1891" s="17" t="s">
        <v>121</v>
      </c>
      <c r="U1891" s="17" t="s">
        <v>122</v>
      </c>
      <c r="V1891" s="17" t="s">
        <v>122</v>
      </c>
      <c r="W1891" s="17" t="s">
        <v>159</v>
      </c>
      <c r="X1891" s="50">
        <v>43721</v>
      </c>
      <c r="Y1891" s="50">
        <f t="shared" si="141"/>
        <v>43721</v>
      </c>
      <c r="Z1891" s="17">
        <f t="shared" si="138"/>
        <v>1884</v>
      </c>
      <c r="AA1891" s="18">
        <f>100+100</f>
        <v>200</v>
      </c>
      <c r="AB1891" s="18">
        <v>0</v>
      </c>
      <c r="AD1891" s="31" t="s">
        <v>400</v>
      </c>
      <c r="AE1891" s="17">
        <f t="shared" si="139"/>
        <v>1884</v>
      </c>
      <c r="AF1891" s="32" t="s">
        <v>401</v>
      </c>
      <c r="AG1891" s="33" t="s">
        <v>173</v>
      </c>
      <c r="AH1891" s="19">
        <f t="shared" si="143"/>
        <v>43738</v>
      </c>
      <c r="AI1891" s="19">
        <f t="shared" si="145"/>
        <v>43738</v>
      </c>
      <c r="AJ1891" s="17" t="s">
        <v>402</v>
      </c>
    </row>
    <row r="1892" spans="1:36" ht="15" customHeight="1">
      <c r="A1892" s="38">
        <f t="shared" si="140"/>
        <v>2019</v>
      </c>
      <c r="B1892" s="19">
        <v>43647</v>
      </c>
      <c r="C1892" s="19">
        <v>43738</v>
      </c>
      <c r="D1892" s="17" t="s">
        <v>96</v>
      </c>
      <c r="E1892" s="17">
        <v>249</v>
      </c>
      <c r="F1892" s="17" t="s">
        <v>777</v>
      </c>
      <c r="G1892" s="17" t="s">
        <v>777</v>
      </c>
      <c r="H1892" s="17" t="s">
        <v>127</v>
      </c>
      <c r="I1892" s="17" t="s">
        <v>1020</v>
      </c>
      <c r="J1892" s="17" t="s">
        <v>329</v>
      </c>
      <c r="K1892" s="17" t="s">
        <v>1387</v>
      </c>
      <c r="L1892" s="17" t="s">
        <v>101</v>
      </c>
      <c r="M1892" s="17" t="s">
        <v>1389</v>
      </c>
      <c r="N1892" s="17" t="s">
        <v>103</v>
      </c>
      <c r="O1892" s="17">
        <v>0</v>
      </c>
      <c r="P1892" s="18">
        <v>0</v>
      </c>
      <c r="Q1892" s="17" t="s">
        <v>121</v>
      </c>
      <c r="R1892" s="17" t="s">
        <v>122</v>
      </c>
      <c r="S1892" s="17" t="s">
        <v>122</v>
      </c>
      <c r="T1892" s="17" t="s">
        <v>121</v>
      </c>
      <c r="U1892" s="17" t="s">
        <v>122</v>
      </c>
      <c r="V1892" s="17" t="s">
        <v>122</v>
      </c>
      <c r="W1892" s="17" t="s">
        <v>159</v>
      </c>
      <c r="X1892" s="50">
        <v>43690</v>
      </c>
      <c r="Y1892" s="50">
        <v>43691</v>
      </c>
      <c r="Z1892" s="17">
        <f t="shared" si="138"/>
        <v>1885</v>
      </c>
      <c r="AA1892" s="18">
        <f>80+100</f>
        <v>180</v>
      </c>
      <c r="AB1892" s="18">
        <v>0</v>
      </c>
      <c r="AD1892" s="31" t="s">
        <v>400</v>
      </c>
      <c r="AE1892" s="17">
        <f t="shared" si="139"/>
        <v>1885</v>
      </c>
      <c r="AF1892" s="32" t="s">
        <v>401</v>
      </c>
      <c r="AG1892" s="33" t="s">
        <v>173</v>
      </c>
      <c r="AH1892" s="19">
        <f t="shared" si="143"/>
        <v>43738</v>
      </c>
      <c r="AI1892" s="19">
        <f t="shared" si="145"/>
        <v>43738</v>
      </c>
      <c r="AJ1892" s="17" t="s">
        <v>402</v>
      </c>
    </row>
    <row r="1893" spans="1:36" ht="15" customHeight="1">
      <c r="A1893" s="38">
        <f t="shared" si="140"/>
        <v>2019</v>
      </c>
      <c r="B1893" s="19">
        <v>43647</v>
      </c>
      <c r="C1893" s="19">
        <v>43738</v>
      </c>
      <c r="D1893" s="17" t="s">
        <v>96</v>
      </c>
      <c r="E1893" s="17">
        <v>203</v>
      </c>
      <c r="F1893" s="17" t="s">
        <v>307</v>
      </c>
      <c r="G1893" s="36" t="s">
        <v>126</v>
      </c>
      <c r="H1893" s="17" t="s">
        <v>127</v>
      </c>
      <c r="I1893" s="17" t="s">
        <v>1366</v>
      </c>
      <c r="J1893" s="17" t="s">
        <v>1367</v>
      </c>
      <c r="K1893" s="17" t="s">
        <v>1368</v>
      </c>
      <c r="L1893" s="17" t="s">
        <v>102</v>
      </c>
      <c r="M1893" s="17" t="s">
        <v>1711</v>
      </c>
      <c r="N1893" s="17" t="s">
        <v>103</v>
      </c>
      <c r="O1893" s="17">
        <v>0</v>
      </c>
      <c r="P1893" s="18">
        <v>0</v>
      </c>
      <c r="Q1893" s="17" t="s">
        <v>121</v>
      </c>
      <c r="R1893" s="17" t="s">
        <v>122</v>
      </c>
      <c r="S1893" s="17" t="s">
        <v>122</v>
      </c>
      <c r="T1893" s="17" t="s">
        <v>121</v>
      </c>
      <c r="U1893" s="17" t="s">
        <v>122</v>
      </c>
      <c r="V1893" s="17" t="s">
        <v>122</v>
      </c>
      <c r="W1893" s="17" t="s">
        <v>1711</v>
      </c>
      <c r="X1893" s="50">
        <v>43689</v>
      </c>
      <c r="Y1893" s="50">
        <v>43698</v>
      </c>
      <c r="Z1893" s="17">
        <f t="shared" si="138"/>
        <v>1886</v>
      </c>
      <c r="AA1893" s="18">
        <f>954+3051+316+1156</f>
        <v>5477</v>
      </c>
      <c r="AB1893" s="18">
        <v>0</v>
      </c>
      <c r="AD1893" s="31" t="s">
        <v>400</v>
      </c>
      <c r="AE1893" s="17">
        <f t="shared" si="139"/>
        <v>1886</v>
      </c>
      <c r="AF1893" s="32" t="s">
        <v>401</v>
      </c>
      <c r="AG1893" s="33" t="s">
        <v>173</v>
      </c>
      <c r="AH1893" s="19">
        <f t="shared" si="143"/>
        <v>43738</v>
      </c>
      <c r="AI1893" s="19">
        <f t="shared" si="145"/>
        <v>43738</v>
      </c>
      <c r="AJ1893" s="17" t="s">
        <v>402</v>
      </c>
    </row>
    <row r="1894" spans="1:36" ht="15" customHeight="1">
      <c r="A1894" s="38">
        <f t="shared" si="140"/>
        <v>2019</v>
      </c>
      <c r="B1894" s="19">
        <v>43647</v>
      </c>
      <c r="C1894" s="19">
        <v>43738</v>
      </c>
      <c r="D1894" s="17" t="s">
        <v>96</v>
      </c>
      <c r="E1894" s="17">
        <v>203</v>
      </c>
      <c r="F1894" s="17" t="s">
        <v>307</v>
      </c>
      <c r="G1894" s="36" t="s">
        <v>126</v>
      </c>
      <c r="H1894" s="17" t="s">
        <v>127</v>
      </c>
      <c r="I1894" s="17" t="s">
        <v>1366</v>
      </c>
      <c r="J1894" s="17" t="s">
        <v>1367</v>
      </c>
      <c r="K1894" s="17" t="s">
        <v>1368</v>
      </c>
      <c r="L1894" s="17" t="s">
        <v>102</v>
      </c>
      <c r="M1894" s="17" t="s">
        <v>1384</v>
      </c>
      <c r="N1894" s="17" t="s">
        <v>103</v>
      </c>
      <c r="O1894" s="17">
        <v>0</v>
      </c>
      <c r="P1894" s="18">
        <v>0</v>
      </c>
      <c r="Q1894" s="17" t="s">
        <v>121</v>
      </c>
      <c r="R1894" s="17" t="s">
        <v>122</v>
      </c>
      <c r="S1894" s="17" t="s">
        <v>122</v>
      </c>
      <c r="T1894" s="17" t="s">
        <v>121</v>
      </c>
      <c r="U1894" s="17" t="s">
        <v>122</v>
      </c>
      <c r="V1894" s="17" t="s">
        <v>122</v>
      </c>
      <c r="W1894" s="17" t="s">
        <v>1384</v>
      </c>
      <c r="X1894" s="50">
        <v>43632</v>
      </c>
      <c r="Y1894" s="50">
        <f t="shared" si="141"/>
        <v>43632</v>
      </c>
      <c r="Z1894" s="17">
        <f t="shared" si="138"/>
        <v>1887</v>
      </c>
      <c r="AA1894" s="18">
        <v>1102</v>
      </c>
      <c r="AB1894" s="18">
        <v>0</v>
      </c>
      <c r="AD1894" s="31" t="s">
        <v>400</v>
      </c>
      <c r="AE1894" s="17">
        <f t="shared" si="139"/>
        <v>1887</v>
      </c>
      <c r="AF1894" s="32" t="s">
        <v>401</v>
      </c>
      <c r="AG1894" s="33" t="s">
        <v>173</v>
      </c>
      <c r="AH1894" s="19">
        <f t="shared" si="143"/>
        <v>43738</v>
      </c>
      <c r="AI1894" s="19">
        <f t="shared" si="145"/>
        <v>43738</v>
      </c>
      <c r="AJ1894" s="17" t="s">
        <v>402</v>
      </c>
    </row>
    <row r="1895" spans="1:36" ht="15" customHeight="1">
      <c r="A1895" s="38">
        <f t="shared" si="140"/>
        <v>2019</v>
      </c>
      <c r="B1895" s="19">
        <v>43647</v>
      </c>
      <c r="C1895" s="19">
        <v>43738</v>
      </c>
      <c r="D1895" s="17" t="s">
        <v>96</v>
      </c>
      <c r="E1895" s="17">
        <v>322</v>
      </c>
      <c r="F1895" s="17" t="s">
        <v>144</v>
      </c>
      <c r="G1895" s="17" t="s">
        <v>144</v>
      </c>
      <c r="H1895" s="17" t="s">
        <v>145</v>
      </c>
      <c r="I1895" s="17" t="s">
        <v>339</v>
      </c>
      <c r="J1895" s="17" t="s">
        <v>340</v>
      </c>
      <c r="K1895" s="17" t="s">
        <v>341</v>
      </c>
      <c r="L1895" s="17" t="s">
        <v>101</v>
      </c>
      <c r="M1895" s="17" t="s">
        <v>202</v>
      </c>
      <c r="N1895" s="17" t="s">
        <v>103</v>
      </c>
      <c r="O1895" s="17">
        <v>0</v>
      </c>
      <c r="P1895" s="18">
        <v>0</v>
      </c>
      <c r="Q1895" s="17" t="s">
        <v>121</v>
      </c>
      <c r="R1895" s="17" t="s">
        <v>122</v>
      </c>
      <c r="S1895" s="17" t="s">
        <v>122</v>
      </c>
      <c r="T1895" s="17" t="s">
        <v>121</v>
      </c>
      <c r="U1895" s="17" t="s">
        <v>122</v>
      </c>
      <c r="V1895" s="17" t="s">
        <v>202</v>
      </c>
      <c r="W1895" s="17" t="s">
        <v>159</v>
      </c>
      <c r="X1895" s="50">
        <v>43641</v>
      </c>
      <c r="Y1895" s="50">
        <f t="shared" si="141"/>
        <v>43641</v>
      </c>
      <c r="Z1895" s="17">
        <f t="shared" si="138"/>
        <v>1888</v>
      </c>
      <c r="AA1895" s="18">
        <v>225.01</v>
      </c>
      <c r="AB1895" s="18">
        <v>0</v>
      </c>
      <c r="AD1895" s="31" t="s">
        <v>400</v>
      </c>
      <c r="AE1895" s="17">
        <f t="shared" si="139"/>
        <v>1888</v>
      </c>
      <c r="AF1895" s="32" t="s">
        <v>401</v>
      </c>
      <c r="AG1895" s="33" t="s">
        <v>173</v>
      </c>
      <c r="AH1895" s="19">
        <f t="shared" si="143"/>
        <v>43738</v>
      </c>
      <c r="AI1895" s="19">
        <f t="shared" si="145"/>
        <v>43738</v>
      </c>
      <c r="AJ1895" s="17" t="s">
        <v>402</v>
      </c>
    </row>
    <row r="1896" spans="1:36" ht="15" customHeight="1">
      <c r="A1896" s="38">
        <f t="shared" si="140"/>
        <v>2019</v>
      </c>
      <c r="B1896" s="19">
        <v>43647</v>
      </c>
      <c r="C1896" s="19">
        <v>43738</v>
      </c>
      <c r="D1896" s="17" t="s">
        <v>96</v>
      </c>
      <c r="E1896" s="17">
        <v>322</v>
      </c>
      <c r="F1896" s="17" t="s">
        <v>144</v>
      </c>
      <c r="G1896" s="17" t="s">
        <v>144</v>
      </c>
      <c r="H1896" s="17" t="s">
        <v>145</v>
      </c>
      <c r="I1896" s="17" t="s">
        <v>355</v>
      </c>
      <c r="J1896" s="17" t="s">
        <v>239</v>
      </c>
      <c r="K1896" s="17" t="s">
        <v>295</v>
      </c>
      <c r="L1896" s="17" t="s">
        <v>101</v>
      </c>
      <c r="M1896" s="17" t="s">
        <v>202</v>
      </c>
      <c r="N1896" s="17" t="s">
        <v>103</v>
      </c>
      <c r="O1896" s="17">
        <v>0</v>
      </c>
      <c r="P1896" s="18">
        <v>0</v>
      </c>
      <c r="Q1896" s="17" t="s">
        <v>121</v>
      </c>
      <c r="R1896" s="17" t="s">
        <v>122</v>
      </c>
      <c r="S1896" s="17" t="s">
        <v>122</v>
      </c>
      <c r="T1896" s="17" t="s">
        <v>121</v>
      </c>
      <c r="U1896" s="17" t="s">
        <v>122</v>
      </c>
      <c r="V1896" s="17" t="s">
        <v>202</v>
      </c>
      <c r="W1896" s="17" t="s">
        <v>159</v>
      </c>
      <c r="X1896" s="50">
        <v>43690</v>
      </c>
      <c r="Y1896" s="50">
        <f t="shared" si="141"/>
        <v>43690</v>
      </c>
      <c r="Z1896" s="17">
        <f t="shared" si="138"/>
        <v>1889</v>
      </c>
      <c r="AA1896" s="18">
        <v>202</v>
      </c>
      <c r="AB1896" s="18">
        <v>0</v>
      </c>
      <c r="AD1896" s="31" t="s">
        <v>400</v>
      </c>
      <c r="AE1896" s="17">
        <f t="shared" si="139"/>
        <v>1889</v>
      </c>
      <c r="AF1896" s="32" t="s">
        <v>401</v>
      </c>
      <c r="AG1896" s="33" t="s">
        <v>173</v>
      </c>
      <c r="AH1896" s="19">
        <f t="shared" si="143"/>
        <v>43738</v>
      </c>
      <c r="AI1896" s="19">
        <f t="shared" si="145"/>
        <v>43738</v>
      </c>
      <c r="AJ1896" s="17" t="s">
        <v>402</v>
      </c>
    </row>
    <row r="1897" spans="1:36" ht="15" customHeight="1">
      <c r="A1897" s="38">
        <f t="shared" si="140"/>
        <v>2019</v>
      </c>
      <c r="B1897" s="19">
        <v>43647</v>
      </c>
      <c r="C1897" s="19">
        <v>43738</v>
      </c>
      <c r="D1897" s="17" t="s">
        <v>96</v>
      </c>
      <c r="E1897" s="17">
        <v>344</v>
      </c>
      <c r="F1897" s="17" t="s">
        <v>165</v>
      </c>
      <c r="G1897" s="17" t="s">
        <v>165</v>
      </c>
      <c r="H1897" s="17" t="s">
        <v>376</v>
      </c>
      <c r="I1897" s="17" t="s">
        <v>696</v>
      </c>
      <c r="J1897" s="17" t="s">
        <v>218</v>
      </c>
      <c r="K1897" s="17" t="s">
        <v>289</v>
      </c>
      <c r="L1897" s="17" t="s">
        <v>101</v>
      </c>
      <c r="M1897" s="17" t="s">
        <v>164</v>
      </c>
      <c r="N1897" s="17" t="s">
        <v>103</v>
      </c>
      <c r="O1897" s="17">
        <v>0</v>
      </c>
      <c r="P1897" s="18">
        <v>0</v>
      </c>
      <c r="Q1897" s="17" t="s">
        <v>121</v>
      </c>
      <c r="R1897" s="17" t="s">
        <v>122</v>
      </c>
      <c r="S1897" s="17" t="s">
        <v>122</v>
      </c>
      <c r="T1897" s="17" t="s">
        <v>121</v>
      </c>
      <c r="U1897" s="17" t="s">
        <v>122</v>
      </c>
      <c r="V1897" s="17" t="s">
        <v>122</v>
      </c>
      <c r="W1897" s="17" t="s">
        <v>159</v>
      </c>
      <c r="X1897" s="50">
        <v>43711</v>
      </c>
      <c r="Y1897" s="50">
        <v>43726</v>
      </c>
      <c r="Z1897" s="17">
        <f t="shared" si="138"/>
        <v>1890</v>
      </c>
      <c r="AA1897" s="18">
        <f>170+90+85</f>
        <v>345</v>
      </c>
      <c r="AB1897" s="18">
        <v>0</v>
      </c>
      <c r="AD1897" s="31" t="s">
        <v>400</v>
      </c>
      <c r="AE1897" s="17">
        <f t="shared" si="139"/>
        <v>1890</v>
      </c>
      <c r="AF1897" s="32" t="s">
        <v>401</v>
      </c>
      <c r="AG1897" s="33" t="s">
        <v>173</v>
      </c>
      <c r="AH1897" s="19">
        <f t="shared" si="143"/>
        <v>43738</v>
      </c>
      <c r="AI1897" s="19">
        <f t="shared" si="145"/>
        <v>43738</v>
      </c>
      <c r="AJ1897" s="17" t="s">
        <v>402</v>
      </c>
    </row>
    <row r="1898" spans="1:36" ht="15" customHeight="1">
      <c r="A1898" s="38">
        <f t="shared" si="140"/>
        <v>2019</v>
      </c>
      <c r="B1898" s="19">
        <v>43647</v>
      </c>
      <c r="C1898" s="19">
        <v>43738</v>
      </c>
      <c r="D1898" s="17" t="s">
        <v>96</v>
      </c>
      <c r="E1898" s="17">
        <v>203</v>
      </c>
      <c r="F1898" s="17" t="s">
        <v>307</v>
      </c>
      <c r="G1898" s="36" t="s">
        <v>126</v>
      </c>
      <c r="H1898" s="17" t="s">
        <v>127</v>
      </c>
      <c r="I1898" s="17" t="s">
        <v>1366</v>
      </c>
      <c r="J1898" s="17" t="s">
        <v>1367</v>
      </c>
      <c r="K1898" s="17" t="s">
        <v>1368</v>
      </c>
      <c r="L1898" s="17" t="s">
        <v>102</v>
      </c>
      <c r="M1898" s="17" t="s">
        <v>1384</v>
      </c>
      <c r="N1898" s="17" t="s">
        <v>103</v>
      </c>
      <c r="O1898" s="17">
        <v>0</v>
      </c>
      <c r="P1898" s="18">
        <v>0</v>
      </c>
      <c r="Q1898" s="17" t="s">
        <v>121</v>
      </c>
      <c r="R1898" s="17" t="s">
        <v>122</v>
      </c>
      <c r="S1898" s="17" t="s">
        <v>122</v>
      </c>
      <c r="T1898" s="17" t="s">
        <v>121</v>
      </c>
      <c r="U1898" s="17" t="s">
        <v>122</v>
      </c>
      <c r="V1898" s="17" t="s">
        <v>122</v>
      </c>
      <c r="W1898" s="17" t="s">
        <v>1384</v>
      </c>
      <c r="X1898" s="50">
        <v>43712</v>
      </c>
      <c r="Y1898" s="50">
        <f t="shared" si="141"/>
        <v>43712</v>
      </c>
      <c r="Z1898" s="17">
        <f t="shared" si="138"/>
        <v>1891</v>
      </c>
      <c r="AA1898" s="18">
        <v>1160</v>
      </c>
      <c r="AB1898" s="18">
        <v>0</v>
      </c>
      <c r="AD1898" s="31" t="s">
        <v>400</v>
      </c>
      <c r="AE1898" s="17">
        <f t="shared" si="139"/>
        <v>1891</v>
      </c>
      <c r="AF1898" s="32" t="s">
        <v>401</v>
      </c>
      <c r="AG1898" s="33" t="s">
        <v>173</v>
      </c>
      <c r="AH1898" s="19">
        <f t="shared" si="143"/>
        <v>43738</v>
      </c>
      <c r="AI1898" s="19">
        <f t="shared" si="145"/>
        <v>43738</v>
      </c>
      <c r="AJ1898" s="17" t="s">
        <v>402</v>
      </c>
    </row>
    <row r="1899" spans="1:36" ht="15" customHeight="1">
      <c r="A1899" s="38">
        <f t="shared" si="140"/>
        <v>2019</v>
      </c>
      <c r="B1899" s="19">
        <v>43647</v>
      </c>
      <c r="C1899" s="19">
        <v>43738</v>
      </c>
      <c r="D1899" s="17" t="s">
        <v>96</v>
      </c>
      <c r="E1899" s="17">
        <v>323</v>
      </c>
      <c r="F1899" s="17" t="s">
        <v>385</v>
      </c>
      <c r="G1899" s="17" t="s">
        <v>385</v>
      </c>
      <c r="H1899" s="17" t="s">
        <v>386</v>
      </c>
      <c r="I1899" s="17" t="s">
        <v>387</v>
      </c>
      <c r="J1899" s="17" t="s">
        <v>163</v>
      </c>
      <c r="K1899" s="17" t="s">
        <v>340</v>
      </c>
      <c r="L1899" s="17" t="s">
        <v>101</v>
      </c>
      <c r="M1899" s="17" t="s">
        <v>2361</v>
      </c>
      <c r="N1899" s="17" t="s">
        <v>103</v>
      </c>
      <c r="O1899" s="17">
        <v>0</v>
      </c>
      <c r="P1899" s="18">
        <v>0</v>
      </c>
      <c r="Q1899" s="17" t="s">
        <v>121</v>
      </c>
      <c r="R1899" s="17" t="s">
        <v>122</v>
      </c>
      <c r="S1899" s="17" t="s">
        <v>122</v>
      </c>
      <c r="T1899" s="17" t="s">
        <v>121</v>
      </c>
      <c r="U1899" s="17" t="s">
        <v>122</v>
      </c>
      <c r="V1899" s="17" t="s">
        <v>122</v>
      </c>
      <c r="W1899" s="17" t="s">
        <v>2362</v>
      </c>
      <c r="X1899" s="50">
        <v>43693</v>
      </c>
      <c r="Y1899" s="50">
        <f t="shared" si="141"/>
        <v>43693</v>
      </c>
      <c r="Z1899" s="17">
        <f t="shared" si="138"/>
        <v>1892</v>
      </c>
      <c r="AA1899" s="18">
        <v>200</v>
      </c>
      <c r="AB1899" s="18">
        <v>0</v>
      </c>
      <c r="AD1899" s="31" t="s">
        <v>400</v>
      </c>
      <c r="AE1899" s="17">
        <f t="shared" si="139"/>
        <v>1892</v>
      </c>
      <c r="AF1899" s="32" t="s">
        <v>401</v>
      </c>
      <c r="AG1899" s="33" t="s">
        <v>173</v>
      </c>
      <c r="AH1899" s="19">
        <f t="shared" si="143"/>
        <v>43738</v>
      </c>
      <c r="AI1899" s="19">
        <f t="shared" si="145"/>
        <v>43738</v>
      </c>
      <c r="AJ1899" s="17" t="s">
        <v>402</v>
      </c>
    </row>
    <row r="1900" spans="1:36" ht="15" customHeight="1">
      <c r="A1900" s="38">
        <f t="shared" si="140"/>
        <v>2019</v>
      </c>
      <c r="B1900" s="19">
        <v>43647</v>
      </c>
      <c r="C1900" s="19">
        <v>43738</v>
      </c>
      <c r="D1900" s="17" t="s">
        <v>96</v>
      </c>
      <c r="E1900" s="17">
        <v>208</v>
      </c>
      <c r="F1900" s="17" t="s">
        <v>662</v>
      </c>
      <c r="G1900" s="17" t="s">
        <v>662</v>
      </c>
      <c r="H1900" s="17" t="s">
        <v>663</v>
      </c>
      <c r="I1900" s="17" t="s">
        <v>664</v>
      </c>
      <c r="J1900" s="17" t="s">
        <v>665</v>
      </c>
      <c r="K1900" s="17" t="s">
        <v>243</v>
      </c>
      <c r="L1900" s="17" t="s">
        <v>101</v>
      </c>
      <c r="M1900" s="17" t="s">
        <v>2363</v>
      </c>
      <c r="N1900" s="17" t="s">
        <v>103</v>
      </c>
      <c r="O1900" s="17">
        <v>0</v>
      </c>
      <c r="P1900" s="18">
        <v>0</v>
      </c>
      <c r="Q1900" s="17" t="s">
        <v>121</v>
      </c>
      <c r="R1900" s="17" t="s">
        <v>122</v>
      </c>
      <c r="S1900" s="17" t="s">
        <v>122</v>
      </c>
      <c r="T1900" s="17" t="s">
        <v>121</v>
      </c>
      <c r="U1900" s="17" t="s">
        <v>2364</v>
      </c>
      <c r="V1900" s="17" t="s">
        <v>2364</v>
      </c>
      <c r="W1900" s="17" t="s">
        <v>125</v>
      </c>
      <c r="X1900" s="50">
        <v>43693</v>
      </c>
      <c r="Y1900" s="50">
        <f t="shared" si="141"/>
        <v>43693</v>
      </c>
      <c r="Z1900" s="17">
        <f t="shared" si="138"/>
        <v>1893</v>
      </c>
      <c r="AA1900" s="18">
        <f>729+810+81</f>
        <v>1620</v>
      </c>
      <c r="AB1900" s="18">
        <v>0</v>
      </c>
      <c r="AD1900" s="31" t="s">
        <v>400</v>
      </c>
      <c r="AE1900" s="17">
        <f t="shared" si="139"/>
        <v>1893</v>
      </c>
      <c r="AF1900" s="32" t="s">
        <v>401</v>
      </c>
      <c r="AG1900" s="33" t="s">
        <v>173</v>
      </c>
      <c r="AH1900" s="19">
        <f t="shared" si="143"/>
        <v>43738</v>
      </c>
      <c r="AI1900" s="19">
        <f t="shared" si="145"/>
        <v>43738</v>
      </c>
      <c r="AJ1900" s="17" t="s">
        <v>402</v>
      </c>
    </row>
    <row r="1901" spans="1:36" ht="15" customHeight="1">
      <c r="A1901" s="38">
        <f t="shared" si="140"/>
        <v>2019</v>
      </c>
      <c r="B1901" s="19">
        <v>43647</v>
      </c>
      <c r="C1901" s="19">
        <v>43738</v>
      </c>
      <c r="D1901" s="17" t="s">
        <v>96</v>
      </c>
      <c r="E1901" s="17">
        <v>208</v>
      </c>
      <c r="F1901" s="17" t="s">
        <v>662</v>
      </c>
      <c r="G1901" s="17" t="s">
        <v>662</v>
      </c>
      <c r="H1901" s="17" t="s">
        <v>663</v>
      </c>
      <c r="I1901" s="17" t="s">
        <v>664</v>
      </c>
      <c r="J1901" s="17" t="s">
        <v>665</v>
      </c>
      <c r="K1901" s="17" t="s">
        <v>243</v>
      </c>
      <c r="L1901" s="17" t="s">
        <v>101</v>
      </c>
      <c r="M1901" s="17" t="s">
        <v>2363</v>
      </c>
      <c r="N1901" s="17" t="s">
        <v>103</v>
      </c>
      <c r="O1901" s="17">
        <v>0</v>
      </c>
      <c r="P1901" s="18">
        <v>0</v>
      </c>
      <c r="Q1901" s="17" t="s">
        <v>121</v>
      </c>
      <c r="R1901" s="17" t="s">
        <v>122</v>
      </c>
      <c r="S1901" s="17" t="s">
        <v>122</v>
      </c>
      <c r="T1901" s="17" t="s">
        <v>121</v>
      </c>
      <c r="U1901" s="17" t="s">
        <v>2364</v>
      </c>
      <c r="V1901" s="17" t="s">
        <v>2364</v>
      </c>
      <c r="W1901" s="17" t="s">
        <v>125</v>
      </c>
      <c r="X1901" s="50">
        <v>43693</v>
      </c>
      <c r="Y1901" s="50">
        <f t="shared" si="141"/>
        <v>43693</v>
      </c>
      <c r="Z1901" s="17">
        <f t="shared" si="138"/>
        <v>1894</v>
      </c>
      <c r="AA1901" s="18">
        <v>218</v>
      </c>
      <c r="AB1901" s="18">
        <v>0</v>
      </c>
      <c r="AD1901" s="31" t="s">
        <v>400</v>
      </c>
      <c r="AE1901" s="17">
        <f t="shared" si="139"/>
        <v>1894</v>
      </c>
      <c r="AF1901" s="32" t="s">
        <v>401</v>
      </c>
      <c r="AG1901" s="33" t="s">
        <v>173</v>
      </c>
      <c r="AH1901" s="19">
        <f t="shared" si="143"/>
        <v>43738</v>
      </c>
      <c r="AI1901" s="19">
        <f t="shared" si="145"/>
        <v>43738</v>
      </c>
      <c r="AJ1901" s="17" t="s">
        <v>402</v>
      </c>
    </row>
    <row r="1902" spans="1:36" ht="15" customHeight="1">
      <c r="A1902" s="38">
        <f t="shared" si="140"/>
        <v>2019</v>
      </c>
      <c r="B1902" s="19">
        <v>43647</v>
      </c>
      <c r="C1902" s="19">
        <v>43738</v>
      </c>
      <c r="D1902" s="17" t="s">
        <v>96</v>
      </c>
      <c r="E1902" s="17">
        <v>249</v>
      </c>
      <c r="F1902" s="17" t="s">
        <v>777</v>
      </c>
      <c r="G1902" s="17" t="s">
        <v>777</v>
      </c>
      <c r="H1902" s="17" t="s">
        <v>127</v>
      </c>
      <c r="I1902" s="17" t="s">
        <v>1020</v>
      </c>
      <c r="J1902" s="17" t="s">
        <v>329</v>
      </c>
      <c r="K1902" s="17" t="s">
        <v>1387</v>
      </c>
      <c r="L1902" s="17" t="s">
        <v>101</v>
      </c>
      <c r="M1902" s="17" t="s">
        <v>1389</v>
      </c>
      <c r="N1902" s="17" t="s">
        <v>103</v>
      </c>
      <c r="O1902" s="17">
        <v>0</v>
      </c>
      <c r="P1902" s="18">
        <v>0</v>
      </c>
      <c r="Q1902" s="17" t="s">
        <v>121</v>
      </c>
      <c r="R1902" s="17" t="s">
        <v>122</v>
      </c>
      <c r="S1902" s="17" t="s">
        <v>122</v>
      </c>
      <c r="T1902" s="17" t="s">
        <v>121</v>
      </c>
      <c r="U1902" s="17" t="s">
        <v>122</v>
      </c>
      <c r="V1902" s="17" t="s">
        <v>122</v>
      </c>
      <c r="W1902" s="17" t="s">
        <v>159</v>
      </c>
      <c r="X1902" s="50">
        <v>43654</v>
      </c>
      <c r="Y1902" s="50">
        <v>43667</v>
      </c>
      <c r="Z1902" s="17">
        <f t="shared" si="138"/>
        <v>1895</v>
      </c>
      <c r="AA1902" s="18">
        <f>100+100+340</f>
        <v>540</v>
      </c>
      <c r="AB1902" s="18">
        <v>0</v>
      </c>
      <c r="AD1902" s="31" t="s">
        <v>400</v>
      </c>
      <c r="AE1902" s="17">
        <f t="shared" si="139"/>
        <v>1895</v>
      </c>
      <c r="AF1902" s="32" t="s">
        <v>401</v>
      </c>
      <c r="AG1902" s="33" t="s">
        <v>173</v>
      </c>
      <c r="AH1902" s="19">
        <f t="shared" si="143"/>
        <v>43738</v>
      </c>
      <c r="AI1902" s="19">
        <f t="shared" si="145"/>
        <v>43738</v>
      </c>
      <c r="AJ1902" s="17" t="s">
        <v>402</v>
      </c>
    </row>
    <row r="1903" spans="1:36" ht="15" customHeight="1">
      <c r="A1903" s="38">
        <f t="shared" si="140"/>
        <v>2019</v>
      </c>
      <c r="B1903" s="19">
        <v>43647</v>
      </c>
      <c r="C1903" s="19">
        <v>43738</v>
      </c>
      <c r="D1903" s="17" t="s">
        <v>96</v>
      </c>
      <c r="E1903" s="17">
        <v>306</v>
      </c>
      <c r="F1903" s="17" t="s">
        <v>814</v>
      </c>
      <c r="G1903" s="17" t="s">
        <v>814</v>
      </c>
      <c r="H1903" s="17" t="s">
        <v>205</v>
      </c>
      <c r="I1903" s="17" t="s">
        <v>815</v>
      </c>
      <c r="J1903" s="17" t="s">
        <v>250</v>
      </c>
      <c r="K1903" s="17" t="s">
        <v>175</v>
      </c>
      <c r="L1903" s="17" t="s">
        <v>101</v>
      </c>
      <c r="M1903" s="17" t="s">
        <v>812</v>
      </c>
      <c r="N1903" s="17" t="s">
        <v>103</v>
      </c>
      <c r="O1903" s="17">
        <v>0</v>
      </c>
      <c r="P1903" s="18">
        <v>0</v>
      </c>
      <c r="Q1903" s="17" t="s">
        <v>121</v>
      </c>
      <c r="R1903" s="17" t="s">
        <v>122</v>
      </c>
      <c r="S1903" s="17" t="s">
        <v>793</v>
      </c>
      <c r="T1903" s="17" t="s">
        <v>121</v>
      </c>
      <c r="U1903" s="17" t="s">
        <v>122</v>
      </c>
      <c r="V1903" s="17" t="s">
        <v>793</v>
      </c>
      <c r="W1903" s="17" t="s">
        <v>813</v>
      </c>
      <c r="X1903" s="50">
        <v>43718</v>
      </c>
      <c r="Y1903" s="50">
        <f t="shared" si="141"/>
        <v>43718</v>
      </c>
      <c r="Z1903" s="17">
        <f t="shared" si="138"/>
        <v>1896</v>
      </c>
      <c r="AA1903" s="18">
        <f>120+210</f>
        <v>330</v>
      </c>
      <c r="AB1903" s="18">
        <v>0</v>
      </c>
      <c r="AD1903" s="31" t="s">
        <v>400</v>
      </c>
      <c r="AE1903" s="17">
        <f t="shared" si="139"/>
        <v>1896</v>
      </c>
      <c r="AF1903" s="32" t="s">
        <v>401</v>
      </c>
      <c r="AG1903" s="33" t="s">
        <v>173</v>
      </c>
      <c r="AH1903" s="19">
        <f t="shared" si="143"/>
        <v>43738</v>
      </c>
      <c r="AI1903" s="19">
        <f t="shared" si="145"/>
        <v>43738</v>
      </c>
      <c r="AJ1903" s="17" t="s">
        <v>402</v>
      </c>
    </row>
    <row r="1904" spans="1:36" ht="15" customHeight="1">
      <c r="A1904" s="38">
        <f t="shared" si="140"/>
        <v>2019</v>
      </c>
      <c r="B1904" s="19">
        <v>43647</v>
      </c>
      <c r="C1904" s="19">
        <v>43738</v>
      </c>
      <c r="D1904" s="17" t="s">
        <v>96</v>
      </c>
      <c r="E1904" s="17">
        <v>452</v>
      </c>
      <c r="F1904" s="17" t="s">
        <v>225</v>
      </c>
      <c r="G1904" s="17" t="s">
        <v>225</v>
      </c>
      <c r="H1904" s="17" t="s">
        <v>226</v>
      </c>
      <c r="I1904" s="17" t="s">
        <v>227</v>
      </c>
      <c r="J1904" s="17" t="s">
        <v>228</v>
      </c>
      <c r="K1904" s="17" t="s">
        <v>229</v>
      </c>
      <c r="L1904" s="17" t="s">
        <v>101</v>
      </c>
      <c r="M1904" s="17" t="s">
        <v>230</v>
      </c>
      <c r="N1904" s="17" t="s">
        <v>103</v>
      </c>
      <c r="O1904" s="17">
        <v>0</v>
      </c>
      <c r="P1904" s="18">
        <v>0</v>
      </c>
      <c r="Q1904" s="17" t="s">
        <v>121</v>
      </c>
      <c r="R1904" s="17" t="s">
        <v>122</v>
      </c>
      <c r="S1904" s="17" t="s">
        <v>210</v>
      </c>
      <c r="T1904" s="17" t="s">
        <v>121</v>
      </c>
      <c r="U1904" s="17" t="s">
        <v>122</v>
      </c>
      <c r="V1904" s="17" t="s">
        <v>210</v>
      </c>
      <c r="W1904" s="17" t="s">
        <v>2365</v>
      </c>
      <c r="X1904" s="50">
        <v>43714</v>
      </c>
      <c r="Y1904" s="50">
        <f t="shared" si="141"/>
        <v>43714</v>
      </c>
      <c r="Z1904" s="17">
        <f t="shared" si="138"/>
        <v>1897</v>
      </c>
      <c r="AA1904" s="18">
        <v>50</v>
      </c>
      <c r="AB1904" s="18">
        <v>0</v>
      </c>
      <c r="AD1904" s="31" t="s">
        <v>400</v>
      </c>
      <c r="AE1904" s="17">
        <f t="shared" si="139"/>
        <v>1897</v>
      </c>
      <c r="AF1904" s="32" t="s">
        <v>401</v>
      </c>
      <c r="AG1904" s="33" t="s">
        <v>173</v>
      </c>
      <c r="AH1904" s="19">
        <f t="shared" si="143"/>
        <v>43738</v>
      </c>
      <c r="AI1904" s="19">
        <f t="shared" si="145"/>
        <v>43738</v>
      </c>
      <c r="AJ1904" s="17" t="s">
        <v>402</v>
      </c>
    </row>
    <row r="1905" spans="1:36" ht="15" customHeight="1">
      <c r="A1905" s="38">
        <f t="shared" si="140"/>
        <v>2019</v>
      </c>
      <c r="B1905" s="19">
        <v>43647</v>
      </c>
      <c r="C1905" s="19">
        <v>43738</v>
      </c>
      <c r="D1905" s="17" t="s">
        <v>96</v>
      </c>
      <c r="E1905" s="17">
        <v>311</v>
      </c>
      <c r="F1905" s="17" t="s">
        <v>204</v>
      </c>
      <c r="G1905" s="17" t="s">
        <v>204</v>
      </c>
      <c r="H1905" s="17" t="s">
        <v>205</v>
      </c>
      <c r="I1905" s="17" t="s">
        <v>217</v>
      </c>
      <c r="J1905" s="17" t="s">
        <v>218</v>
      </c>
      <c r="K1905" s="17" t="s">
        <v>219</v>
      </c>
      <c r="L1905" s="17" t="s">
        <v>101</v>
      </c>
      <c r="M1905" s="17" t="s">
        <v>233</v>
      </c>
      <c r="N1905" s="17" t="s">
        <v>103</v>
      </c>
      <c r="O1905" s="17">
        <v>1</v>
      </c>
      <c r="P1905" s="18">
        <v>170</v>
      </c>
      <c r="Q1905" s="17" t="s">
        <v>121</v>
      </c>
      <c r="R1905" s="17" t="s">
        <v>122</v>
      </c>
      <c r="S1905" s="17" t="s">
        <v>210</v>
      </c>
      <c r="T1905" s="17" t="s">
        <v>121</v>
      </c>
      <c r="U1905" s="17" t="s">
        <v>122</v>
      </c>
      <c r="V1905" s="17" t="s">
        <v>210</v>
      </c>
      <c r="W1905" s="17" t="s">
        <v>211</v>
      </c>
      <c r="X1905" s="50">
        <v>43720</v>
      </c>
      <c r="Y1905" s="50">
        <f t="shared" si="141"/>
        <v>43720</v>
      </c>
      <c r="Z1905" s="17">
        <f t="shared" si="138"/>
        <v>1898</v>
      </c>
      <c r="AA1905" s="18">
        <v>340</v>
      </c>
      <c r="AB1905" s="18">
        <v>0</v>
      </c>
      <c r="AD1905" s="31" t="s">
        <v>400</v>
      </c>
      <c r="AE1905" s="17">
        <f t="shared" si="139"/>
        <v>1898</v>
      </c>
      <c r="AF1905" s="32" t="s">
        <v>401</v>
      </c>
      <c r="AG1905" s="33" t="s">
        <v>173</v>
      </c>
      <c r="AH1905" s="19">
        <f t="shared" si="143"/>
        <v>43738</v>
      </c>
      <c r="AI1905" s="19">
        <f t="shared" si="145"/>
        <v>43738</v>
      </c>
      <c r="AJ1905" s="17" t="s">
        <v>402</v>
      </c>
    </row>
    <row r="1906" spans="1:36" ht="15" customHeight="1">
      <c r="A1906" s="38">
        <f t="shared" si="140"/>
        <v>2019</v>
      </c>
      <c r="B1906" s="19">
        <v>43647</v>
      </c>
      <c r="C1906" s="19">
        <v>43738</v>
      </c>
      <c r="D1906" s="17" t="s">
        <v>96</v>
      </c>
      <c r="E1906" s="17">
        <v>306</v>
      </c>
      <c r="F1906" s="17" t="s">
        <v>814</v>
      </c>
      <c r="G1906" s="17" t="s">
        <v>814</v>
      </c>
      <c r="H1906" s="17" t="s">
        <v>205</v>
      </c>
      <c r="I1906" s="17" t="s">
        <v>815</v>
      </c>
      <c r="J1906" s="17" t="s">
        <v>250</v>
      </c>
      <c r="K1906" s="17" t="s">
        <v>175</v>
      </c>
      <c r="L1906" s="17" t="s">
        <v>101</v>
      </c>
      <c r="M1906" s="17" t="s">
        <v>812</v>
      </c>
      <c r="N1906" s="17" t="s">
        <v>103</v>
      </c>
      <c r="O1906" s="17">
        <v>0</v>
      </c>
      <c r="P1906" s="18">
        <v>0</v>
      </c>
      <c r="Q1906" s="17" t="s">
        <v>121</v>
      </c>
      <c r="R1906" s="17" t="s">
        <v>122</v>
      </c>
      <c r="S1906" s="17" t="s">
        <v>793</v>
      </c>
      <c r="T1906" s="17" t="s">
        <v>121</v>
      </c>
      <c r="U1906" s="17" t="s">
        <v>122</v>
      </c>
      <c r="V1906" s="17" t="s">
        <v>793</v>
      </c>
      <c r="W1906" s="17" t="s">
        <v>813</v>
      </c>
      <c r="X1906" s="50">
        <v>43719</v>
      </c>
      <c r="Y1906" s="50">
        <v>43727</v>
      </c>
      <c r="Z1906" s="17">
        <f t="shared" si="138"/>
        <v>1899</v>
      </c>
      <c r="AA1906" s="18">
        <f>120+120+125</f>
        <v>365</v>
      </c>
      <c r="AB1906" s="18">
        <v>0</v>
      </c>
      <c r="AD1906" s="31" t="s">
        <v>400</v>
      </c>
      <c r="AE1906" s="17">
        <f t="shared" si="139"/>
        <v>1899</v>
      </c>
      <c r="AF1906" s="32" t="s">
        <v>401</v>
      </c>
      <c r="AG1906" s="33" t="s">
        <v>173</v>
      </c>
      <c r="AH1906" s="19">
        <f t="shared" si="143"/>
        <v>43738</v>
      </c>
      <c r="AI1906" s="19">
        <f t="shared" si="145"/>
        <v>43738</v>
      </c>
      <c r="AJ1906" s="17" t="s">
        <v>402</v>
      </c>
    </row>
    <row r="1907" spans="1:36" ht="15" customHeight="1">
      <c r="A1907" s="38">
        <f t="shared" si="140"/>
        <v>2019</v>
      </c>
      <c r="B1907" s="19">
        <v>43647</v>
      </c>
      <c r="C1907" s="19">
        <v>43738</v>
      </c>
      <c r="D1907" s="17" t="s">
        <v>96</v>
      </c>
      <c r="E1907" s="17">
        <v>311</v>
      </c>
      <c r="F1907" s="17" t="s">
        <v>204</v>
      </c>
      <c r="G1907" s="17" t="s">
        <v>204</v>
      </c>
      <c r="H1907" s="17" t="s">
        <v>205</v>
      </c>
      <c r="I1907" s="17" t="s">
        <v>217</v>
      </c>
      <c r="J1907" s="17" t="s">
        <v>218</v>
      </c>
      <c r="K1907" s="17" t="s">
        <v>219</v>
      </c>
      <c r="L1907" s="17" t="s">
        <v>101</v>
      </c>
      <c r="M1907" s="17" t="s">
        <v>233</v>
      </c>
      <c r="N1907" s="17" t="s">
        <v>103</v>
      </c>
      <c r="O1907" s="17">
        <v>1</v>
      </c>
      <c r="P1907" s="18">
        <v>170</v>
      </c>
      <c r="Q1907" s="17" t="s">
        <v>121</v>
      </c>
      <c r="R1907" s="17" t="s">
        <v>122</v>
      </c>
      <c r="S1907" s="17" t="s">
        <v>210</v>
      </c>
      <c r="T1907" s="17" t="s">
        <v>121</v>
      </c>
      <c r="U1907" s="17" t="s">
        <v>122</v>
      </c>
      <c r="V1907" s="17" t="s">
        <v>202</v>
      </c>
      <c r="W1907" s="17" t="s">
        <v>211</v>
      </c>
      <c r="X1907" s="50">
        <v>43727</v>
      </c>
      <c r="Y1907" s="50">
        <f t="shared" si="141"/>
        <v>43727</v>
      </c>
      <c r="Z1907" s="17">
        <f t="shared" si="138"/>
        <v>1900</v>
      </c>
      <c r="AA1907" s="18">
        <v>340</v>
      </c>
      <c r="AB1907" s="18">
        <v>0</v>
      </c>
      <c r="AD1907" s="31" t="s">
        <v>400</v>
      </c>
      <c r="AE1907" s="17">
        <f t="shared" si="139"/>
        <v>1900</v>
      </c>
      <c r="AF1907" s="32" t="s">
        <v>401</v>
      </c>
      <c r="AG1907" s="33" t="s">
        <v>173</v>
      </c>
      <c r="AH1907" s="19">
        <f t="shared" si="143"/>
        <v>43738</v>
      </c>
      <c r="AI1907" s="19">
        <f t="shared" si="145"/>
        <v>43738</v>
      </c>
      <c r="AJ1907" s="17" t="s">
        <v>402</v>
      </c>
    </row>
    <row r="1908" spans="1:36" ht="15" customHeight="1">
      <c r="A1908" s="38">
        <f t="shared" si="140"/>
        <v>2019</v>
      </c>
      <c r="B1908" s="19">
        <v>43647</v>
      </c>
      <c r="C1908" s="19">
        <v>43738</v>
      </c>
      <c r="D1908" s="17" t="s">
        <v>96</v>
      </c>
      <c r="E1908" s="17">
        <v>422</v>
      </c>
      <c r="F1908" s="17" t="s">
        <v>212</v>
      </c>
      <c r="G1908" s="17" t="s">
        <v>212</v>
      </c>
      <c r="H1908" s="17" t="s">
        <v>213</v>
      </c>
      <c r="I1908" s="17" t="s">
        <v>214</v>
      </c>
      <c r="J1908" s="17" t="s">
        <v>215</v>
      </c>
      <c r="K1908" s="17" t="s">
        <v>216</v>
      </c>
      <c r="L1908" s="17" t="s">
        <v>101</v>
      </c>
      <c r="M1908" s="17" t="s">
        <v>352</v>
      </c>
      <c r="N1908" s="17" t="s">
        <v>103</v>
      </c>
      <c r="O1908" s="17">
        <v>0</v>
      </c>
      <c r="P1908" s="18">
        <v>0</v>
      </c>
      <c r="Q1908" s="17" t="s">
        <v>121</v>
      </c>
      <c r="R1908" s="17" t="s">
        <v>122</v>
      </c>
      <c r="S1908" s="17" t="s">
        <v>210</v>
      </c>
      <c r="T1908" s="17" t="s">
        <v>121</v>
      </c>
      <c r="U1908" s="17" t="s">
        <v>122</v>
      </c>
      <c r="V1908" s="17" t="s">
        <v>210</v>
      </c>
      <c r="W1908" s="17" t="s">
        <v>211</v>
      </c>
      <c r="X1908" s="50">
        <v>43712</v>
      </c>
      <c r="Y1908" s="50">
        <f t="shared" si="141"/>
        <v>43712</v>
      </c>
      <c r="Z1908" s="17">
        <f t="shared" si="138"/>
        <v>1901</v>
      </c>
      <c r="AA1908" s="18">
        <v>50</v>
      </c>
      <c r="AB1908" s="18">
        <v>0</v>
      </c>
      <c r="AD1908" s="31" t="s">
        <v>400</v>
      </c>
      <c r="AE1908" s="17">
        <f t="shared" si="139"/>
        <v>1901</v>
      </c>
      <c r="AF1908" s="32" t="s">
        <v>401</v>
      </c>
      <c r="AG1908" s="33" t="s">
        <v>173</v>
      </c>
      <c r="AH1908" s="19">
        <f t="shared" si="143"/>
        <v>43738</v>
      </c>
      <c r="AI1908" s="19">
        <f t="shared" si="145"/>
        <v>43738</v>
      </c>
      <c r="AJ1908" s="17" t="s">
        <v>402</v>
      </c>
    </row>
    <row r="1909" spans="1:36" ht="15" customHeight="1">
      <c r="A1909" s="38">
        <f t="shared" si="140"/>
        <v>2019</v>
      </c>
      <c r="B1909" s="19">
        <v>43647</v>
      </c>
      <c r="C1909" s="19">
        <v>43738</v>
      </c>
      <c r="D1909" s="17" t="s">
        <v>96</v>
      </c>
      <c r="E1909" s="17">
        <v>306</v>
      </c>
      <c r="F1909" s="17" t="s">
        <v>814</v>
      </c>
      <c r="G1909" s="17" t="s">
        <v>814</v>
      </c>
      <c r="H1909" s="17" t="s">
        <v>205</v>
      </c>
      <c r="I1909" s="17" t="s">
        <v>815</v>
      </c>
      <c r="J1909" s="17" t="s">
        <v>250</v>
      </c>
      <c r="K1909" s="17" t="s">
        <v>175</v>
      </c>
      <c r="L1909" s="17" t="s">
        <v>101</v>
      </c>
      <c r="M1909" s="17" t="s">
        <v>2366</v>
      </c>
      <c r="N1909" s="17" t="s">
        <v>103</v>
      </c>
      <c r="O1909" s="17">
        <v>0</v>
      </c>
      <c r="P1909" s="18">
        <v>0</v>
      </c>
      <c r="Q1909" s="17" t="s">
        <v>121</v>
      </c>
      <c r="R1909" s="17" t="s">
        <v>122</v>
      </c>
      <c r="S1909" s="17" t="s">
        <v>793</v>
      </c>
      <c r="T1909" s="17" t="s">
        <v>121</v>
      </c>
      <c r="U1909" s="17" t="s">
        <v>122</v>
      </c>
      <c r="V1909" s="17" t="s">
        <v>793</v>
      </c>
      <c r="W1909" s="17" t="s">
        <v>813</v>
      </c>
      <c r="X1909" s="50">
        <v>43703</v>
      </c>
      <c r="Y1909" s="50">
        <f t="shared" si="141"/>
        <v>43703</v>
      </c>
      <c r="Z1909" s="17">
        <f t="shared" si="138"/>
        <v>1902</v>
      </c>
      <c r="AA1909" s="18">
        <v>100</v>
      </c>
      <c r="AB1909" s="18">
        <v>0</v>
      </c>
      <c r="AD1909" s="31" t="s">
        <v>400</v>
      </c>
      <c r="AE1909" s="17">
        <f t="shared" si="139"/>
        <v>1902</v>
      </c>
      <c r="AF1909" s="32" t="s">
        <v>401</v>
      </c>
      <c r="AG1909" s="33" t="s">
        <v>173</v>
      </c>
      <c r="AH1909" s="19">
        <f t="shared" si="143"/>
        <v>43738</v>
      </c>
      <c r="AI1909" s="19">
        <f t="shared" si="145"/>
        <v>43738</v>
      </c>
      <c r="AJ1909" s="17" t="s">
        <v>402</v>
      </c>
    </row>
    <row r="1910" spans="1:36" ht="15" customHeight="1">
      <c r="A1910" s="38">
        <f t="shared" si="140"/>
        <v>2019</v>
      </c>
      <c r="B1910" s="19">
        <v>43647</v>
      </c>
      <c r="C1910" s="19">
        <v>43738</v>
      </c>
      <c r="D1910" s="17" t="s">
        <v>96</v>
      </c>
      <c r="E1910" s="17">
        <v>311</v>
      </c>
      <c r="F1910" s="17" t="s">
        <v>204</v>
      </c>
      <c r="G1910" s="17" t="s">
        <v>204</v>
      </c>
      <c r="H1910" s="17" t="s">
        <v>205</v>
      </c>
      <c r="I1910" s="17" t="s">
        <v>217</v>
      </c>
      <c r="J1910" s="17" t="s">
        <v>218</v>
      </c>
      <c r="K1910" s="17" t="s">
        <v>219</v>
      </c>
      <c r="L1910" s="17" t="s">
        <v>101</v>
      </c>
      <c r="M1910" s="17" t="s">
        <v>233</v>
      </c>
      <c r="N1910" s="17" t="s">
        <v>103</v>
      </c>
      <c r="O1910" s="17">
        <v>1</v>
      </c>
      <c r="P1910" s="18">
        <v>170</v>
      </c>
      <c r="Q1910" s="17" t="s">
        <v>121</v>
      </c>
      <c r="R1910" s="17" t="s">
        <v>122</v>
      </c>
      <c r="S1910" s="17" t="s">
        <v>210</v>
      </c>
      <c r="T1910" s="17" t="s">
        <v>121</v>
      </c>
      <c r="U1910" s="17" t="s">
        <v>122</v>
      </c>
      <c r="V1910" s="17" t="s">
        <v>202</v>
      </c>
      <c r="W1910" s="17" t="s">
        <v>211</v>
      </c>
      <c r="X1910" s="50">
        <v>43707</v>
      </c>
      <c r="Y1910" s="50">
        <f t="shared" si="141"/>
        <v>43707</v>
      </c>
      <c r="Z1910" s="17">
        <f t="shared" si="138"/>
        <v>1903</v>
      </c>
      <c r="AA1910" s="18">
        <v>170</v>
      </c>
      <c r="AB1910" s="18">
        <v>0</v>
      </c>
      <c r="AD1910" s="31" t="s">
        <v>400</v>
      </c>
      <c r="AE1910" s="17">
        <f t="shared" si="139"/>
        <v>1903</v>
      </c>
      <c r="AF1910" s="32" t="s">
        <v>401</v>
      </c>
      <c r="AG1910" s="33" t="s">
        <v>173</v>
      </c>
      <c r="AH1910" s="19">
        <f t="shared" si="143"/>
        <v>43738</v>
      </c>
      <c r="AI1910" s="19">
        <f t="shared" si="145"/>
        <v>43738</v>
      </c>
      <c r="AJ1910" s="17" t="s">
        <v>402</v>
      </c>
    </row>
    <row r="1911" spans="1:36" ht="15" customHeight="1">
      <c r="A1911" s="38">
        <f t="shared" si="140"/>
        <v>2019</v>
      </c>
      <c r="B1911" s="19">
        <v>43647</v>
      </c>
      <c r="C1911" s="19">
        <v>43738</v>
      </c>
      <c r="D1911" s="17" t="s">
        <v>96</v>
      </c>
      <c r="E1911" s="17">
        <v>311</v>
      </c>
      <c r="F1911" s="17" t="s">
        <v>204</v>
      </c>
      <c r="G1911" s="17" t="s">
        <v>204</v>
      </c>
      <c r="H1911" s="17" t="s">
        <v>205</v>
      </c>
      <c r="I1911" s="17" t="s">
        <v>206</v>
      </c>
      <c r="J1911" s="17" t="s">
        <v>207</v>
      </c>
      <c r="K1911" s="17" t="s">
        <v>208</v>
      </c>
      <c r="L1911" s="17" t="s">
        <v>101</v>
      </c>
      <c r="M1911" s="17" t="s">
        <v>233</v>
      </c>
      <c r="N1911" s="17" t="s">
        <v>103</v>
      </c>
      <c r="O1911" s="17">
        <v>0</v>
      </c>
      <c r="P1911" s="18">
        <v>0</v>
      </c>
      <c r="Q1911" s="17" t="s">
        <v>121</v>
      </c>
      <c r="R1911" s="17" t="s">
        <v>122</v>
      </c>
      <c r="S1911" s="17" t="s">
        <v>210</v>
      </c>
      <c r="T1911" s="17" t="s">
        <v>121</v>
      </c>
      <c r="U1911" s="17" t="s">
        <v>122</v>
      </c>
      <c r="V1911" s="17" t="s">
        <v>202</v>
      </c>
      <c r="W1911" s="17" t="s">
        <v>211</v>
      </c>
      <c r="X1911" s="50">
        <v>43713</v>
      </c>
      <c r="Y1911" s="50">
        <f t="shared" si="141"/>
        <v>43713</v>
      </c>
      <c r="Z1911" s="17">
        <f t="shared" si="138"/>
        <v>1904</v>
      </c>
      <c r="AA1911" s="18">
        <v>170</v>
      </c>
      <c r="AB1911" s="18">
        <v>0</v>
      </c>
      <c r="AD1911" s="31" t="s">
        <v>400</v>
      </c>
      <c r="AE1911" s="17">
        <f t="shared" si="139"/>
        <v>1904</v>
      </c>
      <c r="AF1911" s="32" t="s">
        <v>401</v>
      </c>
      <c r="AG1911" s="33" t="s">
        <v>173</v>
      </c>
      <c r="AH1911" s="19">
        <f t="shared" si="143"/>
        <v>43738</v>
      </c>
      <c r="AI1911" s="19">
        <f t="shared" si="145"/>
        <v>43738</v>
      </c>
      <c r="AJ1911" s="17" t="s">
        <v>402</v>
      </c>
    </row>
    <row r="1912" spans="1:36" ht="15" customHeight="1">
      <c r="A1912" s="38">
        <f t="shared" si="140"/>
        <v>2019</v>
      </c>
      <c r="B1912" s="19">
        <v>43647</v>
      </c>
      <c r="C1912" s="19">
        <v>43738</v>
      </c>
      <c r="D1912" s="17" t="s">
        <v>96</v>
      </c>
      <c r="E1912" s="17">
        <v>422</v>
      </c>
      <c r="F1912" s="17" t="s">
        <v>212</v>
      </c>
      <c r="G1912" s="17" t="s">
        <v>212</v>
      </c>
      <c r="H1912" s="17" t="s">
        <v>213</v>
      </c>
      <c r="I1912" s="17" t="s">
        <v>214</v>
      </c>
      <c r="J1912" s="17" t="s">
        <v>215</v>
      </c>
      <c r="K1912" s="17" t="s">
        <v>216</v>
      </c>
      <c r="L1912" s="17" t="s">
        <v>101</v>
      </c>
      <c r="M1912" s="17" t="s">
        <v>812</v>
      </c>
      <c r="N1912" s="17" t="s">
        <v>103</v>
      </c>
      <c r="O1912" s="17">
        <v>0</v>
      </c>
      <c r="P1912" s="18">
        <v>0</v>
      </c>
      <c r="Q1912" s="17" t="s">
        <v>121</v>
      </c>
      <c r="R1912" s="17" t="s">
        <v>122</v>
      </c>
      <c r="S1912" s="17" t="s">
        <v>210</v>
      </c>
      <c r="T1912" s="17" t="s">
        <v>121</v>
      </c>
      <c r="U1912" s="17" t="s">
        <v>122</v>
      </c>
      <c r="V1912" s="17" t="s">
        <v>210</v>
      </c>
      <c r="W1912" s="17" t="s">
        <v>211</v>
      </c>
      <c r="X1912" s="50">
        <v>43656</v>
      </c>
      <c r="Y1912" s="50">
        <v>43686</v>
      </c>
      <c r="Z1912" s="17">
        <f t="shared" si="138"/>
        <v>1905</v>
      </c>
      <c r="AA1912" s="18">
        <f>150+80+140</f>
        <v>370</v>
      </c>
      <c r="AB1912" s="18">
        <v>0</v>
      </c>
      <c r="AD1912" s="31" t="s">
        <v>400</v>
      </c>
      <c r="AE1912" s="17">
        <f t="shared" si="139"/>
        <v>1905</v>
      </c>
      <c r="AF1912" s="32" t="s">
        <v>401</v>
      </c>
      <c r="AG1912" s="33" t="s">
        <v>173</v>
      </c>
      <c r="AH1912" s="19">
        <f t="shared" si="143"/>
        <v>43738</v>
      </c>
      <c r="AI1912" s="19">
        <f t="shared" si="145"/>
        <v>43738</v>
      </c>
      <c r="AJ1912" s="17" t="s">
        <v>402</v>
      </c>
    </row>
    <row r="1913" spans="1:36" ht="15" customHeight="1">
      <c r="A1913" s="38">
        <f t="shared" si="140"/>
        <v>2019</v>
      </c>
      <c r="B1913" s="19">
        <v>43647</v>
      </c>
      <c r="C1913" s="19">
        <v>43738</v>
      </c>
      <c r="D1913" s="17" t="s">
        <v>96</v>
      </c>
      <c r="E1913" s="17">
        <v>311</v>
      </c>
      <c r="F1913" s="17" t="s">
        <v>204</v>
      </c>
      <c r="G1913" s="17" t="s">
        <v>204</v>
      </c>
      <c r="H1913" s="17" t="s">
        <v>205</v>
      </c>
      <c r="I1913" s="17" t="s">
        <v>217</v>
      </c>
      <c r="J1913" s="17" t="s">
        <v>218</v>
      </c>
      <c r="K1913" s="17" t="s">
        <v>219</v>
      </c>
      <c r="L1913" s="17" t="s">
        <v>101</v>
      </c>
      <c r="M1913" s="17" t="s">
        <v>233</v>
      </c>
      <c r="N1913" s="17" t="s">
        <v>103</v>
      </c>
      <c r="O1913" s="17">
        <v>1</v>
      </c>
      <c r="P1913" s="18">
        <v>170</v>
      </c>
      <c r="Q1913" s="17" t="s">
        <v>121</v>
      </c>
      <c r="R1913" s="17" t="s">
        <v>122</v>
      </c>
      <c r="S1913" s="17" t="s">
        <v>210</v>
      </c>
      <c r="T1913" s="17" t="s">
        <v>121</v>
      </c>
      <c r="U1913" s="17" t="s">
        <v>122</v>
      </c>
      <c r="V1913" s="17" t="s">
        <v>202</v>
      </c>
      <c r="W1913" s="17" t="s">
        <v>211</v>
      </c>
      <c r="X1913" s="50">
        <v>43664</v>
      </c>
      <c r="Y1913" s="50">
        <v>43685</v>
      </c>
      <c r="Z1913" s="17">
        <f t="shared" si="138"/>
        <v>1906</v>
      </c>
      <c r="AA1913" s="18">
        <f>340+170</f>
        <v>510</v>
      </c>
      <c r="AB1913" s="18">
        <v>0</v>
      </c>
      <c r="AD1913" s="31" t="s">
        <v>400</v>
      </c>
      <c r="AE1913" s="17">
        <f t="shared" si="139"/>
        <v>1906</v>
      </c>
      <c r="AF1913" s="32" t="s">
        <v>401</v>
      </c>
      <c r="AG1913" s="33" t="s">
        <v>173</v>
      </c>
      <c r="AH1913" s="19">
        <f t="shared" si="143"/>
        <v>43738</v>
      </c>
      <c r="AI1913" s="19">
        <f t="shared" si="145"/>
        <v>43738</v>
      </c>
      <c r="AJ1913" s="17" t="s">
        <v>402</v>
      </c>
    </row>
    <row r="1914" spans="1:36" ht="15" customHeight="1">
      <c r="A1914" s="38">
        <f t="shared" si="140"/>
        <v>2019</v>
      </c>
      <c r="B1914" s="19">
        <v>43647</v>
      </c>
      <c r="C1914" s="19">
        <v>43738</v>
      </c>
      <c r="D1914" s="17" t="s">
        <v>96</v>
      </c>
      <c r="E1914" s="17">
        <v>306</v>
      </c>
      <c r="F1914" s="17" t="s">
        <v>814</v>
      </c>
      <c r="G1914" s="17" t="s">
        <v>814</v>
      </c>
      <c r="H1914" s="17" t="s">
        <v>205</v>
      </c>
      <c r="I1914" s="17" t="s">
        <v>815</v>
      </c>
      <c r="J1914" s="17" t="s">
        <v>250</v>
      </c>
      <c r="K1914" s="17" t="s">
        <v>175</v>
      </c>
      <c r="L1914" s="17" t="s">
        <v>101</v>
      </c>
      <c r="M1914" s="17" t="s">
        <v>812</v>
      </c>
      <c r="N1914" s="17" t="s">
        <v>103</v>
      </c>
      <c r="O1914" s="17">
        <v>0</v>
      </c>
      <c r="P1914" s="18">
        <v>0</v>
      </c>
      <c r="Q1914" s="17" t="s">
        <v>121</v>
      </c>
      <c r="R1914" s="17" t="s">
        <v>122</v>
      </c>
      <c r="S1914" s="17" t="s">
        <v>793</v>
      </c>
      <c r="T1914" s="17" t="s">
        <v>121</v>
      </c>
      <c r="U1914" s="17" t="s">
        <v>122</v>
      </c>
      <c r="V1914" s="17" t="s">
        <v>793</v>
      </c>
      <c r="W1914" s="17" t="s">
        <v>813</v>
      </c>
      <c r="X1914" s="50">
        <v>43696</v>
      </c>
      <c r="Y1914" s="50">
        <f t="shared" si="141"/>
        <v>43696</v>
      </c>
      <c r="Z1914" s="17">
        <f t="shared" si="138"/>
        <v>1907</v>
      </c>
      <c r="AA1914" s="18">
        <v>100</v>
      </c>
      <c r="AB1914" s="18">
        <v>0</v>
      </c>
      <c r="AD1914" s="31" t="s">
        <v>400</v>
      </c>
      <c r="AE1914" s="17">
        <f t="shared" si="139"/>
        <v>1907</v>
      </c>
      <c r="AF1914" s="32" t="s">
        <v>401</v>
      </c>
      <c r="AG1914" s="33" t="s">
        <v>173</v>
      </c>
      <c r="AH1914" s="19">
        <f t="shared" si="143"/>
        <v>43738</v>
      </c>
      <c r="AI1914" s="19">
        <f t="shared" si="145"/>
        <v>43738</v>
      </c>
      <c r="AJ1914" s="17" t="s">
        <v>402</v>
      </c>
    </row>
    <row r="1915" spans="1:36" ht="15" customHeight="1">
      <c r="A1915" s="38">
        <f t="shared" si="140"/>
        <v>2019</v>
      </c>
      <c r="B1915" s="19">
        <v>43647</v>
      </c>
      <c r="C1915" s="19">
        <v>43738</v>
      </c>
      <c r="D1915" s="17" t="s">
        <v>96</v>
      </c>
      <c r="E1915" s="17">
        <v>311</v>
      </c>
      <c r="F1915" s="17" t="s">
        <v>204</v>
      </c>
      <c r="G1915" s="17" t="s">
        <v>204</v>
      </c>
      <c r="H1915" s="17" t="s">
        <v>205</v>
      </c>
      <c r="I1915" s="17" t="s">
        <v>217</v>
      </c>
      <c r="J1915" s="17" t="s">
        <v>218</v>
      </c>
      <c r="K1915" s="17" t="s">
        <v>219</v>
      </c>
      <c r="L1915" s="17" t="s">
        <v>101</v>
      </c>
      <c r="M1915" s="17" t="s">
        <v>233</v>
      </c>
      <c r="N1915" s="17" t="s">
        <v>103</v>
      </c>
      <c r="O1915" s="17">
        <v>1</v>
      </c>
      <c r="P1915" s="18">
        <v>170</v>
      </c>
      <c r="Q1915" s="17" t="s">
        <v>121</v>
      </c>
      <c r="R1915" s="17" t="s">
        <v>122</v>
      </c>
      <c r="S1915" s="17" t="s">
        <v>210</v>
      </c>
      <c r="T1915" s="17" t="s">
        <v>121</v>
      </c>
      <c r="U1915" s="17" t="s">
        <v>122</v>
      </c>
      <c r="V1915" s="17" t="s">
        <v>202</v>
      </c>
      <c r="W1915" s="17" t="s">
        <v>211</v>
      </c>
      <c r="X1915" s="50">
        <v>43695</v>
      </c>
      <c r="Y1915" s="50">
        <v>43699</v>
      </c>
      <c r="Z1915" s="17">
        <f t="shared" si="138"/>
        <v>1908</v>
      </c>
      <c r="AA1915" s="18">
        <f>170+350+340</f>
        <v>860</v>
      </c>
      <c r="AB1915" s="18">
        <v>0</v>
      </c>
      <c r="AD1915" s="31" t="s">
        <v>400</v>
      </c>
      <c r="AE1915" s="17">
        <f t="shared" si="139"/>
        <v>1908</v>
      </c>
      <c r="AF1915" s="32" t="s">
        <v>401</v>
      </c>
      <c r="AG1915" s="33" t="s">
        <v>173</v>
      </c>
      <c r="AH1915" s="19">
        <f t="shared" si="143"/>
        <v>43738</v>
      </c>
      <c r="AI1915" s="19">
        <f t="shared" si="145"/>
        <v>43738</v>
      </c>
      <c r="AJ1915" s="17" t="s">
        <v>402</v>
      </c>
    </row>
    <row r="1916" spans="1:36" ht="15" customHeight="1">
      <c r="A1916" s="38">
        <f t="shared" si="140"/>
        <v>2019</v>
      </c>
      <c r="B1916" s="19">
        <v>43647</v>
      </c>
      <c r="C1916" s="19">
        <v>43738</v>
      </c>
      <c r="D1916" s="17" t="s">
        <v>96</v>
      </c>
      <c r="E1916" s="17">
        <v>202</v>
      </c>
      <c r="F1916" s="17" t="s">
        <v>114</v>
      </c>
      <c r="G1916" s="17" t="s">
        <v>114</v>
      </c>
      <c r="H1916" s="17" t="s">
        <v>254</v>
      </c>
      <c r="I1916" s="17" t="s">
        <v>255</v>
      </c>
      <c r="J1916" s="17" t="s">
        <v>248</v>
      </c>
      <c r="K1916" s="17" t="s">
        <v>239</v>
      </c>
      <c r="L1916" s="17" t="s">
        <v>101</v>
      </c>
      <c r="M1916" s="17" t="s">
        <v>2367</v>
      </c>
      <c r="N1916" s="17" t="s">
        <v>103</v>
      </c>
      <c r="O1916" s="17">
        <v>4</v>
      </c>
      <c r="P1916" s="18">
        <f>((2350+1544.01)/5)*4</f>
        <v>3115.2080000000001</v>
      </c>
      <c r="Q1916" s="17" t="s">
        <v>121</v>
      </c>
      <c r="R1916" s="17" t="s">
        <v>122</v>
      </c>
      <c r="S1916" s="17" t="s">
        <v>122</v>
      </c>
      <c r="T1916" s="17" t="s">
        <v>121</v>
      </c>
      <c r="U1916" s="17" t="s">
        <v>136</v>
      </c>
      <c r="V1916" s="17" t="s">
        <v>136</v>
      </c>
      <c r="W1916" s="17" t="s">
        <v>125</v>
      </c>
      <c r="X1916" s="50">
        <v>43714</v>
      </c>
      <c r="Y1916" s="50">
        <f t="shared" ref="Y1916:Y1979" si="146">+X1916</f>
        <v>43714</v>
      </c>
      <c r="Z1916" s="17">
        <f t="shared" si="138"/>
        <v>1909</v>
      </c>
      <c r="AA1916" s="18">
        <f>2350+1544.01</f>
        <v>3894.01</v>
      </c>
      <c r="AB1916" s="18">
        <v>0</v>
      </c>
      <c r="AD1916" s="31" t="s">
        <v>400</v>
      </c>
      <c r="AE1916" s="17">
        <f t="shared" si="139"/>
        <v>1909</v>
      </c>
      <c r="AF1916" s="32" t="s">
        <v>401</v>
      </c>
      <c r="AG1916" s="33" t="s">
        <v>173</v>
      </c>
      <c r="AH1916" s="19">
        <f t="shared" si="143"/>
        <v>43738</v>
      </c>
      <c r="AI1916" s="19">
        <f t="shared" si="145"/>
        <v>43738</v>
      </c>
      <c r="AJ1916" s="17" t="s">
        <v>402</v>
      </c>
    </row>
    <row r="1917" spans="1:36" ht="15" customHeight="1">
      <c r="A1917" s="38">
        <f t="shared" si="140"/>
        <v>2019</v>
      </c>
      <c r="B1917" s="19">
        <v>43647</v>
      </c>
      <c r="C1917" s="19">
        <v>43738</v>
      </c>
      <c r="D1917" s="17" t="s">
        <v>96</v>
      </c>
      <c r="E1917" s="17">
        <v>209</v>
      </c>
      <c r="F1917" s="17" t="s">
        <v>263</v>
      </c>
      <c r="G1917" s="17" t="s">
        <v>263</v>
      </c>
      <c r="H1917" s="17" t="s">
        <v>264</v>
      </c>
      <c r="I1917" s="17" t="s">
        <v>1969</v>
      </c>
      <c r="J1917" s="17" t="s">
        <v>216</v>
      </c>
      <c r="K1917" s="17" t="s">
        <v>1970</v>
      </c>
      <c r="L1917" s="17" t="s">
        <v>102</v>
      </c>
      <c r="M1917" s="17" t="s">
        <v>2368</v>
      </c>
      <c r="N1917" s="17" t="s">
        <v>103</v>
      </c>
      <c r="O1917" s="17">
        <v>4</v>
      </c>
      <c r="P1917" s="18">
        <f>(591.25/4)*3</f>
        <v>443.4375</v>
      </c>
      <c r="Q1917" s="17" t="s">
        <v>121</v>
      </c>
      <c r="R1917" s="17" t="s">
        <v>122</v>
      </c>
      <c r="S1917" s="17" t="s">
        <v>122</v>
      </c>
      <c r="T1917" s="17" t="s">
        <v>121</v>
      </c>
      <c r="U1917" s="17" t="s">
        <v>122</v>
      </c>
      <c r="V1917" s="17" t="s">
        <v>122</v>
      </c>
      <c r="W1917" s="17" t="s">
        <v>2368</v>
      </c>
      <c r="X1917" s="50">
        <v>43705</v>
      </c>
      <c r="Y1917" s="50">
        <f t="shared" si="146"/>
        <v>43705</v>
      </c>
      <c r="Z1917" s="17">
        <f t="shared" ref="Z1917:Z1980" si="147">+Z1916+1</f>
        <v>1910</v>
      </c>
      <c r="AA1917" s="18">
        <v>591.25</v>
      </c>
      <c r="AB1917" s="18">
        <v>0</v>
      </c>
      <c r="AD1917" s="31" t="s">
        <v>400</v>
      </c>
      <c r="AE1917" s="17">
        <f t="shared" ref="AE1917:AE1980" si="148">+AE1916+1</f>
        <v>1910</v>
      </c>
      <c r="AF1917" s="32" t="s">
        <v>401</v>
      </c>
      <c r="AG1917" s="33" t="s">
        <v>173</v>
      </c>
      <c r="AH1917" s="19">
        <f t="shared" si="143"/>
        <v>43738</v>
      </c>
      <c r="AI1917" s="19">
        <f t="shared" si="145"/>
        <v>43738</v>
      </c>
      <c r="AJ1917" s="17" t="s">
        <v>402</v>
      </c>
    </row>
    <row r="1918" spans="1:36" ht="15" customHeight="1">
      <c r="A1918" s="38">
        <f t="shared" ref="A1918:A1981" si="149">YEAR(B1918)</f>
        <v>2019</v>
      </c>
      <c r="B1918" s="19">
        <v>43647</v>
      </c>
      <c r="C1918" s="19">
        <v>43738</v>
      </c>
      <c r="D1918" s="17" t="s">
        <v>96</v>
      </c>
      <c r="E1918" s="17">
        <v>217</v>
      </c>
      <c r="F1918" s="17" t="s">
        <v>2356</v>
      </c>
      <c r="G1918" s="17" t="s">
        <v>2356</v>
      </c>
      <c r="H1918" s="17" t="s">
        <v>2357</v>
      </c>
      <c r="I1918" s="17" t="s">
        <v>2358</v>
      </c>
      <c r="J1918" s="17" t="s">
        <v>2359</v>
      </c>
      <c r="K1918" s="17" t="s">
        <v>182</v>
      </c>
      <c r="L1918" s="17" t="s">
        <v>101</v>
      </c>
      <c r="M1918" s="17" t="s">
        <v>233</v>
      </c>
      <c r="N1918" s="17" t="s">
        <v>103</v>
      </c>
      <c r="O1918" s="17">
        <v>3</v>
      </c>
      <c r="P1918" s="18">
        <f>(2971/3)*2</f>
        <v>1980.6666666666667</v>
      </c>
      <c r="Q1918" s="17" t="s">
        <v>121</v>
      </c>
      <c r="R1918" s="17" t="s">
        <v>122</v>
      </c>
      <c r="S1918" s="17" t="s">
        <v>122</v>
      </c>
      <c r="T1918" s="17" t="s">
        <v>121</v>
      </c>
      <c r="U1918" s="17" t="s">
        <v>122</v>
      </c>
      <c r="V1918" s="17" t="s">
        <v>122</v>
      </c>
      <c r="W1918" s="17" t="s">
        <v>2360</v>
      </c>
      <c r="X1918" s="50">
        <v>43694</v>
      </c>
      <c r="Y1918" s="50">
        <v>43691</v>
      </c>
      <c r="Z1918" s="17">
        <f t="shared" si="147"/>
        <v>1911</v>
      </c>
      <c r="AA1918" s="18">
        <f>300+150+550+450+700+395+426</f>
        <v>2971</v>
      </c>
      <c r="AB1918" s="18">
        <v>0</v>
      </c>
      <c r="AD1918" s="31" t="s">
        <v>400</v>
      </c>
      <c r="AE1918" s="17">
        <f t="shared" si="148"/>
        <v>1911</v>
      </c>
      <c r="AF1918" s="32" t="s">
        <v>401</v>
      </c>
      <c r="AG1918" s="33" t="s">
        <v>173</v>
      </c>
      <c r="AH1918" s="19">
        <f t="shared" si="143"/>
        <v>43738</v>
      </c>
      <c r="AI1918" s="19">
        <f t="shared" si="145"/>
        <v>43738</v>
      </c>
      <c r="AJ1918" s="17" t="s">
        <v>402</v>
      </c>
    </row>
    <row r="1919" spans="1:36" ht="15" customHeight="1">
      <c r="A1919" s="38">
        <f t="shared" si="149"/>
        <v>2019</v>
      </c>
      <c r="B1919" s="19">
        <v>43647</v>
      </c>
      <c r="C1919" s="19">
        <v>43738</v>
      </c>
      <c r="D1919" s="17" t="s">
        <v>96</v>
      </c>
      <c r="E1919" s="17">
        <v>322</v>
      </c>
      <c r="F1919" s="17" t="s">
        <v>144</v>
      </c>
      <c r="G1919" s="17" t="s">
        <v>144</v>
      </c>
      <c r="H1919" s="17" t="s">
        <v>145</v>
      </c>
      <c r="I1919" s="17" t="s">
        <v>304</v>
      </c>
      <c r="J1919" s="17" t="s">
        <v>305</v>
      </c>
      <c r="K1919" s="17" t="s">
        <v>306</v>
      </c>
      <c r="L1919" s="17" t="s">
        <v>101</v>
      </c>
      <c r="M1919" s="17" t="s">
        <v>164</v>
      </c>
      <c r="N1919" s="17" t="s">
        <v>103</v>
      </c>
      <c r="O1919" s="17">
        <v>0</v>
      </c>
      <c r="P1919" s="18">
        <v>0</v>
      </c>
      <c r="Q1919" s="17" t="s">
        <v>121</v>
      </c>
      <c r="R1919" s="17" t="s">
        <v>122</v>
      </c>
      <c r="S1919" s="17" t="s">
        <v>122</v>
      </c>
      <c r="T1919" s="17" t="s">
        <v>121</v>
      </c>
      <c r="U1919" s="17" t="s">
        <v>122</v>
      </c>
      <c r="V1919" s="17" t="s">
        <v>122</v>
      </c>
      <c r="W1919" s="17" t="s">
        <v>1925</v>
      </c>
      <c r="X1919" s="50">
        <v>43664</v>
      </c>
      <c r="Y1919" s="50">
        <v>43696</v>
      </c>
      <c r="Z1919" s="17">
        <f t="shared" si="147"/>
        <v>1912</v>
      </c>
      <c r="AA1919" s="18">
        <f>850+1500+110+261+261</f>
        <v>2982</v>
      </c>
      <c r="AB1919" s="18">
        <v>0</v>
      </c>
      <c r="AD1919" s="31" t="s">
        <v>400</v>
      </c>
      <c r="AE1919" s="17">
        <f t="shared" si="148"/>
        <v>1912</v>
      </c>
      <c r="AF1919" s="32" t="s">
        <v>401</v>
      </c>
      <c r="AG1919" s="33" t="s">
        <v>173</v>
      </c>
      <c r="AH1919" s="19">
        <f t="shared" si="143"/>
        <v>43738</v>
      </c>
      <c r="AI1919" s="19">
        <f t="shared" si="145"/>
        <v>43738</v>
      </c>
      <c r="AJ1919" s="17" t="s">
        <v>402</v>
      </c>
    </row>
    <row r="1920" spans="1:36" ht="15" customHeight="1">
      <c r="A1920" s="38">
        <f t="shared" si="149"/>
        <v>2019</v>
      </c>
      <c r="B1920" s="19">
        <v>43647</v>
      </c>
      <c r="C1920" s="19">
        <v>43738</v>
      </c>
      <c r="D1920" s="17" t="s">
        <v>96</v>
      </c>
      <c r="E1920" s="17">
        <v>322</v>
      </c>
      <c r="F1920" s="17" t="s">
        <v>144</v>
      </c>
      <c r="G1920" s="17" t="s">
        <v>144</v>
      </c>
      <c r="H1920" s="17" t="s">
        <v>145</v>
      </c>
      <c r="I1920" s="17" t="s">
        <v>304</v>
      </c>
      <c r="J1920" s="17" t="s">
        <v>305</v>
      </c>
      <c r="K1920" s="17" t="s">
        <v>306</v>
      </c>
      <c r="L1920" s="17" t="s">
        <v>101</v>
      </c>
      <c r="M1920" s="17" t="s">
        <v>164</v>
      </c>
      <c r="N1920" s="17" t="s">
        <v>103</v>
      </c>
      <c r="O1920" s="17">
        <v>0</v>
      </c>
      <c r="P1920" s="18">
        <v>0</v>
      </c>
      <c r="Q1920" s="17" t="s">
        <v>121</v>
      </c>
      <c r="R1920" s="17" t="s">
        <v>122</v>
      </c>
      <c r="S1920" s="17" t="s">
        <v>122</v>
      </c>
      <c r="T1920" s="17" t="s">
        <v>121</v>
      </c>
      <c r="U1920" s="17" t="s">
        <v>122</v>
      </c>
      <c r="V1920" s="17" t="s">
        <v>122</v>
      </c>
      <c r="W1920" s="17" t="s">
        <v>1925</v>
      </c>
      <c r="X1920" s="50">
        <v>43670</v>
      </c>
      <c r="Y1920" s="50">
        <v>43690</v>
      </c>
      <c r="Z1920" s="17">
        <f t="shared" si="147"/>
        <v>1913</v>
      </c>
      <c r="AA1920" s="18">
        <f>350+139+209+240+282.7+243+274+271.7+255.2</f>
        <v>2264.6</v>
      </c>
      <c r="AB1920" s="18">
        <v>0</v>
      </c>
      <c r="AD1920" s="31" t="s">
        <v>400</v>
      </c>
      <c r="AE1920" s="17">
        <f t="shared" si="148"/>
        <v>1913</v>
      </c>
      <c r="AF1920" s="32" t="s">
        <v>401</v>
      </c>
      <c r="AG1920" s="33" t="s">
        <v>173</v>
      </c>
      <c r="AH1920" s="19">
        <f t="shared" si="143"/>
        <v>43738</v>
      </c>
      <c r="AI1920" s="19">
        <f t="shared" si="145"/>
        <v>43738</v>
      </c>
      <c r="AJ1920" s="17" t="s">
        <v>402</v>
      </c>
    </row>
    <row r="1921" spans="1:36" ht="15" customHeight="1">
      <c r="A1921" s="38">
        <f t="shared" si="149"/>
        <v>2019</v>
      </c>
      <c r="B1921" s="19">
        <v>43647</v>
      </c>
      <c r="C1921" s="19">
        <v>43738</v>
      </c>
      <c r="D1921" s="17" t="s">
        <v>96</v>
      </c>
      <c r="E1921" s="17">
        <v>322</v>
      </c>
      <c r="F1921" s="17" t="s">
        <v>144</v>
      </c>
      <c r="G1921" s="17" t="s">
        <v>144</v>
      </c>
      <c r="H1921" s="17" t="s">
        <v>145</v>
      </c>
      <c r="I1921" s="17" t="s">
        <v>304</v>
      </c>
      <c r="J1921" s="17" t="s">
        <v>305</v>
      </c>
      <c r="K1921" s="17" t="s">
        <v>306</v>
      </c>
      <c r="L1921" s="17" t="s">
        <v>101</v>
      </c>
      <c r="M1921" s="17" t="s">
        <v>164</v>
      </c>
      <c r="N1921" s="17" t="s">
        <v>103</v>
      </c>
      <c r="O1921" s="17">
        <v>0</v>
      </c>
      <c r="P1921" s="18">
        <v>0</v>
      </c>
      <c r="Q1921" s="17" t="s">
        <v>121</v>
      </c>
      <c r="R1921" s="17" t="s">
        <v>122</v>
      </c>
      <c r="S1921" s="17" t="s">
        <v>122</v>
      </c>
      <c r="T1921" s="17" t="s">
        <v>121</v>
      </c>
      <c r="U1921" s="17" t="s">
        <v>122</v>
      </c>
      <c r="V1921" s="17" t="s">
        <v>122</v>
      </c>
      <c r="W1921" s="17" t="s">
        <v>1925</v>
      </c>
      <c r="X1921" s="50">
        <v>43650</v>
      </c>
      <c r="Y1921" s="50">
        <v>43661</v>
      </c>
      <c r="Z1921" s="17">
        <f t="shared" si="147"/>
        <v>1914</v>
      </c>
      <c r="AA1921" s="18">
        <f>100+150+150+150+1500</f>
        <v>2050</v>
      </c>
      <c r="AB1921" s="18">
        <v>0</v>
      </c>
      <c r="AD1921" s="31" t="s">
        <v>400</v>
      </c>
      <c r="AE1921" s="17">
        <f t="shared" si="148"/>
        <v>1914</v>
      </c>
      <c r="AF1921" s="32" t="s">
        <v>401</v>
      </c>
      <c r="AG1921" s="33" t="s">
        <v>173</v>
      </c>
      <c r="AH1921" s="19">
        <f t="shared" si="143"/>
        <v>43738</v>
      </c>
      <c r="AI1921" s="19">
        <f t="shared" si="145"/>
        <v>43738</v>
      </c>
      <c r="AJ1921" s="17" t="s">
        <v>402</v>
      </c>
    </row>
    <row r="1922" spans="1:36" ht="15" customHeight="1">
      <c r="A1922" s="38">
        <f t="shared" si="149"/>
        <v>2019</v>
      </c>
      <c r="B1922" s="19">
        <v>43647</v>
      </c>
      <c r="C1922" s="19">
        <v>43738</v>
      </c>
      <c r="D1922" s="17" t="s">
        <v>96</v>
      </c>
      <c r="E1922" s="17">
        <v>322</v>
      </c>
      <c r="F1922" s="17" t="s">
        <v>144</v>
      </c>
      <c r="G1922" s="17" t="s">
        <v>144</v>
      </c>
      <c r="H1922" s="17" t="s">
        <v>145</v>
      </c>
      <c r="I1922" s="17" t="s">
        <v>304</v>
      </c>
      <c r="J1922" s="17" t="s">
        <v>305</v>
      </c>
      <c r="K1922" s="17" t="s">
        <v>306</v>
      </c>
      <c r="L1922" s="17" t="s">
        <v>101</v>
      </c>
      <c r="M1922" s="17" t="s">
        <v>164</v>
      </c>
      <c r="N1922" s="17" t="s">
        <v>103</v>
      </c>
      <c r="O1922" s="17">
        <v>0</v>
      </c>
      <c r="P1922" s="18">
        <v>0</v>
      </c>
      <c r="Q1922" s="17" t="s">
        <v>121</v>
      </c>
      <c r="R1922" s="17" t="s">
        <v>122</v>
      </c>
      <c r="S1922" s="17" t="s">
        <v>122</v>
      </c>
      <c r="T1922" s="17" t="s">
        <v>121</v>
      </c>
      <c r="U1922" s="17" t="s">
        <v>122</v>
      </c>
      <c r="V1922" s="17" t="s">
        <v>122</v>
      </c>
      <c r="W1922" s="17" t="s">
        <v>1925</v>
      </c>
      <c r="X1922" s="50">
        <v>43649</v>
      </c>
      <c r="Y1922" s="50">
        <v>43660</v>
      </c>
      <c r="Z1922" s="17">
        <f t="shared" si="147"/>
        <v>1915</v>
      </c>
      <c r="AA1922" s="18">
        <f>233+202.4+167+198+195+125+157+227+350+191.01</f>
        <v>2045.41</v>
      </c>
      <c r="AB1922" s="18">
        <v>0</v>
      </c>
      <c r="AD1922" s="31" t="s">
        <v>400</v>
      </c>
      <c r="AE1922" s="17">
        <f t="shared" si="148"/>
        <v>1915</v>
      </c>
      <c r="AF1922" s="32" t="s">
        <v>401</v>
      </c>
      <c r="AG1922" s="33" t="s">
        <v>173</v>
      </c>
      <c r="AH1922" s="19">
        <f t="shared" si="143"/>
        <v>43738</v>
      </c>
      <c r="AI1922" s="19">
        <f t="shared" si="145"/>
        <v>43738</v>
      </c>
      <c r="AJ1922" s="17" t="s">
        <v>402</v>
      </c>
    </row>
    <row r="1923" spans="1:36" ht="15" customHeight="1">
      <c r="A1923" s="38">
        <f t="shared" si="149"/>
        <v>2019</v>
      </c>
      <c r="B1923" s="19">
        <v>43647</v>
      </c>
      <c r="C1923" s="19">
        <v>43738</v>
      </c>
      <c r="D1923" s="17" t="s">
        <v>96</v>
      </c>
      <c r="E1923" s="17">
        <v>203</v>
      </c>
      <c r="F1923" s="17" t="s">
        <v>307</v>
      </c>
      <c r="G1923" s="36" t="s">
        <v>126</v>
      </c>
      <c r="H1923" s="17" t="s">
        <v>127</v>
      </c>
      <c r="I1923" s="17" t="s">
        <v>1366</v>
      </c>
      <c r="J1923" s="17" t="s">
        <v>1367</v>
      </c>
      <c r="K1923" s="17" t="s">
        <v>1368</v>
      </c>
      <c r="L1923" s="17" t="s">
        <v>102</v>
      </c>
      <c r="M1923" s="17" t="s">
        <v>1384</v>
      </c>
      <c r="N1923" s="17" t="s">
        <v>103</v>
      </c>
      <c r="O1923" s="17">
        <v>0</v>
      </c>
      <c r="P1923" s="18">
        <v>0</v>
      </c>
      <c r="Q1923" s="17" t="s">
        <v>121</v>
      </c>
      <c r="R1923" s="17" t="s">
        <v>122</v>
      </c>
      <c r="S1923" s="17" t="s">
        <v>122</v>
      </c>
      <c r="T1923" s="17" t="s">
        <v>121</v>
      </c>
      <c r="U1923" s="17" t="s">
        <v>136</v>
      </c>
      <c r="V1923" s="17" t="s">
        <v>136</v>
      </c>
      <c r="W1923" s="17" t="s">
        <v>1711</v>
      </c>
      <c r="X1923" s="50">
        <v>43662</v>
      </c>
      <c r="Y1923" s="50">
        <f t="shared" ref="Y1923" si="150">+X1923</f>
        <v>43662</v>
      </c>
      <c r="Z1923" s="17">
        <f t="shared" si="147"/>
        <v>1916</v>
      </c>
      <c r="AA1923" s="18">
        <v>700</v>
      </c>
      <c r="AB1923" s="18">
        <v>0</v>
      </c>
      <c r="AD1923" s="31" t="s">
        <v>400</v>
      </c>
      <c r="AE1923" s="17">
        <f t="shared" si="148"/>
        <v>1916</v>
      </c>
      <c r="AF1923" s="32" t="s">
        <v>401</v>
      </c>
      <c r="AG1923" s="33" t="s">
        <v>173</v>
      </c>
      <c r="AH1923" s="19">
        <f t="shared" si="143"/>
        <v>43738</v>
      </c>
      <c r="AI1923" s="19">
        <f t="shared" si="145"/>
        <v>43738</v>
      </c>
      <c r="AJ1923" s="17" t="s">
        <v>402</v>
      </c>
    </row>
    <row r="1924" spans="1:36" ht="15" customHeight="1">
      <c r="A1924" s="38">
        <f t="shared" si="149"/>
        <v>2019</v>
      </c>
      <c r="B1924" s="19">
        <v>43647</v>
      </c>
      <c r="C1924" s="19">
        <v>43738</v>
      </c>
      <c r="D1924" s="17" t="s">
        <v>96</v>
      </c>
      <c r="E1924" s="17">
        <v>203</v>
      </c>
      <c r="F1924" s="17" t="s">
        <v>307</v>
      </c>
      <c r="G1924" s="36" t="s">
        <v>126</v>
      </c>
      <c r="H1924" s="17" t="s">
        <v>127</v>
      </c>
      <c r="I1924" s="17" t="s">
        <v>1366</v>
      </c>
      <c r="J1924" s="17" t="s">
        <v>1367</v>
      </c>
      <c r="K1924" s="17" t="s">
        <v>1368</v>
      </c>
      <c r="L1924" s="17" t="s">
        <v>102</v>
      </c>
      <c r="M1924" s="17" t="s">
        <v>1711</v>
      </c>
      <c r="N1924" s="17" t="s">
        <v>103</v>
      </c>
      <c r="O1924" s="17">
        <v>2</v>
      </c>
      <c r="P1924" s="18">
        <v>54</v>
      </c>
      <c r="Q1924" s="17" t="s">
        <v>121</v>
      </c>
      <c r="R1924" s="17" t="s">
        <v>122</v>
      </c>
      <c r="S1924" s="17" t="s">
        <v>122</v>
      </c>
      <c r="T1924" s="17" t="s">
        <v>121</v>
      </c>
      <c r="U1924" s="17" t="s">
        <v>122</v>
      </c>
      <c r="V1924" s="17" t="s">
        <v>122</v>
      </c>
      <c r="W1924" s="17" t="s">
        <v>1711</v>
      </c>
      <c r="X1924" s="50">
        <v>43657</v>
      </c>
      <c r="Y1924" s="50">
        <f t="shared" si="146"/>
        <v>43657</v>
      </c>
      <c r="Z1924" s="17">
        <f t="shared" si="147"/>
        <v>1917</v>
      </c>
      <c r="AA1924" s="18">
        <v>108</v>
      </c>
      <c r="AB1924" s="18">
        <v>0</v>
      </c>
      <c r="AD1924" s="31" t="s">
        <v>400</v>
      </c>
      <c r="AE1924" s="17">
        <f t="shared" si="148"/>
        <v>1917</v>
      </c>
      <c r="AF1924" s="32" t="s">
        <v>401</v>
      </c>
      <c r="AG1924" s="33" t="s">
        <v>173</v>
      </c>
      <c r="AH1924" s="19">
        <f t="shared" si="143"/>
        <v>43738</v>
      </c>
      <c r="AI1924" s="19">
        <f t="shared" si="145"/>
        <v>43738</v>
      </c>
      <c r="AJ1924" s="17" t="s">
        <v>402</v>
      </c>
    </row>
    <row r="1925" spans="1:36" ht="15" customHeight="1">
      <c r="A1925" s="38">
        <f t="shared" si="149"/>
        <v>2019</v>
      </c>
      <c r="B1925" s="19">
        <v>43647</v>
      </c>
      <c r="C1925" s="19">
        <v>43738</v>
      </c>
      <c r="D1925" s="17" t="s">
        <v>96</v>
      </c>
      <c r="E1925" s="17">
        <v>203</v>
      </c>
      <c r="F1925" s="17" t="s">
        <v>307</v>
      </c>
      <c r="G1925" s="36" t="s">
        <v>126</v>
      </c>
      <c r="H1925" s="17" t="s">
        <v>127</v>
      </c>
      <c r="I1925" s="17" t="s">
        <v>1366</v>
      </c>
      <c r="J1925" s="17" t="s">
        <v>1367</v>
      </c>
      <c r="K1925" s="17" t="s">
        <v>1368</v>
      </c>
      <c r="L1925" s="17" t="s">
        <v>102</v>
      </c>
      <c r="M1925" s="17" t="s">
        <v>1711</v>
      </c>
      <c r="N1925" s="17" t="s">
        <v>103</v>
      </c>
      <c r="O1925" s="17">
        <v>2</v>
      </c>
      <c r="P1925" s="18">
        <v>141.5</v>
      </c>
      <c r="Q1925" s="17" t="s">
        <v>121</v>
      </c>
      <c r="R1925" s="17" t="s">
        <v>122</v>
      </c>
      <c r="S1925" s="17" t="s">
        <v>122</v>
      </c>
      <c r="T1925" s="17" t="s">
        <v>121</v>
      </c>
      <c r="U1925" s="17" t="s">
        <v>122</v>
      </c>
      <c r="V1925" s="17" t="s">
        <v>122</v>
      </c>
      <c r="W1925" s="17" t="s">
        <v>1711</v>
      </c>
      <c r="X1925" s="50">
        <v>43656</v>
      </c>
      <c r="Y1925" s="50">
        <f t="shared" si="146"/>
        <v>43656</v>
      </c>
      <c r="Z1925" s="17">
        <f t="shared" si="147"/>
        <v>1918</v>
      </c>
      <c r="AA1925" s="18">
        <v>283</v>
      </c>
      <c r="AB1925" s="18">
        <v>0</v>
      </c>
      <c r="AD1925" s="31" t="s">
        <v>400</v>
      </c>
      <c r="AE1925" s="17">
        <f t="shared" si="148"/>
        <v>1918</v>
      </c>
      <c r="AF1925" s="32" t="s">
        <v>401</v>
      </c>
      <c r="AG1925" s="33" t="s">
        <v>173</v>
      </c>
      <c r="AH1925" s="19">
        <f t="shared" si="143"/>
        <v>43738</v>
      </c>
      <c r="AI1925" s="19">
        <f t="shared" si="145"/>
        <v>43738</v>
      </c>
      <c r="AJ1925" s="17" t="s">
        <v>402</v>
      </c>
    </row>
    <row r="1926" spans="1:36" ht="15" customHeight="1">
      <c r="A1926" s="38">
        <f t="shared" si="149"/>
        <v>2019</v>
      </c>
      <c r="B1926" s="19">
        <v>43647</v>
      </c>
      <c r="C1926" s="19">
        <v>43738</v>
      </c>
      <c r="D1926" s="17" t="s">
        <v>96</v>
      </c>
      <c r="E1926" s="17">
        <v>203</v>
      </c>
      <c r="F1926" s="17" t="s">
        <v>307</v>
      </c>
      <c r="G1926" s="36" t="s">
        <v>126</v>
      </c>
      <c r="H1926" s="17" t="s">
        <v>127</v>
      </c>
      <c r="I1926" s="17" t="s">
        <v>1366</v>
      </c>
      <c r="J1926" s="17" t="s">
        <v>1367</v>
      </c>
      <c r="K1926" s="17" t="s">
        <v>1368</v>
      </c>
      <c r="L1926" s="17" t="s">
        <v>102</v>
      </c>
      <c r="M1926" s="17" t="s">
        <v>1711</v>
      </c>
      <c r="N1926" s="17" t="s">
        <v>103</v>
      </c>
      <c r="O1926" s="17">
        <v>4</v>
      </c>
      <c r="P1926" s="18">
        <f>(557/4)*3</f>
        <v>417.75</v>
      </c>
      <c r="Q1926" s="17" t="s">
        <v>121</v>
      </c>
      <c r="R1926" s="17" t="s">
        <v>122</v>
      </c>
      <c r="S1926" s="17" t="s">
        <v>122</v>
      </c>
      <c r="T1926" s="17" t="s">
        <v>121</v>
      </c>
      <c r="U1926" s="17" t="s">
        <v>122</v>
      </c>
      <c r="V1926" s="17" t="s">
        <v>122</v>
      </c>
      <c r="W1926" s="17" t="s">
        <v>1711</v>
      </c>
      <c r="X1926" s="50">
        <v>43657</v>
      </c>
      <c r="Y1926" s="50">
        <f t="shared" si="146"/>
        <v>43657</v>
      </c>
      <c r="Z1926" s="17">
        <f t="shared" si="147"/>
        <v>1919</v>
      </c>
      <c r="AA1926" s="18">
        <v>557</v>
      </c>
      <c r="AB1926" s="18">
        <v>0</v>
      </c>
      <c r="AD1926" s="31" t="s">
        <v>400</v>
      </c>
      <c r="AE1926" s="17">
        <f t="shared" si="148"/>
        <v>1919</v>
      </c>
      <c r="AF1926" s="32" t="s">
        <v>401</v>
      </c>
      <c r="AG1926" s="33" t="s">
        <v>173</v>
      </c>
      <c r="AH1926" s="19">
        <f t="shared" si="143"/>
        <v>43738</v>
      </c>
      <c r="AI1926" s="19">
        <f t="shared" si="145"/>
        <v>43738</v>
      </c>
      <c r="AJ1926" s="17" t="s">
        <v>402</v>
      </c>
    </row>
    <row r="1927" spans="1:36" ht="15" customHeight="1">
      <c r="A1927" s="38">
        <f t="shared" si="149"/>
        <v>2019</v>
      </c>
      <c r="B1927" s="19">
        <v>43647</v>
      </c>
      <c r="C1927" s="19">
        <v>43738</v>
      </c>
      <c r="D1927" s="17" t="s">
        <v>96</v>
      </c>
      <c r="E1927" s="17">
        <v>203</v>
      </c>
      <c r="F1927" s="17" t="s">
        <v>307</v>
      </c>
      <c r="G1927" s="36" t="s">
        <v>126</v>
      </c>
      <c r="H1927" s="17" t="s">
        <v>127</v>
      </c>
      <c r="I1927" s="17" t="s">
        <v>1366</v>
      </c>
      <c r="J1927" s="17" t="s">
        <v>1367</v>
      </c>
      <c r="K1927" s="17" t="s">
        <v>1368</v>
      </c>
      <c r="L1927" s="17" t="s">
        <v>101</v>
      </c>
      <c r="M1927" s="17" t="s">
        <v>1711</v>
      </c>
      <c r="N1927" s="17" t="s">
        <v>103</v>
      </c>
      <c r="O1927" s="17">
        <v>0</v>
      </c>
      <c r="P1927" s="18">
        <v>0</v>
      </c>
      <c r="Q1927" s="17" t="s">
        <v>121</v>
      </c>
      <c r="R1927" s="17" t="s">
        <v>122</v>
      </c>
      <c r="S1927" s="17" t="s">
        <v>122</v>
      </c>
      <c r="T1927" s="17" t="s">
        <v>121</v>
      </c>
      <c r="U1927" s="17" t="s">
        <v>122</v>
      </c>
      <c r="V1927" s="17" t="s">
        <v>122</v>
      </c>
      <c r="W1927" s="17" t="s">
        <v>1925</v>
      </c>
      <c r="X1927" s="50">
        <v>43658</v>
      </c>
      <c r="Y1927" s="50">
        <f t="shared" si="146"/>
        <v>43658</v>
      </c>
      <c r="Z1927" s="17">
        <f t="shared" si="147"/>
        <v>1920</v>
      </c>
      <c r="AA1927" s="18">
        <v>542</v>
      </c>
      <c r="AB1927" s="18">
        <v>0</v>
      </c>
      <c r="AD1927" s="31" t="s">
        <v>400</v>
      </c>
      <c r="AE1927" s="17">
        <f t="shared" si="148"/>
        <v>1920</v>
      </c>
      <c r="AF1927" s="32" t="s">
        <v>401</v>
      </c>
      <c r="AG1927" s="33" t="s">
        <v>173</v>
      </c>
      <c r="AH1927" s="19">
        <f t="shared" si="143"/>
        <v>43738</v>
      </c>
      <c r="AI1927" s="19">
        <f t="shared" si="145"/>
        <v>43738</v>
      </c>
      <c r="AJ1927" s="17" t="s">
        <v>402</v>
      </c>
    </row>
    <row r="1928" spans="1:36" ht="15" customHeight="1">
      <c r="A1928" s="38">
        <f t="shared" si="149"/>
        <v>2019</v>
      </c>
      <c r="B1928" s="19">
        <v>43647</v>
      </c>
      <c r="C1928" s="19">
        <v>43738</v>
      </c>
      <c r="D1928" s="17" t="s">
        <v>96</v>
      </c>
      <c r="E1928" s="17">
        <v>203</v>
      </c>
      <c r="F1928" s="17" t="s">
        <v>307</v>
      </c>
      <c r="G1928" s="36" t="s">
        <v>126</v>
      </c>
      <c r="H1928" s="17" t="s">
        <v>127</v>
      </c>
      <c r="I1928" s="17" t="s">
        <v>1366</v>
      </c>
      <c r="J1928" s="17" t="s">
        <v>1367</v>
      </c>
      <c r="K1928" s="17" t="s">
        <v>1368</v>
      </c>
      <c r="L1928" s="17" t="s">
        <v>102</v>
      </c>
      <c r="M1928" s="17" t="s">
        <v>1711</v>
      </c>
      <c r="N1928" s="17" t="s">
        <v>103</v>
      </c>
      <c r="O1928" s="17">
        <v>4</v>
      </c>
      <c r="P1928" s="18">
        <f>(878.6/5)*4</f>
        <v>702.88</v>
      </c>
      <c r="Q1928" s="17" t="s">
        <v>121</v>
      </c>
      <c r="R1928" s="17" t="s">
        <v>122</v>
      </c>
      <c r="S1928" s="17" t="s">
        <v>122</v>
      </c>
      <c r="T1928" s="17" t="s">
        <v>121</v>
      </c>
      <c r="U1928" s="17" t="s">
        <v>122</v>
      </c>
      <c r="V1928" s="17" t="s">
        <v>122</v>
      </c>
      <c r="W1928" s="17" t="s">
        <v>1711</v>
      </c>
      <c r="X1928" s="50">
        <v>43654</v>
      </c>
      <c r="Y1928" s="50">
        <f t="shared" si="146"/>
        <v>43654</v>
      </c>
      <c r="Z1928" s="17">
        <f t="shared" si="147"/>
        <v>1921</v>
      </c>
      <c r="AA1928" s="18">
        <v>878.6</v>
      </c>
      <c r="AB1928" s="18">
        <v>0</v>
      </c>
      <c r="AD1928" s="31" t="s">
        <v>400</v>
      </c>
      <c r="AE1928" s="17">
        <f t="shared" si="148"/>
        <v>1921</v>
      </c>
      <c r="AF1928" s="32" t="s">
        <v>401</v>
      </c>
      <c r="AG1928" s="33" t="s">
        <v>173</v>
      </c>
      <c r="AH1928" s="19">
        <f t="shared" si="143"/>
        <v>43738</v>
      </c>
      <c r="AI1928" s="19">
        <f t="shared" si="145"/>
        <v>43738</v>
      </c>
      <c r="AJ1928" s="17" t="s">
        <v>402</v>
      </c>
    </row>
    <row r="1929" spans="1:36" ht="15" customHeight="1">
      <c r="A1929" s="38">
        <f t="shared" si="149"/>
        <v>2019</v>
      </c>
      <c r="B1929" s="19">
        <v>43647</v>
      </c>
      <c r="C1929" s="19">
        <v>43738</v>
      </c>
      <c r="D1929" s="17" t="s">
        <v>96</v>
      </c>
      <c r="E1929" s="17">
        <v>529</v>
      </c>
      <c r="F1929" s="17" t="s">
        <v>662</v>
      </c>
      <c r="G1929" s="17" t="s">
        <v>662</v>
      </c>
      <c r="H1929" s="17" t="s">
        <v>226</v>
      </c>
      <c r="I1929" s="17" t="s">
        <v>1370</v>
      </c>
      <c r="J1929" s="17" t="s">
        <v>1371</v>
      </c>
      <c r="K1929" s="17" t="s">
        <v>1372</v>
      </c>
      <c r="L1929" s="17" t="s">
        <v>101</v>
      </c>
      <c r="M1929" s="17" t="s">
        <v>2369</v>
      </c>
      <c r="N1929" s="17" t="s">
        <v>103</v>
      </c>
      <c r="O1929" s="17">
        <v>2</v>
      </c>
      <c r="P1929" s="18">
        <v>81</v>
      </c>
      <c r="Q1929" s="17" t="s">
        <v>121</v>
      </c>
      <c r="R1929" s="17" t="s">
        <v>122</v>
      </c>
      <c r="S1929" s="17" t="s">
        <v>122</v>
      </c>
      <c r="T1929" s="17" t="s">
        <v>121</v>
      </c>
      <c r="U1929" s="17" t="s">
        <v>354</v>
      </c>
      <c r="V1929" s="17" t="s">
        <v>2370</v>
      </c>
      <c r="W1929" s="17" t="s">
        <v>125</v>
      </c>
      <c r="X1929" s="50">
        <v>43648</v>
      </c>
      <c r="Y1929" s="50">
        <f t="shared" si="146"/>
        <v>43648</v>
      </c>
      <c r="Z1929" s="17">
        <f t="shared" si="147"/>
        <v>1922</v>
      </c>
      <c r="AA1929" s="18">
        <v>162</v>
      </c>
      <c r="AB1929" s="18">
        <v>0</v>
      </c>
      <c r="AD1929" s="31" t="s">
        <v>400</v>
      </c>
      <c r="AE1929" s="17">
        <f t="shared" si="148"/>
        <v>1922</v>
      </c>
      <c r="AF1929" s="32" t="s">
        <v>401</v>
      </c>
      <c r="AG1929" s="33" t="s">
        <v>173</v>
      </c>
      <c r="AH1929" s="19">
        <f t="shared" si="143"/>
        <v>43738</v>
      </c>
      <c r="AI1929" s="19">
        <f t="shared" si="145"/>
        <v>43738</v>
      </c>
      <c r="AJ1929" s="17" t="s">
        <v>402</v>
      </c>
    </row>
    <row r="1930" spans="1:36" ht="15" customHeight="1">
      <c r="A1930" s="38">
        <f t="shared" si="149"/>
        <v>2019</v>
      </c>
      <c r="B1930" s="19">
        <v>43647</v>
      </c>
      <c r="C1930" s="19">
        <v>43738</v>
      </c>
      <c r="D1930" s="17" t="s">
        <v>96</v>
      </c>
      <c r="E1930" s="17">
        <v>213</v>
      </c>
      <c r="F1930" s="17" t="s">
        <v>662</v>
      </c>
      <c r="G1930" s="17" t="s">
        <v>662</v>
      </c>
      <c r="H1930" s="17" t="s">
        <v>2371</v>
      </c>
      <c r="I1930" s="17" t="s">
        <v>2372</v>
      </c>
      <c r="J1930" s="17" t="s">
        <v>257</v>
      </c>
      <c r="K1930" s="17" t="s">
        <v>2373</v>
      </c>
      <c r="L1930" s="17" t="s">
        <v>101</v>
      </c>
      <c r="M1930" s="17" t="s">
        <v>136</v>
      </c>
      <c r="N1930" s="17" t="s">
        <v>103</v>
      </c>
      <c r="O1930" s="17">
        <v>3</v>
      </c>
      <c r="P1930" s="18">
        <f>(643/3)*2</f>
        <v>428.66666666666669</v>
      </c>
      <c r="Q1930" s="17" t="s">
        <v>121</v>
      </c>
      <c r="R1930" s="17" t="s">
        <v>122</v>
      </c>
      <c r="S1930" s="17" t="s">
        <v>122</v>
      </c>
      <c r="T1930" s="17" t="s">
        <v>121</v>
      </c>
      <c r="U1930" s="17" t="s">
        <v>136</v>
      </c>
      <c r="V1930" s="17" t="s">
        <v>136</v>
      </c>
      <c r="W1930" s="17" t="s">
        <v>125</v>
      </c>
      <c r="X1930" s="50">
        <v>43353</v>
      </c>
      <c r="Y1930" s="50">
        <f t="shared" si="146"/>
        <v>43353</v>
      </c>
      <c r="Z1930" s="17">
        <f t="shared" si="147"/>
        <v>1923</v>
      </c>
      <c r="AA1930" s="18">
        <v>643</v>
      </c>
      <c r="AB1930" s="18">
        <v>0</v>
      </c>
      <c r="AD1930" s="31" t="s">
        <v>400</v>
      </c>
      <c r="AE1930" s="17">
        <f t="shared" si="148"/>
        <v>1923</v>
      </c>
      <c r="AF1930" s="32" t="s">
        <v>401</v>
      </c>
      <c r="AG1930" s="33" t="s">
        <v>173</v>
      </c>
      <c r="AH1930" s="19">
        <f t="shared" ref="AH1930:AH1993" si="151">+C1930</f>
        <v>43738</v>
      </c>
      <c r="AI1930" s="19">
        <f t="shared" si="145"/>
        <v>43738</v>
      </c>
      <c r="AJ1930" s="17" t="s">
        <v>402</v>
      </c>
    </row>
    <row r="1931" spans="1:36" ht="15" customHeight="1">
      <c r="A1931" s="38">
        <f t="shared" si="149"/>
        <v>2019</v>
      </c>
      <c r="B1931" s="19">
        <v>43647</v>
      </c>
      <c r="C1931" s="19">
        <v>43738</v>
      </c>
      <c r="D1931" s="17" t="s">
        <v>96</v>
      </c>
      <c r="E1931" s="17">
        <v>322</v>
      </c>
      <c r="F1931" s="17" t="s">
        <v>144</v>
      </c>
      <c r="G1931" s="17" t="s">
        <v>144</v>
      </c>
      <c r="H1931" s="17" t="s">
        <v>145</v>
      </c>
      <c r="I1931" s="17" t="s">
        <v>1346</v>
      </c>
      <c r="J1931" s="17" t="s">
        <v>305</v>
      </c>
      <c r="K1931" s="17" t="s">
        <v>306</v>
      </c>
      <c r="L1931" s="17" t="s">
        <v>101</v>
      </c>
      <c r="M1931" s="17" t="s">
        <v>164</v>
      </c>
      <c r="N1931" s="17" t="s">
        <v>103</v>
      </c>
      <c r="O1931" s="17">
        <v>0</v>
      </c>
      <c r="P1931" s="18">
        <v>0</v>
      </c>
      <c r="Q1931" s="17" t="s">
        <v>121</v>
      </c>
      <c r="R1931" s="17" t="s">
        <v>122</v>
      </c>
      <c r="S1931" s="17" t="s">
        <v>122</v>
      </c>
      <c r="T1931" s="17" t="s">
        <v>121</v>
      </c>
      <c r="U1931" s="17" t="s">
        <v>122</v>
      </c>
      <c r="V1931" s="17" t="s">
        <v>122</v>
      </c>
      <c r="W1931" s="37" t="s">
        <v>296</v>
      </c>
      <c r="X1931" s="50">
        <v>43712</v>
      </c>
      <c r="Y1931" s="50">
        <v>43720</v>
      </c>
      <c r="Z1931" s="17">
        <f t="shared" si="147"/>
        <v>1924</v>
      </c>
      <c r="AA1931" s="18">
        <f>120+120+120+120+120</f>
        <v>600</v>
      </c>
      <c r="AB1931" s="18">
        <v>0</v>
      </c>
      <c r="AD1931" s="31" t="s">
        <v>400</v>
      </c>
      <c r="AE1931" s="17">
        <f t="shared" si="148"/>
        <v>1924</v>
      </c>
      <c r="AF1931" s="32" t="s">
        <v>401</v>
      </c>
      <c r="AG1931" s="33" t="s">
        <v>173</v>
      </c>
      <c r="AH1931" s="19">
        <f t="shared" si="151"/>
        <v>43738</v>
      </c>
      <c r="AI1931" s="19">
        <f t="shared" si="145"/>
        <v>43738</v>
      </c>
      <c r="AJ1931" s="17" t="s">
        <v>402</v>
      </c>
    </row>
    <row r="1932" spans="1:36" ht="15" customHeight="1">
      <c r="A1932" s="38">
        <f t="shared" si="149"/>
        <v>2019</v>
      </c>
      <c r="B1932" s="19">
        <v>43647</v>
      </c>
      <c r="C1932" s="19">
        <v>43738</v>
      </c>
      <c r="D1932" s="17" t="s">
        <v>96</v>
      </c>
      <c r="E1932" s="17">
        <v>322</v>
      </c>
      <c r="F1932" s="17" t="s">
        <v>144</v>
      </c>
      <c r="G1932" s="17" t="s">
        <v>144</v>
      </c>
      <c r="H1932" s="17" t="s">
        <v>145</v>
      </c>
      <c r="I1932" s="17" t="s">
        <v>1346</v>
      </c>
      <c r="J1932" s="17" t="s">
        <v>305</v>
      </c>
      <c r="K1932" s="17" t="s">
        <v>306</v>
      </c>
      <c r="L1932" s="17" t="s">
        <v>101</v>
      </c>
      <c r="M1932" s="17" t="s">
        <v>164</v>
      </c>
      <c r="N1932" s="17" t="s">
        <v>103</v>
      </c>
      <c r="O1932" s="17">
        <v>0</v>
      </c>
      <c r="P1932" s="18">
        <v>0</v>
      </c>
      <c r="Q1932" s="17" t="s">
        <v>121</v>
      </c>
      <c r="R1932" s="17" t="s">
        <v>122</v>
      </c>
      <c r="S1932" s="17" t="s">
        <v>122</v>
      </c>
      <c r="T1932" s="17" t="s">
        <v>121</v>
      </c>
      <c r="U1932" s="17" t="s">
        <v>122</v>
      </c>
      <c r="V1932" s="17" t="s">
        <v>122</v>
      </c>
      <c r="W1932" s="37" t="s">
        <v>296</v>
      </c>
      <c r="X1932" s="50">
        <v>43713</v>
      </c>
      <c r="Y1932" s="50">
        <v>43720</v>
      </c>
      <c r="Z1932" s="17">
        <f t="shared" si="147"/>
        <v>1925</v>
      </c>
      <c r="AA1932" s="18">
        <f>125+261+145+298.1+181+173+223</f>
        <v>1406.1</v>
      </c>
      <c r="AB1932" s="18">
        <v>0</v>
      </c>
      <c r="AD1932" s="31" t="s">
        <v>400</v>
      </c>
      <c r="AE1932" s="17">
        <f t="shared" si="148"/>
        <v>1925</v>
      </c>
      <c r="AF1932" s="32" t="s">
        <v>401</v>
      </c>
      <c r="AG1932" s="33" t="s">
        <v>173</v>
      </c>
      <c r="AH1932" s="19">
        <f t="shared" si="151"/>
        <v>43738</v>
      </c>
      <c r="AI1932" s="19">
        <f t="shared" si="145"/>
        <v>43738</v>
      </c>
      <c r="AJ1932" s="17" t="s">
        <v>402</v>
      </c>
    </row>
    <row r="1933" spans="1:36" ht="15" customHeight="1">
      <c r="A1933" s="38">
        <f t="shared" si="149"/>
        <v>2019</v>
      </c>
      <c r="B1933" s="19">
        <v>43647</v>
      </c>
      <c r="C1933" s="19">
        <v>43738</v>
      </c>
      <c r="D1933" s="17" t="s">
        <v>96</v>
      </c>
      <c r="E1933" s="17">
        <v>322</v>
      </c>
      <c r="F1933" s="17" t="s">
        <v>144</v>
      </c>
      <c r="G1933" s="17" t="s">
        <v>144</v>
      </c>
      <c r="H1933" s="17" t="s">
        <v>145</v>
      </c>
      <c r="I1933" s="17" t="s">
        <v>355</v>
      </c>
      <c r="J1933" s="17" t="s">
        <v>239</v>
      </c>
      <c r="K1933" s="17" t="s">
        <v>295</v>
      </c>
      <c r="L1933" s="17" t="s">
        <v>101</v>
      </c>
      <c r="M1933" s="17" t="s">
        <v>1699</v>
      </c>
      <c r="N1933" s="17" t="s">
        <v>103</v>
      </c>
      <c r="O1933" s="17">
        <v>0</v>
      </c>
      <c r="P1933" s="18">
        <v>0</v>
      </c>
      <c r="Q1933" s="17" t="s">
        <v>121</v>
      </c>
      <c r="R1933" s="17" t="s">
        <v>122</v>
      </c>
      <c r="S1933" s="17" t="s">
        <v>122</v>
      </c>
      <c r="T1933" s="17" t="s">
        <v>121</v>
      </c>
      <c r="U1933" s="17" t="s">
        <v>122</v>
      </c>
      <c r="V1933" s="17" t="s">
        <v>2374</v>
      </c>
      <c r="W1933" s="37" t="s">
        <v>296</v>
      </c>
      <c r="X1933" s="50">
        <v>43721</v>
      </c>
      <c r="Y1933" s="50">
        <v>43722</v>
      </c>
      <c r="Z1933" s="17">
        <f t="shared" si="147"/>
        <v>1926</v>
      </c>
      <c r="AA1933" s="18">
        <f>240+240</f>
        <v>480</v>
      </c>
      <c r="AB1933" s="18">
        <v>0</v>
      </c>
      <c r="AD1933" s="31" t="s">
        <v>400</v>
      </c>
      <c r="AE1933" s="17">
        <f t="shared" si="148"/>
        <v>1926</v>
      </c>
      <c r="AF1933" s="32" t="s">
        <v>401</v>
      </c>
      <c r="AG1933" s="33" t="s">
        <v>173</v>
      </c>
      <c r="AH1933" s="19">
        <f t="shared" si="151"/>
        <v>43738</v>
      </c>
      <c r="AI1933" s="19">
        <f t="shared" si="145"/>
        <v>43738</v>
      </c>
      <c r="AJ1933" s="17" t="s">
        <v>402</v>
      </c>
    </row>
    <row r="1934" spans="1:36" ht="15" customHeight="1">
      <c r="A1934" s="38">
        <f t="shared" si="149"/>
        <v>2019</v>
      </c>
      <c r="B1934" s="19">
        <v>43647</v>
      </c>
      <c r="C1934" s="19">
        <v>43738</v>
      </c>
      <c r="D1934" s="17" t="s">
        <v>96</v>
      </c>
      <c r="E1934" s="17">
        <v>322</v>
      </c>
      <c r="F1934" s="17" t="s">
        <v>144</v>
      </c>
      <c r="G1934" s="17" t="s">
        <v>144</v>
      </c>
      <c r="H1934" s="17" t="s">
        <v>145</v>
      </c>
      <c r="I1934" s="17" t="s">
        <v>355</v>
      </c>
      <c r="J1934" s="17" t="s">
        <v>239</v>
      </c>
      <c r="K1934" s="17" t="s">
        <v>295</v>
      </c>
      <c r="L1934" s="17" t="s">
        <v>101</v>
      </c>
      <c r="M1934" s="17" t="s">
        <v>1699</v>
      </c>
      <c r="N1934" s="17" t="s">
        <v>103</v>
      </c>
      <c r="O1934" s="17">
        <v>0</v>
      </c>
      <c r="P1934" s="18">
        <v>0</v>
      </c>
      <c r="Q1934" s="17" t="s">
        <v>121</v>
      </c>
      <c r="R1934" s="17" t="s">
        <v>122</v>
      </c>
      <c r="S1934" s="17" t="s">
        <v>122</v>
      </c>
      <c r="T1934" s="17" t="s">
        <v>121</v>
      </c>
      <c r="U1934" s="17" t="s">
        <v>122</v>
      </c>
      <c r="V1934" s="17" t="s">
        <v>2374</v>
      </c>
      <c r="W1934" s="37" t="s">
        <v>296</v>
      </c>
      <c r="X1934" s="50">
        <v>43721</v>
      </c>
      <c r="Y1934" s="50">
        <v>43725</v>
      </c>
      <c r="Z1934" s="17">
        <f t="shared" si="147"/>
        <v>1927</v>
      </c>
      <c r="AA1934" s="18">
        <f>197+261</f>
        <v>458</v>
      </c>
      <c r="AB1934" s="18">
        <v>0</v>
      </c>
      <c r="AD1934" s="31" t="s">
        <v>400</v>
      </c>
      <c r="AE1934" s="17">
        <f t="shared" si="148"/>
        <v>1927</v>
      </c>
      <c r="AF1934" s="32" t="s">
        <v>401</v>
      </c>
      <c r="AG1934" s="33" t="s">
        <v>173</v>
      </c>
      <c r="AH1934" s="19">
        <f t="shared" si="151"/>
        <v>43738</v>
      </c>
      <c r="AI1934" s="19">
        <f t="shared" si="145"/>
        <v>43738</v>
      </c>
      <c r="AJ1934" s="17" t="s">
        <v>402</v>
      </c>
    </row>
    <row r="1935" spans="1:36" ht="15" customHeight="1">
      <c r="A1935" s="38">
        <f t="shared" si="149"/>
        <v>2019</v>
      </c>
      <c r="B1935" s="19">
        <v>43647</v>
      </c>
      <c r="C1935" s="19">
        <v>43738</v>
      </c>
      <c r="D1935" s="17" t="s">
        <v>96</v>
      </c>
      <c r="E1935" s="17">
        <v>322</v>
      </c>
      <c r="F1935" s="17" t="s">
        <v>144</v>
      </c>
      <c r="G1935" s="17" t="s">
        <v>144</v>
      </c>
      <c r="H1935" s="17" t="s">
        <v>145</v>
      </c>
      <c r="I1935" s="17" t="s">
        <v>1346</v>
      </c>
      <c r="J1935" s="17" t="s">
        <v>305</v>
      </c>
      <c r="K1935" s="17" t="s">
        <v>306</v>
      </c>
      <c r="L1935" s="17" t="s">
        <v>101</v>
      </c>
      <c r="M1935" s="17" t="s">
        <v>136</v>
      </c>
      <c r="N1935" s="17" t="s">
        <v>103</v>
      </c>
      <c r="O1935" s="17">
        <v>0</v>
      </c>
      <c r="P1935" s="18">
        <v>0</v>
      </c>
      <c r="Q1935" s="17" t="s">
        <v>121</v>
      </c>
      <c r="R1935" s="17" t="s">
        <v>122</v>
      </c>
      <c r="S1935" s="17" t="s">
        <v>122</v>
      </c>
      <c r="T1935" s="17" t="s">
        <v>121</v>
      </c>
      <c r="U1935" s="17" t="s">
        <v>136</v>
      </c>
      <c r="V1935" s="17" t="s">
        <v>136</v>
      </c>
      <c r="W1935" s="37" t="s">
        <v>296</v>
      </c>
      <c r="X1935" s="50">
        <v>43713</v>
      </c>
      <c r="Y1935" s="50">
        <f t="shared" si="146"/>
        <v>43713</v>
      </c>
      <c r="Z1935" s="17">
        <f t="shared" si="147"/>
        <v>1928</v>
      </c>
      <c r="AA1935" s="18">
        <f>120+120</f>
        <v>240</v>
      </c>
      <c r="AB1935" s="18">
        <v>0</v>
      </c>
      <c r="AD1935" s="31" t="s">
        <v>400</v>
      </c>
      <c r="AE1935" s="17">
        <f t="shared" si="148"/>
        <v>1928</v>
      </c>
      <c r="AF1935" s="32" t="s">
        <v>401</v>
      </c>
      <c r="AG1935" s="33" t="s">
        <v>173</v>
      </c>
      <c r="AH1935" s="19">
        <f t="shared" si="151"/>
        <v>43738</v>
      </c>
      <c r="AI1935" s="19">
        <f t="shared" si="145"/>
        <v>43738</v>
      </c>
      <c r="AJ1935" s="17" t="s">
        <v>402</v>
      </c>
    </row>
    <row r="1936" spans="1:36" ht="15" customHeight="1">
      <c r="A1936" s="38">
        <f t="shared" si="149"/>
        <v>2019</v>
      </c>
      <c r="B1936" s="19">
        <v>43647</v>
      </c>
      <c r="C1936" s="19">
        <v>43738</v>
      </c>
      <c r="D1936" s="17" t="s">
        <v>96</v>
      </c>
      <c r="E1936" s="17">
        <v>322</v>
      </c>
      <c r="F1936" s="17" t="s">
        <v>144</v>
      </c>
      <c r="G1936" s="17" t="s">
        <v>144</v>
      </c>
      <c r="H1936" s="17" t="s">
        <v>145</v>
      </c>
      <c r="I1936" s="17" t="s">
        <v>358</v>
      </c>
      <c r="J1936" s="17" t="s">
        <v>359</v>
      </c>
      <c r="K1936" s="17" t="s">
        <v>289</v>
      </c>
      <c r="L1936" s="17" t="s">
        <v>101</v>
      </c>
      <c r="M1936" s="17" t="s">
        <v>846</v>
      </c>
      <c r="N1936" s="17" t="s">
        <v>103</v>
      </c>
      <c r="O1936" s="17">
        <v>0</v>
      </c>
      <c r="P1936" s="18">
        <v>0</v>
      </c>
      <c r="Q1936" s="17" t="s">
        <v>121</v>
      </c>
      <c r="R1936" s="17" t="s">
        <v>122</v>
      </c>
      <c r="S1936" s="17" t="s">
        <v>122</v>
      </c>
      <c r="T1936" s="17" t="s">
        <v>121</v>
      </c>
      <c r="U1936" s="17" t="s">
        <v>122</v>
      </c>
      <c r="V1936" s="17" t="s">
        <v>122</v>
      </c>
      <c r="W1936" s="37" t="s">
        <v>296</v>
      </c>
      <c r="X1936" s="50">
        <v>43714</v>
      </c>
      <c r="Y1936" s="50">
        <f t="shared" si="146"/>
        <v>43714</v>
      </c>
      <c r="Z1936" s="17">
        <f t="shared" si="147"/>
        <v>1929</v>
      </c>
      <c r="AA1936" s="18">
        <v>100</v>
      </c>
      <c r="AB1936" s="18">
        <v>0</v>
      </c>
      <c r="AD1936" s="31" t="s">
        <v>400</v>
      </c>
      <c r="AE1936" s="17">
        <f t="shared" si="148"/>
        <v>1929</v>
      </c>
      <c r="AF1936" s="32" t="s">
        <v>401</v>
      </c>
      <c r="AG1936" s="33" t="s">
        <v>173</v>
      </c>
      <c r="AH1936" s="19">
        <f t="shared" si="151"/>
        <v>43738</v>
      </c>
      <c r="AI1936" s="19">
        <f t="shared" ref="AI1936:AI1999" si="152">+AH1936</f>
        <v>43738</v>
      </c>
      <c r="AJ1936" s="17" t="s">
        <v>402</v>
      </c>
    </row>
    <row r="1937" spans="1:36" ht="15" customHeight="1">
      <c r="A1937" s="38">
        <f t="shared" si="149"/>
        <v>2019</v>
      </c>
      <c r="B1937" s="19">
        <v>43647</v>
      </c>
      <c r="C1937" s="19">
        <v>43738</v>
      </c>
      <c r="D1937" s="17" t="s">
        <v>96</v>
      </c>
      <c r="E1937" s="17">
        <v>322</v>
      </c>
      <c r="F1937" s="17" t="s">
        <v>144</v>
      </c>
      <c r="G1937" s="17" t="s">
        <v>144</v>
      </c>
      <c r="H1937" s="17" t="s">
        <v>145</v>
      </c>
      <c r="I1937" s="17" t="s">
        <v>358</v>
      </c>
      <c r="J1937" s="17" t="s">
        <v>359</v>
      </c>
      <c r="K1937" s="17" t="s">
        <v>289</v>
      </c>
      <c r="L1937" s="17" t="s">
        <v>101</v>
      </c>
      <c r="M1937" s="17" t="s">
        <v>846</v>
      </c>
      <c r="N1937" s="17" t="s">
        <v>103</v>
      </c>
      <c r="O1937" s="17">
        <v>0</v>
      </c>
      <c r="P1937" s="18">
        <v>0</v>
      </c>
      <c r="Q1937" s="17" t="s">
        <v>121</v>
      </c>
      <c r="R1937" s="17" t="s">
        <v>122</v>
      </c>
      <c r="S1937" s="17" t="s">
        <v>122</v>
      </c>
      <c r="T1937" s="17" t="s">
        <v>121</v>
      </c>
      <c r="U1937" s="17" t="s">
        <v>122</v>
      </c>
      <c r="V1937" s="17" t="s">
        <v>122</v>
      </c>
      <c r="W1937" s="37" t="s">
        <v>296</v>
      </c>
      <c r="X1937" s="50">
        <v>43716</v>
      </c>
      <c r="Y1937" s="50">
        <f t="shared" si="146"/>
        <v>43716</v>
      </c>
      <c r="Z1937" s="17">
        <f t="shared" si="147"/>
        <v>1930</v>
      </c>
      <c r="AA1937" s="18">
        <v>178.64</v>
      </c>
      <c r="AB1937" s="18">
        <v>0</v>
      </c>
      <c r="AD1937" s="31" t="s">
        <v>400</v>
      </c>
      <c r="AE1937" s="17">
        <f t="shared" si="148"/>
        <v>1930</v>
      </c>
      <c r="AF1937" s="32" t="s">
        <v>401</v>
      </c>
      <c r="AG1937" s="33" t="s">
        <v>173</v>
      </c>
      <c r="AH1937" s="19">
        <f t="shared" si="151"/>
        <v>43738</v>
      </c>
      <c r="AI1937" s="19">
        <f t="shared" si="152"/>
        <v>43738</v>
      </c>
      <c r="AJ1937" s="17" t="s">
        <v>402</v>
      </c>
    </row>
    <row r="1938" spans="1:36" ht="15" customHeight="1">
      <c r="A1938" s="38">
        <f t="shared" si="149"/>
        <v>2019</v>
      </c>
      <c r="B1938" s="19">
        <v>43647</v>
      </c>
      <c r="C1938" s="19">
        <v>43738</v>
      </c>
      <c r="D1938" s="17" t="s">
        <v>96</v>
      </c>
      <c r="E1938" s="17">
        <v>322</v>
      </c>
      <c r="F1938" s="17" t="s">
        <v>144</v>
      </c>
      <c r="G1938" s="17" t="s">
        <v>144</v>
      </c>
      <c r="H1938" s="17" t="s">
        <v>145</v>
      </c>
      <c r="I1938" s="17" t="s">
        <v>355</v>
      </c>
      <c r="J1938" s="17" t="s">
        <v>239</v>
      </c>
      <c r="K1938" s="17" t="s">
        <v>295</v>
      </c>
      <c r="L1938" s="17" t="s">
        <v>101</v>
      </c>
      <c r="M1938" s="17" t="s">
        <v>136</v>
      </c>
      <c r="N1938" s="17" t="s">
        <v>103</v>
      </c>
      <c r="O1938" s="17">
        <v>0</v>
      </c>
      <c r="P1938" s="18">
        <v>0</v>
      </c>
      <c r="Q1938" s="17" t="s">
        <v>121</v>
      </c>
      <c r="R1938" s="17" t="s">
        <v>122</v>
      </c>
      <c r="S1938" s="17" t="s">
        <v>122</v>
      </c>
      <c r="T1938" s="17" t="s">
        <v>121</v>
      </c>
      <c r="U1938" s="17" t="s">
        <v>136</v>
      </c>
      <c r="V1938" s="17" t="s">
        <v>136</v>
      </c>
      <c r="W1938" s="37" t="s">
        <v>296</v>
      </c>
      <c r="X1938" s="50">
        <v>43714</v>
      </c>
      <c r="Y1938" s="50">
        <v>43715</v>
      </c>
      <c r="Z1938" s="17">
        <f t="shared" si="147"/>
        <v>1931</v>
      </c>
      <c r="AA1938" s="18">
        <f>225+176</f>
        <v>401</v>
      </c>
      <c r="AB1938" s="18">
        <v>0</v>
      </c>
      <c r="AD1938" s="31" t="s">
        <v>400</v>
      </c>
      <c r="AE1938" s="17">
        <f t="shared" si="148"/>
        <v>1931</v>
      </c>
      <c r="AF1938" s="32" t="s">
        <v>401</v>
      </c>
      <c r="AG1938" s="33" t="s">
        <v>173</v>
      </c>
      <c r="AH1938" s="19">
        <f t="shared" si="151"/>
        <v>43738</v>
      </c>
      <c r="AI1938" s="19">
        <f t="shared" si="152"/>
        <v>43738</v>
      </c>
      <c r="AJ1938" s="17" t="s">
        <v>402</v>
      </c>
    </row>
    <row r="1939" spans="1:36" ht="15" customHeight="1">
      <c r="A1939" s="38">
        <f t="shared" si="149"/>
        <v>2019</v>
      </c>
      <c r="B1939" s="19">
        <v>43647</v>
      </c>
      <c r="C1939" s="19">
        <v>43738</v>
      </c>
      <c r="D1939" s="17" t="s">
        <v>96</v>
      </c>
      <c r="E1939" s="17">
        <v>322</v>
      </c>
      <c r="F1939" s="17" t="s">
        <v>144</v>
      </c>
      <c r="G1939" s="17" t="s">
        <v>144</v>
      </c>
      <c r="H1939" s="17" t="s">
        <v>145</v>
      </c>
      <c r="I1939" s="17" t="s">
        <v>355</v>
      </c>
      <c r="J1939" s="17" t="s">
        <v>239</v>
      </c>
      <c r="K1939" s="17" t="s">
        <v>295</v>
      </c>
      <c r="L1939" s="17" t="s">
        <v>101</v>
      </c>
      <c r="M1939" s="17" t="s">
        <v>136</v>
      </c>
      <c r="N1939" s="17" t="s">
        <v>103</v>
      </c>
      <c r="O1939" s="17">
        <v>0</v>
      </c>
      <c r="P1939" s="18">
        <v>0</v>
      </c>
      <c r="Q1939" s="17" t="s">
        <v>121</v>
      </c>
      <c r="R1939" s="17" t="s">
        <v>122</v>
      </c>
      <c r="S1939" s="17" t="s">
        <v>122</v>
      </c>
      <c r="T1939" s="17" t="s">
        <v>121</v>
      </c>
      <c r="U1939" s="17" t="s">
        <v>136</v>
      </c>
      <c r="V1939" s="17" t="s">
        <v>136</v>
      </c>
      <c r="W1939" s="37" t="s">
        <v>296</v>
      </c>
      <c r="X1939" s="50">
        <v>43714</v>
      </c>
      <c r="Y1939" s="50">
        <v>43717</v>
      </c>
      <c r="Z1939" s="17">
        <f t="shared" si="147"/>
        <v>1932</v>
      </c>
      <c r="AA1939" s="18">
        <f>240+261+261</f>
        <v>762</v>
      </c>
      <c r="AB1939" s="18">
        <v>0</v>
      </c>
      <c r="AD1939" s="31" t="s">
        <v>400</v>
      </c>
      <c r="AE1939" s="17">
        <f t="shared" si="148"/>
        <v>1932</v>
      </c>
      <c r="AF1939" s="32" t="s">
        <v>401</v>
      </c>
      <c r="AG1939" s="33" t="s">
        <v>173</v>
      </c>
      <c r="AH1939" s="19">
        <f t="shared" si="151"/>
        <v>43738</v>
      </c>
      <c r="AI1939" s="19">
        <f t="shared" si="152"/>
        <v>43738</v>
      </c>
      <c r="AJ1939" s="17" t="s">
        <v>402</v>
      </c>
    </row>
    <row r="1940" spans="1:36" ht="15" customHeight="1">
      <c r="A1940" s="38">
        <f t="shared" si="149"/>
        <v>2019</v>
      </c>
      <c r="B1940" s="19">
        <v>43647</v>
      </c>
      <c r="C1940" s="19">
        <v>43738</v>
      </c>
      <c r="D1940" s="17" t="s">
        <v>96</v>
      </c>
      <c r="E1940" s="17">
        <v>322</v>
      </c>
      <c r="F1940" s="17" t="s">
        <v>144</v>
      </c>
      <c r="G1940" s="17" t="s">
        <v>144</v>
      </c>
      <c r="H1940" s="17" t="s">
        <v>145</v>
      </c>
      <c r="I1940" s="17" t="s">
        <v>2338</v>
      </c>
      <c r="J1940" s="17" t="s">
        <v>289</v>
      </c>
      <c r="K1940" s="17" t="s">
        <v>2339</v>
      </c>
      <c r="L1940" s="17" t="s">
        <v>101</v>
      </c>
      <c r="M1940" s="17" t="s">
        <v>2375</v>
      </c>
      <c r="N1940" s="17" t="s">
        <v>103</v>
      </c>
      <c r="O1940" s="17">
        <v>0</v>
      </c>
      <c r="P1940" s="18">
        <v>0</v>
      </c>
      <c r="Q1940" s="17" t="s">
        <v>121</v>
      </c>
      <c r="R1940" s="17" t="s">
        <v>122</v>
      </c>
      <c r="S1940" s="17" t="s">
        <v>122</v>
      </c>
      <c r="T1940" s="17" t="s">
        <v>121</v>
      </c>
      <c r="U1940" s="17" t="s">
        <v>2375</v>
      </c>
      <c r="V1940" s="17" t="s">
        <v>2375</v>
      </c>
      <c r="W1940" s="37" t="s">
        <v>296</v>
      </c>
      <c r="X1940" s="50">
        <v>43714</v>
      </c>
      <c r="Y1940" s="50">
        <v>43717</v>
      </c>
      <c r="Z1940" s="17">
        <f t="shared" si="147"/>
        <v>1933</v>
      </c>
      <c r="AA1940" s="18">
        <f>100+207+598+289</f>
        <v>1194</v>
      </c>
      <c r="AB1940" s="18">
        <v>0</v>
      </c>
      <c r="AD1940" s="31" t="s">
        <v>400</v>
      </c>
      <c r="AE1940" s="17">
        <f t="shared" si="148"/>
        <v>1933</v>
      </c>
      <c r="AF1940" s="32" t="s">
        <v>401</v>
      </c>
      <c r="AG1940" s="33" t="s">
        <v>173</v>
      </c>
      <c r="AH1940" s="19">
        <f t="shared" si="151"/>
        <v>43738</v>
      </c>
      <c r="AI1940" s="19">
        <f t="shared" si="152"/>
        <v>43738</v>
      </c>
      <c r="AJ1940" s="17" t="s">
        <v>402</v>
      </c>
    </row>
    <row r="1941" spans="1:36" ht="15" customHeight="1">
      <c r="A1941" s="38">
        <f t="shared" si="149"/>
        <v>2019</v>
      </c>
      <c r="B1941" s="19">
        <v>43647</v>
      </c>
      <c r="C1941" s="19">
        <v>43738</v>
      </c>
      <c r="D1941" s="17" t="s">
        <v>96</v>
      </c>
      <c r="E1941" s="17">
        <v>322</v>
      </c>
      <c r="F1941" s="17" t="s">
        <v>144</v>
      </c>
      <c r="G1941" s="17" t="s">
        <v>144</v>
      </c>
      <c r="H1941" s="17" t="s">
        <v>145</v>
      </c>
      <c r="I1941" s="17" t="s">
        <v>2338</v>
      </c>
      <c r="J1941" s="17" t="s">
        <v>289</v>
      </c>
      <c r="K1941" s="17" t="s">
        <v>2339</v>
      </c>
      <c r="L1941" s="17" t="s">
        <v>101</v>
      </c>
      <c r="M1941" s="17" t="s">
        <v>2375</v>
      </c>
      <c r="N1941" s="17" t="s">
        <v>103</v>
      </c>
      <c r="O1941" s="17">
        <v>0</v>
      </c>
      <c r="P1941" s="18">
        <v>0</v>
      </c>
      <c r="Q1941" s="17" t="s">
        <v>121</v>
      </c>
      <c r="R1941" s="17" t="s">
        <v>122</v>
      </c>
      <c r="S1941" s="17" t="s">
        <v>122</v>
      </c>
      <c r="T1941" s="17" t="s">
        <v>121</v>
      </c>
      <c r="U1941" s="17" t="s">
        <v>2375</v>
      </c>
      <c r="V1941" s="17" t="s">
        <v>2375</v>
      </c>
      <c r="W1941" s="37" t="s">
        <v>296</v>
      </c>
      <c r="X1941" s="50">
        <v>43714</v>
      </c>
      <c r="Y1941" s="50">
        <v>43717</v>
      </c>
      <c r="Z1941" s="17">
        <f t="shared" si="147"/>
        <v>1934</v>
      </c>
      <c r="AA1941" s="18">
        <f>300+239.2+170</f>
        <v>709.2</v>
      </c>
      <c r="AB1941" s="18">
        <v>0</v>
      </c>
      <c r="AD1941" s="31" t="s">
        <v>400</v>
      </c>
      <c r="AE1941" s="17">
        <f t="shared" si="148"/>
        <v>1934</v>
      </c>
      <c r="AF1941" s="32" t="s">
        <v>401</v>
      </c>
      <c r="AG1941" s="33" t="s">
        <v>173</v>
      </c>
      <c r="AH1941" s="19">
        <f t="shared" si="151"/>
        <v>43738</v>
      </c>
      <c r="AI1941" s="19">
        <f t="shared" si="152"/>
        <v>43738</v>
      </c>
      <c r="AJ1941" s="17" t="s">
        <v>402</v>
      </c>
    </row>
    <row r="1942" spans="1:36" ht="15" customHeight="1">
      <c r="A1942" s="38">
        <f t="shared" si="149"/>
        <v>2019</v>
      </c>
      <c r="B1942" s="19">
        <v>43647</v>
      </c>
      <c r="C1942" s="19">
        <v>43738</v>
      </c>
      <c r="D1942" s="17" t="s">
        <v>96</v>
      </c>
      <c r="E1942" s="17">
        <v>322</v>
      </c>
      <c r="F1942" s="17" t="s">
        <v>144</v>
      </c>
      <c r="G1942" s="17" t="s">
        <v>144</v>
      </c>
      <c r="H1942" s="17" t="s">
        <v>145</v>
      </c>
      <c r="I1942" s="17" t="s">
        <v>331</v>
      </c>
      <c r="J1942" s="17" t="s">
        <v>332</v>
      </c>
      <c r="K1942" s="17" t="s">
        <v>333</v>
      </c>
      <c r="L1942" s="17" t="s">
        <v>101</v>
      </c>
      <c r="M1942" s="17" t="s">
        <v>136</v>
      </c>
      <c r="N1942" s="17" t="s">
        <v>103</v>
      </c>
      <c r="O1942" s="17">
        <v>0</v>
      </c>
      <c r="P1942" s="18">
        <v>0</v>
      </c>
      <c r="Q1942" s="17" t="s">
        <v>121</v>
      </c>
      <c r="R1942" s="17" t="s">
        <v>122</v>
      </c>
      <c r="S1942" s="17" t="s">
        <v>122</v>
      </c>
      <c r="T1942" s="17" t="s">
        <v>121</v>
      </c>
      <c r="U1942" s="17" t="s">
        <v>136</v>
      </c>
      <c r="V1942" s="17" t="s">
        <v>136</v>
      </c>
      <c r="W1942" s="37" t="s">
        <v>296</v>
      </c>
      <c r="X1942" s="50">
        <v>43713</v>
      </c>
      <c r="Y1942" s="50">
        <v>43717</v>
      </c>
      <c r="Z1942" s="17">
        <f t="shared" si="147"/>
        <v>1935</v>
      </c>
      <c r="AA1942" s="18">
        <f>150+300+203+35+261+174+174+135+198</f>
        <v>1630</v>
      </c>
      <c r="AB1942" s="18">
        <v>0</v>
      </c>
      <c r="AD1942" s="31" t="s">
        <v>400</v>
      </c>
      <c r="AE1942" s="17">
        <f t="shared" si="148"/>
        <v>1935</v>
      </c>
      <c r="AF1942" s="32" t="s">
        <v>401</v>
      </c>
      <c r="AG1942" s="33" t="s">
        <v>173</v>
      </c>
      <c r="AH1942" s="19">
        <f t="shared" si="151"/>
        <v>43738</v>
      </c>
      <c r="AI1942" s="19">
        <f t="shared" si="152"/>
        <v>43738</v>
      </c>
      <c r="AJ1942" s="17" t="s">
        <v>402</v>
      </c>
    </row>
    <row r="1943" spans="1:36" ht="15" customHeight="1">
      <c r="A1943" s="38">
        <f t="shared" si="149"/>
        <v>2019</v>
      </c>
      <c r="B1943" s="19">
        <v>43647</v>
      </c>
      <c r="C1943" s="19">
        <v>43738</v>
      </c>
      <c r="D1943" s="17" t="s">
        <v>96</v>
      </c>
      <c r="E1943" s="17">
        <v>322</v>
      </c>
      <c r="F1943" s="17" t="s">
        <v>144</v>
      </c>
      <c r="G1943" s="17" t="s">
        <v>144</v>
      </c>
      <c r="H1943" s="17" t="s">
        <v>145</v>
      </c>
      <c r="I1943" s="17" t="s">
        <v>331</v>
      </c>
      <c r="J1943" s="17" t="s">
        <v>332</v>
      </c>
      <c r="K1943" s="17" t="s">
        <v>333</v>
      </c>
      <c r="L1943" s="17" t="s">
        <v>101</v>
      </c>
      <c r="M1943" s="17" t="s">
        <v>136</v>
      </c>
      <c r="N1943" s="17" t="s">
        <v>103</v>
      </c>
      <c r="O1943" s="17">
        <v>0</v>
      </c>
      <c r="P1943" s="18">
        <v>0</v>
      </c>
      <c r="Q1943" s="17" t="s">
        <v>121</v>
      </c>
      <c r="R1943" s="17" t="s">
        <v>122</v>
      </c>
      <c r="S1943" s="17" t="s">
        <v>122</v>
      </c>
      <c r="T1943" s="17" t="s">
        <v>121</v>
      </c>
      <c r="U1943" s="17" t="s">
        <v>136</v>
      </c>
      <c r="V1943" s="17" t="s">
        <v>136</v>
      </c>
      <c r="W1943" s="37" t="s">
        <v>296</v>
      </c>
      <c r="X1943" s="50">
        <v>43620</v>
      </c>
      <c r="Y1943" s="50">
        <v>43717</v>
      </c>
      <c r="Z1943" s="17">
        <f t="shared" si="147"/>
        <v>1936</v>
      </c>
      <c r="AA1943" s="18">
        <f>277+144+240+230+309+125+1510</f>
        <v>2835</v>
      </c>
      <c r="AB1943" s="18">
        <v>0</v>
      </c>
      <c r="AD1943" s="31" t="s">
        <v>400</v>
      </c>
      <c r="AE1943" s="17">
        <f t="shared" si="148"/>
        <v>1936</v>
      </c>
      <c r="AF1943" s="32" t="s">
        <v>401</v>
      </c>
      <c r="AG1943" s="33" t="s">
        <v>173</v>
      </c>
      <c r="AH1943" s="19">
        <f t="shared" si="151"/>
        <v>43738</v>
      </c>
      <c r="AI1943" s="19">
        <f t="shared" si="152"/>
        <v>43738</v>
      </c>
      <c r="AJ1943" s="17" t="s">
        <v>402</v>
      </c>
    </row>
    <row r="1944" spans="1:36" ht="15" customHeight="1">
      <c r="A1944" s="38">
        <f t="shared" si="149"/>
        <v>2019</v>
      </c>
      <c r="B1944" s="19">
        <v>43647</v>
      </c>
      <c r="C1944" s="19">
        <v>43738</v>
      </c>
      <c r="D1944" s="17" t="s">
        <v>96</v>
      </c>
      <c r="E1944" s="17">
        <v>322</v>
      </c>
      <c r="F1944" s="17" t="s">
        <v>144</v>
      </c>
      <c r="G1944" s="17" t="s">
        <v>144</v>
      </c>
      <c r="H1944" s="17" t="s">
        <v>145</v>
      </c>
      <c r="I1944" s="17" t="s">
        <v>2338</v>
      </c>
      <c r="J1944" s="17" t="s">
        <v>289</v>
      </c>
      <c r="K1944" s="17" t="s">
        <v>2339</v>
      </c>
      <c r="L1944" s="17" t="s">
        <v>101</v>
      </c>
      <c r="M1944" s="17" t="s">
        <v>164</v>
      </c>
      <c r="N1944" s="17" t="s">
        <v>103</v>
      </c>
      <c r="O1944" s="17">
        <v>0</v>
      </c>
      <c r="P1944" s="18">
        <v>0</v>
      </c>
      <c r="Q1944" s="17" t="s">
        <v>121</v>
      </c>
      <c r="R1944" s="17" t="s">
        <v>122</v>
      </c>
      <c r="S1944" s="17" t="s">
        <v>122</v>
      </c>
      <c r="T1944" s="17" t="s">
        <v>121</v>
      </c>
      <c r="U1944" s="17" t="s">
        <v>122</v>
      </c>
      <c r="V1944" s="17" t="s">
        <v>122</v>
      </c>
      <c r="W1944" s="37" t="s">
        <v>296</v>
      </c>
      <c r="X1944" s="50">
        <v>43718</v>
      </c>
      <c r="Y1944" s="50">
        <f t="shared" si="146"/>
        <v>43718</v>
      </c>
      <c r="Z1944" s="17">
        <f t="shared" si="147"/>
        <v>1937</v>
      </c>
      <c r="AA1944" s="18">
        <v>100</v>
      </c>
      <c r="AB1944" s="18">
        <v>0</v>
      </c>
      <c r="AD1944" s="31" t="s">
        <v>400</v>
      </c>
      <c r="AE1944" s="17">
        <f t="shared" si="148"/>
        <v>1937</v>
      </c>
      <c r="AF1944" s="32" t="s">
        <v>401</v>
      </c>
      <c r="AG1944" s="33" t="s">
        <v>173</v>
      </c>
      <c r="AH1944" s="19">
        <f t="shared" si="151"/>
        <v>43738</v>
      </c>
      <c r="AI1944" s="19">
        <f t="shared" si="152"/>
        <v>43738</v>
      </c>
      <c r="AJ1944" s="17" t="s">
        <v>402</v>
      </c>
    </row>
    <row r="1945" spans="1:36" ht="15" customHeight="1">
      <c r="A1945" s="38">
        <f t="shared" si="149"/>
        <v>2019</v>
      </c>
      <c r="B1945" s="19">
        <v>43647</v>
      </c>
      <c r="C1945" s="19">
        <v>43738</v>
      </c>
      <c r="D1945" s="17" t="s">
        <v>96</v>
      </c>
      <c r="E1945" s="17">
        <v>322</v>
      </c>
      <c r="F1945" s="17" t="s">
        <v>144</v>
      </c>
      <c r="G1945" s="17" t="s">
        <v>144</v>
      </c>
      <c r="H1945" s="17" t="s">
        <v>145</v>
      </c>
      <c r="I1945" s="17" t="s">
        <v>2338</v>
      </c>
      <c r="J1945" s="17" t="s">
        <v>289</v>
      </c>
      <c r="K1945" s="17" t="s">
        <v>2339</v>
      </c>
      <c r="L1945" s="17" t="s">
        <v>101</v>
      </c>
      <c r="M1945" s="17" t="s">
        <v>164</v>
      </c>
      <c r="N1945" s="17" t="s">
        <v>103</v>
      </c>
      <c r="O1945" s="17">
        <v>0</v>
      </c>
      <c r="P1945" s="18">
        <v>0</v>
      </c>
      <c r="Q1945" s="17" t="s">
        <v>121</v>
      </c>
      <c r="R1945" s="17" t="s">
        <v>122</v>
      </c>
      <c r="S1945" s="17" t="s">
        <v>122</v>
      </c>
      <c r="T1945" s="17" t="s">
        <v>121</v>
      </c>
      <c r="U1945" s="17" t="s">
        <v>122</v>
      </c>
      <c r="V1945" s="17" t="s">
        <v>122</v>
      </c>
      <c r="W1945" s="37" t="s">
        <v>296</v>
      </c>
      <c r="X1945" s="50">
        <v>43720</v>
      </c>
      <c r="Y1945" s="50">
        <f t="shared" si="146"/>
        <v>43720</v>
      </c>
      <c r="Z1945" s="17">
        <f t="shared" si="147"/>
        <v>1938</v>
      </c>
      <c r="AA1945" s="18">
        <v>301</v>
      </c>
      <c r="AB1945" s="18">
        <v>0</v>
      </c>
      <c r="AD1945" s="31" t="s">
        <v>400</v>
      </c>
      <c r="AE1945" s="17">
        <f t="shared" si="148"/>
        <v>1938</v>
      </c>
      <c r="AF1945" s="32" t="s">
        <v>401</v>
      </c>
      <c r="AG1945" s="33" t="s">
        <v>173</v>
      </c>
      <c r="AH1945" s="19">
        <f t="shared" si="151"/>
        <v>43738</v>
      </c>
      <c r="AI1945" s="19">
        <f t="shared" si="152"/>
        <v>43738</v>
      </c>
      <c r="AJ1945" s="17" t="s">
        <v>402</v>
      </c>
    </row>
    <row r="1946" spans="1:36" ht="15" customHeight="1">
      <c r="A1946" s="38">
        <f t="shared" si="149"/>
        <v>2019</v>
      </c>
      <c r="B1946" s="19">
        <v>43647</v>
      </c>
      <c r="C1946" s="19">
        <v>43738</v>
      </c>
      <c r="D1946" s="17" t="s">
        <v>96</v>
      </c>
      <c r="E1946" s="17">
        <v>322</v>
      </c>
      <c r="F1946" s="17" t="s">
        <v>144</v>
      </c>
      <c r="G1946" s="17" t="s">
        <v>144</v>
      </c>
      <c r="H1946" s="17" t="s">
        <v>145</v>
      </c>
      <c r="I1946" s="17" t="s">
        <v>1346</v>
      </c>
      <c r="J1946" s="17" t="s">
        <v>305</v>
      </c>
      <c r="K1946" s="17" t="s">
        <v>306</v>
      </c>
      <c r="L1946" s="17" t="s">
        <v>101</v>
      </c>
      <c r="M1946" s="17" t="s">
        <v>136</v>
      </c>
      <c r="N1946" s="17" t="s">
        <v>103</v>
      </c>
      <c r="O1946" s="17">
        <v>0</v>
      </c>
      <c r="P1946" s="18">
        <v>0</v>
      </c>
      <c r="Q1946" s="17" t="s">
        <v>121</v>
      </c>
      <c r="R1946" s="17" t="s">
        <v>122</v>
      </c>
      <c r="S1946" s="17" t="s">
        <v>122</v>
      </c>
      <c r="T1946" s="17" t="s">
        <v>121</v>
      </c>
      <c r="U1946" s="17" t="s">
        <v>136</v>
      </c>
      <c r="V1946" s="17" t="s">
        <v>136</v>
      </c>
      <c r="W1946" s="37" t="s">
        <v>296</v>
      </c>
      <c r="X1946" s="50">
        <v>43719</v>
      </c>
      <c r="Y1946" s="50">
        <v>43720</v>
      </c>
      <c r="Z1946" s="17">
        <f t="shared" si="147"/>
        <v>1939</v>
      </c>
      <c r="AA1946" s="18">
        <f>120+348</f>
        <v>468</v>
      </c>
      <c r="AB1946" s="18">
        <v>0</v>
      </c>
      <c r="AD1946" s="31" t="s">
        <v>400</v>
      </c>
      <c r="AE1946" s="17">
        <f t="shared" si="148"/>
        <v>1939</v>
      </c>
      <c r="AF1946" s="32" t="s">
        <v>401</v>
      </c>
      <c r="AG1946" s="33" t="s">
        <v>173</v>
      </c>
      <c r="AH1946" s="19">
        <f t="shared" si="151"/>
        <v>43738</v>
      </c>
      <c r="AI1946" s="19">
        <f t="shared" si="152"/>
        <v>43738</v>
      </c>
      <c r="AJ1946" s="17" t="s">
        <v>402</v>
      </c>
    </row>
    <row r="1947" spans="1:36" ht="15" customHeight="1">
      <c r="A1947" s="38">
        <f t="shared" si="149"/>
        <v>2019</v>
      </c>
      <c r="B1947" s="19">
        <v>43647</v>
      </c>
      <c r="C1947" s="19">
        <v>43738</v>
      </c>
      <c r="D1947" s="17" t="s">
        <v>96</v>
      </c>
      <c r="E1947" s="17">
        <v>322</v>
      </c>
      <c r="F1947" s="17" t="s">
        <v>144</v>
      </c>
      <c r="G1947" s="17" t="s">
        <v>144</v>
      </c>
      <c r="H1947" s="17" t="s">
        <v>145</v>
      </c>
      <c r="I1947" s="17" t="s">
        <v>1346</v>
      </c>
      <c r="J1947" s="17" t="s">
        <v>305</v>
      </c>
      <c r="K1947" s="17" t="s">
        <v>306</v>
      </c>
      <c r="L1947" s="17" t="s">
        <v>101</v>
      </c>
      <c r="M1947" s="17" t="s">
        <v>136</v>
      </c>
      <c r="N1947" s="17" t="s">
        <v>103</v>
      </c>
      <c r="O1947" s="17">
        <v>0</v>
      </c>
      <c r="P1947" s="18">
        <v>0</v>
      </c>
      <c r="Q1947" s="17" t="s">
        <v>121</v>
      </c>
      <c r="R1947" s="17" t="s">
        <v>122</v>
      </c>
      <c r="S1947" s="17" t="s">
        <v>122</v>
      </c>
      <c r="T1947" s="17" t="s">
        <v>121</v>
      </c>
      <c r="U1947" s="17" t="s">
        <v>136</v>
      </c>
      <c r="V1947" s="17" t="s">
        <v>136</v>
      </c>
      <c r="W1947" s="37" t="s">
        <v>296</v>
      </c>
      <c r="X1947" s="50">
        <v>43720</v>
      </c>
      <c r="Y1947" s="50">
        <v>43720</v>
      </c>
      <c r="Z1947" s="17">
        <f t="shared" si="147"/>
        <v>1940</v>
      </c>
      <c r="AA1947" s="18">
        <f>220+140</f>
        <v>360</v>
      </c>
      <c r="AB1947" s="18">
        <v>0</v>
      </c>
      <c r="AD1947" s="31" t="s">
        <v>400</v>
      </c>
      <c r="AE1947" s="17">
        <f t="shared" si="148"/>
        <v>1940</v>
      </c>
      <c r="AF1947" s="32" t="s">
        <v>401</v>
      </c>
      <c r="AG1947" s="33" t="s">
        <v>173</v>
      </c>
      <c r="AH1947" s="19">
        <f t="shared" si="151"/>
        <v>43738</v>
      </c>
      <c r="AI1947" s="19">
        <f t="shared" si="152"/>
        <v>43738</v>
      </c>
      <c r="AJ1947" s="17" t="s">
        <v>402</v>
      </c>
    </row>
    <row r="1948" spans="1:36" ht="15" customHeight="1">
      <c r="A1948" s="38">
        <f t="shared" si="149"/>
        <v>2019</v>
      </c>
      <c r="B1948" s="19">
        <v>43647</v>
      </c>
      <c r="C1948" s="19">
        <v>43738</v>
      </c>
      <c r="D1948" s="17" t="s">
        <v>96</v>
      </c>
      <c r="E1948" s="17">
        <v>322</v>
      </c>
      <c r="F1948" s="17" t="s">
        <v>144</v>
      </c>
      <c r="G1948" s="17" t="s">
        <v>144</v>
      </c>
      <c r="H1948" s="17" t="s">
        <v>145</v>
      </c>
      <c r="I1948" s="17" t="s">
        <v>1346</v>
      </c>
      <c r="J1948" s="17" t="s">
        <v>305</v>
      </c>
      <c r="K1948" s="17" t="s">
        <v>306</v>
      </c>
      <c r="L1948" s="17" t="s">
        <v>101</v>
      </c>
      <c r="M1948" s="17" t="s">
        <v>356</v>
      </c>
      <c r="N1948" s="17" t="s">
        <v>103</v>
      </c>
      <c r="O1948" s="17">
        <v>0</v>
      </c>
      <c r="P1948" s="18">
        <v>0</v>
      </c>
      <c r="Q1948" s="17" t="s">
        <v>121</v>
      </c>
      <c r="R1948" s="17" t="s">
        <v>122</v>
      </c>
      <c r="S1948" s="17" t="s">
        <v>122</v>
      </c>
      <c r="T1948" s="17" t="s">
        <v>121</v>
      </c>
      <c r="U1948" s="17" t="s">
        <v>136</v>
      </c>
      <c r="V1948" s="17" t="s">
        <v>356</v>
      </c>
      <c r="W1948" s="37" t="s">
        <v>296</v>
      </c>
      <c r="X1948" s="50">
        <v>43714</v>
      </c>
      <c r="Y1948" s="50">
        <v>43717</v>
      </c>
      <c r="Z1948" s="17">
        <f t="shared" si="147"/>
        <v>1941</v>
      </c>
      <c r="AA1948" s="18">
        <f>120+172</f>
        <v>292</v>
      </c>
      <c r="AB1948" s="18">
        <v>0</v>
      </c>
      <c r="AD1948" s="31" t="s">
        <v>400</v>
      </c>
      <c r="AE1948" s="17">
        <f t="shared" si="148"/>
        <v>1941</v>
      </c>
      <c r="AF1948" s="32" t="s">
        <v>401</v>
      </c>
      <c r="AG1948" s="33" t="s">
        <v>173</v>
      </c>
      <c r="AH1948" s="19">
        <f t="shared" si="151"/>
        <v>43738</v>
      </c>
      <c r="AI1948" s="19">
        <f t="shared" si="152"/>
        <v>43738</v>
      </c>
      <c r="AJ1948" s="17" t="s">
        <v>402</v>
      </c>
    </row>
    <row r="1949" spans="1:36" ht="15" customHeight="1">
      <c r="A1949" s="38">
        <f t="shared" si="149"/>
        <v>2019</v>
      </c>
      <c r="B1949" s="19">
        <v>43647</v>
      </c>
      <c r="C1949" s="19">
        <v>43738</v>
      </c>
      <c r="D1949" s="17" t="s">
        <v>96</v>
      </c>
      <c r="E1949" s="17">
        <v>322</v>
      </c>
      <c r="F1949" s="17" t="s">
        <v>144</v>
      </c>
      <c r="G1949" s="17" t="s">
        <v>144</v>
      </c>
      <c r="H1949" s="17" t="s">
        <v>145</v>
      </c>
      <c r="I1949" s="17" t="s">
        <v>1346</v>
      </c>
      <c r="J1949" s="17" t="s">
        <v>305</v>
      </c>
      <c r="K1949" s="17" t="s">
        <v>306</v>
      </c>
      <c r="L1949" s="17" t="s">
        <v>101</v>
      </c>
      <c r="M1949" s="17" t="s">
        <v>356</v>
      </c>
      <c r="N1949" s="17" t="s">
        <v>103</v>
      </c>
      <c r="O1949" s="17">
        <v>0</v>
      </c>
      <c r="P1949" s="18">
        <v>0</v>
      </c>
      <c r="Q1949" s="17" t="s">
        <v>121</v>
      </c>
      <c r="R1949" s="17" t="s">
        <v>122</v>
      </c>
      <c r="S1949" s="17" t="s">
        <v>122</v>
      </c>
      <c r="T1949" s="17" t="s">
        <v>121</v>
      </c>
      <c r="U1949" s="17" t="s">
        <v>136</v>
      </c>
      <c r="V1949" s="17" t="s">
        <v>356</v>
      </c>
      <c r="W1949" s="37" t="s">
        <v>296</v>
      </c>
      <c r="X1949" s="50">
        <v>43714</v>
      </c>
      <c r="Y1949" s="50">
        <v>43717</v>
      </c>
      <c r="Z1949" s="17">
        <f t="shared" si="147"/>
        <v>1942</v>
      </c>
      <c r="AA1949" s="18">
        <f>209+165.6</f>
        <v>374.6</v>
      </c>
      <c r="AB1949" s="18">
        <v>0</v>
      </c>
      <c r="AD1949" s="31" t="s">
        <v>400</v>
      </c>
      <c r="AE1949" s="17">
        <f t="shared" si="148"/>
        <v>1942</v>
      </c>
      <c r="AF1949" s="32" t="s">
        <v>401</v>
      </c>
      <c r="AG1949" s="33" t="s">
        <v>173</v>
      </c>
      <c r="AH1949" s="19">
        <f t="shared" si="151"/>
        <v>43738</v>
      </c>
      <c r="AI1949" s="19">
        <f t="shared" si="152"/>
        <v>43738</v>
      </c>
      <c r="AJ1949" s="17" t="s">
        <v>402</v>
      </c>
    </row>
    <row r="1950" spans="1:36" ht="15" customHeight="1">
      <c r="A1950" s="38">
        <f t="shared" si="149"/>
        <v>2019</v>
      </c>
      <c r="B1950" s="19">
        <v>43647</v>
      </c>
      <c r="C1950" s="19">
        <v>43738</v>
      </c>
      <c r="D1950" s="17" t="s">
        <v>96</v>
      </c>
      <c r="E1950" s="17">
        <v>322</v>
      </c>
      <c r="F1950" s="17" t="s">
        <v>144</v>
      </c>
      <c r="G1950" s="17" t="s">
        <v>144</v>
      </c>
      <c r="H1950" s="17" t="s">
        <v>145</v>
      </c>
      <c r="I1950" s="17" t="s">
        <v>2338</v>
      </c>
      <c r="J1950" s="17" t="s">
        <v>289</v>
      </c>
      <c r="K1950" s="17" t="s">
        <v>2339</v>
      </c>
      <c r="L1950" s="17" t="s">
        <v>101</v>
      </c>
      <c r="M1950" s="17" t="s">
        <v>164</v>
      </c>
      <c r="N1950" s="17" t="s">
        <v>103</v>
      </c>
      <c r="O1950" s="17">
        <v>0</v>
      </c>
      <c r="P1950" s="18">
        <v>0</v>
      </c>
      <c r="Q1950" s="17" t="s">
        <v>121</v>
      </c>
      <c r="R1950" s="17" t="s">
        <v>122</v>
      </c>
      <c r="S1950" s="17" t="s">
        <v>122</v>
      </c>
      <c r="T1950" s="17" t="s">
        <v>121</v>
      </c>
      <c r="U1950" s="17" t="s">
        <v>122</v>
      </c>
      <c r="V1950" s="17" t="s">
        <v>122</v>
      </c>
      <c r="W1950" s="37" t="s">
        <v>296</v>
      </c>
      <c r="X1950" s="50">
        <v>43710</v>
      </c>
      <c r="Y1950" s="50">
        <f t="shared" si="146"/>
        <v>43710</v>
      </c>
      <c r="Z1950" s="17">
        <f t="shared" si="147"/>
        <v>1943</v>
      </c>
      <c r="AA1950" s="18">
        <v>100</v>
      </c>
      <c r="AB1950" s="18">
        <v>0</v>
      </c>
      <c r="AD1950" s="31" t="s">
        <v>400</v>
      </c>
      <c r="AE1950" s="17">
        <f t="shared" si="148"/>
        <v>1943</v>
      </c>
      <c r="AF1950" s="32" t="s">
        <v>401</v>
      </c>
      <c r="AG1950" s="33" t="s">
        <v>173</v>
      </c>
      <c r="AH1950" s="19">
        <f t="shared" si="151"/>
        <v>43738</v>
      </c>
      <c r="AI1950" s="19">
        <f t="shared" si="152"/>
        <v>43738</v>
      </c>
      <c r="AJ1950" s="17" t="s">
        <v>402</v>
      </c>
    </row>
    <row r="1951" spans="1:36" ht="15" customHeight="1">
      <c r="A1951" s="38">
        <f t="shared" si="149"/>
        <v>2019</v>
      </c>
      <c r="B1951" s="19">
        <v>43647</v>
      </c>
      <c r="C1951" s="19">
        <v>43738</v>
      </c>
      <c r="D1951" s="17" t="s">
        <v>96</v>
      </c>
      <c r="E1951" s="17">
        <v>322</v>
      </c>
      <c r="F1951" s="17" t="s">
        <v>144</v>
      </c>
      <c r="G1951" s="17" t="s">
        <v>144</v>
      </c>
      <c r="H1951" s="17" t="s">
        <v>145</v>
      </c>
      <c r="I1951" s="17" t="s">
        <v>1346</v>
      </c>
      <c r="J1951" s="17" t="s">
        <v>305</v>
      </c>
      <c r="K1951" s="17" t="s">
        <v>306</v>
      </c>
      <c r="L1951" s="17" t="s">
        <v>101</v>
      </c>
      <c r="M1951" s="17" t="s">
        <v>164</v>
      </c>
      <c r="N1951" s="17" t="s">
        <v>103</v>
      </c>
      <c r="O1951" s="17">
        <v>0</v>
      </c>
      <c r="P1951" s="18">
        <v>0</v>
      </c>
      <c r="Q1951" s="17" t="s">
        <v>121</v>
      </c>
      <c r="R1951" s="17" t="s">
        <v>122</v>
      </c>
      <c r="S1951" s="17" t="s">
        <v>122</v>
      </c>
      <c r="T1951" s="17" t="s">
        <v>121</v>
      </c>
      <c r="U1951" s="17" t="s">
        <v>122</v>
      </c>
      <c r="V1951" s="17" t="s">
        <v>122</v>
      </c>
      <c r="W1951" s="37" t="s">
        <v>296</v>
      </c>
      <c r="X1951" s="50">
        <v>43707</v>
      </c>
      <c r="Y1951" s="50">
        <f t="shared" si="146"/>
        <v>43707</v>
      </c>
      <c r="Z1951" s="17">
        <f t="shared" si="147"/>
        <v>1944</v>
      </c>
      <c r="AA1951" s="18">
        <v>120</v>
      </c>
      <c r="AB1951" s="18">
        <v>0</v>
      </c>
      <c r="AD1951" s="31" t="s">
        <v>400</v>
      </c>
      <c r="AE1951" s="17">
        <f t="shared" si="148"/>
        <v>1944</v>
      </c>
      <c r="AF1951" s="32" t="s">
        <v>401</v>
      </c>
      <c r="AG1951" s="33" t="s">
        <v>173</v>
      </c>
      <c r="AH1951" s="19">
        <f t="shared" si="151"/>
        <v>43738</v>
      </c>
      <c r="AI1951" s="19">
        <f t="shared" si="152"/>
        <v>43738</v>
      </c>
      <c r="AJ1951" s="17" t="s">
        <v>402</v>
      </c>
    </row>
    <row r="1952" spans="1:36" ht="15" customHeight="1">
      <c r="A1952" s="38">
        <f t="shared" si="149"/>
        <v>2019</v>
      </c>
      <c r="B1952" s="19">
        <v>43647</v>
      </c>
      <c r="C1952" s="19">
        <v>43738</v>
      </c>
      <c r="D1952" s="17" t="s">
        <v>96</v>
      </c>
      <c r="E1952" s="17">
        <v>322</v>
      </c>
      <c r="F1952" s="17" t="s">
        <v>144</v>
      </c>
      <c r="G1952" s="17" t="s">
        <v>144</v>
      </c>
      <c r="H1952" s="17" t="s">
        <v>145</v>
      </c>
      <c r="I1952" s="17" t="s">
        <v>1346</v>
      </c>
      <c r="J1952" s="17" t="s">
        <v>305</v>
      </c>
      <c r="K1952" s="17" t="s">
        <v>306</v>
      </c>
      <c r="L1952" s="17" t="s">
        <v>101</v>
      </c>
      <c r="M1952" s="17" t="s">
        <v>136</v>
      </c>
      <c r="N1952" s="17" t="s">
        <v>103</v>
      </c>
      <c r="O1952" s="17">
        <v>0</v>
      </c>
      <c r="P1952" s="18">
        <v>0</v>
      </c>
      <c r="Q1952" s="17" t="s">
        <v>121</v>
      </c>
      <c r="R1952" s="17" t="s">
        <v>122</v>
      </c>
      <c r="S1952" s="17" t="s">
        <v>122</v>
      </c>
      <c r="T1952" s="17" t="s">
        <v>121</v>
      </c>
      <c r="U1952" s="17" t="s">
        <v>136</v>
      </c>
      <c r="V1952" s="17" t="s">
        <v>136</v>
      </c>
      <c r="W1952" s="37" t="s">
        <v>296</v>
      </c>
      <c r="X1952" s="50">
        <v>43710</v>
      </c>
      <c r="Y1952" s="50">
        <v>43711</v>
      </c>
      <c r="Z1952" s="17">
        <f t="shared" si="147"/>
        <v>1945</v>
      </c>
      <c r="AA1952" s="18">
        <f>120+120+348+132</f>
        <v>720</v>
      </c>
      <c r="AB1952" s="18">
        <v>0</v>
      </c>
      <c r="AD1952" s="31" t="s">
        <v>400</v>
      </c>
      <c r="AE1952" s="17">
        <f t="shared" si="148"/>
        <v>1945</v>
      </c>
      <c r="AF1952" s="32" t="s">
        <v>401</v>
      </c>
      <c r="AG1952" s="33" t="s">
        <v>173</v>
      </c>
      <c r="AH1952" s="19">
        <f t="shared" si="151"/>
        <v>43738</v>
      </c>
      <c r="AI1952" s="19">
        <f t="shared" si="152"/>
        <v>43738</v>
      </c>
      <c r="AJ1952" s="17" t="s">
        <v>402</v>
      </c>
    </row>
    <row r="1953" spans="1:36" ht="15" customHeight="1">
      <c r="A1953" s="38">
        <f t="shared" si="149"/>
        <v>2019</v>
      </c>
      <c r="B1953" s="19">
        <v>43647</v>
      </c>
      <c r="C1953" s="19">
        <v>43738</v>
      </c>
      <c r="D1953" s="17" t="s">
        <v>96</v>
      </c>
      <c r="E1953" s="17">
        <v>322</v>
      </c>
      <c r="F1953" s="17" t="s">
        <v>144</v>
      </c>
      <c r="G1953" s="17" t="s">
        <v>144</v>
      </c>
      <c r="H1953" s="17" t="s">
        <v>145</v>
      </c>
      <c r="I1953" s="17" t="s">
        <v>1346</v>
      </c>
      <c r="J1953" s="17" t="s">
        <v>305</v>
      </c>
      <c r="K1953" s="17" t="s">
        <v>306</v>
      </c>
      <c r="L1953" s="17" t="s">
        <v>101</v>
      </c>
      <c r="M1953" s="17" t="s">
        <v>136</v>
      </c>
      <c r="N1953" s="17" t="s">
        <v>103</v>
      </c>
      <c r="O1953" s="17">
        <v>0</v>
      </c>
      <c r="P1953" s="18">
        <v>0</v>
      </c>
      <c r="Q1953" s="17" t="s">
        <v>121</v>
      </c>
      <c r="R1953" s="17" t="s">
        <v>122</v>
      </c>
      <c r="S1953" s="17" t="s">
        <v>122</v>
      </c>
      <c r="T1953" s="17" t="s">
        <v>121</v>
      </c>
      <c r="U1953" s="17" t="s">
        <v>136</v>
      </c>
      <c r="V1953" s="17" t="s">
        <v>136</v>
      </c>
      <c r="W1953" s="37" t="s">
        <v>296</v>
      </c>
      <c r="X1953" s="50">
        <v>43710</v>
      </c>
      <c r="Y1953" s="50">
        <v>43711</v>
      </c>
      <c r="Z1953" s="17">
        <f t="shared" si="147"/>
        <v>1946</v>
      </c>
      <c r="AA1953" s="18">
        <f>195+241+217</f>
        <v>653</v>
      </c>
      <c r="AB1953" s="18">
        <v>0</v>
      </c>
      <c r="AD1953" s="31" t="s">
        <v>400</v>
      </c>
      <c r="AE1953" s="17">
        <f t="shared" si="148"/>
        <v>1946</v>
      </c>
      <c r="AF1953" s="32" t="s">
        <v>401</v>
      </c>
      <c r="AG1953" s="33" t="s">
        <v>173</v>
      </c>
      <c r="AH1953" s="19">
        <f t="shared" si="151"/>
        <v>43738</v>
      </c>
      <c r="AI1953" s="19">
        <f t="shared" si="152"/>
        <v>43738</v>
      </c>
      <c r="AJ1953" s="17" t="s">
        <v>402</v>
      </c>
    </row>
    <row r="1954" spans="1:36" ht="15" customHeight="1">
      <c r="A1954" s="38">
        <f t="shared" si="149"/>
        <v>2019</v>
      </c>
      <c r="B1954" s="19">
        <v>43647</v>
      </c>
      <c r="C1954" s="19">
        <v>43738</v>
      </c>
      <c r="D1954" s="17" t="s">
        <v>96</v>
      </c>
      <c r="E1954" s="17">
        <v>322</v>
      </c>
      <c r="F1954" s="17" t="s">
        <v>144</v>
      </c>
      <c r="G1954" s="17" t="s">
        <v>144</v>
      </c>
      <c r="H1954" s="17" t="s">
        <v>145</v>
      </c>
      <c r="I1954" s="17" t="s">
        <v>1346</v>
      </c>
      <c r="J1954" s="17" t="s">
        <v>305</v>
      </c>
      <c r="K1954" s="17" t="s">
        <v>306</v>
      </c>
      <c r="L1954" s="17" t="s">
        <v>101</v>
      </c>
      <c r="M1954" s="17" t="s">
        <v>136</v>
      </c>
      <c r="N1954" s="17" t="s">
        <v>103</v>
      </c>
      <c r="O1954" s="17">
        <v>0</v>
      </c>
      <c r="P1954" s="18">
        <v>0</v>
      </c>
      <c r="Q1954" s="17" t="s">
        <v>121</v>
      </c>
      <c r="R1954" s="17" t="s">
        <v>122</v>
      </c>
      <c r="S1954" s="17" t="s">
        <v>122</v>
      </c>
      <c r="T1954" s="17" t="s">
        <v>121</v>
      </c>
      <c r="U1954" s="17" t="s">
        <v>136</v>
      </c>
      <c r="V1954" s="17" t="s">
        <v>136</v>
      </c>
      <c r="W1954" s="37" t="s">
        <v>296</v>
      </c>
      <c r="X1954" s="50">
        <v>43707</v>
      </c>
      <c r="Y1954" s="50">
        <v>43709</v>
      </c>
      <c r="Z1954" s="17">
        <f t="shared" si="147"/>
        <v>1947</v>
      </c>
      <c r="AA1954" s="18">
        <f>120+348+300</f>
        <v>768</v>
      </c>
      <c r="AB1954" s="18">
        <v>0</v>
      </c>
      <c r="AD1954" s="31" t="s">
        <v>400</v>
      </c>
      <c r="AE1954" s="17">
        <f t="shared" si="148"/>
        <v>1947</v>
      </c>
      <c r="AF1954" s="32" t="s">
        <v>401</v>
      </c>
      <c r="AG1954" s="33" t="s">
        <v>173</v>
      </c>
      <c r="AH1954" s="19">
        <f t="shared" si="151"/>
        <v>43738</v>
      </c>
      <c r="AI1954" s="19">
        <f t="shared" si="152"/>
        <v>43738</v>
      </c>
      <c r="AJ1954" s="17" t="s">
        <v>402</v>
      </c>
    </row>
    <row r="1955" spans="1:36" ht="15" customHeight="1">
      <c r="A1955" s="38">
        <f t="shared" si="149"/>
        <v>2019</v>
      </c>
      <c r="B1955" s="19">
        <v>43647</v>
      </c>
      <c r="C1955" s="19">
        <v>43738</v>
      </c>
      <c r="D1955" s="17" t="s">
        <v>96</v>
      </c>
      <c r="E1955" s="17">
        <v>322</v>
      </c>
      <c r="F1955" s="17" t="s">
        <v>144</v>
      </c>
      <c r="G1955" s="17" t="s">
        <v>144</v>
      </c>
      <c r="H1955" s="17" t="s">
        <v>145</v>
      </c>
      <c r="I1955" s="17" t="s">
        <v>1346</v>
      </c>
      <c r="J1955" s="17" t="s">
        <v>305</v>
      </c>
      <c r="K1955" s="17" t="s">
        <v>306</v>
      </c>
      <c r="L1955" s="17" t="s">
        <v>101</v>
      </c>
      <c r="M1955" s="17" t="s">
        <v>136</v>
      </c>
      <c r="N1955" s="17" t="s">
        <v>103</v>
      </c>
      <c r="O1955" s="17">
        <v>0</v>
      </c>
      <c r="P1955" s="18">
        <v>0</v>
      </c>
      <c r="Q1955" s="17" t="s">
        <v>121</v>
      </c>
      <c r="R1955" s="17" t="s">
        <v>122</v>
      </c>
      <c r="S1955" s="17" t="s">
        <v>122</v>
      </c>
      <c r="T1955" s="17" t="s">
        <v>121</v>
      </c>
      <c r="U1955" s="17" t="s">
        <v>136</v>
      </c>
      <c r="V1955" s="17" t="s">
        <v>136</v>
      </c>
      <c r="W1955" s="37" t="s">
        <v>296</v>
      </c>
      <c r="X1955" s="50">
        <v>43709</v>
      </c>
      <c r="Y1955" s="50">
        <v>43709</v>
      </c>
      <c r="Z1955" s="17">
        <f t="shared" si="147"/>
        <v>1948</v>
      </c>
      <c r="AA1955" s="18">
        <v>185</v>
      </c>
      <c r="AB1955" s="18">
        <v>0</v>
      </c>
      <c r="AD1955" s="31" t="s">
        <v>400</v>
      </c>
      <c r="AE1955" s="17">
        <f t="shared" si="148"/>
        <v>1948</v>
      </c>
      <c r="AF1955" s="32" t="s">
        <v>401</v>
      </c>
      <c r="AG1955" s="33" t="s">
        <v>173</v>
      </c>
      <c r="AH1955" s="19">
        <f t="shared" si="151"/>
        <v>43738</v>
      </c>
      <c r="AI1955" s="19">
        <f t="shared" si="152"/>
        <v>43738</v>
      </c>
      <c r="AJ1955" s="17" t="s">
        <v>402</v>
      </c>
    </row>
    <row r="1956" spans="1:36" ht="15" customHeight="1">
      <c r="A1956" s="38">
        <f t="shared" si="149"/>
        <v>2019</v>
      </c>
      <c r="B1956" s="19">
        <v>43647</v>
      </c>
      <c r="C1956" s="19">
        <v>43738</v>
      </c>
      <c r="D1956" s="17" t="s">
        <v>96</v>
      </c>
      <c r="E1956" s="17">
        <v>322</v>
      </c>
      <c r="F1956" s="17" t="s">
        <v>144</v>
      </c>
      <c r="G1956" s="17" t="s">
        <v>144</v>
      </c>
      <c r="H1956" s="17" t="s">
        <v>145</v>
      </c>
      <c r="I1956" s="17" t="s">
        <v>355</v>
      </c>
      <c r="J1956" s="17" t="s">
        <v>239</v>
      </c>
      <c r="K1956" s="17" t="s">
        <v>295</v>
      </c>
      <c r="L1956" s="17" t="s">
        <v>101</v>
      </c>
      <c r="M1956" s="17" t="s">
        <v>136</v>
      </c>
      <c r="N1956" s="17" t="s">
        <v>103</v>
      </c>
      <c r="O1956" s="17">
        <v>0</v>
      </c>
      <c r="P1956" s="18">
        <v>0</v>
      </c>
      <c r="Q1956" s="17" t="s">
        <v>121</v>
      </c>
      <c r="R1956" s="17" t="s">
        <v>122</v>
      </c>
      <c r="S1956" s="17" t="s">
        <v>122</v>
      </c>
      <c r="T1956" s="17" t="s">
        <v>121</v>
      </c>
      <c r="U1956" s="17" t="s">
        <v>136</v>
      </c>
      <c r="V1956" s="17" t="s">
        <v>136</v>
      </c>
      <c r="W1956" s="37" t="s">
        <v>296</v>
      </c>
      <c r="X1956" s="50">
        <v>43708</v>
      </c>
      <c r="Y1956" s="50">
        <v>43710</v>
      </c>
      <c r="Z1956" s="17">
        <f t="shared" si="147"/>
        <v>1949</v>
      </c>
      <c r="AA1956" s="18">
        <f>120+348</f>
        <v>468</v>
      </c>
      <c r="AB1956" s="18">
        <v>0</v>
      </c>
      <c r="AD1956" s="31" t="s">
        <v>400</v>
      </c>
      <c r="AE1956" s="17">
        <f t="shared" si="148"/>
        <v>1949</v>
      </c>
      <c r="AF1956" s="32" t="s">
        <v>401</v>
      </c>
      <c r="AG1956" s="33" t="s">
        <v>173</v>
      </c>
      <c r="AH1956" s="19">
        <f t="shared" si="151"/>
        <v>43738</v>
      </c>
      <c r="AI1956" s="19">
        <f t="shared" si="152"/>
        <v>43738</v>
      </c>
      <c r="AJ1956" s="17" t="s">
        <v>402</v>
      </c>
    </row>
    <row r="1957" spans="1:36" ht="15" customHeight="1">
      <c r="A1957" s="38">
        <f t="shared" si="149"/>
        <v>2019</v>
      </c>
      <c r="B1957" s="19">
        <v>43647</v>
      </c>
      <c r="C1957" s="19">
        <v>43738</v>
      </c>
      <c r="D1957" s="17" t="s">
        <v>96</v>
      </c>
      <c r="E1957" s="17">
        <v>322</v>
      </c>
      <c r="F1957" s="17" t="s">
        <v>144</v>
      </c>
      <c r="G1957" s="17" t="s">
        <v>144</v>
      </c>
      <c r="H1957" s="17" t="s">
        <v>145</v>
      </c>
      <c r="I1957" s="17" t="s">
        <v>355</v>
      </c>
      <c r="J1957" s="17" t="s">
        <v>239</v>
      </c>
      <c r="K1957" s="17" t="s">
        <v>295</v>
      </c>
      <c r="L1957" s="17" t="s">
        <v>101</v>
      </c>
      <c r="M1957" s="17" t="s">
        <v>136</v>
      </c>
      <c r="N1957" s="17" t="s">
        <v>103</v>
      </c>
      <c r="O1957" s="17">
        <v>0</v>
      </c>
      <c r="P1957" s="18">
        <v>0</v>
      </c>
      <c r="Q1957" s="17" t="s">
        <v>121</v>
      </c>
      <c r="R1957" s="17" t="s">
        <v>122</v>
      </c>
      <c r="S1957" s="17" t="s">
        <v>122</v>
      </c>
      <c r="T1957" s="17" t="s">
        <v>121</v>
      </c>
      <c r="U1957" s="17" t="s">
        <v>136</v>
      </c>
      <c r="V1957" s="17" t="s">
        <v>136</v>
      </c>
      <c r="W1957" s="37" t="s">
        <v>296</v>
      </c>
      <c r="X1957" s="50">
        <v>43708</v>
      </c>
      <c r="Y1957" s="50">
        <v>43710</v>
      </c>
      <c r="Z1957" s="17">
        <f t="shared" si="147"/>
        <v>1950</v>
      </c>
      <c r="AA1957" s="18">
        <f>145+157</f>
        <v>302</v>
      </c>
      <c r="AB1957" s="18">
        <v>0</v>
      </c>
      <c r="AD1957" s="31" t="s">
        <v>400</v>
      </c>
      <c r="AE1957" s="17">
        <f t="shared" si="148"/>
        <v>1950</v>
      </c>
      <c r="AF1957" s="32" t="s">
        <v>401</v>
      </c>
      <c r="AG1957" s="33" t="s">
        <v>173</v>
      </c>
      <c r="AH1957" s="19">
        <f t="shared" si="151"/>
        <v>43738</v>
      </c>
      <c r="AI1957" s="19">
        <f t="shared" si="152"/>
        <v>43738</v>
      </c>
      <c r="AJ1957" s="17" t="s">
        <v>402</v>
      </c>
    </row>
    <row r="1958" spans="1:36" ht="15" customHeight="1">
      <c r="A1958" s="38">
        <f t="shared" si="149"/>
        <v>2019</v>
      </c>
      <c r="B1958" s="19">
        <v>43647</v>
      </c>
      <c r="C1958" s="19">
        <v>43738</v>
      </c>
      <c r="D1958" s="17" t="s">
        <v>96</v>
      </c>
      <c r="E1958" s="17">
        <v>322</v>
      </c>
      <c r="F1958" s="17" t="s">
        <v>144</v>
      </c>
      <c r="G1958" s="17" t="s">
        <v>144</v>
      </c>
      <c r="H1958" s="17" t="s">
        <v>145</v>
      </c>
      <c r="I1958" s="17" t="s">
        <v>358</v>
      </c>
      <c r="J1958" s="17" t="s">
        <v>359</v>
      </c>
      <c r="K1958" s="17" t="s">
        <v>289</v>
      </c>
      <c r="L1958" s="17" t="s">
        <v>101</v>
      </c>
      <c r="M1958" s="17" t="s">
        <v>164</v>
      </c>
      <c r="N1958" s="17" t="s">
        <v>103</v>
      </c>
      <c r="O1958" s="17">
        <v>0</v>
      </c>
      <c r="P1958" s="18">
        <v>0</v>
      </c>
      <c r="Q1958" s="17" t="s">
        <v>121</v>
      </c>
      <c r="R1958" s="17" t="s">
        <v>122</v>
      </c>
      <c r="S1958" s="17" t="s">
        <v>122</v>
      </c>
      <c r="T1958" s="17" t="s">
        <v>121</v>
      </c>
      <c r="U1958" s="17" t="s">
        <v>122</v>
      </c>
      <c r="V1958" s="17" t="s">
        <v>122</v>
      </c>
      <c r="W1958" s="37" t="s">
        <v>296</v>
      </c>
      <c r="X1958" s="50">
        <v>43704</v>
      </c>
      <c r="Y1958" s="50">
        <f t="shared" si="146"/>
        <v>43704</v>
      </c>
      <c r="Z1958" s="17">
        <f t="shared" si="147"/>
        <v>1951</v>
      </c>
      <c r="AA1958" s="18">
        <v>230</v>
      </c>
      <c r="AB1958" s="18">
        <v>0</v>
      </c>
      <c r="AD1958" s="31" t="s">
        <v>400</v>
      </c>
      <c r="AE1958" s="17">
        <f t="shared" si="148"/>
        <v>1951</v>
      </c>
      <c r="AF1958" s="32" t="s">
        <v>401</v>
      </c>
      <c r="AG1958" s="33" t="s">
        <v>173</v>
      </c>
      <c r="AH1958" s="19">
        <f t="shared" si="151"/>
        <v>43738</v>
      </c>
      <c r="AI1958" s="19">
        <f t="shared" si="152"/>
        <v>43738</v>
      </c>
      <c r="AJ1958" s="17" t="s">
        <v>402</v>
      </c>
    </row>
    <row r="1959" spans="1:36" ht="15" customHeight="1">
      <c r="A1959" s="38">
        <f t="shared" si="149"/>
        <v>2019</v>
      </c>
      <c r="B1959" s="19">
        <v>43647</v>
      </c>
      <c r="C1959" s="19">
        <v>43738</v>
      </c>
      <c r="D1959" s="17" t="s">
        <v>96</v>
      </c>
      <c r="E1959" s="17">
        <v>519</v>
      </c>
      <c r="F1959" s="17" t="s">
        <v>335</v>
      </c>
      <c r="G1959" s="17" t="s">
        <v>335</v>
      </c>
      <c r="H1959" s="17" t="s">
        <v>145</v>
      </c>
      <c r="I1959" s="17" t="s">
        <v>336</v>
      </c>
      <c r="J1959" s="17" t="s">
        <v>337</v>
      </c>
      <c r="K1959" s="17" t="s">
        <v>338</v>
      </c>
      <c r="L1959" s="17" t="s">
        <v>101</v>
      </c>
      <c r="M1959" s="17" t="s">
        <v>177</v>
      </c>
      <c r="N1959" s="17" t="s">
        <v>103</v>
      </c>
      <c r="O1959" s="17">
        <v>0</v>
      </c>
      <c r="P1959" s="18">
        <v>0</v>
      </c>
      <c r="Q1959" s="17" t="s">
        <v>121</v>
      </c>
      <c r="R1959" s="17" t="s">
        <v>122</v>
      </c>
      <c r="S1959" s="17" t="s">
        <v>122</v>
      </c>
      <c r="T1959" s="17" t="s">
        <v>121</v>
      </c>
      <c r="U1959" s="17" t="s">
        <v>122</v>
      </c>
      <c r="V1959" s="17" t="s">
        <v>178</v>
      </c>
      <c r="W1959" s="37" t="s">
        <v>2349</v>
      </c>
      <c r="X1959" s="50">
        <v>43714</v>
      </c>
      <c r="Y1959" s="50">
        <f t="shared" si="146"/>
        <v>43714</v>
      </c>
      <c r="Z1959" s="17">
        <f t="shared" si="147"/>
        <v>1952</v>
      </c>
      <c r="AA1959" s="18">
        <v>120</v>
      </c>
      <c r="AB1959" s="18">
        <v>0</v>
      </c>
      <c r="AD1959" s="31" t="s">
        <v>400</v>
      </c>
      <c r="AE1959" s="17">
        <f t="shared" si="148"/>
        <v>1952</v>
      </c>
      <c r="AF1959" s="32" t="s">
        <v>401</v>
      </c>
      <c r="AG1959" s="33" t="s">
        <v>173</v>
      </c>
      <c r="AH1959" s="19">
        <f t="shared" si="151"/>
        <v>43738</v>
      </c>
      <c r="AI1959" s="19">
        <f t="shared" si="152"/>
        <v>43738</v>
      </c>
      <c r="AJ1959" s="17" t="s">
        <v>402</v>
      </c>
    </row>
    <row r="1960" spans="1:36" ht="15" customHeight="1">
      <c r="A1960" s="38">
        <f t="shared" si="149"/>
        <v>2019</v>
      </c>
      <c r="B1960" s="19">
        <v>43647</v>
      </c>
      <c r="C1960" s="19">
        <v>43738</v>
      </c>
      <c r="D1960" s="17" t="s">
        <v>96</v>
      </c>
      <c r="E1960" s="17">
        <v>280</v>
      </c>
      <c r="F1960" s="17" t="s">
        <v>2376</v>
      </c>
      <c r="G1960" s="17" t="s">
        <v>2376</v>
      </c>
      <c r="H1960" s="17" t="s">
        <v>145</v>
      </c>
      <c r="I1960" s="17" t="s">
        <v>1379</v>
      </c>
      <c r="J1960" s="17" t="s">
        <v>1380</v>
      </c>
      <c r="K1960" s="17" t="s">
        <v>1381</v>
      </c>
      <c r="L1960" s="17" t="s">
        <v>101</v>
      </c>
      <c r="M1960" s="17" t="s">
        <v>1041</v>
      </c>
      <c r="N1960" s="17" t="s">
        <v>103</v>
      </c>
      <c r="O1960" s="17">
        <v>0</v>
      </c>
      <c r="P1960" s="18">
        <v>0</v>
      </c>
      <c r="Q1960" s="17" t="s">
        <v>121</v>
      </c>
      <c r="R1960" s="17" t="s">
        <v>122</v>
      </c>
      <c r="S1960" s="17" t="s">
        <v>122</v>
      </c>
      <c r="T1960" s="17" t="s">
        <v>121</v>
      </c>
      <c r="U1960" s="17" t="s">
        <v>122</v>
      </c>
      <c r="V1960" s="17" t="s">
        <v>122</v>
      </c>
      <c r="W1960" s="37" t="s">
        <v>2349</v>
      </c>
      <c r="X1960" s="50">
        <v>43714</v>
      </c>
      <c r="Y1960" s="50">
        <f t="shared" si="146"/>
        <v>43714</v>
      </c>
      <c r="Z1960" s="17">
        <f t="shared" si="147"/>
        <v>1953</v>
      </c>
      <c r="AA1960" s="18">
        <v>120</v>
      </c>
      <c r="AB1960" s="18">
        <v>0</v>
      </c>
      <c r="AD1960" s="31" t="s">
        <v>400</v>
      </c>
      <c r="AE1960" s="17">
        <f t="shared" si="148"/>
        <v>1953</v>
      </c>
      <c r="AF1960" s="32" t="s">
        <v>401</v>
      </c>
      <c r="AG1960" s="33" t="s">
        <v>173</v>
      </c>
      <c r="AH1960" s="19">
        <f t="shared" si="151"/>
        <v>43738</v>
      </c>
      <c r="AI1960" s="19">
        <f t="shared" si="152"/>
        <v>43738</v>
      </c>
      <c r="AJ1960" s="17" t="s">
        <v>402</v>
      </c>
    </row>
    <row r="1961" spans="1:36" ht="15" customHeight="1">
      <c r="A1961" s="38">
        <f t="shared" si="149"/>
        <v>2019</v>
      </c>
      <c r="B1961" s="19">
        <v>43647</v>
      </c>
      <c r="C1961" s="19">
        <v>43738</v>
      </c>
      <c r="D1961" s="17" t="s">
        <v>96</v>
      </c>
      <c r="E1961" s="17">
        <v>322</v>
      </c>
      <c r="F1961" s="17" t="s">
        <v>144</v>
      </c>
      <c r="G1961" s="17" t="s">
        <v>144</v>
      </c>
      <c r="H1961" s="17" t="s">
        <v>145</v>
      </c>
      <c r="I1961" s="17" t="s">
        <v>358</v>
      </c>
      <c r="J1961" s="17" t="s">
        <v>359</v>
      </c>
      <c r="K1961" s="17" t="s">
        <v>289</v>
      </c>
      <c r="L1961" s="17" t="s">
        <v>101</v>
      </c>
      <c r="M1961" s="17" t="s">
        <v>202</v>
      </c>
      <c r="N1961" s="17" t="s">
        <v>103</v>
      </c>
      <c r="O1961" s="17">
        <v>0</v>
      </c>
      <c r="P1961" s="18">
        <v>0</v>
      </c>
      <c r="Q1961" s="17" t="s">
        <v>121</v>
      </c>
      <c r="R1961" s="17" t="s">
        <v>122</v>
      </c>
      <c r="S1961" s="17" t="s">
        <v>122</v>
      </c>
      <c r="T1961" s="17" t="s">
        <v>121</v>
      </c>
      <c r="U1961" s="17" t="s">
        <v>122</v>
      </c>
      <c r="V1961" s="17" t="s">
        <v>202</v>
      </c>
      <c r="W1961" s="37" t="s">
        <v>159</v>
      </c>
      <c r="X1961" s="50">
        <v>43707</v>
      </c>
      <c r="Y1961" s="50">
        <f t="shared" si="146"/>
        <v>43707</v>
      </c>
      <c r="Z1961" s="17">
        <f t="shared" si="147"/>
        <v>1954</v>
      </c>
      <c r="AA1961" s="18">
        <v>100</v>
      </c>
      <c r="AB1961" s="18">
        <v>0</v>
      </c>
      <c r="AD1961" s="31" t="s">
        <v>400</v>
      </c>
      <c r="AE1961" s="17">
        <f t="shared" si="148"/>
        <v>1954</v>
      </c>
      <c r="AF1961" s="32" t="s">
        <v>401</v>
      </c>
      <c r="AG1961" s="33" t="s">
        <v>173</v>
      </c>
      <c r="AH1961" s="19">
        <f t="shared" si="151"/>
        <v>43738</v>
      </c>
      <c r="AI1961" s="19">
        <f t="shared" si="152"/>
        <v>43738</v>
      </c>
      <c r="AJ1961" s="17" t="s">
        <v>402</v>
      </c>
    </row>
    <row r="1962" spans="1:36" ht="15" customHeight="1">
      <c r="A1962" s="38">
        <f t="shared" si="149"/>
        <v>2019</v>
      </c>
      <c r="B1962" s="19">
        <v>43647</v>
      </c>
      <c r="C1962" s="19">
        <v>43738</v>
      </c>
      <c r="D1962" s="17" t="s">
        <v>96</v>
      </c>
      <c r="E1962" s="17">
        <v>322</v>
      </c>
      <c r="F1962" s="17" t="s">
        <v>144</v>
      </c>
      <c r="G1962" s="17" t="s">
        <v>144</v>
      </c>
      <c r="H1962" s="17" t="s">
        <v>145</v>
      </c>
      <c r="I1962" s="17" t="s">
        <v>358</v>
      </c>
      <c r="J1962" s="17" t="s">
        <v>359</v>
      </c>
      <c r="K1962" s="17" t="s">
        <v>289</v>
      </c>
      <c r="L1962" s="17" t="s">
        <v>101</v>
      </c>
      <c r="M1962" s="17" t="s">
        <v>202</v>
      </c>
      <c r="N1962" s="17" t="s">
        <v>103</v>
      </c>
      <c r="O1962" s="17">
        <v>0</v>
      </c>
      <c r="P1962" s="18">
        <v>0</v>
      </c>
      <c r="Q1962" s="17" t="s">
        <v>121</v>
      </c>
      <c r="R1962" s="17" t="s">
        <v>122</v>
      </c>
      <c r="S1962" s="17" t="s">
        <v>122</v>
      </c>
      <c r="T1962" s="17" t="s">
        <v>121</v>
      </c>
      <c r="U1962" s="17" t="s">
        <v>122</v>
      </c>
      <c r="V1962" s="17" t="s">
        <v>202</v>
      </c>
      <c r="W1962" s="37" t="s">
        <v>159</v>
      </c>
      <c r="X1962" s="50">
        <v>43708</v>
      </c>
      <c r="Y1962" s="50">
        <v>43708</v>
      </c>
      <c r="Z1962" s="17">
        <f t="shared" si="147"/>
        <v>1955</v>
      </c>
      <c r="AA1962" s="18">
        <v>255</v>
      </c>
      <c r="AB1962" s="18">
        <v>0</v>
      </c>
      <c r="AD1962" s="31" t="s">
        <v>400</v>
      </c>
      <c r="AE1962" s="17">
        <f t="shared" si="148"/>
        <v>1955</v>
      </c>
      <c r="AF1962" s="32" t="s">
        <v>401</v>
      </c>
      <c r="AG1962" s="33" t="s">
        <v>173</v>
      </c>
      <c r="AH1962" s="19">
        <f t="shared" si="151"/>
        <v>43738</v>
      </c>
      <c r="AI1962" s="19">
        <f t="shared" si="152"/>
        <v>43738</v>
      </c>
      <c r="AJ1962" s="17" t="s">
        <v>402</v>
      </c>
    </row>
    <row r="1963" spans="1:36" ht="15" customHeight="1">
      <c r="A1963" s="38">
        <f t="shared" si="149"/>
        <v>2019</v>
      </c>
      <c r="B1963" s="19">
        <v>43647</v>
      </c>
      <c r="C1963" s="19">
        <v>43738</v>
      </c>
      <c r="D1963" s="17" t="s">
        <v>96</v>
      </c>
      <c r="E1963" s="17">
        <v>322</v>
      </c>
      <c r="F1963" s="17" t="s">
        <v>144</v>
      </c>
      <c r="G1963" s="17" t="s">
        <v>144</v>
      </c>
      <c r="H1963" s="17" t="s">
        <v>145</v>
      </c>
      <c r="I1963" s="17" t="s">
        <v>2338</v>
      </c>
      <c r="J1963" s="17" t="s">
        <v>289</v>
      </c>
      <c r="K1963" s="17" t="s">
        <v>2339</v>
      </c>
      <c r="L1963" s="17" t="s">
        <v>101</v>
      </c>
      <c r="M1963" s="17" t="s">
        <v>202</v>
      </c>
      <c r="N1963" s="17" t="s">
        <v>103</v>
      </c>
      <c r="O1963" s="17">
        <v>0</v>
      </c>
      <c r="P1963" s="18">
        <v>0</v>
      </c>
      <c r="Q1963" s="17" t="s">
        <v>121</v>
      </c>
      <c r="R1963" s="17" t="s">
        <v>122</v>
      </c>
      <c r="S1963" s="17" t="s">
        <v>122</v>
      </c>
      <c r="T1963" s="17" t="s">
        <v>121</v>
      </c>
      <c r="U1963" s="17" t="s">
        <v>122</v>
      </c>
      <c r="V1963" s="17" t="s">
        <v>202</v>
      </c>
      <c r="W1963" s="37" t="s">
        <v>296</v>
      </c>
      <c r="X1963" s="50">
        <v>43703</v>
      </c>
      <c r="Y1963" s="50">
        <f t="shared" si="146"/>
        <v>43703</v>
      </c>
      <c r="Z1963" s="17">
        <f t="shared" si="147"/>
        <v>1956</v>
      </c>
      <c r="AA1963" s="18">
        <f>100+100</f>
        <v>200</v>
      </c>
      <c r="AB1963" s="18">
        <v>0</v>
      </c>
      <c r="AD1963" s="31" t="s">
        <v>400</v>
      </c>
      <c r="AE1963" s="17">
        <f t="shared" si="148"/>
        <v>1956</v>
      </c>
      <c r="AF1963" s="32" t="s">
        <v>401</v>
      </c>
      <c r="AG1963" s="33" t="s">
        <v>173</v>
      </c>
      <c r="AH1963" s="19">
        <f t="shared" si="151"/>
        <v>43738</v>
      </c>
      <c r="AI1963" s="19">
        <f t="shared" si="152"/>
        <v>43738</v>
      </c>
      <c r="AJ1963" s="17" t="s">
        <v>402</v>
      </c>
    </row>
    <row r="1964" spans="1:36" ht="15" customHeight="1">
      <c r="A1964" s="38">
        <f t="shared" si="149"/>
        <v>2019</v>
      </c>
      <c r="B1964" s="19">
        <v>43647</v>
      </c>
      <c r="C1964" s="19">
        <v>43738</v>
      </c>
      <c r="D1964" s="17" t="s">
        <v>96</v>
      </c>
      <c r="E1964" s="17">
        <v>322</v>
      </c>
      <c r="F1964" s="17" t="s">
        <v>144</v>
      </c>
      <c r="G1964" s="17" t="s">
        <v>144</v>
      </c>
      <c r="H1964" s="17" t="s">
        <v>145</v>
      </c>
      <c r="I1964" s="17" t="s">
        <v>2338</v>
      </c>
      <c r="J1964" s="17" t="s">
        <v>289</v>
      </c>
      <c r="K1964" s="17" t="s">
        <v>2339</v>
      </c>
      <c r="L1964" s="17" t="s">
        <v>101</v>
      </c>
      <c r="M1964" s="17" t="s">
        <v>202</v>
      </c>
      <c r="N1964" s="17" t="s">
        <v>103</v>
      </c>
      <c r="O1964" s="17">
        <v>0</v>
      </c>
      <c r="P1964" s="18">
        <v>0</v>
      </c>
      <c r="Q1964" s="17" t="s">
        <v>121</v>
      </c>
      <c r="R1964" s="17" t="s">
        <v>122</v>
      </c>
      <c r="S1964" s="17" t="s">
        <v>122</v>
      </c>
      <c r="T1964" s="17" t="s">
        <v>121</v>
      </c>
      <c r="U1964" s="17" t="s">
        <v>122</v>
      </c>
      <c r="V1964" s="17" t="s">
        <v>202</v>
      </c>
      <c r="W1964" s="37" t="s">
        <v>296</v>
      </c>
      <c r="X1964" s="50">
        <v>43704</v>
      </c>
      <c r="Y1964" s="50">
        <f t="shared" si="146"/>
        <v>43704</v>
      </c>
      <c r="Z1964" s="17">
        <f t="shared" si="147"/>
        <v>1957</v>
      </c>
      <c r="AA1964" s="18">
        <f>335.5+146</f>
        <v>481.5</v>
      </c>
      <c r="AB1964" s="18">
        <v>0</v>
      </c>
      <c r="AD1964" s="31" t="s">
        <v>400</v>
      </c>
      <c r="AE1964" s="17">
        <f t="shared" si="148"/>
        <v>1957</v>
      </c>
      <c r="AF1964" s="32" t="s">
        <v>401</v>
      </c>
      <c r="AG1964" s="33" t="s">
        <v>173</v>
      </c>
      <c r="AH1964" s="19">
        <f t="shared" si="151"/>
        <v>43738</v>
      </c>
      <c r="AI1964" s="19">
        <f t="shared" si="152"/>
        <v>43738</v>
      </c>
      <c r="AJ1964" s="17" t="s">
        <v>402</v>
      </c>
    </row>
    <row r="1965" spans="1:36" ht="15" customHeight="1">
      <c r="A1965" s="38">
        <f t="shared" si="149"/>
        <v>2019</v>
      </c>
      <c r="B1965" s="19">
        <v>43647</v>
      </c>
      <c r="C1965" s="19">
        <v>43738</v>
      </c>
      <c r="D1965" s="17" t="s">
        <v>96</v>
      </c>
      <c r="E1965" s="17">
        <v>322</v>
      </c>
      <c r="F1965" s="17" t="s">
        <v>144</v>
      </c>
      <c r="G1965" s="17" t="s">
        <v>144</v>
      </c>
      <c r="H1965" s="17" t="s">
        <v>145</v>
      </c>
      <c r="I1965" s="17" t="s">
        <v>355</v>
      </c>
      <c r="J1965" s="17" t="s">
        <v>239</v>
      </c>
      <c r="K1965" s="17" t="s">
        <v>295</v>
      </c>
      <c r="L1965" s="17" t="s">
        <v>101</v>
      </c>
      <c r="M1965" s="17" t="s">
        <v>136</v>
      </c>
      <c r="N1965" s="17" t="s">
        <v>103</v>
      </c>
      <c r="O1965" s="17">
        <v>0</v>
      </c>
      <c r="P1965" s="18">
        <v>0</v>
      </c>
      <c r="Q1965" s="17" t="s">
        <v>121</v>
      </c>
      <c r="R1965" s="17" t="s">
        <v>122</v>
      </c>
      <c r="S1965" s="17" t="s">
        <v>122</v>
      </c>
      <c r="T1965" s="17" t="s">
        <v>121</v>
      </c>
      <c r="U1965" s="17" t="s">
        <v>136</v>
      </c>
      <c r="V1965" s="17" t="s">
        <v>136</v>
      </c>
      <c r="W1965" s="37" t="s">
        <v>296</v>
      </c>
      <c r="X1965" s="50">
        <v>43706</v>
      </c>
      <c r="Y1965" s="50">
        <v>43708</v>
      </c>
      <c r="Z1965" s="17">
        <f t="shared" si="147"/>
        <v>1958</v>
      </c>
      <c r="AA1965" s="18">
        <f>120+348</f>
        <v>468</v>
      </c>
      <c r="AB1965" s="18">
        <v>0</v>
      </c>
      <c r="AD1965" s="31" t="s">
        <v>400</v>
      </c>
      <c r="AE1965" s="17">
        <f t="shared" si="148"/>
        <v>1958</v>
      </c>
      <c r="AF1965" s="32" t="s">
        <v>401</v>
      </c>
      <c r="AG1965" s="33" t="s">
        <v>173</v>
      </c>
      <c r="AH1965" s="19">
        <f t="shared" si="151"/>
        <v>43738</v>
      </c>
      <c r="AI1965" s="19">
        <f t="shared" si="152"/>
        <v>43738</v>
      </c>
      <c r="AJ1965" s="17" t="s">
        <v>402</v>
      </c>
    </row>
    <row r="1966" spans="1:36" ht="15" customHeight="1">
      <c r="A1966" s="38">
        <f t="shared" si="149"/>
        <v>2019</v>
      </c>
      <c r="B1966" s="19">
        <v>43647</v>
      </c>
      <c r="C1966" s="19">
        <v>43738</v>
      </c>
      <c r="D1966" s="17" t="s">
        <v>96</v>
      </c>
      <c r="E1966" s="17">
        <v>322</v>
      </c>
      <c r="F1966" s="17" t="s">
        <v>144</v>
      </c>
      <c r="G1966" s="17" t="s">
        <v>144</v>
      </c>
      <c r="H1966" s="17" t="s">
        <v>145</v>
      </c>
      <c r="I1966" s="17" t="s">
        <v>355</v>
      </c>
      <c r="J1966" s="17" t="s">
        <v>239</v>
      </c>
      <c r="K1966" s="17" t="s">
        <v>295</v>
      </c>
      <c r="L1966" s="17" t="s">
        <v>101</v>
      </c>
      <c r="M1966" s="17" t="s">
        <v>136</v>
      </c>
      <c r="N1966" s="17" t="s">
        <v>103</v>
      </c>
      <c r="O1966" s="17">
        <v>0</v>
      </c>
      <c r="P1966" s="18">
        <v>0</v>
      </c>
      <c r="Q1966" s="17" t="s">
        <v>121</v>
      </c>
      <c r="R1966" s="17" t="s">
        <v>122</v>
      </c>
      <c r="S1966" s="17" t="s">
        <v>122</v>
      </c>
      <c r="T1966" s="17" t="s">
        <v>121</v>
      </c>
      <c r="U1966" s="17" t="s">
        <v>136</v>
      </c>
      <c r="V1966" s="17" t="s">
        <v>136</v>
      </c>
      <c r="W1966" s="37" t="s">
        <v>296</v>
      </c>
      <c r="X1966" s="50">
        <v>43706</v>
      </c>
      <c r="Y1966" s="50">
        <v>43706</v>
      </c>
      <c r="Z1966" s="17">
        <f t="shared" si="147"/>
        <v>1959</v>
      </c>
      <c r="AA1966" s="18">
        <v>193.02</v>
      </c>
      <c r="AB1966" s="18">
        <v>0</v>
      </c>
      <c r="AD1966" s="31" t="s">
        <v>400</v>
      </c>
      <c r="AE1966" s="17">
        <f t="shared" si="148"/>
        <v>1959</v>
      </c>
      <c r="AF1966" s="32" t="s">
        <v>401</v>
      </c>
      <c r="AG1966" s="33" t="s">
        <v>173</v>
      </c>
      <c r="AH1966" s="19">
        <f t="shared" si="151"/>
        <v>43738</v>
      </c>
      <c r="AI1966" s="19">
        <f t="shared" si="152"/>
        <v>43738</v>
      </c>
      <c r="AJ1966" s="17" t="s">
        <v>402</v>
      </c>
    </row>
    <row r="1967" spans="1:36" ht="15" customHeight="1">
      <c r="A1967" s="38">
        <f t="shared" si="149"/>
        <v>2019</v>
      </c>
      <c r="B1967" s="19">
        <v>43647</v>
      </c>
      <c r="C1967" s="19">
        <v>43738</v>
      </c>
      <c r="D1967" s="17" t="s">
        <v>96</v>
      </c>
      <c r="E1967" s="17">
        <v>322</v>
      </c>
      <c r="F1967" s="17" t="s">
        <v>144</v>
      </c>
      <c r="G1967" s="17" t="s">
        <v>144</v>
      </c>
      <c r="H1967" s="17" t="s">
        <v>145</v>
      </c>
      <c r="I1967" s="17" t="s">
        <v>1346</v>
      </c>
      <c r="J1967" s="17" t="s">
        <v>305</v>
      </c>
      <c r="K1967" s="17" t="s">
        <v>306</v>
      </c>
      <c r="L1967" s="17" t="s">
        <v>101</v>
      </c>
      <c r="M1967" s="17" t="s">
        <v>164</v>
      </c>
      <c r="N1967" s="17" t="s">
        <v>103</v>
      </c>
      <c r="O1967" s="17">
        <v>0</v>
      </c>
      <c r="P1967" s="18">
        <v>0</v>
      </c>
      <c r="Q1967" s="17" t="s">
        <v>121</v>
      </c>
      <c r="R1967" s="17" t="s">
        <v>122</v>
      </c>
      <c r="S1967" s="17" t="s">
        <v>122</v>
      </c>
      <c r="T1967" s="17" t="s">
        <v>121</v>
      </c>
      <c r="U1967" s="17" t="s">
        <v>122</v>
      </c>
      <c r="V1967" s="17" t="s">
        <v>122</v>
      </c>
      <c r="W1967" s="37" t="s">
        <v>296</v>
      </c>
      <c r="X1967" s="50">
        <v>43704</v>
      </c>
      <c r="Y1967" s="50">
        <f t="shared" si="146"/>
        <v>43704</v>
      </c>
      <c r="Z1967" s="17">
        <f t="shared" si="147"/>
        <v>1960</v>
      </c>
      <c r="AA1967" s="18">
        <v>120</v>
      </c>
      <c r="AB1967" s="18">
        <v>0</v>
      </c>
      <c r="AD1967" s="31" t="s">
        <v>400</v>
      </c>
      <c r="AE1967" s="17">
        <f t="shared" si="148"/>
        <v>1960</v>
      </c>
      <c r="AF1967" s="32" t="s">
        <v>401</v>
      </c>
      <c r="AG1967" s="33" t="s">
        <v>173</v>
      </c>
      <c r="AH1967" s="19">
        <f t="shared" si="151"/>
        <v>43738</v>
      </c>
      <c r="AI1967" s="19">
        <f t="shared" si="152"/>
        <v>43738</v>
      </c>
      <c r="AJ1967" s="17" t="s">
        <v>402</v>
      </c>
    </row>
    <row r="1968" spans="1:36" ht="15" customHeight="1">
      <c r="A1968" s="38">
        <f t="shared" si="149"/>
        <v>2019</v>
      </c>
      <c r="B1968" s="19">
        <v>43647</v>
      </c>
      <c r="C1968" s="19">
        <v>43738</v>
      </c>
      <c r="D1968" s="17" t="s">
        <v>96</v>
      </c>
      <c r="E1968" s="17">
        <v>322</v>
      </c>
      <c r="F1968" s="17" t="s">
        <v>144</v>
      </c>
      <c r="G1968" s="17" t="s">
        <v>144</v>
      </c>
      <c r="H1968" s="17" t="s">
        <v>145</v>
      </c>
      <c r="I1968" s="17" t="s">
        <v>1346</v>
      </c>
      <c r="J1968" s="17" t="s">
        <v>305</v>
      </c>
      <c r="K1968" s="17" t="s">
        <v>306</v>
      </c>
      <c r="L1968" s="17" t="s">
        <v>101</v>
      </c>
      <c r="M1968" s="17" t="s">
        <v>164</v>
      </c>
      <c r="N1968" s="17" t="s">
        <v>103</v>
      </c>
      <c r="O1968" s="17">
        <v>0</v>
      </c>
      <c r="P1968" s="18">
        <v>0</v>
      </c>
      <c r="Q1968" s="17" t="s">
        <v>121</v>
      </c>
      <c r="R1968" s="17" t="s">
        <v>122</v>
      </c>
      <c r="S1968" s="17" t="s">
        <v>122</v>
      </c>
      <c r="T1968" s="17" t="s">
        <v>121</v>
      </c>
      <c r="U1968" s="17" t="s">
        <v>122</v>
      </c>
      <c r="V1968" s="17" t="s">
        <v>122</v>
      </c>
      <c r="W1968" s="37" t="s">
        <v>296</v>
      </c>
      <c r="X1968" s="50">
        <v>43736</v>
      </c>
      <c r="Y1968" s="50">
        <v>43737</v>
      </c>
      <c r="Z1968" s="17">
        <f t="shared" si="147"/>
        <v>1961</v>
      </c>
      <c r="AA1968" s="18">
        <f>191+308</f>
        <v>499</v>
      </c>
      <c r="AB1968" s="18">
        <v>0</v>
      </c>
      <c r="AD1968" s="31" t="s">
        <v>400</v>
      </c>
      <c r="AE1968" s="17">
        <f t="shared" si="148"/>
        <v>1961</v>
      </c>
      <c r="AF1968" s="32" t="s">
        <v>401</v>
      </c>
      <c r="AG1968" s="33" t="s">
        <v>173</v>
      </c>
      <c r="AH1968" s="19">
        <f t="shared" si="151"/>
        <v>43738</v>
      </c>
      <c r="AI1968" s="19">
        <f t="shared" si="152"/>
        <v>43738</v>
      </c>
      <c r="AJ1968" s="17" t="s">
        <v>402</v>
      </c>
    </row>
    <row r="1969" spans="1:36" ht="15" customHeight="1">
      <c r="A1969" s="38">
        <f t="shared" si="149"/>
        <v>2019</v>
      </c>
      <c r="B1969" s="19">
        <v>43647</v>
      </c>
      <c r="C1969" s="19">
        <v>43738</v>
      </c>
      <c r="D1969" s="17" t="s">
        <v>96</v>
      </c>
      <c r="E1969" s="17">
        <v>322</v>
      </c>
      <c r="F1969" s="17" t="s">
        <v>144</v>
      </c>
      <c r="G1969" s="17" t="s">
        <v>144</v>
      </c>
      <c r="H1969" s="17" t="s">
        <v>145</v>
      </c>
      <c r="I1969" s="17" t="s">
        <v>2338</v>
      </c>
      <c r="J1969" s="17" t="s">
        <v>289</v>
      </c>
      <c r="K1969" s="17" t="s">
        <v>2339</v>
      </c>
      <c r="L1969" s="17" t="s">
        <v>101</v>
      </c>
      <c r="M1969" s="17" t="s">
        <v>356</v>
      </c>
      <c r="N1969" s="17" t="s">
        <v>103</v>
      </c>
      <c r="O1969" s="17">
        <v>0</v>
      </c>
      <c r="P1969" s="18">
        <v>0</v>
      </c>
      <c r="Q1969" s="17" t="s">
        <v>121</v>
      </c>
      <c r="R1969" s="17" t="s">
        <v>122</v>
      </c>
      <c r="S1969" s="17" t="s">
        <v>122</v>
      </c>
      <c r="T1969" s="17" t="s">
        <v>121</v>
      </c>
      <c r="U1969" s="17" t="s">
        <v>136</v>
      </c>
      <c r="V1969" s="17" t="s">
        <v>356</v>
      </c>
      <c r="W1969" s="37" t="s">
        <v>296</v>
      </c>
      <c r="X1969" s="50">
        <v>43711</v>
      </c>
      <c r="Y1969" s="50">
        <v>43713</v>
      </c>
      <c r="Z1969" s="17">
        <f t="shared" si="147"/>
        <v>1962</v>
      </c>
      <c r="AA1969" s="18">
        <f>100+100+80+172</f>
        <v>452</v>
      </c>
      <c r="AB1969" s="18">
        <v>0</v>
      </c>
      <c r="AD1969" s="31" t="s">
        <v>400</v>
      </c>
      <c r="AE1969" s="17">
        <f t="shared" si="148"/>
        <v>1962</v>
      </c>
      <c r="AF1969" s="32" t="s">
        <v>401</v>
      </c>
      <c r="AG1969" s="33" t="s">
        <v>173</v>
      </c>
      <c r="AH1969" s="19">
        <f t="shared" si="151"/>
        <v>43738</v>
      </c>
      <c r="AI1969" s="19">
        <f t="shared" si="152"/>
        <v>43738</v>
      </c>
      <c r="AJ1969" s="17" t="s">
        <v>402</v>
      </c>
    </row>
    <row r="1970" spans="1:36" ht="15" customHeight="1">
      <c r="A1970" s="38">
        <f t="shared" si="149"/>
        <v>2019</v>
      </c>
      <c r="B1970" s="19">
        <v>43647</v>
      </c>
      <c r="C1970" s="19">
        <v>43738</v>
      </c>
      <c r="D1970" s="17" t="s">
        <v>96</v>
      </c>
      <c r="E1970" s="17">
        <v>322</v>
      </c>
      <c r="F1970" s="17" t="s">
        <v>144</v>
      </c>
      <c r="G1970" s="17" t="s">
        <v>144</v>
      </c>
      <c r="H1970" s="17" t="s">
        <v>145</v>
      </c>
      <c r="I1970" s="17" t="s">
        <v>2338</v>
      </c>
      <c r="J1970" s="17" t="s">
        <v>289</v>
      </c>
      <c r="K1970" s="17" t="s">
        <v>2339</v>
      </c>
      <c r="L1970" s="17" t="s">
        <v>101</v>
      </c>
      <c r="M1970" s="17" t="s">
        <v>356</v>
      </c>
      <c r="N1970" s="17" t="s">
        <v>103</v>
      </c>
      <c r="O1970" s="17">
        <v>0</v>
      </c>
      <c r="P1970" s="18">
        <v>0</v>
      </c>
      <c r="Q1970" s="17" t="s">
        <v>121</v>
      </c>
      <c r="R1970" s="17" t="s">
        <v>122</v>
      </c>
      <c r="S1970" s="17" t="s">
        <v>122</v>
      </c>
      <c r="T1970" s="17" t="s">
        <v>121</v>
      </c>
      <c r="U1970" s="17" t="s">
        <v>136</v>
      </c>
      <c r="V1970" s="17" t="s">
        <v>356</v>
      </c>
      <c r="W1970" s="37" t="s">
        <v>296</v>
      </c>
      <c r="X1970" s="50">
        <v>43714</v>
      </c>
      <c r="Y1970" s="50">
        <f t="shared" si="146"/>
        <v>43714</v>
      </c>
      <c r="Z1970" s="17">
        <f t="shared" si="147"/>
        <v>1963</v>
      </c>
      <c r="AA1970" s="18">
        <f>162.8+301+194</f>
        <v>657.8</v>
      </c>
      <c r="AB1970" s="18">
        <v>0</v>
      </c>
      <c r="AD1970" s="31" t="s">
        <v>400</v>
      </c>
      <c r="AE1970" s="17">
        <f t="shared" si="148"/>
        <v>1963</v>
      </c>
      <c r="AF1970" s="32" t="s">
        <v>401</v>
      </c>
      <c r="AG1970" s="33" t="s">
        <v>173</v>
      </c>
      <c r="AH1970" s="19">
        <f t="shared" si="151"/>
        <v>43738</v>
      </c>
      <c r="AI1970" s="19">
        <f t="shared" si="152"/>
        <v>43738</v>
      </c>
      <c r="AJ1970" s="17" t="s">
        <v>402</v>
      </c>
    </row>
    <row r="1971" spans="1:36" ht="15" customHeight="1">
      <c r="A1971" s="38">
        <f t="shared" si="149"/>
        <v>2019</v>
      </c>
      <c r="B1971" s="19">
        <v>43647</v>
      </c>
      <c r="C1971" s="19">
        <v>43738</v>
      </c>
      <c r="D1971" s="17" t="s">
        <v>96</v>
      </c>
      <c r="E1971" s="17">
        <v>322</v>
      </c>
      <c r="F1971" s="17" t="s">
        <v>144</v>
      </c>
      <c r="G1971" s="17" t="s">
        <v>144</v>
      </c>
      <c r="H1971" s="17" t="s">
        <v>145</v>
      </c>
      <c r="I1971" s="17" t="s">
        <v>358</v>
      </c>
      <c r="J1971" s="17" t="s">
        <v>359</v>
      </c>
      <c r="K1971" s="17" t="s">
        <v>289</v>
      </c>
      <c r="L1971" s="17" t="s">
        <v>101</v>
      </c>
      <c r="M1971" s="17" t="s">
        <v>164</v>
      </c>
      <c r="N1971" s="17" t="s">
        <v>103</v>
      </c>
      <c r="O1971" s="17">
        <v>0</v>
      </c>
      <c r="P1971" s="18">
        <v>0</v>
      </c>
      <c r="Q1971" s="17" t="s">
        <v>121</v>
      </c>
      <c r="R1971" s="17" t="s">
        <v>122</v>
      </c>
      <c r="S1971" s="17" t="s">
        <v>122</v>
      </c>
      <c r="T1971" s="17" t="s">
        <v>121</v>
      </c>
      <c r="U1971" s="17" t="s">
        <v>122</v>
      </c>
      <c r="V1971" s="17" t="s">
        <v>122</v>
      </c>
      <c r="W1971" s="37" t="s">
        <v>296</v>
      </c>
      <c r="X1971" s="50">
        <v>43699</v>
      </c>
      <c r="Y1971" s="50">
        <v>43700</v>
      </c>
      <c r="Z1971" s="17">
        <f t="shared" si="147"/>
        <v>1964</v>
      </c>
      <c r="AA1971" s="18">
        <f>100+100</f>
        <v>200</v>
      </c>
      <c r="AB1971" s="18">
        <v>0</v>
      </c>
      <c r="AD1971" s="31" t="s">
        <v>400</v>
      </c>
      <c r="AE1971" s="17">
        <f t="shared" si="148"/>
        <v>1964</v>
      </c>
      <c r="AF1971" s="32" t="s">
        <v>401</v>
      </c>
      <c r="AG1971" s="33" t="s">
        <v>173</v>
      </c>
      <c r="AH1971" s="19">
        <f t="shared" si="151"/>
        <v>43738</v>
      </c>
      <c r="AI1971" s="19">
        <f t="shared" si="152"/>
        <v>43738</v>
      </c>
      <c r="AJ1971" s="17" t="s">
        <v>402</v>
      </c>
    </row>
    <row r="1972" spans="1:36" ht="15" customHeight="1">
      <c r="A1972" s="38">
        <f t="shared" si="149"/>
        <v>2019</v>
      </c>
      <c r="B1972" s="19">
        <v>43647</v>
      </c>
      <c r="C1972" s="19">
        <v>43738</v>
      </c>
      <c r="D1972" s="17" t="s">
        <v>96</v>
      </c>
      <c r="E1972" s="17">
        <v>322</v>
      </c>
      <c r="F1972" s="17" t="s">
        <v>144</v>
      </c>
      <c r="G1972" s="17" t="s">
        <v>144</v>
      </c>
      <c r="H1972" s="17" t="s">
        <v>145</v>
      </c>
      <c r="I1972" s="17" t="s">
        <v>355</v>
      </c>
      <c r="J1972" s="17" t="s">
        <v>239</v>
      </c>
      <c r="K1972" s="17" t="s">
        <v>295</v>
      </c>
      <c r="L1972" s="17" t="s">
        <v>101</v>
      </c>
      <c r="M1972" s="17" t="s">
        <v>164</v>
      </c>
      <c r="N1972" s="17" t="s">
        <v>103</v>
      </c>
      <c r="O1972" s="17">
        <v>0</v>
      </c>
      <c r="P1972" s="18">
        <v>0</v>
      </c>
      <c r="Q1972" s="17" t="s">
        <v>121</v>
      </c>
      <c r="R1972" s="17" t="s">
        <v>122</v>
      </c>
      <c r="S1972" s="17" t="s">
        <v>122</v>
      </c>
      <c r="T1972" s="17" t="s">
        <v>121</v>
      </c>
      <c r="U1972" s="17" t="s">
        <v>122</v>
      </c>
      <c r="V1972" s="17" t="s">
        <v>122</v>
      </c>
      <c r="W1972" s="37" t="s">
        <v>296</v>
      </c>
      <c r="X1972" s="50">
        <v>43694</v>
      </c>
      <c r="Y1972" s="50">
        <v>43695</v>
      </c>
      <c r="Z1972" s="17">
        <f t="shared" si="147"/>
        <v>1965</v>
      </c>
      <c r="AA1972" s="18">
        <f>240+120</f>
        <v>360</v>
      </c>
      <c r="AB1972" s="18">
        <v>0</v>
      </c>
      <c r="AD1972" s="31" t="s">
        <v>400</v>
      </c>
      <c r="AE1972" s="17">
        <f t="shared" si="148"/>
        <v>1965</v>
      </c>
      <c r="AF1972" s="32" t="s">
        <v>401</v>
      </c>
      <c r="AG1972" s="33" t="s">
        <v>173</v>
      </c>
      <c r="AH1972" s="19">
        <f t="shared" si="151"/>
        <v>43738</v>
      </c>
      <c r="AI1972" s="19">
        <f t="shared" si="152"/>
        <v>43738</v>
      </c>
      <c r="AJ1972" s="17" t="s">
        <v>402</v>
      </c>
    </row>
    <row r="1973" spans="1:36" ht="15" customHeight="1">
      <c r="A1973" s="38">
        <f t="shared" si="149"/>
        <v>2019</v>
      </c>
      <c r="B1973" s="19">
        <v>43647</v>
      </c>
      <c r="C1973" s="19">
        <v>43738</v>
      </c>
      <c r="D1973" s="17" t="s">
        <v>96</v>
      </c>
      <c r="E1973" s="17">
        <v>470</v>
      </c>
      <c r="F1973" s="17" t="s">
        <v>2377</v>
      </c>
      <c r="G1973" s="17" t="s">
        <v>2377</v>
      </c>
      <c r="H1973" s="17" t="s">
        <v>145</v>
      </c>
      <c r="I1973" s="17" t="s">
        <v>2378</v>
      </c>
      <c r="J1973" s="17" t="s">
        <v>291</v>
      </c>
      <c r="K1973" s="17" t="s">
        <v>2379</v>
      </c>
      <c r="L1973" s="17" t="s">
        <v>101</v>
      </c>
      <c r="M1973" s="17" t="s">
        <v>1041</v>
      </c>
      <c r="N1973" s="17" t="s">
        <v>103</v>
      </c>
      <c r="O1973" s="17">
        <v>0</v>
      </c>
      <c r="P1973" s="18">
        <v>0</v>
      </c>
      <c r="Q1973" s="17" t="s">
        <v>121</v>
      </c>
      <c r="R1973" s="17" t="s">
        <v>122</v>
      </c>
      <c r="S1973" s="17" t="s">
        <v>122</v>
      </c>
      <c r="T1973" s="17" t="s">
        <v>121</v>
      </c>
      <c r="U1973" s="17" t="s">
        <v>122</v>
      </c>
      <c r="V1973" s="17" t="s">
        <v>122</v>
      </c>
      <c r="W1973" s="37" t="s">
        <v>296</v>
      </c>
      <c r="X1973" s="50">
        <v>43693</v>
      </c>
      <c r="Y1973" s="50">
        <f t="shared" si="146"/>
        <v>43693</v>
      </c>
      <c r="Z1973" s="17">
        <f t="shared" si="147"/>
        <v>1966</v>
      </c>
      <c r="AA1973" s="18">
        <v>98</v>
      </c>
      <c r="AB1973" s="18">
        <v>0</v>
      </c>
      <c r="AD1973" s="31" t="s">
        <v>400</v>
      </c>
      <c r="AE1973" s="17">
        <f t="shared" si="148"/>
        <v>1966</v>
      </c>
      <c r="AF1973" s="32" t="s">
        <v>401</v>
      </c>
      <c r="AG1973" s="33" t="s">
        <v>173</v>
      </c>
      <c r="AH1973" s="19">
        <f t="shared" si="151"/>
        <v>43738</v>
      </c>
      <c r="AI1973" s="19">
        <f t="shared" si="152"/>
        <v>43738</v>
      </c>
      <c r="AJ1973" s="17" t="s">
        <v>402</v>
      </c>
    </row>
    <row r="1974" spans="1:36" ht="15" customHeight="1">
      <c r="A1974" s="38">
        <f t="shared" si="149"/>
        <v>2019</v>
      </c>
      <c r="B1974" s="19">
        <v>43647</v>
      </c>
      <c r="C1974" s="19">
        <v>43738</v>
      </c>
      <c r="D1974" s="17" t="s">
        <v>96</v>
      </c>
      <c r="E1974" s="17">
        <v>547</v>
      </c>
      <c r="F1974" s="17" t="s">
        <v>364</v>
      </c>
      <c r="G1974" s="17" t="s">
        <v>364</v>
      </c>
      <c r="H1974" s="17" t="s">
        <v>145</v>
      </c>
      <c r="I1974" s="17" t="s">
        <v>300</v>
      </c>
      <c r="J1974" s="17" t="s">
        <v>270</v>
      </c>
      <c r="K1974" s="17" t="s">
        <v>365</v>
      </c>
      <c r="L1974" s="17" t="s">
        <v>101</v>
      </c>
      <c r="M1974" s="17" t="s">
        <v>314</v>
      </c>
      <c r="N1974" s="17" t="s">
        <v>103</v>
      </c>
      <c r="O1974" s="17">
        <v>0</v>
      </c>
      <c r="P1974" s="18">
        <v>0</v>
      </c>
      <c r="Q1974" s="17" t="s">
        <v>121</v>
      </c>
      <c r="R1974" s="17" t="s">
        <v>122</v>
      </c>
      <c r="S1974" s="17" t="s">
        <v>122</v>
      </c>
      <c r="T1974" s="17" t="s">
        <v>121</v>
      </c>
      <c r="U1974" s="17" t="s">
        <v>122</v>
      </c>
      <c r="V1974" s="17" t="s">
        <v>122</v>
      </c>
      <c r="W1974" s="37" t="s">
        <v>345</v>
      </c>
      <c r="X1974" s="50">
        <v>43701</v>
      </c>
      <c r="Y1974" s="50">
        <f t="shared" si="146"/>
        <v>43701</v>
      </c>
      <c r="Z1974" s="17">
        <f t="shared" si="147"/>
        <v>1967</v>
      </c>
      <c r="AA1974" s="18">
        <f>100+100</f>
        <v>200</v>
      </c>
      <c r="AB1974" s="18">
        <v>0</v>
      </c>
      <c r="AD1974" s="31" t="s">
        <v>400</v>
      </c>
      <c r="AE1974" s="17">
        <f t="shared" si="148"/>
        <v>1967</v>
      </c>
      <c r="AF1974" s="32" t="s">
        <v>401</v>
      </c>
      <c r="AG1974" s="33" t="s">
        <v>173</v>
      </c>
      <c r="AH1974" s="19">
        <f t="shared" si="151"/>
        <v>43738</v>
      </c>
      <c r="AI1974" s="19">
        <f t="shared" si="152"/>
        <v>43738</v>
      </c>
      <c r="AJ1974" s="17" t="s">
        <v>402</v>
      </c>
    </row>
    <row r="1975" spans="1:36" ht="15" customHeight="1">
      <c r="A1975" s="38">
        <f t="shared" si="149"/>
        <v>2019</v>
      </c>
      <c r="B1975" s="19">
        <v>43647</v>
      </c>
      <c r="C1975" s="19">
        <v>43738</v>
      </c>
      <c r="D1975" s="17" t="s">
        <v>96</v>
      </c>
      <c r="E1975" s="17">
        <v>311</v>
      </c>
      <c r="F1975" s="17" t="s">
        <v>204</v>
      </c>
      <c r="G1975" s="17" t="s">
        <v>204</v>
      </c>
      <c r="H1975" s="17" t="s">
        <v>145</v>
      </c>
      <c r="I1975" s="17" t="s">
        <v>366</v>
      </c>
      <c r="J1975" s="17" t="s">
        <v>367</v>
      </c>
      <c r="K1975" s="17" t="s">
        <v>368</v>
      </c>
      <c r="L1975" s="17" t="s">
        <v>101</v>
      </c>
      <c r="M1975" s="17" t="s">
        <v>314</v>
      </c>
      <c r="N1975" s="17" t="s">
        <v>103</v>
      </c>
      <c r="O1975" s="17">
        <v>0</v>
      </c>
      <c r="P1975" s="18">
        <v>0</v>
      </c>
      <c r="Q1975" s="17" t="s">
        <v>121</v>
      </c>
      <c r="R1975" s="17" t="s">
        <v>122</v>
      </c>
      <c r="S1975" s="17" t="s">
        <v>122</v>
      </c>
      <c r="T1975" s="17" t="s">
        <v>121</v>
      </c>
      <c r="U1975" s="17" t="s">
        <v>122</v>
      </c>
      <c r="V1975" s="17" t="s">
        <v>122</v>
      </c>
      <c r="W1975" s="17" t="s">
        <v>345</v>
      </c>
      <c r="X1975" s="50">
        <v>43701</v>
      </c>
      <c r="Y1975" s="50">
        <f t="shared" si="146"/>
        <v>43701</v>
      </c>
      <c r="Z1975" s="17">
        <f t="shared" si="147"/>
        <v>1968</v>
      </c>
      <c r="AA1975" s="18">
        <v>100</v>
      </c>
      <c r="AB1975" s="18">
        <v>0</v>
      </c>
      <c r="AD1975" s="31" t="s">
        <v>400</v>
      </c>
      <c r="AE1975" s="17">
        <f t="shared" si="148"/>
        <v>1968</v>
      </c>
      <c r="AF1975" s="32" t="s">
        <v>401</v>
      </c>
      <c r="AG1975" s="33" t="s">
        <v>173</v>
      </c>
      <c r="AH1975" s="19">
        <f t="shared" si="151"/>
        <v>43738</v>
      </c>
      <c r="AI1975" s="19">
        <f t="shared" si="152"/>
        <v>43738</v>
      </c>
      <c r="AJ1975" s="17" t="s">
        <v>402</v>
      </c>
    </row>
    <row r="1976" spans="1:36" ht="15" customHeight="1">
      <c r="A1976" s="38">
        <f t="shared" si="149"/>
        <v>2019</v>
      </c>
      <c r="B1976" s="19">
        <v>43647</v>
      </c>
      <c r="C1976" s="19">
        <v>43738</v>
      </c>
      <c r="D1976" s="17" t="s">
        <v>96</v>
      </c>
      <c r="E1976" s="17">
        <v>311</v>
      </c>
      <c r="F1976" s="17" t="s">
        <v>364</v>
      </c>
      <c r="G1976" s="17" t="s">
        <v>364</v>
      </c>
      <c r="H1976" s="17" t="s">
        <v>145</v>
      </c>
      <c r="I1976" s="17" t="s">
        <v>1014</v>
      </c>
      <c r="J1976" s="17" t="s">
        <v>291</v>
      </c>
      <c r="K1976" s="17" t="s">
        <v>1015</v>
      </c>
      <c r="L1976" s="17" t="s">
        <v>101</v>
      </c>
      <c r="M1976" s="17" t="s">
        <v>314</v>
      </c>
      <c r="N1976" s="17" t="s">
        <v>103</v>
      </c>
      <c r="O1976" s="17">
        <v>0</v>
      </c>
      <c r="P1976" s="18">
        <v>0</v>
      </c>
      <c r="Q1976" s="17" t="s">
        <v>121</v>
      </c>
      <c r="R1976" s="17" t="s">
        <v>122</v>
      </c>
      <c r="S1976" s="17" t="s">
        <v>122</v>
      </c>
      <c r="T1976" s="17" t="s">
        <v>121</v>
      </c>
      <c r="U1976" s="17" t="s">
        <v>122</v>
      </c>
      <c r="V1976" s="17" t="s">
        <v>122</v>
      </c>
      <c r="W1976" s="17" t="s">
        <v>345</v>
      </c>
      <c r="X1976" s="50">
        <v>43701</v>
      </c>
      <c r="Y1976" s="50">
        <f t="shared" si="146"/>
        <v>43701</v>
      </c>
      <c r="Z1976" s="17">
        <f t="shared" si="147"/>
        <v>1969</v>
      </c>
      <c r="AA1976" s="18">
        <v>100</v>
      </c>
      <c r="AB1976" s="18">
        <v>0</v>
      </c>
      <c r="AD1976" s="31" t="s">
        <v>400</v>
      </c>
      <c r="AE1976" s="17">
        <f t="shared" si="148"/>
        <v>1969</v>
      </c>
      <c r="AF1976" s="32" t="s">
        <v>401</v>
      </c>
      <c r="AG1976" s="33" t="s">
        <v>173</v>
      </c>
      <c r="AH1976" s="19">
        <f t="shared" si="151"/>
        <v>43738</v>
      </c>
      <c r="AI1976" s="19">
        <f t="shared" si="152"/>
        <v>43738</v>
      </c>
      <c r="AJ1976" s="17" t="s">
        <v>402</v>
      </c>
    </row>
    <row r="1977" spans="1:36" ht="15" customHeight="1">
      <c r="A1977" s="38">
        <f t="shared" si="149"/>
        <v>2019</v>
      </c>
      <c r="B1977" s="19">
        <v>43647</v>
      </c>
      <c r="C1977" s="19">
        <v>43738</v>
      </c>
      <c r="D1977" s="17" t="s">
        <v>96</v>
      </c>
      <c r="E1977" s="17">
        <v>311</v>
      </c>
      <c r="F1977" s="17" t="s">
        <v>204</v>
      </c>
      <c r="G1977" s="17" t="s">
        <v>204</v>
      </c>
      <c r="H1977" s="17" t="s">
        <v>145</v>
      </c>
      <c r="I1977" s="17" t="s">
        <v>346</v>
      </c>
      <c r="J1977" s="17" t="s">
        <v>253</v>
      </c>
      <c r="K1977" s="17" t="s">
        <v>163</v>
      </c>
      <c r="L1977" s="17" t="s">
        <v>101</v>
      </c>
      <c r="M1977" s="17" t="s">
        <v>314</v>
      </c>
      <c r="N1977" s="17" t="s">
        <v>103</v>
      </c>
      <c r="O1977" s="17">
        <v>0</v>
      </c>
      <c r="P1977" s="18">
        <v>0</v>
      </c>
      <c r="Q1977" s="17" t="s">
        <v>121</v>
      </c>
      <c r="R1977" s="17" t="s">
        <v>122</v>
      </c>
      <c r="S1977" s="17" t="s">
        <v>122</v>
      </c>
      <c r="T1977" s="17" t="s">
        <v>121</v>
      </c>
      <c r="U1977" s="17" t="s">
        <v>122</v>
      </c>
      <c r="V1977" s="17" t="s">
        <v>122</v>
      </c>
      <c r="W1977" s="37" t="s">
        <v>345</v>
      </c>
      <c r="X1977" s="50">
        <v>43701</v>
      </c>
      <c r="Y1977" s="50">
        <f t="shared" si="146"/>
        <v>43701</v>
      </c>
      <c r="Z1977" s="17">
        <f t="shared" si="147"/>
        <v>1970</v>
      </c>
      <c r="AA1977" s="18">
        <v>100</v>
      </c>
      <c r="AB1977" s="18">
        <v>0</v>
      </c>
      <c r="AD1977" s="31" t="s">
        <v>400</v>
      </c>
      <c r="AE1977" s="17">
        <f t="shared" si="148"/>
        <v>1970</v>
      </c>
      <c r="AF1977" s="32" t="s">
        <v>401</v>
      </c>
      <c r="AG1977" s="33" t="s">
        <v>173</v>
      </c>
      <c r="AH1977" s="19">
        <f t="shared" si="151"/>
        <v>43738</v>
      </c>
      <c r="AI1977" s="19">
        <f t="shared" si="152"/>
        <v>43738</v>
      </c>
      <c r="AJ1977" s="17" t="s">
        <v>402</v>
      </c>
    </row>
    <row r="1978" spans="1:36" ht="15" customHeight="1">
      <c r="A1978" s="38">
        <f t="shared" si="149"/>
        <v>2019</v>
      </c>
      <c r="B1978" s="19">
        <v>43647</v>
      </c>
      <c r="C1978" s="19">
        <v>43738</v>
      </c>
      <c r="D1978" s="17" t="s">
        <v>96</v>
      </c>
      <c r="E1978" s="17">
        <v>519</v>
      </c>
      <c r="F1978" s="17" t="s">
        <v>335</v>
      </c>
      <c r="G1978" s="17" t="s">
        <v>335</v>
      </c>
      <c r="H1978" s="17" t="s">
        <v>145</v>
      </c>
      <c r="I1978" s="17" t="s">
        <v>336</v>
      </c>
      <c r="J1978" s="17" t="s">
        <v>337</v>
      </c>
      <c r="K1978" s="17" t="s">
        <v>338</v>
      </c>
      <c r="L1978" s="17" t="s">
        <v>101</v>
      </c>
      <c r="M1978" s="17" t="s">
        <v>177</v>
      </c>
      <c r="N1978" s="17" t="s">
        <v>103</v>
      </c>
      <c r="O1978" s="17">
        <v>0</v>
      </c>
      <c r="P1978" s="18">
        <v>0</v>
      </c>
      <c r="Q1978" s="17" t="s">
        <v>121</v>
      </c>
      <c r="R1978" s="17" t="s">
        <v>122</v>
      </c>
      <c r="S1978" s="17" t="s">
        <v>122</v>
      </c>
      <c r="T1978" s="17" t="s">
        <v>121</v>
      </c>
      <c r="U1978" s="17" t="s">
        <v>122</v>
      </c>
      <c r="V1978" s="17" t="s">
        <v>178</v>
      </c>
      <c r="W1978" s="37" t="s">
        <v>2349</v>
      </c>
      <c r="X1978" s="50">
        <v>43700</v>
      </c>
      <c r="Y1978" s="50">
        <f t="shared" si="146"/>
        <v>43700</v>
      </c>
      <c r="Z1978" s="17">
        <f t="shared" si="147"/>
        <v>1971</v>
      </c>
      <c r="AA1978" s="18">
        <v>200</v>
      </c>
      <c r="AB1978" s="18">
        <v>0</v>
      </c>
      <c r="AD1978" s="31" t="s">
        <v>400</v>
      </c>
      <c r="AE1978" s="17">
        <f t="shared" si="148"/>
        <v>1971</v>
      </c>
      <c r="AF1978" s="32" t="s">
        <v>401</v>
      </c>
      <c r="AG1978" s="33" t="s">
        <v>173</v>
      </c>
      <c r="AH1978" s="19">
        <f t="shared" si="151"/>
        <v>43738</v>
      </c>
      <c r="AI1978" s="19">
        <f t="shared" si="152"/>
        <v>43738</v>
      </c>
      <c r="AJ1978" s="17" t="s">
        <v>402</v>
      </c>
    </row>
    <row r="1979" spans="1:36" ht="15" customHeight="1">
      <c r="A1979" s="38">
        <f t="shared" si="149"/>
        <v>2019</v>
      </c>
      <c r="B1979" s="19">
        <v>43647</v>
      </c>
      <c r="C1979" s="19">
        <v>43738</v>
      </c>
      <c r="D1979" s="17" t="s">
        <v>96</v>
      </c>
      <c r="E1979" s="17">
        <v>322</v>
      </c>
      <c r="F1979" s="17" t="s">
        <v>144</v>
      </c>
      <c r="G1979" s="17" t="s">
        <v>144</v>
      </c>
      <c r="H1979" s="17" t="s">
        <v>145</v>
      </c>
      <c r="I1979" s="17" t="s">
        <v>331</v>
      </c>
      <c r="J1979" s="17" t="s">
        <v>332</v>
      </c>
      <c r="K1979" s="17" t="s">
        <v>333</v>
      </c>
      <c r="L1979" s="17" t="s">
        <v>101</v>
      </c>
      <c r="M1979" s="17" t="s">
        <v>210</v>
      </c>
      <c r="N1979" s="17" t="s">
        <v>103</v>
      </c>
      <c r="O1979" s="17">
        <v>0</v>
      </c>
      <c r="P1979" s="18">
        <v>0</v>
      </c>
      <c r="Q1979" s="17" t="s">
        <v>121</v>
      </c>
      <c r="R1979" s="17" t="s">
        <v>122</v>
      </c>
      <c r="S1979" s="17" t="s">
        <v>122</v>
      </c>
      <c r="T1979" s="17" t="s">
        <v>121</v>
      </c>
      <c r="U1979" s="17" t="s">
        <v>122</v>
      </c>
      <c r="V1979" s="17" t="s">
        <v>210</v>
      </c>
      <c r="W1979" s="37" t="s">
        <v>296</v>
      </c>
      <c r="X1979" s="50">
        <v>43698</v>
      </c>
      <c r="Y1979" s="50">
        <f t="shared" si="146"/>
        <v>43698</v>
      </c>
      <c r="Z1979" s="17">
        <f t="shared" si="147"/>
        <v>1972</v>
      </c>
      <c r="AA1979" s="18">
        <v>290</v>
      </c>
      <c r="AB1979" s="18">
        <v>0</v>
      </c>
      <c r="AD1979" s="31" t="s">
        <v>400</v>
      </c>
      <c r="AE1979" s="17">
        <f t="shared" si="148"/>
        <v>1972</v>
      </c>
      <c r="AF1979" s="32" t="s">
        <v>401</v>
      </c>
      <c r="AG1979" s="33" t="s">
        <v>173</v>
      </c>
      <c r="AH1979" s="19">
        <f t="shared" si="151"/>
        <v>43738</v>
      </c>
      <c r="AI1979" s="19">
        <f t="shared" si="152"/>
        <v>43738</v>
      </c>
      <c r="AJ1979" s="17" t="s">
        <v>402</v>
      </c>
    </row>
    <row r="1980" spans="1:36" ht="15" customHeight="1">
      <c r="A1980" s="38">
        <f t="shared" si="149"/>
        <v>2019</v>
      </c>
      <c r="B1980" s="19">
        <v>43647</v>
      </c>
      <c r="C1980" s="19">
        <v>43738</v>
      </c>
      <c r="D1980" s="17" t="s">
        <v>96</v>
      </c>
      <c r="E1980" s="17">
        <v>322</v>
      </c>
      <c r="F1980" s="17" t="s">
        <v>144</v>
      </c>
      <c r="G1980" s="17" t="s">
        <v>144</v>
      </c>
      <c r="H1980" s="17" t="s">
        <v>145</v>
      </c>
      <c r="I1980" s="17" t="s">
        <v>331</v>
      </c>
      <c r="J1980" s="17" t="s">
        <v>332</v>
      </c>
      <c r="K1980" s="17" t="s">
        <v>333</v>
      </c>
      <c r="L1980" s="17" t="s">
        <v>101</v>
      </c>
      <c r="M1980" s="17" t="s">
        <v>136</v>
      </c>
      <c r="N1980" s="17" t="s">
        <v>103</v>
      </c>
      <c r="O1980" s="17">
        <v>0</v>
      </c>
      <c r="P1980" s="18">
        <v>0</v>
      </c>
      <c r="Q1980" s="17" t="s">
        <v>121</v>
      </c>
      <c r="R1980" s="17" t="s">
        <v>122</v>
      </c>
      <c r="S1980" s="17" t="s">
        <v>122</v>
      </c>
      <c r="T1980" s="17" t="s">
        <v>121</v>
      </c>
      <c r="U1980" s="17" t="s">
        <v>136</v>
      </c>
      <c r="V1980" s="17" t="s">
        <v>136</v>
      </c>
      <c r="W1980" s="37" t="s">
        <v>296</v>
      </c>
      <c r="X1980" s="50">
        <v>43699</v>
      </c>
      <c r="Y1980" s="50">
        <v>43703</v>
      </c>
      <c r="Z1980" s="17">
        <f t="shared" si="147"/>
        <v>1973</v>
      </c>
      <c r="AA1980" s="18">
        <f>150+261+261+54+40</f>
        <v>766</v>
      </c>
      <c r="AB1980" s="18">
        <v>0</v>
      </c>
      <c r="AD1980" s="31" t="s">
        <v>400</v>
      </c>
      <c r="AE1980" s="17">
        <f t="shared" si="148"/>
        <v>1973</v>
      </c>
      <c r="AF1980" s="32" t="s">
        <v>401</v>
      </c>
      <c r="AG1980" s="33" t="s">
        <v>173</v>
      </c>
      <c r="AH1980" s="19">
        <f t="shared" si="151"/>
        <v>43738</v>
      </c>
      <c r="AI1980" s="19">
        <f t="shared" si="152"/>
        <v>43738</v>
      </c>
      <c r="AJ1980" s="17" t="s">
        <v>402</v>
      </c>
    </row>
    <row r="1981" spans="1:36" ht="15" customHeight="1">
      <c r="A1981" s="38">
        <f t="shared" si="149"/>
        <v>2019</v>
      </c>
      <c r="B1981" s="19">
        <v>43647</v>
      </c>
      <c r="C1981" s="19">
        <v>43738</v>
      </c>
      <c r="D1981" s="17" t="s">
        <v>96</v>
      </c>
      <c r="E1981" s="17">
        <v>322</v>
      </c>
      <c r="F1981" s="17" t="s">
        <v>144</v>
      </c>
      <c r="G1981" s="17" t="s">
        <v>144</v>
      </c>
      <c r="H1981" s="17" t="s">
        <v>145</v>
      </c>
      <c r="I1981" s="17" t="s">
        <v>331</v>
      </c>
      <c r="J1981" s="17" t="s">
        <v>332</v>
      </c>
      <c r="K1981" s="17" t="s">
        <v>333</v>
      </c>
      <c r="L1981" s="17" t="s">
        <v>101</v>
      </c>
      <c r="M1981" s="17" t="s">
        <v>136</v>
      </c>
      <c r="N1981" s="17" t="s">
        <v>103</v>
      </c>
      <c r="O1981" s="17">
        <v>0</v>
      </c>
      <c r="P1981" s="18">
        <v>0</v>
      </c>
      <c r="Q1981" s="17" t="s">
        <v>121</v>
      </c>
      <c r="R1981" s="17" t="s">
        <v>122</v>
      </c>
      <c r="S1981" s="17" t="s">
        <v>122</v>
      </c>
      <c r="T1981" s="17" t="s">
        <v>121</v>
      </c>
      <c r="U1981" s="17" t="s">
        <v>136</v>
      </c>
      <c r="V1981" s="17" t="s">
        <v>136</v>
      </c>
      <c r="W1981" s="37" t="s">
        <v>296</v>
      </c>
      <c r="X1981" s="50">
        <v>43699</v>
      </c>
      <c r="Y1981" s="50">
        <f t="shared" ref="Y1981:Y2022" si="153">+X1981</f>
        <v>43699</v>
      </c>
      <c r="Z1981" s="17">
        <f t="shared" ref="Z1981:Z2044" si="154">+Z1980+1</f>
        <v>1974</v>
      </c>
      <c r="AA1981" s="18">
        <v>330</v>
      </c>
      <c r="AB1981" s="18">
        <v>0</v>
      </c>
      <c r="AD1981" s="31" t="s">
        <v>400</v>
      </c>
      <c r="AE1981" s="17">
        <f t="shared" ref="AE1981:AE2044" si="155">+AE1980+1</f>
        <v>1974</v>
      </c>
      <c r="AF1981" s="32" t="s">
        <v>401</v>
      </c>
      <c r="AG1981" s="33" t="s">
        <v>173</v>
      </c>
      <c r="AH1981" s="19">
        <f t="shared" si="151"/>
        <v>43738</v>
      </c>
      <c r="AI1981" s="19">
        <f t="shared" si="152"/>
        <v>43738</v>
      </c>
      <c r="AJ1981" s="17" t="s">
        <v>402</v>
      </c>
    </row>
    <row r="1982" spans="1:36" ht="15" customHeight="1">
      <c r="A1982" s="38">
        <f t="shared" ref="A1982:A2045" si="156">YEAR(B1982)</f>
        <v>2019</v>
      </c>
      <c r="B1982" s="19">
        <v>43647</v>
      </c>
      <c r="C1982" s="19">
        <v>43738</v>
      </c>
      <c r="D1982" s="17" t="s">
        <v>96</v>
      </c>
      <c r="E1982" s="17">
        <v>322</v>
      </c>
      <c r="F1982" s="17" t="s">
        <v>144</v>
      </c>
      <c r="G1982" s="17" t="s">
        <v>144</v>
      </c>
      <c r="H1982" s="17" t="s">
        <v>145</v>
      </c>
      <c r="I1982" s="17" t="s">
        <v>1346</v>
      </c>
      <c r="J1982" s="17" t="s">
        <v>305</v>
      </c>
      <c r="K1982" s="17" t="s">
        <v>306</v>
      </c>
      <c r="L1982" s="17" t="s">
        <v>101</v>
      </c>
      <c r="M1982" s="17" t="s">
        <v>164</v>
      </c>
      <c r="N1982" s="17" t="s">
        <v>103</v>
      </c>
      <c r="O1982" s="17">
        <v>0</v>
      </c>
      <c r="P1982" s="18">
        <v>0</v>
      </c>
      <c r="Q1982" s="17" t="s">
        <v>121</v>
      </c>
      <c r="R1982" s="17" t="s">
        <v>122</v>
      </c>
      <c r="S1982" s="17" t="s">
        <v>122</v>
      </c>
      <c r="T1982" s="17" t="s">
        <v>121</v>
      </c>
      <c r="U1982" s="17" t="s">
        <v>122</v>
      </c>
      <c r="V1982" s="17" t="s">
        <v>122</v>
      </c>
      <c r="W1982" s="37" t="s">
        <v>296</v>
      </c>
      <c r="X1982" s="50">
        <v>43700</v>
      </c>
      <c r="Y1982" s="50">
        <f t="shared" si="153"/>
        <v>43700</v>
      </c>
      <c r="Z1982" s="17">
        <f t="shared" si="154"/>
        <v>1975</v>
      </c>
      <c r="AA1982" s="18">
        <v>120</v>
      </c>
      <c r="AB1982" s="18">
        <v>0</v>
      </c>
      <c r="AD1982" s="31" t="s">
        <v>400</v>
      </c>
      <c r="AE1982" s="17">
        <f t="shared" si="155"/>
        <v>1975</v>
      </c>
      <c r="AF1982" s="32" t="s">
        <v>401</v>
      </c>
      <c r="AG1982" s="33" t="s">
        <v>173</v>
      </c>
      <c r="AH1982" s="19">
        <f t="shared" si="151"/>
        <v>43738</v>
      </c>
      <c r="AI1982" s="19">
        <f t="shared" si="152"/>
        <v>43738</v>
      </c>
      <c r="AJ1982" s="17" t="s">
        <v>402</v>
      </c>
    </row>
    <row r="1983" spans="1:36" ht="15" customHeight="1">
      <c r="A1983" s="38">
        <f t="shared" si="156"/>
        <v>2019</v>
      </c>
      <c r="B1983" s="19">
        <v>43647</v>
      </c>
      <c r="C1983" s="19">
        <v>43738</v>
      </c>
      <c r="D1983" s="17" t="s">
        <v>96</v>
      </c>
      <c r="E1983" s="17">
        <v>322</v>
      </c>
      <c r="F1983" s="17" t="s">
        <v>144</v>
      </c>
      <c r="G1983" s="17" t="s">
        <v>144</v>
      </c>
      <c r="H1983" s="17" t="s">
        <v>145</v>
      </c>
      <c r="I1983" s="17" t="s">
        <v>1346</v>
      </c>
      <c r="J1983" s="17" t="s">
        <v>305</v>
      </c>
      <c r="K1983" s="17" t="s">
        <v>306</v>
      </c>
      <c r="L1983" s="17" t="s">
        <v>101</v>
      </c>
      <c r="M1983" s="17" t="s">
        <v>164</v>
      </c>
      <c r="N1983" s="17" t="s">
        <v>103</v>
      </c>
      <c r="O1983" s="17">
        <v>0</v>
      </c>
      <c r="P1983" s="18">
        <v>0</v>
      </c>
      <c r="Q1983" s="17" t="s">
        <v>121</v>
      </c>
      <c r="R1983" s="17" t="s">
        <v>122</v>
      </c>
      <c r="S1983" s="17" t="s">
        <v>122</v>
      </c>
      <c r="T1983" s="17" t="s">
        <v>121</v>
      </c>
      <c r="U1983" s="17" t="s">
        <v>122</v>
      </c>
      <c r="V1983" s="17" t="s">
        <v>122</v>
      </c>
      <c r="W1983" s="37" t="s">
        <v>296</v>
      </c>
      <c r="X1983" s="50">
        <v>43701</v>
      </c>
      <c r="Y1983" s="50">
        <f t="shared" si="153"/>
        <v>43701</v>
      </c>
      <c r="Z1983" s="17">
        <f t="shared" si="154"/>
        <v>1976</v>
      </c>
      <c r="AA1983" s="18">
        <f>285+124.3</f>
        <v>409.3</v>
      </c>
      <c r="AB1983" s="18">
        <v>0</v>
      </c>
      <c r="AD1983" s="31" t="s">
        <v>400</v>
      </c>
      <c r="AE1983" s="17">
        <f t="shared" si="155"/>
        <v>1976</v>
      </c>
      <c r="AF1983" s="32" t="s">
        <v>401</v>
      </c>
      <c r="AG1983" s="33" t="s">
        <v>173</v>
      </c>
      <c r="AH1983" s="19">
        <f t="shared" si="151"/>
        <v>43738</v>
      </c>
      <c r="AI1983" s="19">
        <f t="shared" si="152"/>
        <v>43738</v>
      </c>
      <c r="AJ1983" s="17" t="s">
        <v>402</v>
      </c>
    </row>
    <row r="1984" spans="1:36" ht="15" customHeight="1">
      <c r="A1984" s="38">
        <f t="shared" si="156"/>
        <v>2019</v>
      </c>
      <c r="B1984" s="19">
        <v>43647</v>
      </c>
      <c r="C1984" s="19">
        <v>43738</v>
      </c>
      <c r="D1984" s="17" t="s">
        <v>96</v>
      </c>
      <c r="E1984" s="17">
        <v>322</v>
      </c>
      <c r="F1984" s="17" t="s">
        <v>144</v>
      </c>
      <c r="G1984" s="17" t="s">
        <v>144</v>
      </c>
      <c r="H1984" s="17" t="s">
        <v>145</v>
      </c>
      <c r="I1984" s="17" t="s">
        <v>1346</v>
      </c>
      <c r="J1984" s="17" t="s">
        <v>305</v>
      </c>
      <c r="K1984" s="17" t="s">
        <v>306</v>
      </c>
      <c r="L1984" s="17" t="s">
        <v>101</v>
      </c>
      <c r="M1984" s="17" t="s">
        <v>136</v>
      </c>
      <c r="N1984" s="17" t="s">
        <v>103</v>
      </c>
      <c r="O1984" s="17">
        <v>0</v>
      </c>
      <c r="P1984" s="18">
        <v>0</v>
      </c>
      <c r="Q1984" s="17" t="s">
        <v>121</v>
      </c>
      <c r="R1984" s="17" t="s">
        <v>122</v>
      </c>
      <c r="S1984" s="17" t="s">
        <v>122</v>
      </c>
      <c r="T1984" s="17" t="s">
        <v>121</v>
      </c>
      <c r="U1984" s="17" t="s">
        <v>136</v>
      </c>
      <c r="V1984" s="17" t="s">
        <v>136</v>
      </c>
      <c r="W1984" s="37" t="s">
        <v>296</v>
      </c>
      <c r="X1984" s="50">
        <v>43701</v>
      </c>
      <c r="Y1984" s="50">
        <v>43702</v>
      </c>
      <c r="Z1984" s="17">
        <f t="shared" si="154"/>
        <v>1977</v>
      </c>
      <c r="AA1984" s="18">
        <f>120+120+348+300</f>
        <v>888</v>
      </c>
      <c r="AB1984" s="18">
        <v>0</v>
      </c>
      <c r="AD1984" s="31" t="s">
        <v>400</v>
      </c>
      <c r="AE1984" s="17">
        <f t="shared" si="155"/>
        <v>1977</v>
      </c>
      <c r="AF1984" s="32" t="s">
        <v>401</v>
      </c>
      <c r="AG1984" s="33" t="s">
        <v>173</v>
      </c>
      <c r="AH1984" s="19">
        <f t="shared" si="151"/>
        <v>43738</v>
      </c>
      <c r="AI1984" s="19">
        <f t="shared" si="152"/>
        <v>43738</v>
      </c>
      <c r="AJ1984" s="17" t="s">
        <v>402</v>
      </c>
    </row>
    <row r="1985" spans="1:36" ht="15" customHeight="1">
      <c r="A1985" s="38">
        <f t="shared" si="156"/>
        <v>2019</v>
      </c>
      <c r="B1985" s="19">
        <v>43647</v>
      </c>
      <c r="C1985" s="19">
        <v>43738</v>
      </c>
      <c r="D1985" s="17" t="s">
        <v>96</v>
      </c>
      <c r="E1985" s="17">
        <v>322</v>
      </c>
      <c r="F1985" s="17" t="s">
        <v>144</v>
      </c>
      <c r="G1985" s="17" t="s">
        <v>144</v>
      </c>
      <c r="H1985" s="17" t="s">
        <v>145</v>
      </c>
      <c r="I1985" s="17" t="s">
        <v>1346</v>
      </c>
      <c r="J1985" s="17" t="s">
        <v>305</v>
      </c>
      <c r="K1985" s="17" t="s">
        <v>306</v>
      </c>
      <c r="L1985" s="17" t="s">
        <v>101</v>
      </c>
      <c r="M1985" s="17" t="s">
        <v>136</v>
      </c>
      <c r="N1985" s="17" t="s">
        <v>103</v>
      </c>
      <c r="O1985" s="17">
        <v>0</v>
      </c>
      <c r="P1985" s="18">
        <v>0</v>
      </c>
      <c r="Q1985" s="17" t="s">
        <v>121</v>
      </c>
      <c r="R1985" s="17" t="s">
        <v>122</v>
      </c>
      <c r="S1985" s="17" t="s">
        <v>122</v>
      </c>
      <c r="T1985" s="17" t="s">
        <v>121</v>
      </c>
      <c r="U1985" s="17" t="s">
        <v>136</v>
      </c>
      <c r="V1985" s="17" t="s">
        <v>136</v>
      </c>
      <c r="W1985" s="37" t="s">
        <v>296</v>
      </c>
      <c r="X1985" s="50">
        <v>43702</v>
      </c>
      <c r="Y1985" s="50">
        <v>43703</v>
      </c>
      <c r="Z1985" s="17">
        <f t="shared" si="154"/>
        <v>1978</v>
      </c>
      <c r="AA1985" s="18">
        <f>143+281+200</f>
        <v>624</v>
      </c>
      <c r="AB1985" s="18">
        <v>0</v>
      </c>
      <c r="AD1985" s="31" t="s">
        <v>400</v>
      </c>
      <c r="AE1985" s="17">
        <f t="shared" si="155"/>
        <v>1978</v>
      </c>
      <c r="AF1985" s="32" t="s">
        <v>401</v>
      </c>
      <c r="AG1985" s="33" t="s">
        <v>173</v>
      </c>
      <c r="AH1985" s="19">
        <f t="shared" si="151"/>
        <v>43738</v>
      </c>
      <c r="AI1985" s="19">
        <f t="shared" si="152"/>
        <v>43738</v>
      </c>
      <c r="AJ1985" s="17" t="s">
        <v>402</v>
      </c>
    </row>
    <row r="1986" spans="1:36" ht="15" customHeight="1">
      <c r="A1986" s="38">
        <f t="shared" si="156"/>
        <v>2019</v>
      </c>
      <c r="B1986" s="19">
        <v>43647</v>
      </c>
      <c r="C1986" s="19">
        <v>43738</v>
      </c>
      <c r="D1986" s="17" t="s">
        <v>96</v>
      </c>
      <c r="E1986" s="17">
        <v>470</v>
      </c>
      <c r="F1986" s="17" t="s">
        <v>2377</v>
      </c>
      <c r="G1986" s="17" t="s">
        <v>2377</v>
      </c>
      <c r="H1986" s="17" t="s">
        <v>145</v>
      </c>
      <c r="I1986" s="17" t="s">
        <v>2380</v>
      </c>
      <c r="J1986" s="17" t="s">
        <v>2381</v>
      </c>
      <c r="K1986" s="17" t="s">
        <v>2382</v>
      </c>
      <c r="L1986" s="17" t="s">
        <v>101</v>
      </c>
      <c r="M1986" s="17" t="s">
        <v>927</v>
      </c>
      <c r="N1986" s="17" t="s">
        <v>103</v>
      </c>
      <c r="O1986" s="17">
        <v>0</v>
      </c>
      <c r="P1986" s="18">
        <v>0</v>
      </c>
      <c r="Q1986" s="17" t="s">
        <v>121</v>
      </c>
      <c r="R1986" s="17" t="s">
        <v>122</v>
      </c>
      <c r="S1986" s="17" t="s">
        <v>122</v>
      </c>
      <c r="T1986" s="17" t="s">
        <v>121</v>
      </c>
      <c r="U1986" s="17" t="s">
        <v>122</v>
      </c>
      <c r="V1986" s="17" t="s">
        <v>122</v>
      </c>
      <c r="W1986" s="37" t="s">
        <v>2383</v>
      </c>
      <c r="X1986" s="50">
        <v>43683</v>
      </c>
      <c r="Y1986" s="50">
        <f t="shared" si="153"/>
        <v>43683</v>
      </c>
      <c r="Z1986" s="17">
        <f t="shared" si="154"/>
        <v>1979</v>
      </c>
      <c r="AA1986" s="18">
        <v>70</v>
      </c>
      <c r="AB1986" s="18">
        <v>0</v>
      </c>
      <c r="AD1986" s="31" t="s">
        <v>400</v>
      </c>
      <c r="AE1986" s="17">
        <f t="shared" si="155"/>
        <v>1979</v>
      </c>
      <c r="AF1986" s="32" t="s">
        <v>401</v>
      </c>
      <c r="AG1986" s="33" t="s">
        <v>173</v>
      </c>
      <c r="AH1986" s="19">
        <f t="shared" si="151"/>
        <v>43738</v>
      </c>
      <c r="AI1986" s="19">
        <f t="shared" si="152"/>
        <v>43738</v>
      </c>
      <c r="AJ1986" s="17" t="s">
        <v>402</v>
      </c>
    </row>
    <row r="1987" spans="1:36" ht="15" customHeight="1">
      <c r="A1987" s="38">
        <f t="shared" si="156"/>
        <v>2019</v>
      </c>
      <c r="B1987" s="19">
        <v>43647</v>
      </c>
      <c r="C1987" s="19">
        <v>43738</v>
      </c>
      <c r="D1987" s="17" t="s">
        <v>96</v>
      </c>
      <c r="E1987" s="17">
        <v>322</v>
      </c>
      <c r="F1987" s="17" t="s">
        <v>144</v>
      </c>
      <c r="G1987" s="17" t="s">
        <v>144</v>
      </c>
      <c r="H1987" s="17" t="s">
        <v>145</v>
      </c>
      <c r="I1987" s="17" t="s">
        <v>1346</v>
      </c>
      <c r="J1987" s="17" t="s">
        <v>305</v>
      </c>
      <c r="K1987" s="17" t="s">
        <v>306</v>
      </c>
      <c r="L1987" s="17" t="s">
        <v>101</v>
      </c>
      <c r="M1987" s="17" t="s">
        <v>164</v>
      </c>
      <c r="N1987" s="17" t="s">
        <v>103</v>
      </c>
      <c r="O1987" s="17">
        <v>0</v>
      </c>
      <c r="P1987" s="18">
        <v>0</v>
      </c>
      <c r="Q1987" s="17" t="s">
        <v>121</v>
      </c>
      <c r="R1987" s="17" t="s">
        <v>122</v>
      </c>
      <c r="S1987" s="17" t="s">
        <v>122</v>
      </c>
      <c r="T1987" s="17" t="s">
        <v>121</v>
      </c>
      <c r="U1987" s="17" t="s">
        <v>122</v>
      </c>
      <c r="V1987" s="17" t="s">
        <v>122</v>
      </c>
      <c r="W1987" s="37" t="s">
        <v>296</v>
      </c>
      <c r="X1987" s="50">
        <v>43684</v>
      </c>
      <c r="Y1987" s="50">
        <f t="shared" si="153"/>
        <v>43684</v>
      </c>
      <c r="Z1987" s="17">
        <f t="shared" si="154"/>
        <v>1980</v>
      </c>
      <c r="AA1987" s="18">
        <v>120</v>
      </c>
      <c r="AB1987" s="18">
        <v>0</v>
      </c>
      <c r="AD1987" s="31" t="s">
        <v>400</v>
      </c>
      <c r="AE1987" s="17">
        <f t="shared" si="155"/>
        <v>1980</v>
      </c>
      <c r="AF1987" s="32" t="s">
        <v>401</v>
      </c>
      <c r="AG1987" s="33" t="s">
        <v>173</v>
      </c>
      <c r="AH1987" s="19">
        <f t="shared" si="151"/>
        <v>43738</v>
      </c>
      <c r="AI1987" s="19">
        <f t="shared" si="152"/>
        <v>43738</v>
      </c>
      <c r="AJ1987" s="17" t="s">
        <v>402</v>
      </c>
    </row>
    <row r="1988" spans="1:36" ht="15" customHeight="1">
      <c r="A1988" s="38">
        <f t="shared" si="156"/>
        <v>2019</v>
      </c>
      <c r="B1988" s="19">
        <v>43647</v>
      </c>
      <c r="C1988" s="19">
        <v>43738</v>
      </c>
      <c r="D1988" s="17" t="s">
        <v>96</v>
      </c>
      <c r="E1988" s="17">
        <v>280</v>
      </c>
      <c r="F1988" s="17" t="s">
        <v>2376</v>
      </c>
      <c r="G1988" s="17" t="s">
        <v>2376</v>
      </c>
      <c r="H1988" s="17" t="s">
        <v>145</v>
      </c>
      <c r="I1988" s="17" t="s">
        <v>1379</v>
      </c>
      <c r="J1988" s="17" t="s">
        <v>1380</v>
      </c>
      <c r="K1988" s="17" t="s">
        <v>1381</v>
      </c>
      <c r="L1988" s="17" t="s">
        <v>101</v>
      </c>
      <c r="M1988" s="17" t="s">
        <v>1041</v>
      </c>
      <c r="N1988" s="17" t="s">
        <v>103</v>
      </c>
      <c r="O1988" s="17">
        <v>0</v>
      </c>
      <c r="P1988" s="18">
        <v>0</v>
      </c>
      <c r="Q1988" s="17" t="s">
        <v>121</v>
      </c>
      <c r="R1988" s="17" t="s">
        <v>122</v>
      </c>
      <c r="S1988" s="17" t="s">
        <v>122</v>
      </c>
      <c r="T1988" s="17" t="s">
        <v>121</v>
      </c>
      <c r="U1988" s="17" t="s">
        <v>122</v>
      </c>
      <c r="V1988" s="17" t="s">
        <v>122</v>
      </c>
      <c r="W1988" s="37" t="s">
        <v>2349</v>
      </c>
      <c r="X1988" s="50">
        <v>43662</v>
      </c>
      <c r="Y1988" s="50">
        <f t="shared" si="153"/>
        <v>43662</v>
      </c>
      <c r="Z1988" s="17">
        <f t="shared" si="154"/>
        <v>1981</v>
      </c>
      <c r="AA1988" s="18">
        <v>200</v>
      </c>
      <c r="AB1988" s="18">
        <v>0</v>
      </c>
      <c r="AD1988" s="31" t="s">
        <v>400</v>
      </c>
      <c r="AE1988" s="17">
        <f t="shared" si="155"/>
        <v>1981</v>
      </c>
      <c r="AF1988" s="32" t="s">
        <v>401</v>
      </c>
      <c r="AG1988" s="33" t="s">
        <v>173</v>
      </c>
      <c r="AH1988" s="19">
        <f t="shared" si="151"/>
        <v>43738</v>
      </c>
      <c r="AI1988" s="19">
        <f t="shared" si="152"/>
        <v>43738</v>
      </c>
      <c r="AJ1988" s="17" t="s">
        <v>402</v>
      </c>
    </row>
    <row r="1989" spans="1:36" ht="15" customHeight="1">
      <c r="A1989" s="38">
        <f t="shared" si="156"/>
        <v>2019</v>
      </c>
      <c r="B1989" s="19">
        <v>43647</v>
      </c>
      <c r="C1989" s="19">
        <v>43738</v>
      </c>
      <c r="D1989" s="17" t="s">
        <v>96</v>
      </c>
      <c r="E1989" s="17">
        <v>322</v>
      </c>
      <c r="F1989" s="17" t="s">
        <v>144</v>
      </c>
      <c r="G1989" s="17" t="s">
        <v>144</v>
      </c>
      <c r="H1989" s="17" t="s">
        <v>145</v>
      </c>
      <c r="I1989" s="17" t="s">
        <v>1346</v>
      </c>
      <c r="J1989" s="17" t="s">
        <v>305</v>
      </c>
      <c r="K1989" s="17" t="s">
        <v>306</v>
      </c>
      <c r="L1989" s="17" t="s">
        <v>101</v>
      </c>
      <c r="M1989" s="17" t="s">
        <v>136</v>
      </c>
      <c r="N1989" s="17" t="s">
        <v>103</v>
      </c>
      <c r="O1989" s="17">
        <v>0</v>
      </c>
      <c r="P1989" s="18">
        <v>0</v>
      </c>
      <c r="Q1989" s="17" t="s">
        <v>121</v>
      </c>
      <c r="R1989" s="17" t="s">
        <v>122</v>
      </c>
      <c r="S1989" s="17" t="s">
        <v>122</v>
      </c>
      <c r="T1989" s="17" t="s">
        <v>121</v>
      </c>
      <c r="U1989" s="17" t="s">
        <v>136</v>
      </c>
      <c r="V1989" s="17" t="s">
        <v>136</v>
      </c>
      <c r="W1989" s="37" t="s">
        <v>296</v>
      </c>
      <c r="X1989" s="50">
        <v>43679</v>
      </c>
      <c r="Y1989" s="50">
        <v>43680</v>
      </c>
      <c r="Z1989" s="17">
        <f t="shared" si="154"/>
        <v>1982</v>
      </c>
      <c r="AA1989" s="18">
        <f>122+110+348+120+120</f>
        <v>820</v>
      </c>
      <c r="AB1989" s="18">
        <v>0</v>
      </c>
      <c r="AD1989" s="31" t="s">
        <v>400</v>
      </c>
      <c r="AE1989" s="17">
        <f t="shared" si="155"/>
        <v>1982</v>
      </c>
      <c r="AF1989" s="32" t="s">
        <v>401</v>
      </c>
      <c r="AG1989" s="33" t="s">
        <v>173</v>
      </c>
      <c r="AH1989" s="19">
        <f t="shared" si="151"/>
        <v>43738</v>
      </c>
      <c r="AI1989" s="19">
        <f t="shared" si="152"/>
        <v>43738</v>
      </c>
      <c r="AJ1989" s="17" t="s">
        <v>402</v>
      </c>
    </row>
    <row r="1990" spans="1:36" ht="15" customHeight="1">
      <c r="A1990" s="38">
        <f t="shared" si="156"/>
        <v>2019</v>
      </c>
      <c r="B1990" s="19">
        <v>43647</v>
      </c>
      <c r="C1990" s="19">
        <v>43738</v>
      </c>
      <c r="D1990" s="17" t="s">
        <v>96</v>
      </c>
      <c r="E1990" s="17">
        <v>322</v>
      </c>
      <c r="F1990" s="17" t="s">
        <v>144</v>
      </c>
      <c r="G1990" s="17" t="s">
        <v>144</v>
      </c>
      <c r="H1990" s="17" t="s">
        <v>145</v>
      </c>
      <c r="I1990" s="17" t="s">
        <v>1346</v>
      </c>
      <c r="J1990" s="17" t="s">
        <v>305</v>
      </c>
      <c r="K1990" s="17" t="s">
        <v>306</v>
      </c>
      <c r="L1990" s="17" t="s">
        <v>101</v>
      </c>
      <c r="M1990" s="17" t="s">
        <v>136</v>
      </c>
      <c r="N1990" s="17" t="s">
        <v>103</v>
      </c>
      <c r="O1990" s="17">
        <v>0</v>
      </c>
      <c r="P1990" s="18">
        <v>0</v>
      </c>
      <c r="Q1990" s="17" t="s">
        <v>121</v>
      </c>
      <c r="R1990" s="17" t="s">
        <v>122</v>
      </c>
      <c r="S1990" s="17" t="s">
        <v>122</v>
      </c>
      <c r="T1990" s="17" t="s">
        <v>121</v>
      </c>
      <c r="U1990" s="17" t="s">
        <v>136</v>
      </c>
      <c r="V1990" s="17" t="s">
        <v>136</v>
      </c>
      <c r="W1990" s="37" t="s">
        <v>296</v>
      </c>
      <c r="X1990" s="50">
        <v>43683</v>
      </c>
      <c r="Y1990" s="50">
        <f t="shared" si="153"/>
        <v>43683</v>
      </c>
      <c r="Z1990" s="17">
        <f t="shared" si="154"/>
        <v>1983</v>
      </c>
      <c r="AA1990" s="18">
        <v>138.01</v>
      </c>
      <c r="AB1990" s="18">
        <v>0</v>
      </c>
      <c r="AD1990" s="31" t="s">
        <v>400</v>
      </c>
      <c r="AE1990" s="17">
        <f t="shared" si="155"/>
        <v>1983</v>
      </c>
      <c r="AF1990" s="32" t="s">
        <v>401</v>
      </c>
      <c r="AG1990" s="33" t="s">
        <v>173</v>
      </c>
      <c r="AH1990" s="19">
        <f t="shared" si="151"/>
        <v>43738</v>
      </c>
      <c r="AI1990" s="19">
        <f t="shared" si="152"/>
        <v>43738</v>
      </c>
      <c r="AJ1990" s="17" t="s">
        <v>402</v>
      </c>
    </row>
    <row r="1991" spans="1:36" ht="15" customHeight="1">
      <c r="A1991" s="38">
        <f t="shared" si="156"/>
        <v>2019</v>
      </c>
      <c r="B1991" s="19">
        <v>43647</v>
      </c>
      <c r="C1991" s="19">
        <v>43738</v>
      </c>
      <c r="D1991" s="17" t="s">
        <v>96</v>
      </c>
      <c r="E1991" s="17">
        <v>322</v>
      </c>
      <c r="F1991" s="17" t="s">
        <v>144</v>
      </c>
      <c r="G1991" s="17" t="s">
        <v>144</v>
      </c>
      <c r="H1991" s="17" t="s">
        <v>145</v>
      </c>
      <c r="I1991" s="17" t="s">
        <v>331</v>
      </c>
      <c r="J1991" s="17" t="s">
        <v>332</v>
      </c>
      <c r="K1991" s="17" t="s">
        <v>333</v>
      </c>
      <c r="L1991" s="17" t="s">
        <v>101</v>
      </c>
      <c r="M1991" s="17" t="s">
        <v>210</v>
      </c>
      <c r="N1991" s="17" t="s">
        <v>103</v>
      </c>
      <c r="O1991" s="17">
        <v>0</v>
      </c>
      <c r="P1991" s="18">
        <v>0</v>
      </c>
      <c r="Q1991" s="17" t="s">
        <v>121</v>
      </c>
      <c r="R1991" s="17" t="s">
        <v>122</v>
      </c>
      <c r="S1991" s="17" t="s">
        <v>122</v>
      </c>
      <c r="T1991" s="17" t="s">
        <v>121</v>
      </c>
      <c r="U1991" s="17" t="s">
        <v>122</v>
      </c>
      <c r="V1991" s="17" t="s">
        <v>210</v>
      </c>
      <c r="W1991" s="37" t="s">
        <v>296</v>
      </c>
      <c r="X1991" s="50">
        <v>43683</v>
      </c>
      <c r="Y1991" s="50">
        <f t="shared" si="153"/>
        <v>43683</v>
      </c>
      <c r="Z1991" s="17">
        <f t="shared" si="154"/>
        <v>1984</v>
      </c>
      <c r="AA1991" s="18">
        <v>295</v>
      </c>
      <c r="AB1991" s="18">
        <v>0</v>
      </c>
      <c r="AD1991" s="31" t="s">
        <v>400</v>
      </c>
      <c r="AE1991" s="17">
        <f t="shared" si="155"/>
        <v>1984</v>
      </c>
      <c r="AF1991" s="32" t="s">
        <v>401</v>
      </c>
      <c r="AG1991" s="33" t="s">
        <v>173</v>
      </c>
      <c r="AH1991" s="19">
        <f t="shared" si="151"/>
        <v>43738</v>
      </c>
      <c r="AI1991" s="19">
        <f t="shared" si="152"/>
        <v>43738</v>
      </c>
      <c r="AJ1991" s="17" t="s">
        <v>402</v>
      </c>
    </row>
    <row r="1992" spans="1:36" ht="15" customHeight="1">
      <c r="A1992" s="38">
        <f t="shared" si="156"/>
        <v>2019</v>
      </c>
      <c r="B1992" s="19">
        <v>43647</v>
      </c>
      <c r="C1992" s="19">
        <v>43738</v>
      </c>
      <c r="D1992" s="17" t="s">
        <v>96</v>
      </c>
      <c r="E1992" s="17">
        <v>519</v>
      </c>
      <c r="F1992" s="17" t="s">
        <v>335</v>
      </c>
      <c r="G1992" s="17" t="s">
        <v>335</v>
      </c>
      <c r="H1992" s="17" t="s">
        <v>145</v>
      </c>
      <c r="I1992" s="17" t="s">
        <v>336</v>
      </c>
      <c r="J1992" s="17" t="s">
        <v>337</v>
      </c>
      <c r="K1992" s="17" t="s">
        <v>338</v>
      </c>
      <c r="L1992" s="17" t="s">
        <v>101</v>
      </c>
      <c r="M1992" s="17" t="s">
        <v>1041</v>
      </c>
      <c r="N1992" s="17" t="s">
        <v>103</v>
      </c>
      <c r="O1992" s="17">
        <v>0</v>
      </c>
      <c r="P1992" s="18">
        <v>0</v>
      </c>
      <c r="Q1992" s="17" t="s">
        <v>121</v>
      </c>
      <c r="R1992" s="17" t="s">
        <v>122</v>
      </c>
      <c r="S1992" s="17" t="s">
        <v>122</v>
      </c>
      <c r="T1992" s="17" t="s">
        <v>121</v>
      </c>
      <c r="U1992" s="17" t="s">
        <v>122</v>
      </c>
      <c r="V1992" s="17" t="s">
        <v>122</v>
      </c>
      <c r="W1992" s="37" t="s">
        <v>2349</v>
      </c>
      <c r="X1992" s="50">
        <v>43689</v>
      </c>
      <c r="Y1992" s="50">
        <f t="shared" si="153"/>
        <v>43689</v>
      </c>
      <c r="Z1992" s="17">
        <f t="shared" si="154"/>
        <v>1985</v>
      </c>
      <c r="AA1992" s="18">
        <f>100+150</f>
        <v>250</v>
      </c>
      <c r="AB1992" s="18">
        <v>0</v>
      </c>
      <c r="AD1992" s="31" t="s">
        <v>400</v>
      </c>
      <c r="AE1992" s="17">
        <f t="shared" si="155"/>
        <v>1985</v>
      </c>
      <c r="AF1992" s="32" t="s">
        <v>401</v>
      </c>
      <c r="AG1992" s="33" t="s">
        <v>173</v>
      </c>
      <c r="AH1992" s="19">
        <f t="shared" si="151"/>
        <v>43738</v>
      </c>
      <c r="AI1992" s="19">
        <f t="shared" si="152"/>
        <v>43738</v>
      </c>
      <c r="AJ1992" s="17" t="s">
        <v>402</v>
      </c>
    </row>
    <row r="1993" spans="1:36" ht="15" customHeight="1">
      <c r="A1993" s="38">
        <f t="shared" si="156"/>
        <v>2019</v>
      </c>
      <c r="B1993" s="19">
        <v>43647</v>
      </c>
      <c r="C1993" s="19">
        <v>43738</v>
      </c>
      <c r="D1993" s="17" t="s">
        <v>96</v>
      </c>
      <c r="E1993" s="17">
        <v>322</v>
      </c>
      <c r="F1993" s="17" t="s">
        <v>144</v>
      </c>
      <c r="G1993" s="17" t="s">
        <v>144</v>
      </c>
      <c r="H1993" s="17" t="s">
        <v>145</v>
      </c>
      <c r="I1993" s="17" t="s">
        <v>358</v>
      </c>
      <c r="J1993" s="17" t="s">
        <v>359</v>
      </c>
      <c r="K1993" s="17" t="s">
        <v>289</v>
      </c>
      <c r="L1993" s="17" t="s">
        <v>101</v>
      </c>
      <c r="M1993" s="17" t="s">
        <v>136</v>
      </c>
      <c r="N1993" s="17" t="s">
        <v>103</v>
      </c>
      <c r="O1993" s="17">
        <v>0</v>
      </c>
      <c r="P1993" s="18">
        <v>0</v>
      </c>
      <c r="Q1993" s="17" t="s">
        <v>121</v>
      </c>
      <c r="R1993" s="17" t="s">
        <v>122</v>
      </c>
      <c r="S1993" s="17" t="s">
        <v>122</v>
      </c>
      <c r="T1993" s="17" t="s">
        <v>121</v>
      </c>
      <c r="U1993" s="17" t="s">
        <v>136</v>
      </c>
      <c r="V1993" s="17" t="s">
        <v>136</v>
      </c>
      <c r="W1993" s="37" t="s">
        <v>296</v>
      </c>
      <c r="X1993" s="50">
        <v>43683</v>
      </c>
      <c r="Y1993" s="50">
        <v>43689</v>
      </c>
      <c r="Z1993" s="17">
        <f t="shared" si="154"/>
        <v>1986</v>
      </c>
      <c r="AA1993" s="18">
        <f>120+100+87+87+87+261</f>
        <v>742</v>
      </c>
      <c r="AB1993" s="18">
        <v>0</v>
      </c>
      <c r="AD1993" s="31" t="s">
        <v>400</v>
      </c>
      <c r="AE1993" s="17">
        <f t="shared" si="155"/>
        <v>1986</v>
      </c>
      <c r="AF1993" s="32" t="s">
        <v>401</v>
      </c>
      <c r="AG1993" s="33" t="s">
        <v>173</v>
      </c>
      <c r="AH1993" s="19">
        <f t="shared" si="151"/>
        <v>43738</v>
      </c>
      <c r="AI1993" s="19">
        <f t="shared" si="152"/>
        <v>43738</v>
      </c>
      <c r="AJ1993" s="17" t="s">
        <v>402</v>
      </c>
    </row>
    <row r="1994" spans="1:36" ht="15" customHeight="1">
      <c r="A1994" s="38">
        <f t="shared" si="156"/>
        <v>2019</v>
      </c>
      <c r="B1994" s="19">
        <v>43647</v>
      </c>
      <c r="C1994" s="19">
        <v>43738</v>
      </c>
      <c r="D1994" s="17" t="s">
        <v>96</v>
      </c>
      <c r="E1994" s="17">
        <v>322</v>
      </c>
      <c r="F1994" s="17" t="s">
        <v>144</v>
      </c>
      <c r="G1994" s="17" t="s">
        <v>144</v>
      </c>
      <c r="H1994" s="17" t="s">
        <v>145</v>
      </c>
      <c r="I1994" s="17" t="s">
        <v>358</v>
      </c>
      <c r="J1994" s="17" t="s">
        <v>359</v>
      </c>
      <c r="K1994" s="17" t="s">
        <v>289</v>
      </c>
      <c r="L1994" s="17" t="s">
        <v>101</v>
      </c>
      <c r="M1994" s="17" t="s">
        <v>136</v>
      </c>
      <c r="N1994" s="17" t="s">
        <v>103</v>
      </c>
      <c r="O1994" s="17">
        <v>0</v>
      </c>
      <c r="P1994" s="18">
        <v>0</v>
      </c>
      <c r="Q1994" s="17" t="s">
        <v>121</v>
      </c>
      <c r="R1994" s="17" t="s">
        <v>122</v>
      </c>
      <c r="S1994" s="17" t="s">
        <v>122</v>
      </c>
      <c r="T1994" s="17" t="s">
        <v>121</v>
      </c>
      <c r="U1994" s="17" t="s">
        <v>136</v>
      </c>
      <c r="V1994" s="17" t="s">
        <v>136</v>
      </c>
      <c r="W1994" s="37" t="s">
        <v>296</v>
      </c>
      <c r="X1994" s="50">
        <v>43689</v>
      </c>
      <c r="Y1994" s="50">
        <v>43689</v>
      </c>
      <c r="Z1994" s="17">
        <f t="shared" si="154"/>
        <v>1987</v>
      </c>
      <c r="AA1994" s="18">
        <v>236.64</v>
      </c>
      <c r="AB1994" s="18">
        <v>0</v>
      </c>
      <c r="AD1994" s="31" t="s">
        <v>400</v>
      </c>
      <c r="AE1994" s="17">
        <f t="shared" si="155"/>
        <v>1987</v>
      </c>
      <c r="AF1994" s="32" t="s">
        <v>401</v>
      </c>
      <c r="AG1994" s="33" t="s">
        <v>173</v>
      </c>
      <c r="AH1994" s="19">
        <f t="shared" ref="AH1994:AH2057" si="157">+C1994</f>
        <v>43738</v>
      </c>
      <c r="AI1994" s="19">
        <f t="shared" si="152"/>
        <v>43738</v>
      </c>
      <c r="AJ1994" s="17" t="s">
        <v>402</v>
      </c>
    </row>
    <row r="1995" spans="1:36" ht="15" customHeight="1">
      <c r="A1995" s="38">
        <f t="shared" si="156"/>
        <v>2019</v>
      </c>
      <c r="B1995" s="19">
        <v>43647</v>
      </c>
      <c r="C1995" s="19">
        <v>43738</v>
      </c>
      <c r="D1995" s="17" t="s">
        <v>96</v>
      </c>
      <c r="E1995" s="17">
        <v>322</v>
      </c>
      <c r="F1995" s="17" t="s">
        <v>144</v>
      </c>
      <c r="G1995" s="17" t="s">
        <v>144</v>
      </c>
      <c r="H1995" s="17" t="s">
        <v>145</v>
      </c>
      <c r="I1995" s="17" t="s">
        <v>2338</v>
      </c>
      <c r="J1995" s="17" t="s">
        <v>289</v>
      </c>
      <c r="K1995" s="17" t="s">
        <v>2339</v>
      </c>
      <c r="L1995" s="17" t="s">
        <v>101</v>
      </c>
      <c r="M1995" s="17" t="s">
        <v>2384</v>
      </c>
      <c r="N1995" s="17" t="s">
        <v>103</v>
      </c>
      <c r="O1995" s="17">
        <v>0</v>
      </c>
      <c r="P1995" s="18">
        <v>0</v>
      </c>
      <c r="Q1995" s="17" t="s">
        <v>121</v>
      </c>
      <c r="R1995" s="17" t="s">
        <v>122</v>
      </c>
      <c r="S1995" s="17" t="s">
        <v>122</v>
      </c>
      <c r="T1995" s="17" t="s">
        <v>121</v>
      </c>
      <c r="U1995" s="17" t="s">
        <v>122</v>
      </c>
      <c r="V1995" s="17" t="s">
        <v>2384</v>
      </c>
      <c r="W1995" s="37" t="s">
        <v>296</v>
      </c>
      <c r="X1995" s="50">
        <v>43686</v>
      </c>
      <c r="Y1995" s="50">
        <f t="shared" si="153"/>
        <v>43686</v>
      </c>
      <c r="Z1995" s="17">
        <f t="shared" si="154"/>
        <v>1988</v>
      </c>
      <c r="AA1995" s="18">
        <v>100</v>
      </c>
      <c r="AB1995" s="18">
        <v>0</v>
      </c>
      <c r="AD1995" s="31" t="s">
        <v>400</v>
      </c>
      <c r="AE1995" s="17">
        <f t="shared" si="155"/>
        <v>1988</v>
      </c>
      <c r="AF1995" s="32" t="s">
        <v>401</v>
      </c>
      <c r="AG1995" s="33" t="s">
        <v>173</v>
      </c>
      <c r="AH1995" s="19">
        <f t="shared" si="157"/>
        <v>43738</v>
      </c>
      <c r="AI1995" s="19">
        <f t="shared" si="152"/>
        <v>43738</v>
      </c>
      <c r="AJ1995" s="17" t="s">
        <v>402</v>
      </c>
    </row>
    <row r="1996" spans="1:36" ht="15" customHeight="1">
      <c r="A1996" s="38">
        <f t="shared" si="156"/>
        <v>2019</v>
      </c>
      <c r="B1996" s="19">
        <v>43647</v>
      </c>
      <c r="C1996" s="19">
        <v>43738</v>
      </c>
      <c r="D1996" s="17" t="s">
        <v>96</v>
      </c>
      <c r="E1996" s="17">
        <v>322</v>
      </c>
      <c r="F1996" s="17" t="s">
        <v>144</v>
      </c>
      <c r="G1996" s="17" t="s">
        <v>144</v>
      </c>
      <c r="H1996" s="17" t="s">
        <v>145</v>
      </c>
      <c r="I1996" s="17" t="s">
        <v>2338</v>
      </c>
      <c r="J1996" s="17" t="s">
        <v>289</v>
      </c>
      <c r="K1996" s="17" t="s">
        <v>2339</v>
      </c>
      <c r="L1996" s="17" t="s">
        <v>101</v>
      </c>
      <c r="M1996" s="17" t="s">
        <v>2384</v>
      </c>
      <c r="N1996" s="17" t="s">
        <v>103</v>
      </c>
      <c r="O1996" s="17">
        <v>0</v>
      </c>
      <c r="P1996" s="18">
        <v>0</v>
      </c>
      <c r="Q1996" s="17" t="s">
        <v>121</v>
      </c>
      <c r="R1996" s="17" t="s">
        <v>122</v>
      </c>
      <c r="S1996" s="17" t="s">
        <v>122</v>
      </c>
      <c r="T1996" s="17" t="s">
        <v>121</v>
      </c>
      <c r="U1996" s="17" t="s">
        <v>122</v>
      </c>
      <c r="V1996" s="17" t="s">
        <v>2384</v>
      </c>
      <c r="W1996" s="37" t="s">
        <v>296</v>
      </c>
      <c r="X1996" s="50">
        <v>43690</v>
      </c>
      <c r="Y1996" s="50">
        <f t="shared" si="153"/>
        <v>43690</v>
      </c>
      <c r="Z1996" s="17">
        <f t="shared" si="154"/>
        <v>1989</v>
      </c>
      <c r="AA1996" s="18">
        <f>145+327</f>
        <v>472</v>
      </c>
      <c r="AB1996" s="18">
        <v>0</v>
      </c>
      <c r="AD1996" s="31" t="s">
        <v>400</v>
      </c>
      <c r="AE1996" s="17">
        <f t="shared" si="155"/>
        <v>1989</v>
      </c>
      <c r="AF1996" s="32" t="s">
        <v>401</v>
      </c>
      <c r="AG1996" s="33" t="s">
        <v>173</v>
      </c>
      <c r="AH1996" s="19">
        <f t="shared" si="157"/>
        <v>43738</v>
      </c>
      <c r="AI1996" s="19">
        <f t="shared" si="152"/>
        <v>43738</v>
      </c>
      <c r="AJ1996" s="17" t="s">
        <v>402</v>
      </c>
    </row>
    <row r="1997" spans="1:36" ht="15" customHeight="1">
      <c r="A1997" s="38">
        <f t="shared" si="156"/>
        <v>2019</v>
      </c>
      <c r="B1997" s="19">
        <v>43647</v>
      </c>
      <c r="C1997" s="19">
        <v>43738</v>
      </c>
      <c r="D1997" s="17" t="s">
        <v>96</v>
      </c>
      <c r="E1997" s="17">
        <v>322</v>
      </c>
      <c r="F1997" s="17" t="s">
        <v>144</v>
      </c>
      <c r="G1997" s="17" t="s">
        <v>144</v>
      </c>
      <c r="H1997" s="17" t="s">
        <v>145</v>
      </c>
      <c r="I1997" s="17" t="s">
        <v>1346</v>
      </c>
      <c r="J1997" s="17" t="s">
        <v>305</v>
      </c>
      <c r="K1997" s="17" t="s">
        <v>306</v>
      </c>
      <c r="L1997" s="17" t="s">
        <v>101</v>
      </c>
      <c r="M1997" s="17" t="s">
        <v>136</v>
      </c>
      <c r="N1997" s="17" t="s">
        <v>103</v>
      </c>
      <c r="O1997" s="17">
        <v>0</v>
      </c>
      <c r="P1997" s="18">
        <v>0</v>
      </c>
      <c r="Q1997" s="17" t="s">
        <v>121</v>
      </c>
      <c r="R1997" s="17" t="s">
        <v>122</v>
      </c>
      <c r="S1997" s="17" t="s">
        <v>122</v>
      </c>
      <c r="T1997" s="17" t="s">
        <v>121</v>
      </c>
      <c r="U1997" s="17" t="s">
        <v>136</v>
      </c>
      <c r="V1997" s="17" t="s">
        <v>136</v>
      </c>
      <c r="W1997" s="37" t="s">
        <v>296</v>
      </c>
      <c r="X1997" s="50">
        <v>43685</v>
      </c>
      <c r="Y1997" s="50">
        <v>43689</v>
      </c>
      <c r="Z1997" s="17">
        <f t="shared" si="154"/>
        <v>1990</v>
      </c>
      <c r="AA1997" s="18">
        <f>120+200</f>
        <v>320</v>
      </c>
      <c r="AB1997" s="18">
        <v>0</v>
      </c>
      <c r="AD1997" s="31" t="s">
        <v>400</v>
      </c>
      <c r="AE1997" s="17">
        <f t="shared" si="155"/>
        <v>1990</v>
      </c>
      <c r="AF1997" s="32" t="s">
        <v>401</v>
      </c>
      <c r="AG1997" s="33" t="s">
        <v>173</v>
      </c>
      <c r="AH1997" s="19">
        <f t="shared" si="157"/>
        <v>43738</v>
      </c>
      <c r="AI1997" s="19">
        <f t="shared" si="152"/>
        <v>43738</v>
      </c>
      <c r="AJ1997" s="17" t="s">
        <v>402</v>
      </c>
    </row>
    <row r="1998" spans="1:36" ht="15" customHeight="1">
      <c r="A1998" s="38">
        <f t="shared" si="156"/>
        <v>2019</v>
      </c>
      <c r="B1998" s="19">
        <v>43647</v>
      </c>
      <c r="C1998" s="19">
        <v>43738</v>
      </c>
      <c r="D1998" s="17" t="s">
        <v>96</v>
      </c>
      <c r="E1998" s="17">
        <v>322</v>
      </c>
      <c r="F1998" s="17" t="s">
        <v>144</v>
      </c>
      <c r="G1998" s="17" t="s">
        <v>144</v>
      </c>
      <c r="H1998" s="17" t="s">
        <v>145</v>
      </c>
      <c r="I1998" s="17" t="s">
        <v>1346</v>
      </c>
      <c r="J1998" s="17" t="s">
        <v>305</v>
      </c>
      <c r="K1998" s="17" t="s">
        <v>306</v>
      </c>
      <c r="L1998" s="17" t="s">
        <v>101</v>
      </c>
      <c r="M1998" s="17" t="s">
        <v>136</v>
      </c>
      <c r="N1998" s="17" t="s">
        <v>103</v>
      </c>
      <c r="O1998" s="17">
        <v>0</v>
      </c>
      <c r="P1998" s="18">
        <v>0</v>
      </c>
      <c r="Q1998" s="17" t="s">
        <v>121</v>
      </c>
      <c r="R1998" s="17" t="s">
        <v>122</v>
      </c>
      <c r="S1998" s="17" t="s">
        <v>122</v>
      </c>
      <c r="T1998" s="17" t="s">
        <v>121</v>
      </c>
      <c r="U1998" s="17" t="s">
        <v>136</v>
      </c>
      <c r="V1998" s="17" t="s">
        <v>136</v>
      </c>
      <c r="W1998" s="37" t="s">
        <v>296</v>
      </c>
      <c r="X1998" s="50">
        <v>43689</v>
      </c>
      <c r="Y1998" s="50">
        <v>43690</v>
      </c>
      <c r="Z1998" s="17">
        <f t="shared" si="154"/>
        <v>1991</v>
      </c>
      <c r="AA1998" s="18">
        <f>247+165</f>
        <v>412</v>
      </c>
      <c r="AB1998" s="18">
        <v>0</v>
      </c>
      <c r="AD1998" s="31" t="s">
        <v>400</v>
      </c>
      <c r="AE1998" s="17">
        <f t="shared" si="155"/>
        <v>1991</v>
      </c>
      <c r="AF1998" s="32" t="s">
        <v>401</v>
      </c>
      <c r="AG1998" s="33" t="s">
        <v>173</v>
      </c>
      <c r="AH1998" s="19">
        <f t="shared" si="157"/>
        <v>43738</v>
      </c>
      <c r="AI1998" s="19">
        <f t="shared" si="152"/>
        <v>43738</v>
      </c>
      <c r="AJ1998" s="17" t="s">
        <v>402</v>
      </c>
    </row>
    <row r="1999" spans="1:36" ht="15" customHeight="1">
      <c r="A1999" s="38">
        <f t="shared" si="156"/>
        <v>2019</v>
      </c>
      <c r="B1999" s="19">
        <v>43647</v>
      </c>
      <c r="C1999" s="19">
        <v>43738</v>
      </c>
      <c r="D1999" s="17" t="s">
        <v>96</v>
      </c>
      <c r="E1999" s="17">
        <v>322</v>
      </c>
      <c r="F1999" s="17" t="s">
        <v>144</v>
      </c>
      <c r="G1999" s="17" t="s">
        <v>144</v>
      </c>
      <c r="H1999" s="17" t="s">
        <v>145</v>
      </c>
      <c r="I1999" s="17" t="s">
        <v>331</v>
      </c>
      <c r="J1999" s="17" t="s">
        <v>332</v>
      </c>
      <c r="K1999" s="17" t="s">
        <v>333</v>
      </c>
      <c r="L1999" s="17" t="s">
        <v>101</v>
      </c>
      <c r="M1999" s="17" t="s">
        <v>202</v>
      </c>
      <c r="N1999" s="17" t="s">
        <v>103</v>
      </c>
      <c r="O1999" s="17">
        <v>0</v>
      </c>
      <c r="P1999" s="18">
        <v>0</v>
      </c>
      <c r="Q1999" s="17" t="s">
        <v>121</v>
      </c>
      <c r="R1999" s="17" t="s">
        <v>122</v>
      </c>
      <c r="S1999" s="17" t="s">
        <v>122</v>
      </c>
      <c r="T1999" s="17" t="s">
        <v>121</v>
      </c>
      <c r="U1999" s="17" t="s">
        <v>122</v>
      </c>
      <c r="V1999" s="17" t="s">
        <v>202</v>
      </c>
      <c r="W1999" s="37" t="s">
        <v>296</v>
      </c>
      <c r="X1999" s="50">
        <v>43689</v>
      </c>
      <c r="Y1999" s="50">
        <f t="shared" si="153"/>
        <v>43689</v>
      </c>
      <c r="Z1999" s="17">
        <f t="shared" si="154"/>
        <v>1992</v>
      </c>
      <c r="AA1999" s="18">
        <v>150</v>
      </c>
      <c r="AB1999" s="18">
        <v>0</v>
      </c>
      <c r="AD1999" s="31" t="s">
        <v>400</v>
      </c>
      <c r="AE1999" s="17">
        <f t="shared" si="155"/>
        <v>1992</v>
      </c>
      <c r="AF1999" s="32" t="s">
        <v>401</v>
      </c>
      <c r="AG1999" s="33" t="s">
        <v>173</v>
      </c>
      <c r="AH1999" s="19">
        <f t="shared" si="157"/>
        <v>43738</v>
      </c>
      <c r="AI1999" s="19">
        <f t="shared" si="152"/>
        <v>43738</v>
      </c>
      <c r="AJ1999" s="17" t="s">
        <v>402</v>
      </c>
    </row>
    <row r="2000" spans="1:36" ht="15" customHeight="1">
      <c r="A2000" s="38">
        <f t="shared" si="156"/>
        <v>2019</v>
      </c>
      <c r="B2000" s="19">
        <v>43647</v>
      </c>
      <c r="C2000" s="19">
        <v>43738</v>
      </c>
      <c r="D2000" s="17" t="s">
        <v>96</v>
      </c>
      <c r="E2000" s="17">
        <v>322</v>
      </c>
      <c r="F2000" s="17" t="s">
        <v>144</v>
      </c>
      <c r="G2000" s="17" t="s">
        <v>144</v>
      </c>
      <c r="H2000" s="17" t="s">
        <v>145</v>
      </c>
      <c r="I2000" s="17" t="s">
        <v>331</v>
      </c>
      <c r="J2000" s="17" t="s">
        <v>332</v>
      </c>
      <c r="K2000" s="17" t="s">
        <v>333</v>
      </c>
      <c r="L2000" s="17" t="s">
        <v>101</v>
      </c>
      <c r="M2000" s="17" t="s">
        <v>202</v>
      </c>
      <c r="N2000" s="17" t="s">
        <v>103</v>
      </c>
      <c r="O2000" s="17">
        <v>0</v>
      </c>
      <c r="P2000" s="18">
        <v>0</v>
      </c>
      <c r="Q2000" s="17" t="s">
        <v>121</v>
      </c>
      <c r="R2000" s="17" t="s">
        <v>122</v>
      </c>
      <c r="S2000" s="17" t="s">
        <v>122</v>
      </c>
      <c r="T2000" s="17" t="s">
        <v>121</v>
      </c>
      <c r="U2000" s="17" t="s">
        <v>122</v>
      </c>
      <c r="V2000" s="17" t="s">
        <v>202</v>
      </c>
      <c r="W2000" s="37" t="s">
        <v>296</v>
      </c>
      <c r="X2000" s="50">
        <v>43689</v>
      </c>
      <c r="Y2000" s="50">
        <f t="shared" si="153"/>
        <v>43689</v>
      </c>
      <c r="Z2000" s="17">
        <f t="shared" si="154"/>
        <v>1993</v>
      </c>
      <c r="AA2000" s="18">
        <v>160</v>
      </c>
      <c r="AB2000" s="18">
        <v>0</v>
      </c>
      <c r="AD2000" s="31" t="s">
        <v>400</v>
      </c>
      <c r="AE2000" s="17">
        <f t="shared" si="155"/>
        <v>1993</v>
      </c>
      <c r="AF2000" s="32" t="s">
        <v>401</v>
      </c>
      <c r="AG2000" s="33" t="s">
        <v>173</v>
      </c>
      <c r="AH2000" s="19">
        <f t="shared" si="157"/>
        <v>43738</v>
      </c>
      <c r="AI2000" s="19">
        <f t="shared" ref="AI2000:AI2063" si="158">+AH2000</f>
        <v>43738</v>
      </c>
      <c r="AJ2000" s="17" t="s">
        <v>402</v>
      </c>
    </row>
    <row r="2001" spans="1:36" ht="15" customHeight="1">
      <c r="A2001" s="38">
        <f t="shared" si="156"/>
        <v>2019</v>
      </c>
      <c r="B2001" s="19">
        <v>43647</v>
      </c>
      <c r="C2001" s="19">
        <v>43738</v>
      </c>
      <c r="D2001" s="17" t="s">
        <v>96</v>
      </c>
      <c r="E2001" s="17">
        <v>519</v>
      </c>
      <c r="F2001" s="17" t="s">
        <v>335</v>
      </c>
      <c r="G2001" s="17" t="s">
        <v>335</v>
      </c>
      <c r="H2001" s="17" t="s">
        <v>145</v>
      </c>
      <c r="I2001" s="17" t="s">
        <v>336</v>
      </c>
      <c r="J2001" s="17" t="s">
        <v>337</v>
      </c>
      <c r="K2001" s="17" t="s">
        <v>338</v>
      </c>
      <c r="L2001" s="17" t="s">
        <v>101</v>
      </c>
      <c r="M2001" s="17" t="s">
        <v>1041</v>
      </c>
      <c r="N2001" s="17" t="s">
        <v>103</v>
      </c>
      <c r="O2001" s="17">
        <v>0</v>
      </c>
      <c r="P2001" s="18">
        <v>0</v>
      </c>
      <c r="Q2001" s="17" t="s">
        <v>121</v>
      </c>
      <c r="R2001" s="17" t="s">
        <v>122</v>
      </c>
      <c r="S2001" s="17" t="s">
        <v>122</v>
      </c>
      <c r="T2001" s="17" t="s">
        <v>121</v>
      </c>
      <c r="U2001" s="17" t="s">
        <v>122</v>
      </c>
      <c r="V2001" s="17" t="s">
        <v>122</v>
      </c>
      <c r="W2001" s="37" t="s">
        <v>2349</v>
      </c>
      <c r="X2001" s="50">
        <v>43691</v>
      </c>
      <c r="Y2001" s="50">
        <f t="shared" si="153"/>
        <v>43691</v>
      </c>
      <c r="Z2001" s="17">
        <f t="shared" si="154"/>
        <v>1994</v>
      </c>
      <c r="AA2001" s="18">
        <v>70</v>
      </c>
      <c r="AB2001" s="18">
        <v>0</v>
      </c>
      <c r="AD2001" s="31" t="s">
        <v>400</v>
      </c>
      <c r="AE2001" s="17">
        <f t="shared" si="155"/>
        <v>1994</v>
      </c>
      <c r="AF2001" s="32" t="s">
        <v>401</v>
      </c>
      <c r="AG2001" s="33" t="s">
        <v>173</v>
      </c>
      <c r="AH2001" s="19">
        <f t="shared" si="157"/>
        <v>43738</v>
      </c>
      <c r="AI2001" s="19">
        <f t="shared" si="158"/>
        <v>43738</v>
      </c>
      <c r="AJ2001" s="17" t="s">
        <v>402</v>
      </c>
    </row>
    <row r="2002" spans="1:36" ht="15" customHeight="1">
      <c r="A2002" s="38">
        <f t="shared" si="156"/>
        <v>2019</v>
      </c>
      <c r="B2002" s="19">
        <v>43647</v>
      </c>
      <c r="C2002" s="19">
        <v>43738</v>
      </c>
      <c r="D2002" s="17" t="s">
        <v>96</v>
      </c>
      <c r="E2002" s="17">
        <v>322</v>
      </c>
      <c r="F2002" s="17" t="s">
        <v>144</v>
      </c>
      <c r="G2002" s="17" t="s">
        <v>144</v>
      </c>
      <c r="H2002" s="17" t="s">
        <v>145</v>
      </c>
      <c r="I2002" s="17" t="s">
        <v>1346</v>
      </c>
      <c r="J2002" s="17" t="s">
        <v>305</v>
      </c>
      <c r="K2002" s="17" t="s">
        <v>306</v>
      </c>
      <c r="L2002" s="17" t="s">
        <v>101</v>
      </c>
      <c r="M2002" s="17" t="s">
        <v>164</v>
      </c>
      <c r="N2002" s="17" t="s">
        <v>103</v>
      </c>
      <c r="O2002" s="17">
        <v>0</v>
      </c>
      <c r="P2002" s="18">
        <v>0</v>
      </c>
      <c r="Q2002" s="17" t="s">
        <v>121</v>
      </c>
      <c r="R2002" s="17" t="s">
        <v>122</v>
      </c>
      <c r="S2002" s="17" t="s">
        <v>122</v>
      </c>
      <c r="T2002" s="17" t="s">
        <v>121</v>
      </c>
      <c r="U2002" s="17" t="s">
        <v>122</v>
      </c>
      <c r="V2002" s="17" t="s">
        <v>122</v>
      </c>
      <c r="W2002" s="37" t="s">
        <v>296</v>
      </c>
      <c r="X2002" s="50">
        <v>43692</v>
      </c>
      <c r="Y2002" s="50">
        <f t="shared" si="153"/>
        <v>43692</v>
      </c>
      <c r="Z2002" s="17">
        <f t="shared" si="154"/>
        <v>1995</v>
      </c>
      <c r="AA2002" s="18">
        <v>242</v>
      </c>
      <c r="AB2002" s="18">
        <v>0</v>
      </c>
      <c r="AD2002" s="31" t="s">
        <v>400</v>
      </c>
      <c r="AE2002" s="17">
        <f t="shared" si="155"/>
        <v>1995</v>
      </c>
      <c r="AF2002" s="32" t="s">
        <v>401</v>
      </c>
      <c r="AG2002" s="33" t="s">
        <v>173</v>
      </c>
      <c r="AH2002" s="19">
        <f t="shared" si="157"/>
        <v>43738</v>
      </c>
      <c r="AI2002" s="19">
        <f t="shared" si="158"/>
        <v>43738</v>
      </c>
      <c r="AJ2002" s="17" t="s">
        <v>402</v>
      </c>
    </row>
    <row r="2003" spans="1:36" ht="15" customHeight="1">
      <c r="A2003" s="38">
        <f t="shared" si="156"/>
        <v>2019</v>
      </c>
      <c r="B2003" s="19">
        <v>43647</v>
      </c>
      <c r="C2003" s="19">
        <v>43738</v>
      </c>
      <c r="D2003" s="17" t="s">
        <v>96</v>
      </c>
      <c r="E2003" s="17">
        <v>322</v>
      </c>
      <c r="F2003" s="17" t="s">
        <v>144</v>
      </c>
      <c r="G2003" s="17" t="s">
        <v>144</v>
      </c>
      <c r="H2003" s="17" t="s">
        <v>145</v>
      </c>
      <c r="I2003" s="17" t="s">
        <v>2338</v>
      </c>
      <c r="J2003" s="17" t="s">
        <v>289</v>
      </c>
      <c r="K2003" s="17" t="s">
        <v>2339</v>
      </c>
      <c r="L2003" s="17" t="s">
        <v>101</v>
      </c>
      <c r="M2003" s="17" t="s">
        <v>136</v>
      </c>
      <c r="N2003" s="17" t="s">
        <v>103</v>
      </c>
      <c r="O2003" s="17">
        <v>0</v>
      </c>
      <c r="P2003" s="18">
        <v>0</v>
      </c>
      <c r="Q2003" s="17" t="s">
        <v>121</v>
      </c>
      <c r="R2003" s="17" t="s">
        <v>122</v>
      </c>
      <c r="S2003" s="17" t="s">
        <v>122</v>
      </c>
      <c r="T2003" s="17" t="s">
        <v>121</v>
      </c>
      <c r="U2003" s="17" t="s">
        <v>136</v>
      </c>
      <c r="V2003" s="17" t="s">
        <v>136</v>
      </c>
      <c r="W2003" s="37" t="s">
        <v>296</v>
      </c>
      <c r="X2003" s="50">
        <v>43681</v>
      </c>
      <c r="Y2003" s="50">
        <v>43686</v>
      </c>
      <c r="Z2003" s="17">
        <f t="shared" si="154"/>
        <v>1996</v>
      </c>
      <c r="AA2003" s="18">
        <f>100+100+522</f>
        <v>722</v>
      </c>
      <c r="AB2003" s="18">
        <v>0</v>
      </c>
      <c r="AD2003" s="31" t="s">
        <v>400</v>
      </c>
      <c r="AE2003" s="17">
        <f t="shared" si="155"/>
        <v>1996</v>
      </c>
      <c r="AF2003" s="32" t="s">
        <v>401</v>
      </c>
      <c r="AG2003" s="33" t="s">
        <v>173</v>
      </c>
      <c r="AH2003" s="19">
        <f t="shared" si="157"/>
        <v>43738</v>
      </c>
      <c r="AI2003" s="19">
        <f t="shared" si="158"/>
        <v>43738</v>
      </c>
      <c r="AJ2003" s="17" t="s">
        <v>402</v>
      </c>
    </row>
    <row r="2004" spans="1:36" ht="15" customHeight="1">
      <c r="A2004" s="38">
        <f t="shared" si="156"/>
        <v>2019</v>
      </c>
      <c r="B2004" s="19">
        <v>43647</v>
      </c>
      <c r="C2004" s="19">
        <v>43738</v>
      </c>
      <c r="D2004" s="17" t="s">
        <v>96</v>
      </c>
      <c r="E2004" s="17">
        <v>322</v>
      </c>
      <c r="F2004" s="17" t="s">
        <v>144</v>
      </c>
      <c r="G2004" s="17" t="s">
        <v>144</v>
      </c>
      <c r="H2004" s="17" t="s">
        <v>145</v>
      </c>
      <c r="I2004" s="17" t="s">
        <v>2338</v>
      </c>
      <c r="J2004" s="17" t="s">
        <v>289</v>
      </c>
      <c r="K2004" s="17" t="s">
        <v>2339</v>
      </c>
      <c r="L2004" s="17" t="s">
        <v>101</v>
      </c>
      <c r="M2004" s="17" t="s">
        <v>136</v>
      </c>
      <c r="N2004" s="17" t="s">
        <v>103</v>
      </c>
      <c r="O2004" s="17">
        <v>0</v>
      </c>
      <c r="P2004" s="18">
        <v>0</v>
      </c>
      <c r="Q2004" s="17" t="s">
        <v>121</v>
      </c>
      <c r="R2004" s="17" t="s">
        <v>122</v>
      </c>
      <c r="S2004" s="17" t="s">
        <v>122</v>
      </c>
      <c r="T2004" s="17" t="s">
        <v>121</v>
      </c>
      <c r="U2004" s="17" t="s">
        <v>136</v>
      </c>
      <c r="V2004" s="17" t="s">
        <v>136</v>
      </c>
      <c r="W2004" s="37" t="s">
        <v>296</v>
      </c>
      <c r="X2004" s="50">
        <v>43704</v>
      </c>
      <c r="Y2004" s="50">
        <v>43674</v>
      </c>
      <c r="Z2004" s="17">
        <f t="shared" si="154"/>
        <v>1997</v>
      </c>
      <c r="AA2004" s="18">
        <f>167.2+280</f>
        <v>447.2</v>
      </c>
      <c r="AB2004" s="18">
        <v>0</v>
      </c>
      <c r="AD2004" s="31" t="s">
        <v>400</v>
      </c>
      <c r="AE2004" s="17">
        <f t="shared" si="155"/>
        <v>1997</v>
      </c>
      <c r="AF2004" s="32" t="s">
        <v>401</v>
      </c>
      <c r="AG2004" s="33" t="s">
        <v>173</v>
      </c>
      <c r="AH2004" s="19">
        <f t="shared" si="157"/>
        <v>43738</v>
      </c>
      <c r="AI2004" s="19">
        <f t="shared" si="158"/>
        <v>43738</v>
      </c>
      <c r="AJ2004" s="17" t="s">
        <v>402</v>
      </c>
    </row>
    <row r="2005" spans="1:36" ht="15" customHeight="1">
      <c r="A2005" s="38">
        <f t="shared" si="156"/>
        <v>2019</v>
      </c>
      <c r="B2005" s="19">
        <v>43647</v>
      </c>
      <c r="C2005" s="19">
        <v>43738</v>
      </c>
      <c r="D2005" s="17" t="s">
        <v>96</v>
      </c>
      <c r="E2005" s="17">
        <v>322</v>
      </c>
      <c r="F2005" s="17" t="s">
        <v>144</v>
      </c>
      <c r="G2005" s="17" t="s">
        <v>144</v>
      </c>
      <c r="H2005" s="17" t="s">
        <v>145</v>
      </c>
      <c r="I2005" s="17" t="s">
        <v>2338</v>
      </c>
      <c r="J2005" s="17" t="s">
        <v>289</v>
      </c>
      <c r="K2005" s="17" t="s">
        <v>2339</v>
      </c>
      <c r="L2005" s="17" t="s">
        <v>101</v>
      </c>
      <c r="M2005" s="17" t="s">
        <v>136</v>
      </c>
      <c r="N2005" s="17" t="s">
        <v>103</v>
      </c>
      <c r="O2005" s="17">
        <v>0</v>
      </c>
      <c r="P2005" s="18">
        <v>0</v>
      </c>
      <c r="Q2005" s="17" t="s">
        <v>121</v>
      </c>
      <c r="R2005" s="17" t="s">
        <v>122</v>
      </c>
      <c r="S2005" s="17" t="s">
        <v>122</v>
      </c>
      <c r="T2005" s="17" t="s">
        <v>121</v>
      </c>
      <c r="U2005" s="17" t="s">
        <v>136</v>
      </c>
      <c r="V2005" s="17" t="s">
        <v>136</v>
      </c>
      <c r="W2005" s="37" t="s">
        <v>296</v>
      </c>
      <c r="X2005" s="50">
        <v>43685</v>
      </c>
      <c r="Y2005" s="50">
        <v>43689</v>
      </c>
      <c r="Z2005" s="17">
        <f t="shared" si="154"/>
        <v>1998</v>
      </c>
      <c r="AA2005" s="18">
        <f>100+100+174+359.99</f>
        <v>733.99</v>
      </c>
      <c r="AB2005" s="18">
        <v>0</v>
      </c>
      <c r="AD2005" s="31" t="s">
        <v>400</v>
      </c>
      <c r="AE2005" s="17">
        <f t="shared" si="155"/>
        <v>1998</v>
      </c>
      <c r="AF2005" s="32" t="s">
        <v>401</v>
      </c>
      <c r="AG2005" s="33" t="s">
        <v>173</v>
      </c>
      <c r="AH2005" s="19">
        <f t="shared" si="157"/>
        <v>43738</v>
      </c>
      <c r="AI2005" s="19">
        <f t="shared" si="158"/>
        <v>43738</v>
      </c>
      <c r="AJ2005" s="17" t="s">
        <v>402</v>
      </c>
    </row>
    <row r="2006" spans="1:36" ht="15" customHeight="1">
      <c r="A2006" s="38">
        <f t="shared" si="156"/>
        <v>2019</v>
      </c>
      <c r="B2006" s="19">
        <v>43647</v>
      </c>
      <c r="C2006" s="19">
        <v>43738</v>
      </c>
      <c r="D2006" s="17" t="s">
        <v>96</v>
      </c>
      <c r="E2006" s="17">
        <v>322</v>
      </c>
      <c r="F2006" s="17" t="s">
        <v>144</v>
      </c>
      <c r="G2006" s="17" t="s">
        <v>144</v>
      </c>
      <c r="H2006" s="17" t="s">
        <v>145</v>
      </c>
      <c r="I2006" s="17" t="s">
        <v>2338</v>
      </c>
      <c r="J2006" s="17" t="s">
        <v>289</v>
      </c>
      <c r="K2006" s="17" t="s">
        <v>2339</v>
      </c>
      <c r="L2006" s="17" t="s">
        <v>101</v>
      </c>
      <c r="M2006" s="17" t="s">
        <v>136</v>
      </c>
      <c r="N2006" s="17" t="s">
        <v>103</v>
      </c>
      <c r="O2006" s="17">
        <v>0</v>
      </c>
      <c r="P2006" s="18">
        <v>0</v>
      </c>
      <c r="Q2006" s="17" t="s">
        <v>121</v>
      </c>
      <c r="R2006" s="17" t="s">
        <v>122</v>
      </c>
      <c r="S2006" s="17" t="s">
        <v>122</v>
      </c>
      <c r="T2006" s="17" t="s">
        <v>121</v>
      </c>
      <c r="U2006" s="17" t="s">
        <v>136</v>
      </c>
      <c r="V2006" s="17" t="s">
        <v>136</v>
      </c>
      <c r="W2006" s="37" t="s">
        <v>296</v>
      </c>
      <c r="X2006" s="50">
        <v>43704</v>
      </c>
      <c r="Y2006" s="50">
        <f t="shared" si="153"/>
        <v>43704</v>
      </c>
      <c r="Z2006" s="17">
        <f t="shared" si="154"/>
        <v>1999</v>
      </c>
      <c r="AA2006" s="18">
        <f>292+179.4</f>
        <v>471.4</v>
      </c>
      <c r="AB2006" s="18">
        <v>0</v>
      </c>
      <c r="AD2006" s="31" t="s">
        <v>400</v>
      </c>
      <c r="AE2006" s="17">
        <f t="shared" si="155"/>
        <v>1999</v>
      </c>
      <c r="AF2006" s="32" t="s">
        <v>401</v>
      </c>
      <c r="AG2006" s="33" t="s">
        <v>173</v>
      </c>
      <c r="AH2006" s="19">
        <f t="shared" si="157"/>
        <v>43738</v>
      </c>
      <c r="AI2006" s="19">
        <f t="shared" si="158"/>
        <v>43738</v>
      </c>
      <c r="AJ2006" s="17" t="s">
        <v>402</v>
      </c>
    </row>
    <row r="2007" spans="1:36" ht="15" customHeight="1">
      <c r="A2007" s="38">
        <f t="shared" si="156"/>
        <v>2019</v>
      </c>
      <c r="B2007" s="19">
        <v>43647</v>
      </c>
      <c r="C2007" s="19">
        <v>43738</v>
      </c>
      <c r="D2007" s="17" t="s">
        <v>96</v>
      </c>
      <c r="E2007" s="17">
        <v>322</v>
      </c>
      <c r="F2007" s="17" t="s">
        <v>144</v>
      </c>
      <c r="G2007" s="17" t="s">
        <v>144</v>
      </c>
      <c r="H2007" s="17" t="s">
        <v>145</v>
      </c>
      <c r="I2007" s="17" t="s">
        <v>331</v>
      </c>
      <c r="J2007" s="17" t="s">
        <v>332</v>
      </c>
      <c r="K2007" s="17" t="s">
        <v>333</v>
      </c>
      <c r="L2007" s="17" t="s">
        <v>101</v>
      </c>
      <c r="M2007" s="17" t="s">
        <v>202</v>
      </c>
      <c r="N2007" s="17" t="s">
        <v>103</v>
      </c>
      <c r="O2007" s="17">
        <v>0</v>
      </c>
      <c r="P2007" s="18">
        <v>0</v>
      </c>
      <c r="Q2007" s="17" t="s">
        <v>121</v>
      </c>
      <c r="R2007" s="17" t="s">
        <v>122</v>
      </c>
      <c r="S2007" s="17" t="s">
        <v>122</v>
      </c>
      <c r="T2007" s="17" t="s">
        <v>121</v>
      </c>
      <c r="U2007" s="17" t="s">
        <v>122</v>
      </c>
      <c r="V2007" s="17" t="s">
        <v>202</v>
      </c>
      <c r="W2007" s="37" t="s">
        <v>296</v>
      </c>
      <c r="X2007" s="50">
        <v>43692</v>
      </c>
      <c r="Y2007" s="50">
        <f t="shared" si="153"/>
        <v>43692</v>
      </c>
      <c r="Z2007" s="17">
        <f t="shared" si="154"/>
        <v>2000</v>
      </c>
      <c r="AA2007" s="18">
        <v>310</v>
      </c>
      <c r="AB2007" s="18">
        <v>0</v>
      </c>
      <c r="AD2007" s="31" t="s">
        <v>400</v>
      </c>
      <c r="AE2007" s="17">
        <f t="shared" si="155"/>
        <v>2000</v>
      </c>
      <c r="AF2007" s="32" t="s">
        <v>401</v>
      </c>
      <c r="AG2007" s="33" t="s">
        <v>173</v>
      </c>
      <c r="AH2007" s="19">
        <f t="shared" si="157"/>
        <v>43738</v>
      </c>
      <c r="AI2007" s="19">
        <f t="shared" si="158"/>
        <v>43738</v>
      </c>
      <c r="AJ2007" s="17" t="s">
        <v>402</v>
      </c>
    </row>
    <row r="2008" spans="1:36" ht="15" customHeight="1">
      <c r="A2008" s="38">
        <f t="shared" si="156"/>
        <v>2019</v>
      </c>
      <c r="B2008" s="19">
        <v>43647</v>
      </c>
      <c r="C2008" s="19">
        <v>43738</v>
      </c>
      <c r="D2008" s="17" t="s">
        <v>96</v>
      </c>
      <c r="E2008" s="17">
        <v>322</v>
      </c>
      <c r="F2008" s="17" t="s">
        <v>144</v>
      </c>
      <c r="G2008" s="17" t="s">
        <v>144</v>
      </c>
      <c r="H2008" s="17" t="s">
        <v>145</v>
      </c>
      <c r="I2008" s="17" t="s">
        <v>331</v>
      </c>
      <c r="J2008" s="17" t="s">
        <v>332</v>
      </c>
      <c r="K2008" s="17" t="s">
        <v>333</v>
      </c>
      <c r="L2008" s="17" t="s">
        <v>101</v>
      </c>
      <c r="M2008" s="17" t="s">
        <v>136</v>
      </c>
      <c r="N2008" s="17" t="s">
        <v>103</v>
      </c>
      <c r="O2008" s="17">
        <v>0</v>
      </c>
      <c r="P2008" s="18">
        <v>0</v>
      </c>
      <c r="Q2008" s="17" t="s">
        <v>121</v>
      </c>
      <c r="R2008" s="17" t="s">
        <v>122</v>
      </c>
      <c r="S2008" s="17" t="s">
        <v>122</v>
      </c>
      <c r="T2008" s="17" t="s">
        <v>121</v>
      </c>
      <c r="U2008" s="17" t="s">
        <v>136</v>
      </c>
      <c r="V2008" s="17" t="s">
        <v>136</v>
      </c>
      <c r="W2008" s="37" t="s">
        <v>296</v>
      </c>
      <c r="X2008" s="50">
        <v>43658</v>
      </c>
      <c r="Y2008" s="50">
        <v>43665</v>
      </c>
      <c r="Z2008" s="17">
        <f t="shared" si="154"/>
        <v>2001</v>
      </c>
      <c r="AA2008" s="18">
        <f>150+174+522</f>
        <v>846</v>
      </c>
      <c r="AB2008" s="18">
        <v>0</v>
      </c>
      <c r="AD2008" s="31" t="s">
        <v>400</v>
      </c>
      <c r="AE2008" s="17">
        <f t="shared" si="155"/>
        <v>2001</v>
      </c>
      <c r="AF2008" s="32" t="s">
        <v>401</v>
      </c>
      <c r="AG2008" s="33" t="s">
        <v>173</v>
      </c>
      <c r="AH2008" s="19">
        <f t="shared" si="157"/>
        <v>43738</v>
      </c>
      <c r="AI2008" s="19">
        <f t="shared" si="158"/>
        <v>43738</v>
      </c>
      <c r="AJ2008" s="17" t="s">
        <v>402</v>
      </c>
    </row>
    <row r="2009" spans="1:36" ht="15" customHeight="1">
      <c r="A2009" s="38">
        <f t="shared" si="156"/>
        <v>2019</v>
      </c>
      <c r="B2009" s="19">
        <v>43647</v>
      </c>
      <c r="C2009" s="19">
        <v>43738</v>
      </c>
      <c r="D2009" s="17" t="s">
        <v>96</v>
      </c>
      <c r="E2009" s="17">
        <v>322</v>
      </c>
      <c r="F2009" s="17" t="s">
        <v>144</v>
      </c>
      <c r="G2009" s="17" t="s">
        <v>144</v>
      </c>
      <c r="H2009" s="17" t="s">
        <v>145</v>
      </c>
      <c r="I2009" s="17" t="s">
        <v>1346</v>
      </c>
      <c r="J2009" s="17" t="s">
        <v>305</v>
      </c>
      <c r="K2009" s="17" t="s">
        <v>306</v>
      </c>
      <c r="L2009" s="17" t="s">
        <v>101</v>
      </c>
      <c r="M2009" s="17" t="s">
        <v>2385</v>
      </c>
      <c r="N2009" s="17" t="s">
        <v>103</v>
      </c>
      <c r="O2009" s="17">
        <v>0</v>
      </c>
      <c r="P2009" s="18">
        <v>0</v>
      </c>
      <c r="Q2009" s="17" t="s">
        <v>121</v>
      </c>
      <c r="R2009" s="17" t="s">
        <v>122</v>
      </c>
      <c r="S2009" s="17" t="s">
        <v>122</v>
      </c>
      <c r="T2009" s="17" t="s">
        <v>121</v>
      </c>
      <c r="U2009" s="17" t="s">
        <v>122</v>
      </c>
      <c r="V2009" s="17" t="s">
        <v>122</v>
      </c>
      <c r="W2009" s="37" t="s">
        <v>296</v>
      </c>
      <c r="X2009" s="50">
        <v>43693</v>
      </c>
      <c r="Y2009" s="50">
        <f t="shared" si="153"/>
        <v>43693</v>
      </c>
      <c r="Z2009" s="17">
        <f t="shared" si="154"/>
        <v>2002</v>
      </c>
      <c r="AA2009" s="18">
        <v>120</v>
      </c>
      <c r="AB2009" s="18">
        <v>0</v>
      </c>
      <c r="AD2009" s="31" t="s">
        <v>400</v>
      </c>
      <c r="AE2009" s="17">
        <f t="shared" si="155"/>
        <v>2002</v>
      </c>
      <c r="AF2009" s="32" t="s">
        <v>401</v>
      </c>
      <c r="AG2009" s="33" t="s">
        <v>173</v>
      </c>
      <c r="AH2009" s="19">
        <f t="shared" si="157"/>
        <v>43738</v>
      </c>
      <c r="AI2009" s="19">
        <f t="shared" si="158"/>
        <v>43738</v>
      </c>
      <c r="AJ2009" s="17" t="s">
        <v>402</v>
      </c>
    </row>
    <row r="2010" spans="1:36" ht="15" customHeight="1">
      <c r="A2010" s="38">
        <f t="shared" si="156"/>
        <v>2019</v>
      </c>
      <c r="B2010" s="19">
        <v>43647</v>
      </c>
      <c r="C2010" s="19">
        <v>43738</v>
      </c>
      <c r="D2010" s="17" t="s">
        <v>96</v>
      </c>
      <c r="E2010" s="17">
        <v>322</v>
      </c>
      <c r="F2010" s="17" t="s">
        <v>144</v>
      </c>
      <c r="G2010" s="17" t="s">
        <v>144</v>
      </c>
      <c r="H2010" s="17" t="s">
        <v>145</v>
      </c>
      <c r="I2010" s="17" t="s">
        <v>1346</v>
      </c>
      <c r="J2010" s="17" t="s">
        <v>305</v>
      </c>
      <c r="K2010" s="17" t="s">
        <v>306</v>
      </c>
      <c r="L2010" s="17" t="s">
        <v>101</v>
      </c>
      <c r="M2010" s="17" t="s">
        <v>2385</v>
      </c>
      <c r="N2010" s="17" t="s">
        <v>103</v>
      </c>
      <c r="O2010" s="17">
        <v>0</v>
      </c>
      <c r="P2010" s="18">
        <v>0</v>
      </c>
      <c r="Q2010" s="17" t="s">
        <v>121</v>
      </c>
      <c r="R2010" s="17" t="s">
        <v>122</v>
      </c>
      <c r="S2010" s="17" t="s">
        <v>122</v>
      </c>
      <c r="T2010" s="17" t="s">
        <v>121</v>
      </c>
      <c r="U2010" s="17" t="s">
        <v>122</v>
      </c>
      <c r="V2010" s="17" t="s">
        <v>122</v>
      </c>
      <c r="W2010" s="37" t="s">
        <v>296</v>
      </c>
      <c r="X2010" s="50">
        <v>43694</v>
      </c>
      <c r="Y2010" s="50">
        <f t="shared" si="153"/>
        <v>43694</v>
      </c>
      <c r="Z2010" s="17">
        <f t="shared" si="154"/>
        <v>2003</v>
      </c>
      <c r="AA2010" s="18">
        <f>207+285</f>
        <v>492</v>
      </c>
      <c r="AB2010" s="18">
        <v>0</v>
      </c>
      <c r="AD2010" s="31" t="s">
        <v>400</v>
      </c>
      <c r="AE2010" s="17">
        <f t="shared" si="155"/>
        <v>2003</v>
      </c>
      <c r="AF2010" s="32" t="s">
        <v>401</v>
      </c>
      <c r="AG2010" s="33" t="s">
        <v>173</v>
      </c>
      <c r="AH2010" s="19">
        <f t="shared" si="157"/>
        <v>43738</v>
      </c>
      <c r="AI2010" s="19">
        <f t="shared" si="158"/>
        <v>43738</v>
      </c>
      <c r="AJ2010" s="17" t="s">
        <v>402</v>
      </c>
    </row>
    <row r="2011" spans="1:36" ht="15" customHeight="1">
      <c r="A2011" s="38">
        <f t="shared" si="156"/>
        <v>2019</v>
      </c>
      <c r="B2011" s="19">
        <v>43647</v>
      </c>
      <c r="C2011" s="19">
        <v>43738</v>
      </c>
      <c r="D2011" s="17" t="s">
        <v>96</v>
      </c>
      <c r="E2011" s="17">
        <v>322</v>
      </c>
      <c r="F2011" s="17" t="s">
        <v>144</v>
      </c>
      <c r="G2011" s="17" t="s">
        <v>144</v>
      </c>
      <c r="H2011" s="17" t="s">
        <v>145</v>
      </c>
      <c r="I2011" s="17" t="s">
        <v>2338</v>
      </c>
      <c r="J2011" s="17" t="s">
        <v>289</v>
      </c>
      <c r="K2011" s="17" t="s">
        <v>2339</v>
      </c>
      <c r="L2011" s="17" t="s">
        <v>101</v>
      </c>
      <c r="M2011" s="17" t="s">
        <v>2385</v>
      </c>
      <c r="N2011" s="17" t="s">
        <v>103</v>
      </c>
      <c r="O2011" s="17">
        <v>0</v>
      </c>
      <c r="P2011" s="18">
        <v>0</v>
      </c>
      <c r="Q2011" s="17" t="s">
        <v>121</v>
      </c>
      <c r="R2011" s="17" t="s">
        <v>122</v>
      </c>
      <c r="S2011" s="17" t="s">
        <v>122</v>
      </c>
      <c r="T2011" s="17" t="s">
        <v>121</v>
      </c>
      <c r="U2011" s="17" t="s">
        <v>122</v>
      </c>
      <c r="V2011" s="17" t="s">
        <v>122</v>
      </c>
      <c r="W2011" s="37" t="s">
        <v>296</v>
      </c>
      <c r="X2011" s="50">
        <v>43693</v>
      </c>
      <c r="Y2011" s="50">
        <f t="shared" si="153"/>
        <v>43693</v>
      </c>
      <c r="Z2011" s="17">
        <f t="shared" si="154"/>
        <v>2004</v>
      </c>
      <c r="AA2011" s="18">
        <v>100</v>
      </c>
      <c r="AB2011" s="18">
        <v>0</v>
      </c>
      <c r="AD2011" s="31" t="s">
        <v>400</v>
      </c>
      <c r="AE2011" s="17">
        <f t="shared" si="155"/>
        <v>2004</v>
      </c>
      <c r="AF2011" s="32" t="s">
        <v>401</v>
      </c>
      <c r="AG2011" s="33" t="s">
        <v>173</v>
      </c>
      <c r="AH2011" s="19">
        <f t="shared" si="157"/>
        <v>43738</v>
      </c>
      <c r="AI2011" s="19">
        <f t="shared" si="158"/>
        <v>43738</v>
      </c>
      <c r="AJ2011" s="17" t="s">
        <v>402</v>
      </c>
    </row>
    <row r="2012" spans="1:36" ht="15" customHeight="1">
      <c r="A2012" s="38">
        <f t="shared" si="156"/>
        <v>2019</v>
      </c>
      <c r="B2012" s="19">
        <v>43647</v>
      </c>
      <c r="C2012" s="19">
        <v>43738</v>
      </c>
      <c r="D2012" s="17" t="s">
        <v>96</v>
      </c>
      <c r="E2012" s="17">
        <v>322</v>
      </c>
      <c r="F2012" s="17" t="s">
        <v>144</v>
      </c>
      <c r="G2012" s="17" t="s">
        <v>144</v>
      </c>
      <c r="H2012" s="17" t="s">
        <v>145</v>
      </c>
      <c r="I2012" s="17" t="s">
        <v>2338</v>
      </c>
      <c r="J2012" s="17" t="s">
        <v>289</v>
      </c>
      <c r="K2012" s="17" t="s">
        <v>2339</v>
      </c>
      <c r="L2012" s="17" t="s">
        <v>101</v>
      </c>
      <c r="M2012" s="17" t="s">
        <v>2385</v>
      </c>
      <c r="N2012" s="17" t="s">
        <v>103</v>
      </c>
      <c r="O2012" s="17">
        <v>0</v>
      </c>
      <c r="P2012" s="18">
        <v>0</v>
      </c>
      <c r="Q2012" s="17" t="s">
        <v>121</v>
      </c>
      <c r="R2012" s="17" t="s">
        <v>122</v>
      </c>
      <c r="S2012" s="17" t="s">
        <v>122</v>
      </c>
      <c r="T2012" s="17" t="s">
        <v>121</v>
      </c>
      <c r="U2012" s="17" t="s">
        <v>122</v>
      </c>
      <c r="V2012" s="17" t="s">
        <v>122</v>
      </c>
      <c r="W2012" s="37" t="s">
        <v>296</v>
      </c>
      <c r="X2012" s="50">
        <v>43696</v>
      </c>
      <c r="Y2012" s="50">
        <f t="shared" si="153"/>
        <v>43696</v>
      </c>
      <c r="Z2012" s="17">
        <f t="shared" si="154"/>
        <v>2005</v>
      </c>
      <c r="AA2012" s="18">
        <f>321+179</f>
        <v>500</v>
      </c>
      <c r="AB2012" s="18">
        <v>0</v>
      </c>
      <c r="AD2012" s="31" t="s">
        <v>400</v>
      </c>
      <c r="AE2012" s="17">
        <f t="shared" si="155"/>
        <v>2005</v>
      </c>
      <c r="AF2012" s="32" t="s">
        <v>401</v>
      </c>
      <c r="AG2012" s="33" t="s">
        <v>173</v>
      </c>
      <c r="AH2012" s="19">
        <f t="shared" si="157"/>
        <v>43738</v>
      </c>
      <c r="AI2012" s="19">
        <f t="shared" si="158"/>
        <v>43738</v>
      </c>
      <c r="AJ2012" s="17" t="s">
        <v>402</v>
      </c>
    </row>
    <row r="2013" spans="1:36" ht="15" customHeight="1">
      <c r="A2013" s="38">
        <f t="shared" si="156"/>
        <v>2019</v>
      </c>
      <c r="B2013" s="19">
        <v>43647</v>
      </c>
      <c r="C2013" s="19">
        <v>43738</v>
      </c>
      <c r="D2013" s="17" t="s">
        <v>96</v>
      </c>
      <c r="E2013" s="17">
        <v>322</v>
      </c>
      <c r="F2013" s="17" t="s">
        <v>144</v>
      </c>
      <c r="G2013" s="17" t="s">
        <v>144</v>
      </c>
      <c r="H2013" s="17" t="s">
        <v>145</v>
      </c>
      <c r="I2013" s="17" t="s">
        <v>1346</v>
      </c>
      <c r="J2013" s="17" t="s">
        <v>305</v>
      </c>
      <c r="K2013" s="17" t="s">
        <v>306</v>
      </c>
      <c r="L2013" s="17" t="s">
        <v>101</v>
      </c>
      <c r="M2013" s="17" t="s">
        <v>164</v>
      </c>
      <c r="N2013" s="17" t="s">
        <v>103</v>
      </c>
      <c r="O2013" s="17">
        <v>0</v>
      </c>
      <c r="P2013" s="18">
        <v>0</v>
      </c>
      <c r="Q2013" s="17" t="s">
        <v>121</v>
      </c>
      <c r="R2013" s="17" t="s">
        <v>122</v>
      </c>
      <c r="S2013" s="17" t="s">
        <v>122</v>
      </c>
      <c r="T2013" s="17" t="s">
        <v>121</v>
      </c>
      <c r="U2013" s="17" t="s">
        <v>122</v>
      </c>
      <c r="V2013" s="17" t="s">
        <v>122</v>
      </c>
      <c r="W2013" s="37" t="s">
        <v>296</v>
      </c>
      <c r="X2013" s="50">
        <v>43691</v>
      </c>
      <c r="Y2013" s="50">
        <f t="shared" si="153"/>
        <v>43691</v>
      </c>
      <c r="Z2013" s="17">
        <f t="shared" si="154"/>
        <v>2006</v>
      </c>
      <c r="AA2013" s="18">
        <v>120</v>
      </c>
      <c r="AB2013" s="18">
        <v>0</v>
      </c>
      <c r="AD2013" s="31" t="s">
        <v>400</v>
      </c>
      <c r="AE2013" s="17">
        <f t="shared" si="155"/>
        <v>2006</v>
      </c>
      <c r="AF2013" s="32" t="s">
        <v>401</v>
      </c>
      <c r="AG2013" s="33" t="s">
        <v>173</v>
      </c>
      <c r="AH2013" s="19">
        <f t="shared" si="157"/>
        <v>43738</v>
      </c>
      <c r="AI2013" s="19">
        <f t="shared" si="158"/>
        <v>43738</v>
      </c>
      <c r="AJ2013" s="17" t="s">
        <v>402</v>
      </c>
    </row>
    <row r="2014" spans="1:36" ht="15" customHeight="1">
      <c r="A2014" s="38">
        <f t="shared" si="156"/>
        <v>2019</v>
      </c>
      <c r="B2014" s="19">
        <v>43647</v>
      </c>
      <c r="C2014" s="19">
        <v>43738</v>
      </c>
      <c r="D2014" s="17" t="s">
        <v>96</v>
      </c>
      <c r="E2014" s="17">
        <v>322</v>
      </c>
      <c r="F2014" s="17" t="s">
        <v>144</v>
      </c>
      <c r="G2014" s="17" t="s">
        <v>144</v>
      </c>
      <c r="H2014" s="17" t="s">
        <v>145</v>
      </c>
      <c r="I2014" s="17" t="s">
        <v>1346</v>
      </c>
      <c r="J2014" s="17" t="s">
        <v>305</v>
      </c>
      <c r="K2014" s="17" t="s">
        <v>306</v>
      </c>
      <c r="L2014" s="17" t="s">
        <v>101</v>
      </c>
      <c r="M2014" s="17" t="s">
        <v>164</v>
      </c>
      <c r="N2014" s="17" t="s">
        <v>103</v>
      </c>
      <c r="O2014" s="17">
        <v>0</v>
      </c>
      <c r="P2014" s="18">
        <v>0</v>
      </c>
      <c r="Q2014" s="17" t="s">
        <v>121</v>
      </c>
      <c r="R2014" s="17" t="s">
        <v>122</v>
      </c>
      <c r="S2014" s="17" t="s">
        <v>122</v>
      </c>
      <c r="T2014" s="17" t="s">
        <v>121</v>
      </c>
      <c r="U2014" s="17" t="s">
        <v>122</v>
      </c>
      <c r="V2014" s="17" t="s">
        <v>122</v>
      </c>
      <c r="W2014" s="37" t="s">
        <v>296</v>
      </c>
      <c r="X2014" s="50">
        <v>43697</v>
      </c>
      <c r="Y2014" s="50">
        <f t="shared" si="153"/>
        <v>43697</v>
      </c>
      <c r="Z2014" s="17">
        <f t="shared" si="154"/>
        <v>2007</v>
      </c>
      <c r="AA2014" s="18">
        <f>145+231</f>
        <v>376</v>
      </c>
      <c r="AB2014" s="18">
        <v>0</v>
      </c>
      <c r="AD2014" s="31" t="s">
        <v>400</v>
      </c>
      <c r="AE2014" s="17">
        <f t="shared" si="155"/>
        <v>2007</v>
      </c>
      <c r="AF2014" s="32" t="s">
        <v>401</v>
      </c>
      <c r="AG2014" s="33" t="s">
        <v>173</v>
      </c>
      <c r="AH2014" s="19">
        <f t="shared" si="157"/>
        <v>43738</v>
      </c>
      <c r="AI2014" s="19">
        <f t="shared" si="158"/>
        <v>43738</v>
      </c>
      <c r="AJ2014" s="17" t="s">
        <v>402</v>
      </c>
    </row>
    <row r="2015" spans="1:36" ht="15" customHeight="1">
      <c r="A2015" s="38">
        <f t="shared" si="156"/>
        <v>2019</v>
      </c>
      <c r="B2015" s="19">
        <v>43647</v>
      </c>
      <c r="C2015" s="19">
        <v>43738</v>
      </c>
      <c r="D2015" s="17" t="s">
        <v>96</v>
      </c>
      <c r="E2015" s="17">
        <v>322</v>
      </c>
      <c r="F2015" s="17" t="s">
        <v>144</v>
      </c>
      <c r="G2015" s="17" t="s">
        <v>144</v>
      </c>
      <c r="H2015" s="17" t="s">
        <v>145</v>
      </c>
      <c r="I2015" s="17" t="s">
        <v>358</v>
      </c>
      <c r="J2015" s="17" t="s">
        <v>359</v>
      </c>
      <c r="K2015" s="17" t="s">
        <v>289</v>
      </c>
      <c r="L2015" s="17" t="s">
        <v>101</v>
      </c>
      <c r="M2015" s="17" t="s">
        <v>314</v>
      </c>
      <c r="N2015" s="17" t="s">
        <v>103</v>
      </c>
      <c r="O2015" s="17">
        <v>0</v>
      </c>
      <c r="P2015" s="18">
        <v>0</v>
      </c>
      <c r="Q2015" s="17" t="s">
        <v>121</v>
      </c>
      <c r="R2015" s="17" t="s">
        <v>122</v>
      </c>
      <c r="S2015" s="17" t="s">
        <v>122</v>
      </c>
      <c r="T2015" s="17" t="s">
        <v>121</v>
      </c>
      <c r="U2015" s="17" t="s">
        <v>122</v>
      </c>
      <c r="V2015" s="17" t="s">
        <v>122</v>
      </c>
      <c r="W2015" s="37" t="s">
        <v>296</v>
      </c>
      <c r="X2015" s="50">
        <v>43692</v>
      </c>
      <c r="Y2015" s="50">
        <f t="shared" si="153"/>
        <v>43692</v>
      </c>
      <c r="Z2015" s="17">
        <f t="shared" si="154"/>
        <v>2008</v>
      </c>
      <c r="AA2015" s="18">
        <v>100</v>
      </c>
      <c r="AB2015" s="18">
        <v>0</v>
      </c>
      <c r="AD2015" s="31" t="s">
        <v>400</v>
      </c>
      <c r="AE2015" s="17">
        <f t="shared" si="155"/>
        <v>2008</v>
      </c>
      <c r="AF2015" s="32" t="s">
        <v>401</v>
      </c>
      <c r="AG2015" s="33" t="s">
        <v>173</v>
      </c>
      <c r="AH2015" s="19">
        <f t="shared" si="157"/>
        <v>43738</v>
      </c>
      <c r="AI2015" s="19">
        <f t="shared" si="158"/>
        <v>43738</v>
      </c>
      <c r="AJ2015" s="17" t="s">
        <v>402</v>
      </c>
    </row>
    <row r="2016" spans="1:36" ht="15" customHeight="1">
      <c r="A2016" s="38">
        <f t="shared" si="156"/>
        <v>2019</v>
      </c>
      <c r="B2016" s="19">
        <v>43647</v>
      </c>
      <c r="C2016" s="19">
        <v>43738</v>
      </c>
      <c r="D2016" s="17" t="s">
        <v>96</v>
      </c>
      <c r="E2016" s="17">
        <v>322</v>
      </c>
      <c r="F2016" s="17" t="s">
        <v>144</v>
      </c>
      <c r="G2016" s="17" t="s">
        <v>144</v>
      </c>
      <c r="H2016" s="17" t="s">
        <v>145</v>
      </c>
      <c r="I2016" s="17" t="s">
        <v>358</v>
      </c>
      <c r="J2016" s="17" t="s">
        <v>359</v>
      </c>
      <c r="K2016" s="17" t="s">
        <v>289</v>
      </c>
      <c r="L2016" s="17" t="s">
        <v>101</v>
      </c>
      <c r="M2016" s="17" t="s">
        <v>314</v>
      </c>
      <c r="N2016" s="17" t="s">
        <v>103</v>
      </c>
      <c r="O2016" s="17">
        <v>0</v>
      </c>
      <c r="P2016" s="18">
        <v>0</v>
      </c>
      <c r="Q2016" s="17" t="s">
        <v>121</v>
      </c>
      <c r="R2016" s="17" t="s">
        <v>122</v>
      </c>
      <c r="S2016" s="17" t="s">
        <v>122</v>
      </c>
      <c r="T2016" s="17" t="s">
        <v>121</v>
      </c>
      <c r="U2016" s="17" t="s">
        <v>122</v>
      </c>
      <c r="V2016" s="17" t="s">
        <v>122</v>
      </c>
      <c r="W2016" s="37" t="s">
        <v>296</v>
      </c>
      <c r="X2016" s="50">
        <v>43695</v>
      </c>
      <c r="Y2016" s="50">
        <f t="shared" si="153"/>
        <v>43695</v>
      </c>
      <c r="Z2016" s="17">
        <f t="shared" si="154"/>
        <v>2009</v>
      </c>
      <c r="AA2016" s="18">
        <v>238.99</v>
      </c>
      <c r="AB2016" s="18">
        <v>0</v>
      </c>
      <c r="AD2016" s="31" t="s">
        <v>400</v>
      </c>
      <c r="AE2016" s="17">
        <f t="shared" si="155"/>
        <v>2009</v>
      </c>
      <c r="AF2016" s="32" t="s">
        <v>401</v>
      </c>
      <c r="AG2016" s="33" t="s">
        <v>173</v>
      </c>
      <c r="AH2016" s="19">
        <f t="shared" si="157"/>
        <v>43738</v>
      </c>
      <c r="AI2016" s="19">
        <f t="shared" si="158"/>
        <v>43738</v>
      </c>
      <c r="AJ2016" s="17" t="s">
        <v>402</v>
      </c>
    </row>
    <row r="2017" spans="1:37" ht="15" customHeight="1">
      <c r="A2017" s="38">
        <f t="shared" si="156"/>
        <v>2019</v>
      </c>
      <c r="B2017" s="19">
        <v>43647</v>
      </c>
      <c r="C2017" s="19">
        <v>43738</v>
      </c>
      <c r="D2017" s="17" t="s">
        <v>97</v>
      </c>
      <c r="I2017" s="17" t="s">
        <v>2386</v>
      </c>
      <c r="J2017" s="17" t="s">
        <v>2387</v>
      </c>
      <c r="K2017" s="17" t="s">
        <v>2388</v>
      </c>
      <c r="L2017" s="17" t="s">
        <v>101</v>
      </c>
      <c r="M2017" s="17" t="s">
        <v>2389</v>
      </c>
      <c r="N2017" s="17" t="s">
        <v>103</v>
      </c>
      <c r="O2017" s="17">
        <v>0</v>
      </c>
      <c r="P2017" s="18">
        <v>0</v>
      </c>
      <c r="Q2017" s="17" t="s">
        <v>121</v>
      </c>
      <c r="R2017" s="17" t="s">
        <v>701</v>
      </c>
      <c r="S2017" s="17" t="s">
        <v>701</v>
      </c>
      <c r="T2017" s="17" t="s">
        <v>121</v>
      </c>
      <c r="U2017" s="17" t="s">
        <v>122</v>
      </c>
      <c r="V2017" s="17" t="s">
        <v>122</v>
      </c>
      <c r="W2017" s="17" t="s">
        <v>702</v>
      </c>
      <c r="X2017" s="50">
        <v>43732</v>
      </c>
      <c r="Y2017" s="50">
        <f t="shared" si="153"/>
        <v>43732</v>
      </c>
      <c r="Z2017" s="17">
        <f t="shared" si="154"/>
        <v>2010</v>
      </c>
      <c r="AA2017" s="18">
        <v>4595</v>
      </c>
      <c r="AB2017" s="18">
        <v>0</v>
      </c>
      <c r="AD2017" s="31" t="s">
        <v>400</v>
      </c>
      <c r="AE2017" s="17">
        <f t="shared" si="155"/>
        <v>2010</v>
      </c>
      <c r="AF2017" s="32" t="s">
        <v>401</v>
      </c>
      <c r="AG2017" s="33" t="s">
        <v>173</v>
      </c>
      <c r="AH2017" s="19">
        <f t="shared" si="157"/>
        <v>43738</v>
      </c>
      <c r="AI2017" s="19">
        <f t="shared" si="158"/>
        <v>43738</v>
      </c>
      <c r="AJ2017" s="17" t="s">
        <v>402</v>
      </c>
    </row>
    <row r="2018" spans="1:37" ht="15" customHeight="1">
      <c r="A2018" s="38">
        <f t="shared" si="156"/>
        <v>2019</v>
      </c>
      <c r="B2018" s="19">
        <v>43647</v>
      </c>
      <c r="C2018" s="19">
        <v>43738</v>
      </c>
      <c r="D2018" s="17" t="s">
        <v>99</v>
      </c>
      <c r="I2018" s="17" t="s">
        <v>992</v>
      </c>
      <c r="J2018" s="17" t="s">
        <v>200</v>
      </c>
      <c r="K2018" s="17" t="s">
        <v>993</v>
      </c>
      <c r="L2018" s="17" t="s">
        <v>101</v>
      </c>
      <c r="M2018" s="17" t="s">
        <v>700</v>
      </c>
      <c r="N2018" s="17" t="s">
        <v>103</v>
      </c>
      <c r="O2018" s="17">
        <v>0</v>
      </c>
      <c r="P2018" s="18">
        <v>0</v>
      </c>
      <c r="Q2018" s="17" t="s">
        <v>121</v>
      </c>
      <c r="R2018" s="17" t="s">
        <v>701</v>
      </c>
      <c r="S2018" s="17" t="s">
        <v>356</v>
      </c>
      <c r="T2018" s="17" t="s">
        <v>121</v>
      </c>
      <c r="U2018" s="17" t="s">
        <v>122</v>
      </c>
      <c r="V2018" s="17" t="s">
        <v>122</v>
      </c>
      <c r="W2018" s="17" t="s">
        <v>702</v>
      </c>
      <c r="X2018" s="50">
        <v>43732</v>
      </c>
      <c r="Y2018" s="50">
        <f t="shared" si="153"/>
        <v>43732</v>
      </c>
      <c r="Z2018" s="17">
        <f t="shared" si="154"/>
        <v>2011</v>
      </c>
      <c r="AA2018" s="18">
        <v>1340</v>
      </c>
      <c r="AB2018" s="18">
        <v>0</v>
      </c>
      <c r="AD2018" s="31" t="s">
        <v>400</v>
      </c>
      <c r="AE2018" s="17">
        <f t="shared" si="155"/>
        <v>2011</v>
      </c>
      <c r="AF2018" s="32" t="s">
        <v>401</v>
      </c>
      <c r="AG2018" s="33" t="s">
        <v>173</v>
      </c>
      <c r="AH2018" s="19">
        <f t="shared" si="157"/>
        <v>43738</v>
      </c>
      <c r="AI2018" s="19">
        <f t="shared" si="158"/>
        <v>43738</v>
      </c>
      <c r="AJ2018" s="17" t="s">
        <v>402</v>
      </c>
    </row>
    <row r="2019" spans="1:37" ht="15" customHeight="1">
      <c r="A2019" s="38">
        <f t="shared" si="156"/>
        <v>2019</v>
      </c>
      <c r="B2019" s="19">
        <v>43647</v>
      </c>
      <c r="C2019" s="19">
        <v>43738</v>
      </c>
      <c r="D2019" s="17" t="s">
        <v>96</v>
      </c>
      <c r="E2019" s="17">
        <v>548</v>
      </c>
      <c r="F2019" s="17" t="s">
        <v>298</v>
      </c>
      <c r="G2019" s="17" t="s">
        <v>298</v>
      </c>
      <c r="H2019" s="17" t="s">
        <v>2390</v>
      </c>
      <c r="I2019" s="17" t="s">
        <v>2391</v>
      </c>
      <c r="J2019" s="17" t="s">
        <v>305</v>
      </c>
      <c r="K2019" s="17" t="s">
        <v>163</v>
      </c>
      <c r="L2019" s="17" t="s">
        <v>101</v>
      </c>
      <c r="M2019" s="17" t="s">
        <v>2392</v>
      </c>
      <c r="N2019" s="17" t="s">
        <v>103</v>
      </c>
      <c r="O2019" s="17">
        <v>0</v>
      </c>
      <c r="P2019" s="18">
        <v>0</v>
      </c>
      <c r="Q2019" s="17" t="s">
        <v>121</v>
      </c>
      <c r="R2019" s="17" t="s">
        <v>122</v>
      </c>
      <c r="S2019" s="17" t="s">
        <v>122</v>
      </c>
      <c r="T2019" s="17" t="s">
        <v>121</v>
      </c>
      <c r="U2019" s="17" t="s">
        <v>354</v>
      </c>
      <c r="V2019" s="17" t="s">
        <v>354</v>
      </c>
      <c r="W2019" s="17" t="s">
        <v>702</v>
      </c>
      <c r="X2019" s="50">
        <v>43735</v>
      </c>
      <c r="Y2019" s="50">
        <f t="shared" si="153"/>
        <v>43735</v>
      </c>
      <c r="Z2019" s="17">
        <f t="shared" si="154"/>
        <v>2012</v>
      </c>
      <c r="AA2019" s="18">
        <v>1281</v>
      </c>
      <c r="AB2019" s="18">
        <v>0</v>
      </c>
      <c r="AD2019" s="31" t="s">
        <v>400</v>
      </c>
      <c r="AE2019" s="17">
        <f t="shared" si="155"/>
        <v>2012</v>
      </c>
      <c r="AF2019" s="32" t="s">
        <v>401</v>
      </c>
      <c r="AG2019" s="33" t="s">
        <v>173</v>
      </c>
      <c r="AH2019" s="19">
        <f t="shared" si="157"/>
        <v>43738</v>
      </c>
      <c r="AI2019" s="19">
        <f t="shared" si="158"/>
        <v>43738</v>
      </c>
      <c r="AJ2019" s="17" t="s">
        <v>402</v>
      </c>
    </row>
    <row r="2020" spans="1:37" ht="15" customHeight="1">
      <c r="A2020" s="38">
        <f t="shared" si="156"/>
        <v>2019</v>
      </c>
      <c r="B2020" s="19">
        <v>43647</v>
      </c>
      <c r="C2020" s="19">
        <v>43738</v>
      </c>
      <c r="D2020" s="17" t="s">
        <v>96</v>
      </c>
      <c r="E2020" s="37">
        <v>203</v>
      </c>
      <c r="F2020" s="37" t="s">
        <v>114</v>
      </c>
      <c r="G2020" s="37" t="s">
        <v>115</v>
      </c>
      <c r="H2020" s="37" t="s">
        <v>116</v>
      </c>
      <c r="I2020" s="37" t="s">
        <v>117</v>
      </c>
      <c r="J2020" s="37" t="s">
        <v>118</v>
      </c>
      <c r="K2020" s="37" t="s">
        <v>119</v>
      </c>
      <c r="L2020" s="17" t="s">
        <v>101</v>
      </c>
      <c r="M2020" s="17" t="s">
        <v>120</v>
      </c>
      <c r="N2020" s="17" t="s">
        <v>103</v>
      </c>
      <c r="O2020" s="17">
        <v>6</v>
      </c>
      <c r="P2020" s="18">
        <f>(34091.88/6)*5</f>
        <v>28409.899999999998</v>
      </c>
      <c r="Q2020" s="17" t="s">
        <v>121</v>
      </c>
      <c r="R2020" s="17" t="s">
        <v>122</v>
      </c>
      <c r="S2020" s="17" t="s">
        <v>122</v>
      </c>
      <c r="T2020" s="17" t="s">
        <v>121</v>
      </c>
      <c r="U2020" s="17" t="s">
        <v>136</v>
      </c>
      <c r="V2020" s="17" t="s">
        <v>136</v>
      </c>
      <c r="W2020" s="17" t="s">
        <v>125</v>
      </c>
      <c r="X2020" s="50">
        <v>43712</v>
      </c>
      <c r="Y2020" s="50">
        <v>43715</v>
      </c>
      <c r="Z2020" s="17">
        <f t="shared" si="154"/>
        <v>2013</v>
      </c>
      <c r="AA2020" s="18">
        <v>34091.879999999997</v>
      </c>
      <c r="AB2020" s="18">
        <v>0</v>
      </c>
      <c r="AD2020" s="31" t="s">
        <v>400</v>
      </c>
      <c r="AE2020" s="17">
        <f t="shared" si="155"/>
        <v>2013</v>
      </c>
      <c r="AF2020" s="32" t="s">
        <v>401</v>
      </c>
      <c r="AG2020" s="33" t="s">
        <v>173</v>
      </c>
      <c r="AH2020" s="19">
        <f t="shared" si="157"/>
        <v>43738</v>
      </c>
      <c r="AI2020" s="19">
        <f t="shared" si="158"/>
        <v>43738</v>
      </c>
      <c r="AJ2020" s="17" t="s">
        <v>402</v>
      </c>
    </row>
    <row r="2021" spans="1:37" ht="15" customHeight="1">
      <c r="A2021" s="38">
        <f t="shared" si="156"/>
        <v>2019</v>
      </c>
      <c r="B2021" s="19">
        <v>43647</v>
      </c>
      <c r="C2021" s="19">
        <v>43738</v>
      </c>
      <c r="D2021" s="17" t="s">
        <v>97</v>
      </c>
      <c r="I2021" s="17" t="s">
        <v>2386</v>
      </c>
      <c r="J2021" s="17" t="s">
        <v>2387</v>
      </c>
      <c r="K2021" s="17" t="s">
        <v>2388</v>
      </c>
      <c r="L2021" s="17" t="s">
        <v>101</v>
      </c>
      <c r="M2021" s="17" t="s">
        <v>2389</v>
      </c>
      <c r="N2021" s="17" t="s">
        <v>103</v>
      </c>
      <c r="O2021" s="17">
        <v>0</v>
      </c>
      <c r="P2021" s="18">
        <v>0</v>
      </c>
      <c r="Q2021" s="17" t="s">
        <v>121</v>
      </c>
      <c r="R2021" s="17" t="s">
        <v>701</v>
      </c>
      <c r="S2021" s="17" t="s">
        <v>701</v>
      </c>
      <c r="T2021" s="17" t="s">
        <v>121</v>
      </c>
      <c r="U2021" s="17" t="s">
        <v>122</v>
      </c>
      <c r="V2021" s="17" t="s">
        <v>122</v>
      </c>
      <c r="W2021" s="17" t="s">
        <v>702</v>
      </c>
      <c r="X2021" s="50">
        <v>43717</v>
      </c>
      <c r="Y2021" s="50">
        <f t="shared" si="153"/>
        <v>43717</v>
      </c>
      <c r="Z2021" s="17">
        <f t="shared" si="154"/>
        <v>2014</v>
      </c>
      <c r="AA2021" s="18">
        <v>8645</v>
      </c>
      <c r="AB2021" s="18">
        <v>0</v>
      </c>
      <c r="AD2021" s="31" t="s">
        <v>400</v>
      </c>
      <c r="AE2021" s="17">
        <f t="shared" si="155"/>
        <v>2014</v>
      </c>
      <c r="AF2021" s="32" t="s">
        <v>401</v>
      </c>
      <c r="AG2021" s="33" t="s">
        <v>173</v>
      </c>
      <c r="AH2021" s="19">
        <f t="shared" si="157"/>
        <v>43738</v>
      </c>
      <c r="AI2021" s="19">
        <f t="shared" si="158"/>
        <v>43738</v>
      </c>
      <c r="AJ2021" s="17" t="s">
        <v>402</v>
      </c>
    </row>
    <row r="2022" spans="1:37" ht="15" customHeight="1">
      <c r="A2022" s="38">
        <f t="shared" si="156"/>
        <v>2019</v>
      </c>
      <c r="B2022" s="19">
        <v>43647</v>
      </c>
      <c r="C2022" s="19">
        <v>43738</v>
      </c>
      <c r="D2022" s="17" t="s">
        <v>96</v>
      </c>
      <c r="E2022" s="17">
        <v>367</v>
      </c>
      <c r="F2022" s="17" t="s">
        <v>662</v>
      </c>
      <c r="G2022" s="17" t="s">
        <v>662</v>
      </c>
      <c r="H2022" s="17" t="s">
        <v>999</v>
      </c>
      <c r="I2022" s="17" t="s">
        <v>1000</v>
      </c>
      <c r="J2022" s="17" t="s">
        <v>218</v>
      </c>
      <c r="K2022" s="17" t="s">
        <v>1001</v>
      </c>
      <c r="L2022" s="17" t="s">
        <v>101</v>
      </c>
      <c r="M2022" s="17" t="s">
        <v>2393</v>
      </c>
      <c r="N2022" s="17" t="s">
        <v>103</v>
      </c>
      <c r="O2022" s="17">
        <v>0</v>
      </c>
      <c r="P2022" s="18">
        <v>0</v>
      </c>
      <c r="Q2022" s="17" t="s">
        <v>121</v>
      </c>
      <c r="R2022" s="17" t="s">
        <v>122</v>
      </c>
      <c r="S2022" s="17" t="s">
        <v>122</v>
      </c>
      <c r="T2022" s="17" t="s">
        <v>121</v>
      </c>
      <c r="U2022" s="17" t="s">
        <v>667</v>
      </c>
      <c r="V2022" s="17" t="s">
        <v>667</v>
      </c>
      <c r="W2022" s="17" t="s">
        <v>702</v>
      </c>
      <c r="X2022" s="50">
        <v>43735</v>
      </c>
      <c r="Y2022" s="50">
        <f t="shared" si="153"/>
        <v>43735</v>
      </c>
      <c r="Z2022" s="17">
        <f t="shared" si="154"/>
        <v>2015</v>
      </c>
      <c r="AA2022" s="18">
        <v>1500</v>
      </c>
      <c r="AB2022" s="18">
        <v>0</v>
      </c>
      <c r="AD2022" s="31" t="s">
        <v>400</v>
      </c>
      <c r="AE2022" s="17">
        <f t="shared" si="155"/>
        <v>2015</v>
      </c>
      <c r="AF2022" s="32" t="s">
        <v>401</v>
      </c>
      <c r="AG2022" s="33" t="s">
        <v>173</v>
      </c>
      <c r="AH2022" s="19">
        <f t="shared" si="157"/>
        <v>43738</v>
      </c>
      <c r="AI2022" s="19">
        <f t="shared" si="158"/>
        <v>43738</v>
      </c>
      <c r="AJ2022" s="17" t="s">
        <v>402</v>
      </c>
    </row>
    <row r="2023" spans="1:37" ht="15" customHeight="1">
      <c r="A2023" s="51">
        <f t="shared" si="156"/>
        <v>2019</v>
      </c>
      <c r="B2023" s="52">
        <v>43739</v>
      </c>
      <c r="C2023" s="52">
        <v>43830</v>
      </c>
      <c r="D2023" s="53" t="s">
        <v>96</v>
      </c>
      <c r="E2023" s="53">
        <v>231</v>
      </c>
      <c r="F2023" s="53" t="s">
        <v>251</v>
      </c>
      <c r="G2023" s="53" t="s">
        <v>251</v>
      </c>
      <c r="H2023" s="53" t="s">
        <v>293</v>
      </c>
      <c r="I2023" s="53" t="s">
        <v>1936</v>
      </c>
      <c r="J2023" s="53" t="s">
        <v>169</v>
      </c>
      <c r="K2023" s="53" t="s">
        <v>306</v>
      </c>
      <c r="L2023" s="53" t="s">
        <v>101</v>
      </c>
      <c r="M2023" s="53" t="s">
        <v>296</v>
      </c>
      <c r="N2023" s="53" t="s">
        <v>103</v>
      </c>
      <c r="O2023" s="53">
        <v>0</v>
      </c>
      <c r="P2023" s="54">
        <v>0</v>
      </c>
      <c r="Q2023" s="53" t="s">
        <v>121</v>
      </c>
      <c r="R2023" s="53" t="s">
        <v>122</v>
      </c>
      <c r="S2023" s="53" t="s">
        <v>122</v>
      </c>
      <c r="T2023" s="53" t="s">
        <v>121</v>
      </c>
      <c r="U2023" s="53" t="s">
        <v>122</v>
      </c>
      <c r="V2023" s="53" t="s">
        <v>122</v>
      </c>
      <c r="W2023" s="53" t="s">
        <v>296</v>
      </c>
      <c r="X2023" s="55">
        <v>43711</v>
      </c>
      <c r="Y2023" s="55">
        <v>43826</v>
      </c>
      <c r="Z2023" s="53">
        <f t="shared" si="154"/>
        <v>2016</v>
      </c>
      <c r="AA2023" s="54">
        <f>8700+8700+8700+8700+8700+8700+8700+6960+8700+15660+15660</f>
        <v>107880</v>
      </c>
      <c r="AB2023" s="54">
        <v>0</v>
      </c>
      <c r="AC2023" s="52"/>
      <c r="AD2023" s="56" t="s">
        <v>400</v>
      </c>
      <c r="AE2023" s="53">
        <f t="shared" si="155"/>
        <v>2016</v>
      </c>
      <c r="AF2023" s="57" t="s">
        <v>401</v>
      </c>
      <c r="AG2023" s="58" t="s">
        <v>173</v>
      </c>
      <c r="AH2023" s="52">
        <f t="shared" si="157"/>
        <v>43830</v>
      </c>
      <c r="AI2023" s="52">
        <f t="shared" si="158"/>
        <v>43830</v>
      </c>
      <c r="AJ2023" s="53" t="s">
        <v>402</v>
      </c>
      <c r="AK2023" s="53"/>
    </row>
    <row r="2024" spans="1:37" ht="15" customHeight="1">
      <c r="A2024" s="51">
        <f t="shared" si="156"/>
        <v>2019</v>
      </c>
      <c r="B2024" s="52">
        <v>43739</v>
      </c>
      <c r="C2024" s="52">
        <v>43830</v>
      </c>
      <c r="D2024" s="53" t="s">
        <v>96</v>
      </c>
      <c r="E2024" s="53">
        <v>381</v>
      </c>
      <c r="F2024" s="53" t="s">
        <v>236</v>
      </c>
      <c r="G2024" s="53" t="s">
        <v>236</v>
      </c>
      <c r="H2024" s="53" t="s">
        <v>166</v>
      </c>
      <c r="I2024" s="53" t="s">
        <v>237</v>
      </c>
      <c r="J2024" s="53" t="s">
        <v>238</v>
      </c>
      <c r="K2024" s="53" t="s">
        <v>239</v>
      </c>
      <c r="L2024" s="53" t="s">
        <v>101</v>
      </c>
      <c r="M2024" s="53" t="s">
        <v>240</v>
      </c>
      <c r="N2024" s="53" t="s">
        <v>103</v>
      </c>
      <c r="O2024" s="53">
        <v>0</v>
      </c>
      <c r="P2024" s="54">
        <v>0</v>
      </c>
      <c r="Q2024" s="53" t="s">
        <v>121</v>
      </c>
      <c r="R2024" s="53" t="s">
        <v>122</v>
      </c>
      <c r="S2024" s="53" t="s">
        <v>122</v>
      </c>
      <c r="T2024" s="53" t="s">
        <v>121</v>
      </c>
      <c r="U2024" s="53" t="s">
        <v>122</v>
      </c>
      <c r="V2024" s="53" t="s">
        <v>122</v>
      </c>
      <c r="W2024" s="53" t="s">
        <v>240</v>
      </c>
      <c r="X2024" s="55">
        <v>43739</v>
      </c>
      <c r="Y2024" s="55">
        <v>43830</v>
      </c>
      <c r="Z2024" s="53">
        <f t="shared" si="154"/>
        <v>2017</v>
      </c>
      <c r="AA2024" s="54">
        <f>(6960+6960+6960)/6</f>
        <v>3480</v>
      </c>
      <c r="AB2024" s="54">
        <v>0</v>
      </c>
      <c r="AC2024" s="52"/>
      <c r="AD2024" s="56" t="s">
        <v>400</v>
      </c>
      <c r="AE2024" s="53">
        <f t="shared" si="155"/>
        <v>2017</v>
      </c>
      <c r="AF2024" s="57" t="s">
        <v>401</v>
      </c>
      <c r="AG2024" s="58" t="s">
        <v>173</v>
      </c>
      <c r="AH2024" s="52">
        <f t="shared" si="157"/>
        <v>43830</v>
      </c>
      <c r="AI2024" s="52">
        <f t="shared" si="158"/>
        <v>43830</v>
      </c>
      <c r="AJ2024" s="53" t="s">
        <v>402</v>
      </c>
      <c r="AK2024" s="53"/>
    </row>
    <row r="2025" spans="1:37" ht="15" customHeight="1">
      <c r="A2025" s="51">
        <f t="shared" si="156"/>
        <v>2019</v>
      </c>
      <c r="B2025" s="52">
        <v>43739</v>
      </c>
      <c r="C2025" s="52">
        <v>43830</v>
      </c>
      <c r="D2025" s="53" t="s">
        <v>96</v>
      </c>
      <c r="E2025" s="53">
        <v>381</v>
      </c>
      <c r="F2025" s="53" t="s">
        <v>236</v>
      </c>
      <c r="G2025" s="53" t="s">
        <v>236</v>
      </c>
      <c r="H2025" s="53" t="s">
        <v>166</v>
      </c>
      <c r="I2025" s="53" t="s">
        <v>241</v>
      </c>
      <c r="J2025" s="53" t="s">
        <v>242</v>
      </c>
      <c r="K2025" s="53" t="s">
        <v>243</v>
      </c>
      <c r="L2025" s="53" t="s">
        <v>101</v>
      </c>
      <c r="M2025" s="53" t="s">
        <v>240</v>
      </c>
      <c r="N2025" s="53" t="s">
        <v>103</v>
      </c>
      <c r="O2025" s="53">
        <v>0</v>
      </c>
      <c r="P2025" s="54">
        <v>0</v>
      </c>
      <c r="Q2025" s="53" t="s">
        <v>121</v>
      </c>
      <c r="R2025" s="53" t="s">
        <v>122</v>
      </c>
      <c r="S2025" s="53" t="s">
        <v>122</v>
      </c>
      <c r="T2025" s="53" t="s">
        <v>121</v>
      </c>
      <c r="U2025" s="53" t="s">
        <v>122</v>
      </c>
      <c r="V2025" s="53" t="s">
        <v>122</v>
      </c>
      <c r="W2025" s="53" t="s">
        <v>240</v>
      </c>
      <c r="X2025" s="55">
        <v>43739</v>
      </c>
      <c r="Y2025" s="55">
        <v>43830</v>
      </c>
      <c r="Z2025" s="53">
        <f t="shared" si="154"/>
        <v>2018</v>
      </c>
      <c r="AA2025" s="54">
        <f t="shared" ref="AA2025:AA2028" si="159">(6960+6960+6960)/6</f>
        <v>3480</v>
      </c>
      <c r="AB2025" s="54">
        <v>0</v>
      </c>
      <c r="AC2025" s="52"/>
      <c r="AD2025" s="56" t="s">
        <v>400</v>
      </c>
      <c r="AE2025" s="53">
        <f t="shared" si="155"/>
        <v>2018</v>
      </c>
      <c r="AF2025" s="57" t="s">
        <v>401</v>
      </c>
      <c r="AG2025" s="58" t="s">
        <v>173</v>
      </c>
      <c r="AH2025" s="52">
        <f t="shared" si="157"/>
        <v>43830</v>
      </c>
      <c r="AI2025" s="52">
        <f t="shared" si="158"/>
        <v>43830</v>
      </c>
      <c r="AJ2025" s="53" t="s">
        <v>402</v>
      </c>
      <c r="AK2025" s="53"/>
    </row>
    <row r="2026" spans="1:37" ht="15" customHeight="1">
      <c r="A2026" s="51">
        <f t="shared" si="156"/>
        <v>2019</v>
      </c>
      <c r="B2026" s="52">
        <v>43739</v>
      </c>
      <c r="C2026" s="52">
        <v>43830</v>
      </c>
      <c r="D2026" s="53" t="s">
        <v>96</v>
      </c>
      <c r="E2026" s="53">
        <v>381</v>
      </c>
      <c r="F2026" s="53" t="s">
        <v>236</v>
      </c>
      <c r="G2026" s="53" t="s">
        <v>236</v>
      </c>
      <c r="H2026" s="53" t="s">
        <v>166</v>
      </c>
      <c r="I2026" s="53" t="s">
        <v>244</v>
      </c>
      <c r="J2026" s="53" t="s">
        <v>169</v>
      </c>
      <c r="K2026" s="53" t="s">
        <v>245</v>
      </c>
      <c r="L2026" s="53" t="s">
        <v>101</v>
      </c>
      <c r="M2026" s="53" t="s">
        <v>240</v>
      </c>
      <c r="N2026" s="53" t="s">
        <v>103</v>
      </c>
      <c r="O2026" s="53">
        <v>0</v>
      </c>
      <c r="P2026" s="54">
        <v>0</v>
      </c>
      <c r="Q2026" s="53" t="s">
        <v>121</v>
      </c>
      <c r="R2026" s="53" t="s">
        <v>122</v>
      </c>
      <c r="S2026" s="53" t="s">
        <v>122</v>
      </c>
      <c r="T2026" s="53" t="s">
        <v>121</v>
      </c>
      <c r="U2026" s="53" t="s">
        <v>122</v>
      </c>
      <c r="V2026" s="53" t="s">
        <v>122</v>
      </c>
      <c r="W2026" s="53" t="s">
        <v>240</v>
      </c>
      <c r="X2026" s="55">
        <v>43739</v>
      </c>
      <c r="Y2026" s="55">
        <v>43830</v>
      </c>
      <c r="Z2026" s="53">
        <f t="shared" si="154"/>
        <v>2019</v>
      </c>
      <c r="AA2026" s="54">
        <f t="shared" si="159"/>
        <v>3480</v>
      </c>
      <c r="AB2026" s="54">
        <v>0</v>
      </c>
      <c r="AC2026" s="52"/>
      <c r="AD2026" s="56" t="s">
        <v>400</v>
      </c>
      <c r="AE2026" s="53">
        <f t="shared" si="155"/>
        <v>2019</v>
      </c>
      <c r="AF2026" s="57" t="s">
        <v>401</v>
      </c>
      <c r="AG2026" s="58" t="s">
        <v>173</v>
      </c>
      <c r="AH2026" s="52">
        <f t="shared" si="157"/>
        <v>43830</v>
      </c>
      <c r="AI2026" s="52">
        <f t="shared" si="158"/>
        <v>43830</v>
      </c>
      <c r="AJ2026" s="53" t="s">
        <v>402</v>
      </c>
      <c r="AK2026" s="53"/>
    </row>
    <row r="2027" spans="1:37" ht="15" customHeight="1">
      <c r="A2027" s="51">
        <f t="shared" si="156"/>
        <v>2019</v>
      </c>
      <c r="B2027" s="52">
        <v>43739</v>
      </c>
      <c r="C2027" s="52">
        <v>43830</v>
      </c>
      <c r="D2027" s="53" t="s">
        <v>96</v>
      </c>
      <c r="E2027" s="53">
        <v>381</v>
      </c>
      <c r="F2027" s="53" t="s">
        <v>236</v>
      </c>
      <c r="G2027" s="53" t="s">
        <v>236</v>
      </c>
      <c r="H2027" s="53" t="s">
        <v>166</v>
      </c>
      <c r="I2027" s="53" t="s">
        <v>246</v>
      </c>
      <c r="J2027" s="53" t="s">
        <v>247</v>
      </c>
      <c r="K2027" s="53" t="s">
        <v>248</v>
      </c>
      <c r="L2027" s="53" t="s">
        <v>101</v>
      </c>
      <c r="M2027" s="53" t="s">
        <v>240</v>
      </c>
      <c r="N2027" s="53" t="s">
        <v>103</v>
      </c>
      <c r="O2027" s="53">
        <v>0</v>
      </c>
      <c r="P2027" s="54">
        <v>0</v>
      </c>
      <c r="Q2027" s="53" t="s">
        <v>121</v>
      </c>
      <c r="R2027" s="53" t="s">
        <v>122</v>
      </c>
      <c r="S2027" s="53" t="s">
        <v>122</v>
      </c>
      <c r="T2027" s="53" t="s">
        <v>121</v>
      </c>
      <c r="U2027" s="53" t="s">
        <v>122</v>
      </c>
      <c r="V2027" s="53" t="s">
        <v>122</v>
      </c>
      <c r="W2027" s="53" t="s">
        <v>240</v>
      </c>
      <c r="X2027" s="55">
        <v>43739</v>
      </c>
      <c r="Y2027" s="55">
        <v>43830</v>
      </c>
      <c r="Z2027" s="53">
        <f t="shared" si="154"/>
        <v>2020</v>
      </c>
      <c r="AA2027" s="54">
        <f t="shared" si="159"/>
        <v>3480</v>
      </c>
      <c r="AB2027" s="54">
        <v>0</v>
      </c>
      <c r="AC2027" s="52"/>
      <c r="AD2027" s="56" t="s">
        <v>400</v>
      </c>
      <c r="AE2027" s="53">
        <f t="shared" si="155"/>
        <v>2020</v>
      </c>
      <c r="AF2027" s="57" t="s">
        <v>401</v>
      </c>
      <c r="AG2027" s="58" t="s">
        <v>173</v>
      </c>
      <c r="AH2027" s="52">
        <f t="shared" si="157"/>
        <v>43830</v>
      </c>
      <c r="AI2027" s="52">
        <f t="shared" si="158"/>
        <v>43830</v>
      </c>
      <c r="AJ2027" s="53" t="s">
        <v>402</v>
      </c>
      <c r="AK2027" s="53"/>
    </row>
    <row r="2028" spans="1:37" ht="15" customHeight="1">
      <c r="A2028" s="51">
        <f t="shared" si="156"/>
        <v>2019</v>
      </c>
      <c r="B2028" s="52">
        <v>43739</v>
      </c>
      <c r="C2028" s="52">
        <v>43830</v>
      </c>
      <c r="D2028" s="53" t="s">
        <v>96</v>
      </c>
      <c r="E2028" s="53">
        <v>381</v>
      </c>
      <c r="F2028" s="53" t="s">
        <v>236</v>
      </c>
      <c r="G2028" s="53" t="s">
        <v>236</v>
      </c>
      <c r="H2028" s="53" t="s">
        <v>166</v>
      </c>
      <c r="I2028" s="53" t="s">
        <v>249</v>
      </c>
      <c r="J2028" s="53" t="s">
        <v>250</v>
      </c>
      <c r="K2028" s="53" t="s">
        <v>163</v>
      </c>
      <c r="L2028" s="53" t="s">
        <v>101</v>
      </c>
      <c r="M2028" s="53" t="s">
        <v>240</v>
      </c>
      <c r="N2028" s="53" t="s">
        <v>103</v>
      </c>
      <c r="O2028" s="53">
        <v>0</v>
      </c>
      <c r="P2028" s="54">
        <v>0</v>
      </c>
      <c r="Q2028" s="53" t="s">
        <v>121</v>
      </c>
      <c r="R2028" s="53" t="s">
        <v>122</v>
      </c>
      <c r="S2028" s="53" t="s">
        <v>122</v>
      </c>
      <c r="T2028" s="53" t="s">
        <v>121</v>
      </c>
      <c r="U2028" s="53" t="s">
        <v>122</v>
      </c>
      <c r="V2028" s="53" t="s">
        <v>122</v>
      </c>
      <c r="W2028" s="53" t="s">
        <v>240</v>
      </c>
      <c r="X2028" s="55">
        <v>43739</v>
      </c>
      <c r="Y2028" s="55">
        <v>43830</v>
      </c>
      <c r="Z2028" s="53">
        <f t="shared" si="154"/>
        <v>2021</v>
      </c>
      <c r="AA2028" s="54">
        <f t="shared" si="159"/>
        <v>3480</v>
      </c>
      <c r="AB2028" s="54">
        <v>0</v>
      </c>
      <c r="AC2028" s="52"/>
      <c r="AD2028" s="56" t="s">
        <v>400</v>
      </c>
      <c r="AE2028" s="53">
        <f t="shared" si="155"/>
        <v>2021</v>
      </c>
      <c r="AF2028" s="57" t="s">
        <v>401</v>
      </c>
      <c r="AG2028" s="58" t="s">
        <v>173</v>
      </c>
      <c r="AH2028" s="52">
        <f t="shared" si="157"/>
        <v>43830</v>
      </c>
      <c r="AI2028" s="52">
        <f t="shared" si="158"/>
        <v>43830</v>
      </c>
      <c r="AJ2028" s="53" t="s">
        <v>402</v>
      </c>
      <c r="AK2028" s="53"/>
    </row>
    <row r="2029" spans="1:37" ht="15" customHeight="1">
      <c r="A2029" s="51">
        <f t="shared" si="156"/>
        <v>2019</v>
      </c>
      <c r="B2029" s="52">
        <v>43739</v>
      </c>
      <c r="C2029" s="52">
        <v>43830</v>
      </c>
      <c r="D2029" s="53" t="s">
        <v>96</v>
      </c>
      <c r="E2029" s="53">
        <v>294</v>
      </c>
      <c r="F2029" s="53" t="s">
        <v>251</v>
      </c>
      <c r="G2029" s="53" t="s">
        <v>251</v>
      </c>
      <c r="H2029" s="53" t="s">
        <v>180</v>
      </c>
      <c r="I2029" s="53" t="s">
        <v>1333</v>
      </c>
      <c r="J2029" s="53" t="s">
        <v>1334</v>
      </c>
      <c r="K2029" s="53" t="s">
        <v>257</v>
      </c>
      <c r="L2029" s="53" t="s">
        <v>101</v>
      </c>
      <c r="M2029" s="53" t="s">
        <v>240</v>
      </c>
      <c r="N2029" s="53" t="s">
        <v>103</v>
      </c>
      <c r="O2029" s="53">
        <v>0</v>
      </c>
      <c r="P2029" s="54">
        <v>0</v>
      </c>
      <c r="Q2029" s="53" t="s">
        <v>121</v>
      </c>
      <c r="R2029" s="53" t="s">
        <v>122</v>
      </c>
      <c r="S2029" s="53" t="s">
        <v>122</v>
      </c>
      <c r="T2029" s="53" t="s">
        <v>121</v>
      </c>
      <c r="U2029" s="53" t="s">
        <v>122</v>
      </c>
      <c r="V2029" s="53" t="s">
        <v>122</v>
      </c>
      <c r="W2029" s="53" t="s">
        <v>240</v>
      </c>
      <c r="X2029" s="55">
        <v>43739</v>
      </c>
      <c r="Y2029" s="55">
        <v>43830</v>
      </c>
      <c r="Z2029" s="53">
        <f t="shared" si="154"/>
        <v>2022</v>
      </c>
      <c r="AA2029" s="54">
        <v>3480</v>
      </c>
      <c r="AB2029" s="54">
        <v>0</v>
      </c>
      <c r="AC2029" s="52"/>
      <c r="AD2029" s="56" t="s">
        <v>400</v>
      </c>
      <c r="AE2029" s="53">
        <f t="shared" si="155"/>
        <v>2022</v>
      </c>
      <c r="AF2029" s="57" t="s">
        <v>401</v>
      </c>
      <c r="AG2029" s="58" t="s">
        <v>173</v>
      </c>
      <c r="AH2029" s="52">
        <f t="shared" si="157"/>
        <v>43830</v>
      </c>
      <c r="AI2029" s="52">
        <f t="shared" si="158"/>
        <v>43830</v>
      </c>
      <c r="AJ2029" s="53" t="s">
        <v>402</v>
      </c>
      <c r="AK2029" s="53"/>
    </row>
    <row r="2030" spans="1:37" ht="15" customHeight="1">
      <c r="A2030" s="51">
        <f t="shared" si="156"/>
        <v>2019</v>
      </c>
      <c r="B2030" s="52">
        <v>43739</v>
      </c>
      <c r="C2030" s="52">
        <v>43830</v>
      </c>
      <c r="D2030" s="53" t="s">
        <v>96</v>
      </c>
      <c r="E2030" s="59">
        <v>204</v>
      </c>
      <c r="F2030" s="59" t="s">
        <v>191</v>
      </c>
      <c r="G2030" s="59" t="s">
        <v>191</v>
      </c>
      <c r="H2030" s="59" t="s">
        <v>192</v>
      </c>
      <c r="I2030" s="59" t="s">
        <v>193</v>
      </c>
      <c r="J2030" s="59" t="s">
        <v>194</v>
      </c>
      <c r="K2030" s="59" t="s">
        <v>195</v>
      </c>
      <c r="L2030" s="53" t="s">
        <v>101</v>
      </c>
      <c r="M2030" s="53" t="s">
        <v>240</v>
      </c>
      <c r="N2030" s="53" t="s">
        <v>103</v>
      </c>
      <c r="O2030" s="53">
        <v>0</v>
      </c>
      <c r="P2030" s="54">
        <v>0</v>
      </c>
      <c r="Q2030" s="53" t="s">
        <v>121</v>
      </c>
      <c r="R2030" s="53" t="s">
        <v>122</v>
      </c>
      <c r="S2030" s="53" t="s">
        <v>122</v>
      </c>
      <c r="T2030" s="53" t="s">
        <v>121</v>
      </c>
      <c r="U2030" s="53" t="s">
        <v>122</v>
      </c>
      <c r="V2030" s="53" t="s">
        <v>122</v>
      </c>
      <c r="W2030" s="53" t="s">
        <v>240</v>
      </c>
      <c r="X2030" s="55">
        <v>43739</v>
      </c>
      <c r="Y2030" s="55">
        <v>43830</v>
      </c>
      <c r="Z2030" s="53">
        <f t="shared" si="154"/>
        <v>2023</v>
      </c>
      <c r="AA2030" s="54">
        <f>(6200.02+6200.01+6200.01)/6</f>
        <v>3100.0066666666667</v>
      </c>
      <c r="AB2030" s="54">
        <v>0</v>
      </c>
      <c r="AC2030" s="52"/>
      <c r="AD2030" s="56" t="s">
        <v>400</v>
      </c>
      <c r="AE2030" s="53">
        <f t="shared" si="155"/>
        <v>2023</v>
      </c>
      <c r="AF2030" s="57" t="s">
        <v>401</v>
      </c>
      <c r="AG2030" s="58" t="s">
        <v>173</v>
      </c>
      <c r="AH2030" s="52">
        <f t="shared" si="157"/>
        <v>43830</v>
      </c>
      <c r="AI2030" s="52">
        <f t="shared" si="158"/>
        <v>43830</v>
      </c>
      <c r="AJ2030" s="53" t="s">
        <v>402</v>
      </c>
      <c r="AK2030" s="53"/>
    </row>
    <row r="2031" spans="1:37" ht="15" customHeight="1">
      <c r="A2031" s="51">
        <f t="shared" si="156"/>
        <v>2019</v>
      </c>
      <c r="B2031" s="52">
        <v>43739</v>
      </c>
      <c r="C2031" s="52">
        <v>43830</v>
      </c>
      <c r="D2031" s="53" t="s">
        <v>96</v>
      </c>
      <c r="E2031" s="53">
        <v>545</v>
      </c>
      <c r="F2031" s="53" t="s">
        <v>279</v>
      </c>
      <c r="G2031" s="53" t="s">
        <v>279</v>
      </c>
      <c r="H2031" s="53" t="s">
        <v>280</v>
      </c>
      <c r="I2031" s="53" t="s">
        <v>281</v>
      </c>
      <c r="J2031" s="53" t="s">
        <v>162</v>
      </c>
      <c r="K2031" s="53" t="s">
        <v>282</v>
      </c>
      <c r="L2031" s="53" t="s">
        <v>101</v>
      </c>
      <c r="M2031" s="53" t="s">
        <v>240</v>
      </c>
      <c r="N2031" s="53" t="s">
        <v>103</v>
      </c>
      <c r="O2031" s="53">
        <v>0</v>
      </c>
      <c r="P2031" s="54">
        <v>0</v>
      </c>
      <c r="Q2031" s="53" t="s">
        <v>121</v>
      </c>
      <c r="R2031" s="53" t="s">
        <v>122</v>
      </c>
      <c r="S2031" s="53" t="s">
        <v>122</v>
      </c>
      <c r="T2031" s="53" t="s">
        <v>121</v>
      </c>
      <c r="U2031" s="53" t="s">
        <v>122</v>
      </c>
      <c r="V2031" s="53" t="s">
        <v>122</v>
      </c>
      <c r="W2031" s="53" t="s">
        <v>240</v>
      </c>
      <c r="X2031" s="55">
        <v>43739</v>
      </c>
      <c r="Y2031" s="55">
        <v>43830</v>
      </c>
      <c r="Z2031" s="53">
        <f t="shared" si="154"/>
        <v>2024</v>
      </c>
      <c r="AA2031" s="54">
        <f t="shared" ref="AA2031:AA2035" si="160">(6200.02+6200.01+6200.01)/6</f>
        <v>3100.0066666666667</v>
      </c>
      <c r="AB2031" s="54">
        <v>0</v>
      </c>
      <c r="AC2031" s="52"/>
      <c r="AD2031" s="56" t="s">
        <v>400</v>
      </c>
      <c r="AE2031" s="53">
        <f t="shared" si="155"/>
        <v>2024</v>
      </c>
      <c r="AF2031" s="57" t="s">
        <v>401</v>
      </c>
      <c r="AG2031" s="58" t="s">
        <v>173</v>
      </c>
      <c r="AH2031" s="52">
        <f t="shared" si="157"/>
        <v>43830</v>
      </c>
      <c r="AI2031" s="52">
        <f t="shared" si="158"/>
        <v>43830</v>
      </c>
      <c r="AJ2031" s="53" t="s">
        <v>402</v>
      </c>
      <c r="AK2031" s="53"/>
    </row>
    <row r="2032" spans="1:37" ht="15" customHeight="1">
      <c r="A2032" s="51">
        <f t="shared" si="156"/>
        <v>2019</v>
      </c>
      <c r="B2032" s="52">
        <v>43739</v>
      </c>
      <c r="C2032" s="52">
        <v>43830</v>
      </c>
      <c r="D2032" s="53" t="s">
        <v>96</v>
      </c>
      <c r="E2032" s="53">
        <v>545</v>
      </c>
      <c r="F2032" s="53" t="s">
        <v>283</v>
      </c>
      <c r="G2032" s="53" t="s">
        <v>283</v>
      </c>
      <c r="H2032" s="53" t="s">
        <v>283</v>
      </c>
      <c r="I2032" s="53" t="s">
        <v>284</v>
      </c>
      <c r="J2032" s="53" t="s">
        <v>285</v>
      </c>
      <c r="K2032" s="53" t="s">
        <v>286</v>
      </c>
      <c r="L2032" s="53" t="s">
        <v>101</v>
      </c>
      <c r="M2032" s="53" t="s">
        <v>240</v>
      </c>
      <c r="N2032" s="53" t="s">
        <v>103</v>
      </c>
      <c r="O2032" s="53">
        <v>0</v>
      </c>
      <c r="P2032" s="54">
        <v>0</v>
      </c>
      <c r="Q2032" s="53" t="s">
        <v>121</v>
      </c>
      <c r="R2032" s="53" t="s">
        <v>122</v>
      </c>
      <c r="S2032" s="53" t="s">
        <v>122</v>
      </c>
      <c r="T2032" s="53" t="s">
        <v>121</v>
      </c>
      <c r="U2032" s="53" t="s">
        <v>122</v>
      </c>
      <c r="V2032" s="53" t="s">
        <v>122</v>
      </c>
      <c r="W2032" s="53" t="s">
        <v>240</v>
      </c>
      <c r="X2032" s="55">
        <v>43739</v>
      </c>
      <c r="Y2032" s="55">
        <v>43830</v>
      </c>
      <c r="Z2032" s="53">
        <f t="shared" si="154"/>
        <v>2025</v>
      </c>
      <c r="AA2032" s="54">
        <f t="shared" si="160"/>
        <v>3100.0066666666667</v>
      </c>
      <c r="AB2032" s="54">
        <v>0</v>
      </c>
      <c r="AC2032" s="52"/>
      <c r="AD2032" s="56" t="s">
        <v>400</v>
      </c>
      <c r="AE2032" s="53">
        <f t="shared" si="155"/>
        <v>2025</v>
      </c>
      <c r="AF2032" s="57" t="s">
        <v>401</v>
      </c>
      <c r="AG2032" s="58" t="s">
        <v>173</v>
      </c>
      <c r="AH2032" s="52">
        <f t="shared" si="157"/>
        <v>43830</v>
      </c>
      <c r="AI2032" s="52">
        <f t="shared" si="158"/>
        <v>43830</v>
      </c>
      <c r="AJ2032" s="53" t="s">
        <v>402</v>
      </c>
      <c r="AK2032" s="53"/>
    </row>
    <row r="2033" spans="1:37" ht="15" customHeight="1">
      <c r="A2033" s="51">
        <f t="shared" si="156"/>
        <v>2019</v>
      </c>
      <c r="B2033" s="52">
        <v>43739</v>
      </c>
      <c r="C2033" s="52">
        <v>43830</v>
      </c>
      <c r="D2033" s="53" t="s">
        <v>96</v>
      </c>
      <c r="E2033" s="53">
        <v>545</v>
      </c>
      <c r="F2033" s="53" t="s">
        <v>279</v>
      </c>
      <c r="G2033" s="53" t="s">
        <v>279</v>
      </c>
      <c r="H2033" s="53" t="s">
        <v>280</v>
      </c>
      <c r="I2033" s="53" t="s">
        <v>287</v>
      </c>
      <c r="J2033" s="53" t="s">
        <v>288</v>
      </c>
      <c r="K2033" s="53" t="s">
        <v>289</v>
      </c>
      <c r="L2033" s="53" t="s">
        <v>101</v>
      </c>
      <c r="M2033" s="53" t="s">
        <v>240</v>
      </c>
      <c r="N2033" s="53" t="s">
        <v>103</v>
      </c>
      <c r="O2033" s="53">
        <v>0</v>
      </c>
      <c r="P2033" s="54">
        <v>0</v>
      </c>
      <c r="Q2033" s="53" t="s">
        <v>121</v>
      </c>
      <c r="R2033" s="53" t="s">
        <v>122</v>
      </c>
      <c r="S2033" s="53" t="s">
        <v>122</v>
      </c>
      <c r="T2033" s="53" t="s">
        <v>121</v>
      </c>
      <c r="U2033" s="53" t="s">
        <v>122</v>
      </c>
      <c r="V2033" s="53" t="s">
        <v>122</v>
      </c>
      <c r="W2033" s="53" t="s">
        <v>240</v>
      </c>
      <c r="X2033" s="55">
        <v>43739</v>
      </c>
      <c r="Y2033" s="55">
        <v>43830</v>
      </c>
      <c r="Z2033" s="53">
        <f t="shared" si="154"/>
        <v>2026</v>
      </c>
      <c r="AA2033" s="54">
        <f t="shared" si="160"/>
        <v>3100.0066666666667</v>
      </c>
      <c r="AB2033" s="54">
        <v>0</v>
      </c>
      <c r="AC2033" s="52"/>
      <c r="AD2033" s="56" t="s">
        <v>400</v>
      </c>
      <c r="AE2033" s="53">
        <f t="shared" si="155"/>
        <v>2026</v>
      </c>
      <c r="AF2033" s="57" t="s">
        <v>401</v>
      </c>
      <c r="AG2033" s="58" t="s">
        <v>173</v>
      </c>
      <c r="AH2033" s="52">
        <f t="shared" si="157"/>
        <v>43830</v>
      </c>
      <c r="AI2033" s="52">
        <f t="shared" si="158"/>
        <v>43830</v>
      </c>
      <c r="AJ2033" s="53" t="s">
        <v>402</v>
      </c>
      <c r="AK2033" s="53"/>
    </row>
    <row r="2034" spans="1:37" ht="15" customHeight="1">
      <c r="A2034" s="51">
        <f t="shared" si="156"/>
        <v>2019</v>
      </c>
      <c r="B2034" s="52">
        <v>43739</v>
      </c>
      <c r="C2034" s="52">
        <v>43830</v>
      </c>
      <c r="D2034" s="53" t="s">
        <v>96</v>
      </c>
      <c r="E2034" s="53">
        <v>545</v>
      </c>
      <c r="F2034" s="53" t="s">
        <v>279</v>
      </c>
      <c r="G2034" s="53" t="s">
        <v>279</v>
      </c>
      <c r="H2034" s="53" t="s">
        <v>280</v>
      </c>
      <c r="I2034" s="53" t="s">
        <v>290</v>
      </c>
      <c r="J2034" s="53" t="s">
        <v>291</v>
      </c>
      <c r="K2034" s="53" t="s">
        <v>292</v>
      </c>
      <c r="L2034" s="53" t="s">
        <v>101</v>
      </c>
      <c r="M2034" s="53" t="s">
        <v>240</v>
      </c>
      <c r="N2034" s="53" t="s">
        <v>103</v>
      </c>
      <c r="O2034" s="53">
        <v>0</v>
      </c>
      <c r="P2034" s="54">
        <v>0</v>
      </c>
      <c r="Q2034" s="53" t="s">
        <v>121</v>
      </c>
      <c r="R2034" s="53" t="s">
        <v>122</v>
      </c>
      <c r="S2034" s="53" t="s">
        <v>122</v>
      </c>
      <c r="T2034" s="53" t="s">
        <v>121</v>
      </c>
      <c r="U2034" s="53" t="s">
        <v>122</v>
      </c>
      <c r="V2034" s="53" t="s">
        <v>122</v>
      </c>
      <c r="W2034" s="53" t="s">
        <v>240</v>
      </c>
      <c r="X2034" s="55">
        <v>43739</v>
      </c>
      <c r="Y2034" s="55">
        <v>43830</v>
      </c>
      <c r="Z2034" s="53">
        <f t="shared" si="154"/>
        <v>2027</v>
      </c>
      <c r="AA2034" s="54">
        <f t="shared" si="160"/>
        <v>3100.0066666666667</v>
      </c>
      <c r="AB2034" s="54">
        <v>0</v>
      </c>
      <c r="AC2034" s="52"/>
      <c r="AD2034" s="56" t="s">
        <v>400</v>
      </c>
      <c r="AE2034" s="53">
        <f t="shared" si="155"/>
        <v>2027</v>
      </c>
      <c r="AF2034" s="57" t="s">
        <v>401</v>
      </c>
      <c r="AG2034" s="58" t="s">
        <v>173</v>
      </c>
      <c r="AH2034" s="52">
        <f t="shared" si="157"/>
        <v>43830</v>
      </c>
      <c r="AI2034" s="52">
        <f t="shared" si="158"/>
        <v>43830</v>
      </c>
      <c r="AJ2034" s="53" t="s">
        <v>402</v>
      </c>
      <c r="AK2034" s="53"/>
    </row>
    <row r="2035" spans="1:37" ht="15" customHeight="1">
      <c r="A2035" s="51">
        <f t="shared" si="156"/>
        <v>2019</v>
      </c>
      <c r="B2035" s="52">
        <v>43739</v>
      </c>
      <c r="C2035" s="52">
        <v>43830</v>
      </c>
      <c r="D2035" s="53" t="s">
        <v>96</v>
      </c>
      <c r="E2035" s="53">
        <v>202</v>
      </c>
      <c r="F2035" s="53" t="s">
        <v>307</v>
      </c>
      <c r="G2035" s="53" t="s">
        <v>979</v>
      </c>
      <c r="H2035" s="53" t="s">
        <v>973</v>
      </c>
      <c r="I2035" s="53" t="s">
        <v>778</v>
      </c>
      <c r="J2035" s="53" t="s">
        <v>980</v>
      </c>
      <c r="K2035" s="53" t="s">
        <v>200</v>
      </c>
      <c r="L2035" s="53" t="s">
        <v>101</v>
      </c>
      <c r="M2035" s="53" t="s">
        <v>240</v>
      </c>
      <c r="N2035" s="53" t="s">
        <v>103</v>
      </c>
      <c r="O2035" s="53">
        <v>0</v>
      </c>
      <c r="P2035" s="54">
        <v>0</v>
      </c>
      <c r="Q2035" s="53" t="s">
        <v>121</v>
      </c>
      <c r="R2035" s="53" t="s">
        <v>122</v>
      </c>
      <c r="S2035" s="53" t="s">
        <v>122</v>
      </c>
      <c r="T2035" s="53" t="s">
        <v>121</v>
      </c>
      <c r="U2035" s="53" t="s">
        <v>122</v>
      </c>
      <c r="V2035" s="53" t="s">
        <v>122</v>
      </c>
      <c r="W2035" s="53" t="s">
        <v>240</v>
      </c>
      <c r="X2035" s="55">
        <v>43739</v>
      </c>
      <c r="Y2035" s="55">
        <v>43830</v>
      </c>
      <c r="Z2035" s="53">
        <f t="shared" si="154"/>
        <v>2028</v>
      </c>
      <c r="AA2035" s="54">
        <f t="shared" si="160"/>
        <v>3100.0066666666667</v>
      </c>
      <c r="AB2035" s="54">
        <v>0</v>
      </c>
      <c r="AC2035" s="52"/>
      <c r="AD2035" s="56" t="s">
        <v>400</v>
      </c>
      <c r="AE2035" s="53">
        <f t="shared" si="155"/>
        <v>2028</v>
      </c>
      <c r="AF2035" s="57" t="s">
        <v>401</v>
      </c>
      <c r="AG2035" s="58" t="s">
        <v>173</v>
      </c>
      <c r="AH2035" s="52">
        <f t="shared" si="157"/>
        <v>43830</v>
      </c>
      <c r="AI2035" s="52">
        <f t="shared" si="158"/>
        <v>43830</v>
      </c>
      <c r="AJ2035" s="53" t="s">
        <v>402</v>
      </c>
      <c r="AK2035" s="53"/>
    </row>
    <row r="2036" spans="1:37" ht="15" customHeight="1">
      <c r="A2036" s="51">
        <f t="shared" si="156"/>
        <v>2019</v>
      </c>
      <c r="B2036" s="52">
        <v>43739</v>
      </c>
      <c r="C2036" s="52">
        <v>43830</v>
      </c>
      <c r="D2036" s="53" t="s">
        <v>96</v>
      </c>
      <c r="E2036" s="53">
        <v>471</v>
      </c>
      <c r="F2036" s="53" t="s">
        <v>969</v>
      </c>
      <c r="G2036" s="53" t="s">
        <v>969</v>
      </c>
      <c r="H2036" s="53" t="s">
        <v>127</v>
      </c>
      <c r="I2036" s="53" t="s">
        <v>2672</v>
      </c>
      <c r="J2036" s="53" t="s">
        <v>175</v>
      </c>
      <c r="K2036" s="53" t="s">
        <v>2673</v>
      </c>
      <c r="L2036" s="53" t="s">
        <v>101</v>
      </c>
      <c r="M2036" s="53" t="s">
        <v>240</v>
      </c>
      <c r="N2036" s="53" t="s">
        <v>103</v>
      </c>
      <c r="O2036" s="53">
        <v>0</v>
      </c>
      <c r="P2036" s="54">
        <v>0</v>
      </c>
      <c r="Q2036" s="53" t="s">
        <v>121</v>
      </c>
      <c r="R2036" s="53" t="s">
        <v>122</v>
      </c>
      <c r="S2036" s="53" t="s">
        <v>122</v>
      </c>
      <c r="T2036" s="53" t="s">
        <v>121</v>
      </c>
      <c r="U2036" s="53" t="s">
        <v>122</v>
      </c>
      <c r="V2036" s="53" t="s">
        <v>122</v>
      </c>
      <c r="W2036" s="53" t="s">
        <v>240</v>
      </c>
      <c r="X2036" s="55">
        <v>43739</v>
      </c>
      <c r="Y2036" s="55">
        <v>43830</v>
      </c>
      <c r="Z2036" s="53">
        <f t="shared" si="154"/>
        <v>2029</v>
      </c>
      <c r="AA2036" s="54">
        <f>(7890+7890+7890)/6</f>
        <v>3945</v>
      </c>
      <c r="AB2036" s="54">
        <v>0</v>
      </c>
      <c r="AC2036" s="52"/>
      <c r="AD2036" s="56" t="s">
        <v>400</v>
      </c>
      <c r="AE2036" s="53">
        <f t="shared" si="155"/>
        <v>2029</v>
      </c>
      <c r="AF2036" s="57" t="s">
        <v>401</v>
      </c>
      <c r="AG2036" s="58" t="s">
        <v>173</v>
      </c>
      <c r="AH2036" s="52">
        <f t="shared" si="157"/>
        <v>43830</v>
      </c>
      <c r="AI2036" s="52">
        <f t="shared" si="158"/>
        <v>43830</v>
      </c>
      <c r="AJ2036" s="53" t="s">
        <v>402</v>
      </c>
      <c r="AK2036" s="53"/>
    </row>
    <row r="2037" spans="1:37" ht="15" customHeight="1">
      <c r="A2037" s="51">
        <f t="shared" si="156"/>
        <v>2019</v>
      </c>
      <c r="B2037" s="52">
        <v>43739</v>
      </c>
      <c r="C2037" s="52">
        <v>43830</v>
      </c>
      <c r="D2037" s="53" t="s">
        <v>96</v>
      </c>
      <c r="E2037" s="53">
        <v>202</v>
      </c>
      <c r="F2037" s="53" t="s">
        <v>307</v>
      </c>
      <c r="G2037" s="53" t="s">
        <v>972</v>
      </c>
      <c r="H2037" s="53" t="s">
        <v>973</v>
      </c>
      <c r="I2037" s="53" t="s">
        <v>256</v>
      </c>
      <c r="J2037" s="53" t="s">
        <v>257</v>
      </c>
      <c r="K2037" s="53" t="s">
        <v>258</v>
      </c>
      <c r="L2037" s="53" t="s">
        <v>101</v>
      </c>
      <c r="M2037" s="53" t="s">
        <v>240</v>
      </c>
      <c r="N2037" s="53" t="s">
        <v>103</v>
      </c>
      <c r="O2037" s="53">
        <v>0</v>
      </c>
      <c r="P2037" s="54">
        <v>0</v>
      </c>
      <c r="Q2037" s="53" t="s">
        <v>121</v>
      </c>
      <c r="R2037" s="53" t="s">
        <v>122</v>
      </c>
      <c r="S2037" s="53" t="s">
        <v>122</v>
      </c>
      <c r="T2037" s="53" t="s">
        <v>121</v>
      </c>
      <c r="U2037" s="53" t="s">
        <v>122</v>
      </c>
      <c r="V2037" s="53" t="s">
        <v>122</v>
      </c>
      <c r="W2037" s="53" t="s">
        <v>240</v>
      </c>
      <c r="X2037" s="55">
        <v>43739</v>
      </c>
      <c r="Y2037" s="55">
        <v>43830</v>
      </c>
      <c r="Z2037" s="53">
        <f t="shared" si="154"/>
        <v>2030</v>
      </c>
      <c r="AA2037" s="54">
        <f t="shared" ref="AA2037:AA2041" si="161">(7890+7890+7890)/6</f>
        <v>3945</v>
      </c>
      <c r="AB2037" s="54">
        <v>0</v>
      </c>
      <c r="AC2037" s="52"/>
      <c r="AD2037" s="56" t="s">
        <v>400</v>
      </c>
      <c r="AE2037" s="53">
        <f t="shared" si="155"/>
        <v>2030</v>
      </c>
      <c r="AF2037" s="57" t="s">
        <v>401</v>
      </c>
      <c r="AG2037" s="58" t="s">
        <v>173</v>
      </c>
      <c r="AH2037" s="52">
        <f t="shared" si="157"/>
        <v>43830</v>
      </c>
      <c r="AI2037" s="52">
        <f t="shared" si="158"/>
        <v>43830</v>
      </c>
      <c r="AJ2037" s="53" t="s">
        <v>402</v>
      </c>
      <c r="AK2037" s="53"/>
    </row>
    <row r="2038" spans="1:37" ht="15" customHeight="1">
      <c r="A2038" s="51">
        <f t="shared" si="156"/>
        <v>2019</v>
      </c>
      <c r="B2038" s="52">
        <v>43739</v>
      </c>
      <c r="C2038" s="52">
        <v>43830</v>
      </c>
      <c r="D2038" s="53" t="s">
        <v>96</v>
      </c>
      <c r="E2038" s="53">
        <v>203</v>
      </c>
      <c r="F2038" s="53" t="s">
        <v>251</v>
      </c>
      <c r="G2038" s="53" t="s">
        <v>251</v>
      </c>
      <c r="H2038" s="53" t="s">
        <v>180</v>
      </c>
      <c r="I2038" s="53" t="s">
        <v>1333</v>
      </c>
      <c r="J2038" s="53" t="s">
        <v>1334</v>
      </c>
      <c r="K2038" s="53" t="s">
        <v>257</v>
      </c>
      <c r="L2038" s="53" t="s">
        <v>101</v>
      </c>
      <c r="M2038" s="53" t="s">
        <v>240</v>
      </c>
      <c r="N2038" s="53" t="s">
        <v>103</v>
      </c>
      <c r="O2038" s="53">
        <v>0</v>
      </c>
      <c r="P2038" s="54">
        <v>0</v>
      </c>
      <c r="Q2038" s="53" t="s">
        <v>121</v>
      </c>
      <c r="R2038" s="53" t="s">
        <v>122</v>
      </c>
      <c r="S2038" s="53" t="s">
        <v>122</v>
      </c>
      <c r="T2038" s="53" t="s">
        <v>121</v>
      </c>
      <c r="U2038" s="53" t="s">
        <v>122</v>
      </c>
      <c r="V2038" s="53" t="s">
        <v>122</v>
      </c>
      <c r="W2038" s="53" t="s">
        <v>240</v>
      </c>
      <c r="X2038" s="55">
        <v>43739</v>
      </c>
      <c r="Y2038" s="55">
        <v>43830</v>
      </c>
      <c r="Z2038" s="53">
        <f t="shared" si="154"/>
        <v>2031</v>
      </c>
      <c r="AA2038" s="54">
        <f t="shared" si="161"/>
        <v>3945</v>
      </c>
      <c r="AB2038" s="54">
        <v>0</v>
      </c>
      <c r="AC2038" s="52"/>
      <c r="AD2038" s="56" t="s">
        <v>400</v>
      </c>
      <c r="AE2038" s="53">
        <f t="shared" si="155"/>
        <v>2031</v>
      </c>
      <c r="AF2038" s="57" t="s">
        <v>401</v>
      </c>
      <c r="AG2038" s="58" t="s">
        <v>173</v>
      </c>
      <c r="AH2038" s="52">
        <f t="shared" si="157"/>
        <v>43830</v>
      </c>
      <c r="AI2038" s="52">
        <f t="shared" si="158"/>
        <v>43830</v>
      </c>
      <c r="AJ2038" s="53" t="s">
        <v>402</v>
      </c>
      <c r="AK2038" s="53"/>
    </row>
    <row r="2039" spans="1:37" ht="15" customHeight="1">
      <c r="A2039" s="51">
        <f t="shared" si="156"/>
        <v>2019</v>
      </c>
      <c r="B2039" s="52">
        <v>43739</v>
      </c>
      <c r="C2039" s="52">
        <v>43830</v>
      </c>
      <c r="D2039" s="53" t="s">
        <v>96</v>
      </c>
      <c r="E2039" s="53">
        <v>211</v>
      </c>
      <c r="F2039" s="53" t="s">
        <v>274</v>
      </c>
      <c r="G2039" s="53" t="s">
        <v>274</v>
      </c>
      <c r="H2039" s="53" t="s">
        <v>275</v>
      </c>
      <c r="I2039" s="53" t="s">
        <v>276</v>
      </c>
      <c r="J2039" s="53" t="s">
        <v>277</v>
      </c>
      <c r="K2039" s="53" t="s">
        <v>278</v>
      </c>
      <c r="L2039" s="53" t="s">
        <v>101</v>
      </c>
      <c r="M2039" s="53" t="s">
        <v>240</v>
      </c>
      <c r="N2039" s="53" t="s">
        <v>103</v>
      </c>
      <c r="O2039" s="53">
        <v>0</v>
      </c>
      <c r="P2039" s="54">
        <v>0</v>
      </c>
      <c r="Q2039" s="53" t="s">
        <v>121</v>
      </c>
      <c r="R2039" s="53" t="s">
        <v>122</v>
      </c>
      <c r="S2039" s="53" t="s">
        <v>122</v>
      </c>
      <c r="T2039" s="53" t="s">
        <v>121</v>
      </c>
      <c r="U2039" s="53" t="s">
        <v>122</v>
      </c>
      <c r="V2039" s="53" t="s">
        <v>122</v>
      </c>
      <c r="W2039" s="53" t="s">
        <v>240</v>
      </c>
      <c r="X2039" s="55">
        <v>43739</v>
      </c>
      <c r="Y2039" s="55">
        <v>43830</v>
      </c>
      <c r="Z2039" s="53">
        <f t="shared" si="154"/>
        <v>2032</v>
      </c>
      <c r="AA2039" s="54">
        <f t="shared" si="161"/>
        <v>3945</v>
      </c>
      <c r="AB2039" s="54">
        <v>0</v>
      </c>
      <c r="AC2039" s="52"/>
      <c r="AD2039" s="56" t="s">
        <v>400</v>
      </c>
      <c r="AE2039" s="53">
        <f t="shared" si="155"/>
        <v>2032</v>
      </c>
      <c r="AF2039" s="57" t="s">
        <v>401</v>
      </c>
      <c r="AG2039" s="58" t="s">
        <v>173</v>
      </c>
      <c r="AH2039" s="52">
        <f t="shared" si="157"/>
        <v>43830</v>
      </c>
      <c r="AI2039" s="52">
        <f t="shared" si="158"/>
        <v>43830</v>
      </c>
      <c r="AJ2039" s="53" t="s">
        <v>402</v>
      </c>
      <c r="AK2039" s="53"/>
    </row>
    <row r="2040" spans="1:37" ht="15" customHeight="1">
      <c r="A2040" s="51">
        <f t="shared" si="156"/>
        <v>2019</v>
      </c>
      <c r="B2040" s="52">
        <v>43739</v>
      </c>
      <c r="C2040" s="52">
        <v>43830</v>
      </c>
      <c r="D2040" s="53" t="s">
        <v>96</v>
      </c>
      <c r="E2040" s="53">
        <v>202</v>
      </c>
      <c r="F2040" s="53" t="s">
        <v>307</v>
      </c>
      <c r="G2040" s="53" t="s">
        <v>972</v>
      </c>
      <c r="H2040" s="53" t="s">
        <v>973</v>
      </c>
      <c r="I2040" s="53" t="s">
        <v>974</v>
      </c>
      <c r="J2040" s="53" t="s">
        <v>976</v>
      </c>
      <c r="K2040" s="53" t="s">
        <v>779</v>
      </c>
      <c r="L2040" s="53" t="s">
        <v>101</v>
      </c>
      <c r="M2040" s="53" t="s">
        <v>240</v>
      </c>
      <c r="N2040" s="53" t="s">
        <v>103</v>
      </c>
      <c r="O2040" s="53">
        <v>0</v>
      </c>
      <c r="P2040" s="54">
        <v>0</v>
      </c>
      <c r="Q2040" s="53" t="s">
        <v>121</v>
      </c>
      <c r="R2040" s="53" t="s">
        <v>122</v>
      </c>
      <c r="S2040" s="53" t="s">
        <v>122</v>
      </c>
      <c r="T2040" s="53" t="s">
        <v>121</v>
      </c>
      <c r="U2040" s="53" t="s">
        <v>122</v>
      </c>
      <c r="V2040" s="53" t="s">
        <v>122</v>
      </c>
      <c r="W2040" s="53" t="s">
        <v>240</v>
      </c>
      <c r="X2040" s="55">
        <v>43739</v>
      </c>
      <c r="Y2040" s="55">
        <v>43830</v>
      </c>
      <c r="Z2040" s="53">
        <f t="shared" si="154"/>
        <v>2033</v>
      </c>
      <c r="AA2040" s="54">
        <f t="shared" si="161"/>
        <v>3945</v>
      </c>
      <c r="AB2040" s="54">
        <v>0</v>
      </c>
      <c r="AC2040" s="52"/>
      <c r="AD2040" s="56" t="s">
        <v>400</v>
      </c>
      <c r="AE2040" s="53">
        <f t="shared" si="155"/>
        <v>2033</v>
      </c>
      <c r="AF2040" s="57" t="s">
        <v>401</v>
      </c>
      <c r="AG2040" s="58" t="s">
        <v>173</v>
      </c>
      <c r="AH2040" s="52">
        <f t="shared" si="157"/>
        <v>43830</v>
      </c>
      <c r="AI2040" s="52">
        <f t="shared" si="158"/>
        <v>43830</v>
      </c>
      <c r="AJ2040" s="53" t="s">
        <v>402</v>
      </c>
      <c r="AK2040" s="53"/>
    </row>
    <row r="2041" spans="1:37" ht="15" customHeight="1">
      <c r="A2041" s="51">
        <f t="shared" si="156"/>
        <v>2019</v>
      </c>
      <c r="B2041" s="52">
        <v>43739</v>
      </c>
      <c r="C2041" s="52">
        <v>43830</v>
      </c>
      <c r="D2041" s="53" t="s">
        <v>96</v>
      </c>
      <c r="E2041" s="53">
        <v>482</v>
      </c>
      <c r="F2041" s="53" t="s">
        <v>259</v>
      </c>
      <c r="G2041" s="53" t="s">
        <v>259</v>
      </c>
      <c r="H2041" s="53" t="s">
        <v>166</v>
      </c>
      <c r="I2041" s="53" t="s">
        <v>2353</v>
      </c>
      <c r="J2041" s="53" t="s">
        <v>2354</v>
      </c>
      <c r="K2041" s="53" t="s">
        <v>2355</v>
      </c>
      <c r="L2041" s="53" t="s">
        <v>101</v>
      </c>
      <c r="M2041" s="53" t="s">
        <v>240</v>
      </c>
      <c r="N2041" s="53" t="s">
        <v>103</v>
      </c>
      <c r="O2041" s="53">
        <v>0</v>
      </c>
      <c r="P2041" s="54">
        <v>0</v>
      </c>
      <c r="Q2041" s="53" t="s">
        <v>121</v>
      </c>
      <c r="R2041" s="53" t="s">
        <v>122</v>
      </c>
      <c r="S2041" s="53" t="s">
        <v>122</v>
      </c>
      <c r="T2041" s="53" t="s">
        <v>121</v>
      </c>
      <c r="U2041" s="53" t="s">
        <v>122</v>
      </c>
      <c r="V2041" s="53" t="s">
        <v>122</v>
      </c>
      <c r="W2041" s="53" t="s">
        <v>240</v>
      </c>
      <c r="X2041" s="55">
        <v>43739</v>
      </c>
      <c r="Y2041" s="55">
        <v>43830</v>
      </c>
      <c r="Z2041" s="53">
        <f t="shared" si="154"/>
        <v>2034</v>
      </c>
      <c r="AA2041" s="54">
        <f t="shared" si="161"/>
        <v>3945</v>
      </c>
      <c r="AB2041" s="54">
        <v>0</v>
      </c>
      <c r="AC2041" s="52"/>
      <c r="AD2041" s="56" t="s">
        <v>400</v>
      </c>
      <c r="AE2041" s="53">
        <f t="shared" si="155"/>
        <v>2034</v>
      </c>
      <c r="AF2041" s="57" t="s">
        <v>401</v>
      </c>
      <c r="AG2041" s="58" t="s">
        <v>173</v>
      </c>
      <c r="AH2041" s="52">
        <f t="shared" si="157"/>
        <v>43830</v>
      </c>
      <c r="AI2041" s="52">
        <f t="shared" si="158"/>
        <v>43830</v>
      </c>
      <c r="AJ2041" s="53" t="s">
        <v>402</v>
      </c>
      <c r="AK2041" s="53"/>
    </row>
    <row r="2042" spans="1:37" ht="15" customHeight="1">
      <c r="A2042" s="51">
        <f t="shared" si="156"/>
        <v>2019</v>
      </c>
      <c r="B2042" s="52">
        <v>43739</v>
      </c>
      <c r="C2042" s="52">
        <v>43830</v>
      </c>
      <c r="D2042" s="53" t="s">
        <v>96</v>
      </c>
      <c r="E2042" s="53">
        <v>202</v>
      </c>
      <c r="F2042" s="53" t="s">
        <v>251</v>
      </c>
      <c r="G2042" s="53" t="s">
        <v>251</v>
      </c>
      <c r="H2042" s="53" t="s">
        <v>180</v>
      </c>
      <c r="I2042" s="53" t="s">
        <v>1333</v>
      </c>
      <c r="J2042" s="53" t="s">
        <v>1334</v>
      </c>
      <c r="K2042" s="53" t="s">
        <v>257</v>
      </c>
      <c r="L2042" s="53" t="s">
        <v>101</v>
      </c>
      <c r="M2042" s="53" t="s">
        <v>240</v>
      </c>
      <c r="N2042" s="53" t="s">
        <v>103</v>
      </c>
      <c r="O2042" s="53">
        <v>0</v>
      </c>
      <c r="P2042" s="54">
        <v>0</v>
      </c>
      <c r="Q2042" s="53" t="s">
        <v>121</v>
      </c>
      <c r="R2042" s="53" t="s">
        <v>122</v>
      </c>
      <c r="S2042" s="53" t="s">
        <v>122</v>
      </c>
      <c r="T2042" s="53" t="s">
        <v>121</v>
      </c>
      <c r="U2042" s="53" t="s">
        <v>122</v>
      </c>
      <c r="V2042" s="53" t="s">
        <v>122</v>
      </c>
      <c r="W2042" s="53" t="s">
        <v>240</v>
      </c>
      <c r="X2042" s="55">
        <v>43739</v>
      </c>
      <c r="Y2042" s="55">
        <v>43830</v>
      </c>
      <c r="Z2042" s="53">
        <f t="shared" si="154"/>
        <v>2035</v>
      </c>
      <c r="AA2042" s="54">
        <f>1800+1800+1800</f>
        <v>5400</v>
      </c>
      <c r="AB2042" s="54">
        <v>0</v>
      </c>
      <c r="AC2042" s="52"/>
      <c r="AD2042" s="56" t="s">
        <v>400</v>
      </c>
      <c r="AE2042" s="53">
        <f t="shared" si="155"/>
        <v>2035</v>
      </c>
      <c r="AF2042" s="57" t="s">
        <v>401</v>
      </c>
      <c r="AG2042" s="58" t="s">
        <v>173</v>
      </c>
      <c r="AH2042" s="52">
        <f t="shared" si="157"/>
        <v>43830</v>
      </c>
      <c r="AI2042" s="52">
        <f t="shared" si="158"/>
        <v>43830</v>
      </c>
      <c r="AJ2042" s="53" t="s">
        <v>402</v>
      </c>
      <c r="AK2042" s="53"/>
    </row>
    <row r="2043" spans="1:37" ht="15" customHeight="1">
      <c r="A2043" s="51">
        <f t="shared" si="156"/>
        <v>2019</v>
      </c>
      <c r="B2043" s="52">
        <v>43739</v>
      </c>
      <c r="C2043" s="52">
        <v>43830</v>
      </c>
      <c r="D2043" s="53" t="s">
        <v>96</v>
      </c>
      <c r="E2043" s="53">
        <v>203</v>
      </c>
      <c r="F2043" s="53" t="s">
        <v>307</v>
      </c>
      <c r="G2043" s="59" t="s">
        <v>126</v>
      </c>
      <c r="H2043" s="53" t="s">
        <v>127</v>
      </c>
      <c r="I2043" s="53" t="s">
        <v>1366</v>
      </c>
      <c r="J2043" s="53" t="s">
        <v>1367</v>
      </c>
      <c r="K2043" s="53" t="s">
        <v>1368</v>
      </c>
      <c r="L2043" s="53" t="s">
        <v>101</v>
      </c>
      <c r="M2043" s="53" t="s">
        <v>1711</v>
      </c>
      <c r="N2043" s="53" t="s">
        <v>103</v>
      </c>
      <c r="O2043" s="53">
        <v>0</v>
      </c>
      <c r="P2043" s="54">
        <v>0</v>
      </c>
      <c r="Q2043" s="53" t="s">
        <v>121</v>
      </c>
      <c r="R2043" s="53" t="s">
        <v>122</v>
      </c>
      <c r="S2043" s="53" t="s">
        <v>122</v>
      </c>
      <c r="T2043" s="53" t="s">
        <v>121</v>
      </c>
      <c r="U2043" s="53" t="s">
        <v>122</v>
      </c>
      <c r="V2043" s="53" t="s">
        <v>122</v>
      </c>
      <c r="W2043" s="53" t="s">
        <v>2674</v>
      </c>
      <c r="X2043" s="55">
        <v>43809</v>
      </c>
      <c r="Y2043" s="55">
        <f t="shared" ref="Y2043:Y2064" si="162">+X2043</f>
        <v>43809</v>
      </c>
      <c r="Z2043" s="53">
        <f t="shared" si="154"/>
        <v>2036</v>
      </c>
      <c r="AA2043" s="54">
        <v>2021.98</v>
      </c>
      <c r="AB2043" s="54">
        <v>0</v>
      </c>
      <c r="AC2043" s="52"/>
      <c r="AD2043" s="56" t="s">
        <v>400</v>
      </c>
      <c r="AE2043" s="53">
        <f t="shared" si="155"/>
        <v>2036</v>
      </c>
      <c r="AF2043" s="57" t="s">
        <v>401</v>
      </c>
      <c r="AG2043" s="58" t="s">
        <v>173</v>
      </c>
      <c r="AH2043" s="52">
        <f t="shared" si="157"/>
        <v>43830</v>
      </c>
      <c r="AI2043" s="52">
        <f t="shared" si="158"/>
        <v>43830</v>
      </c>
      <c r="AJ2043" s="53" t="s">
        <v>402</v>
      </c>
      <c r="AK2043" s="53"/>
    </row>
    <row r="2044" spans="1:37" ht="15" customHeight="1">
      <c r="A2044" s="51">
        <f t="shared" si="156"/>
        <v>2019</v>
      </c>
      <c r="B2044" s="52">
        <v>43739</v>
      </c>
      <c r="C2044" s="52">
        <v>43830</v>
      </c>
      <c r="D2044" s="53" t="s">
        <v>99</v>
      </c>
      <c r="E2044" s="53"/>
      <c r="F2044" s="53"/>
      <c r="G2044" s="53"/>
      <c r="H2044" s="53"/>
      <c r="I2044" s="53" t="s">
        <v>992</v>
      </c>
      <c r="J2044" s="53" t="s">
        <v>200</v>
      </c>
      <c r="K2044" s="53" t="s">
        <v>993</v>
      </c>
      <c r="L2044" s="53" t="s">
        <v>101</v>
      </c>
      <c r="M2044" s="53" t="s">
        <v>700</v>
      </c>
      <c r="N2044" s="53" t="s">
        <v>103</v>
      </c>
      <c r="O2044" s="53">
        <v>2</v>
      </c>
      <c r="P2044" s="54">
        <v>1692.5</v>
      </c>
      <c r="Q2044" s="53" t="s">
        <v>121</v>
      </c>
      <c r="R2044" s="53" t="s">
        <v>701</v>
      </c>
      <c r="S2044" s="53" t="s">
        <v>356</v>
      </c>
      <c r="T2044" s="53" t="s">
        <v>121</v>
      </c>
      <c r="U2044" s="53" t="s">
        <v>122</v>
      </c>
      <c r="V2044" s="53" t="s">
        <v>122</v>
      </c>
      <c r="W2044" s="53" t="s">
        <v>702</v>
      </c>
      <c r="X2044" s="55">
        <v>43746</v>
      </c>
      <c r="Y2044" s="55">
        <f t="shared" si="162"/>
        <v>43746</v>
      </c>
      <c r="Z2044" s="53">
        <f t="shared" si="154"/>
        <v>2037</v>
      </c>
      <c r="AA2044" s="54">
        <f>1692.5+1692.5</f>
        <v>3385</v>
      </c>
      <c r="AB2044" s="54">
        <v>0</v>
      </c>
      <c r="AC2044" s="52"/>
      <c r="AD2044" s="56" t="s">
        <v>400</v>
      </c>
      <c r="AE2044" s="53">
        <f t="shared" si="155"/>
        <v>2037</v>
      </c>
      <c r="AF2044" s="57" t="s">
        <v>401</v>
      </c>
      <c r="AG2044" s="58" t="s">
        <v>173</v>
      </c>
      <c r="AH2044" s="52">
        <f t="shared" si="157"/>
        <v>43830</v>
      </c>
      <c r="AI2044" s="52">
        <f t="shared" si="158"/>
        <v>43830</v>
      </c>
      <c r="AJ2044" s="53" t="s">
        <v>402</v>
      </c>
      <c r="AK2044" s="53"/>
    </row>
    <row r="2045" spans="1:37" ht="15" customHeight="1">
      <c r="A2045" s="51">
        <f t="shared" si="156"/>
        <v>2019</v>
      </c>
      <c r="B2045" s="52">
        <v>43739</v>
      </c>
      <c r="C2045" s="52">
        <v>43830</v>
      </c>
      <c r="D2045" s="53" t="s">
        <v>99</v>
      </c>
      <c r="E2045" s="53"/>
      <c r="F2045" s="53"/>
      <c r="G2045" s="53"/>
      <c r="H2045" s="53"/>
      <c r="I2045" s="53" t="s">
        <v>992</v>
      </c>
      <c r="J2045" s="53" t="s">
        <v>200</v>
      </c>
      <c r="K2045" s="53" t="s">
        <v>993</v>
      </c>
      <c r="L2045" s="53" t="s">
        <v>101</v>
      </c>
      <c r="M2045" s="53" t="s">
        <v>700</v>
      </c>
      <c r="N2045" s="53" t="s">
        <v>103</v>
      </c>
      <c r="O2045" s="53">
        <v>2</v>
      </c>
      <c r="P2045" s="54">
        <v>1465</v>
      </c>
      <c r="Q2045" s="53" t="s">
        <v>121</v>
      </c>
      <c r="R2045" s="53" t="s">
        <v>701</v>
      </c>
      <c r="S2045" s="53" t="s">
        <v>356</v>
      </c>
      <c r="T2045" s="53" t="s">
        <v>121</v>
      </c>
      <c r="U2045" s="53" t="s">
        <v>122</v>
      </c>
      <c r="V2045" s="53" t="s">
        <v>122</v>
      </c>
      <c r="W2045" s="53" t="s">
        <v>702</v>
      </c>
      <c r="X2045" s="55">
        <v>43739</v>
      </c>
      <c r="Y2045" s="55">
        <v>43739</v>
      </c>
      <c r="Z2045" s="53">
        <f t="shared" ref="Z2045:Z2108" si="163">+Z2044+1</f>
        <v>2038</v>
      </c>
      <c r="AA2045" s="54">
        <v>2930</v>
      </c>
      <c r="AB2045" s="54">
        <v>0</v>
      </c>
      <c r="AC2045" s="52"/>
      <c r="AD2045" s="56" t="s">
        <v>400</v>
      </c>
      <c r="AE2045" s="53">
        <f t="shared" ref="AE2045:AE2108" si="164">+AE2044+1</f>
        <v>2038</v>
      </c>
      <c r="AF2045" s="57" t="s">
        <v>401</v>
      </c>
      <c r="AG2045" s="58" t="s">
        <v>173</v>
      </c>
      <c r="AH2045" s="52">
        <f t="shared" si="157"/>
        <v>43830</v>
      </c>
      <c r="AI2045" s="52">
        <f t="shared" si="158"/>
        <v>43830</v>
      </c>
      <c r="AJ2045" s="53" t="s">
        <v>402</v>
      </c>
      <c r="AK2045" s="53"/>
    </row>
    <row r="2046" spans="1:37" ht="15" customHeight="1">
      <c r="A2046" s="51">
        <f t="shared" ref="A2046:A2109" si="165">YEAR(B2046)</f>
        <v>2019</v>
      </c>
      <c r="B2046" s="52">
        <v>43739</v>
      </c>
      <c r="C2046" s="52">
        <v>43830</v>
      </c>
      <c r="D2046" s="53" t="s">
        <v>99</v>
      </c>
      <c r="E2046" s="53"/>
      <c r="F2046" s="53"/>
      <c r="G2046" s="53"/>
      <c r="H2046" s="53"/>
      <c r="I2046" s="53" t="s">
        <v>992</v>
      </c>
      <c r="J2046" s="53" t="s">
        <v>200</v>
      </c>
      <c r="K2046" s="53" t="s">
        <v>993</v>
      </c>
      <c r="L2046" s="53" t="s">
        <v>101</v>
      </c>
      <c r="M2046" s="53" t="s">
        <v>700</v>
      </c>
      <c r="N2046" s="53" t="s">
        <v>103</v>
      </c>
      <c r="O2046" s="53">
        <v>2</v>
      </c>
      <c r="P2046" s="54">
        <v>662.5</v>
      </c>
      <c r="Q2046" s="53" t="s">
        <v>121</v>
      </c>
      <c r="R2046" s="53" t="s">
        <v>701</v>
      </c>
      <c r="S2046" s="53" t="s">
        <v>356</v>
      </c>
      <c r="T2046" s="53" t="s">
        <v>121</v>
      </c>
      <c r="U2046" s="53" t="s">
        <v>122</v>
      </c>
      <c r="V2046" s="53" t="s">
        <v>122</v>
      </c>
      <c r="W2046" s="53" t="s">
        <v>702</v>
      </c>
      <c r="X2046" s="55">
        <v>43740</v>
      </c>
      <c r="Y2046" s="55">
        <f t="shared" si="162"/>
        <v>43740</v>
      </c>
      <c r="Z2046" s="53">
        <f t="shared" si="163"/>
        <v>2039</v>
      </c>
      <c r="AA2046" s="54">
        <v>1325</v>
      </c>
      <c r="AB2046" s="54">
        <v>0</v>
      </c>
      <c r="AC2046" s="52"/>
      <c r="AD2046" s="56" t="s">
        <v>400</v>
      </c>
      <c r="AE2046" s="53">
        <f t="shared" si="164"/>
        <v>2039</v>
      </c>
      <c r="AF2046" s="57" t="s">
        <v>401</v>
      </c>
      <c r="AG2046" s="58" t="s">
        <v>173</v>
      </c>
      <c r="AH2046" s="52">
        <f t="shared" si="157"/>
        <v>43830</v>
      </c>
      <c r="AI2046" s="52">
        <f t="shared" si="158"/>
        <v>43830</v>
      </c>
      <c r="AJ2046" s="53" t="s">
        <v>402</v>
      </c>
      <c r="AK2046" s="53"/>
    </row>
    <row r="2047" spans="1:37" ht="15" customHeight="1">
      <c r="A2047" s="51">
        <f t="shared" si="165"/>
        <v>2019</v>
      </c>
      <c r="B2047" s="52">
        <v>43739</v>
      </c>
      <c r="C2047" s="52">
        <v>43830</v>
      </c>
      <c r="D2047" s="53" t="s">
        <v>96</v>
      </c>
      <c r="E2047" s="53">
        <v>545</v>
      </c>
      <c r="F2047" s="53" t="s">
        <v>279</v>
      </c>
      <c r="G2047" s="53" t="s">
        <v>279</v>
      </c>
      <c r="H2047" s="53" t="s">
        <v>280</v>
      </c>
      <c r="I2047" s="53" t="s">
        <v>281</v>
      </c>
      <c r="J2047" s="53" t="s">
        <v>162</v>
      </c>
      <c r="K2047" s="53" t="s">
        <v>282</v>
      </c>
      <c r="L2047" s="53" t="s">
        <v>101</v>
      </c>
      <c r="M2047" s="53" t="s">
        <v>2675</v>
      </c>
      <c r="N2047" s="53" t="s">
        <v>103</v>
      </c>
      <c r="O2047" s="53">
        <v>4</v>
      </c>
      <c r="P2047" s="54">
        <f>(6960/5)*4</f>
        <v>5568</v>
      </c>
      <c r="Q2047" s="53" t="s">
        <v>121</v>
      </c>
      <c r="R2047" s="53" t="s">
        <v>122</v>
      </c>
      <c r="S2047" s="53" t="s">
        <v>122</v>
      </c>
      <c r="T2047" s="53" t="s">
        <v>121</v>
      </c>
      <c r="U2047" s="53" t="s">
        <v>122</v>
      </c>
      <c r="V2047" s="53" t="s">
        <v>202</v>
      </c>
      <c r="W2047" s="53" t="s">
        <v>125</v>
      </c>
      <c r="X2047" s="55">
        <v>43759</v>
      </c>
      <c r="Y2047" s="55">
        <f>+X2047</f>
        <v>43759</v>
      </c>
      <c r="Z2047" s="53">
        <f t="shared" si="163"/>
        <v>2040</v>
      </c>
      <c r="AA2047" s="54">
        <v>3690</v>
      </c>
      <c r="AB2047" s="54">
        <v>0</v>
      </c>
      <c r="AC2047" s="52"/>
      <c r="AD2047" s="56" t="s">
        <v>400</v>
      </c>
      <c r="AE2047" s="53">
        <f t="shared" si="164"/>
        <v>2040</v>
      </c>
      <c r="AF2047" s="57" t="s">
        <v>401</v>
      </c>
      <c r="AG2047" s="58" t="s">
        <v>173</v>
      </c>
      <c r="AH2047" s="52">
        <f t="shared" si="157"/>
        <v>43830</v>
      </c>
      <c r="AI2047" s="52">
        <f t="shared" si="158"/>
        <v>43830</v>
      </c>
      <c r="AJ2047" s="53" t="s">
        <v>402</v>
      </c>
      <c r="AK2047" s="53"/>
    </row>
    <row r="2048" spans="1:37" ht="15" customHeight="1">
      <c r="A2048" s="51">
        <f t="shared" si="165"/>
        <v>2019</v>
      </c>
      <c r="B2048" s="52">
        <v>43739</v>
      </c>
      <c r="C2048" s="52">
        <v>43830</v>
      </c>
      <c r="D2048" s="53" t="s">
        <v>96</v>
      </c>
      <c r="E2048" s="53">
        <v>203</v>
      </c>
      <c r="F2048" s="53" t="s">
        <v>307</v>
      </c>
      <c r="G2048" s="59" t="s">
        <v>126</v>
      </c>
      <c r="H2048" s="53" t="s">
        <v>127</v>
      </c>
      <c r="I2048" s="53" t="s">
        <v>1366</v>
      </c>
      <c r="J2048" s="53" t="s">
        <v>1367</v>
      </c>
      <c r="K2048" s="53" t="s">
        <v>1368</v>
      </c>
      <c r="L2048" s="53" t="s">
        <v>101</v>
      </c>
      <c r="M2048" s="53" t="s">
        <v>2676</v>
      </c>
      <c r="N2048" s="53" t="s">
        <v>103</v>
      </c>
      <c r="O2048" s="53">
        <v>0</v>
      </c>
      <c r="P2048" s="54">
        <v>0</v>
      </c>
      <c r="Q2048" s="53" t="s">
        <v>121</v>
      </c>
      <c r="R2048" s="53" t="s">
        <v>122</v>
      </c>
      <c r="S2048" s="53" t="s">
        <v>122</v>
      </c>
      <c r="T2048" s="53" t="s">
        <v>121</v>
      </c>
      <c r="U2048" s="53" t="s">
        <v>2677</v>
      </c>
      <c r="V2048" s="53" t="s">
        <v>2678</v>
      </c>
      <c r="W2048" s="53" t="s">
        <v>125</v>
      </c>
      <c r="X2048" s="55">
        <v>43754</v>
      </c>
      <c r="Y2048" s="55">
        <f t="shared" si="162"/>
        <v>43754</v>
      </c>
      <c r="Z2048" s="53">
        <f t="shared" si="163"/>
        <v>2041</v>
      </c>
      <c r="AA2048" s="54">
        <v>3604.42</v>
      </c>
      <c r="AB2048" s="54">
        <v>0</v>
      </c>
      <c r="AC2048" s="52"/>
      <c r="AD2048" s="56" t="s">
        <v>400</v>
      </c>
      <c r="AE2048" s="53">
        <f t="shared" si="164"/>
        <v>2041</v>
      </c>
      <c r="AF2048" s="57" t="s">
        <v>401</v>
      </c>
      <c r="AG2048" s="58" t="s">
        <v>173</v>
      </c>
      <c r="AH2048" s="52">
        <f t="shared" si="157"/>
        <v>43830</v>
      </c>
      <c r="AI2048" s="52">
        <f t="shared" si="158"/>
        <v>43830</v>
      </c>
      <c r="AJ2048" s="53" t="s">
        <v>402</v>
      </c>
      <c r="AK2048" s="53"/>
    </row>
    <row r="2049" spans="1:37" ht="15" customHeight="1">
      <c r="A2049" s="51">
        <f t="shared" si="165"/>
        <v>2019</v>
      </c>
      <c r="B2049" s="52">
        <v>43739</v>
      </c>
      <c r="C2049" s="52">
        <v>43830</v>
      </c>
      <c r="D2049" s="53" t="s">
        <v>96</v>
      </c>
      <c r="E2049" s="53">
        <v>545</v>
      </c>
      <c r="F2049" s="53" t="s">
        <v>283</v>
      </c>
      <c r="G2049" s="53" t="s">
        <v>283</v>
      </c>
      <c r="H2049" s="53" t="s">
        <v>283</v>
      </c>
      <c r="I2049" s="53" t="s">
        <v>284</v>
      </c>
      <c r="J2049" s="53" t="s">
        <v>285</v>
      </c>
      <c r="K2049" s="53" t="s">
        <v>286</v>
      </c>
      <c r="L2049" s="53" t="s">
        <v>101</v>
      </c>
      <c r="M2049" s="53" t="s">
        <v>2679</v>
      </c>
      <c r="N2049" s="53" t="s">
        <v>103</v>
      </c>
      <c r="O2049" s="53">
        <v>0</v>
      </c>
      <c r="P2049" s="54">
        <v>0</v>
      </c>
      <c r="Q2049" s="53" t="s">
        <v>121</v>
      </c>
      <c r="R2049" s="53" t="s">
        <v>122</v>
      </c>
      <c r="S2049" s="53" t="s">
        <v>122</v>
      </c>
      <c r="T2049" s="53" t="s">
        <v>121</v>
      </c>
      <c r="U2049" s="53" t="s">
        <v>2680</v>
      </c>
      <c r="V2049" s="53" t="s">
        <v>2681</v>
      </c>
      <c r="W2049" s="53" t="s">
        <v>125</v>
      </c>
      <c r="X2049" s="55">
        <v>43753</v>
      </c>
      <c r="Y2049" s="55">
        <f t="shared" si="162"/>
        <v>43753</v>
      </c>
      <c r="Z2049" s="53">
        <f t="shared" si="163"/>
        <v>2042</v>
      </c>
      <c r="AA2049" s="54">
        <v>2945.28</v>
      </c>
      <c r="AB2049" s="54">
        <v>0</v>
      </c>
      <c r="AC2049" s="52"/>
      <c r="AD2049" s="56" t="s">
        <v>400</v>
      </c>
      <c r="AE2049" s="53">
        <f t="shared" si="164"/>
        <v>2042</v>
      </c>
      <c r="AF2049" s="57" t="s">
        <v>401</v>
      </c>
      <c r="AG2049" s="58" t="s">
        <v>173</v>
      </c>
      <c r="AH2049" s="52">
        <f t="shared" si="157"/>
        <v>43830</v>
      </c>
      <c r="AI2049" s="52">
        <f t="shared" si="158"/>
        <v>43830</v>
      </c>
      <c r="AJ2049" s="53" t="s">
        <v>402</v>
      </c>
      <c r="AK2049" s="53"/>
    </row>
    <row r="2050" spans="1:37" ht="15" customHeight="1">
      <c r="A2050" s="51">
        <f t="shared" si="165"/>
        <v>2019</v>
      </c>
      <c r="B2050" s="52">
        <v>43739</v>
      </c>
      <c r="C2050" s="52">
        <v>43830</v>
      </c>
      <c r="D2050" s="53" t="s">
        <v>96</v>
      </c>
      <c r="E2050" s="53">
        <v>545</v>
      </c>
      <c r="F2050" s="53" t="s">
        <v>283</v>
      </c>
      <c r="G2050" s="53" t="s">
        <v>283</v>
      </c>
      <c r="H2050" s="53" t="s">
        <v>283</v>
      </c>
      <c r="I2050" s="53" t="s">
        <v>284</v>
      </c>
      <c r="J2050" s="53" t="s">
        <v>285</v>
      </c>
      <c r="K2050" s="53" t="s">
        <v>286</v>
      </c>
      <c r="L2050" s="53" t="s">
        <v>101</v>
      </c>
      <c r="M2050" s="53" t="s">
        <v>2679</v>
      </c>
      <c r="N2050" s="53" t="s">
        <v>103</v>
      </c>
      <c r="O2050" s="53">
        <v>0</v>
      </c>
      <c r="P2050" s="54">
        <v>0</v>
      </c>
      <c r="Q2050" s="53" t="s">
        <v>121</v>
      </c>
      <c r="R2050" s="53" t="s">
        <v>122</v>
      </c>
      <c r="S2050" s="53" t="s">
        <v>122</v>
      </c>
      <c r="T2050" s="53" t="s">
        <v>121</v>
      </c>
      <c r="U2050" s="53" t="s">
        <v>2680</v>
      </c>
      <c r="V2050" s="53" t="s">
        <v>2681</v>
      </c>
      <c r="W2050" s="53" t="s">
        <v>125</v>
      </c>
      <c r="X2050" s="55">
        <v>43745</v>
      </c>
      <c r="Y2050" s="55">
        <f t="shared" si="162"/>
        <v>43745</v>
      </c>
      <c r="Z2050" s="53">
        <f t="shared" si="163"/>
        <v>2043</v>
      </c>
      <c r="AA2050" s="54">
        <v>9627</v>
      </c>
      <c r="AB2050" s="54">
        <v>0</v>
      </c>
      <c r="AC2050" s="52"/>
      <c r="AD2050" s="56" t="s">
        <v>400</v>
      </c>
      <c r="AE2050" s="53">
        <f t="shared" si="164"/>
        <v>2043</v>
      </c>
      <c r="AF2050" s="57" t="s">
        <v>401</v>
      </c>
      <c r="AG2050" s="58" t="s">
        <v>173</v>
      </c>
      <c r="AH2050" s="52">
        <f t="shared" si="157"/>
        <v>43830</v>
      </c>
      <c r="AI2050" s="52">
        <f t="shared" si="158"/>
        <v>43830</v>
      </c>
      <c r="AJ2050" s="53" t="s">
        <v>402</v>
      </c>
      <c r="AK2050" s="53"/>
    </row>
    <row r="2051" spans="1:37" ht="15" customHeight="1">
      <c r="A2051" s="51">
        <f t="shared" si="165"/>
        <v>2019</v>
      </c>
      <c r="B2051" s="52">
        <v>43739</v>
      </c>
      <c r="C2051" s="52">
        <v>43830</v>
      </c>
      <c r="D2051" s="53" t="s">
        <v>96</v>
      </c>
      <c r="E2051" s="60">
        <v>203</v>
      </c>
      <c r="F2051" s="60" t="s">
        <v>114</v>
      </c>
      <c r="G2051" s="60" t="s">
        <v>115</v>
      </c>
      <c r="H2051" s="60" t="s">
        <v>116</v>
      </c>
      <c r="I2051" s="60" t="s">
        <v>117</v>
      </c>
      <c r="J2051" s="60" t="s">
        <v>118</v>
      </c>
      <c r="K2051" s="60" t="s">
        <v>119</v>
      </c>
      <c r="L2051" s="53" t="s">
        <v>101</v>
      </c>
      <c r="M2051" s="53" t="s">
        <v>2682</v>
      </c>
      <c r="N2051" s="53" t="s">
        <v>103</v>
      </c>
      <c r="O2051" s="53">
        <v>0</v>
      </c>
      <c r="P2051" s="54">
        <v>0</v>
      </c>
      <c r="Q2051" s="53" t="s">
        <v>121</v>
      </c>
      <c r="R2051" s="53" t="s">
        <v>122</v>
      </c>
      <c r="S2051" s="53" t="s">
        <v>122</v>
      </c>
      <c r="T2051" s="53" t="s">
        <v>121</v>
      </c>
      <c r="U2051" s="53" t="s">
        <v>136</v>
      </c>
      <c r="V2051" s="53" t="s">
        <v>136</v>
      </c>
      <c r="W2051" s="53" t="s">
        <v>125</v>
      </c>
      <c r="X2051" s="55">
        <v>43763</v>
      </c>
      <c r="Y2051" s="55">
        <f>+X2051</f>
        <v>43763</v>
      </c>
      <c r="Z2051" s="53">
        <f t="shared" si="163"/>
        <v>2044</v>
      </c>
      <c r="AA2051" s="54">
        <v>33122.18</v>
      </c>
      <c r="AB2051" s="54">
        <v>0</v>
      </c>
      <c r="AC2051" s="52"/>
      <c r="AD2051" s="56" t="s">
        <v>400</v>
      </c>
      <c r="AE2051" s="53">
        <f t="shared" si="164"/>
        <v>2044</v>
      </c>
      <c r="AF2051" s="57" t="s">
        <v>401</v>
      </c>
      <c r="AG2051" s="58" t="s">
        <v>173</v>
      </c>
      <c r="AH2051" s="52">
        <f t="shared" si="157"/>
        <v>43830</v>
      </c>
      <c r="AI2051" s="52">
        <f t="shared" si="158"/>
        <v>43830</v>
      </c>
      <c r="AJ2051" s="53" t="s">
        <v>402</v>
      </c>
      <c r="AK2051" s="53"/>
    </row>
    <row r="2052" spans="1:37" ht="15" customHeight="1">
      <c r="A2052" s="51">
        <f t="shared" si="165"/>
        <v>2019</v>
      </c>
      <c r="B2052" s="52">
        <v>43739</v>
      </c>
      <c r="C2052" s="52">
        <v>43830</v>
      </c>
      <c r="D2052" s="53" t="s">
        <v>96</v>
      </c>
      <c r="E2052" s="53">
        <v>203</v>
      </c>
      <c r="F2052" s="53" t="s">
        <v>307</v>
      </c>
      <c r="G2052" s="59" t="s">
        <v>126</v>
      </c>
      <c r="H2052" s="53" t="s">
        <v>127</v>
      </c>
      <c r="I2052" s="53" t="s">
        <v>1366</v>
      </c>
      <c r="J2052" s="53" t="s">
        <v>1367</v>
      </c>
      <c r="K2052" s="53" t="s">
        <v>1368</v>
      </c>
      <c r="L2052" s="53" t="s">
        <v>101</v>
      </c>
      <c r="M2052" s="53" t="s">
        <v>2676</v>
      </c>
      <c r="N2052" s="53" t="s">
        <v>103</v>
      </c>
      <c r="O2052" s="53">
        <v>0</v>
      </c>
      <c r="P2052" s="54">
        <v>0</v>
      </c>
      <c r="Q2052" s="53" t="s">
        <v>121</v>
      </c>
      <c r="R2052" s="53" t="s">
        <v>122</v>
      </c>
      <c r="S2052" s="53" t="s">
        <v>122</v>
      </c>
      <c r="T2052" s="53" t="s">
        <v>121</v>
      </c>
      <c r="U2052" s="53" t="s">
        <v>2677</v>
      </c>
      <c r="V2052" s="53" t="s">
        <v>2678</v>
      </c>
      <c r="W2052" s="53" t="s">
        <v>125</v>
      </c>
      <c r="X2052" s="55">
        <v>43767</v>
      </c>
      <c r="Y2052" s="55">
        <f t="shared" ref="Y2052:Y2053" si="166">+X2052</f>
        <v>43767</v>
      </c>
      <c r="Z2052" s="53">
        <f t="shared" si="163"/>
        <v>2045</v>
      </c>
      <c r="AA2052" s="54">
        <v>8002</v>
      </c>
      <c r="AB2052" s="54">
        <v>0</v>
      </c>
      <c r="AC2052" s="52"/>
      <c r="AD2052" s="56" t="s">
        <v>400</v>
      </c>
      <c r="AE2052" s="53">
        <f t="shared" si="164"/>
        <v>2045</v>
      </c>
      <c r="AF2052" s="57" t="s">
        <v>401</v>
      </c>
      <c r="AG2052" s="58" t="s">
        <v>173</v>
      </c>
      <c r="AH2052" s="52">
        <f t="shared" si="157"/>
        <v>43830</v>
      </c>
      <c r="AI2052" s="52">
        <f t="shared" si="158"/>
        <v>43830</v>
      </c>
      <c r="AJ2052" s="53" t="s">
        <v>402</v>
      </c>
      <c r="AK2052" s="53"/>
    </row>
    <row r="2053" spans="1:37" ht="15" customHeight="1">
      <c r="A2053" s="51">
        <f t="shared" si="165"/>
        <v>2019</v>
      </c>
      <c r="B2053" s="52">
        <v>43739</v>
      </c>
      <c r="C2053" s="52">
        <v>43830</v>
      </c>
      <c r="D2053" s="53" t="s">
        <v>96</v>
      </c>
      <c r="E2053" s="53">
        <v>375</v>
      </c>
      <c r="F2053" s="53" t="s">
        <v>902</v>
      </c>
      <c r="G2053" s="53" t="s">
        <v>902</v>
      </c>
      <c r="H2053" s="53" t="s">
        <v>1966</v>
      </c>
      <c r="I2053" s="53" t="s">
        <v>1967</v>
      </c>
      <c r="J2053" s="53" t="s">
        <v>162</v>
      </c>
      <c r="K2053" s="53" t="s">
        <v>282</v>
      </c>
      <c r="L2053" s="53" t="s">
        <v>101</v>
      </c>
      <c r="M2053" s="53" t="s">
        <v>233</v>
      </c>
      <c r="N2053" s="53" t="s">
        <v>103</v>
      </c>
      <c r="O2053" s="53">
        <v>0</v>
      </c>
      <c r="P2053" s="54">
        <v>0</v>
      </c>
      <c r="Q2053" s="53" t="s">
        <v>121</v>
      </c>
      <c r="R2053" s="53" t="s">
        <v>701</v>
      </c>
      <c r="S2053" s="53" t="s">
        <v>122</v>
      </c>
      <c r="T2053" s="53" t="s">
        <v>121</v>
      </c>
      <c r="U2053" s="53" t="s">
        <v>122</v>
      </c>
      <c r="V2053" s="53" t="s">
        <v>202</v>
      </c>
      <c r="W2053" s="60" t="s">
        <v>1968</v>
      </c>
      <c r="X2053" s="55">
        <v>43788</v>
      </c>
      <c r="Y2053" s="55">
        <f t="shared" si="166"/>
        <v>43788</v>
      </c>
      <c r="Z2053" s="53">
        <f t="shared" si="163"/>
        <v>2046</v>
      </c>
      <c r="AA2053" s="54">
        <v>630</v>
      </c>
      <c r="AB2053" s="54">
        <v>0</v>
      </c>
      <c r="AC2053" s="52"/>
      <c r="AD2053" s="56" t="s">
        <v>400</v>
      </c>
      <c r="AE2053" s="53">
        <f t="shared" si="164"/>
        <v>2046</v>
      </c>
      <c r="AF2053" s="57" t="s">
        <v>401</v>
      </c>
      <c r="AG2053" s="58" t="s">
        <v>173</v>
      </c>
      <c r="AH2053" s="52">
        <f t="shared" si="157"/>
        <v>43830</v>
      </c>
      <c r="AI2053" s="52">
        <f t="shared" si="158"/>
        <v>43830</v>
      </c>
      <c r="AJ2053" s="53" t="s">
        <v>402</v>
      </c>
      <c r="AK2053" s="53"/>
    </row>
    <row r="2054" spans="1:37" ht="15" customHeight="1">
      <c r="A2054" s="51">
        <f t="shared" si="165"/>
        <v>2019</v>
      </c>
      <c r="B2054" s="52">
        <v>43739</v>
      </c>
      <c r="C2054" s="52">
        <v>43830</v>
      </c>
      <c r="D2054" s="53" t="s">
        <v>96</v>
      </c>
      <c r="E2054" s="53">
        <v>203</v>
      </c>
      <c r="F2054" s="53" t="s">
        <v>307</v>
      </c>
      <c r="G2054" s="53" t="s">
        <v>2683</v>
      </c>
      <c r="H2054" s="53" t="s">
        <v>2683</v>
      </c>
      <c r="I2054" s="53" t="s">
        <v>2684</v>
      </c>
      <c r="J2054" s="53" t="s">
        <v>2685</v>
      </c>
      <c r="K2054" s="53" t="s">
        <v>2686</v>
      </c>
      <c r="L2054" s="53" t="s">
        <v>101</v>
      </c>
      <c r="M2054" s="53" t="s">
        <v>202</v>
      </c>
      <c r="N2054" s="53" t="s">
        <v>103</v>
      </c>
      <c r="O2054" s="53">
        <v>0</v>
      </c>
      <c r="P2054" s="54">
        <v>0</v>
      </c>
      <c r="Q2054" s="53" t="s">
        <v>121</v>
      </c>
      <c r="R2054" s="53" t="s">
        <v>701</v>
      </c>
      <c r="S2054" s="53" t="s">
        <v>122</v>
      </c>
      <c r="T2054" s="53" t="s">
        <v>121</v>
      </c>
      <c r="U2054" s="53" t="s">
        <v>122</v>
      </c>
      <c r="V2054" s="53" t="s">
        <v>202</v>
      </c>
      <c r="W2054" s="60" t="s">
        <v>125</v>
      </c>
      <c r="X2054" s="55">
        <v>43790</v>
      </c>
      <c r="Y2054" s="55">
        <f t="shared" si="162"/>
        <v>43790</v>
      </c>
      <c r="Z2054" s="53">
        <f t="shared" si="163"/>
        <v>2047</v>
      </c>
      <c r="AA2054" s="54">
        <v>630</v>
      </c>
      <c r="AB2054" s="54">
        <v>0</v>
      </c>
      <c r="AC2054" s="52"/>
      <c r="AD2054" s="56" t="s">
        <v>400</v>
      </c>
      <c r="AE2054" s="53">
        <f t="shared" si="164"/>
        <v>2047</v>
      </c>
      <c r="AF2054" s="57" t="s">
        <v>401</v>
      </c>
      <c r="AG2054" s="58" t="s">
        <v>173</v>
      </c>
      <c r="AH2054" s="52">
        <f t="shared" si="157"/>
        <v>43830</v>
      </c>
      <c r="AI2054" s="52">
        <f t="shared" si="158"/>
        <v>43830</v>
      </c>
      <c r="AJ2054" s="53" t="s">
        <v>402</v>
      </c>
      <c r="AK2054" s="53"/>
    </row>
    <row r="2055" spans="1:37" ht="15" customHeight="1">
      <c r="A2055" s="51">
        <f t="shared" si="165"/>
        <v>2019</v>
      </c>
      <c r="B2055" s="52">
        <v>43739</v>
      </c>
      <c r="C2055" s="52">
        <v>43830</v>
      </c>
      <c r="D2055" s="53" t="s">
        <v>96</v>
      </c>
      <c r="E2055" s="53">
        <v>551</v>
      </c>
      <c r="F2055" s="53" t="s">
        <v>298</v>
      </c>
      <c r="G2055" s="53" t="s">
        <v>298</v>
      </c>
      <c r="H2055" s="53" t="s">
        <v>1940</v>
      </c>
      <c r="I2055" s="53" t="s">
        <v>1941</v>
      </c>
      <c r="J2055" s="53" t="s">
        <v>1942</v>
      </c>
      <c r="K2055" s="53" t="s">
        <v>1943</v>
      </c>
      <c r="L2055" s="53" t="s">
        <v>101</v>
      </c>
      <c r="M2055" s="53" t="s">
        <v>2687</v>
      </c>
      <c r="N2055" s="53" t="s">
        <v>103</v>
      </c>
      <c r="O2055" s="53">
        <v>0</v>
      </c>
      <c r="P2055" s="54">
        <v>0</v>
      </c>
      <c r="Q2055" s="53" t="s">
        <v>121</v>
      </c>
      <c r="R2055" s="53" t="s">
        <v>701</v>
      </c>
      <c r="S2055" s="53" t="s">
        <v>701</v>
      </c>
      <c r="T2055" s="53" t="s">
        <v>121</v>
      </c>
      <c r="U2055" s="53" t="s">
        <v>122</v>
      </c>
      <c r="V2055" s="53" t="s">
        <v>202</v>
      </c>
      <c r="W2055" s="60" t="s">
        <v>125</v>
      </c>
      <c r="X2055" s="55">
        <v>43798</v>
      </c>
      <c r="Y2055" s="55">
        <f t="shared" si="162"/>
        <v>43798</v>
      </c>
      <c r="Z2055" s="53">
        <f t="shared" si="163"/>
        <v>2048</v>
      </c>
      <c r="AA2055" s="54">
        <v>1200.01</v>
      </c>
      <c r="AB2055" s="54">
        <v>0</v>
      </c>
      <c r="AC2055" s="52"/>
      <c r="AD2055" s="56" t="s">
        <v>400</v>
      </c>
      <c r="AE2055" s="53">
        <f t="shared" si="164"/>
        <v>2048</v>
      </c>
      <c r="AF2055" s="57" t="s">
        <v>401</v>
      </c>
      <c r="AG2055" s="58" t="s">
        <v>173</v>
      </c>
      <c r="AH2055" s="52">
        <f t="shared" si="157"/>
        <v>43830</v>
      </c>
      <c r="AI2055" s="52">
        <f t="shared" si="158"/>
        <v>43830</v>
      </c>
      <c r="AJ2055" s="53" t="s">
        <v>402</v>
      </c>
      <c r="AK2055" s="53"/>
    </row>
    <row r="2056" spans="1:37" ht="15" customHeight="1">
      <c r="A2056" s="51">
        <f t="shared" si="165"/>
        <v>2019</v>
      </c>
      <c r="B2056" s="52">
        <v>43739</v>
      </c>
      <c r="C2056" s="52">
        <v>43830</v>
      </c>
      <c r="D2056" s="53" t="s">
        <v>96</v>
      </c>
      <c r="E2056" s="53">
        <v>203</v>
      </c>
      <c r="F2056" s="53" t="s">
        <v>307</v>
      </c>
      <c r="G2056" s="59" t="s">
        <v>126</v>
      </c>
      <c r="H2056" s="53" t="s">
        <v>127</v>
      </c>
      <c r="I2056" s="53" t="s">
        <v>1366</v>
      </c>
      <c r="J2056" s="53" t="s">
        <v>1367</v>
      </c>
      <c r="K2056" s="53" t="s">
        <v>1368</v>
      </c>
      <c r="L2056" s="53" t="s">
        <v>101</v>
      </c>
      <c r="M2056" s="53" t="s">
        <v>2688</v>
      </c>
      <c r="N2056" s="53" t="s">
        <v>103</v>
      </c>
      <c r="O2056" s="53">
        <v>0</v>
      </c>
      <c r="P2056" s="54">
        <v>0</v>
      </c>
      <c r="Q2056" s="53" t="s">
        <v>121</v>
      </c>
      <c r="R2056" s="53" t="s">
        <v>122</v>
      </c>
      <c r="S2056" s="53" t="s">
        <v>122</v>
      </c>
      <c r="T2056" s="53" t="s">
        <v>121</v>
      </c>
      <c r="U2056" s="53" t="s">
        <v>136</v>
      </c>
      <c r="V2056" s="53" t="s">
        <v>136</v>
      </c>
      <c r="W2056" s="53" t="s">
        <v>125</v>
      </c>
      <c r="X2056" s="55">
        <v>43790</v>
      </c>
      <c r="Y2056" s="55">
        <f t="shared" si="162"/>
        <v>43790</v>
      </c>
      <c r="Z2056" s="53">
        <f t="shared" si="163"/>
        <v>2049</v>
      </c>
      <c r="AA2056" s="54">
        <v>4107.88</v>
      </c>
      <c r="AB2056" s="54">
        <v>0</v>
      </c>
      <c r="AC2056" s="52"/>
      <c r="AD2056" s="56" t="s">
        <v>400</v>
      </c>
      <c r="AE2056" s="53">
        <f t="shared" si="164"/>
        <v>2049</v>
      </c>
      <c r="AF2056" s="57" t="s">
        <v>401</v>
      </c>
      <c r="AG2056" s="58" t="s">
        <v>173</v>
      </c>
      <c r="AH2056" s="52">
        <f t="shared" si="157"/>
        <v>43830</v>
      </c>
      <c r="AI2056" s="52">
        <f t="shared" si="158"/>
        <v>43830</v>
      </c>
      <c r="AJ2056" s="53" t="s">
        <v>402</v>
      </c>
      <c r="AK2056" s="53"/>
    </row>
    <row r="2057" spans="1:37" ht="15" customHeight="1">
      <c r="A2057" s="51">
        <f t="shared" si="165"/>
        <v>2019</v>
      </c>
      <c r="B2057" s="52">
        <v>43739</v>
      </c>
      <c r="C2057" s="52">
        <v>43830</v>
      </c>
      <c r="D2057" s="53" t="s">
        <v>96</v>
      </c>
      <c r="E2057" s="53">
        <v>202</v>
      </c>
      <c r="F2057" s="53" t="s">
        <v>307</v>
      </c>
      <c r="G2057" s="53" t="s">
        <v>972</v>
      </c>
      <c r="H2057" s="53" t="s">
        <v>973</v>
      </c>
      <c r="I2057" s="53" t="s">
        <v>256</v>
      </c>
      <c r="J2057" s="53" t="s">
        <v>257</v>
      </c>
      <c r="K2057" s="53" t="s">
        <v>258</v>
      </c>
      <c r="L2057" s="53" t="s">
        <v>101</v>
      </c>
      <c r="M2057" s="53" t="s">
        <v>2689</v>
      </c>
      <c r="N2057" s="53" t="s">
        <v>103</v>
      </c>
      <c r="O2057" s="53">
        <v>2</v>
      </c>
      <c r="P2057" s="54">
        <f>4816.11/2</f>
        <v>2408.0549999999998</v>
      </c>
      <c r="Q2057" s="53" t="s">
        <v>121</v>
      </c>
      <c r="R2057" s="53" t="s">
        <v>122</v>
      </c>
      <c r="S2057" s="53" t="s">
        <v>122</v>
      </c>
      <c r="T2057" s="53" t="s">
        <v>121</v>
      </c>
      <c r="U2057" s="53" t="s">
        <v>136</v>
      </c>
      <c r="V2057" s="53" t="s">
        <v>136</v>
      </c>
      <c r="W2057" s="53" t="s">
        <v>125</v>
      </c>
      <c r="X2057" s="55">
        <v>43789</v>
      </c>
      <c r="Y2057" s="55">
        <f t="shared" si="162"/>
        <v>43789</v>
      </c>
      <c r="Z2057" s="53">
        <f t="shared" si="163"/>
        <v>2050</v>
      </c>
      <c r="AA2057" s="54">
        <v>4816.1099999999997</v>
      </c>
      <c r="AB2057" s="54">
        <v>0</v>
      </c>
      <c r="AC2057" s="52"/>
      <c r="AD2057" s="56" t="s">
        <v>400</v>
      </c>
      <c r="AE2057" s="53">
        <f t="shared" si="164"/>
        <v>2050</v>
      </c>
      <c r="AF2057" s="57" t="s">
        <v>401</v>
      </c>
      <c r="AG2057" s="58" t="s">
        <v>173</v>
      </c>
      <c r="AH2057" s="52">
        <f t="shared" si="157"/>
        <v>43830</v>
      </c>
      <c r="AI2057" s="52">
        <f t="shared" si="158"/>
        <v>43830</v>
      </c>
      <c r="AJ2057" s="53" t="s">
        <v>402</v>
      </c>
      <c r="AK2057" s="53"/>
    </row>
    <row r="2058" spans="1:37" ht="15" customHeight="1">
      <c r="A2058" s="51">
        <f t="shared" si="165"/>
        <v>2019</v>
      </c>
      <c r="B2058" s="52">
        <v>43739</v>
      </c>
      <c r="C2058" s="52">
        <v>43830</v>
      </c>
      <c r="D2058" s="53" t="s">
        <v>96</v>
      </c>
      <c r="E2058" s="53">
        <v>202</v>
      </c>
      <c r="F2058" s="53" t="s">
        <v>307</v>
      </c>
      <c r="G2058" s="53" t="s">
        <v>972</v>
      </c>
      <c r="H2058" s="53" t="s">
        <v>973</v>
      </c>
      <c r="I2058" s="53" t="s">
        <v>256</v>
      </c>
      <c r="J2058" s="53" t="s">
        <v>257</v>
      </c>
      <c r="K2058" s="53" t="s">
        <v>258</v>
      </c>
      <c r="L2058" s="53" t="s">
        <v>101</v>
      </c>
      <c r="M2058" s="53" t="s">
        <v>2689</v>
      </c>
      <c r="N2058" s="53" t="s">
        <v>103</v>
      </c>
      <c r="O2058" s="53">
        <v>2</v>
      </c>
      <c r="P2058" s="54">
        <f>9515.24/2</f>
        <v>4757.62</v>
      </c>
      <c r="Q2058" s="53" t="s">
        <v>121</v>
      </c>
      <c r="R2058" s="53" t="s">
        <v>122</v>
      </c>
      <c r="S2058" s="53" t="s">
        <v>122</v>
      </c>
      <c r="T2058" s="53" t="s">
        <v>121</v>
      </c>
      <c r="U2058" s="53" t="s">
        <v>136</v>
      </c>
      <c r="V2058" s="53" t="s">
        <v>136</v>
      </c>
      <c r="W2058" s="53" t="s">
        <v>125</v>
      </c>
      <c r="X2058" s="55">
        <v>43791</v>
      </c>
      <c r="Y2058" s="55">
        <f t="shared" si="162"/>
        <v>43791</v>
      </c>
      <c r="Z2058" s="53">
        <f t="shared" si="163"/>
        <v>2051</v>
      </c>
      <c r="AA2058" s="54">
        <v>9515.24</v>
      </c>
      <c r="AB2058" s="54">
        <v>0</v>
      </c>
      <c r="AC2058" s="52"/>
      <c r="AD2058" s="56" t="s">
        <v>400</v>
      </c>
      <c r="AE2058" s="53">
        <f t="shared" si="164"/>
        <v>2051</v>
      </c>
      <c r="AF2058" s="57" t="s">
        <v>401</v>
      </c>
      <c r="AG2058" s="58" t="s">
        <v>173</v>
      </c>
      <c r="AH2058" s="52">
        <f t="shared" ref="AH2058:AH2121" si="167">+C2058</f>
        <v>43830</v>
      </c>
      <c r="AI2058" s="52">
        <f t="shared" si="158"/>
        <v>43830</v>
      </c>
      <c r="AJ2058" s="53" t="s">
        <v>402</v>
      </c>
      <c r="AK2058" s="53"/>
    </row>
    <row r="2059" spans="1:37" ht="15" customHeight="1">
      <c r="A2059" s="51">
        <f t="shared" si="165"/>
        <v>2019</v>
      </c>
      <c r="B2059" s="52">
        <v>43739</v>
      </c>
      <c r="C2059" s="52">
        <v>43830</v>
      </c>
      <c r="D2059" s="53" t="s">
        <v>96</v>
      </c>
      <c r="E2059" s="53">
        <v>551</v>
      </c>
      <c r="F2059" s="53" t="s">
        <v>298</v>
      </c>
      <c r="G2059" s="53" t="s">
        <v>298</v>
      </c>
      <c r="H2059" s="53" t="s">
        <v>1940</v>
      </c>
      <c r="I2059" s="53" t="s">
        <v>1941</v>
      </c>
      <c r="J2059" s="53" t="s">
        <v>1942</v>
      </c>
      <c r="K2059" s="53" t="s">
        <v>1943</v>
      </c>
      <c r="L2059" s="53" t="s">
        <v>101</v>
      </c>
      <c r="M2059" s="53" t="s">
        <v>2687</v>
      </c>
      <c r="N2059" s="53" t="s">
        <v>103</v>
      </c>
      <c r="O2059" s="53">
        <v>0</v>
      </c>
      <c r="P2059" s="54">
        <v>0</v>
      </c>
      <c r="Q2059" s="53" t="s">
        <v>121</v>
      </c>
      <c r="R2059" s="53" t="s">
        <v>701</v>
      </c>
      <c r="S2059" s="53" t="s">
        <v>701</v>
      </c>
      <c r="T2059" s="53" t="s">
        <v>121</v>
      </c>
      <c r="U2059" s="53" t="s">
        <v>122</v>
      </c>
      <c r="V2059" s="53" t="s">
        <v>202</v>
      </c>
      <c r="W2059" s="60" t="s">
        <v>125</v>
      </c>
      <c r="X2059" s="55">
        <v>43796</v>
      </c>
      <c r="Y2059" s="55">
        <f t="shared" si="162"/>
        <v>43796</v>
      </c>
      <c r="Z2059" s="53">
        <f t="shared" si="163"/>
        <v>2052</v>
      </c>
      <c r="AA2059" s="54">
        <v>600</v>
      </c>
      <c r="AB2059" s="54">
        <v>0</v>
      </c>
      <c r="AC2059" s="52"/>
      <c r="AD2059" s="56" t="s">
        <v>400</v>
      </c>
      <c r="AE2059" s="53">
        <f t="shared" si="164"/>
        <v>2052</v>
      </c>
      <c r="AF2059" s="57" t="s">
        <v>401</v>
      </c>
      <c r="AG2059" s="58" t="s">
        <v>173</v>
      </c>
      <c r="AH2059" s="52">
        <f t="shared" si="167"/>
        <v>43830</v>
      </c>
      <c r="AI2059" s="52">
        <f t="shared" si="158"/>
        <v>43830</v>
      </c>
      <c r="AJ2059" s="53" t="s">
        <v>402</v>
      </c>
      <c r="AK2059" s="53"/>
    </row>
    <row r="2060" spans="1:37" ht="15" customHeight="1">
      <c r="A2060" s="51">
        <f t="shared" si="165"/>
        <v>2019</v>
      </c>
      <c r="B2060" s="52">
        <v>43739</v>
      </c>
      <c r="C2060" s="52">
        <v>43830</v>
      </c>
      <c r="D2060" s="53" t="s">
        <v>96</v>
      </c>
      <c r="E2060" s="53">
        <v>545</v>
      </c>
      <c r="F2060" s="53" t="s">
        <v>283</v>
      </c>
      <c r="G2060" s="53" t="s">
        <v>283</v>
      </c>
      <c r="H2060" s="53" t="s">
        <v>283</v>
      </c>
      <c r="I2060" s="53" t="s">
        <v>284</v>
      </c>
      <c r="J2060" s="53" t="s">
        <v>285</v>
      </c>
      <c r="K2060" s="53" t="s">
        <v>286</v>
      </c>
      <c r="L2060" s="53" t="s">
        <v>101</v>
      </c>
      <c r="M2060" s="53" t="s">
        <v>2690</v>
      </c>
      <c r="N2060" s="53" t="s">
        <v>103</v>
      </c>
      <c r="O2060" s="53">
        <v>0</v>
      </c>
      <c r="P2060" s="54">
        <v>0</v>
      </c>
      <c r="Q2060" s="53" t="s">
        <v>121</v>
      </c>
      <c r="R2060" s="53" t="s">
        <v>122</v>
      </c>
      <c r="S2060" s="53" t="s">
        <v>122</v>
      </c>
      <c r="T2060" s="53" t="s">
        <v>121</v>
      </c>
      <c r="U2060" s="53" t="s">
        <v>1359</v>
      </c>
      <c r="V2060" s="53" t="s">
        <v>2691</v>
      </c>
      <c r="W2060" s="53" t="s">
        <v>125</v>
      </c>
      <c r="X2060" s="55">
        <v>43789</v>
      </c>
      <c r="Y2060" s="55">
        <f t="shared" si="162"/>
        <v>43789</v>
      </c>
      <c r="Z2060" s="53">
        <f t="shared" si="163"/>
        <v>2053</v>
      </c>
      <c r="AA2060" s="54">
        <v>700</v>
      </c>
      <c r="AB2060" s="54">
        <v>0</v>
      </c>
      <c r="AC2060" s="52"/>
      <c r="AD2060" s="56" t="s">
        <v>400</v>
      </c>
      <c r="AE2060" s="53">
        <f t="shared" si="164"/>
        <v>2053</v>
      </c>
      <c r="AF2060" s="57" t="s">
        <v>401</v>
      </c>
      <c r="AG2060" s="58" t="s">
        <v>173</v>
      </c>
      <c r="AH2060" s="52">
        <f t="shared" si="167"/>
        <v>43830</v>
      </c>
      <c r="AI2060" s="52">
        <f t="shared" si="158"/>
        <v>43830</v>
      </c>
      <c r="AJ2060" s="53" t="s">
        <v>402</v>
      </c>
      <c r="AK2060" s="53"/>
    </row>
    <row r="2061" spans="1:37" ht="15" customHeight="1">
      <c r="A2061" s="51">
        <f t="shared" si="165"/>
        <v>2019</v>
      </c>
      <c r="B2061" s="52">
        <v>43739</v>
      </c>
      <c r="C2061" s="52">
        <v>43830</v>
      </c>
      <c r="D2061" s="53" t="s">
        <v>96</v>
      </c>
      <c r="E2061" s="53">
        <v>203</v>
      </c>
      <c r="F2061" s="53" t="s">
        <v>307</v>
      </c>
      <c r="G2061" s="59" t="s">
        <v>126</v>
      </c>
      <c r="H2061" s="53" t="s">
        <v>127</v>
      </c>
      <c r="I2061" s="53" t="s">
        <v>1366</v>
      </c>
      <c r="J2061" s="53" t="s">
        <v>1367</v>
      </c>
      <c r="K2061" s="53" t="s">
        <v>1368</v>
      </c>
      <c r="L2061" s="53" t="s">
        <v>101</v>
      </c>
      <c r="M2061" s="53" t="s">
        <v>655</v>
      </c>
      <c r="N2061" s="53" t="s">
        <v>103</v>
      </c>
      <c r="O2061" s="53">
        <v>0</v>
      </c>
      <c r="P2061" s="54">
        <v>0</v>
      </c>
      <c r="Q2061" s="53" t="s">
        <v>121</v>
      </c>
      <c r="R2061" s="53" t="s">
        <v>122</v>
      </c>
      <c r="S2061" s="53" t="s">
        <v>122</v>
      </c>
      <c r="T2061" s="53" t="s">
        <v>121</v>
      </c>
      <c r="U2061" s="53" t="s">
        <v>122</v>
      </c>
      <c r="V2061" s="53" t="s">
        <v>122</v>
      </c>
      <c r="W2061" s="53" t="s">
        <v>1711</v>
      </c>
      <c r="X2061" s="55">
        <v>43787</v>
      </c>
      <c r="Y2061" s="55">
        <f t="shared" si="162"/>
        <v>43787</v>
      </c>
      <c r="Z2061" s="53">
        <f t="shared" si="163"/>
        <v>2054</v>
      </c>
      <c r="AA2061" s="54">
        <v>10779.99</v>
      </c>
      <c r="AB2061" s="54">
        <v>0</v>
      </c>
      <c r="AC2061" s="52"/>
      <c r="AD2061" s="56" t="s">
        <v>400</v>
      </c>
      <c r="AE2061" s="53">
        <f t="shared" si="164"/>
        <v>2054</v>
      </c>
      <c r="AF2061" s="57" t="s">
        <v>401</v>
      </c>
      <c r="AG2061" s="58" t="s">
        <v>173</v>
      </c>
      <c r="AH2061" s="52">
        <f t="shared" si="167"/>
        <v>43830</v>
      </c>
      <c r="AI2061" s="52">
        <f t="shared" si="158"/>
        <v>43830</v>
      </c>
      <c r="AJ2061" s="53" t="s">
        <v>402</v>
      </c>
      <c r="AK2061" s="53"/>
    </row>
    <row r="2062" spans="1:37" ht="15" customHeight="1">
      <c r="A2062" s="51">
        <f t="shared" si="165"/>
        <v>2019</v>
      </c>
      <c r="B2062" s="52">
        <v>43739</v>
      </c>
      <c r="C2062" s="52">
        <v>43830</v>
      </c>
      <c r="D2062" s="53" t="s">
        <v>96</v>
      </c>
      <c r="E2062" s="59">
        <v>344</v>
      </c>
      <c r="F2062" s="59" t="s">
        <v>165</v>
      </c>
      <c r="G2062" s="59" t="s">
        <v>165</v>
      </c>
      <c r="H2062" s="59" t="s">
        <v>166</v>
      </c>
      <c r="I2062" s="59" t="s">
        <v>167</v>
      </c>
      <c r="J2062" s="59" t="s">
        <v>168</v>
      </c>
      <c r="K2062" s="59" t="s">
        <v>169</v>
      </c>
      <c r="L2062" s="53" t="s">
        <v>101</v>
      </c>
      <c r="M2062" s="53" t="s">
        <v>164</v>
      </c>
      <c r="N2062" s="53" t="s">
        <v>103</v>
      </c>
      <c r="O2062" s="53">
        <v>0</v>
      </c>
      <c r="P2062" s="54">
        <v>0</v>
      </c>
      <c r="Q2062" s="53" t="s">
        <v>121</v>
      </c>
      <c r="R2062" s="53" t="s">
        <v>122</v>
      </c>
      <c r="S2062" s="53" t="s">
        <v>122</v>
      </c>
      <c r="T2062" s="53" t="s">
        <v>121</v>
      </c>
      <c r="U2062" s="53" t="s">
        <v>122</v>
      </c>
      <c r="V2062" s="53" t="s">
        <v>122</v>
      </c>
      <c r="W2062" s="60" t="s">
        <v>159</v>
      </c>
      <c r="X2062" s="55">
        <v>43801</v>
      </c>
      <c r="Y2062" s="55">
        <f t="shared" si="162"/>
        <v>43801</v>
      </c>
      <c r="Z2062" s="53">
        <f t="shared" si="163"/>
        <v>2055</v>
      </c>
      <c r="AA2062" s="54">
        <v>50</v>
      </c>
      <c r="AB2062" s="54">
        <v>0</v>
      </c>
      <c r="AC2062" s="52"/>
      <c r="AD2062" s="56" t="s">
        <v>400</v>
      </c>
      <c r="AE2062" s="53">
        <f t="shared" si="164"/>
        <v>2055</v>
      </c>
      <c r="AF2062" s="57" t="s">
        <v>401</v>
      </c>
      <c r="AG2062" s="58" t="s">
        <v>173</v>
      </c>
      <c r="AH2062" s="52">
        <f t="shared" si="167"/>
        <v>43830</v>
      </c>
      <c r="AI2062" s="52">
        <f t="shared" si="158"/>
        <v>43830</v>
      </c>
      <c r="AJ2062" s="53" t="s">
        <v>402</v>
      </c>
      <c r="AK2062" s="53"/>
    </row>
    <row r="2063" spans="1:37" ht="15" customHeight="1">
      <c r="A2063" s="51">
        <f t="shared" si="165"/>
        <v>2019</v>
      </c>
      <c r="B2063" s="52">
        <v>43739</v>
      </c>
      <c r="C2063" s="52">
        <v>43830</v>
      </c>
      <c r="D2063" s="53" t="s">
        <v>96</v>
      </c>
      <c r="E2063" s="53">
        <v>344</v>
      </c>
      <c r="F2063" s="53" t="s">
        <v>165</v>
      </c>
      <c r="G2063" s="53" t="s">
        <v>165</v>
      </c>
      <c r="H2063" s="53" t="s">
        <v>376</v>
      </c>
      <c r="I2063" s="53" t="s">
        <v>696</v>
      </c>
      <c r="J2063" s="53" t="s">
        <v>218</v>
      </c>
      <c r="K2063" s="53" t="s">
        <v>289</v>
      </c>
      <c r="L2063" s="53" t="s">
        <v>101</v>
      </c>
      <c r="M2063" s="53" t="s">
        <v>164</v>
      </c>
      <c r="N2063" s="53" t="s">
        <v>103</v>
      </c>
      <c r="O2063" s="53">
        <v>0</v>
      </c>
      <c r="P2063" s="54">
        <v>0</v>
      </c>
      <c r="Q2063" s="53" t="s">
        <v>121</v>
      </c>
      <c r="R2063" s="53" t="s">
        <v>122</v>
      </c>
      <c r="S2063" s="53" t="s">
        <v>122</v>
      </c>
      <c r="T2063" s="53" t="s">
        <v>121</v>
      </c>
      <c r="U2063" s="53" t="s">
        <v>122</v>
      </c>
      <c r="V2063" s="53" t="s">
        <v>122</v>
      </c>
      <c r="W2063" s="53" t="s">
        <v>159</v>
      </c>
      <c r="X2063" s="55">
        <v>43747</v>
      </c>
      <c r="Y2063" s="55">
        <v>43803</v>
      </c>
      <c r="Z2063" s="53">
        <f t="shared" si="163"/>
        <v>2056</v>
      </c>
      <c r="AA2063" s="54">
        <f>85+140+100+120+175</f>
        <v>620</v>
      </c>
      <c r="AB2063" s="54">
        <v>0</v>
      </c>
      <c r="AC2063" s="52"/>
      <c r="AD2063" s="56" t="s">
        <v>400</v>
      </c>
      <c r="AE2063" s="53">
        <f t="shared" si="164"/>
        <v>2056</v>
      </c>
      <c r="AF2063" s="57" t="s">
        <v>401</v>
      </c>
      <c r="AG2063" s="58" t="s">
        <v>173</v>
      </c>
      <c r="AH2063" s="52">
        <f t="shared" si="167"/>
        <v>43830</v>
      </c>
      <c r="AI2063" s="52">
        <f t="shared" si="158"/>
        <v>43830</v>
      </c>
      <c r="AJ2063" s="53" t="s">
        <v>402</v>
      </c>
      <c r="AK2063" s="53"/>
    </row>
    <row r="2064" spans="1:37" ht="15" customHeight="1">
      <c r="A2064" s="51">
        <f t="shared" si="165"/>
        <v>2019</v>
      </c>
      <c r="B2064" s="52">
        <v>43739</v>
      </c>
      <c r="C2064" s="52">
        <v>43830</v>
      </c>
      <c r="D2064" s="53" t="s">
        <v>96</v>
      </c>
      <c r="E2064" s="53">
        <v>311</v>
      </c>
      <c r="F2064" s="53" t="s">
        <v>204</v>
      </c>
      <c r="G2064" s="53" t="s">
        <v>204</v>
      </c>
      <c r="H2064" s="53" t="s">
        <v>205</v>
      </c>
      <c r="I2064" s="53" t="s">
        <v>217</v>
      </c>
      <c r="J2064" s="53" t="s">
        <v>218</v>
      </c>
      <c r="K2064" s="53" t="s">
        <v>219</v>
      </c>
      <c r="L2064" s="53" t="s">
        <v>101</v>
      </c>
      <c r="M2064" s="53" t="s">
        <v>209</v>
      </c>
      <c r="N2064" s="53" t="s">
        <v>103</v>
      </c>
      <c r="O2064" s="53">
        <v>0</v>
      </c>
      <c r="P2064" s="54">
        <v>0</v>
      </c>
      <c r="Q2064" s="53" t="s">
        <v>121</v>
      </c>
      <c r="R2064" s="53" t="s">
        <v>122</v>
      </c>
      <c r="S2064" s="53" t="s">
        <v>210</v>
      </c>
      <c r="T2064" s="53" t="s">
        <v>121</v>
      </c>
      <c r="U2064" s="53" t="s">
        <v>122</v>
      </c>
      <c r="V2064" s="53" t="s">
        <v>202</v>
      </c>
      <c r="W2064" s="53" t="s">
        <v>211</v>
      </c>
      <c r="X2064" s="55">
        <v>43762</v>
      </c>
      <c r="Y2064" s="55">
        <f t="shared" si="162"/>
        <v>43762</v>
      </c>
      <c r="Z2064" s="53">
        <f t="shared" si="163"/>
        <v>2057</v>
      </c>
      <c r="AA2064" s="54">
        <v>340</v>
      </c>
      <c r="AB2064" s="54">
        <v>0</v>
      </c>
      <c r="AC2064" s="52"/>
      <c r="AD2064" s="56" t="s">
        <v>400</v>
      </c>
      <c r="AE2064" s="53">
        <f t="shared" si="164"/>
        <v>2057</v>
      </c>
      <c r="AF2064" s="57" t="s">
        <v>401</v>
      </c>
      <c r="AG2064" s="58" t="s">
        <v>173</v>
      </c>
      <c r="AH2064" s="52">
        <f t="shared" si="167"/>
        <v>43830</v>
      </c>
      <c r="AI2064" s="52">
        <f t="shared" ref="AI2064:AI2127" si="168">+AH2064</f>
        <v>43830</v>
      </c>
      <c r="AJ2064" s="53" t="s">
        <v>402</v>
      </c>
      <c r="AK2064" s="53"/>
    </row>
    <row r="2065" spans="1:37" ht="15" customHeight="1">
      <c r="A2065" s="51">
        <f t="shared" si="165"/>
        <v>2019</v>
      </c>
      <c r="B2065" s="52">
        <v>43739</v>
      </c>
      <c r="C2065" s="52">
        <v>43830</v>
      </c>
      <c r="D2065" s="53" t="s">
        <v>96</v>
      </c>
      <c r="E2065" s="53">
        <v>311</v>
      </c>
      <c r="F2065" s="53" t="s">
        <v>204</v>
      </c>
      <c r="G2065" s="53" t="s">
        <v>204</v>
      </c>
      <c r="H2065" s="53" t="s">
        <v>205</v>
      </c>
      <c r="I2065" s="53" t="s">
        <v>206</v>
      </c>
      <c r="J2065" s="53" t="s">
        <v>207</v>
      </c>
      <c r="K2065" s="53" t="s">
        <v>208</v>
      </c>
      <c r="L2065" s="53" t="s">
        <v>101</v>
      </c>
      <c r="M2065" s="53" t="s">
        <v>209</v>
      </c>
      <c r="N2065" s="53" t="s">
        <v>103</v>
      </c>
      <c r="O2065" s="53">
        <v>0</v>
      </c>
      <c r="P2065" s="54">
        <v>0</v>
      </c>
      <c r="Q2065" s="53" t="s">
        <v>121</v>
      </c>
      <c r="R2065" s="53" t="s">
        <v>122</v>
      </c>
      <c r="S2065" s="53" t="s">
        <v>210</v>
      </c>
      <c r="T2065" s="53" t="s">
        <v>121</v>
      </c>
      <c r="U2065" s="53" t="s">
        <v>122</v>
      </c>
      <c r="V2065" s="53" t="s">
        <v>202</v>
      </c>
      <c r="W2065" s="53" t="s">
        <v>211</v>
      </c>
      <c r="X2065" s="55">
        <v>43769</v>
      </c>
      <c r="Y2065" s="55">
        <v>43776</v>
      </c>
      <c r="Z2065" s="53">
        <f t="shared" si="163"/>
        <v>2058</v>
      </c>
      <c r="AA2065" s="54">
        <f>170+340</f>
        <v>510</v>
      </c>
      <c r="AB2065" s="54">
        <v>0</v>
      </c>
      <c r="AC2065" s="52"/>
      <c r="AD2065" s="56" t="s">
        <v>400</v>
      </c>
      <c r="AE2065" s="53">
        <f t="shared" si="164"/>
        <v>2058</v>
      </c>
      <c r="AF2065" s="57" t="s">
        <v>401</v>
      </c>
      <c r="AG2065" s="58" t="s">
        <v>173</v>
      </c>
      <c r="AH2065" s="52">
        <f t="shared" si="167"/>
        <v>43830</v>
      </c>
      <c r="AI2065" s="52">
        <f t="shared" si="168"/>
        <v>43830</v>
      </c>
      <c r="AJ2065" s="53" t="s">
        <v>402</v>
      </c>
      <c r="AK2065" s="53"/>
    </row>
    <row r="2066" spans="1:37" ht="15" customHeight="1">
      <c r="A2066" s="51">
        <f t="shared" si="165"/>
        <v>2019</v>
      </c>
      <c r="B2066" s="52">
        <v>43739</v>
      </c>
      <c r="C2066" s="52">
        <v>43830</v>
      </c>
      <c r="D2066" s="53" t="s">
        <v>96</v>
      </c>
      <c r="E2066" s="53">
        <v>306</v>
      </c>
      <c r="F2066" s="53" t="s">
        <v>814</v>
      </c>
      <c r="G2066" s="53" t="s">
        <v>814</v>
      </c>
      <c r="H2066" s="53" t="s">
        <v>205</v>
      </c>
      <c r="I2066" s="53" t="s">
        <v>815</v>
      </c>
      <c r="J2066" s="53" t="s">
        <v>250</v>
      </c>
      <c r="K2066" s="53" t="s">
        <v>175</v>
      </c>
      <c r="L2066" s="53" t="s">
        <v>101</v>
      </c>
      <c r="M2066" s="53" t="s">
        <v>2692</v>
      </c>
      <c r="N2066" s="53" t="s">
        <v>103</v>
      </c>
      <c r="O2066" s="53">
        <v>0</v>
      </c>
      <c r="P2066" s="54">
        <v>0</v>
      </c>
      <c r="Q2066" s="53" t="s">
        <v>121</v>
      </c>
      <c r="R2066" s="53" t="s">
        <v>122</v>
      </c>
      <c r="S2066" s="53" t="s">
        <v>793</v>
      </c>
      <c r="T2066" s="53" t="s">
        <v>121</v>
      </c>
      <c r="U2066" s="53" t="s">
        <v>122</v>
      </c>
      <c r="V2066" s="53" t="s">
        <v>793</v>
      </c>
      <c r="W2066" s="53" t="s">
        <v>813</v>
      </c>
      <c r="X2066" s="55">
        <v>43775</v>
      </c>
      <c r="Y2066" s="55">
        <f t="shared" ref="Y2066:Y2099" si="169">+X2066</f>
        <v>43775</v>
      </c>
      <c r="Z2066" s="53">
        <f t="shared" si="163"/>
        <v>2059</v>
      </c>
      <c r="AA2066" s="54">
        <v>140</v>
      </c>
      <c r="AB2066" s="54">
        <v>0</v>
      </c>
      <c r="AC2066" s="52"/>
      <c r="AD2066" s="56" t="s">
        <v>400</v>
      </c>
      <c r="AE2066" s="53">
        <f t="shared" si="164"/>
        <v>2059</v>
      </c>
      <c r="AF2066" s="57" t="s">
        <v>401</v>
      </c>
      <c r="AG2066" s="58" t="s">
        <v>173</v>
      </c>
      <c r="AH2066" s="52">
        <f t="shared" si="167"/>
        <v>43830</v>
      </c>
      <c r="AI2066" s="52">
        <f t="shared" si="168"/>
        <v>43830</v>
      </c>
      <c r="AJ2066" s="53" t="s">
        <v>402</v>
      </c>
      <c r="AK2066" s="53"/>
    </row>
    <row r="2067" spans="1:37" ht="15" customHeight="1">
      <c r="A2067" s="51">
        <f t="shared" si="165"/>
        <v>2019</v>
      </c>
      <c r="B2067" s="52">
        <v>43739</v>
      </c>
      <c r="C2067" s="52">
        <v>43830</v>
      </c>
      <c r="D2067" s="53" t="s">
        <v>96</v>
      </c>
      <c r="E2067" s="53">
        <v>422</v>
      </c>
      <c r="F2067" s="53" t="s">
        <v>212</v>
      </c>
      <c r="G2067" s="53" t="s">
        <v>212</v>
      </c>
      <c r="H2067" s="53" t="s">
        <v>213</v>
      </c>
      <c r="I2067" s="53" t="s">
        <v>214</v>
      </c>
      <c r="J2067" s="53" t="s">
        <v>215</v>
      </c>
      <c r="K2067" s="53" t="s">
        <v>216</v>
      </c>
      <c r="L2067" s="53" t="s">
        <v>101</v>
      </c>
      <c r="M2067" s="53" t="s">
        <v>2693</v>
      </c>
      <c r="N2067" s="53" t="s">
        <v>103</v>
      </c>
      <c r="O2067" s="53">
        <v>0</v>
      </c>
      <c r="P2067" s="54">
        <v>0</v>
      </c>
      <c r="Q2067" s="53" t="s">
        <v>121</v>
      </c>
      <c r="R2067" s="53" t="s">
        <v>122</v>
      </c>
      <c r="S2067" s="53" t="s">
        <v>793</v>
      </c>
      <c r="T2067" s="53" t="s">
        <v>121</v>
      </c>
      <c r="U2067" s="53" t="s">
        <v>122</v>
      </c>
      <c r="V2067" s="53" t="s">
        <v>793</v>
      </c>
      <c r="W2067" s="53" t="s">
        <v>159</v>
      </c>
      <c r="X2067" s="55">
        <v>43766</v>
      </c>
      <c r="Y2067" s="55">
        <f t="shared" si="169"/>
        <v>43766</v>
      </c>
      <c r="Z2067" s="53">
        <f t="shared" si="163"/>
        <v>2060</v>
      </c>
      <c r="AA2067" s="54">
        <v>120</v>
      </c>
      <c r="AB2067" s="54">
        <v>0</v>
      </c>
      <c r="AC2067" s="52"/>
      <c r="AD2067" s="56" t="s">
        <v>400</v>
      </c>
      <c r="AE2067" s="53">
        <f t="shared" si="164"/>
        <v>2060</v>
      </c>
      <c r="AF2067" s="57" t="s">
        <v>401</v>
      </c>
      <c r="AG2067" s="58" t="s">
        <v>173</v>
      </c>
      <c r="AH2067" s="52">
        <f t="shared" si="167"/>
        <v>43830</v>
      </c>
      <c r="AI2067" s="52">
        <f t="shared" si="168"/>
        <v>43830</v>
      </c>
      <c r="AJ2067" s="53" t="s">
        <v>402</v>
      </c>
      <c r="AK2067" s="53"/>
    </row>
    <row r="2068" spans="1:37" ht="15" customHeight="1">
      <c r="A2068" s="51">
        <f t="shared" si="165"/>
        <v>2019</v>
      </c>
      <c r="B2068" s="52">
        <v>43739</v>
      </c>
      <c r="C2068" s="52">
        <v>43830</v>
      </c>
      <c r="D2068" s="53" t="s">
        <v>96</v>
      </c>
      <c r="E2068" s="53">
        <v>422</v>
      </c>
      <c r="F2068" s="53" t="s">
        <v>212</v>
      </c>
      <c r="G2068" s="53" t="s">
        <v>212</v>
      </c>
      <c r="H2068" s="53" t="s">
        <v>213</v>
      </c>
      <c r="I2068" s="53" t="s">
        <v>214</v>
      </c>
      <c r="J2068" s="53" t="s">
        <v>215</v>
      </c>
      <c r="K2068" s="53" t="s">
        <v>216</v>
      </c>
      <c r="L2068" s="53" t="s">
        <v>101</v>
      </c>
      <c r="M2068" s="53" t="s">
        <v>209</v>
      </c>
      <c r="N2068" s="53" t="s">
        <v>103</v>
      </c>
      <c r="O2068" s="53">
        <v>0</v>
      </c>
      <c r="P2068" s="54">
        <v>0</v>
      </c>
      <c r="Q2068" s="53" t="s">
        <v>121</v>
      </c>
      <c r="R2068" s="53" t="s">
        <v>122</v>
      </c>
      <c r="S2068" s="53" t="s">
        <v>793</v>
      </c>
      <c r="T2068" s="53" t="s">
        <v>121</v>
      </c>
      <c r="U2068" s="53" t="s">
        <v>122</v>
      </c>
      <c r="V2068" s="53" t="s">
        <v>202</v>
      </c>
      <c r="W2068" s="53" t="s">
        <v>159</v>
      </c>
      <c r="X2068" s="55">
        <v>43784</v>
      </c>
      <c r="Y2068" s="55">
        <f t="shared" si="169"/>
        <v>43784</v>
      </c>
      <c r="Z2068" s="53">
        <f t="shared" si="163"/>
        <v>2061</v>
      </c>
      <c r="AA2068" s="54">
        <v>170</v>
      </c>
      <c r="AB2068" s="54">
        <v>0</v>
      </c>
      <c r="AC2068" s="52"/>
      <c r="AD2068" s="56" t="s">
        <v>400</v>
      </c>
      <c r="AE2068" s="53">
        <f t="shared" si="164"/>
        <v>2061</v>
      </c>
      <c r="AF2068" s="57" t="s">
        <v>401</v>
      </c>
      <c r="AG2068" s="58" t="s">
        <v>173</v>
      </c>
      <c r="AH2068" s="52">
        <f t="shared" si="167"/>
        <v>43830</v>
      </c>
      <c r="AI2068" s="52">
        <f t="shared" si="168"/>
        <v>43830</v>
      </c>
      <c r="AJ2068" s="53" t="s">
        <v>402</v>
      </c>
      <c r="AK2068" s="53"/>
    </row>
    <row r="2069" spans="1:37" ht="15" customHeight="1">
      <c r="A2069" s="51">
        <f t="shared" si="165"/>
        <v>2019</v>
      </c>
      <c r="B2069" s="52">
        <v>43739</v>
      </c>
      <c r="C2069" s="52">
        <v>43830</v>
      </c>
      <c r="D2069" s="53" t="s">
        <v>96</v>
      </c>
      <c r="E2069" s="53">
        <v>311</v>
      </c>
      <c r="F2069" s="53" t="s">
        <v>204</v>
      </c>
      <c r="G2069" s="53" t="s">
        <v>204</v>
      </c>
      <c r="H2069" s="53" t="s">
        <v>205</v>
      </c>
      <c r="I2069" s="53" t="s">
        <v>217</v>
      </c>
      <c r="J2069" s="53" t="s">
        <v>218</v>
      </c>
      <c r="K2069" s="53" t="s">
        <v>219</v>
      </c>
      <c r="L2069" s="53" t="s">
        <v>101</v>
      </c>
      <c r="M2069" s="53" t="s">
        <v>209</v>
      </c>
      <c r="N2069" s="53" t="s">
        <v>103</v>
      </c>
      <c r="O2069" s="53">
        <v>0</v>
      </c>
      <c r="P2069" s="54">
        <v>0</v>
      </c>
      <c r="Q2069" s="53" t="s">
        <v>121</v>
      </c>
      <c r="R2069" s="53" t="s">
        <v>122</v>
      </c>
      <c r="S2069" s="53" t="s">
        <v>210</v>
      </c>
      <c r="T2069" s="53" t="s">
        <v>121</v>
      </c>
      <c r="U2069" s="53" t="s">
        <v>122</v>
      </c>
      <c r="V2069" s="53" t="s">
        <v>202</v>
      </c>
      <c r="W2069" s="53" t="s">
        <v>211</v>
      </c>
      <c r="X2069" s="55">
        <v>43791</v>
      </c>
      <c r="Y2069" s="55">
        <f t="shared" si="169"/>
        <v>43791</v>
      </c>
      <c r="Z2069" s="53">
        <f t="shared" si="163"/>
        <v>2062</v>
      </c>
      <c r="AA2069" s="54">
        <v>170</v>
      </c>
      <c r="AB2069" s="54">
        <v>0</v>
      </c>
      <c r="AC2069" s="52"/>
      <c r="AD2069" s="56" t="s">
        <v>400</v>
      </c>
      <c r="AE2069" s="53">
        <f t="shared" si="164"/>
        <v>2062</v>
      </c>
      <c r="AF2069" s="57" t="s">
        <v>401</v>
      </c>
      <c r="AG2069" s="58" t="s">
        <v>173</v>
      </c>
      <c r="AH2069" s="52">
        <f t="shared" si="167"/>
        <v>43830</v>
      </c>
      <c r="AI2069" s="52">
        <f t="shared" si="168"/>
        <v>43830</v>
      </c>
      <c r="AJ2069" s="53" t="s">
        <v>402</v>
      </c>
      <c r="AK2069" s="53"/>
    </row>
    <row r="2070" spans="1:37" ht="15" customHeight="1">
      <c r="A2070" s="51">
        <f t="shared" si="165"/>
        <v>2019</v>
      </c>
      <c r="B2070" s="52">
        <v>43739</v>
      </c>
      <c r="C2070" s="52">
        <v>43830</v>
      </c>
      <c r="D2070" s="53" t="s">
        <v>96</v>
      </c>
      <c r="E2070" s="53">
        <v>422</v>
      </c>
      <c r="F2070" s="53" t="s">
        <v>212</v>
      </c>
      <c r="G2070" s="53" t="s">
        <v>212</v>
      </c>
      <c r="H2070" s="53" t="s">
        <v>213</v>
      </c>
      <c r="I2070" s="53" t="s">
        <v>214</v>
      </c>
      <c r="J2070" s="53" t="s">
        <v>215</v>
      </c>
      <c r="K2070" s="53" t="s">
        <v>216</v>
      </c>
      <c r="L2070" s="53" t="s">
        <v>101</v>
      </c>
      <c r="M2070" s="53" t="s">
        <v>209</v>
      </c>
      <c r="N2070" s="53" t="s">
        <v>103</v>
      </c>
      <c r="O2070" s="53">
        <v>0</v>
      </c>
      <c r="P2070" s="54">
        <v>0</v>
      </c>
      <c r="Q2070" s="53" t="s">
        <v>121</v>
      </c>
      <c r="R2070" s="53" t="s">
        <v>122</v>
      </c>
      <c r="S2070" s="53" t="s">
        <v>793</v>
      </c>
      <c r="T2070" s="53" t="s">
        <v>121</v>
      </c>
      <c r="U2070" s="53" t="s">
        <v>122</v>
      </c>
      <c r="V2070" s="53" t="s">
        <v>202</v>
      </c>
      <c r="W2070" s="53" t="s">
        <v>159</v>
      </c>
      <c r="X2070" s="55">
        <v>43804</v>
      </c>
      <c r="Y2070" s="55">
        <f t="shared" si="169"/>
        <v>43804</v>
      </c>
      <c r="Z2070" s="53">
        <f t="shared" si="163"/>
        <v>2063</v>
      </c>
      <c r="AA2070" s="54">
        <v>170</v>
      </c>
      <c r="AB2070" s="54">
        <v>0</v>
      </c>
      <c r="AC2070" s="52"/>
      <c r="AD2070" s="56" t="s">
        <v>400</v>
      </c>
      <c r="AE2070" s="53">
        <f t="shared" si="164"/>
        <v>2063</v>
      </c>
      <c r="AF2070" s="57" t="s">
        <v>401</v>
      </c>
      <c r="AG2070" s="58" t="s">
        <v>173</v>
      </c>
      <c r="AH2070" s="52">
        <f t="shared" si="167"/>
        <v>43830</v>
      </c>
      <c r="AI2070" s="52">
        <f t="shared" si="168"/>
        <v>43830</v>
      </c>
      <c r="AJ2070" s="53" t="s">
        <v>402</v>
      </c>
      <c r="AK2070" s="53"/>
    </row>
    <row r="2071" spans="1:37" ht="15" customHeight="1">
      <c r="A2071" s="51">
        <f t="shared" si="165"/>
        <v>2019</v>
      </c>
      <c r="B2071" s="52">
        <v>43739</v>
      </c>
      <c r="C2071" s="52">
        <v>43830</v>
      </c>
      <c r="D2071" s="53" t="s">
        <v>96</v>
      </c>
      <c r="E2071" s="53">
        <v>311</v>
      </c>
      <c r="F2071" s="53" t="s">
        <v>204</v>
      </c>
      <c r="G2071" s="53" t="s">
        <v>204</v>
      </c>
      <c r="H2071" s="53" t="s">
        <v>205</v>
      </c>
      <c r="I2071" s="53" t="s">
        <v>206</v>
      </c>
      <c r="J2071" s="53" t="s">
        <v>207</v>
      </c>
      <c r="K2071" s="53" t="s">
        <v>208</v>
      </c>
      <c r="L2071" s="53" t="s">
        <v>101</v>
      </c>
      <c r="M2071" s="53" t="s">
        <v>209</v>
      </c>
      <c r="N2071" s="53" t="s">
        <v>103</v>
      </c>
      <c r="O2071" s="53">
        <v>0</v>
      </c>
      <c r="P2071" s="54">
        <v>0</v>
      </c>
      <c r="Q2071" s="53" t="s">
        <v>121</v>
      </c>
      <c r="R2071" s="53" t="s">
        <v>122</v>
      </c>
      <c r="S2071" s="53" t="s">
        <v>210</v>
      </c>
      <c r="T2071" s="53" t="s">
        <v>121</v>
      </c>
      <c r="U2071" s="53" t="s">
        <v>122</v>
      </c>
      <c r="V2071" s="53" t="s">
        <v>202</v>
      </c>
      <c r="W2071" s="53" t="s">
        <v>211</v>
      </c>
      <c r="X2071" s="55">
        <v>43797</v>
      </c>
      <c r="Y2071" s="55">
        <f t="shared" si="169"/>
        <v>43797</v>
      </c>
      <c r="Z2071" s="53">
        <f t="shared" si="163"/>
        <v>2064</v>
      </c>
      <c r="AA2071" s="54">
        <v>170</v>
      </c>
      <c r="AB2071" s="54">
        <v>0</v>
      </c>
      <c r="AC2071" s="52"/>
      <c r="AD2071" s="56" t="s">
        <v>400</v>
      </c>
      <c r="AE2071" s="53">
        <f t="shared" si="164"/>
        <v>2064</v>
      </c>
      <c r="AF2071" s="57" t="s">
        <v>401</v>
      </c>
      <c r="AG2071" s="58" t="s">
        <v>173</v>
      </c>
      <c r="AH2071" s="52">
        <f t="shared" si="167"/>
        <v>43830</v>
      </c>
      <c r="AI2071" s="52">
        <f t="shared" si="168"/>
        <v>43830</v>
      </c>
      <c r="AJ2071" s="53" t="s">
        <v>402</v>
      </c>
      <c r="AK2071" s="53"/>
    </row>
    <row r="2072" spans="1:37" ht="15" customHeight="1">
      <c r="A2072" s="51">
        <f t="shared" si="165"/>
        <v>2019</v>
      </c>
      <c r="B2072" s="52">
        <v>43739</v>
      </c>
      <c r="C2072" s="52">
        <v>43830</v>
      </c>
      <c r="D2072" s="53" t="s">
        <v>96</v>
      </c>
      <c r="E2072" s="53">
        <v>422</v>
      </c>
      <c r="F2072" s="53" t="s">
        <v>212</v>
      </c>
      <c r="G2072" s="53" t="s">
        <v>212</v>
      </c>
      <c r="H2072" s="53" t="s">
        <v>213</v>
      </c>
      <c r="I2072" s="53" t="s">
        <v>214</v>
      </c>
      <c r="J2072" s="53" t="s">
        <v>215</v>
      </c>
      <c r="K2072" s="53" t="s">
        <v>216</v>
      </c>
      <c r="L2072" s="53" t="s">
        <v>101</v>
      </c>
      <c r="M2072" s="53" t="s">
        <v>352</v>
      </c>
      <c r="N2072" s="53" t="s">
        <v>103</v>
      </c>
      <c r="O2072" s="53">
        <v>0</v>
      </c>
      <c r="P2072" s="54">
        <v>0</v>
      </c>
      <c r="Q2072" s="53" t="s">
        <v>121</v>
      </c>
      <c r="R2072" s="53" t="s">
        <v>122</v>
      </c>
      <c r="S2072" s="53" t="s">
        <v>793</v>
      </c>
      <c r="T2072" s="53" t="s">
        <v>121</v>
      </c>
      <c r="U2072" s="53" t="s">
        <v>122</v>
      </c>
      <c r="V2072" s="53" t="s">
        <v>793</v>
      </c>
      <c r="W2072" s="53" t="s">
        <v>159</v>
      </c>
      <c r="X2072" s="55">
        <v>43740</v>
      </c>
      <c r="Y2072" s="55">
        <f t="shared" si="169"/>
        <v>43740</v>
      </c>
      <c r="Z2072" s="53">
        <f t="shared" si="163"/>
        <v>2065</v>
      </c>
      <c r="AA2072" s="54">
        <v>60</v>
      </c>
      <c r="AB2072" s="54">
        <v>0</v>
      </c>
      <c r="AC2072" s="52"/>
      <c r="AD2072" s="56" t="s">
        <v>400</v>
      </c>
      <c r="AE2072" s="53">
        <f t="shared" si="164"/>
        <v>2065</v>
      </c>
      <c r="AF2072" s="57" t="s">
        <v>401</v>
      </c>
      <c r="AG2072" s="58" t="s">
        <v>173</v>
      </c>
      <c r="AH2072" s="52">
        <f t="shared" si="167"/>
        <v>43830</v>
      </c>
      <c r="AI2072" s="52">
        <f t="shared" si="168"/>
        <v>43830</v>
      </c>
      <c r="AJ2072" s="53" t="s">
        <v>402</v>
      </c>
      <c r="AK2072" s="53"/>
    </row>
    <row r="2073" spans="1:37" ht="15" customHeight="1">
      <c r="A2073" s="51">
        <f t="shared" si="165"/>
        <v>2019</v>
      </c>
      <c r="B2073" s="52">
        <v>43739</v>
      </c>
      <c r="C2073" s="52">
        <v>43830</v>
      </c>
      <c r="D2073" s="53" t="s">
        <v>96</v>
      </c>
      <c r="E2073" s="53">
        <v>306</v>
      </c>
      <c r="F2073" s="53" t="s">
        <v>814</v>
      </c>
      <c r="G2073" s="53" t="s">
        <v>814</v>
      </c>
      <c r="H2073" s="53" t="s">
        <v>205</v>
      </c>
      <c r="I2073" s="53" t="s">
        <v>815</v>
      </c>
      <c r="J2073" s="53" t="s">
        <v>250</v>
      </c>
      <c r="K2073" s="53" t="s">
        <v>175</v>
      </c>
      <c r="L2073" s="53" t="s">
        <v>101</v>
      </c>
      <c r="M2073" s="53" t="s">
        <v>2694</v>
      </c>
      <c r="N2073" s="53" t="s">
        <v>103</v>
      </c>
      <c r="O2073" s="53">
        <v>0</v>
      </c>
      <c r="P2073" s="54">
        <v>0</v>
      </c>
      <c r="Q2073" s="53" t="s">
        <v>121</v>
      </c>
      <c r="R2073" s="53" t="s">
        <v>122</v>
      </c>
      <c r="S2073" s="53" t="s">
        <v>793</v>
      </c>
      <c r="T2073" s="53" t="s">
        <v>121</v>
      </c>
      <c r="U2073" s="53" t="s">
        <v>122</v>
      </c>
      <c r="V2073" s="53" t="s">
        <v>793</v>
      </c>
      <c r="W2073" s="53" t="s">
        <v>813</v>
      </c>
      <c r="X2073" s="55">
        <v>43738</v>
      </c>
      <c r="Y2073" s="55">
        <f t="shared" si="169"/>
        <v>43738</v>
      </c>
      <c r="Z2073" s="53">
        <f t="shared" si="163"/>
        <v>2066</v>
      </c>
      <c r="AA2073" s="54">
        <v>100</v>
      </c>
      <c r="AB2073" s="54">
        <v>0</v>
      </c>
      <c r="AC2073" s="52"/>
      <c r="AD2073" s="56" t="s">
        <v>400</v>
      </c>
      <c r="AE2073" s="53">
        <f t="shared" si="164"/>
        <v>2066</v>
      </c>
      <c r="AF2073" s="57" t="s">
        <v>401</v>
      </c>
      <c r="AG2073" s="58" t="s">
        <v>173</v>
      </c>
      <c r="AH2073" s="52">
        <f t="shared" si="167"/>
        <v>43830</v>
      </c>
      <c r="AI2073" s="52">
        <f t="shared" si="168"/>
        <v>43830</v>
      </c>
      <c r="AJ2073" s="53" t="s">
        <v>402</v>
      </c>
      <c r="AK2073" s="53"/>
    </row>
    <row r="2074" spans="1:37" ht="15" customHeight="1">
      <c r="A2074" s="51">
        <f t="shared" si="165"/>
        <v>2019</v>
      </c>
      <c r="B2074" s="52">
        <v>43739</v>
      </c>
      <c r="C2074" s="52">
        <v>43830</v>
      </c>
      <c r="D2074" s="53" t="s">
        <v>96</v>
      </c>
      <c r="E2074" s="53">
        <v>311</v>
      </c>
      <c r="F2074" s="53" t="s">
        <v>204</v>
      </c>
      <c r="G2074" s="53" t="s">
        <v>204</v>
      </c>
      <c r="H2074" s="53" t="s">
        <v>205</v>
      </c>
      <c r="I2074" s="53" t="s">
        <v>217</v>
      </c>
      <c r="J2074" s="53" t="s">
        <v>218</v>
      </c>
      <c r="K2074" s="53" t="s">
        <v>219</v>
      </c>
      <c r="L2074" s="53" t="s">
        <v>101</v>
      </c>
      <c r="M2074" s="53" t="s">
        <v>209</v>
      </c>
      <c r="N2074" s="53" t="s">
        <v>103</v>
      </c>
      <c r="O2074" s="53">
        <v>0</v>
      </c>
      <c r="P2074" s="54">
        <v>0</v>
      </c>
      <c r="Q2074" s="53" t="s">
        <v>121</v>
      </c>
      <c r="R2074" s="53" t="s">
        <v>122</v>
      </c>
      <c r="S2074" s="53" t="s">
        <v>210</v>
      </c>
      <c r="T2074" s="53" t="s">
        <v>121</v>
      </c>
      <c r="U2074" s="53" t="s">
        <v>122</v>
      </c>
      <c r="V2074" s="53" t="s">
        <v>202</v>
      </c>
      <c r="W2074" s="53" t="s">
        <v>211</v>
      </c>
      <c r="X2074" s="55">
        <v>43734</v>
      </c>
      <c r="Y2074" s="55">
        <f t="shared" si="169"/>
        <v>43734</v>
      </c>
      <c r="Z2074" s="53">
        <f t="shared" si="163"/>
        <v>2067</v>
      </c>
      <c r="AA2074" s="54">
        <v>170</v>
      </c>
      <c r="AB2074" s="54">
        <v>0</v>
      </c>
      <c r="AC2074" s="52"/>
      <c r="AD2074" s="56" t="s">
        <v>400</v>
      </c>
      <c r="AE2074" s="53">
        <f t="shared" si="164"/>
        <v>2067</v>
      </c>
      <c r="AF2074" s="57" t="s">
        <v>401</v>
      </c>
      <c r="AG2074" s="58" t="s">
        <v>173</v>
      </c>
      <c r="AH2074" s="52">
        <f t="shared" si="167"/>
        <v>43830</v>
      </c>
      <c r="AI2074" s="52">
        <f t="shared" si="168"/>
        <v>43830</v>
      </c>
      <c r="AJ2074" s="53" t="s">
        <v>402</v>
      </c>
      <c r="AK2074" s="53"/>
    </row>
    <row r="2075" spans="1:37" ht="15" customHeight="1">
      <c r="A2075" s="51">
        <f t="shared" si="165"/>
        <v>2019</v>
      </c>
      <c r="B2075" s="52">
        <v>43739</v>
      </c>
      <c r="C2075" s="52">
        <v>43830</v>
      </c>
      <c r="D2075" s="53" t="s">
        <v>96</v>
      </c>
      <c r="E2075" s="53">
        <v>311</v>
      </c>
      <c r="F2075" s="53" t="s">
        <v>204</v>
      </c>
      <c r="G2075" s="53" t="s">
        <v>204</v>
      </c>
      <c r="H2075" s="53" t="s">
        <v>205</v>
      </c>
      <c r="I2075" s="53" t="s">
        <v>206</v>
      </c>
      <c r="J2075" s="53" t="s">
        <v>207</v>
      </c>
      <c r="K2075" s="53" t="s">
        <v>208</v>
      </c>
      <c r="L2075" s="53" t="s">
        <v>101</v>
      </c>
      <c r="M2075" s="53" t="s">
        <v>209</v>
      </c>
      <c r="N2075" s="53" t="s">
        <v>103</v>
      </c>
      <c r="O2075" s="53">
        <v>0</v>
      </c>
      <c r="P2075" s="54">
        <v>0</v>
      </c>
      <c r="Q2075" s="53" t="s">
        <v>121</v>
      </c>
      <c r="R2075" s="53" t="s">
        <v>122</v>
      </c>
      <c r="S2075" s="53" t="s">
        <v>210</v>
      </c>
      <c r="T2075" s="53" t="s">
        <v>121</v>
      </c>
      <c r="U2075" s="53" t="s">
        <v>122</v>
      </c>
      <c r="V2075" s="53" t="s">
        <v>202</v>
      </c>
      <c r="W2075" s="53" t="s">
        <v>211</v>
      </c>
      <c r="X2075" s="55">
        <v>43741</v>
      </c>
      <c r="Y2075" s="55">
        <f t="shared" si="169"/>
        <v>43741</v>
      </c>
      <c r="Z2075" s="53">
        <f t="shared" si="163"/>
        <v>2068</v>
      </c>
      <c r="AA2075" s="54">
        <v>170</v>
      </c>
      <c r="AB2075" s="54">
        <v>0</v>
      </c>
      <c r="AC2075" s="52"/>
      <c r="AD2075" s="56" t="s">
        <v>400</v>
      </c>
      <c r="AE2075" s="53">
        <f t="shared" si="164"/>
        <v>2068</v>
      </c>
      <c r="AF2075" s="57" t="s">
        <v>401</v>
      </c>
      <c r="AG2075" s="58" t="s">
        <v>173</v>
      </c>
      <c r="AH2075" s="52">
        <f t="shared" si="167"/>
        <v>43830</v>
      </c>
      <c r="AI2075" s="52">
        <f t="shared" si="168"/>
        <v>43830</v>
      </c>
      <c r="AJ2075" s="53" t="s">
        <v>402</v>
      </c>
      <c r="AK2075" s="53"/>
    </row>
    <row r="2076" spans="1:37" ht="15" customHeight="1">
      <c r="A2076" s="51">
        <f t="shared" si="165"/>
        <v>2019</v>
      </c>
      <c r="B2076" s="52">
        <v>43739</v>
      </c>
      <c r="C2076" s="52">
        <v>43830</v>
      </c>
      <c r="D2076" s="53" t="s">
        <v>96</v>
      </c>
      <c r="E2076" s="53">
        <v>311</v>
      </c>
      <c r="F2076" s="53" t="s">
        <v>204</v>
      </c>
      <c r="G2076" s="53" t="s">
        <v>204</v>
      </c>
      <c r="H2076" s="53" t="s">
        <v>205</v>
      </c>
      <c r="I2076" s="53" t="s">
        <v>217</v>
      </c>
      <c r="J2076" s="53" t="s">
        <v>218</v>
      </c>
      <c r="K2076" s="53" t="s">
        <v>219</v>
      </c>
      <c r="L2076" s="53" t="s">
        <v>101</v>
      </c>
      <c r="M2076" s="53" t="s">
        <v>209</v>
      </c>
      <c r="N2076" s="53" t="s">
        <v>103</v>
      </c>
      <c r="O2076" s="53">
        <v>0</v>
      </c>
      <c r="P2076" s="54">
        <v>0</v>
      </c>
      <c r="Q2076" s="53" t="s">
        <v>121</v>
      </c>
      <c r="R2076" s="53" t="s">
        <v>122</v>
      </c>
      <c r="S2076" s="53" t="s">
        <v>210</v>
      </c>
      <c r="T2076" s="53" t="s">
        <v>121</v>
      </c>
      <c r="U2076" s="53" t="s">
        <v>122</v>
      </c>
      <c r="V2076" s="53" t="s">
        <v>202</v>
      </c>
      <c r="W2076" s="53" t="s">
        <v>211</v>
      </c>
      <c r="X2076" s="55">
        <v>43755</v>
      </c>
      <c r="Y2076" s="55">
        <f t="shared" si="169"/>
        <v>43755</v>
      </c>
      <c r="Z2076" s="53">
        <f t="shared" si="163"/>
        <v>2069</v>
      </c>
      <c r="AA2076" s="54">
        <v>340</v>
      </c>
      <c r="AB2076" s="54">
        <v>0</v>
      </c>
      <c r="AC2076" s="52"/>
      <c r="AD2076" s="56" t="s">
        <v>400</v>
      </c>
      <c r="AE2076" s="53">
        <f t="shared" si="164"/>
        <v>2069</v>
      </c>
      <c r="AF2076" s="57" t="s">
        <v>401</v>
      </c>
      <c r="AG2076" s="58" t="s">
        <v>173</v>
      </c>
      <c r="AH2076" s="52">
        <f t="shared" si="167"/>
        <v>43830</v>
      </c>
      <c r="AI2076" s="52">
        <f t="shared" si="168"/>
        <v>43830</v>
      </c>
      <c r="AJ2076" s="53" t="s">
        <v>402</v>
      </c>
      <c r="AK2076" s="53"/>
    </row>
    <row r="2077" spans="1:37" ht="15" customHeight="1">
      <c r="A2077" s="51">
        <f t="shared" si="165"/>
        <v>2019</v>
      </c>
      <c r="B2077" s="52">
        <v>43739</v>
      </c>
      <c r="C2077" s="52">
        <v>43830</v>
      </c>
      <c r="D2077" s="53" t="s">
        <v>96</v>
      </c>
      <c r="E2077" s="53">
        <v>344</v>
      </c>
      <c r="F2077" s="53" t="s">
        <v>165</v>
      </c>
      <c r="G2077" s="53" t="s">
        <v>165</v>
      </c>
      <c r="H2077" s="53" t="s">
        <v>205</v>
      </c>
      <c r="I2077" s="53" t="s">
        <v>791</v>
      </c>
      <c r="J2077" s="53" t="s">
        <v>239</v>
      </c>
      <c r="K2077" s="53" t="s">
        <v>792</v>
      </c>
      <c r="L2077" s="53" t="s">
        <v>101</v>
      </c>
      <c r="M2077" s="53" t="s">
        <v>209</v>
      </c>
      <c r="N2077" s="53" t="s">
        <v>103</v>
      </c>
      <c r="O2077" s="53">
        <v>0</v>
      </c>
      <c r="P2077" s="54">
        <v>0</v>
      </c>
      <c r="Q2077" s="53" t="s">
        <v>121</v>
      </c>
      <c r="R2077" s="53" t="s">
        <v>122</v>
      </c>
      <c r="S2077" s="53" t="s">
        <v>793</v>
      </c>
      <c r="T2077" s="53" t="s">
        <v>121</v>
      </c>
      <c r="U2077" s="53" t="s">
        <v>122</v>
      </c>
      <c r="V2077" s="53" t="s">
        <v>202</v>
      </c>
      <c r="W2077" s="53" t="s">
        <v>159</v>
      </c>
      <c r="X2077" s="55">
        <v>43748</v>
      </c>
      <c r="Y2077" s="55">
        <f t="shared" si="169"/>
        <v>43748</v>
      </c>
      <c r="Z2077" s="53">
        <f t="shared" si="163"/>
        <v>2070</v>
      </c>
      <c r="AA2077" s="54">
        <v>160</v>
      </c>
      <c r="AB2077" s="54">
        <v>0</v>
      </c>
      <c r="AC2077" s="52"/>
      <c r="AD2077" s="56" t="s">
        <v>400</v>
      </c>
      <c r="AE2077" s="53">
        <f t="shared" si="164"/>
        <v>2070</v>
      </c>
      <c r="AF2077" s="57" t="s">
        <v>401</v>
      </c>
      <c r="AG2077" s="58" t="s">
        <v>173</v>
      </c>
      <c r="AH2077" s="52">
        <f t="shared" si="167"/>
        <v>43830</v>
      </c>
      <c r="AI2077" s="52">
        <f t="shared" si="168"/>
        <v>43830</v>
      </c>
      <c r="AJ2077" s="53" t="s">
        <v>402</v>
      </c>
      <c r="AK2077" s="53"/>
    </row>
    <row r="2078" spans="1:37" ht="15" customHeight="1">
      <c r="A2078" s="51">
        <f t="shared" si="165"/>
        <v>2019</v>
      </c>
      <c r="B2078" s="52">
        <v>43739</v>
      </c>
      <c r="C2078" s="52">
        <v>43830</v>
      </c>
      <c r="D2078" s="53" t="s">
        <v>96</v>
      </c>
      <c r="E2078" s="53">
        <v>539</v>
      </c>
      <c r="F2078" s="53" t="s">
        <v>1922</v>
      </c>
      <c r="G2078" s="53" t="s">
        <v>1922</v>
      </c>
      <c r="H2078" s="53" t="s">
        <v>180</v>
      </c>
      <c r="I2078" s="53" t="s">
        <v>1923</v>
      </c>
      <c r="J2078" s="53" t="s">
        <v>1924</v>
      </c>
      <c r="K2078" s="53" t="s">
        <v>163</v>
      </c>
      <c r="L2078" s="53" t="s">
        <v>101</v>
      </c>
      <c r="M2078" s="53" t="s">
        <v>314</v>
      </c>
      <c r="N2078" s="53" t="s">
        <v>103</v>
      </c>
      <c r="O2078" s="53">
        <v>0</v>
      </c>
      <c r="P2078" s="54">
        <v>0</v>
      </c>
      <c r="Q2078" s="53" t="s">
        <v>121</v>
      </c>
      <c r="R2078" s="53" t="s">
        <v>122</v>
      </c>
      <c r="S2078" s="53" t="s">
        <v>122</v>
      </c>
      <c r="T2078" s="53" t="s">
        <v>121</v>
      </c>
      <c r="U2078" s="53" t="s">
        <v>122</v>
      </c>
      <c r="V2078" s="53" t="s">
        <v>122</v>
      </c>
      <c r="W2078" s="60" t="s">
        <v>159</v>
      </c>
      <c r="X2078" s="55">
        <v>43775</v>
      </c>
      <c r="Y2078" s="55">
        <f t="shared" si="169"/>
        <v>43775</v>
      </c>
      <c r="Z2078" s="53">
        <f t="shared" si="163"/>
        <v>2071</v>
      </c>
      <c r="AA2078" s="54">
        <v>120</v>
      </c>
      <c r="AB2078" s="54">
        <v>0</v>
      </c>
      <c r="AC2078" s="52"/>
      <c r="AD2078" s="56" t="s">
        <v>400</v>
      </c>
      <c r="AE2078" s="53">
        <f t="shared" si="164"/>
        <v>2071</v>
      </c>
      <c r="AF2078" s="57" t="s">
        <v>401</v>
      </c>
      <c r="AG2078" s="58" t="s">
        <v>173</v>
      </c>
      <c r="AH2078" s="52">
        <f t="shared" si="167"/>
        <v>43830</v>
      </c>
      <c r="AI2078" s="52">
        <f t="shared" si="168"/>
        <v>43830</v>
      </c>
      <c r="AJ2078" s="53" t="s">
        <v>402</v>
      </c>
      <c r="AK2078" s="53"/>
    </row>
    <row r="2079" spans="1:37" ht="15" customHeight="1">
      <c r="A2079" s="51">
        <f t="shared" si="165"/>
        <v>2019</v>
      </c>
      <c r="B2079" s="52">
        <v>43739</v>
      </c>
      <c r="C2079" s="52">
        <v>43830</v>
      </c>
      <c r="D2079" s="53" t="s">
        <v>96</v>
      </c>
      <c r="E2079" s="53">
        <v>311</v>
      </c>
      <c r="F2079" s="53" t="s">
        <v>204</v>
      </c>
      <c r="G2079" s="53" t="s">
        <v>204</v>
      </c>
      <c r="H2079" s="53" t="s">
        <v>145</v>
      </c>
      <c r="I2079" s="53" t="s">
        <v>366</v>
      </c>
      <c r="J2079" s="53" t="s">
        <v>367</v>
      </c>
      <c r="K2079" s="53" t="s">
        <v>368</v>
      </c>
      <c r="L2079" s="53" t="s">
        <v>101</v>
      </c>
      <c r="M2079" s="53" t="s">
        <v>177</v>
      </c>
      <c r="N2079" s="53" t="s">
        <v>103</v>
      </c>
      <c r="O2079" s="53">
        <v>0</v>
      </c>
      <c r="P2079" s="54">
        <v>0</v>
      </c>
      <c r="Q2079" s="53" t="s">
        <v>121</v>
      </c>
      <c r="R2079" s="53" t="s">
        <v>122</v>
      </c>
      <c r="S2079" s="53" t="s">
        <v>122</v>
      </c>
      <c r="T2079" s="53" t="s">
        <v>121</v>
      </c>
      <c r="U2079" s="53" t="s">
        <v>122</v>
      </c>
      <c r="V2079" s="53" t="s">
        <v>122</v>
      </c>
      <c r="W2079" s="53" t="s">
        <v>178</v>
      </c>
      <c r="X2079" s="55">
        <v>43753</v>
      </c>
      <c r="Y2079" s="55">
        <f t="shared" si="169"/>
        <v>43753</v>
      </c>
      <c r="Z2079" s="53">
        <f t="shared" si="163"/>
        <v>2072</v>
      </c>
      <c r="AA2079" s="54">
        <v>160</v>
      </c>
      <c r="AB2079" s="54">
        <v>0</v>
      </c>
      <c r="AC2079" s="52"/>
      <c r="AD2079" s="56" t="s">
        <v>400</v>
      </c>
      <c r="AE2079" s="53">
        <f t="shared" si="164"/>
        <v>2072</v>
      </c>
      <c r="AF2079" s="57" t="s">
        <v>401</v>
      </c>
      <c r="AG2079" s="58" t="s">
        <v>173</v>
      </c>
      <c r="AH2079" s="52">
        <f t="shared" si="167"/>
        <v>43830</v>
      </c>
      <c r="AI2079" s="52">
        <f t="shared" si="168"/>
        <v>43830</v>
      </c>
      <c r="AJ2079" s="53" t="s">
        <v>402</v>
      </c>
      <c r="AK2079" s="53"/>
    </row>
    <row r="2080" spans="1:37" ht="15" customHeight="1">
      <c r="A2080" s="51">
        <f t="shared" si="165"/>
        <v>2019</v>
      </c>
      <c r="B2080" s="52">
        <v>43739</v>
      </c>
      <c r="C2080" s="52">
        <v>43830</v>
      </c>
      <c r="D2080" s="53" t="s">
        <v>96</v>
      </c>
      <c r="E2080" s="53">
        <v>343</v>
      </c>
      <c r="F2080" s="53" t="s">
        <v>326</v>
      </c>
      <c r="G2080" s="53" t="s">
        <v>326</v>
      </c>
      <c r="H2080" s="53" t="s">
        <v>180</v>
      </c>
      <c r="I2080" s="53" t="s">
        <v>327</v>
      </c>
      <c r="J2080" s="53" t="s">
        <v>328</v>
      </c>
      <c r="K2080" s="53" t="s">
        <v>329</v>
      </c>
      <c r="L2080" s="53" t="s">
        <v>101</v>
      </c>
      <c r="M2080" s="53" t="s">
        <v>314</v>
      </c>
      <c r="N2080" s="53" t="s">
        <v>103</v>
      </c>
      <c r="O2080" s="53">
        <v>0</v>
      </c>
      <c r="P2080" s="54">
        <v>0</v>
      </c>
      <c r="Q2080" s="53" t="s">
        <v>121</v>
      </c>
      <c r="R2080" s="53" t="s">
        <v>122</v>
      </c>
      <c r="S2080" s="53" t="s">
        <v>122</v>
      </c>
      <c r="T2080" s="53" t="s">
        <v>121</v>
      </c>
      <c r="U2080" s="53" t="s">
        <v>122</v>
      </c>
      <c r="V2080" s="53" t="s">
        <v>122</v>
      </c>
      <c r="W2080" s="53" t="s">
        <v>322</v>
      </c>
      <c r="X2080" s="55">
        <v>43763</v>
      </c>
      <c r="Y2080" s="55">
        <v>43768</v>
      </c>
      <c r="Z2080" s="53">
        <f t="shared" si="163"/>
        <v>2073</v>
      </c>
      <c r="AA2080" s="54">
        <f>110+110</f>
        <v>220</v>
      </c>
      <c r="AB2080" s="54">
        <v>0</v>
      </c>
      <c r="AC2080" s="52"/>
      <c r="AD2080" s="56" t="s">
        <v>400</v>
      </c>
      <c r="AE2080" s="53">
        <f t="shared" si="164"/>
        <v>2073</v>
      </c>
      <c r="AF2080" s="57" t="s">
        <v>401</v>
      </c>
      <c r="AG2080" s="58" t="s">
        <v>173</v>
      </c>
      <c r="AH2080" s="52">
        <f t="shared" si="167"/>
        <v>43830</v>
      </c>
      <c r="AI2080" s="52">
        <f t="shared" si="168"/>
        <v>43830</v>
      </c>
      <c r="AJ2080" s="53" t="s">
        <v>402</v>
      </c>
      <c r="AK2080" s="53"/>
    </row>
    <row r="2081" spans="1:37" ht="15" customHeight="1">
      <c r="A2081" s="51">
        <f t="shared" si="165"/>
        <v>2019</v>
      </c>
      <c r="B2081" s="52">
        <v>43739</v>
      </c>
      <c r="C2081" s="52">
        <v>43830</v>
      </c>
      <c r="D2081" s="53" t="s">
        <v>96</v>
      </c>
      <c r="E2081" s="53">
        <v>202</v>
      </c>
      <c r="F2081" s="53" t="s">
        <v>191</v>
      </c>
      <c r="G2081" s="53" t="s">
        <v>191</v>
      </c>
      <c r="H2081" s="53" t="s">
        <v>254</v>
      </c>
      <c r="I2081" s="53" t="s">
        <v>256</v>
      </c>
      <c r="J2081" s="53" t="s">
        <v>257</v>
      </c>
      <c r="K2081" s="53" t="s">
        <v>258</v>
      </c>
      <c r="L2081" s="53" t="s">
        <v>101</v>
      </c>
      <c r="M2081" s="53" t="s">
        <v>2689</v>
      </c>
      <c r="N2081" s="53" t="s">
        <v>103</v>
      </c>
      <c r="O2081" s="53">
        <v>2</v>
      </c>
      <c r="P2081" s="54">
        <f>3544.15/2</f>
        <v>1772.075</v>
      </c>
      <c r="Q2081" s="53" t="s">
        <v>121</v>
      </c>
      <c r="R2081" s="53" t="s">
        <v>122</v>
      </c>
      <c r="S2081" s="53" t="s">
        <v>122</v>
      </c>
      <c r="T2081" s="53" t="s">
        <v>121</v>
      </c>
      <c r="U2081" s="53" t="s">
        <v>122</v>
      </c>
      <c r="V2081" s="53" t="s">
        <v>122</v>
      </c>
      <c r="W2081" s="53" t="s">
        <v>125</v>
      </c>
      <c r="X2081" s="55">
        <v>43789</v>
      </c>
      <c r="Y2081" s="55">
        <v>43791</v>
      </c>
      <c r="Z2081" s="53">
        <f t="shared" si="163"/>
        <v>2074</v>
      </c>
      <c r="AA2081" s="54">
        <f>431+552+802+438.15+552+769</f>
        <v>3544.15</v>
      </c>
      <c r="AB2081" s="54">
        <v>0</v>
      </c>
      <c r="AC2081" s="52"/>
      <c r="AD2081" s="56" t="s">
        <v>400</v>
      </c>
      <c r="AE2081" s="53">
        <f t="shared" si="164"/>
        <v>2074</v>
      </c>
      <c r="AF2081" s="57" t="s">
        <v>401</v>
      </c>
      <c r="AG2081" s="58" t="s">
        <v>173</v>
      </c>
      <c r="AH2081" s="52">
        <f t="shared" si="167"/>
        <v>43830</v>
      </c>
      <c r="AI2081" s="52">
        <f t="shared" si="168"/>
        <v>43830</v>
      </c>
      <c r="AJ2081" s="53" t="s">
        <v>402</v>
      </c>
      <c r="AK2081" s="53"/>
    </row>
    <row r="2082" spans="1:37" ht="15" customHeight="1">
      <c r="A2082" s="51">
        <f t="shared" si="165"/>
        <v>2019</v>
      </c>
      <c r="B2082" s="52">
        <v>43739</v>
      </c>
      <c r="C2082" s="52">
        <v>43830</v>
      </c>
      <c r="D2082" s="53" t="s">
        <v>96</v>
      </c>
      <c r="E2082" s="59">
        <v>530</v>
      </c>
      <c r="F2082" s="60" t="s">
        <v>137</v>
      </c>
      <c r="G2082" s="59" t="s">
        <v>138</v>
      </c>
      <c r="H2082" s="59" t="s">
        <v>139</v>
      </c>
      <c r="I2082" s="59" t="s">
        <v>140</v>
      </c>
      <c r="J2082" s="59" t="s">
        <v>141</v>
      </c>
      <c r="K2082" s="59" t="s">
        <v>142</v>
      </c>
      <c r="L2082" s="53" t="s">
        <v>101</v>
      </c>
      <c r="M2082" s="53" t="s">
        <v>2695</v>
      </c>
      <c r="N2082" s="53" t="s">
        <v>103</v>
      </c>
      <c r="O2082" s="53">
        <v>0</v>
      </c>
      <c r="P2082" s="54">
        <v>0</v>
      </c>
      <c r="Q2082" s="53" t="s">
        <v>121</v>
      </c>
      <c r="R2082" s="53" t="s">
        <v>122</v>
      </c>
      <c r="S2082" s="53" t="s">
        <v>122</v>
      </c>
      <c r="T2082" s="53" t="s">
        <v>121</v>
      </c>
      <c r="U2082" s="53" t="s">
        <v>121</v>
      </c>
      <c r="V2082" s="53" t="s">
        <v>356</v>
      </c>
      <c r="W2082" s="53" t="s">
        <v>125</v>
      </c>
      <c r="X2082" s="55">
        <v>43762</v>
      </c>
      <c r="Y2082" s="55">
        <f t="shared" si="169"/>
        <v>43762</v>
      </c>
      <c r="Z2082" s="53">
        <f t="shared" si="163"/>
        <v>2075</v>
      </c>
      <c r="AA2082" s="54">
        <f>326+136</f>
        <v>462</v>
      </c>
      <c r="AB2082" s="54">
        <v>0</v>
      </c>
      <c r="AC2082" s="52"/>
      <c r="AD2082" s="56" t="s">
        <v>400</v>
      </c>
      <c r="AE2082" s="53">
        <f t="shared" si="164"/>
        <v>2075</v>
      </c>
      <c r="AF2082" s="57" t="s">
        <v>401</v>
      </c>
      <c r="AG2082" s="58" t="s">
        <v>173</v>
      </c>
      <c r="AH2082" s="52">
        <f t="shared" si="167"/>
        <v>43830</v>
      </c>
      <c r="AI2082" s="52">
        <f t="shared" si="168"/>
        <v>43830</v>
      </c>
      <c r="AJ2082" s="53" t="s">
        <v>402</v>
      </c>
      <c r="AK2082" s="53"/>
    </row>
    <row r="2083" spans="1:37" ht="15" customHeight="1">
      <c r="A2083" s="51">
        <f t="shared" si="165"/>
        <v>2019</v>
      </c>
      <c r="B2083" s="52">
        <v>43739</v>
      </c>
      <c r="C2083" s="52">
        <v>43830</v>
      </c>
      <c r="D2083" s="53" t="s">
        <v>96</v>
      </c>
      <c r="E2083" s="53">
        <v>529</v>
      </c>
      <c r="F2083" s="53" t="s">
        <v>662</v>
      </c>
      <c r="G2083" s="53" t="s">
        <v>662</v>
      </c>
      <c r="H2083" s="53" t="s">
        <v>226</v>
      </c>
      <c r="I2083" s="53" t="s">
        <v>1370</v>
      </c>
      <c r="J2083" s="53" t="s">
        <v>1371</v>
      </c>
      <c r="K2083" s="53" t="s">
        <v>1372</v>
      </c>
      <c r="L2083" s="53" t="s">
        <v>101</v>
      </c>
      <c r="M2083" s="53" t="s">
        <v>2696</v>
      </c>
      <c r="N2083" s="53" t="s">
        <v>103</v>
      </c>
      <c r="O2083" s="53">
        <v>2</v>
      </c>
      <c r="P2083" s="54">
        <f>+AA2083/2</f>
        <v>174</v>
      </c>
      <c r="Q2083" s="53" t="s">
        <v>121</v>
      </c>
      <c r="R2083" s="53" t="s">
        <v>122</v>
      </c>
      <c r="S2083" s="53" t="s">
        <v>122</v>
      </c>
      <c r="T2083" s="53" t="s">
        <v>121</v>
      </c>
      <c r="U2083" s="53" t="s">
        <v>122</v>
      </c>
      <c r="V2083" s="53" t="s">
        <v>136</v>
      </c>
      <c r="W2083" s="53" t="s">
        <v>136</v>
      </c>
      <c r="X2083" s="55">
        <v>43756</v>
      </c>
      <c r="Y2083" s="55">
        <f t="shared" si="169"/>
        <v>43756</v>
      </c>
      <c r="Z2083" s="53">
        <f t="shared" si="163"/>
        <v>2076</v>
      </c>
      <c r="AA2083" s="54">
        <f>87+87+87+87</f>
        <v>348</v>
      </c>
      <c r="AB2083" s="54">
        <v>0</v>
      </c>
      <c r="AC2083" s="52"/>
      <c r="AD2083" s="56" t="s">
        <v>400</v>
      </c>
      <c r="AE2083" s="53">
        <f t="shared" si="164"/>
        <v>2076</v>
      </c>
      <c r="AF2083" s="57" t="s">
        <v>401</v>
      </c>
      <c r="AG2083" s="58" t="s">
        <v>173</v>
      </c>
      <c r="AH2083" s="52">
        <f t="shared" si="167"/>
        <v>43830</v>
      </c>
      <c r="AI2083" s="52">
        <f t="shared" si="168"/>
        <v>43830</v>
      </c>
      <c r="AJ2083" s="53" t="s">
        <v>402</v>
      </c>
      <c r="AK2083" s="53"/>
    </row>
    <row r="2084" spans="1:37" ht="15" customHeight="1">
      <c r="A2084" s="51">
        <f t="shared" si="165"/>
        <v>2019</v>
      </c>
      <c r="B2084" s="52">
        <v>43739</v>
      </c>
      <c r="C2084" s="52">
        <v>43830</v>
      </c>
      <c r="D2084" s="53" t="s">
        <v>96</v>
      </c>
      <c r="E2084" s="53">
        <v>529</v>
      </c>
      <c r="F2084" s="53" t="s">
        <v>662</v>
      </c>
      <c r="G2084" s="53" t="s">
        <v>662</v>
      </c>
      <c r="H2084" s="53" t="s">
        <v>226</v>
      </c>
      <c r="I2084" s="53" t="s">
        <v>1370</v>
      </c>
      <c r="J2084" s="53" t="s">
        <v>1371</v>
      </c>
      <c r="K2084" s="53" t="s">
        <v>1372</v>
      </c>
      <c r="L2084" s="53" t="s">
        <v>101</v>
      </c>
      <c r="M2084" s="53" t="s">
        <v>2696</v>
      </c>
      <c r="N2084" s="53" t="s">
        <v>103</v>
      </c>
      <c r="O2084" s="53">
        <v>2</v>
      </c>
      <c r="P2084" s="54">
        <f>+AA2084/2</f>
        <v>49.5</v>
      </c>
      <c r="Q2084" s="53" t="s">
        <v>121</v>
      </c>
      <c r="R2084" s="53" t="s">
        <v>122</v>
      </c>
      <c r="S2084" s="53" t="s">
        <v>122</v>
      </c>
      <c r="T2084" s="53" t="s">
        <v>121</v>
      </c>
      <c r="U2084" s="53" t="s">
        <v>122</v>
      </c>
      <c r="V2084" s="53" t="s">
        <v>136</v>
      </c>
      <c r="W2084" s="53" t="s">
        <v>136</v>
      </c>
      <c r="X2084" s="55">
        <v>43756</v>
      </c>
      <c r="Y2084" s="55">
        <f t="shared" si="169"/>
        <v>43756</v>
      </c>
      <c r="Z2084" s="53">
        <f t="shared" si="163"/>
        <v>2077</v>
      </c>
      <c r="AA2084" s="54">
        <v>99</v>
      </c>
      <c r="AB2084" s="54">
        <v>0</v>
      </c>
      <c r="AC2084" s="52"/>
      <c r="AD2084" s="56" t="s">
        <v>400</v>
      </c>
      <c r="AE2084" s="53">
        <f t="shared" si="164"/>
        <v>2077</v>
      </c>
      <c r="AF2084" s="57" t="s">
        <v>401</v>
      </c>
      <c r="AG2084" s="58" t="s">
        <v>173</v>
      </c>
      <c r="AH2084" s="52">
        <f t="shared" si="167"/>
        <v>43830</v>
      </c>
      <c r="AI2084" s="52">
        <f t="shared" si="168"/>
        <v>43830</v>
      </c>
      <c r="AJ2084" s="53" t="s">
        <v>402</v>
      </c>
      <c r="AK2084" s="53"/>
    </row>
    <row r="2085" spans="1:37" ht="15" customHeight="1">
      <c r="A2085" s="51">
        <f t="shared" si="165"/>
        <v>2019</v>
      </c>
      <c r="B2085" s="52">
        <v>43739</v>
      </c>
      <c r="C2085" s="52">
        <v>43830</v>
      </c>
      <c r="D2085" s="53" t="s">
        <v>96</v>
      </c>
      <c r="E2085" s="53">
        <v>249</v>
      </c>
      <c r="F2085" s="53" t="s">
        <v>777</v>
      </c>
      <c r="G2085" s="53" t="s">
        <v>777</v>
      </c>
      <c r="H2085" s="53" t="s">
        <v>127</v>
      </c>
      <c r="I2085" s="53" t="s">
        <v>1020</v>
      </c>
      <c r="J2085" s="53" t="s">
        <v>329</v>
      </c>
      <c r="K2085" s="53" t="s">
        <v>1387</v>
      </c>
      <c r="L2085" s="53" t="s">
        <v>101</v>
      </c>
      <c r="M2085" s="53" t="s">
        <v>164</v>
      </c>
      <c r="N2085" s="53" t="s">
        <v>103</v>
      </c>
      <c r="O2085" s="53">
        <v>0</v>
      </c>
      <c r="P2085" s="54">
        <v>0</v>
      </c>
      <c r="Q2085" s="53" t="s">
        <v>121</v>
      </c>
      <c r="R2085" s="53" t="s">
        <v>122</v>
      </c>
      <c r="S2085" s="53" t="s">
        <v>122</v>
      </c>
      <c r="T2085" s="53" t="s">
        <v>121</v>
      </c>
      <c r="U2085" s="53" t="s">
        <v>122</v>
      </c>
      <c r="V2085" s="53" t="s">
        <v>122</v>
      </c>
      <c r="W2085" s="53" t="s">
        <v>159</v>
      </c>
      <c r="X2085" s="55">
        <v>43716</v>
      </c>
      <c r="Y2085" s="55">
        <v>43721</v>
      </c>
      <c r="Z2085" s="53">
        <f t="shared" si="163"/>
        <v>2078</v>
      </c>
      <c r="AA2085" s="54">
        <f>170+170+140+270+100+180+120+280</f>
        <v>1430</v>
      </c>
      <c r="AB2085" s="54">
        <v>0</v>
      </c>
      <c r="AC2085" s="52"/>
      <c r="AD2085" s="56" t="s">
        <v>400</v>
      </c>
      <c r="AE2085" s="53">
        <f t="shared" si="164"/>
        <v>2078</v>
      </c>
      <c r="AF2085" s="57" t="s">
        <v>401</v>
      </c>
      <c r="AG2085" s="58" t="s">
        <v>173</v>
      </c>
      <c r="AH2085" s="52">
        <f t="shared" si="167"/>
        <v>43830</v>
      </c>
      <c r="AI2085" s="52">
        <f t="shared" si="168"/>
        <v>43830</v>
      </c>
      <c r="AJ2085" s="53" t="s">
        <v>402</v>
      </c>
      <c r="AK2085" s="53"/>
    </row>
    <row r="2086" spans="1:37" ht="15" customHeight="1">
      <c r="A2086" s="51">
        <f t="shared" si="165"/>
        <v>2019</v>
      </c>
      <c r="B2086" s="52">
        <v>43739</v>
      </c>
      <c r="C2086" s="52">
        <v>43830</v>
      </c>
      <c r="D2086" s="53" t="s">
        <v>96</v>
      </c>
      <c r="E2086" s="53">
        <v>203</v>
      </c>
      <c r="F2086" s="53" t="s">
        <v>307</v>
      </c>
      <c r="G2086" s="59" t="s">
        <v>126</v>
      </c>
      <c r="H2086" s="53" t="s">
        <v>127</v>
      </c>
      <c r="I2086" s="53" t="s">
        <v>1366</v>
      </c>
      <c r="J2086" s="53" t="s">
        <v>1367</v>
      </c>
      <c r="K2086" s="53" t="s">
        <v>1368</v>
      </c>
      <c r="L2086" s="53" t="s">
        <v>102</v>
      </c>
      <c r="M2086" s="53" t="s">
        <v>1711</v>
      </c>
      <c r="N2086" s="53" t="s">
        <v>103</v>
      </c>
      <c r="O2086" s="53">
        <v>2</v>
      </c>
      <c r="P2086" s="54">
        <f>+AA2086/2</f>
        <v>341</v>
      </c>
      <c r="Q2086" s="53" t="s">
        <v>121</v>
      </c>
      <c r="R2086" s="53" t="s">
        <v>122</v>
      </c>
      <c r="S2086" s="53" t="s">
        <v>122</v>
      </c>
      <c r="T2086" s="53" t="s">
        <v>121</v>
      </c>
      <c r="U2086" s="53" t="s">
        <v>122</v>
      </c>
      <c r="V2086" s="53" t="s">
        <v>122</v>
      </c>
      <c r="W2086" s="53" t="s">
        <v>1392</v>
      </c>
      <c r="X2086" s="55">
        <v>43745</v>
      </c>
      <c r="Y2086" s="55">
        <f t="shared" si="169"/>
        <v>43745</v>
      </c>
      <c r="Z2086" s="53">
        <f t="shared" si="163"/>
        <v>2079</v>
      </c>
      <c r="AA2086" s="54">
        <f>620+62</f>
        <v>682</v>
      </c>
      <c r="AB2086" s="54">
        <v>0</v>
      </c>
      <c r="AC2086" s="52"/>
      <c r="AD2086" s="56" t="s">
        <v>400</v>
      </c>
      <c r="AE2086" s="53">
        <f t="shared" si="164"/>
        <v>2079</v>
      </c>
      <c r="AF2086" s="57" t="s">
        <v>401</v>
      </c>
      <c r="AG2086" s="58" t="s">
        <v>173</v>
      </c>
      <c r="AH2086" s="52">
        <f t="shared" si="167"/>
        <v>43830</v>
      </c>
      <c r="AI2086" s="52">
        <f t="shared" si="168"/>
        <v>43830</v>
      </c>
      <c r="AJ2086" s="53" t="s">
        <v>402</v>
      </c>
      <c r="AK2086" s="53"/>
    </row>
    <row r="2087" spans="1:37" ht="15" customHeight="1">
      <c r="A2087" s="51">
        <f t="shared" si="165"/>
        <v>2019</v>
      </c>
      <c r="B2087" s="52">
        <v>43739</v>
      </c>
      <c r="C2087" s="52">
        <v>43830</v>
      </c>
      <c r="D2087" s="53" t="s">
        <v>96</v>
      </c>
      <c r="E2087" s="53">
        <v>203</v>
      </c>
      <c r="F2087" s="53" t="s">
        <v>307</v>
      </c>
      <c r="G2087" s="59" t="s">
        <v>126</v>
      </c>
      <c r="H2087" s="53" t="s">
        <v>127</v>
      </c>
      <c r="I2087" s="53" t="s">
        <v>1366</v>
      </c>
      <c r="J2087" s="53" t="s">
        <v>1367</v>
      </c>
      <c r="K2087" s="53" t="s">
        <v>1368</v>
      </c>
      <c r="L2087" s="53" t="s">
        <v>102</v>
      </c>
      <c r="M2087" s="53" t="s">
        <v>1711</v>
      </c>
      <c r="N2087" s="53" t="s">
        <v>103</v>
      </c>
      <c r="O2087" s="53">
        <v>2</v>
      </c>
      <c r="P2087" s="54">
        <f>+AA2087/3</f>
        <v>333.33333333333331</v>
      </c>
      <c r="Q2087" s="53" t="s">
        <v>121</v>
      </c>
      <c r="R2087" s="53" t="s">
        <v>122</v>
      </c>
      <c r="S2087" s="53" t="s">
        <v>122</v>
      </c>
      <c r="T2087" s="53" t="s">
        <v>121</v>
      </c>
      <c r="U2087" s="53" t="s">
        <v>122</v>
      </c>
      <c r="V2087" s="53" t="s">
        <v>122</v>
      </c>
      <c r="W2087" s="53" t="s">
        <v>1392</v>
      </c>
      <c r="X2087" s="55">
        <v>43761</v>
      </c>
      <c r="Y2087" s="55">
        <f t="shared" si="169"/>
        <v>43761</v>
      </c>
      <c r="Z2087" s="53">
        <f t="shared" si="163"/>
        <v>2080</v>
      </c>
      <c r="AA2087" s="54">
        <v>1000</v>
      </c>
      <c r="AB2087" s="54">
        <v>0</v>
      </c>
      <c r="AC2087" s="52"/>
      <c r="AD2087" s="56" t="s">
        <v>400</v>
      </c>
      <c r="AE2087" s="53">
        <f t="shared" si="164"/>
        <v>2080</v>
      </c>
      <c r="AF2087" s="57" t="s">
        <v>401</v>
      </c>
      <c r="AG2087" s="58" t="s">
        <v>173</v>
      </c>
      <c r="AH2087" s="52">
        <f t="shared" si="167"/>
        <v>43830</v>
      </c>
      <c r="AI2087" s="52">
        <f t="shared" si="168"/>
        <v>43830</v>
      </c>
      <c r="AJ2087" s="53" t="s">
        <v>402</v>
      </c>
      <c r="AK2087" s="53"/>
    </row>
    <row r="2088" spans="1:37" ht="15" customHeight="1">
      <c r="A2088" s="51">
        <f t="shared" si="165"/>
        <v>2019</v>
      </c>
      <c r="B2088" s="52">
        <v>43739</v>
      </c>
      <c r="C2088" s="52">
        <v>43830</v>
      </c>
      <c r="D2088" s="53" t="s">
        <v>96</v>
      </c>
      <c r="E2088" s="53">
        <v>203</v>
      </c>
      <c r="F2088" s="53" t="s">
        <v>307</v>
      </c>
      <c r="G2088" s="59" t="s">
        <v>126</v>
      </c>
      <c r="H2088" s="53" t="s">
        <v>127</v>
      </c>
      <c r="I2088" s="53" t="s">
        <v>1366</v>
      </c>
      <c r="J2088" s="53" t="s">
        <v>1367</v>
      </c>
      <c r="K2088" s="53" t="s">
        <v>1368</v>
      </c>
      <c r="L2088" s="53" t="s">
        <v>102</v>
      </c>
      <c r="M2088" s="53" t="s">
        <v>1711</v>
      </c>
      <c r="N2088" s="53" t="s">
        <v>103</v>
      </c>
      <c r="O2088" s="53">
        <v>2</v>
      </c>
      <c r="P2088" s="54">
        <f t="shared" ref="P2088:P2089" si="170">+AA2088/2</f>
        <v>302.5</v>
      </c>
      <c r="Q2088" s="53" t="s">
        <v>121</v>
      </c>
      <c r="R2088" s="53" t="s">
        <v>122</v>
      </c>
      <c r="S2088" s="53" t="s">
        <v>122</v>
      </c>
      <c r="T2088" s="53" t="s">
        <v>121</v>
      </c>
      <c r="U2088" s="53" t="s">
        <v>122</v>
      </c>
      <c r="V2088" s="53" t="s">
        <v>122</v>
      </c>
      <c r="W2088" s="53" t="s">
        <v>1392</v>
      </c>
      <c r="X2088" s="55">
        <v>43753</v>
      </c>
      <c r="Y2088" s="55">
        <f t="shared" si="169"/>
        <v>43753</v>
      </c>
      <c r="Z2088" s="53">
        <f t="shared" si="163"/>
        <v>2081</v>
      </c>
      <c r="AA2088" s="54">
        <v>605</v>
      </c>
      <c r="AB2088" s="54">
        <v>0</v>
      </c>
      <c r="AC2088" s="52"/>
      <c r="AD2088" s="56" t="s">
        <v>400</v>
      </c>
      <c r="AE2088" s="53">
        <f t="shared" si="164"/>
        <v>2081</v>
      </c>
      <c r="AF2088" s="57" t="s">
        <v>401</v>
      </c>
      <c r="AG2088" s="58" t="s">
        <v>173</v>
      </c>
      <c r="AH2088" s="52">
        <f t="shared" si="167"/>
        <v>43830</v>
      </c>
      <c r="AI2088" s="52">
        <f t="shared" si="168"/>
        <v>43830</v>
      </c>
      <c r="AJ2088" s="53" t="s">
        <v>402</v>
      </c>
      <c r="AK2088" s="53"/>
    </row>
    <row r="2089" spans="1:37" ht="15" customHeight="1">
      <c r="A2089" s="51">
        <f t="shared" si="165"/>
        <v>2019</v>
      </c>
      <c r="B2089" s="52">
        <v>43739</v>
      </c>
      <c r="C2089" s="52">
        <v>43830</v>
      </c>
      <c r="D2089" s="53" t="s">
        <v>96</v>
      </c>
      <c r="E2089" s="53">
        <v>203</v>
      </c>
      <c r="F2089" s="53" t="s">
        <v>307</v>
      </c>
      <c r="G2089" s="59" t="s">
        <v>126</v>
      </c>
      <c r="H2089" s="53" t="s">
        <v>127</v>
      </c>
      <c r="I2089" s="53" t="s">
        <v>1366</v>
      </c>
      <c r="J2089" s="53" t="s">
        <v>1367</v>
      </c>
      <c r="K2089" s="53" t="s">
        <v>1368</v>
      </c>
      <c r="L2089" s="53" t="s">
        <v>102</v>
      </c>
      <c r="M2089" s="53" t="s">
        <v>1711</v>
      </c>
      <c r="N2089" s="53" t="s">
        <v>103</v>
      </c>
      <c r="O2089" s="53">
        <v>2</v>
      </c>
      <c r="P2089" s="54">
        <f t="shared" si="170"/>
        <v>60</v>
      </c>
      <c r="Q2089" s="53" t="s">
        <v>121</v>
      </c>
      <c r="R2089" s="53" t="s">
        <v>122</v>
      </c>
      <c r="S2089" s="53" t="s">
        <v>122</v>
      </c>
      <c r="T2089" s="53" t="s">
        <v>121</v>
      </c>
      <c r="U2089" s="53" t="s">
        <v>122</v>
      </c>
      <c r="V2089" s="53" t="s">
        <v>122</v>
      </c>
      <c r="W2089" s="53" t="s">
        <v>1392</v>
      </c>
      <c r="X2089" s="55">
        <v>43762</v>
      </c>
      <c r="Y2089" s="55">
        <f t="shared" si="169"/>
        <v>43762</v>
      </c>
      <c r="Z2089" s="53">
        <f t="shared" si="163"/>
        <v>2082</v>
      </c>
      <c r="AA2089" s="54">
        <v>120</v>
      </c>
      <c r="AB2089" s="54">
        <v>0</v>
      </c>
      <c r="AC2089" s="52"/>
      <c r="AD2089" s="56" t="s">
        <v>400</v>
      </c>
      <c r="AE2089" s="53">
        <f t="shared" si="164"/>
        <v>2082</v>
      </c>
      <c r="AF2089" s="57" t="s">
        <v>401</v>
      </c>
      <c r="AG2089" s="58" t="s">
        <v>173</v>
      </c>
      <c r="AH2089" s="52">
        <f t="shared" si="167"/>
        <v>43830</v>
      </c>
      <c r="AI2089" s="52">
        <f t="shared" si="168"/>
        <v>43830</v>
      </c>
      <c r="AJ2089" s="53" t="s">
        <v>402</v>
      </c>
      <c r="AK2089" s="53"/>
    </row>
    <row r="2090" spans="1:37" ht="15" customHeight="1">
      <c r="A2090" s="51">
        <f t="shared" si="165"/>
        <v>2019</v>
      </c>
      <c r="B2090" s="52">
        <v>43739</v>
      </c>
      <c r="C2090" s="52">
        <v>43830</v>
      </c>
      <c r="D2090" s="53" t="s">
        <v>96</v>
      </c>
      <c r="E2090" s="53">
        <v>203</v>
      </c>
      <c r="F2090" s="53" t="s">
        <v>307</v>
      </c>
      <c r="G2090" s="59" t="s">
        <v>126</v>
      </c>
      <c r="H2090" s="53" t="s">
        <v>127</v>
      </c>
      <c r="I2090" s="53" t="s">
        <v>1366</v>
      </c>
      <c r="J2090" s="53" t="s">
        <v>1367</v>
      </c>
      <c r="K2090" s="53" t="s">
        <v>1368</v>
      </c>
      <c r="L2090" s="53" t="s">
        <v>102</v>
      </c>
      <c r="M2090" s="53" t="s">
        <v>1711</v>
      </c>
      <c r="N2090" s="53" t="s">
        <v>103</v>
      </c>
      <c r="O2090" s="53">
        <v>4</v>
      </c>
      <c r="P2090" s="54">
        <f>(AA2090/4)*3</f>
        <v>998.25</v>
      </c>
      <c r="Q2090" s="53" t="s">
        <v>121</v>
      </c>
      <c r="R2090" s="53" t="s">
        <v>122</v>
      </c>
      <c r="S2090" s="53" t="s">
        <v>122</v>
      </c>
      <c r="T2090" s="53" t="s">
        <v>121</v>
      </c>
      <c r="U2090" s="53" t="s">
        <v>122</v>
      </c>
      <c r="V2090" s="53" t="s">
        <v>122</v>
      </c>
      <c r="W2090" s="53" t="s">
        <v>1392</v>
      </c>
      <c r="X2090" s="55">
        <v>43775</v>
      </c>
      <c r="Y2090" s="55">
        <f t="shared" si="169"/>
        <v>43775</v>
      </c>
      <c r="Z2090" s="53">
        <f t="shared" si="163"/>
        <v>2083</v>
      </c>
      <c r="AA2090" s="54">
        <v>1331</v>
      </c>
      <c r="AB2090" s="54">
        <v>0</v>
      </c>
      <c r="AC2090" s="52"/>
      <c r="AD2090" s="56" t="s">
        <v>400</v>
      </c>
      <c r="AE2090" s="53">
        <f t="shared" si="164"/>
        <v>2083</v>
      </c>
      <c r="AF2090" s="57" t="s">
        <v>401</v>
      </c>
      <c r="AG2090" s="58" t="s">
        <v>173</v>
      </c>
      <c r="AH2090" s="52">
        <f t="shared" si="167"/>
        <v>43830</v>
      </c>
      <c r="AI2090" s="52">
        <f t="shared" si="168"/>
        <v>43830</v>
      </c>
      <c r="AJ2090" s="53" t="s">
        <v>402</v>
      </c>
      <c r="AK2090" s="53"/>
    </row>
    <row r="2091" spans="1:37" ht="15" customHeight="1">
      <c r="A2091" s="51">
        <f t="shared" si="165"/>
        <v>2019</v>
      </c>
      <c r="B2091" s="52">
        <v>43739</v>
      </c>
      <c r="C2091" s="52">
        <v>43830</v>
      </c>
      <c r="D2091" s="53" t="s">
        <v>96</v>
      </c>
      <c r="E2091" s="53">
        <v>322</v>
      </c>
      <c r="F2091" s="53" t="s">
        <v>144</v>
      </c>
      <c r="G2091" s="53" t="s">
        <v>144</v>
      </c>
      <c r="H2091" s="53" t="s">
        <v>145</v>
      </c>
      <c r="I2091" s="53" t="s">
        <v>304</v>
      </c>
      <c r="J2091" s="53" t="s">
        <v>305</v>
      </c>
      <c r="K2091" s="53" t="s">
        <v>306</v>
      </c>
      <c r="L2091" s="53" t="s">
        <v>101</v>
      </c>
      <c r="M2091" s="53" t="s">
        <v>127</v>
      </c>
      <c r="N2091" s="53" t="s">
        <v>103</v>
      </c>
      <c r="O2091" s="53">
        <v>0</v>
      </c>
      <c r="P2091" s="54">
        <v>0</v>
      </c>
      <c r="Q2091" s="53" t="s">
        <v>121</v>
      </c>
      <c r="R2091" s="53" t="s">
        <v>122</v>
      </c>
      <c r="S2091" s="53" t="s">
        <v>122</v>
      </c>
      <c r="T2091" s="53" t="s">
        <v>121</v>
      </c>
      <c r="U2091" s="53" t="s">
        <v>122</v>
      </c>
      <c r="V2091" s="53" t="s">
        <v>122</v>
      </c>
      <c r="W2091" s="53" t="s">
        <v>296</v>
      </c>
      <c r="X2091" s="55">
        <v>43765</v>
      </c>
      <c r="Y2091" s="55">
        <v>43785</v>
      </c>
      <c r="Z2091" s="53">
        <f t="shared" si="163"/>
        <v>2084</v>
      </c>
      <c r="AA2091" s="54">
        <f>240+170+180.01+350+217</f>
        <v>1157.01</v>
      </c>
      <c r="AB2091" s="54">
        <v>0</v>
      </c>
      <c r="AC2091" s="52"/>
      <c r="AD2091" s="56" t="s">
        <v>400</v>
      </c>
      <c r="AE2091" s="53">
        <f t="shared" si="164"/>
        <v>2084</v>
      </c>
      <c r="AF2091" s="57" t="s">
        <v>401</v>
      </c>
      <c r="AG2091" s="58" t="s">
        <v>173</v>
      </c>
      <c r="AH2091" s="52">
        <f t="shared" si="167"/>
        <v>43830</v>
      </c>
      <c r="AI2091" s="52">
        <f t="shared" si="168"/>
        <v>43830</v>
      </c>
      <c r="AJ2091" s="53" t="s">
        <v>402</v>
      </c>
      <c r="AK2091" s="53"/>
    </row>
    <row r="2092" spans="1:37" ht="15" customHeight="1">
      <c r="A2092" s="51">
        <f t="shared" si="165"/>
        <v>2019</v>
      </c>
      <c r="B2092" s="52">
        <v>43739</v>
      </c>
      <c r="C2092" s="52">
        <v>43830</v>
      </c>
      <c r="D2092" s="53" t="s">
        <v>96</v>
      </c>
      <c r="E2092" s="53">
        <v>322</v>
      </c>
      <c r="F2092" s="53" t="s">
        <v>144</v>
      </c>
      <c r="G2092" s="53" t="s">
        <v>144</v>
      </c>
      <c r="H2092" s="53" t="s">
        <v>145</v>
      </c>
      <c r="I2092" s="53" t="s">
        <v>304</v>
      </c>
      <c r="J2092" s="53" t="s">
        <v>305</v>
      </c>
      <c r="K2092" s="53" t="s">
        <v>306</v>
      </c>
      <c r="L2092" s="53" t="s">
        <v>101</v>
      </c>
      <c r="M2092" s="53" t="s">
        <v>127</v>
      </c>
      <c r="N2092" s="53" t="s">
        <v>103</v>
      </c>
      <c r="O2092" s="53">
        <v>0</v>
      </c>
      <c r="P2092" s="54">
        <v>0</v>
      </c>
      <c r="Q2092" s="53" t="s">
        <v>121</v>
      </c>
      <c r="R2092" s="53" t="s">
        <v>122</v>
      </c>
      <c r="S2092" s="53" t="s">
        <v>122</v>
      </c>
      <c r="T2092" s="53" t="s">
        <v>121</v>
      </c>
      <c r="U2092" s="53" t="s">
        <v>122</v>
      </c>
      <c r="V2092" s="53" t="s">
        <v>122</v>
      </c>
      <c r="W2092" s="53" t="s">
        <v>296</v>
      </c>
      <c r="X2092" s="55">
        <v>43763</v>
      </c>
      <c r="Y2092" s="55">
        <v>43769</v>
      </c>
      <c r="Z2092" s="53">
        <f t="shared" si="163"/>
        <v>2085</v>
      </c>
      <c r="AA2092" s="54">
        <f>1000+1000+150+150+150+150+300+100</f>
        <v>3000</v>
      </c>
      <c r="AB2092" s="54">
        <v>0</v>
      </c>
      <c r="AC2092" s="52"/>
      <c r="AD2092" s="56" t="s">
        <v>400</v>
      </c>
      <c r="AE2092" s="53">
        <f t="shared" si="164"/>
        <v>2085</v>
      </c>
      <c r="AF2092" s="57" t="s">
        <v>401</v>
      </c>
      <c r="AG2092" s="58" t="s">
        <v>173</v>
      </c>
      <c r="AH2092" s="52">
        <f t="shared" si="167"/>
        <v>43830</v>
      </c>
      <c r="AI2092" s="52">
        <f t="shared" si="168"/>
        <v>43830</v>
      </c>
      <c r="AJ2092" s="53" t="s">
        <v>402</v>
      </c>
      <c r="AK2092" s="53"/>
    </row>
    <row r="2093" spans="1:37" ht="15" customHeight="1">
      <c r="A2093" s="51">
        <f t="shared" si="165"/>
        <v>2019</v>
      </c>
      <c r="B2093" s="52">
        <v>43739</v>
      </c>
      <c r="C2093" s="52">
        <v>43830</v>
      </c>
      <c r="D2093" s="53" t="s">
        <v>96</v>
      </c>
      <c r="E2093" s="53">
        <v>216</v>
      </c>
      <c r="F2093" s="53" t="s">
        <v>2697</v>
      </c>
      <c r="G2093" s="53" t="s">
        <v>2697</v>
      </c>
      <c r="H2093" s="53" t="s">
        <v>173</v>
      </c>
      <c r="I2093" s="53" t="s">
        <v>2698</v>
      </c>
      <c r="J2093" s="53" t="s">
        <v>257</v>
      </c>
      <c r="K2093" s="53" t="s">
        <v>2699</v>
      </c>
      <c r="L2093" s="53" t="s">
        <v>101</v>
      </c>
      <c r="M2093" s="53" t="s">
        <v>2700</v>
      </c>
      <c r="N2093" s="53" t="s">
        <v>103</v>
      </c>
      <c r="O2093" s="53">
        <v>0</v>
      </c>
      <c r="P2093" s="54">
        <v>0</v>
      </c>
      <c r="Q2093" s="53" t="s">
        <v>121</v>
      </c>
      <c r="R2093" s="53" t="s">
        <v>122</v>
      </c>
      <c r="S2093" s="53" t="s">
        <v>122</v>
      </c>
      <c r="T2093" s="53" t="s">
        <v>121</v>
      </c>
      <c r="U2093" s="53" t="s">
        <v>122</v>
      </c>
      <c r="V2093" s="53" t="s">
        <v>122</v>
      </c>
      <c r="W2093" s="53" t="s">
        <v>296</v>
      </c>
      <c r="X2093" s="55">
        <v>43774</v>
      </c>
      <c r="Y2093" s="55">
        <v>43776</v>
      </c>
      <c r="Z2093" s="53">
        <f t="shared" si="163"/>
        <v>2086</v>
      </c>
      <c r="AA2093" s="54">
        <f>100+100</f>
        <v>200</v>
      </c>
      <c r="AB2093" s="54">
        <v>0</v>
      </c>
      <c r="AC2093" s="52"/>
      <c r="AD2093" s="56" t="s">
        <v>400</v>
      </c>
      <c r="AE2093" s="53">
        <f t="shared" si="164"/>
        <v>2086</v>
      </c>
      <c r="AF2093" s="57" t="s">
        <v>401</v>
      </c>
      <c r="AG2093" s="58" t="s">
        <v>173</v>
      </c>
      <c r="AH2093" s="52">
        <f t="shared" si="167"/>
        <v>43830</v>
      </c>
      <c r="AI2093" s="52">
        <f t="shared" si="168"/>
        <v>43830</v>
      </c>
      <c r="AJ2093" s="53" t="s">
        <v>402</v>
      </c>
      <c r="AK2093" s="53"/>
    </row>
    <row r="2094" spans="1:37" ht="15" customHeight="1">
      <c r="A2094" s="51">
        <f t="shared" si="165"/>
        <v>2019</v>
      </c>
      <c r="B2094" s="52">
        <v>43739</v>
      </c>
      <c r="C2094" s="52">
        <v>43830</v>
      </c>
      <c r="D2094" s="53" t="s">
        <v>96</v>
      </c>
      <c r="E2094" s="53">
        <v>203</v>
      </c>
      <c r="F2094" s="53" t="s">
        <v>307</v>
      </c>
      <c r="G2094" s="59" t="s">
        <v>126</v>
      </c>
      <c r="H2094" s="53" t="s">
        <v>127</v>
      </c>
      <c r="I2094" s="53" t="s">
        <v>1366</v>
      </c>
      <c r="J2094" s="53" t="s">
        <v>1367</v>
      </c>
      <c r="K2094" s="53" t="s">
        <v>1368</v>
      </c>
      <c r="L2094" s="53" t="s">
        <v>102</v>
      </c>
      <c r="M2094" s="53" t="s">
        <v>1711</v>
      </c>
      <c r="N2094" s="53" t="s">
        <v>103</v>
      </c>
      <c r="O2094" s="53">
        <v>3</v>
      </c>
      <c r="P2094" s="54">
        <f>(AA2094/3)*2</f>
        <v>522.86666666666667</v>
      </c>
      <c r="Q2094" s="53" t="s">
        <v>121</v>
      </c>
      <c r="R2094" s="53" t="s">
        <v>122</v>
      </c>
      <c r="S2094" s="53" t="s">
        <v>122</v>
      </c>
      <c r="T2094" s="53" t="s">
        <v>121</v>
      </c>
      <c r="U2094" s="53" t="s">
        <v>122</v>
      </c>
      <c r="V2094" s="53" t="s">
        <v>122</v>
      </c>
      <c r="W2094" s="53" t="s">
        <v>1392</v>
      </c>
      <c r="X2094" s="55">
        <v>43781</v>
      </c>
      <c r="Y2094" s="55">
        <f t="shared" si="169"/>
        <v>43781</v>
      </c>
      <c r="Z2094" s="53">
        <f t="shared" si="163"/>
        <v>2087</v>
      </c>
      <c r="AA2094" s="54">
        <f>682+102.3</f>
        <v>784.3</v>
      </c>
      <c r="AB2094" s="54">
        <v>0</v>
      </c>
      <c r="AC2094" s="52"/>
      <c r="AD2094" s="56" t="s">
        <v>400</v>
      </c>
      <c r="AE2094" s="53">
        <f t="shared" si="164"/>
        <v>2087</v>
      </c>
      <c r="AF2094" s="57" t="s">
        <v>401</v>
      </c>
      <c r="AG2094" s="58" t="s">
        <v>173</v>
      </c>
      <c r="AH2094" s="52">
        <f t="shared" si="167"/>
        <v>43830</v>
      </c>
      <c r="AI2094" s="52">
        <f t="shared" si="168"/>
        <v>43830</v>
      </c>
      <c r="AJ2094" s="53" t="s">
        <v>402</v>
      </c>
      <c r="AK2094" s="53"/>
    </row>
    <row r="2095" spans="1:37" ht="15" customHeight="1">
      <c r="A2095" s="51">
        <f t="shared" si="165"/>
        <v>2019</v>
      </c>
      <c r="B2095" s="52">
        <v>43739</v>
      </c>
      <c r="C2095" s="52">
        <v>43830</v>
      </c>
      <c r="D2095" s="53" t="s">
        <v>96</v>
      </c>
      <c r="E2095" s="53">
        <v>203</v>
      </c>
      <c r="F2095" s="53" t="s">
        <v>307</v>
      </c>
      <c r="G2095" s="59" t="s">
        <v>126</v>
      </c>
      <c r="H2095" s="53" t="s">
        <v>127</v>
      </c>
      <c r="I2095" s="53" t="s">
        <v>1366</v>
      </c>
      <c r="J2095" s="53" t="s">
        <v>1367</v>
      </c>
      <c r="K2095" s="53" t="s">
        <v>1368</v>
      </c>
      <c r="L2095" s="53" t="s">
        <v>102</v>
      </c>
      <c r="M2095" s="53" t="s">
        <v>1711</v>
      </c>
      <c r="N2095" s="53" t="s">
        <v>103</v>
      </c>
      <c r="O2095" s="53">
        <v>2</v>
      </c>
      <c r="P2095" s="54">
        <f t="shared" ref="P2095" si="171">+AA2095/2</f>
        <v>431.5</v>
      </c>
      <c r="Q2095" s="53" t="s">
        <v>121</v>
      </c>
      <c r="R2095" s="53" t="s">
        <v>122</v>
      </c>
      <c r="S2095" s="53" t="s">
        <v>122</v>
      </c>
      <c r="T2095" s="53" t="s">
        <v>121</v>
      </c>
      <c r="U2095" s="53" t="s">
        <v>122</v>
      </c>
      <c r="V2095" s="53" t="s">
        <v>122</v>
      </c>
      <c r="W2095" s="53" t="s">
        <v>1392</v>
      </c>
      <c r="X2095" s="55">
        <v>43783</v>
      </c>
      <c r="Y2095" s="55">
        <f t="shared" si="169"/>
        <v>43783</v>
      </c>
      <c r="Z2095" s="53">
        <f t="shared" si="163"/>
        <v>2088</v>
      </c>
      <c r="AA2095" s="54">
        <v>863</v>
      </c>
      <c r="AB2095" s="54">
        <v>0</v>
      </c>
      <c r="AC2095" s="52"/>
      <c r="AD2095" s="56" t="s">
        <v>400</v>
      </c>
      <c r="AE2095" s="53">
        <f t="shared" si="164"/>
        <v>2088</v>
      </c>
      <c r="AF2095" s="57" t="s">
        <v>401</v>
      </c>
      <c r="AG2095" s="58" t="s">
        <v>173</v>
      </c>
      <c r="AH2095" s="52">
        <f t="shared" si="167"/>
        <v>43830</v>
      </c>
      <c r="AI2095" s="52">
        <f t="shared" si="168"/>
        <v>43830</v>
      </c>
      <c r="AJ2095" s="53" t="s">
        <v>402</v>
      </c>
      <c r="AK2095" s="53"/>
    </row>
    <row r="2096" spans="1:37" ht="15" customHeight="1">
      <c r="A2096" s="51">
        <f t="shared" si="165"/>
        <v>2019</v>
      </c>
      <c r="B2096" s="52">
        <v>43739</v>
      </c>
      <c r="C2096" s="52">
        <v>43830</v>
      </c>
      <c r="D2096" s="53" t="s">
        <v>96</v>
      </c>
      <c r="E2096" s="53">
        <v>203</v>
      </c>
      <c r="F2096" s="53" t="s">
        <v>307</v>
      </c>
      <c r="G2096" s="59" t="s">
        <v>126</v>
      </c>
      <c r="H2096" s="53" t="s">
        <v>127</v>
      </c>
      <c r="I2096" s="53" t="s">
        <v>1366</v>
      </c>
      <c r="J2096" s="53" t="s">
        <v>1367</v>
      </c>
      <c r="K2096" s="53" t="s">
        <v>1368</v>
      </c>
      <c r="L2096" s="53" t="s">
        <v>102</v>
      </c>
      <c r="M2096" s="53" t="s">
        <v>1711</v>
      </c>
      <c r="N2096" s="53" t="s">
        <v>103</v>
      </c>
      <c r="O2096" s="53">
        <v>5</v>
      </c>
      <c r="P2096" s="54">
        <f>(AA2096/5)*4</f>
        <v>1412.8</v>
      </c>
      <c r="Q2096" s="53" t="s">
        <v>121</v>
      </c>
      <c r="R2096" s="53" t="s">
        <v>122</v>
      </c>
      <c r="S2096" s="53" t="s">
        <v>122</v>
      </c>
      <c r="T2096" s="53" t="s">
        <v>121</v>
      </c>
      <c r="U2096" s="53" t="s">
        <v>122</v>
      </c>
      <c r="V2096" s="53" t="s">
        <v>122</v>
      </c>
      <c r="W2096" s="53" t="s">
        <v>1392</v>
      </c>
      <c r="X2096" s="55">
        <v>43763</v>
      </c>
      <c r="Y2096" s="55">
        <f t="shared" si="169"/>
        <v>43763</v>
      </c>
      <c r="Z2096" s="53">
        <f t="shared" si="163"/>
        <v>2089</v>
      </c>
      <c r="AA2096" s="54">
        <v>1766</v>
      </c>
      <c r="AB2096" s="54">
        <v>0</v>
      </c>
      <c r="AC2096" s="52"/>
      <c r="AD2096" s="56" t="s">
        <v>400</v>
      </c>
      <c r="AE2096" s="53">
        <f t="shared" si="164"/>
        <v>2089</v>
      </c>
      <c r="AF2096" s="57" t="s">
        <v>401</v>
      </c>
      <c r="AG2096" s="58" t="s">
        <v>173</v>
      </c>
      <c r="AH2096" s="52">
        <f t="shared" si="167"/>
        <v>43830</v>
      </c>
      <c r="AI2096" s="52">
        <f t="shared" si="168"/>
        <v>43830</v>
      </c>
      <c r="AJ2096" s="53" t="s">
        <v>402</v>
      </c>
      <c r="AK2096" s="53"/>
    </row>
    <row r="2097" spans="1:37" ht="15" customHeight="1">
      <c r="A2097" s="51">
        <f t="shared" si="165"/>
        <v>2019</v>
      </c>
      <c r="B2097" s="52">
        <v>43739</v>
      </c>
      <c r="C2097" s="52">
        <v>43830</v>
      </c>
      <c r="D2097" s="53" t="s">
        <v>96</v>
      </c>
      <c r="E2097" s="53">
        <v>203</v>
      </c>
      <c r="F2097" s="53" t="s">
        <v>307</v>
      </c>
      <c r="G2097" s="59" t="s">
        <v>126</v>
      </c>
      <c r="H2097" s="53" t="s">
        <v>127</v>
      </c>
      <c r="I2097" s="53" t="s">
        <v>1366</v>
      </c>
      <c r="J2097" s="53" t="s">
        <v>1367</v>
      </c>
      <c r="K2097" s="53" t="s">
        <v>1368</v>
      </c>
      <c r="L2097" s="53" t="s">
        <v>102</v>
      </c>
      <c r="M2097" s="53" t="s">
        <v>1711</v>
      </c>
      <c r="N2097" s="53" t="s">
        <v>103</v>
      </c>
      <c r="O2097" s="53">
        <v>6</v>
      </c>
      <c r="P2097" s="54">
        <f>(AA2097/6)*5</f>
        <v>1119.1666666666667</v>
      </c>
      <c r="Q2097" s="53" t="s">
        <v>121</v>
      </c>
      <c r="R2097" s="53" t="s">
        <v>122</v>
      </c>
      <c r="S2097" s="53" t="s">
        <v>122</v>
      </c>
      <c r="T2097" s="53" t="s">
        <v>121</v>
      </c>
      <c r="U2097" s="53" t="s">
        <v>122</v>
      </c>
      <c r="V2097" s="53" t="s">
        <v>122</v>
      </c>
      <c r="W2097" s="53" t="s">
        <v>1392</v>
      </c>
      <c r="X2097" s="55">
        <v>44114</v>
      </c>
      <c r="Y2097" s="55">
        <f t="shared" si="169"/>
        <v>44114</v>
      </c>
      <c r="Z2097" s="53">
        <f t="shared" si="163"/>
        <v>2090</v>
      </c>
      <c r="AA2097" s="54">
        <v>1343</v>
      </c>
      <c r="AB2097" s="54">
        <v>0</v>
      </c>
      <c r="AC2097" s="52"/>
      <c r="AD2097" s="56" t="s">
        <v>400</v>
      </c>
      <c r="AE2097" s="53">
        <f t="shared" si="164"/>
        <v>2090</v>
      </c>
      <c r="AF2097" s="57" t="s">
        <v>401</v>
      </c>
      <c r="AG2097" s="58" t="s">
        <v>173</v>
      </c>
      <c r="AH2097" s="52">
        <f t="shared" si="167"/>
        <v>43830</v>
      </c>
      <c r="AI2097" s="52">
        <f t="shared" si="168"/>
        <v>43830</v>
      </c>
      <c r="AJ2097" s="53" t="s">
        <v>402</v>
      </c>
      <c r="AK2097" s="53"/>
    </row>
    <row r="2098" spans="1:37" ht="15" customHeight="1">
      <c r="A2098" s="51">
        <f t="shared" si="165"/>
        <v>2019</v>
      </c>
      <c r="B2098" s="52">
        <v>43739</v>
      </c>
      <c r="C2098" s="52">
        <v>43830</v>
      </c>
      <c r="D2098" s="53" t="s">
        <v>96</v>
      </c>
      <c r="E2098" s="53">
        <v>203</v>
      </c>
      <c r="F2098" s="53" t="s">
        <v>307</v>
      </c>
      <c r="G2098" s="59" t="s">
        <v>126</v>
      </c>
      <c r="H2098" s="53" t="s">
        <v>127</v>
      </c>
      <c r="I2098" s="53" t="s">
        <v>1366</v>
      </c>
      <c r="J2098" s="53" t="s">
        <v>1367</v>
      </c>
      <c r="K2098" s="53" t="s">
        <v>1368</v>
      </c>
      <c r="L2098" s="53" t="s">
        <v>102</v>
      </c>
      <c r="M2098" s="53" t="s">
        <v>1711</v>
      </c>
      <c r="N2098" s="53" t="s">
        <v>103</v>
      </c>
      <c r="O2098" s="53">
        <v>3</v>
      </c>
      <c r="P2098" s="54">
        <f>(AA2098/3)*2</f>
        <v>476.66666666666669</v>
      </c>
      <c r="Q2098" s="53" t="s">
        <v>121</v>
      </c>
      <c r="R2098" s="53" t="s">
        <v>122</v>
      </c>
      <c r="S2098" s="53" t="s">
        <v>122</v>
      </c>
      <c r="T2098" s="53" t="s">
        <v>121</v>
      </c>
      <c r="U2098" s="53" t="s">
        <v>122</v>
      </c>
      <c r="V2098" s="53" t="s">
        <v>122</v>
      </c>
      <c r="W2098" s="53" t="s">
        <v>1392</v>
      </c>
      <c r="X2098" s="55">
        <v>43797</v>
      </c>
      <c r="Y2098" s="55">
        <f t="shared" si="169"/>
        <v>43797</v>
      </c>
      <c r="Z2098" s="53">
        <f t="shared" si="163"/>
        <v>2091</v>
      </c>
      <c r="AA2098" s="54">
        <v>715</v>
      </c>
      <c r="AB2098" s="54">
        <v>0</v>
      </c>
      <c r="AC2098" s="52"/>
      <c r="AD2098" s="56" t="s">
        <v>400</v>
      </c>
      <c r="AE2098" s="53">
        <f t="shared" si="164"/>
        <v>2091</v>
      </c>
      <c r="AF2098" s="57" t="s">
        <v>401</v>
      </c>
      <c r="AG2098" s="58" t="s">
        <v>173</v>
      </c>
      <c r="AH2098" s="52">
        <f t="shared" si="167"/>
        <v>43830</v>
      </c>
      <c r="AI2098" s="52">
        <f t="shared" si="168"/>
        <v>43830</v>
      </c>
      <c r="AJ2098" s="53" t="s">
        <v>402</v>
      </c>
      <c r="AK2098" s="53"/>
    </row>
    <row r="2099" spans="1:37" ht="15" customHeight="1">
      <c r="A2099" s="51">
        <f t="shared" si="165"/>
        <v>2019</v>
      </c>
      <c r="B2099" s="52">
        <v>43739</v>
      </c>
      <c r="C2099" s="52">
        <v>43830</v>
      </c>
      <c r="D2099" s="53" t="s">
        <v>96</v>
      </c>
      <c r="E2099" s="53">
        <v>203</v>
      </c>
      <c r="F2099" s="53" t="s">
        <v>307</v>
      </c>
      <c r="G2099" s="59" t="s">
        <v>126</v>
      </c>
      <c r="H2099" s="53" t="s">
        <v>127</v>
      </c>
      <c r="I2099" s="53" t="s">
        <v>1366</v>
      </c>
      <c r="J2099" s="53" t="s">
        <v>1367</v>
      </c>
      <c r="K2099" s="53" t="s">
        <v>1368</v>
      </c>
      <c r="L2099" s="53" t="s">
        <v>102</v>
      </c>
      <c r="M2099" s="53" t="s">
        <v>1711</v>
      </c>
      <c r="N2099" s="53" t="s">
        <v>103</v>
      </c>
      <c r="O2099" s="53">
        <v>13</v>
      </c>
      <c r="P2099" s="54">
        <f>(AA2099/13)*12</f>
        <v>2928</v>
      </c>
      <c r="Q2099" s="53" t="s">
        <v>121</v>
      </c>
      <c r="R2099" s="53" t="s">
        <v>122</v>
      </c>
      <c r="S2099" s="53" t="s">
        <v>122</v>
      </c>
      <c r="T2099" s="53" t="s">
        <v>121</v>
      </c>
      <c r="U2099" s="53" t="s">
        <v>122</v>
      </c>
      <c r="V2099" s="53" t="s">
        <v>122</v>
      </c>
      <c r="W2099" s="53" t="s">
        <v>1392</v>
      </c>
      <c r="X2099" s="55">
        <v>43817</v>
      </c>
      <c r="Y2099" s="55">
        <f t="shared" si="169"/>
        <v>43817</v>
      </c>
      <c r="Z2099" s="53">
        <f t="shared" si="163"/>
        <v>2092</v>
      </c>
      <c r="AA2099" s="54">
        <v>3172</v>
      </c>
      <c r="AB2099" s="54">
        <v>0</v>
      </c>
      <c r="AC2099" s="52"/>
      <c r="AD2099" s="56" t="s">
        <v>400</v>
      </c>
      <c r="AE2099" s="53">
        <f t="shared" si="164"/>
        <v>2092</v>
      </c>
      <c r="AF2099" s="57" t="s">
        <v>401</v>
      </c>
      <c r="AG2099" s="58" t="s">
        <v>173</v>
      </c>
      <c r="AH2099" s="52">
        <f t="shared" si="167"/>
        <v>43830</v>
      </c>
      <c r="AI2099" s="52">
        <f t="shared" si="168"/>
        <v>43830</v>
      </c>
      <c r="AJ2099" s="53" t="s">
        <v>402</v>
      </c>
      <c r="AK2099" s="53"/>
    </row>
    <row r="2100" spans="1:37" ht="15" customHeight="1">
      <c r="A2100" s="51">
        <f t="shared" si="165"/>
        <v>2019</v>
      </c>
      <c r="B2100" s="52">
        <v>43739</v>
      </c>
      <c r="C2100" s="52">
        <v>43830</v>
      </c>
      <c r="D2100" s="53" t="s">
        <v>96</v>
      </c>
      <c r="E2100" s="53">
        <v>399</v>
      </c>
      <c r="F2100" s="53" t="s">
        <v>1928</v>
      </c>
      <c r="G2100" s="59" t="s">
        <v>1928</v>
      </c>
      <c r="H2100" s="53" t="s">
        <v>2701</v>
      </c>
      <c r="I2100" s="53" t="s">
        <v>995</v>
      </c>
      <c r="J2100" s="53" t="s">
        <v>2702</v>
      </c>
      <c r="K2100" s="53" t="s">
        <v>2703</v>
      </c>
      <c r="L2100" s="53" t="s">
        <v>101</v>
      </c>
      <c r="M2100" s="53" t="s">
        <v>2704</v>
      </c>
      <c r="N2100" s="53" t="s">
        <v>103</v>
      </c>
      <c r="O2100" s="53">
        <v>0</v>
      </c>
      <c r="P2100" s="54">
        <v>0</v>
      </c>
      <c r="Q2100" s="53" t="s">
        <v>121</v>
      </c>
      <c r="R2100" s="53" t="s">
        <v>122</v>
      </c>
      <c r="S2100" s="53" t="s">
        <v>122</v>
      </c>
      <c r="T2100" s="53" t="s">
        <v>121</v>
      </c>
      <c r="U2100" s="53" t="s">
        <v>122</v>
      </c>
      <c r="V2100" s="53" t="s">
        <v>202</v>
      </c>
      <c r="W2100" s="53" t="s">
        <v>125</v>
      </c>
      <c r="X2100" s="55">
        <v>43802</v>
      </c>
      <c r="Y2100" s="55">
        <f>+X2100</f>
        <v>43802</v>
      </c>
      <c r="Z2100" s="53">
        <f t="shared" si="163"/>
        <v>2093</v>
      </c>
      <c r="AA2100" s="54">
        <v>260</v>
      </c>
      <c r="AB2100" s="54">
        <v>0</v>
      </c>
      <c r="AC2100" s="52"/>
      <c r="AD2100" s="56" t="s">
        <v>400</v>
      </c>
      <c r="AE2100" s="53">
        <f t="shared" si="164"/>
        <v>2093</v>
      </c>
      <c r="AF2100" s="57" t="s">
        <v>401</v>
      </c>
      <c r="AG2100" s="58" t="s">
        <v>173</v>
      </c>
      <c r="AH2100" s="52">
        <f t="shared" si="167"/>
        <v>43830</v>
      </c>
      <c r="AI2100" s="52">
        <f t="shared" si="168"/>
        <v>43830</v>
      </c>
      <c r="AJ2100" s="53" t="s">
        <v>402</v>
      </c>
      <c r="AK2100" s="53"/>
    </row>
    <row r="2101" spans="1:37" ht="15" customHeight="1">
      <c r="A2101" s="51">
        <f t="shared" si="165"/>
        <v>2019</v>
      </c>
      <c r="B2101" s="52">
        <v>43739</v>
      </c>
      <c r="C2101" s="52">
        <v>43830</v>
      </c>
      <c r="D2101" s="53" t="s">
        <v>96</v>
      </c>
      <c r="E2101" s="53">
        <v>249</v>
      </c>
      <c r="F2101" s="53" t="s">
        <v>777</v>
      </c>
      <c r="G2101" s="53" t="s">
        <v>777</v>
      </c>
      <c r="H2101" s="53" t="s">
        <v>127</v>
      </c>
      <c r="I2101" s="53" t="s">
        <v>1020</v>
      </c>
      <c r="J2101" s="53" t="s">
        <v>329</v>
      </c>
      <c r="K2101" s="53" t="s">
        <v>1387</v>
      </c>
      <c r="L2101" s="53" t="s">
        <v>101</v>
      </c>
      <c r="M2101" s="53" t="s">
        <v>164</v>
      </c>
      <c r="N2101" s="53" t="s">
        <v>103</v>
      </c>
      <c r="O2101" s="53">
        <v>0</v>
      </c>
      <c r="P2101" s="54">
        <v>0</v>
      </c>
      <c r="Q2101" s="53" t="s">
        <v>121</v>
      </c>
      <c r="R2101" s="53" t="s">
        <v>122</v>
      </c>
      <c r="S2101" s="53" t="s">
        <v>122</v>
      </c>
      <c r="T2101" s="53" t="s">
        <v>121</v>
      </c>
      <c r="U2101" s="53" t="s">
        <v>122</v>
      </c>
      <c r="V2101" s="53" t="s">
        <v>122</v>
      </c>
      <c r="W2101" s="53" t="s">
        <v>159</v>
      </c>
      <c r="X2101" s="55">
        <v>43798</v>
      </c>
      <c r="Y2101" s="55">
        <v>43816</v>
      </c>
      <c r="Z2101" s="53">
        <f t="shared" si="163"/>
        <v>2094</v>
      </c>
      <c r="AA2101" s="54">
        <f>260+220+130+200+200+280+210+100+100+350+300+250+350+30</f>
        <v>2980</v>
      </c>
      <c r="AB2101" s="54">
        <v>0</v>
      </c>
      <c r="AC2101" s="52"/>
      <c r="AD2101" s="56" t="s">
        <v>400</v>
      </c>
      <c r="AE2101" s="53">
        <f t="shared" si="164"/>
        <v>2094</v>
      </c>
      <c r="AF2101" s="57" t="s">
        <v>401</v>
      </c>
      <c r="AG2101" s="58" t="s">
        <v>173</v>
      </c>
      <c r="AH2101" s="52">
        <f t="shared" si="167"/>
        <v>43830</v>
      </c>
      <c r="AI2101" s="52">
        <f t="shared" si="168"/>
        <v>43830</v>
      </c>
      <c r="AJ2101" s="53" t="s">
        <v>402</v>
      </c>
      <c r="AK2101" s="53"/>
    </row>
    <row r="2102" spans="1:37" ht="15" customHeight="1">
      <c r="A2102" s="51">
        <f t="shared" si="165"/>
        <v>2019</v>
      </c>
      <c r="B2102" s="52">
        <v>43739</v>
      </c>
      <c r="C2102" s="52">
        <v>43830</v>
      </c>
      <c r="D2102" s="53" t="s">
        <v>96</v>
      </c>
      <c r="E2102" s="53">
        <v>311</v>
      </c>
      <c r="F2102" s="53" t="s">
        <v>204</v>
      </c>
      <c r="G2102" s="53" t="s">
        <v>204</v>
      </c>
      <c r="H2102" s="53" t="s">
        <v>205</v>
      </c>
      <c r="I2102" s="53" t="s">
        <v>217</v>
      </c>
      <c r="J2102" s="53" t="s">
        <v>218</v>
      </c>
      <c r="K2102" s="53" t="s">
        <v>219</v>
      </c>
      <c r="L2102" s="53" t="s">
        <v>101</v>
      </c>
      <c r="M2102" s="53" t="s">
        <v>209</v>
      </c>
      <c r="N2102" s="53" t="s">
        <v>103</v>
      </c>
      <c r="O2102" s="53">
        <v>0</v>
      </c>
      <c r="P2102" s="54">
        <v>0</v>
      </c>
      <c r="Q2102" s="53" t="s">
        <v>121</v>
      </c>
      <c r="R2102" s="53" t="s">
        <v>122</v>
      </c>
      <c r="S2102" s="53" t="s">
        <v>210</v>
      </c>
      <c r="T2102" s="53" t="s">
        <v>121</v>
      </c>
      <c r="U2102" s="53" t="s">
        <v>122</v>
      </c>
      <c r="V2102" s="53" t="s">
        <v>202</v>
      </c>
      <c r="W2102" s="53" t="s">
        <v>211</v>
      </c>
      <c r="X2102" s="55">
        <v>43816</v>
      </c>
      <c r="Y2102" s="55">
        <f>+X2102</f>
        <v>43816</v>
      </c>
      <c r="Z2102" s="53">
        <f t="shared" si="163"/>
        <v>2095</v>
      </c>
      <c r="AA2102" s="54">
        <v>170</v>
      </c>
      <c r="AB2102" s="54">
        <v>0</v>
      </c>
      <c r="AC2102" s="52"/>
      <c r="AD2102" s="56" t="s">
        <v>400</v>
      </c>
      <c r="AE2102" s="53">
        <f t="shared" si="164"/>
        <v>2095</v>
      </c>
      <c r="AF2102" s="57" t="s">
        <v>401</v>
      </c>
      <c r="AG2102" s="58" t="s">
        <v>173</v>
      </c>
      <c r="AH2102" s="52">
        <f t="shared" si="167"/>
        <v>43830</v>
      </c>
      <c r="AI2102" s="52">
        <f t="shared" si="168"/>
        <v>43830</v>
      </c>
      <c r="AJ2102" s="53" t="s">
        <v>402</v>
      </c>
      <c r="AK2102" s="53"/>
    </row>
    <row r="2103" spans="1:37" ht="15" customHeight="1">
      <c r="A2103" s="51">
        <f t="shared" si="165"/>
        <v>2019</v>
      </c>
      <c r="B2103" s="52">
        <v>43739</v>
      </c>
      <c r="C2103" s="52">
        <v>43830</v>
      </c>
      <c r="D2103" s="53" t="s">
        <v>96</v>
      </c>
      <c r="E2103" s="53">
        <v>203</v>
      </c>
      <c r="F2103" s="53" t="s">
        <v>307</v>
      </c>
      <c r="G2103" s="59" t="s">
        <v>126</v>
      </c>
      <c r="H2103" s="53" t="s">
        <v>127</v>
      </c>
      <c r="I2103" s="53" t="s">
        <v>1366</v>
      </c>
      <c r="J2103" s="53" t="s">
        <v>1367</v>
      </c>
      <c r="K2103" s="53" t="s">
        <v>1368</v>
      </c>
      <c r="L2103" s="53" t="s">
        <v>102</v>
      </c>
      <c r="M2103" s="53" t="s">
        <v>1711</v>
      </c>
      <c r="N2103" s="53" t="s">
        <v>103</v>
      </c>
      <c r="O2103" s="53">
        <v>2</v>
      </c>
      <c r="P2103" s="54">
        <f>505.99/2</f>
        <v>252.995</v>
      </c>
      <c r="Q2103" s="53" t="s">
        <v>121</v>
      </c>
      <c r="R2103" s="53" t="s">
        <v>122</v>
      </c>
      <c r="S2103" s="53" t="s">
        <v>122</v>
      </c>
      <c r="T2103" s="53" t="s">
        <v>121</v>
      </c>
      <c r="U2103" s="53" t="s">
        <v>122</v>
      </c>
      <c r="V2103" s="53" t="s">
        <v>122</v>
      </c>
      <c r="W2103" s="53" t="s">
        <v>1392</v>
      </c>
      <c r="X2103" s="55">
        <v>43776</v>
      </c>
      <c r="Y2103" s="55">
        <f>+X2103</f>
        <v>43776</v>
      </c>
      <c r="Z2103" s="53">
        <f t="shared" si="163"/>
        <v>2096</v>
      </c>
      <c r="AA2103" s="54">
        <v>505.99</v>
      </c>
      <c r="AB2103" s="54">
        <v>0</v>
      </c>
      <c r="AC2103" s="52"/>
      <c r="AD2103" s="56" t="s">
        <v>400</v>
      </c>
      <c r="AE2103" s="53">
        <f t="shared" si="164"/>
        <v>2096</v>
      </c>
      <c r="AF2103" s="57" t="s">
        <v>401</v>
      </c>
      <c r="AG2103" s="58" t="s">
        <v>173</v>
      </c>
      <c r="AH2103" s="52">
        <f t="shared" si="167"/>
        <v>43830</v>
      </c>
      <c r="AI2103" s="52">
        <f t="shared" si="168"/>
        <v>43830</v>
      </c>
      <c r="AJ2103" s="53" t="s">
        <v>402</v>
      </c>
      <c r="AK2103" s="53"/>
    </row>
    <row r="2104" spans="1:37" ht="15" customHeight="1">
      <c r="A2104" s="51">
        <f t="shared" si="165"/>
        <v>2019</v>
      </c>
      <c r="B2104" s="52">
        <v>43739</v>
      </c>
      <c r="C2104" s="52">
        <v>43830</v>
      </c>
      <c r="D2104" s="53" t="s">
        <v>96</v>
      </c>
      <c r="E2104" s="53">
        <v>203</v>
      </c>
      <c r="F2104" s="53" t="s">
        <v>307</v>
      </c>
      <c r="G2104" s="59" t="s">
        <v>126</v>
      </c>
      <c r="H2104" s="53" t="s">
        <v>127</v>
      </c>
      <c r="I2104" s="53" t="s">
        <v>1366</v>
      </c>
      <c r="J2104" s="53" t="s">
        <v>1367</v>
      </c>
      <c r="K2104" s="53" t="s">
        <v>1368</v>
      </c>
      <c r="L2104" s="53" t="s">
        <v>102</v>
      </c>
      <c r="M2104" s="53" t="s">
        <v>1711</v>
      </c>
      <c r="N2104" s="53" t="s">
        <v>103</v>
      </c>
      <c r="O2104" s="53">
        <v>8</v>
      </c>
      <c r="P2104" s="54">
        <f>(1138.99/8)*7</f>
        <v>996.61625000000004</v>
      </c>
      <c r="Q2104" s="53" t="s">
        <v>121</v>
      </c>
      <c r="R2104" s="53" t="s">
        <v>122</v>
      </c>
      <c r="S2104" s="53" t="s">
        <v>122</v>
      </c>
      <c r="T2104" s="53" t="s">
        <v>121</v>
      </c>
      <c r="U2104" s="53" t="s">
        <v>122</v>
      </c>
      <c r="V2104" s="53" t="s">
        <v>122</v>
      </c>
      <c r="W2104" s="53" t="s">
        <v>1392</v>
      </c>
      <c r="X2104" s="55">
        <v>43780</v>
      </c>
      <c r="Y2104" s="55">
        <f>+X2104</f>
        <v>43780</v>
      </c>
      <c r="Z2104" s="53">
        <f t="shared" si="163"/>
        <v>2097</v>
      </c>
      <c r="AA2104" s="54">
        <v>1138.99</v>
      </c>
      <c r="AB2104" s="54">
        <v>0</v>
      </c>
      <c r="AC2104" s="52"/>
      <c r="AD2104" s="56" t="s">
        <v>400</v>
      </c>
      <c r="AE2104" s="53">
        <f t="shared" si="164"/>
        <v>2097</v>
      </c>
      <c r="AF2104" s="57" t="s">
        <v>401</v>
      </c>
      <c r="AG2104" s="58" t="s">
        <v>173</v>
      </c>
      <c r="AH2104" s="52">
        <f t="shared" si="167"/>
        <v>43830</v>
      </c>
      <c r="AI2104" s="52">
        <f t="shared" si="168"/>
        <v>43830</v>
      </c>
      <c r="AJ2104" s="53" t="s">
        <v>402</v>
      </c>
      <c r="AK2104" s="53"/>
    </row>
    <row r="2105" spans="1:37" ht="15" customHeight="1">
      <c r="A2105" s="51">
        <f t="shared" si="165"/>
        <v>2019</v>
      </c>
      <c r="B2105" s="52">
        <v>43739</v>
      </c>
      <c r="C2105" s="52">
        <v>43830</v>
      </c>
      <c r="D2105" s="53" t="s">
        <v>96</v>
      </c>
      <c r="E2105" s="53">
        <v>322</v>
      </c>
      <c r="F2105" s="53" t="s">
        <v>144</v>
      </c>
      <c r="G2105" s="53" t="s">
        <v>144</v>
      </c>
      <c r="H2105" s="53" t="s">
        <v>145</v>
      </c>
      <c r="I2105" s="53" t="s">
        <v>304</v>
      </c>
      <c r="J2105" s="53" t="s">
        <v>305</v>
      </c>
      <c r="K2105" s="53" t="s">
        <v>306</v>
      </c>
      <c r="L2105" s="53" t="s">
        <v>101</v>
      </c>
      <c r="M2105" s="53" t="s">
        <v>127</v>
      </c>
      <c r="N2105" s="53" t="s">
        <v>103</v>
      </c>
      <c r="O2105" s="53">
        <v>0</v>
      </c>
      <c r="P2105" s="54">
        <v>0</v>
      </c>
      <c r="Q2105" s="53" t="s">
        <v>121</v>
      </c>
      <c r="R2105" s="53" t="s">
        <v>122</v>
      </c>
      <c r="S2105" s="53" t="s">
        <v>122</v>
      </c>
      <c r="T2105" s="53" t="s">
        <v>121</v>
      </c>
      <c r="U2105" s="53" t="s">
        <v>122</v>
      </c>
      <c r="V2105" s="53" t="s">
        <v>122</v>
      </c>
      <c r="W2105" s="53" t="s">
        <v>296</v>
      </c>
      <c r="X2105" s="55">
        <v>43799</v>
      </c>
      <c r="Y2105" s="55">
        <v>43828</v>
      </c>
      <c r="Z2105" s="53">
        <f t="shared" si="163"/>
        <v>2098</v>
      </c>
      <c r="AA2105" s="54">
        <f>100+250+150+120+150+150+150+150+2000+1000+122</f>
        <v>4342</v>
      </c>
      <c r="AB2105" s="54">
        <v>0</v>
      </c>
      <c r="AC2105" s="52"/>
      <c r="AD2105" s="56" t="s">
        <v>400</v>
      </c>
      <c r="AE2105" s="53">
        <f t="shared" si="164"/>
        <v>2098</v>
      </c>
      <c r="AF2105" s="57" t="s">
        <v>401</v>
      </c>
      <c r="AG2105" s="58" t="s">
        <v>173</v>
      </c>
      <c r="AH2105" s="52">
        <f t="shared" si="167"/>
        <v>43830</v>
      </c>
      <c r="AI2105" s="52">
        <f t="shared" si="168"/>
        <v>43830</v>
      </c>
      <c r="AJ2105" s="53" t="s">
        <v>402</v>
      </c>
      <c r="AK2105" s="53"/>
    </row>
    <row r="2106" spans="1:37" ht="15" customHeight="1">
      <c r="A2106" s="51">
        <f t="shared" si="165"/>
        <v>2019</v>
      </c>
      <c r="B2106" s="52">
        <v>43739</v>
      </c>
      <c r="C2106" s="52">
        <v>43830</v>
      </c>
      <c r="D2106" s="53" t="s">
        <v>96</v>
      </c>
      <c r="E2106" s="53">
        <v>322</v>
      </c>
      <c r="F2106" s="53" t="s">
        <v>144</v>
      </c>
      <c r="G2106" s="53" t="s">
        <v>144</v>
      </c>
      <c r="H2106" s="53" t="s">
        <v>145</v>
      </c>
      <c r="I2106" s="53" t="s">
        <v>304</v>
      </c>
      <c r="J2106" s="53" t="s">
        <v>305</v>
      </c>
      <c r="K2106" s="53" t="s">
        <v>306</v>
      </c>
      <c r="L2106" s="53" t="s">
        <v>101</v>
      </c>
      <c r="M2106" s="53" t="s">
        <v>127</v>
      </c>
      <c r="N2106" s="53" t="s">
        <v>103</v>
      </c>
      <c r="O2106" s="53">
        <v>0</v>
      </c>
      <c r="P2106" s="54">
        <v>0</v>
      </c>
      <c r="Q2106" s="53" t="s">
        <v>121</v>
      </c>
      <c r="R2106" s="53" t="s">
        <v>122</v>
      </c>
      <c r="S2106" s="53" t="s">
        <v>122</v>
      </c>
      <c r="T2106" s="53" t="s">
        <v>121</v>
      </c>
      <c r="U2106" s="53" t="s">
        <v>122</v>
      </c>
      <c r="V2106" s="53" t="s">
        <v>122</v>
      </c>
      <c r="W2106" s="53" t="s">
        <v>296</v>
      </c>
      <c r="X2106" s="55">
        <v>43778</v>
      </c>
      <c r="Y2106" s="55">
        <v>43828</v>
      </c>
      <c r="Z2106" s="53">
        <f t="shared" si="163"/>
        <v>2099</v>
      </c>
      <c r="AA2106" s="54">
        <f>199+280+190+233+295.01+180</f>
        <v>1377.01</v>
      </c>
      <c r="AB2106" s="54">
        <v>0</v>
      </c>
      <c r="AC2106" s="52"/>
      <c r="AD2106" s="56" t="s">
        <v>400</v>
      </c>
      <c r="AE2106" s="53">
        <f t="shared" si="164"/>
        <v>2099</v>
      </c>
      <c r="AF2106" s="57" t="s">
        <v>401</v>
      </c>
      <c r="AG2106" s="58" t="s">
        <v>173</v>
      </c>
      <c r="AH2106" s="52">
        <f t="shared" si="167"/>
        <v>43830</v>
      </c>
      <c r="AI2106" s="52">
        <f t="shared" si="168"/>
        <v>43830</v>
      </c>
      <c r="AJ2106" s="53" t="s">
        <v>402</v>
      </c>
      <c r="AK2106" s="53"/>
    </row>
    <row r="2107" spans="1:37" ht="15" customHeight="1">
      <c r="A2107" s="51">
        <f t="shared" si="165"/>
        <v>2019</v>
      </c>
      <c r="B2107" s="52">
        <v>43739</v>
      </c>
      <c r="C2107" s="52">
        <v>43830</v>
      </c>
      <c r="D2107" s="53" t="s">
        <v>96</v>
      </c>
      <c r="E2107" s="53">
        <v>545</v>
      </c>
      <c r="F2107" s="53" t="s">
        <v>283</v>
      </c>
      <c r="G2107" s="53" t="s">
        <v>283</v>
      </c>
      <c r="H2107" s="53" t="s">
        <v>283</v>
      </c>
      <c r="I2107" s="53" t="s">
        <v>284</v>
      </c>
      <c r="J2107" s="53" t="s">
        <v>285</v>
      </c>
      <c r="K2107" s="53" t="s">
        <v>286</v>
      </c>
      <c r="L2107" s="53" t="s">
        <v>101</v>
      </c>
      <c r="M2107" s="53" t="s">
        <v>2690</v>
      </c>
      <c r="N2107" s="53" t="s">
        <v>103</v>
      </c>
      <c r="O2107" s="53">
        <v>0</v>
      </c>
      <c r="P2107" s="54">
        <v>0</v>
      </c>
      <c r="Q2107" s="53" t="s">
        <v>121</v>
      </c>
      <c r="R2107" s="53" t="s">
        <v>122</v>
      </c>
      <c r="S2107" s="53" t="s">
        <v>122</v>
      </c>
      <c r="T2107" s="53" t="s">
        <v>121</v>
      </c>
      <c r="U2107" s="53" t="s">
        <v>1359</v>
      </c>
      <c r="V2107" s="53" t="s">
        <v>2691</v>
      </c>
      <c r="W2107" s="53" t="s">
        <v>125</v>
      </c>
      <c r="X2107" s="55">
        <v>43801</v>
      </c>
      <c r="Y2107" s="55">
        <f>+X2107</f>
        <v>43801</v>
      </c>
      <c r="Z2107" s="53">
        <f t="shared" si="163"/>
        <v>2100</v>
      </c>
      <c r="AA2107" s="54">
        <v>1767</v>
      </c>
      <c r="AB2107" s="54">
        <v>0</v>
      </c>
      <c r="AC2107" s="52"/>
      <c r="AD2107" s="56" t="s">
        <v>400</v>
      </c>
      <c r="AE2107" s="53">
        <f t="shared" si="164"/>
        <v>2100</v>
      </c>
      <c r="AF2107" s="57" t="s">
        <v>401</v>
      </c>
      <c r="AG2107" s="58" t="s">
        <v>173</v>
      </c>
      <c r="AH2107" s="52">
        <f t="shared" si="167"/>
        <v>43830</v>
      </c>
      <c r="AI2107" s="52">
        <f t="shared" si="168"/>
        <v>43830</v>
      </c>
      <c r="AJ2107" s="53" t="s">
        <v>402</v>
      </c>
      <c r="AK2107" s="53"/>
    </row>
    <row r="2108" spans="1:37" ht="15" customHeight="1">
      <c r="A2108" s="51">
        <f t="shared" si="165"/>
        <v>2019</v>
      </c>
      <c r="B2108" s="52">
        <v>43739</v>
      </c>
      <c r="C2108" s="52">
        <v>43830</v>
      </c>
      <c r="D2108" s="53" t="s">
        <v>96</v>
      </c>
      <c r="E2108" s="53">
        <v>322</v>
      </c>
      <c r="F2108" s="53" t="s">
        <v>144</v>
      </c>
      <c r="G2108" s="53" t="s">
        <v>144</v>
      </c>
      <c r="H2108" s="53" t="s">
        <v>145</v>
      </c>
      <c r="I2108" s="53" t="s">
        <v>304</v>
      </c>
      <c r="J2108" s="53" t="s">
        <v>305</v>
      </c>
      <c r="K2108" s="53" t="s">
        <v>306</v>
      </c>
      <c r="L2108" s="53" t="s">
        <v>101</v>
      </c>
      <c r="M2108" s="53" t="s">
        <v>127</v>
      </c>
      <c r="N2108" s="53" t="s">
        <v>103</v>
      </c>
      <c r="O2108" s="53">
        <v>0</v>
      </c>
      <c r="P2108" s="54">
        <v>0</v>
      </c>
      <c r="Q2108" s="53" t="s">
        <v>121</v>
      </c>
      <c r="R2108" s="53" t="s">
        <v>122</v>
      </c>
      <c r="S2108" s="53" t="s">
        <v>122</v>
      </c>
      <c r="T2108" s="53" t="s">
        <v>121</v>
      </c>
      <c r="U2108" s="53" t="s">
        <v>122</v>
      </c>
      <c r="V2108" s="53" t="s">
        <v>122</v>
      </c>
      <c r="W2108" s="53" t="s">
        <v>296</v>
      </c>
      <c r="X2108" s="55">
        <v>43729</v>
      </c>
      <c r="Y2108" s="55">
        <v>43759</v>
      </c>
      <c r="Z2108" s="53">
        <f t="shared" si="163"/>
        <v>2101</v>
      </c>
      <c r="AA2108" s="54">
        <f>150+150+150+150+150+150+150+1500+1000</f>
        <v>3550</v>
      </c>
      <c r="AB2108" s="54">
        <v>0</v>
      </c>
      <c r="AC2108" s="52"/>
      <c r="AD2108" s="56" t="s">
        <v>400</v>
      </c>
      <c r="AE2108" s="53">
        <f t="shared" si="164"/>
        <v>2101</v>
      </c>
      <c r="AF2108" s="57" t="s">
        <v>401</v>
      </c>
      <c r="AG2108" s="58" t="s">
        <v>173</v>
      </c>
      <c r="AH2108" s="52">
        <f t="shared" si="167"/>
        <v>43830</v>
      </c>
      <c r="AI2108" s="52">
        <f t="shared" si="168"/>
        <v>43830</v>
      </c>
      <c r="AJ2108" s="53" t="s">
        <v>402</v>
      </c>
      <c r="AK2108" s="53"/>
    </row>
    <row r="2109" spans="1:37" ht="15" customHeight="1">
      <c r="A2109" s="51">
        <f t="shared" si="165"/>
        <v>2019</v>
      </c>
      <c r="B2109" s="52">
        <v>43739</v>
      </c>
      <c r="C2109" s="52">
        <v>43830</v>
      </c>
      <c r="D2109" s="53" t="s">
        <v>96</v>
      </c>
      <c r="E2109" s="53">
        <v>322</v>
      </c>
      <c r="F2109" s="53" t="s">
        <v>144</v>
      </c>
      <c r="G2109" s="53" t="s">
        <v>144</v>
      </c>
      <c r="H2109" s="53" t="s">
        <v>145</v>
      </c>
      <c r="I2109" s="53" t="s">
        <v>304</v>
      </c>
      <c r="J2109" s="53" t="s">
        <v>305</v>
      </c>
      <c r="K2109" s="53" t="s">
        <v>306</v>
      </c>
      <c r="L2109" s="53" t="s">
        <v>101</v>
      </c>
      <c r="M2109" s="53" t="s">
        <v>127</v>
      </c>
      <c r="N2109" s="53" t="s">
        <v>103</v>
      </c>
      <c r="O2109" s="53">
        <v>0</v>
      </c>
      <c r="P2109" s="54">
        <v>0</v>
      </c>
      <c r="Q2109" s="53" t="s">
        <v>121</v>
      </c>
      <c r="R2109" s="53" t="s">
        <v>122</v>
      </c>
      <c r="S2109" s="53" t="s">
        <v>122</v>
      </c>
      <c r="T2109" s="53" t="s">
        <v>121</v>
      </c>
      <c r="U2109" s="53" t="s">
        <v>122</v>
      </c>
      <c r="V2109" s="53" t="s">
        <v>122</v>
      </c>
      <c r="W2109" s="53" t="s">
        <v>296</v>
      </c>
      <c r="X2109" s="55">
        <v>43738</v>
      </c>
      <c r="Y2109" s="55">
        <v>43748</v>
      </c>
      <c r="Z2109" s="53">
        <f t="shared" ref="Z2109:Z2110" si="172">+Z2108+1</f>
        <v>2102</v>
      </c>
      <c r="AA2109" s="54">
        <f>868+498+324+350+350</f>
        <v>2390</v>
      </c>
      <c r="AB2109" s="54">
        <v>0</v>
      </c>
      <c r="AC2109" s="52"/>
      <c r="AD2109" s="56" t="s">
        <v>400</v>
      </c>
      <c r="AE2109" s="53">
        <f t="shared" ref="AE2109:AE2172" si="173">+AE2108+1</f>
        <v>2102</v>
      </c>
      <c r="AF2109" s="57" t="s">
        <v>401</v>
      </c>
      <c r="AG2109" s="58" t="s">
        <v>173</v>
      </c>
      <c r="AH2109" s="52">
        <f t="shared" si="167"/>
        <v>43830</v>
      </c>
      <c r="AI2109" s="52">
        <f t="shared" si="168"/>
        <v>43830</v>
      </c>
      <c r="AJ2109" s="53" t="s">
        <v>402</v>
      </c>
      <c r="AK2109" s="53"/>
    </row>
    <row r="2110" spans="1:37" ht="15" customHeight="1">
      <c r="A2110" s="51">
        <f t="shared" ref="A2110:A2173" si="174">YEAR(B2110)</f>
        <v>2019</v>
      </c>
      <c r="B2110" s="52">
        <v>43739</v>
      </c>
      <c r="C2110" s="52">
        <v>43830</v>
      </c>
      <c r="D2110" s="53" t="s">
        <v>96</v>
      </c>
      <c r="E2110" s="53">
        <v>367</v>
      </c>
      <c r="F2110" s="53" t="s">
        <v>662</v>
      </c>
      <c r="G2110" s="53" t="s">
        <v>662</v>
      </c>
      <c r="H2110" s="53" t="s">
        <v>999</v>
      </c>
      <c r="I2110" s="53" t="s">
        <v>1000</v>
      </c>
      <c r="J2110" s="53" t="s">
        <v>218</v>
      </c>
      <c r="K2110" s="53" t="s">
        <v>1001</v>
      </c>
      <c r="L2110" s="53" t="s">
        <v>101</v>
      </c>
      <c r="M2110" s="53" t="s">
        <v>2393</v>
      </c>
      <c r="N2110" s="53" t="s">
        <v>103</v>
      </c>
      <c r="O2110" s="53">
        <v>0</v>
      </c>
      <c r="P2110" s="54">
        <v>0</v>
      </c>
      <c r="Q2110" s="53" t="s">
        <v>121</v>
      </c>
      <c r="R2110" s="53" t="s">
        <v>122</v>
      </c>
      <c r="S2110" s="53" t="s">
        <v>122</v>
      </c>
      <c r="T2110" s="53" t="s">
        <v>121</v>
      </c>
      <c r="U2110" s="53" t="s">
        <v>122</v>
      </c>
      <c r="V2110" s="53" t="s">
        <v>122</v>
      </c>
      <c r="W2110" s="53" t="s">
        <v>125</v>
      </c>
      <c r="X2110" s="55">
        <v>43733</v>
      </c>
      <c r="Y2110" s="55">
        <v>43735</v>
      </c>
      <c r="Z2110" s="53">
        <f t="shared" si="172"/>
        <v>2103</v>
      </c>
      <c r="AA2110" s="54">
        <f>261+371+37.1</f>
        <v>669.1</v>
      </c>
      <c r="AB2110" s="54">
        <v>0</v>
      </c>
      <c r="AC2110" s="52"/>
      <c r="AD2110" s="56" t="s">
        <v>400</v>
      </c>
      <c r="AE2110" s="53">
        <f t="shared" si="173"/>
        <v>2103</v>
      </c>
      <c r="AF2110" s="57" t="s">
        <v>401</v>
      </c>
      <c r="AG2110" s="58" t="s">
        <v>173</v>
      </c>
      <c r="AH2110" s="52">
        <f t="shared" si="167"/>
        <v>43830</v>
      </c>
      <c r="AI2110" s="52">
        <f t="shared" si="168"/>
        <v>43830</v>
      </c>
      <c r="AJ2110" s="53" t="s">
        <v>402</v>
      </c>
      <c r="AK2110" s="53"/>
    </row>
    <row r="2111" spans="1:37" ht="15" customHeight="1">
      <c r="A2111" s="51">
        <f t="shared" si="174"/>
        <v>2020</v>
      </c>
      <c r="B2111" s="52">
        <v>43831</v>
      </c>
      <c r="C2111" s="52">
        <v>43921</v>
      </c>
      <c r="D2111" s="53" t="s">
        <v>96</v>
      </c>
      <c r="E2111" s="53">
        <v>203</v>
      </c>
      <c r="F2111" s="53" t="s">
        <v>307</v>
      </c>
      <c r="G2111" s="59" t="s">
        <v>126</v>
      </c>
      <c r="H2111" s="53" t="s">
        <v>127</v>
      </c>
      <c r="I2111" s="53" t="s">
        <v>1366</v>
      </c>
      <c r="J2111" s="53" t="s">
        <v>1367</v>
      </c>
      <c r="K2111" s="53" t="s">
        <v>1368</v>
      </c>
      <c r="L2111" s="53" t="s">
        <v>101</v>
      </c>
      <c r="M2111" s="53" t="s">
        <v>240</v>
      </c>
      <c r="N2111" s="53" t="s">
        <v>103</v>
      </c>
      <c r="O2111" s="53">
        <v>0</v>
      </c>
      <c r="P2111" s="54">
        <v>0</v>
      </c>
      <c r="Q2111" s="53" t="s">
        <v>121</v>
      </c>
      <c r="R2111" s="53" t="s">
        <v>122</v>
      </c>
      <c r="S2111" s="53" t="s">
        <v>122</v>
      </c>
      <c r="T2111" s="53" t="s">
        <v>121</v>
      </c>
      <c r="U2111" s="53" t="s">
        <v>136</v>
      </c>
      <c r="V2111" s="53" t="s">
        <v>136</v>
      </c>
      <c r="W2111" s="53" t="s">
        <v>240</v>
      </c>
      <c r="X2111" s="55">
        <v>43861</v>
      </c>
      <c r="Y2111" s="55">
        <f t="shared" ref="Y2111:Y2174" si="175">+X2111</f>
        <v>43861</v>
      </c>
      <c r="Z2111" s="53">
        <f>+Z2110+1</f>
        <v>2104</v>
      </c>
      <c r="AA2111" s="54">
        <v>1200.0026</v>
      </c>
      <c r="AB2111" s="54">
        <v>0</v>
      </c>
      <c r="AC2111" s="52"/>
      <c r="AD2111" s="56" t="s">
        <v>400</v>
      </c>
      <c r="AE2111" s="53">
        <f t="shared" si="173"/>
        <v>2104</v>
      </c>
      <c r="AF2111" s="57" t="s">
        <v>401</v>
      </c>
      <c r="AG2111" s="58" t="s">
        <v>173</v>
      </c>
      <c r="AH2111" s="52">
        <f t="shared" si="167"/>
        <v>43921</v>
      </c>
      <c r="AI2111" s="52">
        <f t="shared" si="168"/>
        <v>43921</v>
      </c>
      <c r="AJ2111" s="53" t="s">
        <v>402</v>
      </c>
    </row>
    <row r="2112" spans="1:37" ht="15" customHeight="1">
      <c r="A2112" s="51">
        <f t="shared" si="174"/>
        <v>2020</v>
      </c>
      <c r="B2112" s="52">
        <v>43831</v>
      </c>
      <c r="C2112" s="52">
        <v>43921</v>
      </c>
      <c r="D2112" s="53" t="s">
        <v>96</v>
      </c>
      <c r="E2112" s="53">
        <v>203</v>
      </c>
      <c r="F2112" s="53" t="s">
        <v>307</v>
      </c>
      <c r="G2112" s="59" t="s">
        <v>126</v>
      </c>
      <c r="H2112" s="53" t="s">
        <v>127</v>
      </c>
      <c r="I2112" s="53" t="s">
        <v>1366</v>
      </c>
      <c r="J2112" s="53" t="s">
        <v>1367</v>
      </c>
      <c r="K2112" s="53" t="s">
        <v>1368</v>
      </c>
      <c r="L2112" s="53" t="s">
        <v>101</v>
      </c>
      <c r="M2112" s="53" t="s">
        <v>240</v>
      </c>
      <c r="N2112" s="53" t="s">
        <v>103</v>
      </c>
      <c r="O2112" s="53">
        <v>0</v>
      </c>
      <c r="P2112" s="54">
        <v>0</v>
      </c>
      <c r="Q2112" s="53" t="s">
        <v>121</v>
      </c>
      <c r="R2112" s="53" t="s">
        <v>122</v>
      </c>
      <c r="S2112" s="53" t="s">
        <v>122</v>
      </c>
      <c r="T2112" s="53" t="s">
        <v>121</v>
      </c>
      <c r="U2112" s="53" t="s">
        <v>136</v>
      </c>
      <c r="V2112" s="53" t="s">
        <v>136</v>
      </c>
      <c r="W2112" s="53" t="s">
        <v>240</v>
      </c>
      <c r="X2112" s="55">
        <v>43861</v>
      </c>
      <c r="Y2112" s="55">
        <f t="shared" si="175"/>
        <v>43861</v>
      </c>
      <c r="Z2112" s="53">
        <f t="shared" ref="Z2112:Z2175" si="176">+Z2111+1</f>
        <v>2105</v>
      </c>
      <c r="AA2112" s="54">
        <v>1200.0026</v>
      </c>
      <c r="AB2112" s="54">
        <v>0</v>
      </c>
      <c r="AC2112" s="52"/>
      <c r="AD2112" s="56" t="s">
        <v>400</v>
      </c>
      <c r="AE2112" s="53">
        <f t="shared" si="173"/>
        <v>2105</v>
      </c>
      <c r="AF2112" s="57" t="s">
        <v>401</v>
      </c>
      <c r="AG2112" s="58" t="s">
        <v>173</v>
      </c>
      <c r="AH2112" s="52">
        <f t="shared" si="167"/>
        <v>43921</v>
      </c>
      <c r="AI2112" s="52">
        <f t="shared" si="168"/>
        <v>43921</v>
      </c>
      <c r="AJ2112" s="53" t="s">
        <v>402</v>
      </c>
    </row>
    <row r="2113" spans="1:36" ht="15" customHeight="1">
      <c r="A2113" s="51">
        <f t="shared" si="174"/>
        <v>2020</v>
      </c>
      <c r="B2113" s="52">
        <v>43831</v>
      </c>
      <c r="C2113" s="52">
        <v>43921</v>
      </c>
      <c r="D2113" s="53" t="s">
        <v>96</v>
      </c>
      <c r="E2113" s="53">
        <v>545</v>
      </c>
      <c r="F2113" s="53" t="s">
        <v>279</v>
      </c>
      <c r="G2113" s="53" t="s">
        <v>279</v>
      </c>
      <c r="H2113" s="53" t="s">
        <v>280</v>
      </c>
      <c r="I2113" s="53" t="s">
        <v>281</v>
      </c>
      <c r="J2113" s="53" t="s">
        <v>162</v>
      </c>
      <c r="K2113" s="53" t="s">
        <v>282</v>
      </c>
      <c r="L2113" s="53" t="s">
        <v>101</v>
      </c>
      <c r="M2113" s="53" t="s">
        <v>240</v>
      </c>
      <c r="N2113" s="53" t="s">
        <v>103</v>
      </c>
      <c r="O2113" s="53">
        <v>0</v>
      </c>
      <c r="P2113" s="54">
        <v>0</v>
      </c>
      <c r="Q2113" s="53" t="s">
        <v>121</v>
      </c>
      <c r="R2113" s="53" t="s">
        <v>122</v>
      </c>
      <c r="S2113" s="53" t="s">
        <v>122</v>
      </c>
      <c r="T2113" s="53" t="s">
        <v>121</v>
      </c>
      <c r="U2113" s="53" t="s">
        <v>136</v>
      </c>
      <c r="V2113" s="53" t="s">
        <v>136</v>
      </c>
      <c r="W2113" s="53" t="s">
        <v>240</v>
      </c>
      <c r="X2113" s="55">
        <v>43861</v>
      </c>
      <c r="Y2113" s="55">
        <f t="shared" si="175"/>
        <v>43861</v>
      </c>
      <c r="Z2113" s="53">
        <f t="shared" si="176"/>
        <v>2106</v>
      </c>
      <c r="AA2113" s="54">
        <v>950</v>
      </c>
      <c r="AB2113" s="54">
        <v>0</v>
      </c>
      <c r="AC2113" s="52"/>
      <c r="AD2113" s="56" t="s">
        <v>400</v>
      </c>
      <c r="AE2113" s="53">
        <f t="shared" si="173"/>
        <v>2106</v>
      </c>
      <c r="AF2113" s="57" t="s">
        <v>401</v>
      </c>
      <c r="AG2113" s="58" t="s">
        <v>173</v>
      </c>
      <c r="AH2113" s="52">
        <f t="shared" si="167"/>
        <v>43921</v>
      </c>
      <c r="AI2113" s="52">
        <f t="shared" si="168"/>
        <v>43921</v>
      </c>
      <c r="AJ2113" s="53" t="s">
        <v>402</v>
      </c>
    </row>
    <row r="2114" spans="1:36" ht="15" customHeight="1">
      <c r="A2114" s="51">
        <f t="shared" si="174"/>
        <v>2020</v>
      </c>
      <c r="B2114" s="52">
        <v>43831</v>
      </c>
      <c r="C2114" s="52">
        <v>43921</v>
      </c>
      <c r="D2114" s="53" t="s">
        <v>96</v>
      </c>
      <c r="E2114" s="53">
        <v>545</v>
      </c>
      <c r="F2114" s="53" t="s">
        <v>283</v>
      </c>
      <c r="G2114" s="53" t="s">
        <v>283</v>
      </c>
      <c r="H2114" s="53" t="s">
        <v>283</v>
      </c>
      <c r="I2114" s="53" t="s">
        <v>284</v>
      </c>
      <c r="J2114" s="53" t="s">
        <v>285</v>
      </c>
      <c r="K2114" s="53" t="s">
        <v>286</v>
      </c>
      <c r="L2114" s="53" t="s">
        <v>101</v>
      </c>
      <c r="M2114" s="53" t="s">
        <v>240</v>
      </c>
      <c r="N2114" s="53" t="s">
        <v>103</v>
      </c>
      <c r="O2114" s="53">
        <v>0</v>
      </c>
      <c r="P2114" s="54">
        <v>0</v>
      </c>
      <c r="Q2114" s="53" t="s">
        <v>121</v>
      </c>
      <c r="R2114" s="53" t="s">
        <v>122</v>
      </c>
      <c r="S2114" s="53" t="s">
        <v>122</v>
      </c>
      <c r="T2114" s="53" t="s">
        <v>121</v>
      </c>
      <c r="U2114" s="53" t="s">
        <v>136</v>
      </c>
      <c r="V2114" s="53" t="s">
        <v>136</v>
      </c>
      <c r="W2114" s="53" t="s">
        <v>240</v>
      </c>
      <c r="X2114" s="55">
        <v>43861</v>
      </c>
      <c r="Y2114" s="55">
        <f t="shared" si="175"/>
        <v>43861</v>
      </c>
      <c r="Z2114" s="53">
        <f t="shared" si="176"/>
        <v>2107</v>
      </c>
      <c r="AA2114" s="54">
        <v>950</v>
      </c>
      <c r="AB2114" s="54">
        <v>0</v>
      </c>
      <c r="AC2114" s="52"/>
      <c r="AD2114" s="56" t="s">
        <v>400</v>
      </c>
      <c r="AE2114" s="53">
        <f t="shared" si="173"/>
        <v>2107</v>
      </c>
      <c r="AF2114" s="57" t="s">
        <v>401</v>
      </c>
      <c r="AG2114" s="58" t="s">
        <v>173</v>
      </c>
      <c r="AH2114" s="52">
        <f t="shared" si="167"/>
        <v>43921</v>
      </c>
      <c r="AI2114" s="52">
        <f t="shared" si="168"/>
        <v>43921</v>
      </c>
      <c r="AJ2114" s="53" t="s">
        <v>402</v>
      </c>
    </row>
    <row r="2115" spans="1:36" ht="15" customHeight="1">
      <c r="A2115" s="51">
        <f t="shared" si="174"/>
        <v>2020</v>
      </c>
      <c r="B2115" s="52">
        <v>43831</v>
      </c>
      <c r="C2115" s="52">
        <v>43921</v>
      </c>
      <c r="D2115" s="53" t="s">
        <v>96</v>
      </c>
      <c r="E2115" s="53">
        <v>545</v>
      </c>
      <c r="F2115" s="53" t="s">
        <v>279</v>
      </c>
      <c r="G2115" s="53" t="s">
        <v>279</v>
      </c>
      <c r="H2115" s="53" t="s">
        <v>280</v>
      </c>
      <c r="I2115" s="53" t="s">
        <v>2778</v>
      </c>
      <c r="J2115" s="53" t="s">
        <v>2779</v>
      </c>
      <c r="K2115" s="53" t="s">
        <v>2352</v>
      </c>
      <c r="L2115" s="53" t="s">
        <v>101</v>
      </c>
      <c r="M2115" s="53" t="s">
        <v>240</v>
      </c>
      <c r="N2115" s="53" t="s">
        <v>103</v>
      </c>
      <c r="O2115" s="53">
        <v>0</v>
      </c>
      <c r="P2115" s="54">
        <v>0</v>
      </c>
      <c r="Q2115" s="53" t="s">
        <v>121</v>
      </c>
      <c r="R2115" s="53" t="s">
        <v>122</v>
      </c>
      <c r="S2115" s="53" t="s">
        <v>122</v>
      </c>
      <c r="T2115" s="53" t="s">
        <v>121</v>
      </c>
      <c r="U2115" s="53" t="s">
        <v>136</v>
      </c>
      <c r="V2115" s="53" t="s">
        <v>136</v>
      </c>
      <c r="W2115" s="53" t="s">
        <v>240</v>
      </c>
      <c r="X2115" s="55">
        <v>43861</v>
      </c>
      <c r="Y2115" s="55">
        <f t="shared" si="175"/>
        <v>43861</v>
      </c>
      <c r="Z2115" s="53">
        <f t="shared" si="176"/>
        <v>2108</v>
      </c>
      <c r="AA2115" s="54">
        <v>950</v>
      </c>
      <c r="AB2115" s="54">
        <v>0</v>
      </c>
      <c r="AC2115" s="52"/>
      <c r="AD2115" s="56" t="s">
        <v>400</v>
      </c>
      <c r="AE2115" s="53">
        <f t="shared" si="173"/>
        <v>2108</v>
      </c>
      <c r="AF2115" s="57" t="s">
        <v>401</v>
      </c>
      <c r="AG2115" s="58" t="s">
        <v>173</v>
      </c>
      <c r="AH2115" s="52">
        <f t="shared" si="167"/>
        <v>43921</v>
      </c>
      <c r="AI2115" s="52">
        <f t="shared" si="168"/>
        <v>43921</v>
      </c>
      <c r="AJ2115" s="53" t="s">
        <v>402</v>
      </c>
    </row>
    <row r="2116" spans="1:36" ht="15" customHeight="1">
      <c r="A2116" s="51">
        <f t="shared" si="174"/>
        <v>2020</v>
      </c>
      <c r="B2116" s="52">
        <v>43831</v>
      </c>
      <c r="C2116" s="52">
        <v>43921</v>
      </c>
      <c r="D2116" s="53" t="s">
        <v>96</v>
      </c>
      <c r="E2116" s="53">
        <v>545</v>
      </c>
      <c r="F2116" s="53" t="s">
        <v>279</v>
      </c>
      <c r="G2116" s="53" t="s">
        <v>279</v>
      </c>
      <c r="H2116" s="53" t="s">
        <v>280</v>
      </c>
      <c r="I2116" s="53" t="s">
        <v>290</v>
      </c>
      <c r="J2116" s="53" t="s">
        <v>291</v>
      </c>
      <c r="K2116" s="53" t="s">
        <v>292</v>
      </c>
      <c r="L2116" s="53" t="s">
        <v>101</v>
      </c>
      <c r="M2116" s="53" t="s">
        <v>240</v>
      </c>
      <c r="N2116" s="53" t="s">
        <v>103</v>
      </c>
      <c r="O2116" s="53">
        <v>0</v>
      </c>
      <c r="P2116" s="54">
        <v>0</v>
      </c>
      <c r="Q2116" s="53" t="s">
        <v>121</v>
      </c>
      <c r="R2116" s="53" t="s">
        <v>122</v>
      </c>
      <c r="S2116" s="53" t="s">
        <v>122</v>
      </c>
      <c r="T2116" s="53" t="s">
        <v>121</v>
      </c>
      <c r="U2116" s="53" t="s">
        <v>136</v>
      </c>
      <c r="V2116" s="53" t="s">
        <v>136</v>
      </c>
      <c r="W2116" s="53" t="s">
        <v>240</v>
      </c>
      <c r="X2116" s="55">
        <v>43861</v>
      </c>
      <c r="Y2116" s="55">
        <f t="shared" si="175"/>
        <v>43861</v>
      </c>
      <c r="Z2116" s="53">
        <f t="shared" si="176"/>
        <v>2109</v>
      </c>
      <c r="AA2116" s="54">
        <v>950</v>
      </c>
      <c r="AB2116" s="54">
        <v>0</v>
      </c>
      <c r="AC2116" s="52"/>
      <c r="AD2116" s="56" t="s">
        <v>400</v>
      </c>
      <c r="AE2116" s="53">
        <f t="shared" si="173"/>
        <v>2109</v>
      </c>
      <c r="AF2116" s="57" t="s">
        <v>401</v>
      </c>
      <c r="AG2116" s="58" t="s">
        <v>173</v>
      </c>
      <c r="AH2116" s="52">
        <f t="shared" si="167"/>
        <v>43921</v>
      </c>
      <c r="AI2116" s="52">
        <f t="shared" si="168"/>
        <v>43921</v>
      </c>
      <c r="AJ2116" s="53" t="s">
        <v>402</v>
      </c>
    </row>
    <row r="2117" spans="1:36" ht="15" customHeight="1">
      <c r="A2117" s="51">
        <f t="shared" si="174"/>
        <v>2020</v>
      </c>
      <c r="B2117" s="52">
        <v>43831</v>
      </c>
      <c r="C2117" s="52">
        <v>43921</v>
      </c>
      <c r="D2117" s="53" t="s">
        <v>96</v>
      </c>
      <c r="E2117" s="53">
        <v>381</v>
      </c>
      <c r="F2117" s="53" t="s">
        <v>236</v>
      </c>
      <c r="G2117" s="53" t="s">
        <v>236</v>
      </c>
      <c r="H2117" s="53" t="s">
        <v>166</v>
      </c>
      <c r="I2117" s="53" t="s">
        <v>237</v>
      </c>
      <c r="J2117" s="53" t="s">
        <v>238</v>
      </c>
      <c r="K2117" s="53" t="s">
        <v>239</v>
      </c>
      <c r="L2117" s="53" t="s">
        <v>101</v>
      </c>
      <c r="M2117" s="53" t="s">
        <v>240</v>
      </c>
      <c r="N2117" s="53" t="s">
        <v>103</v>
      </c>
      <c r="O2117" s="53">
        <v>0</v>
      </c>
      <c r="P2117" s="54">
        <v>0</v>
      </c>
      <c r="Q2117" s="53" t="s">
        <v>121</v>
      </c>
      <c r="R2117" s="53" t="s">
        <v>122</v>
      </c>
      <c r="S2117" s="53" t="s">
        <v>122</v>
      </c>
      <c r="T2117" s="53" t="s">
        <v>121</v>
      </c>
      <c r="U2117" s="53" t="s">
        <v>136</v>
      </c>
      <c r="V2117" s="53" t="s">
        <v>136</v>
      </c>
      <c r="W2117" s="53" t="s">
        <v>240</v>
      </c>
      <c r="X2117" s="55">
        <v>43861</v>
      </c>
      <c r="Y2117" s="55">
        <f t="shared" si="175"/>
        <v>43861</v>
      </c>
      <c r="Z2117" s="53">
        <f t="shared" si="176"/>
        <v>2110</v>
      </c>
      <c r="AA2117" s="54">
        <v>1160</v>
      </c>
      <c r="AB2117" s="54">
        <v>0</v>
      </c>
      <c r="AC2117" s="52"/>
      <c r="AD2117" s="56" t="s">
        <v>400</v>
      </c>
      <c r="AE2117" s="53">
        <f t="shared" si="173"/>
        <v>2110</v>
      </c>
      <c r="AF2117" s="57" t="s">
        <v>401</v>
      </c>
      <c r="AG2117" s="58" t="s">
        <v>173</v>
      </c>
      <c r="AH2117" s="52">
        <f t="shared" si="167"/>
        <v>43921</v>
      </c>
      <c r="AI2117" s="52">
        <f t="shared" si="168"/>
        <v>43921</v>
      </c>
      <c r="AJ2117" s="53" t="s">
        <v>402</v>
      </c>
    </row>
    <row r="2118" spans="1:36" ht="15" customHeight="1">
      <c r="A2118" s="51">
        <f t="shared" si="174"/>
        <v>2020</v>
      </c>
      <c r="B2118" s="52">
        <v>43831</v>
      </c>
      <c r="C2118" s="52">
        <v>43921</v>
      </c>
      <c r="D2118" s="53" t="s">
        <v>96</v>
      </c>
      <c r="E2118" s="53">
        <v>381</v>
      </c>
      <c r="F2118" s="53" t="s">
        <v>236</v>
      </c>
      <c r="G2118" s="53" t="s">
        <v>236</v>
      </c>
      <c r="H2118" s="53" t="s">
        <v>166</v>
      </c>
      <c r="I2118" s="53" t="s">
        <v>241</v>
      </c>
      <c r="J2118" s="53" t="s">
        <v>242</v>
      </c>
      <c r="K2118" s="53" t="s">
        <v>243</v>
      </c>
      <c r="L2118" s="53" t="s">
        <v>101</v>
      </c>
      <c r="M2118" s="53" t="s">
        <v>240</v>
      </c>
      <c r="N2118" s="53" t="s">
        <v>103</v>
      </c>
      <c r="O2118" s="53">
        <v>0</v>
      </c>
      <c r="P2118" s="54">
        <v>0</v>
      </c>
      <c r="Q2118" s="53" t="s">
        <v>121</v>
      </c>
      <c r="R2118" s="53" t="s">
        <v>122</v>
      </c>
      <c r="S2118" s="53" t="s">
        <v>122</v>
      </c>
      <c r="T2118" s="53" t="s">
        <v>121</v>
      </c>
      <c r="U2118" s="53" t="s">
        <v>136</v>
      </c>
      <c r="V2118" s="53" t="s">
        <v>136</v>
      </c>
      <c r="W2118" s="53" t="s">
        <v>240</v>
      </c>
      <c r="X2118" s="55">
        <v>43861</v>
      </c>
      <c r="Y2118" s="55">
        <f t="shared" si="175"/>
        <v>43861</v>
      </c>
      <c r="Z2118" s="53">
        <f t="shared" si="176"/>
        <v>2111</v>
      </c>
      <c r="AA2118" s="54">
        <v>1160</v>
      </c>
      <c r="AB2118" s="54">
        <v>0</v>
      </c>
      <c r="AC2118" s="52"/>
      <c r="AD2118" s="56" t="s">
        <v>400</v>
      </c>
      <c r="AE2118" s="53">
        <f t="shared" si="173"/>
        <v>2111</v>
      </c>
      <c r="AF2118" s="57" t="s">
        <v>401</v>
      </c>
      <c r="AG2118" s="58" t="s">
        <v>173</v>
      </c>
      <c r="AH2118" s="52">
        <f t="shared" si="167"/>
        <v>43921</v>
      </c>
      <c r="AI2118" s="52">
        <f t="shared" si="168"/>
        <v>43921</v>
      </c>
      <c r="AJ2118" s="53" t="s">
        <v>402</v>
      </c>
    </row>
    <row r="2119" spans="1:36" ht="15" customHeight="1">
      <c r="A2119" s="51">
        <f t="shared" si="174"/>
        <v>2020</v>
      </c>
      <c r="B2119" s="52">
        <v>43831</v>
      </c>
      <c r="C2119" s="52">
        <v>43921</v>
      </c>
      <c r="D2119" s="53" t="s">
        <v>96</v>
      </c>
      <c r="E2119" s="53">
        <v>381</v>
      </c>
      <c r="F2119" s="53" t="s">
        <v>236</v>
      </c>
      <c r="G2119" s="53" t="s">
        <v>236</v>
      </c>
      <c r="H2119" s="53" t="s">
        <v>166</v>
      </c>
      <c r="I2119" s="53" t="s">
        <v>244</v>
      </c>
      <c r="J2119" s="53" t="s">
        <v>169</v>
      </c>
      <c r="K2119" s="53" t="s">
        <v>245</v>
      </c>
      <c r="L2119" s="53" t="s">
        <v>101</v>
      </c>
      <c r="M2119" s="53" t="s">
        <v>240</v>
      </c>
      <c r="N2119" s="53" t="s">
        <v>103</v>
      </c>
      <c r="O2119" s="53">
        <v>0</v>
      </c>
      <c r="P2119" s="54">
        <v>0</v>
      </c>
      <c r="Q2119" s="53" t="s">
        <v>121</v>
      </c>
      <c r="R2119" s="53" t="s">
        <v>122</v>
      </c>
      <c r="S2119" s="53" t="s">
        <v>122</v>
      </c>
      <c r="T2119" s="53" t="s">
        <v>121</v>
      </c>
      <c r="U2119" s="53" t="s">
        <v>136</v>
      </c>
      <c r="V2119" s="53" t="s">
        <v>136</v>
      </c>
      <c r="W2119" s="53" t="s">
        <v>240</v>
      </c>
      <c r="X2119" s="55">
        <v>43861</v>
      </c>
      <c r="Y2119" s="55">
        <f t="shared" si="175"/>
        <v>43861</v>
      </c>
      <c r="Z2119" s="53">
        <f t="shared" si="176"/>
        <v>2112</v>
      </c>
      <c r="AA2119" s="54">
        <v>1160</v>
      </c>
      <c r="AB2119" s="54">
        <v>0</v>
      </c>
      <c r="AC2119" s="52"/>
      <c r="AD2119" s="56" t="s">
        <v>400</v>
      </c>
      <c r="AE2119" s="53">
        <f t="shared" si="173"/>
        <v>2112</v>
      </c>
      <c r="AF2119" s="57" t="s">
        <v>401</v>
      </c>
      <c r="AG2119" s="58" t="s">
        <v>173</v>
      </c>
      <c r="AH2119" s="52">
        <f t="shared" si="167"/>
        <v>43921</v>
      </c>
      <c r="AI2119" s="52">
        <f t="shared" si="168"/>
        <v>43921</v>
      </c>
      <c r="AJ2119" s="53" t="s">
        <v>402</v>
      </c>
    </row>
    <row r="2120" spans="1:36" ht="15" customHeight="1">
      <c r="A2120" s="51">
        <f t="shared" si="174"/>
        <v>2020</v>
      </c>
      <c r="B2120" s="52">
        <v>43831</v>
      </c>
      <c r="C2120" s="52">
        <v>43921</v>
      </c>
      <c r="D2120" s="53" t="s">
        <v>96</v>
      </c>
      <c r="E2120" s="53">
        <v>381</v>
      </c>
      <c r="F2120" s="53" t="s">
        <v>236</v>
      </c>
      <c r="G2120" s="53" t="s">
        <v>236</v>
      </c>
      <c r="H2120" s="53" t="s">
        <v>166</v>
      </c>
      <c r="I2120" s="53" t="s">
        <v>246</v>
      </c>
      <c r="J2120" s="53" t="s">
        <v>247</v>
      </c>
      <c r="K2120" s="53" t="s">
        <v>248</v>
      </c>
      <c r="L2120" s="53" t="s">
        <v>101</v>
      </c>
      <c r="M2120" s="53" t="s">
        <v>240</v>
      </c>
      <c r="N2120" s="53" t="s">
        <v>103</v>
      </c>
      <c r="O2120" s="53">
        <v>0</v>
      </c>
      <c r="P2120" s="54">
        <v>0</v>
      </c>
      <c r="Q2120" s="53" t="s">
        <v>121</v>
      </c>
      <c r="R2120" s="53" t="s">
        <v>122</v>
      </c>
      <c r="S2120" s="53" t="s">
        <v>122</v>
      </c>
      <c r="T2120" s="53" t="s">
        <v>121</v>
      </c>
      <c r="U2120" s="53" t="s">
        <v>136</v>
      </c>
      <c r="V2120" s="53" t="s">
        <v>136</v>
      </c>
      <c r="W2120" s="53" t="s">
        <v>240</v>
      </c>
      <c r="X2120" s="55">
        <v>43861</v>
      </c>
      <c r="Y2120" s="55">
        <f t="shared" si="175"/>
        <v>43861</v>
      </c>
      <c r="Z2120" s="53">
        <f t="shared" si="176"/>
        <v>2113</v>
      </c>
      <c r="AA2120" s="54">
        <v>1160</v>
      </c>
      <c r="AB2120" s="54">
        <v>0</v>
      </c>
      <c r="AC2120" s="52"/>
      <c r="AD2120" s="56" t="s">
        <v>400</v>
      </c>
      <c r="AE2120" s="53">
        <f t="shared" si="173"/>
        <v>2113</v>
      </c>
      <c r="AF2120" s="57" t="s">
        <v>401</v>
      </c>
      <c r="AG2120" s="58" t="s">
        <v>173</v>
      </c>
      <c r="AH2120" s="52">
        <f t="shared" si="167"/>
        <v>43921</v>
      </c>
      <c r="AI2120" s="52">
        <f t="shared" si="168"/>
        <v>43921</v>
      </c>
      <c r="AJ2120" s="53" t="s">
        <v>402</v>
      </c>
    </row>
    <row r="2121" spans="1:36" ht="15" customHeight="1">
      <c r="A2121" s="51">
        <f t="shared" si="174"/>
        <v>2020</v>
      </c>
      <c r="B2121" s="52">
        <v>43831</v>
      </c>
      <c r="C2121" s="52">
        <v>43921</v>
      </c>
      <c r="D2121" s="53" t="s">
        <v>96</v>
      </c>
      <c r="E2121" s="53">
        <v>381</v>
      </c>
      <c r="F2121" s="53" t="s">
        <v>236</v>
      </c>
      <c r="G2121" s="53" t="s">
        <v>236</v>
      </c>
      <c r="H2121" s="53" t="s">
        <v>166</v>
      </c>
      <c r="I2121" s="53" t="s">
        <v>249</v>
      </c>
      <c r="J2121" s="53" t="s">
        <v>250</v>
      </c>
      <c r="K2121" s="53" t="s">
        <v>163</v>
      </c>
      <c r="L2121" s="53" t="s">
        <v>101</v>
      </c>
      <c r="M2121" s="53" t="s">
        <v>240</v>
      </c>
      <c r="N2121" s="53" t="s">
        <v>103</v>
      </c>
      <c r="O2121" s="53">
        <v>0</v>
      </c>
      <c r="P2121" s="54">
        <v>0</v>
      </c>
      <c r="Q2121" s="53" t="s">
        <v>121</v>
      </c>
      <c r="R2121" s="53" t="s">
        <v>122</v>
      </c>
      <c r="S2121" s="53" t="s">
        <v>122</v>
      </c>
      <c r="T2121" s="53" t="s">
        <v>121</v>
      </c>
      <c r="U2121" s="53" t="s">
        <v>136</v>
      </c>
      <c r="V2121" s="53" t="s">
        <v>136</v>
      </c>
      <c r="W2121" s="53" t="s">
        <v>240</v>
      </c>
      <c r="X2121" s="55">
        <v>43861</v>
      </c>
      <c r="Y2121" s="55">
        <f t="shared" si="175"/>
        <v>43861</v>
      </c>
      <c r="Z2121" s="53">
        <f t="shared" si="176"/>
        <v>2114</v>
      </c>
      <c r="AA2121" s="54">
        <v>1160</v>
      </c>
      <c r="AB2121" s="54">
        <v>0</v>
      </c>
      <c r="AC2121" s="52"/>
      <c r="AD2121" s="56" t="s">
        <v>400</v>
      </c>
      <c r="AE2121" s="53">
        <f t="shared" si="173"/>
        <v>2114</v>
      </c>
      <c r="AF2121" s="57" t="s">
        <v>401</v>
      </c>
      <c r="AG2121" s="58" t="s">
        <v>173</v>
      </c>
      <c r="AH2121" s="52">
        <f t="shared" si="167"/>
        <v>43921</v>
      </c>
      <c r="AI2121" s="52">
        <f t="shared" si="168"/>
        <v>43921</v>
      </c>
      <c r="AJ2121" s="53" t="s">
        <v>402</v>
      </c>
    </row>
    <row r="2122" spans="1:36" ht="15" customHeight="1">
      <c r="A2122" s="51">
        <f t="shared" si="174"/>
        <v>2020</v>
      </c>
      <c r="B2122" s="52">
        <v>43831</v>
      </c>
      <c r="C2122" s="52">
        <v>43921</v>
      </c>
      <c r="D2122" s="53" t="s">
        <v>96</v>
      </c>
      <c r="E2122" s="53">
        <v>294</v>
      </c>
      <c r="F2122" s="53" t="s">
        <v>251</v>
      </c>
      <c r="G2122" s="53" t="s">
        <v>251</v>
      </c>
      <c r="H2122" s="53" t="s">
        <v>180</v>
      </c>
      <c r="I2122" s="53" t="s">
        <v>1333</v>
      </c>
      <c r="J2122" s="53" t="s">
        <v>1334</v>
      </c>
      <c r="K2122" s="53" t="s">
        <v>257</v>
      </c>
      <c r="L2122" s="53" t="s">
        <v>101</v>
      </c>
      <c r="M2122" s="53" t="s">
        <v>240</v>
      </c>
      <c r="N2122" s="53" t="s">
        <v>103</v>
      </c>
      <c r="O2122" s="53">
        <v>0</v>
      </c>
      <c r="P2122" s="54">
        <v>0</v>
      </c>
      <c r="Q2122" s="53" t="s">
        <v>121</v>
      </c>
      <c r="R2122" s="53" t="s">
        <v>122</v>
      </c>
      <c r="S2122" s="53" t="s">
        <v>122</v>
      </c>
      <c r="T2122" s="53" t="s">
        <v>121</v>
      </c>
      <c r="U2122" s="53" t="s">
        <v>136</v>
      </c>
      <c r="V2122" s="53" t="s">
        <v>136</v>
      </c>
      <c r="W2122" s="53" t="s">
        <v>240</v>
      </c>
      <c r="X2122" s="55">
        <v>43861</v>
      </c>
      <c r="Y2122" s="55">
        <f t="shared" si="175"/>
        <v>43861</v>
      </c>
      <c r="Z2122" s="53">
        <f t="shared" si="176"/>
        <v>2115</v>
      </c>
      <c r="AA2122" s="54">
        <v>1160</v>
      </c>
      <c r="AB2122" s="54">
        <v>0</v>
      </c>
      <c r="AC2122" s="52"/>
      <c r="AD2122" s="56" t="s">
        <v>400</v>
      </c>
      <c r="AE2122" s="53">
        <f t="shared" si="173"/>
        <v>2115</v>
      </c>
      <c r="AF2122" s="57" t="s">
        <v>401</v>
      </c>
      <c r="AG2122" s="58" t="s">
        <v>173</v>
      </c>
      <c r="AH2122" s="52">
        <f t="shared" ref="AH2122:AH2181" si="177">+C2122</f>
        <v>43921</v>
      </c>
      <c r="AI2122" s="52">
        <f t="shared" si="168"/>
        <v>43921</v>
      </c>
      <c r="AJ2122" s="53" t="s">
        <v>402</v>
      </c>
    </row>
    <row r="2123" spans="1:36" ht="15" customHeight="1">
      <c r="A2123" s="51">
        <f t="shared" si="174"/>
        <v>2020</v>
      </c>
      <c r="B2123" s="52">
        <v>43831</v>
      </c>
      <c r="C2123" s="52">
        <v>43921</v>
      </c>
      <c r="D2123" s="53" t="s">
        <v>96</v>
      </c>
      <c r="E2123" s="53">
        <v>202</v>
      </c>
      <c r="F2123" s="53" t="s">
        <v>114</v>
      </c>
      <c r="G2123" s="53" t="s">
        <v>114</v>
      </c>
      <c r="H2123" s="53" t="s">
        <v>254</v>
      </c>
      <c r="I2123" s="53" t="s">
        <v>255</v>
      </c>
      <c r="J2123" s="53" t="s">
        <v>248</v>
      </c>
      <c r="K2123" s="53" t="s">
        <v>239</v>
      </c>
      <c r="L2123" s="53" t="s">
        <v>101</v>
      </c>
      <c r="M2123" s="53" t="s">
        <v>240</v>
      </c>
      <c r="N2123" s="53" t="s">
        <v>103</v>
      </c>
      <c r="O2123" s="53">
        <v>0</v>
      </c>
      <c r="P2123" s="54">
        <v>0</v>
      </c>
      <c r="Q2123" s="53" t="s">
        <v>121</v>
      </c>
      <c r="R2123" s="53" t="s">
        <v>122</v>
      </c>
      <c r="S2123" s="53" t="s">
        <v>122</v>
      </c>
      <c r="T2123" s="53" t="s">
        <v>121</v>
      </c>
      <c r="U2123" s="53" t="s">
        <v>122</v>
      </c>
      <c r="V2123" s="53" t="s">
        <v>122</v>
      </c>
      <c r="W2123" s="53" t="s">
        <v>240</v>
      </c>
      <c r="X2123" s="55">
        <v>43861</v>
      </c>
      <c r="Y2123" s="55">
        <f t="shared" si="175"/>
        <v>43861</v>
      </c>
      <c r="Z2123" s="53">
        <f t="shared" si="176"/>
        <v>2116</v>
      </c>
      <c r="AA2123" s="54">
        <v>1836</v>
      </c>
      <c r="AB2123" s="54">
        <v>0</v>
      </c>
      <c r="AC2123" s="52"/>
      <c r="AD2123" s="56" t="s">
        <v>400</v>
      </c>
      <c r="AE2123" s="53">
        <f t="shared" si="173"/>
        <v>2116</v>
      </c>
      <c r="AF2123" s="57" t="s">
        <v>401</v>
      </c>
      <c r="AG2123" s="58" t="s">
        <v>173</v>
      </c>
      <c r="AH2123" s="52">
        <f t="shared" si="177"/>
        <v>43921</v>
      </c>
      <c r="AI2123" s="52">
        <f t="shared" si="168"/>
        <v>43921</v>
      </c>
      <c r="AJ2123" s="53" t="s">
        <v>402</v>
      </c>
    </row>
    <row r="2124" spans="1:36" ht="15" customHeight="1">
      <c r="A2124" s="51">
        <f t="shared" si="174"/>
        <v>2020</v>
      </c>
      <c r="B2124" s="52">
        <v>43831</v>
      </c>
      <c r="C2124" s="52">
        <v>43921</v>
      </c>
      <c r="D2124" s="53" t="s">
        <v>96</v>
      </c>
      <c r="E2124" s="53">
        <v>482</v>
      </c>
      <c r="F2124" s="53" t="s">
        <v>259</v>
      </c>
      <c r="G2124" s="53" t="s">
        <v>259</v>
      </c>
      <c r="H2124" s="53" t="s">
        <v>166</v>
      </c>
      <c r="I2124" s="53" t="s">
        <v>1335</v>
      </c>
      <c r="J2124" s="53" t="s">
        <v>375</v>
      </c>
      <c r="K2124" s="53" t="s">
        <v>1336</v>
      </c>
      <c r="L2124" s="53" t="s">
        <v>101</v>
      </c>
      <c r="M2124" s="53" t="s">
        <v>240</v>
      </c>
      <c r="N2124" s="53" t="s">
        <v>103</v>
      </c>
      <c r="O2124" s="53">
        <v>0</v>
      </c>
      <c r="P2124" s="54">
        <v>0</v>
      </c>
      <c r="Q2124" s="53" t="s">
        <v>121</v>
      </c>
      <c r="R2124" s="53" t="s">
        <v>122</v>
      </c>
      <c r="S2124" s="53" t="s">
        <v>122</v>
      </c>
      <c r="T2124" s="53" t="s">
        <v>121</v>
      </c>
      <c r="U2124" s="53" t="s">
        <v>122</v>
      </c>
      <c r="V2124" s="53" t="s">
        <v>122</v>
      </c>
      <c r="W2124" s="53" t="s">
        <v>240</v>
      </c>
      <c r="X2124" s="55">
        <v>43861</v>
      </c>
      <c r="Y2124" s="55">
        <f t="shared" si="175"/>
        <v>43861</v>
      </c>
      <c r="Z2124" s="53">
        <f t="shared" si="176"/>
        <v>2117</v>
      </c>
      <c r="AA2124" s="54">
        <v>1366.67</v>
      </c>
      <c r="AB2124" s="54">
        <v>0</v>
      </c>
      <c r="AC2124" s="52"/>
      <c r="AD2124" s="56" t="s">
        <v>400</v>
      </c>
      <c r="AE2124" s="53">
        <f t="shared" si="173"/>
        <v>2117</v>
      </c>
      <c r="AF2124" s="57" t="s">
        <v>401</v>
      </c>
      <c r="AG2124" s="58" t="s">
        <v>173</v>
      </c>
      <c r="AH2124" s="52">
        <f t="shared" si="177"/>
        <v>43921</v>
      </c>
      <c r="AI2124" s="52">
        <f t="shared" si="168"/>
        <v>43921</v>
      </c>
      <c r="AJ2124" s="53" t="s">
        <v>402</v>
      </c>
    </row>
    <row r="2125" spans="1:36" ht="15" customHeight="1">
      <c r="A2125" s="51">
        <f t="shared" si="174"/>
        <v>2020</v>
      </c>
      <c r="B2125" s="52">
        <v>43831</v>
      </c>
      <c r="C2125" s="52">
        <v>43921</v>
      </c>
      <c r="D2125" s="53" t="s">
        <v>96</v>
      </c>
      <c r="E2125" s="53">
        <v>471</v>
      </c>
      <c r="F2125" s="53" t="s">
        <v>969</v>
      </c>
      <c r="G2125" s="53" t="s">
        <v>969</v>
      </c>
      <c r="H2125" s="53" t="s">
        <v>127</v>
      </c>
      <c r="I2125" s="53" t="s">
        <v>995</v>
      </c>
      <c r="J2125" s="53" t="s">
        <v>1337</v>
      </c>
      <c r="K2125" s="53" t="s">
        <v>239</v>
      </c>
      <c r="L2125" s="53" t="s">
        <v>101</v>
      </c>
      <c r="M2125" s="53" t="s">
        <v>240</v>
      </c>
      <c r="N2125" s="53" t="s">
        <v>103</v>
      </c>
      <c r="O2125" s="53">
        <v>0</v>
      </c>
      <c r="P2125" s="54">
        <v>0</v>
      </c>
      <c r="Q2125" s="53" t="s">
        <v>121</v>
      </c>
      <c r="R2125" s="53" t="s">
        <v>122</v>
      </c>
      <c r="S2125" s="53" t="s">
        <v>122</v>
      </c>
      <c r="T2125" s="53" t="s">
        <v>121</v>
      </c>
      <c r="U2125" s="53" t="s">
        <v>122</v>
      </c>
      <c r="V2125" s="53" t="s">
        <v>122</v>
      </c>
      <c r="W2125" s="53" t="s">
        <v>240</v>
      </c>
      <c r="X2125" s="55">
        <v>43861</v>
      </c>
      <c r="Y2125" s="55">
        <f t="shared" si="175"/>
        <v>43861</v>
      </c>
      <c r="Z2125" s="53">
        <f t="shared" si="176"/>
        <v>2118</v>
      </c>
      <c r="AA2125" s="54">
        <v>1366.67</v>
      </c>
      <c r="AB2125" s="54">
        <v>0</v>
      </c>
      <c r="AC2125" s="52"/>
      <c r="AD2125" s="56" t="s">
        <v>400</v>
      </c>
      <c r="AE2125" s="53">
        <f t="shared" si="173"/>
        <v>2118</v>
      </c>
      <c r="AF2125" s="57" t="s">
        <v>401</v>
      </c>
      <c r="AG2125" s="58" t="s">
        <v>173</v>
      </c>
      <c r="AH2125" s="52">
        <f t="shared" si="177"/>
        <v>43921</v>
      </c>
      <c r="AI2125" s="52">
        <f t="shared" si="168"/>
        <v>43921</v>
      </c>
      <c r="AJ2125" s="53" t="s">
        <v>402</v>
      </c>
    </row>
    <row r="2126" spans="1:36" ht="15" customHeight="1">
      <c r="A2126" s="51">
        <f t="shared" si="174"/>
        <v>2020</v>
      </c>
      <c r="B2126" s="52">
        <v>43831</v>
      </c>
      <c r="C2126" s="52">
        <v>43921</v>
      </c>
      <c r="D2126" s="53" t="s">
        <v>96</v>
      </c>
      <c r="E2126" s="53">
        <v>202</v>
      </c>
      <c r="F2126" s="53" t="s">
        <v>307</v>
      </c>
      <c r="G2126" s="53" t="s">
        <v>972</v>
      </c>
      <c r="H2126" s="53" t="s">
        <v>973</v>
      </c>
      <c r="I2126" s="53" t="s">
        <v>256</v>
      </c>
      <c r="J2126" s="53" t="s">
        <v>257</v>
      </c>
      <c r="K2126" s="53" t="s">
        <v>258</v>
      </c>
      <c r="L2126" s="53" t="s">
        <v>101</v>
      </c>
      <c r="M2126" s="53" t="s">
        <v>240</v>
      </c>
      <c r="N2126" s="53" t="s">
        <v>103</v>
      </c>
      <c r="O2126" s="53">
        <v>0</v>
      </c>
      <c r="P2126" s="54">
        <v>0</v>
      </c>
      <c r="Q2126" s="53" t="s">
        <v>121</v>
      </c>
      <c r="R2126" s="53" t="s">
        <v>122</v>
      </c>
      <c r="S2126" s="53" t="s">
        <v>122</v>
      </c>
      <c r="T2126" s="53" t="s">
        <v>121</v>
      </c>
      <c r="U2126" s="53" t="s">
        <v>122</v>
      </c>
      <c r="V2126" s="53" t="s">
        <v>122</v>
      </c>
      <c r="W2126" s="53" t="s">
        <v>240</v>
      </c>
      <c r="X2126" s="55">
        <v>43861</v>
      </c>
      <c r="Y2126" s="55">
        <f t="shared" si="175"/>
        <v>43861</v>
      </c>
      <c r="Z2126" s="53">
        <f t="shared" si="176"/>
        <v>2119</v>
      </c>
      <c r="AA2126" s="54">
        <v>1366.67</v>
      </c>
      <c r="AB2126" s="54">
        <v>0</v>
      </c>
      <c r="AC2126" s="52"/>
      <c r="AD2126" s="56" t="s">
        <v>400</v>
      </c>
      <c r="AE2126" s="53">
        <f t="shared" si="173"/>
        <v>2119</v>
      </c>
      <c r="AF2126" s="57" t="s">
        <v>401</v>
      </c>
      <c r="AG2126" s="58" t="s">
        <v>173</v>
      </c>
      <c r="AH2126" s="52">
        <f t="shared" si="177"/>
        <v>43921</v>
      </c>
      <c r="AI2126" s="52">
        <f t="shared" si="168"/>
        <v>43921</v>
      </c>
      <c r="AJ2126" s="53" t="s">
        <v>402</v>
      </c>
    </row>
    <row r="2127" spans="1:36" ht="15" customHeight="1">
      <c r="A2127" s="51">
        <f t="shared" si="174"/>
        <v>2020</v>
      </c>
      <c r="B2127" s="52">
        <v>43831</v>
      </c>
      <c r="C2127" s="52">
        <v>43921</v>
      </c>
      <c r="D2127" s="53" t="s">
        <v>96</v>
      </c>
      <c r="E2127" s="53">
        <v>203</v>
      </c>
      <c r="F2127" s="53" t="s">
        <v>191</v>
      </c>
      <c r="G2127" s="53" t="s">
        <v>191</v>
      </c>
      <c r="H2127" s="53" t="s">
        <v>271</v>
      </c>
      <c r="I2127" s="53" t="s">
        <v>272</v>
      </c>
      <c r="J2127" s="53" t="s">
        <v>273</v>
      </c>
      <c r="K2127" s="53" t="s">
        <v>228</v>
      </c>
      <c r="L2127" s="53" t="s">
        <v>101</v>
      </c>
      <c r="M2127" s="53" t="s">
        <v>240</v>
      </c>
      <c r="N2127" s="53" t="s">
        <v>103</v>
      </c>
      <c r="O2127" s="53">
        <v>0</v>
      </c>
      <c r="P2127" s="54">
        <v>0</v>
      </c>
      <c r="Q2127" s="53" t="s">
        <v>121</v>
      </c>
      <c r="R2127" s="53" t="s">
        <v>122</v>
      </c>
      <c r="S2127" s="53" t="s">
        <v>122</v>
      </c>
      <c r="T2127" s="53" t="s">
        <v>121</v>
      </c>
      <c r="U2127" s="53" t="s">
        <v>122</v>
      </c>
      <c r="V2127" s="53" t="s">
        <v>122</v>
      </c>
      <c r="W2127" s="53" t="s">
        <v>240</v>
      </c>
      <c r="X2127" s="55">
        <v>43861</v>
      </c>
      <c r="Y2127" s="55">
        <f t="shared" si="175"/>
        <v>43861</v>
      </c>
      <c r="Z2127" s="53">
        <f t="shared" si="176"/>
        <v>2120</v>
      </c>
      <c r="AA2127" s="54">
        <v>1366.67</v>
      </c>
      <c r="AB2127" s="54">
        <v>0</v>
      </c>
      <c r="AC2127" s="52"/>
      <c r="AD2127" s="56" t="s">
        <v>400</v>
      </c>
      <c r="AE2127" s="53">
        <f t="shared" si="173"/>
        <v>2120</v>
      </c>
      <c r="AF2127" s="57" t="s">
        <v>401</v>
      </c>
      <c r="AG2127" s="58" t="s">
        <v>173</v>
      </c>
      <c r="AH2127" s="52">
        <f t="shared" si="177"/>
        <v>43921</v>
      </c>
      <c r="AI2127" s="52">
        <f t="shared" si="168"/>
        <v>43921</v>
      </c>
      <c r="AJ2127" s="53" t="s">
        <v>402</v>
      </c>
    </row>
    <row r="2128" spans="1:36" ht="15" customHeight="1">
      <c r="A2128" s="51">
        <f t="shared" si="174"/>
        <v>2020</v>
      </c>
      <c r="B2128" s="52">
        <v>43831</v>
      </c>
      <c r="C2128" s="52">
        <v>43921</v>
      </c>
      <c r="D2128" s="53" t="s">
        <v>96</v>
      </c>
      <c r="E2128" s="53">
        <v>211</v>
      </c>
      <c r="F2128" s="53" t="s">
        <v>274</v>
      </c>
      <c r="G2128" s="53" t="s">
        <v>274</v>
      </c>
      <c r="H2128" s="53" t="s">
        <v>275</v>
      </c>
      <c r="I2128" s="53" t="s">
        <v>276</v>
      </c>
      <c r="J2128" s="53" t="s">
        <v>277</v>
      </c>
      <c r="K2128" s="53" t="s">
        <v>278</v>
      </c>
      <c r="L2128" s="53" t="s">
        <v>101</v>
      </c>
      <c r="M2128" s="53" t="s">
        <v>240</v>
      </c>
      <c r="N2128" s="53" t="s">
        <v>103</v>
      </c>
      <c r="O2128" s="53">
        <v>0</v>
      </c>
      <c r="P2128" s="54">
        <v>0</v>
      </c>
      <c r="Q2128" s="53" t="s">
        <v>121</v>
      </c>
      <c r="R2128" s="53" t="s">
        <v>122</v>
      </c>
      <c r="S2128" s="53" t="s">
        <v>122</v>
      </c>
      <c r="T2128" s="53" t="s">
        <v>121</v>
      </c>
      <c r="U2128" s="53" t="s">
        <v>122</v>
      </c>
      <c r="V2128" s="53" t="s">
        <v>122</v>
      </c>
      <c r="W2128" s="53" t="s">
        <v>240</v>
      </c>
      <c r="X2128" s="55">
        <v>43861</v>
      </c>
      <c r="Y2128" s="55">
        <f t="shared" si="175"/>
        <v>43861</v>
      </c>
      <c r="Z2128" s="53">
        <f t="shared" si="176"/>
        <v>2121</v>
      </c>
      <c r="AA2128" s="54">
        <v>1366.67</v>
      </c>
      <c r="AB2128" s="54">
        <v>0</v>
      </c>
      <c r="AC2128" s="52"/>
      <c r="AD2128" s="56" t="s">
        <v>400</v>
      </c>
      <c r="AE2128" s="53">
        <f t="shared" si="173"/>
        <v>2121</v>
      </c>
      <c r="AF2128" s="57" t="s">
        <v>401</v>
      </c>
      <c r="AG2128" s="58" t="s">
        <v>173</v>
      </c>
      <c r="AH2128" s="52">
        <f t="shared" si="177"/>
        <v>43921</v>
      </c>
      <c r="AI2128" s="52">
        <f t="shared" ref="AI2128:AI2181" si="178">+AH2128</f>
        <v>43921</v>
      </c>
      <c r="AJ2128" s="53" t="s">
        <v>402</v>
      </c>
    </row>
    <row r="2129" spans="1:36" ht="15" customHeight="1">
      <c r="A2129" s="51">
        <f t="shared" si="174"/>
        <v>2020</v>
      </c>
      <c r="B2129" s="52">
        <v>43831</v>
      </c>
      <c r="C2129" s="52">
        <v>43921</v>
      </c>
      <c r="D2129" s="53" t="s">
        <v>96</v>
      </c>
      <c r="E2129" s="53">
        <v>202</v>
      </c>
      <c r="F2129" s="53" t="s">
        <v>307</v>
      </c>
      <c r="G2129" s="53" t="s">
        <v>972</v>
      </c>
      <c r="H2129" s="53" t="s">
        <v>973</v>
      </c>
      <c r="I2129" s="53" t="s">
        <v>974</v>
      </c>
      <c r="J2129" s="53" t="s">
        <v>976</v>
      </c>
      <c r="K2129" s="53" t="s">
        <v>779</v>
      </c>
      <c r="L2129" s="53" t="s">
        <v>101</v>
      </c>
      <c r="M2129" s="53" t="s">
        <v>240</v>
      </c>
      <c r="N2129" s="53" t="s">
        <v>103</v>
      </c>
      <c r="O2129" s="53">
        <v>0</v>
      </c>
      <c r="P2129" s="54">
        <v>0</v>
      </c>
      <c r="Q2129" s="53" t="s">
        <v>121</v>
      </c>
      <c r="R2129" s="53" t="s">
        <v>122</v>
      </c>
      <c r="S2129" s="53" t="s">
        <v>122</v>
      </c>
      <c r="T2129" s="53" t="s">
        <v>121</v>
      </c>
      <c r="U2129" s="53" t="s">
        <v>122</v>
      </c>
      <c r="V2129" s="53" t="s">
        <v>122</v>
      </c>
      <c r="W2129" s="53" t="s">
        <v>240</v>
      </c>
      <c r="X2129" s="55">
        <v>43861</v>
      </c>
      <c r="Y2129" s="55">
        <f t="shared" si="175"/>
        <v>43861</v>
      </c>
      <c r="Z2129" s="53">
        <f t="shared" si="176"/>
        <v>2122</v>
      </c>
      <c r="AA2129" s="54">
        <v>1366.67</v>
      </c>
      <c r="AB2129" s="54">
        <v>0</v>
      </c>
      <c r="AC2129" s="52"/>
      <c r="AD2129" s="56" t="s">
        <v>400</v>
      </c>
      <c r="AE2129" s="53">
        <f t="shared" si="173"/>
        <v>2122</v>
      </c>
      <c r="AF2129" s="57" t="s">
        <v>401</v>
      </c>
      <c r="AG2129" s="58" t="s">
        <v>173</v>
      </c>
      <c r="AH2129" s="52">
        <f t="shared" si="177"/>
        <v>43921</v>
      </c>
      <c r="AI2129" s="52">
        <f t="shared" si="178"/>
        <v>43921</v>
      </c>
      <c r="AJ2129" s="53" t="s">
        <v>402</v>
      </c>
    </row>
    <row r="2130" spans="1:36" ht="15" customHeight="1">
      <c r="A2130" s="51">
        <f t="shared" si="174"/>
        <v>2020</v>
      </c>
      <c r="B2130" s="52">
        <v>43831</v>
      </c>
      <c r="C2130" s="52">
        <v>43921</v>
      </c>
      <c r="D2130" s="53" t="s">
        <v>96</v>
      </c>
      <c r="E2130" s="53">
        <v>203</v>
      </c>
      <c r="F2130" s="53" t="s">
        <v>307</v>
      </c>
      <c r="G2130" s="59" t="s">
        <v>126</v>
      </c>
      <c r="H2130" s="53" t="s">
        <v>127</v>
      </c>
      <c r="I2130" s="53" t="s">
        <v>1366</v>
      </c>
      <c r="J2130" s="53" t="s">
        <v>1367</v>
      </c>
      <c r="K2130" s="53" t="s">
        <v>1368</v>
      </c>
      <c r="L2130" s="53" t="s">
        <v>102</v>
      </c>
      <c r="M2130" s="53" t="s">
        <v>1711</v>
      </c>
      <c r="N2130" s="53" t="s">
        <v>103</v>
      </c>
      <c r="O2130" s="53">
        <v>0</v>
      </c>
      <c r="P2130" s="54"/>
      <c r="Q2130" s="53" t="s">
        <v>121</v>
      </c>
      <c r="R2130" s="53" t="s">
        <v>122</v>
      </c>
      <c r="S2130" s="53" t="s">
        <v>122</v>
      </c>
      <c r="T2130" s="53" t="s">
        <v>121</v>
      </c>
      <c r="U2130" s="53" t="s">
        <v>122</v>
      </c>
      <c r="V2130" s="53" t="s">
        <v>122</v>
      </c>
      <c r="W2130" s="53" t="s">
        <v>125</v>
      </c>
      <c r="X2130" s="55">
        <v>43861</v>
      </c>
      <c r="Y2130" s="55">
        <f t="shared" si="175"/>
        <v>43861</v>
      </c>
      <c r="Z2130" s="53">
        <f t="shared" si="176"/>
        <v>2123</v>
      </c>
      <c r="AA2130" s="54">
        <v>13211.1</v>
      </c>
      <c r="AB2130" s="54">
        <v>0</v>
      </c>
      <c r="AC2130" s="52"/>
      <c r="AD2130" s="56" t="s">
        <v>400</v>
      </c>
      <c r="AE2130" s="53">
        <f t="shared" si="173"/>
        <v>2123</v>
      </c>
      <c r="AF2130" s="57" t="s">
        <v>401</v>
      </c>
      <c r="AG2130" s="58" t="s">
        <v>173</v>
      </c>
      <c r="AH2130" s="52">
        <f t="shared" si="177"/>
        <v>43921</v>
      </c>
      <c r="AI2130" s="52">
        <f t="shared" si="178"/>
        <v>43921</v>
      </c>
      <c r="AJ2130" s="53" t="s">
        <v>402</v>
      </c>
    </row>
    <row r="2131" spans="1:36" ht="15" customHeight="1">
      <c r="A2131" s="51">
        <f t="shared" si="174"/>
        <v>2020</v>
      </c>
      <c r="B2131" s="52">
        <v>43831</v>
      </c>
      <c r="C2131" s="52">
        <v>43921</v>
      </c>
      <c r="D2131" s="53" t="s">
        <v>96</v>
      </c>
      <c r="E2131" s="53">
        <v>290</v>
      </c>
      <c r="F2131" s="53" t="s">
        <v>251</v>
      </c>
      <c r="G2131" s="53" t="s">
        <v>251</v>
      </c>
      <c r="H2131" s="53" t="s">
        <v>293</v>
      </c>
      <c r="I2131" s="53" t="s">
        <v>284</v>
      </c>
      <c r="J2131" s="53" t="s">
        <v>981</v>
      </c>
      <c r="K2131" s="53" t="s">
        <v>982</v>
      </c>
      <c r="L2131" s="53" t="s">
        <v>101</v>
      </c>
      <c r="M2131" s="53" t="s">
        <v>2780</v>
      </c>
      <c r="N2131" s="53" t="s">
        <v>103</v>
      </c>
      <c r="O2131" s="53">
        <v>0</v>
      </c>
      <c r="P2131" s="54">
        <v>0</v>
      </c>
      <c r="Q2131" s="53" t="s">
        <v>121</v>
      </c>
      <c r="R2131" s="53" t="s">
        <v>122</v>
      </c>
      <c r="S2131" s="53" t="s">
        <v>122</v>
      </c>
      <c r="T2131" s="53" t="s">
        <v>121</v>
      </c>
      <c r="U2131" s="53" t="s">
        <v>122</v>
      </c>
      <c r="V2131" s="53" t="s">
        <v>122</v>
      </c>
      <c r="W2131" s="53" t="s">
        <v>296</v>
      </c>
      <c r="X2131" s="55">
        <v>43861</v>
      </c>
      <c r="Y2131" s="55">
        <f t="shared" si="175"/>
        <v>43861</v>
      </c>
      <c r="Z2131" s="53">
        <f t="shared" si="176"/>
        <v>2124</v>
      </c>
      <c r="AA2131" s="54">
        <v>26100</v>
      </c>
      <c r="AB2131" s="54">
        <v>0</v>
      </c>
      <c r="AC2131" s="52"/>
      <c r="AD2131" s="56" t="s">
        <v>400</v>
      </c>
      <c r="AE2131" s="53">
        <f t="shared" si="173"/>
        <v>2124</v>
      </c>
      <c r="AF2131" s="57" t="s">
        <v>401</v>
      </c>
      <c r="AG2131" s="58" t="s">
        <v>173</v>
      </c>
      <c r="AH2131" s="52">
        <f t="shared" si="177"/>
        <v>43921</v>
      </c>
      <c r="AI2131" s="52">
        <f t="shared" si="178"/>
        <v>43921</v>
      </c>
      <c r="AJ2131" s="53" t="s">
        <v>402</v>
      </c>
    </row>
    <row r="2132" spans="1:36" ht="15" customHeight="1">
      <c r="A2132" s="51">
        <f t="shared" si="174"/>
        <v>2020</v>
      </c>
      <c r="B2132" s="52">
        <v>43831</v>
      </c>
      <c r="C2132" s="52">
        <v>43921</v>
      </c>
      <c r="D2132" s="53" t="s">
        <v>96</v>
      </c>
      <c r="E2132" s="53">
        <v>203</v>
      </c>
      <c r="F2132" s="53" t="s">
        <v>307</v>
      </c>
      <c r="G2132" s="59" t="s">
        <v>126</v>
      </c>
      <c r="H2132" s="53" t="s">
        <v>127</v>
      </c>
      <c r="I2132" s="53" t="s">
        <v>1366</v>
      </c>
      <c r="J2132" s="53" t="s">
        <v>1367</v>
      </c>
      <c r="K2132" s="53" t="s">
        <v>1368</v>
      </c>
      <c r="L2132" s="53" t="s">
        <v>102</v>
      </c>
      <c r="M2132" s="53" t="s">
        <v>1711</v>
      </c>
      <c r="N2132" s="53" t="s">
        <v>103</v>
      </c>
      <c r="O2132" s="53">
        <v>0</v>
      </c>
      <c r="P2132" s="54"/>
      <c r="Q2132" s="53" t="s">
        <v>121</v>
      </c>
      <c r="R2132" s="53" t="s">
        <v>122</v>
      </c>
      <c r="S2132" s="53" t="s">
        <v>122</v>
      </c>
      <c r="T2132" s="53" t="s">
        <v>121</v>
      </c>
      <c r="U2132" s="53" t="s">
        <v>122</v>
      </c>
      <c r="V2132" s="53" t="s">
        <v>122</v>
      </c>
      <c r="W2132" s="53" t="s">
        <v>125</v>
      </c>
      <c r="X2132" s="55">
        <v>43861</v>
      </c>
      <c r="Y2132" s="55">
        <f t="shared" si="175"/>
        <v>43861</v>
      </c>
      <c r="Z2132" s="53">
        <f t="shared" si="176"/>
        <v>2125</v>
      </c>
      <c r="AA2132" s="54">
        <v>6649.3</v>
      </c>
      <c r="AB2132" s="54">
        <v>0</v>
      </c>
      <c r="AC2132" s="52"/>
      <c r="AD2132" s="56" t="s">
        <v>400</v>
      </c>
      <c r="AE2132" s="53">
        <f t="shared" si="173"/>
        <v>2125</v>
      </c>
      <c r="AF2132" s="57" t="s">
        <v>401</v>
      </c>
      <c r="AG2132" s="58" t="s">
        <v>173</v>
      </c>
      <c r="AH2132" s="52">
        <f t="shared" si="177"/>
        <v>43921</v>
      </c>
      <c r="AI2132" s="52">
        <f t="shared" si="178"/>
        <v>43921</v>
      </c>
      <c r="AJ2132" s="53" t="s">
        <v>402</v>
      </c>
    </row>
    <row r="2133" spans="1:36" ht="15" customHeight="1">
      <c r="A2133" s="51">
        <f t="shared" si="174"/>
        <v>2020</v>
      </c>
      <c r="B2133" s="52">
        <v>43831</v>
      </c>
      <c r="C2133" s="52">
        <v>43921</v>
      </c>
      <c r="D2133" s="53" t="s">
        <v>96</v>
      </c>
      <c r="E2133" s="53">
        <v>290</v>
      </c>
      <c r="F2133" s="53" t="s">
        <v>251</v>
      </c>
      <c r="G2133" s="53" t="s">
        <v>251</v>
      </c>
      <c r="H2133" s="53" t="s">
        <v>293</v>
      </c>
      <c r="I2133" s="53" t="s">
        <v>284</v>
      </c>
      <c r="J2133" s="53" t="s">
        <v>981</v>
      </c>
      <c r="K2133" s="53" t="s">
        <v>982</v>
      </c>
      <c r="L2133" s="53" t="s">
        <v>101</v>
      </c>
      <c r="M2133" s="53" t="s">
        <v>2780</v>
      </c>
      <c r="N2133" s="53" t="s">
        <v>103</v>
      </c>
      <c r="O2133" s="53">
        <v>0</v>
      </c>
      <c r="P2133" s="54">
        <v>0</v>
      </c>
      <c r="Q2133" s="53" t="s">
        <v>121</v>
      </c>
      <c r="R2133" s="53" t="s">
        <v>122</v>
      </c>
      <c r="S2133" s="53" t="s">
        <v>122</v>
      </c>
      <c r="T2133" s="53" t="s">
        <v>121</v>
      </c>
      <c r="U2133" s="53" t="s">
        <v>122</v>
      </c>
      <c r="V2133" s="53" t="s">
        <v>122</v>
      </c>
      <c r="W2133" s="53" t="s">
        <v>296</v>
      </c>
      <c r="X2133" s="55">
        <v>43861</v>
      </c>
      <c r="Y2133" s="55">
        <f t="shared" si="175"/>
        <v>43861</v>
      </c>
      <c r="Z2133" s="53">
        <f t="shared" si="176"/>
        <v>2126</v>
      </c>
      <c r="AA2133" s="54">
        <v>15660</v>
      </c>
      <c r="AB2133" s="54">
        <v>0</v>
      </c>
      <c r="AC2133" s="52"/>
      <c r="AD2133" s="56" t="s">
        <v>400</v>
      </c>
      <c r="AE2133" s="53">
        <f t="shared" si="173"/>
        <v>2126</v>
      </c>
      <c r="AF2133" s="57" t="s">
        <v>401</v>
      </c>
      <c r="AG2133" s="58" t="s">
        <v>173</v>
      </c>
      <c r="AH2133" s="52">
        <f t="shared" si="177"/>
        <v>43921</v>
      </c>
      <c r="AI2133" s="52">
        <f t="shared" si="178"/>
        <v>43921</v>
      </c>
      <c r="AJ2133" s="53" t="s">
        <v>402</v>
      </c>
    </row>
    <row r="2134" spans="1:36" ht="15" customHeight="1">
      <c r="A2134" s="51">
        <f t="shared" si="174"/>
        <v>2020</v>
      </c>
      <c r="B2134" s="52">
        <v>43831</v>
      </c>
      <c r="C2134" s="52">
        <v>43921</v>
      </c>
      <c r="D2134" s="53" t="s">
        <v>96</v>
      </c>
      <c r="E2134" s="53">
        <v>203</v>
      </c>
      <c r="F2134" s="53" t="s">
        <v>307</v>
      </c>
      <c r="G2134" s="59" t="s">
        <v>126</v>
      </c>
      <c r="H2134" s="53" t="s">
        <v>127</v>
      </c>
      <c r="I2134" s="53" t="s">
        <v>1366</v>
      </c>
      <c r="J2134" s="53" t="s">
        <v>1367</v>
      </c>
      <c r="K2134" s="53" t="s">
        <v>1368</v>
      </c>
      <c r="L2134" s="53" t="s">
        <v>101</v>
      </c>
      <c r="M2134" s="53" t="s">
        <v>240</v>
      </c>
      <c r="N2134" s="53" t="s">
        <v>103</v>
      </c>
      <c r="O2134" s="53">
        <v>0</v>
      </c>
      <c r="P2134" s="54">
        <v>0</v>
      </c>
      <c r="Q2134" s="53" t="s">
        <v>121</v>
      </c>
      <c r="R2134" s="53" t="s">
        <v>122</v>
      </c>
      <c r="S2134" s="53" t="s">
        <v>122</v>
      </c>
      <c r="T2134" s="53" t="s">
        <v>121</v>
      </c>
      <c r="U2134" s="53" t="s">
        <v>136</v>
      </c>
      <c r="V2134" s="53" t="s">
        <v>136</v>
      </c>
      <c r="W2134" s="53" t="s">
        <v>240</v>
      </c>
      <c r="X2134" s="55">
        <v>43861</v>
      </c>
      <c r="Y2134" s="55">
        <f t="shared" si="175"/>
        <v>43861</v>
      </c>
      <c r="Z2134" s="53">
        <f t="shared" si="176"/>
        <v>2127</v>
      </c>
      <c r="AA2134" s="54">
        <v>1200.0026</v>
      </c>
      <c r="AB2134" s="54">
        <v>0</v>
      </c>
      <c r="AC2134" s="52"/>
      <c r="AD2134" s="56" t="s">
        <v>400</v>
      </c>
      <c r="AE2134" s="53">
        <f t="shared" si="173"/>
        <v>2127</v>
      </c>
      <c r="AF2134" s="57" t="s">
        <v>401</v>
      </c>
      <c r="AG2134" s="58" t="s">
        <v>173</v>
      </c>
      <c r="AH2134" s="52">
        <f t="shared" si="177"/>
        <v>43921</v>
      </c>
      <c r="AI2134" s="52">
        <f t="shared" si="178"/>
        <v>43921</v>
      </c>
      <c r="AJ2134" s="53" t="s">
        <v>402</v>
      </c>
    </row>
    <row r="2135" spans="1:36" ht="15" customHeight="1">
      <c r="A2135" s="51">
        <f t="shared" si="174"/>
        <v>2020</v>
      </c>
      <c r="B2135" s="52">
        <v>43831</v>
      </c>
      <c r="C2135" s="52">
        <v>43921</v>
      </c>
      <c r="D2135" s="53" t="s">
        <v>96</v>
      </c>
      <c r="E2135" s="53">
        <v>203</v>
      </c>
      <c r="F2135" s="53" t="s">
        <v>307</v>
      </c>
      <c r="G2135" s="59" t="s">
        <v>126</v>
      </c>
      <c r="H2135" s="53" t="s">
        <v>127</v>
      </c>
      <c r="I2135" s="53" t="s">
        <v>1366</v>
      </c>
      <c r="J2135" s="53" t="s">
        <v>1367</v>
      </c>
      <c r="K2135" s="53" t="s">
        <v>1368</v>
      </c>
      <c r="L2135" s="53" t="s">
        <v>101</v>
      </c>
      <c r="M2135" s="53" t="s">
        <v>240</v>
      </c>
      <c r="N2135" s="53" t="s">
        <v>103</v>
      </c>
      <c r="O2135" s="53">
        <v>0</v>
      </c>
      <c r="P2135" s="54">
        <v>0</v>
      </c>
      <c r="Q2135" s="53" t="s">
        <v>121</v>
      </c>
      <c r="R2135" s="53" t="s">
        <v>122</v>
      </c>
      <c r="S2135" s="53" t="s">
        <v>122</v>
      </c>
      <c r="T2135" s="53" t="s">
        <v>121</v>
      </c>
      <c r="U2135" s="53" t="s">
        <v>136</v>
      </c>
      <c r="V2135" s="53" t="s">
        <v>136</v>
      </c>
      <c r="W2135" s="53" t="s">
        <v>240</v>
      </c>
      <c r="X2135" s="55">
        <v>43861</v>
      </c>
      <c r="Y2135" s="55">
        <f t="shared" si="175"/>
        <v>43861</v>
      </c>
      <c r="Z2135" s="53">
        <f t="shared" si="176"/>
        <v>2128</v>
      </c>
      <c r="AA2135" s="54">
        <v>1200.0026</v>
      </c>
      <c r="AB2135" s="54">
        <v>0</v>
      </c>
      <c r="AC2135" s="52"/>
      <c r="AD2135" s="56" t="s">
        <v>400</v>
      </c>
      <c r="AE2135" s="53">
        <f t="shared" si="173"/>
        <v>2128</v>
      </c>
      <c r="AF2135" s="57" t="s">
        <v>401</v>
      </c>
      <c r="AG2135" s="58" t="s">
        <v>173</v>
      </c>
      <c r="AH2135" s="52">
        <f t="shared" si="177"/>
        <v>43921</v>
      </c>
      <c r="AI2135" s="52">
        <f t="shared" si="178"/>
        <v>43921</v>
      </c>
      <c r="AJ2135" s="53" t="s">
        <v>402</v>
      </c>
    </row>
    <row r="2136" spans="1:36" ht="15" customHeight="1">
      <c r="A2136" s="51">
        <f t="shared" si="174"/>
        <v>2020</v>
      </c>
      <c r="B2136" s="52">
        <v>43831</v>
      </c>
      <c r="C2136" s="52">
        <v>43921</v>
      </c>
      <c r="D2136" s="53" t="s">
        <v>96</v>
      </c>
      <c r="E2136" s="53">
        <v>545</v>
      </c>
      <c r="F2136" s="53" t="s">
        <v>279</v>
      </c>
      <c r="G2136" s="53" t="s">
        <v>279</v>
      </c>
      <c r="H2136" s="53" t="s">
        <v>280</v>
      </c>
      <c r="I2136" s="53" t="s">
        <v>281</v>
      </c>
      <c r="J2136" s="53" t="s">
        <v>162</v>
      </c>
      <c r="K2136" s="53" t="s">
        <v>282</v>
      </c>
      <c r="L2136" s="53" t="s">
        <v>101</v>
      </c>
      <c r="M2136" s="53" t="s">
        <v>240</v>
      </c>
      <c r="N2136" s="53" t="s">
        <v>103</v>
      </c>
      <c r="O2136" s="53">
        <v>0</v>
      </c>
      <c r="P2136" s="54">
        <v>0</v>
      </c>
      <c r="Q2136" s="53" t="s">
        <v>121</v>
      </c>
      <c r="R2136" s="53" t="s">
        <v>122</v>
      </c>
      <c r="S2136" s="53" t="s">
        <v>122</v>
      </c>
      <c r="T2136" s="53" t="s">
        <v>121</v>
      </c>
      <c r="U2136" s="53" t="s">
        <v>136</v>
      </c>
      <c r="V2136" s="53" t="s">
        <v>136</v>
      </c>
      <c r="W2136" s="53" t="s">
        <v>240</v>
      </c>
      <c r="X2136" s="55">
        <v>43861</v>
      </c>
      <c r="Y2136" s="55">
        <f t="shared" si="175"/>
        <v>43861</v>
      </c>
      <c r="Z2136" s="53">
        <f t="shared" si="176"/>
        <v>2129</v>
      </c>
      <c r="AA2136" s="54">
        <v>950</v>
      </c>
      <c r="AB2136" s="54">
        <v>0</v>
      </c>
      <c r="AC2136" s="52"/>
      <c r="AD2136" s="56" t="s">
        <v>400</v>
      </c>
      <c r="AE2136" s="53">
        <f t="shared" si="173"/>
        <v>2129</v>
      </c>
      <c r="AF2136" s="57" t="s">
        <v>401</v>
      </c>
      <c r="AG2136" s="58" t="s">
        <v>173</v>
      </c>
      <c r="AH2136" s="52">
        <f t="shared" si="177"/>
        <v>43921</v>
      </c>
      <c r="AI2136" s="52">
        <f t="shared" si="178"/>
        <v>43921</v>
      </c>
      <c r="AJ2136" s="53" t="s">
        <v>402</v>
      </c>
    </row>
    <row r="2137" spans="1:36" ht="15" customHeight="1">
      <c r="A2137" s="51">
        <f t="shared" si="174"/>
        <v>2020</v>
      </c>
      <c r="B2137" s="52">
        <v>43831</v>
      </c>
      <c r="C2137" s="52">
        <v>43921</v>
      </c>
      <c r="D2137" s="53" t="s">
        <v>96</v>
      </c>
      <c r="E2137" s="53">
        <v>545</v>
      </c>
      <c r="F2137" s="53" t="s">
        <v>283</v>
      </c>
      <c r="G2137" s="53" t="s">
        <v>283</v>
      </c>
      <c r="H2137" s="53" t="s">
        <v>283</v>
      </c>
      <c r="I2137" s="53" t="s">
        <v>284</v>
      </c>
      <c r="J2137" s="53" t="s">
        <v>285</v>
      </c>
      <c r="K2137" s="53" t="s">
        <v>286</v>
      </c>
      <c r="L2137" s="53" t="s">
        <v>101</v>
      </c>
      <c r="M2137" s="53" t="s">
        <v>240</v>
      </c>
      <c r="N2137" s="53" t="s">
        <v>103</v>
      </c>
      <c r="O2137" s="53">
        <v>0</v>
      </c>
      <c r="P2137" s="54">
        <v>0</v>
      </c>
      <c r="Q2137" s="53" t="s">
        <v>121</v>
      </c>
      <c r="R2137" s="53" t="s">
        <v>122</v>
      </c>
      <c r="S2137" s="53" t="s">
        <v>122</v>
      </c>
      <c r="T2137" s="53" t="s">
        <v>121</v>
      </c>
      <c r="U2137" s="53" t="s">
        <v>136</v>
      </c>
      <c r="V2137" s="53" t="s">
        <v>136</v>
      </c>
      <c r="W2137" s="53" t="s">
        <v>240</v>
      </c>
      <c r="X2137" s="55">
        <v>43861</v>
      </c>
      <c r="Y2137" s="55">
        <f t="shared" si="175"/>
        <v>43861</v>
      </c>
      <c r="Z2137" s="53">
        <f t="shared" si="176"/>
        <v>2130</v>
      </c>
      <c r="AA2137" s="54">
        <v>950</v>
      </c>
      <c r="AB2137" s="54">
        <v>0</v>
      </c>
      <c r="AC2137" s="52"/>
      <c r="AD2137" s="56" t="s">
        <v>400</v>
      </c>
      <c r="AE2137" s="53">
        <f t="shared" si="173"/>
        <v>2130</v>
      </c>
      <c r="AF2137" s="57" t="s">
        <v>401</v>
      </c>
      <c r="AG2137" s="58" t="s">
        <v>173</v>
      </c>
      <c r="AH2137" s="52">
        <f t="shared" si="177"/>
        <v>43921</v>
      </c>
      <c r="AI2137" s="52">
        <f t="shared" si="178"/>
        <v>43921</v>
      </c>
      <c r="AJ2137" s="53" t="s">
        <v>402</v>
      </c>
    </row>
    <row r="2138" spans="1:36" ht="15" customHeight="1">
      <c r="A2138" s="51">
        <f t="shared" si="174"/>
        <v>2020</v>
      </c>
      <c r="B2138" s="52">
        <v>43831</v>
      </c>
      <c r="C2138" s="52">
        <v>43921</v>
      </c>
      <c r="D2138" s="53" t="s">
        <v>96</v>
      </c>
      <c r="E2138" s="53">
        <v>545</v>
      </c>
      <c r="F2138" s="53" t="s">
        <v>279</v>
      </c>
      <c r="G2138" s="53" t="s">
        <v>279</v>
      </c>
      <c r="H2138" s="53" t="s">
        <v>280</v>
      </c>
      <c r="I2138" s="53" t="s">
        <v>2778</v>
      </c>
      <c r="J2138" s="53" t="s">
        <v>2779</v>
      </c>
      <c r="K2138" s="53" t="s">
        <v>2352</v>
      </c>
      <c r="L2138" s="53" t="s">
        <v>101</v>
      </c>
      <c r="M2138" s="53" t="s">
        <v>240</v>
      </c>
      <c r="N2138" s="53" t="s">
        <v>103</v>
      </c>
      <c r="O2138" s="53">
        <v>0</v>
      </c>
      <c r="P2138" s="54">
        <v>0</v>
      </c>
      <c r="Q2138" s="53" t="s">
        <v>121</v>
      </c>
      <c r="R2138" s="53" t="s">
        <v>122</v>
      </c>
      <c r="S2138" s="53" t="s">
        <v>122</v>
      </c>
      <c r="T2138" s="53" t="s">
        <v>121</v>
      </c>
      <c r="U2138" s="53" t="s">
        <v>136</v>
      </c>
      <c r="V2138" s="53" t="s">
        <v>136</v>
      </c>
      <c r="W2138" s="53" t="s">
        <v>240</v>
      </c>
      <c r="X2138" s="55">
        <v>43861</v>
      </c>
      <c r="Y2138" s="55">
        <f t="shared" si="175"/>
        <v>43861</v>
      </c>
      <c r="Z2138" s="53">
        <f t="shared" si="176"/>
        <v>2131</v>
      </c>
      <c r="AA2138" s="54">
        <v>950</v>
      </c>
      <c r="AB2138" s="54">
        <v>0</v>
      </c>
      <c r="AC2138" s="52"/>
      <c r="AD2138" s="56" t="s">
        <v>400</v>
      </c>
      <c r="AE2138" s="53">
        <f t="shared" si="173"/>
        <v>2131</v>
      </c>
      <c r="AF2138" s="57" t="s">
        <v>401</v>
      </c>
      <c r="AG2138" s="58" t="s">
        <v>173</v>
      </c>
      <c r="AH2138" s="52">
        <f t="shared" si="177"/>
        <v>43921</v>
      </c>
      <c r="AI2138" s="52">
        <f t="shared" si="178"/>
        <v>43921</v>
      </c>
      <c r="AJ2138" s="53" t="s">
        <v>402</v>
      </c>
    </row>
    <row r="2139" spans="1:36" ht="15" customHeight="1">
      <c r="A2139" s="51">
        <f t="shared" si="174"/>
        <v>2020</v>
      </c>
      <c r="B2139" s="52">
        <v>43831</v>
      </c>
      <c r="C2139" s="52">
        <v>43921</v>
      </c>
      <c r="D2139" s="53" t="s">
        <v>96</v>
      </c>
      <c r="E2139" s="53">
        <v>545</v>
      </c>
      <c r="F2139" s="53" t="s">
        <v>279</v>
      </c>
      <c r="G2139" s="53" t="s">
        <v>279</v>
      </c>
      <c r="H2139" s="53" t="s">
        <v>280</v>
      </c>
      <c r="I2139" s="53" t="s">
        <v>290</v>
      </c>
      <c r="J2139" s="53" t="s">
        <v>291</v>
      </c>
      <c r="K2139" s="53" t="s">
        <v>292</v>
      </c>
      <c r="L2139" s="53" t="s">
        <v>101</v>
      </c>
      <c r="M2139" s="53" t="s">
        <v>240</v>
      </c>
      <c r="N2139" s="53" t="s">
        <v>103</v>
      </c>
      <c r="O2139" s="53">
        <v>0</v>
      </c>
      <c r="P2139" s="54">
        <v>0</v>
      </c>
      <c r="Q2139" s="53" t="s">
        <v>121</v>
      </c>
      <c r="R2139" s="53" t="s">
        <v>122</v>
      </c>
      <c r="S2139" s="53" t="s">
        <v>122</v>
      </c>
      <c r="T2139" s="53" t="s">
        <v>121</v>
      </c>
      <c r="U2139" s="53" t="s">
        <v>136</v>
      </c>
      <c r="V2139" s="53" t="s">
        <v>136</v>
      </c>
      <c r="W2139" s="53" t="s">
        <v>240</v>
      </c>
      <c r="X2139" s="55">
        <v>43861</v>
      </c>
      <c r="Y2139" s="55">
        <f t="shared" si="175"/>
        <v>43861</v>
      </c>
      <c r="Z2139" s="53">
        <f t="shared" si="176"/>
        <v>2132</v>
      </c>
      <c r="AA2139" s="54">
        <v>950</v>
      </c>
      <c r="AB2139" s="54">
        <v>0</v>
      </c>
      <c r="AC2139" s="52"/>
      <c r="AD2139" s="56" t="s">
        <v>400</v>
      </c>
      <c r="AE2139" s="53">
        <f t="shared" si="173"/>
        <v>2132</v>
      </c>
      <c r="AF2139" s="57" t="s">
        <v>401</v>
      </c>
      <c r="AG2139" s="58" t="s">
        <v>173</v>
      </c>
      <c r="AH2139" s="52">
        <f t="shared" si="177"/>
        <v>43921</v>
      </c>
      <c r="AI2139" s="52">
        <f t="shared" si="178"/>
        <v>43921</v>
      </c>
      <c r="AJ2139" s="53" t="s">
        <v>402</v>
      </c>
    </row>
    <row r="2140" spans="1:36" ht="15" customHeight="1">
      <c r="A2140" s="51">
        <f t="shared" si="174"/>
        <v>2020</v>
      </c>
      <c r="B2140" s="52">
        <v>43831</v>
      </c>
      <c r="C2140" s="52">
        <v>43921</v>
      </c>
      <c r="D2140" s="53" t="s">
        <v>96</v>
      </c>
      <c r="E2140" s="53">
        <v>203</v>
      </c>
      <c r="F2140" s="53" t="s">
        <v>307</v>
      </c>
      <c r="G2140" s="59" t="s">
        <v>126</v>
      </c>
      <c r="H2140" s="53" t="s">
        <v>127</v>
      </c>
      <c r="I2140" s="53" t="s">
        <v>1366</v>
      </c>
      <c r="J2140" s="53" t="s">
        <v>1367</v>
      </c>
      <c r="K2140" s="53" t="s">
        <v>1368</v>
      </c>
      <c r="L2140" s="53" t="s">
        <v>101</v>
      </c>
      <c r="M2140" s="53" t="s">
        <v>240</v>
      </c>
      <c r="N2140" s="53" t="s">
        <v>103</v>
      </c>
      <c r="O2140" s="53">
        <v>0</v>
      </c>
      <c r="P2140" s="54">
        <v>0</v>
      </c>
      <c r="Q2140" s="53" t="s">
        <v>121</v>
      </c>
      <c r="R2140" s="53" t="s">
        <v>122</v>
      </c>
      <c r="S2140" s="53" t="s">
        <v>122</v>
      </c>
      <c r="T2140" s="53" t="s">
        <v>121</v>
      </c>
      <c r="U2140" s="53" t="s">
        <v>136</v>
      </c>
      <c r="V2140" s="53" t="s">
        <v>136</v>
      </c>
      <c r="W2140" s="53" t="s">
        <v>240</v>
      </c>
      <c r="X2140" s="55">
        <v>43861</v>
      </c>
      <c r="Y2140" s="55">
        <f t="shared" si="175"/>
        <v>43861</v>
      </c>
      <c r="Z2140" s="53">
        <f t="shared" si="176"/>
        <v>2133</v>
      </c>
      <c r="AA2140" s="54">
        <v>3019</v>
      </c>
      <c r="AB2140" s="54">
        <v>0</v>
      </c>
      <c r="AC2140" s="52"/>
      <c r="AD2140" s="56" t="s">
        <v>400</v>
      </c>
      <c r="AE2140" s="53">
        <f t="shared" si="173"/>
        <v>2133</v>
      </c>
      <c r="AF2140" s="57" t="s">
        <v>401</v>
      </c>
      <c r="AG2140" s="58" t="s">
        <v>173</v>
      </c>
      <c r="AH2140" s="52">
        <f t="shared" si="177"/>
        <v>43921</v>
      </c>
      <c r="AI2140" s="52">
        <f t="shared" si="178"/>
        <v>43921</v>
      </c>
      <c r="AJ2140" s="53" t="s">
        <v>402</v>
      </c>
    </row>
    <row r="2141" spans="1:36" ht="15" customHeight="1">
      <c r="A2141" s="51">
        <f t="shared" si="174"/>
        <v>2020</v>
      </c>
      <c r="B2141" s="52">
        <v>43831</v>
      </c>
      <c r="C2141" s="52">
        <v>43921</v>
      </c>
      <c r="D2141" s="53" t="s">
        <v>96</v>
      </c>
      <c r="E2141" s="53">
        <v>381</v>
      </c>
      <c r="F2141" s="53" t="s">
        <v>236</v>
      </c>
      <c r="G2141" s="53" t="s">
        <v>236</v>
      </c>
      <c r="H2141" s="53" t="s">
        <v>166</v>
      </c>
      <c r="I2141" s="53" t="s">
        <v>237</v>
      </c>
      <c r="J2141" s="53" t="s">
        <v>238</v>
      </c>
      <c r="K2141" s="53" t="s">
        <v>239</v>
      </c>
      <c r="L2141" s="53" t="s">
        <v>101</v>
      </c>
      <c r="M2141" s="53" t="s">
        <v>240</v>
      </c>
      <c r="N2141" s="53" t="s">
        <v>103</v>
      </c>
      <c r="O2141" s="53">
        <v>0</v>
      </c>
      <c r="P2141" s="54">
        <v>0</v>
      </c>
      <c r="Q2141" s="53" t="s">
        <v>121</v>
      </c>
      <c r="R2141" s="53" t="s">
        <v>122</v>
      </c>
      <c r="S2141" s="53" t="s">
        <v>122</v>
      </c>
      <c r="T2141" s="53" t="s">
        <v>121</v>
      </c>
      <c r="U2141" s="53" t="s">
        <v>136</v>
      </c>
      <c r="V2141" s="53" t="s">
        <v>136</v>
      </c>
      <c r="W2141" s="53" t="s">
        <v>240</v>
      </c>
      <c r="X2141" s="55">
        <v>43861</v>
      </c>
      <c r="Y2141" s="55">
        <f t="shared" si="175"/>
        <v>43861</v>
      </c>
      <c r="Z2141" s="53">
        <f t="shared" si="176"/>
        <v>2134</v>
      </c>
      <c r="AA2141" s="54">
        <v>1160</v>
      </c>
      <c r="AB2141" s="54">
        <v>0</v>
      </c>
      <c r="AC2141" s="52"/>
      <c r="AD2141" s="56" t="s">
        <v>400</v>
      </c>
      <c r="AE2141" s="53">
        <f t="shared" si="173"/>
        <v>2134</v>
      </c>
      <c r="AF2141" s="57" t="s">
        <v>401</v>
      </c>
      <c r="AG2141" s="58" t="s">
        <v>173</v>
      </c>
      <c r="AH2141" s="52">
        <f t="shared" si="177"/>
        <v>43921</v>
      </c>
      <c r="AI2141" s="52">
        <f t="shared" si="178"/>
        <v>43921</v>
      </c>
      <c r="AJ2141" s="53" t="s">
        <v>402</v>
      </c>
    </row>
    <row r="2142" spans="1:36" ht="15" customHeight="1">
      <c r="A2142" s="51">
        <f t="shared" si="174"/>
        <v>2020</v>
      </c>
      <c r="B2142" s="52">
        <v>43831</v>
      </c>
      <c r="C2142" s="52">
        <v>43921</v>
      </c>
      <c r="D2142" s="53" t="s">
        <v>96</v>
      </c>
      <c r="E2142" s="53">
        <v>381</v>
      </c>
      <c r="F2142" s="53" t="s">
        <v>236</v>
      </c>
      <c r="G2142" s="53" t="s">
        <v>236</v>
      </c>
      <c r="H2142" s="53" t="s">
        <v>166</v>
      </c>
      <c r="I2142" s="53" t="s">
        <v>241</v>
      </c>
      <c r="J2142" s="53" t="s">
        <v>242</v>
      </c>
      <c r="K2142" s="53" t="s">
        <v>243</v>
      </c>
      <c r="L2142" s="53" t="s">
        <v>101</v>
      </c>
      <c r="M2142" s="53" t="s">
        <v>240</v>
      </c>
      <c r="N2142" s="53" t="s">
        <v>103</v>
      </c>
      <c r="O2142" s="53">
        <v>0</v>
      </c>
      <c r="P2142" s="54">
        <v>0</v>
      </c>
      <c r="Q2142" s="53" t="s">
        <v>121</v>
      </c>
      <c r="R2142" s="53" t="s">
        <v>122</v>
      </c>
      <c r="S2142" s="53" t="s">
        <v>122</v>
      </c>
      <c r="T2142" s="53" t="s">
        <v>121</v>
      </c>
      <c r="U2142" s="53" t="s">
        <v>136</v>
      </c>
      <c r="V2142" s="53" t="s">
        <v>136</v>
      </c>
      <c r="W2142" s="53" t="s">
        <v>240</v>
      </c>
      <c r="X2142" s="55">
        <v>43861</v>
      </c>
      <c r="Y2142" s="55">
        <f t="shared" si="175"/>
        <v>43861</v>
      </c>
      <c r="Z2142" s="53">
        <f t="shared" si="176"/>
        <v>2135</v>
      </c>
      <c r="AA2142" s="54">
        <v>1160</v>
      </c>
      <c r="AB2142" s="54">
        <v>0</v>
      </c>
      <c r="AC2142" s="52"/>
      <c r="AD2142" s="56" t="s">
        <v>400</v>
      </c>
      <c r="AE2142" s="53">
        <f t="shared" si="173"/>
        <v>2135</v>
      </c>
      <c r="AF2142" s="57" t="s">
        <v>401</v>
      </c>
      <c r="AG2142" s="58" t="s">
        <v>173</v>
      </c>
      <c r="AH2142" s="52">
        <f t="shared" si="177"/>
        <v>43921</v>
      </c>
      <c r="AI2142" s="52">
        <f t="shared" si="178"/>
        <v>43921</v>
      </c>
      <c r="AJ2142" s="53" t="s">
        <v>402</v>
      </c>
    </row>
    <row r="2143" spans="1:36" ht="15" customHeight="1">
      <c r="A2143" s="51">
        <f t="shared" si="174"/>
        <v>2020</v>
      </c>
      <c r="B2143" s="52">
        <v>43831</v>
      </c>
      <c r="C2143" s="52">
        <v>43921</v>
      </c>
      <c r="D2143" s="53" t="s">
        <v>96</v>
      </c>
      <c r="E2143" s="53">
        <v>381</v>
      </c>
      <c r="F2143" s="53" t="s">
        <v>236</v>
      </c>
      <c r="G2143" s="53" t="s">
        <v>236</v>
      </c>
      <c r="H2143" s="53" t="s">
        <v>166</v>
      </c>
      <c r="I2143" s="53" t="s">
        <v>244</v>
      </c>
      <c r="J2143" s="53" t="s">
        <v>169</v>
      </c>
      <c r="K2143" s="53" t="s">
        <v>245</v>
      </c>
      <c r="L2143" s="53" t="s">
        <v>101</v>
      </c>
      <c r="M2143" s="53" t="s">
        <v>240</v>
      </c>
      <c r="N2143" s="53" t="s">
        <v>103</v>
      </c>
      <c r="O2143" s="53">
        <v>0</v>
      </c>
      <c r="P2143" s="54">
        <v>0</v>
      </c>
      <c r="Q2143" s="53" t="s">
        <v>121</v>
      </c>
      <c r="R2143" s="53" t="s">
        <v>122</v>
      </c>
      <c r="S2143" s="53" t="s">
        <v>122</v>
      </c>
      <c r="T2143" s="53" t="s">
        <v>121</v>
      </c>
      <c r="U2143" s="53" t="s">
        <v>136</v>
      </c>
      <c r="V2143" s="53" t="s">
        <v>136</v>
      </c>
      <c r="W2143" s="53" t="s">
        <v>240</v>
      </c>
      <c r="X2143" s="55">
        <v>43861</v>
      </c>
      <c r="Y2143" s="55">
        <f t="shared" si="175"/>
        <v>43861</v>
      </c>
      <c r="Z2143" s="53">
        <f t="shared" si="176"/>
        <v>2136</v>
      </c>
      <c r="AA2143" s="54">
        <v>1160</v>
      </c>
      <c r="AB2143" s="54">
        <v>0</v>
      </c>
      <c r="AC2143" s="52"/>
      <c r="AD2143" s="56" t="s">
        <v>400</v>
      </c>
      <c r="AE2143" s="53">
        <f t="shared" si="173"/>
        <v>2136</v>
      </c>
      <c r="AF2143" s="57" t="s">
        <v>401</v>
      </c>
      <c r="AG2143" s="58" t="s">
        <v>173</v>
      </c>
      <c r="AH2143" s="52">
        <f t="shared" si="177"/>
        <v>43921</v>
      </c>
      <c r="AI2143" s="52">
        <f t="shared" si="178"/>
        <v>43921</v>
      </c>
      <c r="AJ2143" s="53" t="s">
        <v>402</v>
      </c>
    </row>
    <row r="2144" spans="1:36" ht="15" customHeight="1">
      <c r="A2144" s="51">
        <f t="shared" si="174"/>
        <v>2020</v>
      </c>
      <c r="B2144" s="52">
        <v>43831</v>
      </c>
      <c r="C2144" s="52">
        <v>43921</v>
      </c>
      <c r="D2144" s="53" t="s">
        <v>96</v>
      </c>
      <c r="E2144" s="53">
        <v>381</v>
      </c>
      <c r="F2144" s="53" t="s">
        <v>236</v>
      </c>
      <c r="G2144" s="53" t="s">
        <v>236</v>
      </c>
      <c r="H2144" s="53" t="s">
        <v>166</v>
      </c>
      <c r="I2144" s="53" t="s">
        <v>246</v>
      </c>
      <c r="J2144" s="53" t="s">
        <v>247</v>
      </c>
      <c r="K2144" s="53" t="s">
        <v>248</v>
      </c>
      <c r="L2144" s="53" t="s">
        <v>101</v>
      </c>
      <c r="M2144" s="53" t="s">
        <v>240</v>
      </c>
      <c r="N2144" s="53" t="s">
        <v>103</v>
      </c>
      <c r="O2144" s="53">
        <v>0</v>
      </c>
      <c r="P2144" s="54">
        <v>0</v>
      </c>
      <c r="Q2144" s="53" t="s">
        <v>121</v>
      </c>
      <c r="R2144" s="53" t="s">
        <v>122</v>
      </c>
      <c r="S2144" s="53" t="s">
        <v>122</v>
      </c>
      <c r="T2144" s="53" t="s">
        <v>121</v>
      </c>
      <c r="U2144" s="53" t="s">
        <v>136</v>
      </c>
      <c r="V2144" s="53" t="s">
        <v>136</v>
      </c>
      <c r="W2144" s="53" t="s">
        <v>240</v>
      </c>
      <c r="X2144" s="55">
        <v>43861</v>
      </c>
      <c r="Y2144" s="55">
        <f t="shared" si="175"/>
        <v>43861</v>
      </c>
      <c r="Z2144" s="53">
        <f t="shared" si="176"/>
        <v>2137</v>
      </c>
      <c r="AA2144" s="54">
        <v>1160</v>
      </c>
      <c r="AB2144" s="54">
        <v>0</v>
      </c>
      <c r="AC2144" s="52"/>
      <c r="AD2144" s="56" t="s">
        <v>400</v>
      </c>
      <c r="AE2144" s="53">
        <f t="shared" si="173"/>
        <v>2137</v>
      </c>
      <c r="AF2144" s="57" t="s">
        <v>401</v>
      </c>
      <c r="AG2144" s="58" t="s">
        <v>173</v>
      </c>
      <c r="AH2144" s="52">
        <f t="shared" si="177"/>
        <v>43921</v>
      </c>
      <c r="AI2144" s="52">
        <f t="shared" si="178"/>
        <v>43921</v>
      </c>
      <c r="AJ2144" s="53" t="s">
        <v>402</v>
      </c>
    </row>
    <row r="2145" spans="1:36" ht="15" customHeight="1">
      <c r="A2145" s="51">
        <f t="shared" si="174"/>
        <v>2020</v>
      </c>
      <c r="B2145" s="52">
        <v>43831</v>
      </c>
      <c r="C2145" s="52">
        <v>43921</v>
      </c>
      <c r="D2145" s="53" t="s">
        <v>96</v>
      </c>
      <c r="E2145" s="53">
        <v>381</v>
      </c>
      <c r="F2145" s="53" t="s">
        <v>236</v>
      </c>
      <c r="G2145" s="53" t="s">
        <v>236</v>
      </c>
      <c r="H2145" s="53" t="s">
        <v>166</v>
      </c>
      <c r="I2145" s="53" t="s">
        <v>249</v>
      </c>
      <c r="J2145" s="53" t="s">
        <v>250</v>
      </c>
      <c r="K2145" s="53" t="s">
        <v>163</v>
      </c>
      <c r="L2145" s="53" t="s">
        <v>101</v>
      </c>
      <c r="M2145" s="53" t="s">
        <v>240</v>
      </c>
      <c r="N2145" s="53" t="s">
        <v>103</v>
      </c>
      <c r="O2145" s="53">
        <v>0</v>
      </c>
      <c r="P2145" s="54">
        <v>0</v>
      </c>
      <c r="Q2145" s="53" t="s">
        <v>121</v>
      </c>
      <c r="R2145" s="53" t="s">
        <v>122</v>
      </c>
      <c r="S2145" s="53" t="s">
        <v>122</v>
      </c>
      <c r="T2145" s="53" t="s">
        <v>121</v>
      </c>
      <c r="U2145" s="53" t="s">
        <v>136</v>
      </c>
      <c r="V2145" s="53" t="s">
        <v>136</v>
      </c>
      <c r="W2145" s="53" t="s">
        <v>240</v>
      </c>
      <c r="X2145" s="55">
        <v>43861</v>
      </c>
      <c r="Y2145" s="55">
        <f t="shared" si="175"/>
        <v>43861</v>
      </c>
      <c r="Z2145" s="53">
        <f t="shared" si="176"/>
        <v>2138</v>
      </c>
      <c r="AA2145" s="54">
        <v>1160</v>
      </c>
      <c r="AB2145" s="54">
        <v>0</v>
      </c>
      <c r="AC2145" s="52"/>
      <c r="AD2145" s="56" t="s">
        <v>400</v>
      </c>
      <c r="AE2145" s="53">
        <f t="shared" si="173"/>
        <v>2138</v>
      </c>
      <c r="AF2145" s="57" t="s">
        <v>401</v>
      </c>
      <c r="AG2145" s="58" t="s">
        <v>173</v>
      </c>
      <c r="AH2145" s="52">
        <f t="shared" si="177"/>
        <v>43921</v>
      </c>
      <c r="AI2145" s="52">
        <f t="shared" si="178"/>
        <v>43921</v>
      </c>
      <c r="AJ2145" s="53" t="s">
        <v>402</v>
      </c>
    </row>
    <row r="2146" spans="1:36" ht="15" customHeight="1">
      <c r="A2146" s="51">
        <f t="shared" si="174"/>
        <v>2020</v>
      </c>
      <c r="B2146" s="52">
        <v>43831</v>
      </c>
      <c r="C2146" s="52">
        <v>43921</v>
      </c>
      <c r="D2146" s="53" t="s">
        <v>96</v>
      </c>
      <c r="E2146" s="53">
        <v>294</v>
      </c>
      <c r="F2146" s="53" t="s">
        <v>251</v>
      </c>
      <c r="G2146" s="53" t="s">
        <v>251</v>
      </c>
      <c r="H2146" s="53" t="s">
        <v>180</v>
      </c>
      <c r="I2146" s="53" t="s">
        <v>1333</v>
      </c>
      <c r="J2146" s="53" t="s">
        <v>1334</v>
      </c>
      <c r="K2146" s="53" t="s">
        <v>257</v>
      </c>
      <c r="L2146" s="53" t="s">
        <v>101</v>
      </c>
      <c r="M2146" s="53" t="s">
        <v>240</v>
      </c>
      <c r="N2146" s="53" t="s">
        <v>103</v>
      </c>
      <c r="O2146" s="53">
        <v>0</v>
      </c>
      <c r="P2146" s="54">
        <v>0</v>
      </c>
      <c r="Q2146" s="53" t="s">
        <v>121</v>
      </c>
      <c r="R2146" s="53" t="s">
        <v>122</v>
      </c>
      <c r="S2146" s="53" t="s">
        <v>122</v>
      </c>
      <c r="T2146" s="53" t="s">
        <v>121</v>
      </c>
      <c r="U2146" s="53" t="s">
        <v>136</v>
      </c>
      <c r="V2146" s="53" t="s">
        <v>136</v>
      </c>
      <c r="W2146" s="53" t="s">
        <v>240</v>
      </c>
      <c r="X2146" s="55">
        <v>43861</v>
      </c>
      <c r="Y2146" s="55">
        <f t="shared" si="175"/>
        <v>43861</v>
      </c>
      <c r="Z2146" s="53">
        <f t="shared" si="176"/>
        <v>2139</v>
      </c>
      <c r="AA2146" s="54">
        <v>1160</v>
      </c>
      <c r="AB2146" s="54">
        <v>0</v>
      </c>
      <c r="AC2146" s="52"/>
      <c r="AD2146" s="56" t="s">
        <v>400</v>
      </c>
      <c r="AE2146" s="53">
        <f t="shared" si="173"/>
        <v>2139</v>
      </c>
      <c r="AF2146" s="57" t="s">
        <v>401</v>
      </c>
      <c r="AG2146" s="58" t="s">
        <v>173</v>
      </c>
      <c r="AH2146" s="52">
        <f t="shared" si="177"/>
        <v>43921</v>
      </c>
      <c r="AI2146" s="52">
        <f t="shared" si="178"/>
        <v>43921</v>
      </c>
      <c r="AJ2146" s="53" t="s">
        <v>402</v>
      </c>
    </row>
    <row r="2147" spans="1:36" ht="15" customHeight="1">
      <c r="A2147" s="51">
        <f t="shared" si="174"/>
        <v>2020</v>
      </c>
      <c r="B2147" s="52">
        <v>43831</v>
      </c>
      <c r="C2147" s="52">
        <v>43921</v>
      </c>
      <c r="D2147" s="53" t="s">
        <v>96</v>
      </c>
      <c r="E2147" s="62">
        <v>368</v>
      </c>
      <c r="F2147" s="53" t="s">
        <v>2781</v>
      </c>
      <c r="G2147" s="53" t="s">
        <v>646</v>
      </c>
      <c r="H2147" s="53" t="s">
        <v>2781</v>
      </c>
      <c r="I2147" s="53" t="s">
        <v>300</v>
      </c>
      <c r="J2147" s="53" t="s">
        <v>2782</v>
      </c>
      <c r="K2147" s="53" t="s">
        <v>665</v>
      </c>
      <c r="L2147" s="53" t="s">
        <v>101</v>
      </c>
      <c r="M2147" s="53" t="s">
        <v>240</v>
      </c>
      <c r="N2147" s="53" t="s">
        <v>103</v>
      </c>
      <c r="O2147" s="53">
        <v>0</v>
      </c>
      <c r="P2147" s="54">
        <v>0</v>
      </c>
      <c r="Q2147" s="53" t="s">
        <v>121</v>
      </c>
      <c r="R2147" s="53" t="s">
        <v>122</v>
      </c>
      <c r="S2147" s="53" t="s">
        <v>122</v>
      </c>
      <c r="T2147" s="53" t="s">
        <v>121</v>
      </c>
      <c r="U2147" s="53" t="s">
        <v>136</v>
      </c>
      <c r="V2147" s="53" t="s">
        <v>136</v>
      </c>
      <c r="W2147" s="53" t="s">
        <v>240</v>
      </c>
      <c r="X2147" s="55">
        <v>43861</v>
      </c>
      <c r="Y2147" s="55">
        <f t="shared" si="175"/>
        <v>43861</v>
      </c>
      <c r="Z2147" s="53">
        <f t="shared" si="176"/>
        <v>2140</v>
      </c>
      <c r="AA2147" s="54">
        <v>1160</v>
      </c>
      <c r="AB2147" s="54">
        <v>0</v>
      </c>
      <c r="AC2147" s="52"/>
      <c r="AD2147" s="56" t="s">
        <v>400</v>
      </c>
      <c r="AE2147" s="53">
        <f t="shared" si="173"/>
        <v>2140</v>
      </c>
      <c r="AF2147" s="57" t="s">
        <v>401</v>
      </c>
      <c r="AG2147" s="58" t="s">
        <v>173</v>
      </c>
      <c r="AH2147" s="52">
        <f t="shared" si="177"/>
        <v>43921</v>
      </c>
      <c r="AI2147" s="52">
        <f t="shared" si="178"/>
        <v>43921</v>
      </c>
      <c r="AJ2147" s="53" t="s">
        <v>402</v>
      </c>
    </row>
    <row r="2148" spans="1:36" ht="15" customHeight="1">
      <c r="A2148" s="51">
        <f t="shared" si="174"/>
        <v>2020</v>
      </c>
      <c r="B2148" s="52">
        <v>43831</v>
      </c>
      <c r="C2148" s="52">
        <v>43921</v>
      </c>
      <c r="D2148" s="53" t="s">
        <v>96</v>
      </c>
      <c r="E2148" s="53">
        <v>202</v>
      </c>
      <c r="F2148" s="53" t="s">
        <v>114</v>
      </c>
      <c r="G2148" s="53" t="s">
        <v>114</v>
      </c>
      <c r="H2148" s="53" t="s">
        <v>254</v>
      </c>
      <c r="I2148" s="53" t="s">
        <v>255</v>
      </c>
      <c r="J2148" s="53" t="s">
        <v>248</v>
      </c>
      <c r="K2148" s="53" t="s">
        <v>239</v>
      </c>
      <c r="L2148" s="53" t="s">
        <v>101</v>
      </c>
      <c r="M2148" s="53" t="s">
        <v>240</v>
      </c>
      <c r="N2148" s="53" t="s">
        <v>103</v>
      </c>
      <c r="O2148" s="53">
        <v>0</v>
      </c>
      <c r="P2148" s="54">
        <v>0</v>
      </c>
      <c r="Q2148" s="53" t="s">
        <v>121</v>
      </c>
      <c r="R2148" s="53" t="s">
        <v>122</v>
      </c>
      <c r="S2148" s="53" t="s">
        <v>122</v>
      </c>
      <c r="T2148" s="53" t="s">
        <v>121</v>
      </c>
      <c r="U2148" s="53" t="s">
        <v>122</v>
      </c>
      <c r="V2148" s="53" t="s">
        <v>122</v>
      </c>
      <c r="W2148" s="53" t="s">
        <v>240</v>
      </c>
      <c r="X2148" s="55">
        <v>43861</v>
      </c>
      <c r="Y2148" s="55">
        <f t="shared" si="175"/>
        <v>43861</v>
      </c>
      <c r="Z2148" s="53">
        <f t="shared" si="176"/>
        <v>2141</v>
      </c>
      <c r="AA2148" s="54">
        <v>1836</v>
      </c>
      <c r="AB2148" s="54">
        <v>0</v>
      </c>
      <c r="AC2148" s="52"/>
      <c r="AD2148" s="56" t="s">
        <v>400</v>
      </c>
      <c r="AE2148" s="53">
        <f t="shared" si="173"/>
        <v>2141</v>
      </c>
      <c r="AF2148" s="57" t="s">
        <v>401</v>
      </c>
      <c r="AG2148" s="58" t="s">
        <v>173</v>
      </c>
      <c r="AH2148" s="52">
        <f t="shared" si="177"/>
        <v>43921</v>
      </c>
      <c r="AI2148" s="52">
        <f t="shared" si="178"/>
        <v>43921</v>
      </c>
      <c r="AJ2148" s="53" t="s">
        <v>402</v>
      </c>
    </row>
    <row r="2149" spans="1:36" ht="15" customHeight="1">
      <c r="A2149" s="51">
        <f t="shared" si="174"/>
        <v>2020</v>
      </c>
      <c r="B2149" s="52">
        <v>43831</v>
      </c>
      <c r="C2149" s="52">
        <v>43921</v>
      </c>
      <c r="D2149" s="53" t="s">
        <v>96</v>
      </c>
      <c r="E2149" s="53">
        <v>482</v>
      </c>
      <c r="F2149" s="53" t="s">
        <v>259</v>
      </c>
      <c r="G2149" s="53" t="s">
        <v>259</v>
      </c>
      <c r="H2149" s="53" t="s">
        <v>166</v>
      </c>
      <c r="I2149" s="53" t="s">
        <v>1335</v>
      </c>
      <c r="J2149" s="53" t="s">
        <v>375</v>
      </c>
      <c r="K2149" s="53" t="s">
        <v>1336</v>
      </c>
      <c r="L2149" s="53" t="s">
        <v>101</v>
      </c>
      <c r="M2149" s="53" t="s">
        <v>240</v>
      </c>
      <c r="N2149" s="53" t="s">
        <v>103</v>
      </c>
      <c r="O2149" s="53">
        <v>0</v>
      </c>
      <c r="P2149" s="54">
        <v>0</v>
      </c>
      <c r="Q2149" s="53" t="s">
        <v>121</v>
      </c>
      <c r="R2149" s="53" t="s">
        <v>122</v>
      </c>
      <c r="S2149" s="53" t="s">
        <v>122</v>
      </c>
      <c r="T2149" s="53" t="s">
        <v>121</v>
      </c>
      <c r="U2149" s="53" t="s">
        <v>122</v>
      </c>
      <c r="V2149" s="53" t="s">
        <v>122</v>
      </c>
      <c r="W2149" s="53" t="s">
        <v>240</v>
      </c>
      <c r="X2149" s="55">
        <v>43861</v>
      </c>
      <c r="Y2149" s="55">
        <f t="shared" si="175"/>
        <v>43861</v>
      </c>
      <c r="Z2149" s="53">
        <f t="shared" si="176"/>
        <v>2142</v>
      </c>
      <c r="AA2149" s="54">
        <v>1366.67</v>
      </c>
      <c r="AB2149" s="54">
        <v>0</v>
      </c>
      <c r="AC2149" s="52"/>
      <c r="AD2149" s="56" t="s">
        <v>400</v>
      </c>
      <c r="AE2149" s="53">
        <f t="shared" si="173"/>
        <v>2142</v>
      </c>
      <c r="AF2149" s="57" t="s">
        <v>401</v>
      </c>
      <c r="AG2149" s="58" t="s">
        <v>173</v>
      </c>
      <c r="AH2149" s="52">
        <f t="shared" si="177"/>
        <v>43921</v>
      </c>
      <c r="AI2149" s="52">
        <f t="shared" si="178"/>
        <v>43921</v>
      </c>
      <c r="AJ2149" s="53" t="s">
        <v>402</v>
      </c>
    </row>
    <row r="2150" spans="1:36" ht="15" customHeight="1">
      <c r="A2150" s="51">
        <f t="shared" si="174"/>
        <v>2020</v>
      </c>
      <c r="B2150" s="52">
        <v>43831</v>
      </c>
      <c r="C2150" s="52">
        <v>43921</v>
      </c>
      <c r="D2150" s="53" t="s">
        <v>96</v>
      </c>
      <c r="E2150" s="53">
        <v>471</v>
      </c>
      <c r="F2150" s="53" t="s">
        <v>969</v>
      </c>
      <c r="G2150" s="53" t="s">
        <v>969</v>
      </c>
      <c r="H2150" s="53" t="s">
        <v>127</v>
      </c>
      <c r="I2150" s="53" t="s">
        <v>995</v>
      </c>
      <c r="J2150" s="53" t="s">
        <v>1337</v>
      </c>
      <c r="K2150" s="53" t="s">
        <v>239</v>
      </c>
      <c r="L2150" s="53" t="s">
        <v>101</v>
      </c>
      <c r="M2150" s="53" t="s">
        <v>240</v>
      </c>
      <c r="N2150" s="53" t="s">
        <v>103</v>
      </c>
      <c r="O2150" s="53">
        <v>0</v>
      </c>
      <c r="P2150" s="54">
        <v>0</v>
      </c>
      <c r="Q2150" s="53" t="s">
        <v>121</v>
      </c>
      <c r="R2150" s="53" t="s">
        <v>122</v>
      </c>
      <c r="S2150" s="53" t="s">
        <v>122</v>
      </c>
      <c r="T2150" s="53" t="s">
        <v>121</v>
      </c>
      <c r="U2150" s="53" t="s">
        <v>122</v>
      </c>
      <c r="V2150" s="53" t="s">
        <v>122</v>
      </c>
      <c r="W2150" s="53" t="s">
        <v>240</v>
      </c>
      <c r="X2150" s="55">
        <v>43861</v>
      </c>
      <c r="Y2150" s="55">
        <f t="shared" si="175"/>
        <v>43861</v>
      </c>
      <c r="Z2150" s="53">
        <f t="shared" si="176"/>
        <v>2143</v>
      </c>
      <c r="AA2150" s="54">
        <v>1366.67</v>
      </c>
      <c r="AB2150" s="54">
        <v>0</v>
      </c>
      <c r="AC2150" s="52"/>
      <c r="AD2150" s="56" t="s">
        <v>400</v>
      </c>
      <c r="AE2150" s="53">
        <f t="shared" si="173"/>
        <v>2143</v>
      </c>
      <c r="AF2150" s="63" t="s">
        <v>401</v>
      </c>
      <c r="AG2150" s="58" t="s">
        <v>173</v>
      </c>
      <c r="AH2150" s="52">
        <f t="shared" si="177"/>
        <v>43921</v>
      </c>
      <c r="AI2150" s="52">
        <f t="shared" si="178"/>
        <v>43921</v>
      </c>
      <c r="AJ2150" s="53" t="s">
        <v>402</v>
      </c>
    </row>
    <row r="2151" spans="1:36" ht="15" customHeight="1">
      <c r="A2151" s="51">
        <f t="shared" si="174"/>
        <v>2020</v>
      </c>
      <c r="B2151" s="52">
        <v>43831</v>
      </c>
      <c r="C2151" s="52">
        <v>43921</v>
      </c>
      <c r="D2151" s="53" t="s">
        <v>96</v>
      </c>
      <c r="E2151" s="53">
        <v>202</v>
      </c>
      <c r="F2151" s="53" t="s">
        <v>307</v>
      </c>
      <c r="G2151" s="53" t="s">
        <v>972</v>
      </c>
      <c r="H2151" s="53" t="s">
        <v>973</v>
      </c>
      <c r="I2151" s="53" t="s">
        <v>256</v>
      </c>
      <c r="J2151" s="53" t="s">
        <v>257</v>
      </c>
      <c r="K2151" s="53" t="s">
        <v>258</v>
      </c>
      <c r="L2151" s="53" t="s">
        <v>101</v>
      </c>
      <c r="M2151" s="53" t="s">
        <v>240</v>
      </c>
      <c r="N2151" s="53" t="s">
        <v>103</v>
      </c>
      <c r="O2151" s="53">
        <v>0</v>
      </c>
      <c r="P2151" s="54">
        <v>0</v>
      </c>
      <c r="Q2151" s="53" t="s">
        <v>121</v>
      </c>
      <c r="R2151" s="53" t="s">
        <v>122</v>
      </c>
      <c r="S2151" s="53" t="s">
        <v>122</v>
      </c>
      <c r="T2151" s="53" t="s">
        <v>121</v>
      </c>
      <c r="U2151" s="53" t="s">
        <v>122</v>
      </c>
      <c r="V2151" s="53" t="s">
        <v>122</v>
      </c>
      <c r="W2151" s="53" t="s">
        <v>240</v>
      </c>
      <c r="X2151" s="55">
        <v>43861</v>
      </c>
      <c r="Y2151" s="55">
        <f t="shared" si="175"/>
        <v>43861</v>
      </c>
      <c r="Z2151" s="53">
        <f t="shared" si="176"/>
        <v>2144</v>
      </c>
      <c r="AA2151" s="54">
        <v>1366.67</v>
      </c>
      <c r="AB2151" s="54">
        <v>0</v>
      </c>
      <c r="AC2151" s="52"/>
      <c r="AD2151" s="56" t="s">
        <v>400</v>
      </c>
      <c r="AE2151" s="53">
        <f t="shared" si="173"/>
        <v>2144</v>
      </c>
      <c r="AF2151" s="57" t="s">
        <v>401</v>
      </c>
      <c r="AG2151" s="58" t="s">
        <v>173</v>
      </c>
      <c r="AH2151" s="52">
        <f t="shared" si="177"/>
        <v>43921</v>
      </c>
      <c r="AI2151" s="52">
        <f t="shared" si="178"/>
        <v>43921</v>
      </c>
      <c r="AJ2151" s="53" t="s">
        <v>402</v>
      </c>
    </row>
    <row r="2152" spans="1:36" ht="15" customHeight="1">
      <c r="A2152" s="51">
        <f t="shared" si="174"/>
        <v>2020</v>
      </c>
      <c r="B2152" s="52">
        <v>43831</v>
      </c>
      <c r="C2152" s="52">
        <v>43921</v>
      </c>
      <c r="D2152" s="53" t="s">
        <v>96</v>
      </c>
      <c r="E2152" s="53">
        <v>203</v>
      </c>
      <c r="F2152" s="53" t="s">
        <v>191</v>
      </c>
      <c r="G2152" s="53" t="s">
        <v>191</v>
      </c>
      <c r="H2152" s="53" t="s">
        <v>271</v>
      </c>
      <c r="I2152" s="53" t="s">
        <v>272</v>
      </c>
      <c r="J2152" s="53" t="s">
        <v>273</v>
      </c>
      <c r="K2152" s="53" t="s">
        <v>228</v>
      </c>
      <c r="L2152" s="53" t="s">
        <v>101</v>
      </c>
      <c r="M2152" s="53" t="s">
        <v>240</v>
      </c>
      <c r="N2152" s="53" t="s">
        <v>103</v>
      </c>
      <c r="O2152" s="53">
        <v>0</v>
      </c>
      <c r="P2152" s="54">
        <v>0</v>
      </c>
      <c r="Q2152" s="53" t="s">
        <v>121</v>
      </c>
      <c r="R2152" s="53" t="s">
        <v>122</v>
      </c>
      <c r="S2152" s="53" t="s">
        <v>122</v>
      </c>
      <c r="T2152" s="53" t="s">
        <v>121</v>
      </c>
      <c r="U2152" s="53" t="s">
        <v>122</v>
      </c>
      <c r="V2152" s="53" t="s">
        <v>122</v>
      </c>
      <c r="W2152" s="53" t="s">
        <v>240</v>
      </c>
      <c r="X2152" s="55">
        <v>43861</v>
      </c>
      <c r="Y2152" s="55">
        <f t="shared" si="175"/>
        <v>43861</v>
      </c>
      <c r="Z2152" s="53">
        <f t="shared" si="176"/>
        <v>2145</v>
      </c>
      <c r="AA2152" s="54">
        <v>1366.67</v>
      </c>
      <c r="AB2152" s="54">
        <v>0</v>
      </c>
      <c r="AC2152" s="52"/>
      <c r="AD2152" s="56" t="s">
        <v>400</v>
      </c>
      <c r="AE2152" s="53">
        <f t="shared" si="173"/>
        <v>2145</v>
      </c>
      <c r="AF2152" s="57" t="s">
        <v>401</v>
      </c>
      <c r="AG2152" s="58" t="s">
        <v>173</v>
      </c>
      <c r="AH2152" s="52">
        <f t="shared" si="177"/>
        <v>43921</v>
      </c>
      <c r="AI2152" s="52">
        <f t="shared" si="178"/>
        <v>43921</v>
      </c>
      <c r="AJ2152" s="53" t="s">
        <v>402</v>
      </c>
    </row>
    <row r="2153" spans="1:36" ht="15" customHeight="1">
      <c r="A2153" s="51">
        <f t="shared" si="174"/>
        <v>2020</v>
      </c>
      <c r="B2153" s="52">
        <v>43831</v>
      </c>
      <c r="C2153" s="52">
        <v>43921</v>
      </c>
      <c r="D2153" s="53" t="s">
        <v>96</v>
      </c>
      <c r="E2153" s="53">
        <v>211</v>
      </c>
      <c r="F2153" s="53" t="s">
        <v>274</v>
      </c>
      <c r="G2153" s="53" t="s">
        <v>274</v>
      </c>
      <c r="H2153" s="53" t="s">
        <v>275</v>
      </c>
      <c r="I2153" s="53" t="s">
        <v>276</v>
      </c>
      <c r="J2153" s="53" t="s">
        <v>277</v>
      </c>
      <c r="K2153" s="53" t="s">
        <v>278</v>
      </c>
      <c r="L2153" s="53" t="s">
        <v>101</v>
      </c>
      <c r="M2153" s="53" t="s">
        <v>240</v>
      </c>
      <c r="N2153" s="53" t="s">
        <v>103</v>
      </c>
      <c r="O2153" s="53">
        <v>0</v>
      </c>
      <c r="P2153" s="54">
        <v>0</v>
      </c>
      <c r="Q2153" s="53" t="s">
        <v>121</v>
      </c>
      <c r="R2153" s="53" t="s">
        <v>122</v>
      </c>
      <c r="S2153" s="53" t="s">
        <v>122</v>
      </c>
      <c r="T2153" s="53" t="s">
        <v>121</v>
      </c>
      <c r="U2153" s="53" t="s">
        <v>122</v>
      </c>
      <c r="V2153" s="53" t="s">
        <v>122</v>
      </c>
      <c r="W2153" s="53" t="s">
        <v>240</v>
      </c>
      <c r="X2153" s="55">
        <v>43861</v>
      </c>
      <c r="Y2153" s="55">
        <f t="shared" si="175"/>
        <v>43861</v>
      </c>
      <c r="Z2153" s="53">
        <f t="shared" si="176"/>
        <v>2146</v>
      </c>
      <c r="AA2153" s="54">
        <v>1366.67</v>
      </c>
      <c r="AB2153" s="54">
        <v>0</v>
      </c>
      <c r="AC2153" s="52"/>
      <c r="AD2153" s="56" t="s">
        <v>400</v>
      </c>
      <c r="AE2153" s="53">
        <f t="shared" si="173"/>
        <v>2146</v>
      </c>
      <c r="AF2153" s="57" t="s">
        <v>401</v>
      </c>
      <c r="AG2153" s="58" t="s">
        <v>173</v>
      </c>
      <c r="AH2153" s="52">
        <f t="shared" si="177"/>
        <v>43921</v>
      </c>
      <c r="AI2153" s="52">
        <f t="shared" si="178"/>
        <v>43921</v>
      </c>
      <c r="AJ2153" s="53" t="s">
        <v>402</v>
      </c>
    </row>
    <row r="2154" spans="1:36" ht="15" customHeight="1">
      <c r="A2154" s="51">
        <f t="shared" si="174"/>
        <v>2020</v>
      </c>
      <c r="B2154" s="52">
        <v>43831</v>
      </c>
      <c r="C2154" s="52">
        <v>43921</v>
      </c>
      <c r="D2154" s="53" t="s">
        <v>96</v>
      </c>
      <c r="E2154" s="53">
        <v>202</v>
      </c>
      <c r="F2154" s="53" t="s">
        <v>307</v>
      </c>
      <c r="G2154" s="53" t="s">
        <v>972</v>
      </c>
      <c r="H2154" s="53" t="s">
        <v>973</v>
      </c>
      <c r="I2154" s="53" t="s">
        <v>974</v>
      </c>
      <c r="J2154" s="53" t="s">
        <v>976</v>
      </c>
      <c r="K2154" s="53" t="s">
        <v>779</v>
      </c>
      <c r="L2154" s="53" t="s">
        <v>101</v>
      </c>
      <c r="M2154" s="53" t="s">
        <v>240</v>
      </c>
      <c r="N2154" s="53" t="s">
        <v>103</v>
      </c>
      <c r="O2154" s="53">
        <v>0</v>
      </c>
      <c r="P2154" s="54">
        <v>0</v>
      </c>
      <c r="Q2154" s="53" t="s">
        <v>121</v>
      </c>
      <c r="R2154" s="53" t="s">
        <v>122</v>
      </c>
      <c r="S2154" s="53" t="s">
        <v>122</v>
      </c>
      <c r="T2154" s="53" t="s">
        <v>121</v>
      </c>
      <c r="U2154" s="53" t="s">
        <v>122</v>
      </c>
      <c r="V2154" s="53" t="s">
        <v>122</v>
      </c>
      <c r="W2154" s="53" t="s">
        <v>240</v>
      </c>
      <c r="X2154" s="55">
        <v>43861</v>
      </c>
      <c r="Y2154" s="55">
        <f t="shared" si="175"/>
        <v>43861</v>
      </c>
      <c r="Z2154" s="53">
        <f t="shared" si="176"/>
        <v>2147</v>
      </c>
      <c r="AA2154" s="54">
        <v>1366.67</v>
      </c>
      <c r="AB2154" s="54">
        <v>0</v>
      </c>
      <c r="AC2154" s="52"/>
      <c r="AD2154" s="56" t="s">
        <v>400</v>
      </c>
      <c r="AE2154" s="53">
        <f t="shared" si="173"/>
        <v>2147</v>
      </c>
      <c r="AF2154" s="57" t="s">
        <v>401</v>
      </c>
      <c r="AG2154" s="58" t="s">
        <v>173</v>
      </c>
      <c r="AH2154" s="52">
        <f t="shared" si="177"/>
        <v>43921</v>
      </c>
      <c r="AI2154" s="52">
        <f t="shared" si="178"/>
        <v>43921</v>
      </c>
      <c r="AJ2154" s="53" t="s">
        <v>402</v>
      </c>
    </row>
    <row r="2155" spans="1:36" ht="15" customHeight="1">
      <c r="A2155" s="51">
        <f t="shared" si="174"/>
        <v>2020</v>
      </c>
      <c r="B2155" s="52">
        <v>43831</v>
      </c>
      <c r="C2155" s="52">
        <v>43921</v>
      </c>
      <c r="D2155" s="53" t="s">
        <v>96</v>
      </c>
      <c r="E2155" s="53">
        <v>203</v>
      </c>
      <c r="F2155" s="53" t="s">
        <v>307</v>
      </c>
      <c r="G2155" s="59" t="s">
        <v>126</v>
      </c>
      <c r="H2155" s="53" t="s">
        <v>127</v>
      </c>
      <c r="I2155" s="53" t="s">
        <v>1366</v>
      </c>
      <c r="J2155" s="53" t="s">
        <v>1367</v>
      </c>
      <c r="K2155" s="53" t="s">
        <v>1368</v>
      </c>
      <c r="L2155" s="53" t="s">
        <v>102</v>
      </c>
      <c r="M2155" s="53" t="s">
        <v>1711</v>
      </c>
      <c r="N2155" s="53" t="s">
        <v>103</v>
      </c>
      <c r="O2155" s="53">
        <v>0</v>
      </c>
      <c r="P2155" s="54">
        <v>0</v>
      </c>
      <c r="Q2155" s="53" t="s">
        <v>121</v>
      </c>
      <c r="R2155" s="53" t="s">
        <v>122</v>
      </c>
      <c r="S2155" s="53" t="s">
        <v>122</v>
      </c>
      <c r="T2155" s="53" t="s">
        <v>121</v>
      </c>
      <c r="U2155" s="53" t="s">
        <v>122</v>
      </c>
      <c r="V2155" s="53" t="s">
        <v>122</v>
      </c>
      <c r="W2155" s="53" t="s">
        <v>2783</v>
      </c>
      <c r="X2155" s="55">
        <v>43861</v>
      </c>
      <c r="Y2155" s="55">
        <f t="shared" si="175"/>
        <v>43861</v>
      </c>
      <c r="Z2155" s="53">
        <f t="shared" si="176"/>
        <v>2148</v>
      </c>
      <c r="AA2155" s="54">
        <v>2146</v>
      </c>
      <c r="AB2155" s="54">
        <v>0</v>
      </c>
      <c r="AC2155" s="52"/>
      <c r="AD2155" s="56" t="s">
        <v>400</v>
      </c>
      <c r="AE2155" s="53">
        <f t="shared" si="173"/>
        <v>2148</v>
      </c>
      <c r="AF2155" s="57" t="s">
        <v>401</v>
      </c>
      <c r="AG2155" s="58" t="s">
        <v>173</v>
      </c>
      <c r="AH2155" s="52">
        <f t="shared" si="177"/>
        <v>43921</v>
      </c>
      <c r="AI2155" s="52">
        <f t="shared" si="178"/>
        <v>43921</v>
      </c>
      <c r="AJ2155" s="53" t="s">
        <v>402</v>
      </c>
    </row>
    <row r="2156" spans="1:36" ht="15" customHeight="1">
      <c r="A2156" s="51">
        <f t="shared" si="174"/>
        <v>2020</v>
      </c>
      <c r="B2156" s="52">
        <v>43831</v>
      </c>
      <c r="C2156" s="52">
        <v>43921</v>
      </c>
      <c r="D2156" s="53" t="s">
        <v>96</v>
      </c>
      <c r="E2156" s="53">
        <v>203</v>
      </c>
      <c r="F2156" s="53" t="s">
        <v>307</v>
      </c>
      <c r="G2156" s="59" t="s">
        <v>126</v>
      </c>
      <c r="H2156" s="53" t="s">
        <v>127</v>
      </c>
      <c r="I2156" s="53" t="s">
        <v>1366</v>
      </c>
      <c r="J2156" s="53" t="s">
        <v>1367</v>
      </c>
      <c r="K2156" s="53" t="s">
        <v>1368</v>
      </c>
      <c r="L2156" s="53" t="s">
        <v>102</v>
      </c>
      <c r="M2156" s="53" t="s">
        <v>1711</v>
      </c>
      <c r="N2156" s="53" t="s">
        <v>103</v>
      </c>
      <c r="O2156" s="53">
        <v>0</v>
      </c>
      <c r="P2156" s="54">
        <v>0</v>
      </c>
      <c r="Q2156" s="53" t="s">
        <v>121</v>
      </c>
      <c r="R2156" s="53" t="s">
        <v>122</v>
      </c>
      <c r="S2156" s="53" t="s">
        <v>122</v>
      </c>
      <c r="T2156" s="53" t="s">
        <v>121</v>
      </c>
      <c r="U2156" s="53" t="s">
        <v>136</v>
      </c>
      <c r="V2156" s="53" t="s">
        <v>136</v>
      </c>
      <c r="W2156" s="53" t="s">
        <v>2784</v>
      </c>
      <c r="X2156" s="55">
        <v>43861</v>
      </c>
      <c r="Y2156" s="55">
        <f t="shared" si="175"/>
        <v>43861</v>
      </c>
      <c r="Z2156" s="53">
        <f t="shared" si="176"/>
        <v>2149</v>
      </c>
      <c r="AA2156" s="54">
        <v>602.99</v>
      </c>
      <c r="AB2156" s="54">
        <v>0</v>
      </c>
      <c r="AC2156" s="52"/>
      <c r="AD2156" s="56" t="s">
        <v>400</v>
      </c>
      <c r="AE2156" s="53">
        <f t="shared" si="173"/>
        <v>2149</v>
      </c>
      <c r="AF2156" s="57" t="s">
        <v>401</v>
      </c>
      <c r="AG2156" s="58" t="s">
        <v>173</v>
      </c>
      <c r="AH2156" s="52">
        <f t="shared" si="177"/>
        <v>43921</v>
      </c>
      <c r="AI2156" s="52">
        <f t="shared" si="178"/>
        <v>43921</v>
      </c>
      <c r="AJ2156" s="53" t="s">
        <v>402</v>
      </c>
    </row>
    <row r="2157" spans="1:36" ht="15" customHeight="1">
      <c r="A2157" s="51">
        <f t="shared" si="174"/>
        <v>2020</v>
      </c>
      <c r="B2157" s="52">
        <v>43831</v>
      </c>
      <c r="C2157" s="52">
        <v>43921</v>
      </c>
      <c r="D2157" s="53" t="s">
        <v>96</v>
      </c>
      <c r="E2157" s="53">
        <v>290</v>
      </c>
      <c r="F2157" s="53" t="s">
        <v>251</v>
      </c>
      <c r="G2157" s="53" t="s">
        <v>251</v>
      </c>
      <c r="H2157" s="53" t="s">
        <v>293</v>
      </c>
      <c r="I2157" s="53" t="s">
        <v>284</v>
      </c>
      <c r="J2157" s="53" t="s">
        <v>981</v>
      </c>
      <c r="K2157" s="53" t="s">
        <v>982</v>
      </c>
      <c r="L2157" s="53" t="s">
        <v>101</v>
      </c>
      <c r="M2157" s="53" t="s">
        <v>2780</v>
      </c>
      <c r="N2157" s="53" t="s">
        <v>103</v>
      </c>
      <c r="O2157" s="53">
        <v>0</v>
      </c>
      <c r="P2157" s="54">
        <v>0</v>
      </c>
      <c r="Q2157" s="53" t="s">
        <v>121</v>
      </c>
      <c r="R2157" s="53" t="s">
        <v>122</v>
      </c>
      <c r="S2157" s="53" t="s">
        <v>122</v>
      </c>
      <c r="T2157" s="53" t="s">
        <v>121</v>
      </c>
      <c r="U2157" s="53" t="s">
        <v>122</v>
      </c>
      <c r="V2157" s="53" t="s">
        <v>122</v>
      </c>
      <c r="W2157" s="53" t="s">
        <v>296</v>
      </c>
      <c r="X2157" s="55">
        <v>43861</v>
      </c>
      <c r="Y2157" s="55">
        <f t="shared" si="175"/>
        <v>43861</v>
      </c>
      <c r="Z2157" s="53">
        <f t="shared" si="176"/>
        <v>2150</v>
      </c>
      <c r="AA2157" s="54">
        <v>8700</v>
      </c>
      <c r="AB2157" s="54">
        <v>0</v>
      </c>
      <c r="AC2157" s="52"/>
      <c r="AD2157" s="56" t="s">
        <v>400</v>
      </c>
      <c r="AE2157" s="53">
        <f t="shared" si="173"/>
        <v>2150</v>
      </c>
      <c r="AF2157" s="57" t="s">
        <v>401</v>
      </c>
      <c r="AG2157" s="58" t="s">
        <v>173</v>
      </c>
      <c r="AH2157" s="52">
        <f t="shared" si="177"/>
        <v>43921</v>
      </c>
      <c r="AI2157" s="52">
        <f t="shared" si="178"/>
        <v>43921</v>
      </c>
      <c r="AJ2157" s="53" t="s">
        <v>402</v>
      </c>
    </row>
    <row r="2158" spans="1:36" ht="15" customHeight="1">
      <c r="A2158" s="51">
        <f t="shared" si="174"/>
        <v>2020</v>
      </c>
      <c r="B2158" s="52">
        <v>43831</v>
      </c>
      <c r="C2158" s="52">
        <v>43921</v>
      </c>
      <c r="D2158" s="53" t="s">
        <v>96</v>
      </c>
      <c r="E2158" s="53">
        <v>290</v>
      </c>
      <c r="F2158" s="53" t="s">
        <v>251</v>
      </c>
      <c r="G2158" s="53" t="s">
        <v>251</v>
      </c>
      <c r="H2158" s="53" t="s">
        <v>293</v>
      </c>
      <c r="I2158" s="53" t="s">
        <v>284</v>
      </c>
      <c r="J2158" s="53" t="s">
        <v>981</v>
      </c>
      <c r="K2158" s="53" t="s">
        <v>982</v>
      </c>
      <c r="L2158" s="53" t="s">
        <v>101</v>
      </c>
      <c r="M2158" s="53" t="s">
        <v>2780</v>
      </c>
      <c r="N2158" s="53" t="s">
        <v>103</v>
      </c>
      <c r="O2158" s="53">
        <v>0</v>
      </c>
      <c r="P2158" s="54">
        <v>0</v>
      </c>
      <c r="Q2158" s="53" t="s">
        <v>121</v>
      </c>
      <c r="R2158" s="53" t="s">
        <v>122</v>
      </c>
      <c r="S2158" s="53" t="s">
        <v>122</v>
      </c>
      <c r="T2158" s="53" t="s">
        <v>121</v>
      </c>
      <c r="U2158" s="53" t="s">
        <v>122</v>
      </c>
      <c r="V2158" s="53" t="s">
        <v>122</v>
      </c>
      <c r="W2158" s="53" t="s">
        <v>296</v>
      </c>
      <c r="X2158" s="55">
        <v>43861</v>
      </c>
      <c r="Y2158" s="55">
        <f t="shared" si="175"/>
        <v>43861</v>
      </c>
      <c r="Z2158" s="53">
        <f t="shared" si="176"/>
        <v>2151</v>
      </c>
      <c r="AA2158" s="54">
        <v>8700</v>
      </c>
      <c r="AB2158" s="54">
        <v>0</v>
      </c>
      <c r="AC2158" s="52"/>
      <c r="AD2158" s="56" t="s">
        <v>400</v>
      </c>
      <c r="AE2158" s="53">
        <f t="shared" si="173"/>
        <v>2151</v>
      </c>
      <c r="AF2158" s="57" t="s">
        <v>401</v>
      </c>
      <c r="AG2158" s="58" t="s">
        <v>173</v>
      </c>
      <c r="AH2158" s="52">
        <f t="shared" si="177"/>
        <v>43921</v>
      </c>
      <c r="AI2158" s="52">
        <f t="shared" si="178"/>
        <v>43921</v>
      </c>
      <c r="AJ2158" s="53" t="s">
        <v>402</v>
      </c>
    </row>
    <row r="2159" spans="1:36" ht="15" customHeight="1">
      <c r="A2159" s="51">
        <f t="shared" si="174"/>
        <v>2020</v>
      </c>
      <c r="B2159" s="52">
        <v>43831</v>
      </c>
      <c r="C2159" s="52">
        <v>43921</v>
      </c>
      <c r="D2159" s="53" t="s">
        <v>96</v>
      </c>
      <c r="E2159" s="53">
        <v>290</v>
      </c>
      <c r="F2159" s="53" t="s">
        <v>251</v>
      </c>
      <c r="G2159" s="53" t="s">
        <v>251</v>
      </c>
      <c r="H2159" s="53" t="s">
        <v>293</v>
      </c>
      <c r="I2159" s="53" t="s">
        <v>284</v>
      </c>
      <c r="J2159" s="53" t="s">
        <v>981</v>
      </c>
      <c r="K2159" s="53" t="s">
        <v>982</v>
      </c>
      <c r="L2159" s="53" t="s">
        <v>101</v>
      </c>
      <c r="M2159" s="53" t="s">
        <v>2780</v>
      </c>
      <c r="N2159" s="53" t="s">
        <v>103</v>
      </c>
      <c r="O2159" s="53">
        <v>0</v>
      </c>
      <c r="P2159" s="54">
        <v>0</v>
      </c>
      <c r="Q2159" s="53" t="s">
        <v>121</v>
      </c>
      <c r="R2159" s="53" t="s">
        <v>122</v>
      </c>
      <c r="S2159" s="53" t="s">
        <v>122</v>
      </c>
      <c r="T2159" s="53" t="s">
        <v>121</v>
      </c>
      <c r="U2159" s="53" t="s">
        <v>122</v>
      </c>
      <c r="V2159" s="53" t="s">
        <v>122</v>
      </c>
      <c r="W2159" s="53" t="s">
        <v>296</v>
      </c>
      <c r="X2159" s="55">
        <v>43861</v>
      </c>
      <c r="Y2159" s="55">
        <f t="shared" si="175"/>
        <v>43861</v>
      </c>
      <c r="Z2159" s="53">
        <f t="shared" si="176"/>
        <v>2152</v>
      </c>
      <c r="AA2159" s="54">
        <v>8700</v>
      </c>
      <c r="AB2159" s="54">
        <v>0</v>
      </c>
      <c r="AC2159" s="52"/>
      <c r="AD2159" s="56" t="s">
        <v>400</v>
      </c>
      <c r="AE2159" s="53">
        <f t="shared" si="173"/>
        <v>2152</v>
      </c>
      <c r="AF2159" s="57" t="s">
        <v>401</v>
      </c>
      <c r="AG2159" s="58" t="s">
        <v>173</v>
      </c>
      <c r="AH2159" s="52">
        <f t="shared" si="177"/>
        <v>43921</v>
      </c>
      <c r="AI2159" s="52">
        <f t="shared" si="178"/>
        <v>43921</v>
      </c>
      <c r="AJ2159" s="53" t="s">
        <v>402</v>
      </c>
    </row>
    <row r="2160" spans="1:36" ht="15" customHeight="1">
      <c r="A2160" s="51">
        <f t="shared" si="174"/>
        <v>2020</v>
      </c>
      <c r="B2160" s="52">
        <v>43831</v>
      </c>
      <c r="C2160" s="52">
        <v>43921</v>
      </c>
      <c r="D2160" s="53" t="s">
        <v>96</v>
      </c>
      <c r="E2160" s="53">
        <v>203</v>
      </c>
      <c r="F2160" s="53" t="s">
        <v>307</v>
      </c>
      <c r="G2160" s="59" t="s">
        <v>126</v>
      </c>
      <c r="H2160" s="53" t="s">
        <v>127</v>
      </c>
      <c r="I2160" s="53" t="s">
        <v>1366</v>
      </c>
      <c r="J2160" s="53" t="s">
        <v>1367</v>
      </c>
      <c r="K2160" s="53" t="s">
        <v>1368</v>
      </c>
      <c r="L2160" s="53" t="s">
        <v>102</v>
      </c>
      <c r="M2160" s="53" t="s">
        <v>1711</v>
      </c>
      <c r="N2160" s="53" t="s">
        <v>103</v>
      </c>
      <c r="O2160" s="53">
        <v>0</v>
      </c>
      <c r="P2160" s="54">
        <v>0</v>
      </c>
      <c r="Q2160" s="53" t="s">
        <v>121</v>
      </c>
      <c r="R2160" s="53" t="s">
        <v>122</v>
      </c>
      <c r="S2160" s="53" t="s">
        <v>122</v>
      </c>
      <c r="T2160" s="53" t="s">
        <v>121</v>
      </c>
      <c r="U2160" s="53" t="s">
        <v>136</v>
      </c>
      <c r="V2160" s="53" t="s">
        <v>136</v>
      </c>
      <c r="W2160" s="53" t="s">
        <v>2784</v>
      </c>
      <c r="X2160" s="55">
        <v>43861</v>
      </c>
      <c r="Y2160" s="55">
        <f t="shared" si="175"/>
        <v>43861</v>
      </c>
      <c r="Z2160" s="53">
        <f t="shared" si="176"/>
        <v>2153</v>
      </c>
      <c r="AA2160" s="54">
        <v>3215.4</v>
      </c>
      <c r="AB2160" s="54">
        <v>0</v>
      </c>
      <c r="AC2160" s="52"/>
      <c r="AD2160" s="56" t="s">
        <v>400</v>
      </c>
      <c r="AE2160" s="53">
        <f t="shared" si="173"/>
        <v>2153</v>
      </c>
      <c r="AF2160" s="57" t="s">
        <v>401</v>
      </c>
      <c r="AG2160" s="58" t="s">
        <v>173</v>
      </c>
      <c r="AH2160" s="52">
        <f t="shared" si="177"/>
        <v>43921</v>
      </c>
      <c r="AI2160" s="52">
        <f t="shared" si="178"/>
        <v>43921</v>
      </c>
      <c r="AJ2160" s="53" t="s">
        <v>402</v>
      </c>
    </row>
    <row r="2161" spans="1:36" ht="15" customHeight="1">
      <c r="A2161" s="51">
        <f t="shared" si="174"/>
        <v>2020</v>
      </c>
      <c r="B2161" s="52">
        <v>43831</v>
      </c>
      <c r="C2161" s="52">
        <v>43921</v>
      </c>
      <c r="D2161" s="53" t="s">
        <v>96</v>
      </c>
      <c r="E2161" s="53">
        <v>482</v>
      </c>
      <c r="F2161" s="53" t="s">
        <v>259</v>
      </c>
      <c r="G2161" s="53" t="s">
        <v>259</v>
      </c>
      <c r="H2161" s="53" t="s">
        <v>166</v>
      </c>
      <c r="I2161" s="53" t="s">
        <v>1335</v>
      </c>
      <c r="J2161" s="53" t="s">
        <v>375</v>
      </c>
      <c r="K2161" s="53" t="s">
        <v>1336</v>
      </c>
      <c r="L2161" s="53" t="s">
        <v>101</v>
      </c>
      <c r="M2161" s="53" t="s">
        <v>240</v>
      </c>
      <c r="N2161" s="53" t="s">
        <v>103</v>
      </c>
      <c r="O2161" s="53">
        <v>0</v>
      </c>
      <c r="P2161" s="54">
        <v>0</v>
      </c>
      <c r="Q2161" s="53" t="s">
        <v>121</v>
      </c>
      <c r="R2161" s="53" t="s">
        <v>122</v>
      </c>
      <c r="S2161" s="53" t="s">
        <v>122</v>
      </c>
      <c r="T2161" s="53" t="s">
        <v>121</v>
      </c>
      <c r="U2161" s="53" t="s">
        <v>122</v>
      </c>
      <c r="V2161" s="53" t="s">
        <v>122</v>
      </c>
      <c r="W2161" s="53" t="s">
        <v>240</v>
      </c>
      <c r="X2161" s="55">
        <v>43861</v>
      </c>
      <c r="Y2161" s="55">
        <f t="shared" si="175"/>
        <v>43861</v>
      </c>
      <c r="Z2161" s="53">
        <f t="shared" si="176"/>
        <v>2154</v>
      </c>
      <c r="AA2161" s="54">
        <v>1366.67</v>
      </c>
      <c r="AB2161" s="54">
        <v>0</v>
      </c>
      <c r="AC2161" s="52"/>
      <c r="AD2161" s="56" t="s">
        <v>400</v>
      </c>
      <c r="AE2161" s="53">
        <f t="shared" si="173"/>
        <v>2154</v>
      </c>
      <c r="AF2161" s="57" t="s">
        <v>401</v>
      </c>
      <c r="AG2161" s="58" t="s">
        <v>173</v>
      </c>
      <c r="AH2161" s="52">
        <f t="shared" si="177"/>
        <v>43921</v>
      </c>
      <c r="AI2161" s="52">
        <f t="shared" si="178"/>
        <v>43921</v>
      </c>
      <c r="AJ2161" s="53" t="s">
        <v>402</v>
      </c>
    </row>
    <row r="2162" spans="1:36" ht="15" customHeight="1">
      <c r="A2162" s="51">
        <f t="shared" si="174"/>
        <v>2020</v>
      </c>
      <c r="B2162" s="52">
        <v>43831</v>
      </c>
      <c r="C2162" s="52">
        <v>43921</v>
      </c>
      <c r="D2162" s="53" t="s">
        <v>96</v>
      </c>
      <c r="E2162" s="53">
        <v>471</v>
      </c>
      <c r="F2162" s="53" t="s">
        <v>969</v>
      </c>
      <c r="G2162" s="53" t="s">
        <v>969</v>
      </c>
      <c r="H2162" s="53" t="s">
        <v>127</v>
      </c>
      <c r="I2162" s="53" t="s">
        <v>995</v>
      </c>
      <c r="J2162" s="53" t="s">
        <v>1337</v>
      </c>
      <c r="K2162" s="53" t="s">
        <v>239</v>
      </c>
      <c r="L2162" s="53" t="s">
        <v>101</v>
      </c>
      <c r="M2162" s="53" t="s">
        <v>240</v>
      </c>
      <c r="N2162" s="53" t="s">
        <v>103</v>
      </c>
      <c r="O2162" s="53">
        <v>0</v>
      </c>
      <c r="P2162" s="54">
        <v>0</v>
      </c>
      <c r="Q2162" s="53" t="s">
        <v>121</v>
      </c>
      <c r="R2162" s="53" t="s">
        <v>122</v>
      </c>
      <c r="S2162" s="53" t="s">
        <v>122</v>
      </c>
      <c r="T2162" s="53" t="s">
        <v>121</v>
      </c>
      <c r="U2162" s="53" t="s">
        <v>122</v>
      </c>
      <c r="V2162" s="53" t="s">
        <v>122</v>
      </c>
      <c r="W2162" s="53" t="s">
        <v>240</v>
      </c>
      <c r="X2162" s="55">
        <v>43861</v>
      </c>
      <c r="Y2162" s="55">
        <f t="shared" si="175"/>
        <v>43861</v>
      </c>
      <c r="Z2162" s="53">
        <f t="shared" si="176"/>
        <v>2155</v>
      </c>
      <c r="AA2162" s="54">
        <v>1366.67</v>
      </c>
      <c r="AB2162" s="54">
        <v>0</v>
      </c>
      <c r="AC2162" s="52"/>
      <c r="AD2162" s="56" t="s">
        <v>400</v>
      </c>
      <c r="AE2162" s="53">
        <f t="shared" si="173"/>
        <v>2155</v>
      </c>
      <c r="AF2162" s="57" t="s">
        <v>401</v>
      </c>
      <c r="AG2162" s="58" t="s">
        <v>173</v>
      </c>
      <c r="AH2162" s="52">
        <f t="shared" si="177"/>
        <v>43921</v>
      </c>
      <c r="AI2162" s="52">
        <f t="shared" si="178"/>
        <v>43921</v>
      </c>
      <c r="AJ2162" s="53" t="s">
        <v>402</v>
      </c>
    </row>
    <row r="2163" spans="1:36" ht="15" customHeight="1">
      <c r="A2163" s="51">
        <f t="shared" si="174"/>
        <v>2020</v>
      </c>
      <c r="B2163" s="52">
        <v>43831</v>
      </c>
      <c r="C2163" s="52">
        <v>43921</v>
      </c>
      <c r="D2163" s="53" t="s">
        <v>96</v>
      </c>
      <c r="E2163" s="53">
        <v>202</v>
      </c>
      <c r="F2163" s="53" t="s">
        <v>307</v>
      </c>
      <c r="G2163" s="53" t="s">
        <v>972</v>
      </c>
      <c r="H2163" s="53" t="s">
        <v>973</v>
      </c>
      <c r="I2163" s="53" t="s">
        <v>256</v>
      </c>
      <c r="J2163" s="53" t="s">
        <v>257</v>
      </c>
      <c r="K2163" s="53" t="s">
        <v>258</v>
      </c>
      <c r="L2163" s="53" t="s">
        <v>101</v>
      </c>
      <c r="M2163" s="53" t="s">
        <v>240</v>
      </c>
      <c r="N2163" s="53" t="s">
        <v>103</v>
      </c>
      <c r="O2163" s="53">
        <v>0</v>
      </c>
      <c r="P2163" s="54">
        <v>0</v>
      </c>
      <c r="Q2163" s="53" t="s">
        <v>121</v>
      </c>
      <c r="R2163" s="53" t="s">
        <v>122</v>
      </c>
      <c r="S2163" s="53" t="s">
        <v>122</v>
      </c>
      <c r="T2163" s="53" t="s">
        <v>121</v>
      </c>
      <c r="U2163" s="53" t="s">
        <v>122</v>
      </c>
      <c r="V2163" s="53" t="s">
        <v>122</v>
      </c>
      <c r="W2163" s="53" t="s">
        <v>240</v>
      </c>
      <c r="X2163" s="55">
        <v>43861</v>
      </c>
      <c r="Y2163" s="55">
        <f t="shared" si="175"/>
        <v>43861</v>
      </c>
      <c r="Z2163" s="53">
        <f t="shared" si="176"/>
        <v>2156</v>
      </c>
      <c r="AA2163" s="54">
        <v>1366.67</v>
      </c>
      <c r="AB2163" s="54">
        <v>0</v>
      </c>
      <c r="AC2163" s="52"/>
      <c r="AD2163" s="56" t="s">
        <v>400</v>
      </c>
      <c r="AE2163" s="53">
        <f t="shared" si="173"/>
        <v>2156</v>
      </c>
      <c r="AF2163" s="57" t="s">
        <v>401</v>
      </c>
      <c r="AG2163" s="58" t="s">
        <v>173</v>
      </c>
      <c r="AH2163" s="52">
        <f t="shared" si="177"/>
        <v>43921</v>
      </c>
      <c r="AI2163" s="52">
        <f t="shared" si="178"/>
        <v>43921</v>
      </c>
      <c r="AJ2163" s="53" t="s">
        <v>402</v>
      </c>
    </row>
    <row r="2164" spans="1:36" ht="15" customHeight="1">
      <c r="A2164" s="51">
        <f t="shared" si="174"/>
        <v>2020</v>
      </c>
      <c r="B2164" s="52">
        <v>43831</v>
      </c>
      <c r="C2164" s="52">
        <v>43921</v>
      </c>
      <c r="D2164" s="53" t="s">
        <v>96</v>
      </c>
      <c r="E2164" s="53">
        <v>203</v>
      </c>
      <c r="F2164" s="53" t="s">
        <v>191</v>
      </c>
      <c r="G2164" s="53" t="s">
        <v>191</v>
      </c>
      <c r="H2164" s="53" t="s">
        <v>271</v>
      </c>
      <c r="I2164" s="53" t="s">
        <v>272</v>
      </c>
      <c r="J2164" s="53" t="s">
        <v>273</v>
      </c>
      <c r="K2164" s="53" t="s">
        <v>228</v>
      </c>
      <c r="L2164" s="53" t="s">
        <v>101</v>
      </c>
      <c r="M2164" s="53" t="s">
        <v>240</v>
      </c>
      <c r="N2164" s="53" t="s">
        <v>103</v>
      </c>
      <c r="O2164" s="53">
        <v>0</v>
      </c>
      <c r="P2164" s="54">
        <v>0</v>
      </c>
      <c r="Q2164" s="53" t="s">
        <v>121</v>
      </c>
      <c r="R2164" s="53" t="s">
        <v>122</v>
      </c>
      <c r="S2164" s="53" t="s">
        <v>122</v>
      </c>
      <c r="T2164" s="53" t="s">
        <v>121</v>
      </c>
      <c r="U2164" s="53" t="s">
        <v>122</v>
      </c>
      <c r="V2164" s="53" t="s">
        <v>122</v>
      </c>
      <c r="W2164" s="53" t="s">
        <v>240</v>
      </c>
      <c r="X2164" s="55">
        <v>43861</v>
      </c>
      <c r="Y2164" s="55">
        <f t="shared" si="175"/>
        <v>43861</v>
      </c>
      <c r="Z2164" s="53">
        <f t="shared" si="176"/>
        <v>2157</v>
      </c>
      <c r="AA2164" s="54">
        <v>1366.67</v>
      </c>
      <c r="AB2164" s="54">
        <v>0</v>
      </c>
      <c r="AC2164" s="52"/>
      <c r="AD2164" s="56" t="s">
        <v>400</v>
      </c>
      <c r="AE2164" s="53">
        <f t="shared" si="173"/>
        <v>2157</v>
      </c>
      <c r="AF2164" s="57" t="s">
        <v>401</v>
      </c>
      <c r="AG2164" s="58" t="s">
        <v>173</v>
      </c>
      <c r="AH2164" s="52">
        <f t="shared" si="177"/>
        <v>43921</v>
      </c>
      <c r="AI2164" s="52">
        <f t="shared" si="178"/>
        <v>43921</v>
      </c>
      <c r="AJ2164" s="53" t="s">
        <v>402</v>
      </c>
    </row>
    <row r="2165" spans="1:36" ht="15" customHeight="1">
      <c r="A2165" s="51">
        <f t="shared" si="174"/>
        <v>2020</v>
      </c>
      <c r="B2165" s="52">
        <v>43831</v>
      </c>
      <c r="C2165" s="52">
        <v>43921</v>
      </c>
      <c r="D2165" s="53" t="s">
        <v>96</v>
      </c>
      <c r="E2165" s="53">
        <v>211</v>
      </c>
      <c r="F2165" s="53" t="s">
        <v>274</v>
      </c>
      <c r="G2165" s="53" t="s">
        <v>274</v>
      </c>
      <c r="H2165" s="53" t="s">
        <v>275</v>
      </c>
      <c r="I2165" s="53" t="s">
        <v>276</v>
      </c>
      <c r="J2165" s="53" t="s">
        <v>277</v>
      </c>
      <c r="K2165" s="53" t="s">
        <v>278</v>
      </c>
      <c r="L2165" s="53" t="s">
        <v>101</v>
      </c>
      <c r="M2165" s="53" t="s">
        <v>240</v>
      </c>
      <c r="N2165" s="53" t="s">
        <v>103</v>
      </c>
      <c r="O2165" s="53">
        <v>0</v>
      </c>
      <c r="P2165" s="54">
        <v>0</v>
      </c>
      <c r="Q2165" s="53" t="s">
        <v>121</v>
      </c>
      <c r="R2165" s="53" t="s">
        <v>122</v>
      </c>
      <c r="S2165" s="53" t="s">
        <v>122</v>
      </c>
      <c r="T2165" s="53" t="s">
        <v>121</v>
      </c>
      <c r="U2165" s="53" t="s">
        <v>122</v>
      </c>
      <c r="V2165" s="53" t="s">
        <v>122</v>
      </c>
      <c r="W2165" s="53" t="s">
        <v>240</v>
      </c>
      <c r="X2165" s="55">
        <v>43861</v>
      </c>
      <c r="Y2165" s="55">
        <f t="shared" si="175"/>
        <v>43861</v>
      </c>
      <c r="Z2165" s="53">
        <f t="shared" si="176"/>
        <v>2158</v>
      </c>
      <c r="AA2165" s="54">
        <v>1366.67</v>
      </c>
      <c r="AB2165" s="54">
        <v>0</v>
      </c>
      <c r="AC2165" s="52"/>
      <c r="AD2165" s="56" t="s">
        <v>400</v>
      </c>
      <c r="AE2165" s="53">
        <f t="shared" si="173"/>
        <v>2158</v>
      </c>
      <c r="AF2165" s="57" t="s">
        <v>401</v>
      </c>
      <c r="AG2165" s="58" t="s">
        <v>173</v>
      </c>
      <c r="AH2165" s="52">
        <f t="shared" si="177"/>
        <v>43921</v>
      </c>
      <c r="AI2165" s="52">
        <f t="shared" si="178"/>
        <v>43921</v>
      </c>
      <c r="AJ2165" s="53" t="s">
        <v>402</v>
      </c>
    </row>
    <row r="2166" spans="1:36" ht="15" customHeight="1">
      <c r="A2166" s="51">
        <f t="shared" si="174"/>
        <v>2020</v>
      </c>
      <c r="B2166" s="52">
        <v>43831</v>
      </c>
      <c r="C2166" s="52">
        <v>43921</v>
      </c>
      <c r="D2166" s="53" t="s">
        <v>96</v>
      </c>
      <c r="E2166" s="53">
        <v>202</v>
      </c>
      <c r="F2166" s="53" t="s">
        <v>307</v>
      </c>
      <c r="G2166" s="53" t="s">
        <v>972</v>
      </c>
      <c r="H2166" s="53" t="s">
        <v>973</v>
      </c>
      <c r="I2166" s="53" t="s">
        <v>974</v>
      </c>
      <c r="J2166" s="53" t="s">
        <v>976</v>
      </c>
      <c r="K2166" s="53" t="s">
        <v>779</v>
      </c>
      <c r="L2166" s="53" t="s">
        <v>101</v>
      </c>
      <c r="M2166" s="53" t="s">
        <v>240</v>
      </c>
      <c r="N2166" s="53" t="s">
        <v>103</v>
      </c>
      <c r="O2166" s="53">
        <v>0</v>
      </c>
      <c r="P2166" s="54">
        <v>0</v>
      </c>
      <c r="Q2166" s="53" t="s">
        <v>121</v>
      </c>
      <c r="R2166" s="53" t="s">
        <v>122</v>
      </c>
      <c r="S2166" s="53" t="s">
        <v>122</v>
      </c>
      <c r="T2166" s="53" t="s">
        <v>121</v>
      </c>
      <c r="U2166" s="53" t="s">
        <v>122</v>
      </c>
      <c r="V2166" s="53" t="s">
        <v>122</v>
      </c>
      <c r="W2166" s="53" t="s">
        <v>240</v>
      </c>
      <c r="X2166" s="55">
        <v>43861</v>
      </c>
      <c r="Y2166" s="55">
        <f t="shared" si="175"/>
        <v>43861</v>
      </c>
      <c r="Z2166" s="53">
        <f t="shared" si="176"/>
        <v>2159</v>
      </c>
      <c r="AA2166" s="54">
        <v>1366.67</v>
      </c>
      <c r="AB2166" s="54">
        <v>0</v>
      </c>
      <c r="AC2166" s="52"/>
      <c r="AD2166" s="56" t="s">
        <v>400</v>
      </c>
      <c r="AE2166" s="53">
        <f t="shared" si="173"/>
        <v>2159</v>
      </c>
      <c r="AF2166" s="57" t="s">
        <v>401</v>
      </c>
      <c r="AG2166" s="58" t="s">
        <v>173</v>
      </c>
      <c r="AH2166" s="52">
        <f t="shared" si="177"/>
        <v>43921</v>
      </c>
      <c r="AI2166" s="52">
        <f t="shared" si="178"/>
        <v>43921</v>
      </c>
      <c r="AJ2166" s="53" t="s">
        <v>402</v>
      </c>
    </row>
    <row r="2167" spans="1:36" ht="15" customHeight="1">
      <c r="A2167" s="51">
        <f t="shared" si="174"/>
        <v>2020</v>
      </c>
      <c r="B2167" s="52">
        <v>43831</v>
      </c>
      <c r="C2167" s="52">
        <v>43921</v>
      </c>
      <c r="D2167" s="53" t="s">
        <v>96</v>
      </c>
      <c r="E2167" s="53">
        <v>203</v>
      </c>
      <c r="F2167" s="53" t="s">
        <v>307</v>
      </c>
      <c r="G2167" s="59" t="s">
        <v>126</v>
      </c>
      <c r="H2167" s="53" t="s">
        <v>127</v>
      </c>
      <c r="I2167" s="53" t="s">
        <v>1366</v>
      </c>
      <c r="J2167" s="53" t="s">
        <v>1367</v>
      </c>
      <c r="K2167" s="53" t="s">
        <v>1368</v>
      </c>
      <c r="L2167" s="53" t="s">
        <v>101</v>
      </c>
      <c r="M2167" s="53" t="s">
        <v>240</v>
      </c>
      <c r="N2167" s="53" t="s">
        <v>103</v>
      </c>
      <c r="O2167" s="53">
        <v>0</v>
      </c>
      <c r="P2167" s="54">
        <v>0</v>
      </c>
      <c r="Q2167" s="53" t="s">
        <v>121</v>
      </c>
      <c r="R2167" s="53" t="s">
        <v>122</v>
      </c>
      <c r="S2167" s="53" t="s">
        <v>122</v>
      </c>
      <c r="T2167" s="53" t="s">
        <v>121</v>
      </c>
      <c r="U2167" s="53" t="s">
        <v>136</v>
      </c>
      <c r="V2167" s="53" t="s">
        <v>136</v>
      </c>
      <c r="W2167" s="53" t="s">
        <v>240</v>
      </c>
      <c r="X2167" s="55">
        <v>43861</v>
      </c>
      <c r="Y2167" s="55">
        <f t="shared" si="175"/>
        <v>43861</v>
      </c>
      <c r="Z2167" s="53">
        <f t="shared" si="176"/>
        <v>2160</v>
      </c>
      <c r="AA2167" s="54">
        <v>1200.0026</v>
      </c>
      <c r="AB2167" s="54">
        <v>0</v>
      </c>
      <c r="AC2167" s="52"/>
      <c r="AD2167" s="56" t="s">
        <v>400</v>
      </c>
      <c r="AE2167" s="53">
        <f t="shared" si="173"/>
        <v>2160</v>
      </c>
      <c r="AF2167" s="57" t="s">
        <v>401</v>
      </c>
      <c r="AG2167" s="58" t="s">
        <v>173</v>
      </c>
      <c r="AH2167" s="52">
        <f t="shared" si="177"/>
        <v>43921</v>
      </c>
      <c r="AI2167" s="52">
        <f t="shared" si="178"/>
        <v>43921</v>
      </c>
      <c r="AJ2167" s="53" t="s">
        <v>402</v>
      </c>
    </row>
    <row r="2168" spans="1:36" ht="15" customHeight="1">
      <c r="A2168" s="51">
        <f t="shared" si="174"/>
        <v>2020</v>
      </c>
      <c r="B2168" s="52">
        <v>43831</v>
      </c>
      <c r="C2168" s="52">
        <v>43921</v>
      </c>
      <c r="D2168" s="53" t="s">
        <v>96</v>
      </c>
      <c r="E2168" s="53">
        <v>203</v>
      </c>
      <c r="F2168" s="53" t="s">
        <v>307</v>
      </c>
      <c r="G2168" s="59" t="s">
        <v>126</v>
      </c>
      <c r="H2168" s="53" t="s">
        <v>127</v>
      </c>
      <c r="I2168" s="53" t="s">
        <v>1366</v>
      </c>
      <c r="J2168" s="53" t="s">
        <v>1367</v>
      </c>
      <c r="K2168" s="53" t="s">
        <v>1368</v>
      </c>
      <c r="L2168" s="53" t="s">
        <v>101</v>
      </c>
      <c r="M2168" s="53" t="s">
        <v>240</v>
      </c>
      <c r="N2168" s="53" t="s">
        <v>103</v>
      </c>
      <c r="O2168" s="53">
        <v>0</v>
      </c>
      <c r="P2168" s="54">
        <v>0</v>
      </c>
      <c r="Q2168" s="53" t="s">
        <v>121</v>
      </c>
      <c r="R2168" s="53" t="s">
        <v>122</v>
      </c>
      <c r="S2168" s="53" t="s">
        <v>122</v>
      </c>
      <c r="T2168" s="53" t="s">
        <v>121</v>
      </c>
      <c r="U2168" s="53" t="s">
        <v>136</v>
      </c>
      <c r="V2168" s="53" t="s">
        <v>136</v>
      </c>
      <c r="W2168" s="53" t="s">
        <v>240</v>
      </c>
      <c r="X2168" s="55">
        <v>43861</v>
      </c>
      <c r="Y2168" s="55">
        <f t="shared" si="175"/>
        <v>43861</v>
      </c>
      <c r="Z2168" s="53">
        <f t="shared" si="176"/>
        <v>2161</v>
      </c>
      <c r="AA2168" s="54">
        <v>1200.0026</v>
      </c>
      <c r="AB2168" s="54">
        <v>0</v>
      </c>
      <c r="AC2168" s="52"/>
      <c r="AD2168" s="56" t="s">
        <v>400</v>
      </c>
      <c r="AE2168" s="53">
        <f t="shared" si="173"/>
        <v>2161</v>
      </c>
      <c r="AF2168" s="57" t="s">
        <v>401</v>
      </c>
      <c r="AG2168" s="58" t="s">
        <v>173</v>
      </c>
      <c r="AH2168" s="52">
        <f t="shared" si="177"/>
        <v>43921</v>
      </c>
      <c r="AI2168" s="52">
        <f t="shared" si="178"/>
        <v>43921</v>
      </c>
      <c r="AJ2168" s="53" t="s">
        <v>402</v>
      </c>
    </row>
    <row r="2169" spans="1:36" ht="15" customHeight="1">
      <c r="A2169" s="51">
        <f t="shared" si="174"/>
        <v>2020</v>
      </c>
      <c r="B2169" s="52">
        <v>43831</v>
      </c>
      <c r="C2169" s="52">
        <v>43921</v>
      </c>
      <c r="D2169" s="53" t="s">
        <v>96</v>
      </c>
      <c r="E2169" s="53">
        <v>545</v>
      </c>
      <c r="F2169" s="53" t="s">
        <v>279</v>
      </c>
      <c r="G2169" s="53" t="s">
        <v>279</v>
      </c>
      <c r="H2169" s="53" t="s">
        <v>280</v>
      </c>
      <c r="I2169" s="53" t="s">
        <v>281</v>
      </c>
      <c r="J2169" s="53" t="s">
        <v>162</v>
      </c>
      <c r="K2169" s="53" t="s">
        <v>282</v>
      </c>
      <c r="L2169" s="53" t="s">
        <v>101</v>
      </c>
      <c r="M2169" s="53" t="s">
        <v>240</v>
      </c>
      <c r="N2169" s="53" t="s">
        <v>103</v>
      </c>
      <c r="O2169" s="53">
        <v>0</v>
      </c>
      <c r="P2169" s="54">
        <v>0</v>
      </c>
      <c r="Q2169" s="53" t="s">
        <v>121</v>
      </c>
      <c r="R2169" s="53" t="s">
        <v>122</v>
      </c>
      <c r="S2169" s="53" t="s">
        <v>122</v>
      </c>
      <c r="T2169" s="53" t="s">
        <v>121</v>
      </c>
      <c r="U2169" s="53" t="s">
        <v>136</v>
      </c>
      <c r="V2169" s="53" t="s">
        <v>136</v>
      </c>
      <c r="W2169" s="53" t="s">
        <v>240</v>
      </c>
      <c r="X2169" s="55">
        <v>43861</v>
      </c>
      <c r="Y2169" s="55">
        <f t="shared" si="175"/>
        <v>43861</v>
      </c>
      <c r="Z2169" s="53">
        <f t="shared" si="176"/>
        <v>2162</v>
      </c>
      <c r="AA2169" s="54">
        <v>950</v>
      </c>
      <c r="AB2169" s="54">
        <v>0</v>
      </c>
      <c r="AC2169" s="52"/>
      <c r="AD2169" s="56" t="s">
        <v>400</v>
      </c>
      <c r="AE2169" s="53">
        <f t="shared" si="173"/>
        <v>2162</v>
      </c>
      <c r="AF2169" s="57" t="s">
        <v>401</v>
      </c>
      <c r="AG2169" s="58" t="s">
        <v>173</v>
      </c>
      <c r="AH2169" s="52">
        <f t="shared" si="177"/>
        <v>43921</v>
      </c>
      <c r="AI2169" s="52">
        <f t="shared" si="178"/>
        <v>43921</v>
      </c>
      <c r="AJ2169" s="53" t="s">
        <v>402</v>
      </c>
    </row>
    <row r="2170" spans="1:36" ht="15" customHeight="1">
      <c r="A2170" s="51">
        <f t="shared" si="174"/>
        <v>2020</v>
      </c>
      <c r="B2170" s="52">
        <v>43831</v>
      </c>
      <c r="C2170" s="52">
        <v>43921</v>
      </c>
      <c r="D2170" s="53" t="s">
        <v>96</v>
      </c>
      <c r="E2170" s="53">
        <v>545</v>
      </c>
      <c r="F2170" s="53" t="s">
        <v>283</v>
      </c>
      <c r="G2170" s="53" t="s">
        <v>283</v>
      </c>
      <c r="H2170" s="53" t="s">
        <v>283</v>
      </c>
      <c r="I2170" s="53" t="s">
        <v>284</v>
      </c>
      <c r="J2170" s="53" t="s">
        <v>285</v>
      </c>
      <c r="K2170" s="53" t="s">
        <v>286</v>
      </c>
      <c r="L2170" s="53" t="s">
        <v>101</v>
      </c>
      <c r="M2170" s="53" t="s">
        <v>240</v>
      </c>
      <c r="N2170" s="53" t="s">
        <v>103</v>
      </c>
      <c r="O2170" s="53">
        <v>0</v>
      </c>
      <c r="P2170" s="54">
        <v>0</v>
      </c>
      <c r="Q2170" s="53" t="s">
        <v>121</v>
      </c>
      <c r="R2170" s="53" t="s">
        <v>122</v>
      </c>
      <c r="S2170" s="53" t="s">
        <v>122</v>
      </c>
      <c r="T2170" s="53" t="s">
        <v>121</v>
      </c>
      <c r="U2170" s="53" t="s">
        <v>136</v>
      </c>
      <c r="V2170" s="53" t="s">
        <v>136</v>
      </c>
      <c r="W2170" s="53" t="s">
        <v>240</v>
      </c>
      <c r="X2170" s="55">
        <v>43861</v>
      </c>
      <c r="Y2170" s="55">
        <f t="shared" si="175"/>
        <v>43861</v>
      </c>
      <c r="Z2170" s="53">
        <f t="shared" si="176"/>
        <v>2163</v>
      </c>
      <c r="AA2170" s="54">
        <v>950</v>
      </c>
      <c r="AB2170" s="54">
        <v>0</v>
      </c>
      <c r="AC2170" s="52"/>
      <c r="AD2170" s="56" t="s">
        <v>400</v>
      </c>
      <c r="AE2170" s="53">
        <f t="shared" si="173"/>
        <v>2163</v>
      </c>
      <c r="AF2170" s="57" t="s">
        <v>401</v>
      </c>
      <c r="AG2170" s="58" t="s">
        <v>173</v>
      </c>
      <c r="AH2170" s="52">
        <f t="shared" si="177"/>
        <v>43921</v>
      </c>
      <c r="AI2170" s="52">
        <f t="shared" si="178"/>
        <v>43921</v>
      </c>
      <c r="AJ2170" s="53" t="s">
        <v>402</v>
      </c>
    </row>
    <row r="2171" spans="1:36" ht="15" customHeight="1">
      <c r="A2171" s="51">
        <f t="shared" si="174"/>
        <v>2020</v>
      </c>
      <c r="B2171" s="52">
        <v>43831</v>
      </c>
      <c r="C2171" s="52">
        <v>43921</v>
      </c>
      <c r="D2171" s="53" t="s">
        <v>96</v>
      </c>
      <c r="E2171" s="53">
        <v>545</v>
      </c>
      <c r="F2171" s="53" t="s">
        <v>279</v>
      </c>
      <c r="G2171" s="53" t="s">
        <v>279</v>
      </c>
      <c r="H2171" s="53" t="s">
        <v>280</v>
      </c>
      <c r="I2171" s="53" t="s">
        <v>2778</v>
      </c>
      <c r="J2171" s="53" t="s">
        <v>2779</v>
      </c>
      <c r="K2171" s="53" t="s">
        <v>2352</v>
      </c>
      <c r="L2171" s="53" t="s">
        <v>101</v>
      </c>
      <c r="M2171" s="53" t="s">
        <v>240</v>
      </c>
      <c r="N2171" s="53" t="s">
        <v>103</v>
      </c>
      <c r="O2171" s="53">
        <v>0</v>
      </c>
      <c r="P2171" s="54">
        <v>0</v>
      </c>
      <c r="Q2171" s="53" t="s">
        <v>121</v>
      </c>
      <c r="R2171" s="53" t="s">
        <v>122</v>
      </c>
      <c r="S2171" s="53" t="s">
        <v>122</v>
      </c>
      <c r="T2171" s="53" t="s">
        <v>121</v>
      </c>
      <c r="U2171" s="53" t="s">
        <v>136</v>
      </c>
      <c r="V2171" s="53" t="s">
        <v>136</v>
      </c>
      <c r="W2171" s="53" t="s">
        <v>240</v>
      </c>
      <c r="X2171" s="55">
        <v>43861</v>
      </c>
      <c r="Y2171" s="55">
        <f t="shared" si="175"/>
        <v>43861</v>
      </c>
      <c r="Z2171" s="53">
        <f t="shared" si="176"/>
        <v>2164</v>
      </c>
      <c r="AA2171" s="54">
        <v>950</v>
      </c>
      <c r="AB2171" s="54">
        <v>0</v>
      </c>
      <c r="AC2171" s="52"/>
      <c r="AD2171" s="56" t="s">
        <v>400</v>
      </c>
      <c r="AE2171" s="53">
        <f t="shared" si="173"/>
        <v>2164</v>
      </c>
      <c r="AF2171" s="57" t="s">
        <v>401</v>
      </c>
      <c r="AG2171" s="58" t="s">
        <v>173</v>
      </c>
      <c r="AH2171" s="52">
        <f t="shared" si="177"/>
        <v>43921</v>
      </c>
      <c r="AI2171" s="52">
        <f t="shared" si="178"/>
        <v>43921</v>
      </c>
      <c r="AJ2171" s="53" t="s">
        <v>402</v>
      </c>
    </row>
    <row r="2172" spans="1:36" ht="15" customHeight="1">
      <c r="A2172" s="51">
        <f t="shared" si="174"/>
        <v>2020</v>
      </c>
      <c r="B2172" s="52">
        <v>43831</v>
      </c>
      <c r="C2172" s="52">
        <v>43921</v>
      </c>
      <c r="D2172" s="53" t="s">
        <v>96</v>
      </c>
      <c r="E2172" s="53">
        <v>545</v>
      </c>
      <c r="F2172" s="53" t="s">
        <v>279</v>
      </c>
      <c r="G2172" s="53" t="s">
        <v>279</v>
      </c>
      <c r="H2172" s="53" t="s">
        <v>280</v>
      </c>
      <c r="I2172" s="53" t="s">
        <v>290</v>
      </c>
      <c r="J2172" s="53" t="s">
        <v>291</v>
      </c>
      <c r="K2172" s="53" t="s">
        <v>292</v>
      </c>
      <c r="L2172" s="53" t="s">
        <v>101</v>
      </c>
      <c r="M2172" s="53" t="s">
        <v>240</v>
      </c>
      <c r="N2172" s="53" t="s">
        <v>103</v>
      </c>
      <c r="O2172" s="53">
        <v>0</v>
      </c>
      <c r="P2172" s="54">
        <v>0</v>
      </c>
      <c r="Q2172" s="53" t="s">
        <v>121</v>
      </c>
      <c r="R2172" s="53" t="s">
        <v>122</v>
      </c>
      <c r="S2172" s="53" t="s">
        <v>122</v>
      </c>
      <c r="T2172" s="53" t="s">
        <v>121</v>
      </c>
      <c r="U2172" s="53" t="s">
        <v>136</v>
      </c>
      <c r="V2172" s="53" t="s">
        <v>136</v>
      </c>
      <c r="W2172" s="53" t="s">
        <v>240</v>
      </c>
      <c r="X2172" s="55">
        <v>43861</v>
      </c>
      <c r="Y2172" s="55">
        <f t="shared" si="175"/>
        <v>43861</v>
      </c>
      <c r="Z2172" s="53">
        <f t="shared" si="176"/>
        <v>2165</v>
      </c>
      <c r="AA2172" s="54">
        <v>950</v>
      </c>
      <c r="AB2172" s="54">
        <v>0</v>
      </c>
      <c r="AC2172" s="52"/>
      <c r="AD2172" s="56" t="s">
        <v>400</v>
      </c>
      <c r="AE2172" s="53">
        <f t="shared" si="173"/>
        <v>2165</v>
      </c>
      <c r="AF2172" s="57" t="s">
        <v>401</v>
      </c>
      <c r="AG2172" s="58" t="s">
        <v>173</v>
      </c>
      <c r="AH2172" s="52">
        <f t="shared" si="177"/>
        <v>43921</v>
      </c>
      <c r="AI2172" s="52">
        <f t="shared" si="178"/>
        <v>43921</v>
      </c>
      <c r="AJ2172" s="53" t="s">
        <v>402</v>
      </c>
    </row>
    <row r="2173" spans="1:36" ht="15" customHeight="1">
      <c r="A2173" s="51">
        <f t="shared" si="174"/>
        <v>2020</v>
      </c>
      <c r="B2173" s="52">
        <v>43831</v>
      </c>
      <c r="C2173" s="52">
        <v>43921</v>
      </c>
      <c r="D2173" s="53" t="s">
        <v>96</v>
      </c>
      <c r="E2173" s="53">
        <v>202</v>
      </c>
      <c r="F2173" s="53" t="s">
        <v>114</v>
      </c>
      <c r="G2173" s="53" t="s">
        <v>114</v>
      </c>
      <c r="H2173" s="53" t="s">
        <v>254</v>
      </c>
      <c r="I2173" s="53" t="s">
        <v>255</v>
      </c>
      <c r="J2173" s="53" t="s">
        <v>248</v>
      </c>
      <c r="K2173" s="53" t="s">
        <v>239</v>
      </c>
      <c r="L2173" s="53" t="s">
        <v>101</v>
      </c>
      <c r="M2173" s="53" t="s">
        <v>240</v>
      </c>
      <c r="N2173" s="53" t="s">
        <v>103</v>
      </c>
      <c r="O2173" s="53">
        <v>0</v>
      </c>
      <c r="P2173" s="54">
        <v>0</v>
      </c>
      <c r="Q2173" s="53" t="s">
        <v>121</v>
      </c>
      <c r="R2173" s="53" t="s">
        <v>122</v>
      </c>
      <c r="S2173" s="53" t="s">
        <v>122</v>
      </c>
      <c r="T2173" s="53" t="s">
        <v>121</v>
      </c>
      <c r="U2173" s="53" t="s">
        <v>122</v>
      </c>
      <c r="V2173" s="53" t="s">
        <v>122</v>
      </c>
      <c r="W2173" s="53" t="s">
        <v>240</v>
      </c>
      <c r="X2173" s="55">
        <v>43861</v>
      </c>
      <c r="Y2173" s="55">
        <f t="shared" si="175"/>
        <v>43861</v>
      </c>
      <c r="Z2173" s="53">
        <f t="shared" si="176"/>
        <v>2166</v>
      </c>
      <c r="AA2173" s="54">
        <v>1836</v>
      </c>
      <c r="AB2173" s="54">
        <v>0</v>
      </c>
      <c r="AC2173" s="52"/>
      <c r="AD2173" s="56" t="s">
        <v>400</v>
      </c>
      <c r="AE2173" s="53">
        <f t="shared" ref="AE2173:AE2181" si="179">+AE2172+1</f>
        <v>2166</v>
      </c>
      <c r="AF2173" s="57" t="s">
        <v>401</v>
      </c>
      <c r="AG2173" s="58" t="s">
        <v>173</v>
      </c>
      <c r="AH2173" s="52">
        <f t="shared" si="177"/>
        <v>43921</v>
      </c>
      <c r="AI2173" s="52">
        <f t="shared" si="178"/>
        <v>43921</v>
      </c>
      <c r="AJ2173" s="53" t="s">
        <v>402</v>
      </c>
    </row>
    <row r="2174" spans="1:36" ht="15" customHeight="1">
      <c r="A2174" s="51">
        <f t="shared" ref="A2174:A2237" si="180">YEAR(B2174)</f>
        <v>2020</v>
      </c>
      <c r="B2174" s="52">
        <v>43831</v>
      </c>
      <c r="C2174" s="52">
        <v>43921</v>
      </c>
      <c r="D2174" s="53" t="s">
        <v>96</v>
      </c>
      <c r="E2174" s="53">
        <v>381</v>
      </c>
      <c r="F2174" s="53" t="s">
        <v>236</v>
      </c>
      <c r="G2174" s="53" t="s">
        <v>236</v>
      </c>
      <c r="H2174" s="53" t="s">
        <v>166</v>
      </c>
      <c r="I2174" s="53" t="s">
        <v>237</v>
      </c>
      <c r="J2174" s="53" t="s">
        <v>238</v>
      </c>
      <c r="K2174" s="53" t="s">
        <v>239</v>
      </c>
      <c r="L2174" s="53" t="s">
        <v>101</v>
      </c>
      <c r="M2174" s="53" t="s">
        <v>240</v>
      </c>
      <c r="N2174" s="53" t="s">
        <v>103</v>
      </c>
      <c r="O2174" s="53">
        <v>0</v>
      </c>
      <c r="P2174" s="54">
        <v>0</v>
      </c>
      <c r="Q2174" s="53" t="s">
        <v>121</v>
      </c>
      <c r="R2174" s="53" t="s">
        <v>122</v>
      </c>
      <c r="S2174" s="53" t="s">
        <v>122</v>
      </c>
      <c r="T2174" s="53" t="s">
        <v>121</v>
      </c>
      <c r="U2174" s="53" t="s">
        <v>136</v>
      </c>
      <c r="V2174" s="53" t="s">
        <v>136</v>
      </c>
      <c r="W2174" s="53" t="s">
        <v>240</v>
      </c>
      <c r="X2174" s="55">
        <v>43861</v>
      </c>
      <c r="Y2174" s="55">
        <f t="shared" si="175"/>
        <v>43861</v>
      </c>
      <c r="Z2174" s="53">
        <f t="shared" si="176"/>
        <v>2167</v>
      </c>
      <c r="AA2174" s="54">
        <v>1160</v>
      </c>
      <c r="AB2174" s="54">
        <v>0</v>
      </c>
      <c r="AC2174" s="52"/>
      <c r="AD2174" s="56" t="s">
        <v>400</v>
      </c>
      <c r="AE2174" s="53">
        <f t="shared" si="179"/>
        <v>2167</v>
      </c>
      <c r="AF2174" s="57" t="s">
        <v>2785</v>
      </c>
      <c r="AG2174" s="58" t="s">
        <v>173</v>
      </c>
      <c r="AH2174" s="52">
        <f t="shared" si="177"/>
        <v>43921</v>
      </c>
      <c r="AI2174" s="52">
        <f t="shared" si="178"/>
        <v>43921</v>
      </c>
      <c r="AJ2174" s="53" t="s">
        <v>402</v>
      </c>
    </row>
    <row r="2175" spans="1:36" ht="15" customHeight="1">
      <c r="A2175" s="51">
        <f t="shared" si="180"/>
        <v>2020</v>
      </c>
      <c r="B2175" s="52">
        <v>43831</v>
      </c>
      <c r="C2175" s="52">
        <v>43921</v>
      </c>
      <c r="D2175" s="53" t="s">
        <v>96</v>
      </c>
      <c r="E2175" s="53">
        <v>381</v>
      </c>
      <c r="F2175" s="53" t="s">
        <v>236</v>
      </c>
      <c r="G2175" s="53" t="s">
        <v>236</v>
      </c>
      <c r="H2175" s="53" t="s">
        <v>166</v>
      </c>
      <c r="I2175" s="53" t="s">
        <v>241</v>
      </c>
      <c r="J2175" s="53" t="s">
        <v>242</v>
      </c>
      <c r="K2175" s="53" t="s">
        <v>243</v>
      </c>
      <c r="L2175" s="53" t="s">
        <v>101</v>
      </c>
      <c r="M2175" s="53" t="s">
        <v>240</v>
      </c>
      <c r="N2175" s="53" t="s">
        <v>103</v>
      </c>
      <c r="O2175" s="53">
        <v>0</v>
      </c>
      <c r="P2175" s="54">
        <v>0</v>
      </c>
      <c r="Q2175" s="53" t="s">
        <v>121</v>
      </c>
      <c r="R2175" s="53" t="s">
        <v>122</v>
      </c>
      <c r="S2175" s="53" t="s">
        <v>122</v>
      </c>
      <c r="T2175" s="53" t="s">
        <v>121</v>
      </c>
      <c r="U2175" s="53" t="s">
        <v>136</v>
      </c>
      <c r="V2175" s="53" t="s">
        <v>136</v>
      </c>
      <c r="W2175" s="53" t="s">
        <v>240</v>
      </c>
      <c r="X2175" s="55">
        <v>43861</v>
      </c>
      <c r="Y2175" s="55">
        <f t="shared" ref="Y2175:Y2181" si="181">+X2175</f>
        <v>43861</v>
      </c>
      <c r="Z2175" s="53">
        <f t="shared" si="176"/>
        <v>2168</v>
      </c>
      <c r="AA2175" s="54">
        <v>1160</v>
      </c>
      <c r="AB2175" s="54">
        <v>0</v>
      </c>
      <c r="AC2175" s="52"/>
      <c r="AD2175" s="56" t="s">
        <v>400</v>
      </c>
      <c r="AE2175" s="53">
        <f t="shared" si="179"/>
        <v>2168</v>
      </c>
      <c r="AF2175" s="57" t="s">
        <v>2786</v>
      </c>
      <c r="AG2175" s="58" t="s">
        <v>173</v>
      </c>
      <c r="AH2175" s="52">
        <f t="shared" si="177"/>
        <v>43921</v>
      </c>
      <c r="AI2175" s="52">
        <f t="shared" si="178"/>
        <v>43921</v>
      </c>
      <c r="AJ2175" s="53" t="s">
        <v>402</v>
      </c>
    </row>
    <row r="2176" spans="1:36" ht="15" customHeight="1">
      <c r="A2176" s="51">
        <f t="shared" si="180"/>
        <v>2020</v>
      </c>
      <c r="B2176" s="52">
        <v>43831</v>
      </c>
      <c r="C2176" s="52">
        <v>43921</v>
      </c>
      <c r="D2176" s="53" t="s">
        <v>96</v>
      </c>
      <c r="E2176" s="53">
        <v>381</v>
      </c>
      <c r="F2176" s="53" t="s">
        <v>236</v>
      </c>
      <c r="G2176" s="53" t="s">
        <v>236</v>
      </c>
      <c r="H2176" s="53" t="s">
        <v>166</v>
      </c>
      <c r="I2176" s="53" t="s">
        <v>244</v>
      </c>
      <c r="J2176" s="53" t="s">
        <v>169</v>
      </c>
      <c r="K2176" s="53" t="s">
        <v>245</v>
      </c>
      <c r="L2176" s="53" t="s">
        <v>101</v>
      </c>
      <c r="M2176" s="53" t="s">
        <v>240</v>
      </c>
      <c r="N2176" s="53" t="s">
        <v>103</v>
      </c>
      <c r="O2176" s="53">
        <v>0</v>
      </c>
      <c r="P2176" s="54">
        <v>0</v>
      </c>
      <c r="Q2176" s="53" t="s">
        <v>121</v>
      </c>
      <c r="R2176" s="53" t="s">
        <v>122</v>
      </c>
      <c r="S2176" s="53" t="s">
        <v>122</v>
      </c>
      <c r="T2176" s="53" t="s">
        <v>121</v>
      </c>
      <c r="U2176" s="53" t="s">
        <v>136</v>
      </c>
      <c r="V2176" s="53" t="s">
        <v>136</v>
      </c>
      <c r="W2176" s="53" t="s">
        <v>240</v>
      </c>
      <c r="X2176" s="55">
        <v>43861</v>
      </c>
      <c r="Y2176" s="55">
        <f t="shared" si="181"/>
        <v>43861</v>
      </c>
      <c r="Z2176" s="53">
        <f t="shared" ref="Z2176:Z2181" si="182">+Z2175+1</f>
        <v>2169</v>
      </c>
      <c r="AA2176" s="54">
        <v>1160</v>
      </c>
      <c r="AB2176" s="54">
        <v>0</v>
      </c>
      <c r="AC2176" s="52"/>
      <c r="AD2176" s="56" t="s">
        <v>400</v>
      </c>
      <c r="AE2176" s="53">
        <f t="shared" si="179"/>
        <v>2169</v>
      </c>
      <c r="AF2176" s="57" t="s">
        <v>2787</v>
      </c>
      <c r="AG2176" s="58" t="s">
        <v>173</v>
      </c>
      <c r="AH2176" s="52">
        <f t="shared" si="177"/>
        <v>43921</v>
      </c>
      <c r="AI2176" s="52">
        <f t="shared" si="178"/>
        <v>43921</v>
      </c>
      <c r="AJ2176" s="53" t="s">
        <v>402</v>
      </c>
    </row>
    <row r="2177" spans="1:36" ht="15" customHeight="1">
      <c r="A2177" s="51">
        <f t="shared" si="180"/>
        <v>2020</v>
      </c>
      <c r="B2177" s="52">
        <v>43831</v>
      </c>
      <c r="C2177" s="52">
        <v>43921</v>
      </c>
      <c r="D2177" s="53" t="s">
        <v>96</v>
      </c>
      <c r="E2177" s="53">
        <v>381</v>
      </c>
      <c r="F2177" s="53" t="s">
        <v>236</v>
      </c>
      <c r="G2177" s="53" t="s">
        <v>236</v>
      </c>
      <c r="H2177" s="53" t="s">
        <v>166</v>
      </c>
      <c r="I2177" s="53" t="s">
        <v>246</v>
      </c>
      <c r="J2177" s="53" t="s">
        <v>247</v>
      </c>
      <c r="K2177" s="53" t="s">
        <v>248</v>
      </c>
      <c r="L2177" s="53" t="s">
        <v>101</v>
      </c>
      <c r="M2177" s="53" t="s">
        <v>240</v>
      </c>
      <c r="N2177" s="53" t="s">
        <v>103</v>
      </c>
      <c r="O2177" s="53">
        <v>0</v>
      </c>
      <c r="P2177" s="54">
        <v>0</v>
      </c>
      <c r="Q2177" s="53" t="s">
        <v>121</v>
      </c>
      <c r="R2177" s="53" t="s">
        <v>122</v>
      </c>
      <c r="S2177" s="53" t="s">
        <v>122</v>
      </c>
      <c r="T2177" s="53" t="s">
        <v>121</v>
      </c>
      <c r="U2177" s="53" t="s">
        <v>136</v>
      </c>
      <c r="V2177" s="53" t="s">
        <v>136</v>
      </c>
      <c r="W2177" s="53" t="s">
        <v>240</v>
      </c>
      <c r="X2177" s="55">
        <v>43861</v>
      </c>
      <c r="Y2177" s="55">
        <f t="shared" si="181"/>
        <v>43861</v>
      </c>
      <c r="Z2177" s="53">
        <f t="shared" si="182"/>
        <v>2170</v>
      </c>
      <c r="AA2177" s="54">
        <v>1160</v>
      </c>
      <c r="AB2177" s="54">
        <v>0</v>
      </c>
      <c r="AC2177" s="52"/>
      <c r="AD2177" s="56" t="s">
        <v>400</v>
      </c>
      <c r="AE2177" s="53">
        <f t="shared" si="179"/>
        <v>2170</v>
      </c>
      <c r="AF2177" s="57" t="s">
        <v>2788</v>
      </c>
      <c r="AG2177" s="58" t="s">
        <v>173</v>
      </c>
      <c r="AH2177" s="52">
        <f t="shared" si="177"/>
        <v>43921</v>
      </c>
      <c r="AI2177" s="52">
        <f t="shared" si="178"/>
        <v>43921</v>
      </c>
      <c r="AJ2177" s="53" t="s">
        <v>402</v>
      </c>
    </row>
    <row r="2178" spans="1:36" ht="15" customHeight="1">
      <c r="A2178" s="51">
        <f t="shared" si="180"/>
        <v>2020</v>
      </c>
      <c r="B2178" s="52">
        <v>43831</v>
      </c>
      <c r="C2178" s="52">
        <v>43921</v>
      </c>
      <c r="D2178" s="53" t="s">
        <v>96</v>
      </c>
      <c r="E2178" s="53">
        <v>381</v>
      </c>
      <c r="F2178" s="53" t="s">
        <v>236</v>
      </c>
      <c r="G2178" s="53" t="s">
        <v>236</v>
      </c>
      <c r="H2178" s="53" t="s">
        <v>166</v>
      </c>
      <c r="I2178" s="53" t="s">
        <v>249</v>
      </c>
      <c r="J2178" s="53" t="s">
        <v>250</v>
      </c>
      <c r="K2178" s="53" t="s">
        <v>163</v>
      </c>
      <c r="L2178" s="53" t="s">
        <v>101</v>
      </c>
      <c r="M2178" s="53" t="s">
        <v>240</v>
      </c>
      <c r="N2178" s="53" t="s">
        <v>103</v>
      </c>
      <c r="O2178" s="53">
        <v>0</v>
      </c>
      <c r="P2178" s="54">
        <v>0</v>
      </c>
      <c r="Q2178" s="53" t="s">
        <v>121</v>
      </c>
      <c r="R2178" s="53" t="s">
        <v>122</v>
      </c>
      <c r="S2178" s="53" t="s">
        <v>122</v>
      </c>
      <c r="T2178" s="53" t="s">
        <v>121</v>
      </c>
      <c r="U2178" s="53" t="s">
        <v>136</v>
      </c>
      <c r="V2178" s="53" t="s">
        <v>136</v>
      </c>
      <c r="W2178" s="53" t="s">
        <v>240</v>
      </c>
      <c r="X2178" s="55">
        <v>43861</v>
      </c>
      <c r="Y2178" s="55">
        <f t="shared" si="181"/>
        <v>43861</v>
      </c>
      <c r="Z2178" s="53">
        <f t="shared" si="182"/>
        <v>2171</v>
      </c>
      <c r="AA2178" s="54">
        <v>1160</v>
      </c>
      <c r="AB2178" s="54">
        <v>0</v>
      </c>
      <c r="AC2178" s="52"/>
      <c r="AD2178" s="56" t="s">
        <v>400</v>
      </c>
      <c r="AE2178" s="53">
        <f t="shared" si="179"/>
        <v>2171</v>
      </c>
      <c r="AF2178" s="57" t="s">
        <v>2789</v>
      </c>
      <c r="AG2178" s="58" t="s">
        <v>173</v>
      </c>
      <c r="AH2178" s="52">
        <f t="shared" si="177"/>
        <v>43921</v>
      </c>
      <c r="AI2178" s="52">
        <f t="shared" si="178"/>
        <v>43921</v>
      </c>
      <c r="AJ2178" s="53" t="s">
        <v>402</v>
      </c>
    </row>
    <row r="2179" spans="1:36" ht="15" customHeight="1">
      <c r="A2179" s="51">
        <f t="shared" si="180"/>
        <v>2020</v>
      </c>
      <c r="B2179" s="52">
        <v>43831</v>
      </c>
      <c r="C2179" s="52">
        <v>43921</v>
      </c>
      <c r="D2179" s="53" t="s">
        <v>96</v>
      </c>
      <c r="E2179" s="53">
        <v>294</v>
      </c>
      <c r="F2179" s="53" t="s">
        <v>251</v>
      </c>
      <c r="G2179" s="53" t="s">
        <v>251</v>
      </c>
      <c r="H2179" s="53" t="s">
        <v>180</v>
      </c>
      <c r="I2179" s="53" t="s">
        <v>1333</v>
      </c>
      <c r="J2179" s="53" t="s">
        <v>1334</v>
      </c>
      <c r="K2179" s="53" t="s">
        <v>257</v>
      </c>
      <c r="L2179" s="53" t="s">
        <v>101</v>
      </c>
      <c r="M2179" s="53" t="s">
        <v>240</v>
      </c>
      <c r="N2179" s="53" t="s">
        <v>103</v>
      </c>
      <c r="O2179" s="53">
        <v>0</v>
      </c>
      <c r="P2179" s="54">
        <v>0</v>
      </c>
      <c r="Q2179" s="53" t="s">
        <v>121</v>
      </c>
      <c r="R2179" s="53" t="s">
        <v>122</v>
      </c>
      <c r="S2179" s="53" t="s">
        <v>122</v>
      </c>
      <c r="T2179" s="53" t="s">
        <v>121</v>
      </c>
      <c r="U2179" s="53" t="s">
        <v>136</v>
      </c>
      <c r="V2179" s="53" t="s">
        <v>136</v>
      </c>
      <c r="W2179" s="53" t="s">
        <v>240</v>
      </c>
      <c r="X2179" s="55">
        <v>43861</v>
      </c>
      <c r="Y2179" s="55">
        <f t="shared" si="181"/>
        <v>43861</v>
      </c>
      <c r="Z2179" s="53">
        <f t="shared" si="182"/>
        <v>2172</v>
      </c>
      <c r="AA2179" s="54">
        <v>1160</v>
      </c>
      <c r="AB2179" s="54">
        <v>0</v>
      </c>
      <c r="AC2179" s="52"/>
      <c r="AD2179" s="56" t="s">
        <v>400</v>
      </c>
      <c r="AE2179" s="53">
        <f t="shared" si="179"/>
        <v>2172</v>
      </c>
      <c r="AF2179" s="57" t="s">
        <v>2790</v>
      </c>
      <c r="AG2179" s="58" t="s">
        <v>173</v>
      </c>
      <c r="AH2179" s="52">
        <f t="shared" si="177"/>
        <v>43921</v>
      </c>
      <c r="AI2179" s="52">
        <f t="shared" si="178"/>
        <v>43921</v>
      </c>
      <c r="AJ2179" s="53" t="s">
        <v>402</v>
      </c>
    </row>
    <row r="2180" spans="1:36" ht="15" customHeight="1">
      <c r="A2180" s="51">
        <f t="shared" si="180"/>
        <v>2020</v>
      </c>
      <c r="B2180" s="52">
        <v>43831</v>
      </c>
      <c r="C2180" s="52">
        <v>43921</v>
      </c>
      <c r="D2180" s="53" t="s">
        <v>96</v>
      </c>
      <c r="E2180" s="53">
        <v>368</v>
      </c>
      <c r="F2180" s="53" t="s">
        <v>2781</v>
      </c>
      <c r="G2180" s="53" t="s">
        <v>646</v>
      </c>
      <c r="H2180" s="53" t="s">
        <v>2781</v>
      </c>
      <c r="I2180" s="53" t="s">
        <v>300</v>
      </c>
      <c r="J2180" s="53" t="s">
        <v>2782</v>
      </c>
      <c r="K2180" s="53" t="s">
        <v>665</v>
      </c>
      <c r="L2180" s="53" t="s">
        <v>101</v>
      </c>
      <c r="M2180" s="53" t="s">
        <v>240</v>
      </c>
      <c r="N2180" s="53" t="s">
        <v>103</v>
      </c>
      <c r="O2180" s="53">
        <v>0</v>
      </c>
      <c r="P2180" s="54">
        <v>0</v>
      </c>
      <c r="Q2180" s="53" t="s">
        <v>121</v>
      </c>
      <c r="R2180" s="53" t="s">
        <v>122</v>
      </c>
      <c r="S2180" s="53" t="s">
        <v>122</v>
      </c>
      <c r="T2180" s="53" t="s">
        <v>121</v>
      </c>
      <c r="U2180" s="53" t="s">
        <v>136</v>
      </c>
      <c r="V2180" s="53" t="s">
        <v>136</v>
      </c>
      <c r="W2180" s="53" t="s">
        <v>240</v>
      </c>
      <c r="X2180" s="55">
        <v>43861</v>
      </c>
      <c r="Y2180" s="55">
        <f t="shared" si="181"/>
        <v>43861</v>
      </c>
      <c r="Z2180" s="53">
        <f t="shared" si="182"/>
        <v>2173</v>
      </c>
      <c r="AA2180" s="54">
        <v>1160</v>
      </c>
      <c r="AB2180" s="54">
        <v>0</v>
      </c>
      <c r="AC2180" s="52"/>
      <c r="AD2180" s="56" t="s">
        <v>400</v>
      </c>
      <c r="AE2180" s="53">
        <f t="shared" si="179"/>
        <v>2173</v>
      </c>
      <c r="AF2180" s="57" t="s">
        <v>2791</v>
      </c>
      <c r="AG2180" s="58" t="s">
        <v>173</v>
      </c>
      <c r="AH2180" s="52">
        <f t="shared" si="177"/>
        <v>43921</v>
      </c>
      <c r="AI2180" s="52">
        <f t="shared" si="178"/>
        <v>43921</v>
      </c>
      <c r="AJ2180" s="53" t="s">
        <v>402</v>
      </c>
    </row>
    <row r="2181" spans="1:36" ht="15" customHeight="1">
      <c r="A2181" s="51">
        <f t="shared" si="180"/>
        <v>2020</v>
      </c>
      <c r="B2181" s="52">
        <v>43831</v>
      </c>
      <c r="C2181" s="52">
        <v>43921</v>
      </c>
      <c r="D2181" s="53" t="s">
        <v>96</v>
      </c>
      <c r="E2181" s="53">
        <v>368</v>
      </c>
      <c r="F2181" s="53" t="s">
        <v>2781</v>
      </c>
      <c r="G2181" s="53" t="s">
        <v>2792</v>
      </c>
      <c r="H2181" s="53" t="s">
        <v>2781</v>
      </c>
      <c r="I2181" s="53" t="s">
        <v>2355</v>
      </c>
      <c r="J2181" s="53" t="s">
        <v>2355</v>
      </c>
      <c r="K2181" s="53" t="s">
        <v>2793</v>
      </c>
      <c r="L2181" s="53" t="s">
        <v>101</v>
      </c>
      <c r="M2181" s="53" t="s">
        <v>240</v>
      </c>
      <c r="N2181" s="53" t="s">
        <v>103</v>
      </c>
      <c r="O2181" s="53">
        <v>0</v>
      </c>
      <c r="P2181" s="54">
        <v>0</v>
      </c>
      <c r="Q2181" s="53" t="s">
        <v>121</v>
      </c>
      <c r="R2181" s="53" t="s">
        <v>122</v>
      </c>
      <c r="S2181" s="53" t="s">
        <v>122</v>
      </c>
      <c r="T2181" s="53" t="s">
        <v>121</v>
      </c>
      <c r="U2181" s="53" t="s">
        <v>136</v>
      </c>
      <c r="V2181" s="53" t="s">
        <v>136</v>
      </c>
      <c r="W2181" s="53" t="s">
        <v>240</v>
      </c>
      <c r="X2181" s="55">
        <v>43861</v>
      </c>
      <c r="Y2181" s="55">
        <f t="shared" si="181"/>
        <v>43861</v>
      </c>
      <c r="Z2181" s="53">
        <f t="shared" si="182"/>
        <v>2174</v>
      </c>
      <c r="AA2181" s="54">
        <v>1160</v>
      </c>
      <c r="AB2181" s="54">
        <v>0</v>
      </c>
      <c r="AC2181" s="52"/>
      <c r="AD2181" s="56" t="s">
        <v>400</v>
      </c>
      <c r="AE2181" s="53">
        <f t="shared" si="179"/>
        <v>2174</v>
      </c>
      <c r="AF2181" s="57" t="s">
        <v>2791</v>
      </c>
      <c r="AG2181" s="58" t="s">
        <v>173</v>
      </c>
      <c r="AH2181" s="52">
        <f t="shared" si="177"/>
        <v>43921</v>
      </c>
      <c r="AI2181" s="52">
        <f t="shared" si="178"/>
        <v>43921</v>
      </c>
      <c r="AJ2181" s="53" t="s">
        <v>402</v>
      </c>
    </row>
    <row r="2182" spans="1:36" s="64" customFormat="1" ht="15" customHeight="1">
      <c r="A2182" s="51">
        <f t="shared" si="180"/>
        <v>2020</v>
      </c>
      <c r="B2182" s="52">
        <v>43922</v>
      </c>
      <c r="C2182" s="52">
        <v>44012</v>
      </c>
      <c r="D2182" s="53" t="s">
        <v>96</v>
      </c>
      <c r="E2182" s="53">
        <v>290</v>
      </c>
      <c r="F2182" s="53" t="s">
        <v>251</v>
      </c>
      <c r="G2182" s="53" t="s">
        <v>251</v>
      </c>
      <c r="H2182" s="53" t="s">
        <v>293</v>
      </c>
      <c r="I2182" s="53" t="s">
        <v>2817</v>
      </c>
      <c r="J2182" s="53" t="s">
        <v>2818</v>
      </c>
      <c r="K2182" s="53" t="s">
        <v>306</v>
      </c>
      <c r="L2182" s="53" t="s">
        <v>101</v>
      </c>
      <c r="M2182" s="53" t="s">
        <v>2780</v>
      </c>
      <c r="N2182" s="53" t="s">
        <v>103</v>
      </c>
      <c r="O2182" s="53">
        <v>0</v>
      </c>
      <c r="P2182" s="54">
        <v>0</v>
      </c>
      <c r="Q2182" s="53" t="s">
        <v>121</v>
      </c>
      <c r="R2182" s="53" t="s">
        <v>122</v>
      </c>
      <c r="S2182" s="53" t="s">
        <v>122</v>
      </c>
      <c r="T2182" s="53" t="s">
        <v>121</v>
      </c>
      <c r="U2182" s="53" t="s">
        <v>122</v>
      </c>
      <c r="V2182" s="53" t="s">
        <v>122</v>
      </c>
      <c r="W2182" s="53" t="s">
        <v>296</v>
      </c>
      <c r="X2182" s="55">
        <v>43949</v>
      </c>
      <c r="Y2182" s="55">
        <f t="shared" ref="Y2182" si="183">+X2182</f>
        <v>43949</v>
      </c>
      <c r="Z2182" s="53">
        <f>+Z2181+1</f>
        <v>2175</v>
      </c>
      <c r="AA2182" s="54">
        <v>2512.56</v>
      </c>
      <c r="AB2182" s="54">
        <v>0</v>
      </c>
      <c r="AC2182" s="52"/>
      <c r="AD2182" s="56" t="s">
        <v>400</v>
      </c>
      <c r="AE2182" s="53">
        <f>+AE2181+1</f>
        <v>2175</v>
      </c>
      <c r="AF2182" s="57" t="s">
        <v>2844</v>
      </c>
      <c r="AG2182" s="58" t="s">
        <v>173</v>
      </c>
      <c r="AH2182" s="52">
        <f t="shared" ref="AH2182" si="184">+C2182</f>
        <v>44012</v>
      </c>
      <c r="AI2182" s="52">
        <f t="shared" ref="AI2182" si="185">+AH2182</f>
        <v>44012</v>
      </c>
      <c r="AJ2182" s="53" t="s">
        <v>402</v>
      </c>
    </row>
    <row r="2183" spans="1:36" s="64" customFormat="1" ht="15" customHeight="1">
      <c r="A2183" s="51">
        <f t="shared" si="180"/>
        <v>2020</v>
      </c>
      <c r="B2183" s="52">
        <v>43922</v>
      </c>
      <c r="C2183" s="52">
        <v>44012</v>
      </c>
      <c r="D2183" s="53" t="s">
        <v>96</v>
      </c>
      <c r="E2183" s="53">
        <v>290</v>
      </c>
      <c r="F2183" s="53" t="s">
        <v>251</v>
      </c>
      <c r="G2183" s="53" t="s">
        <v>251</v>
      </c>
      <c r="H2183" s="53" t="s">
        <v>293</v>
      </c>
      <c r="I2183" s="53" t="s">
        <v>2817</v>
      </c>
      <c r="J2183" s="53" t="s">
        <v>2818</v>
      </c>
      <c r="K2183" s="53" t="s">
        <v>306</v>
      </c>
      <c r="L2183" s="53" t="s">
        <v>101</v>
      </c>
      <c r="M2183" s="53" t="s">
        <v>2780</v>
      </c>
      <c r="N2183" s="53" t="s">
        <v>103</v>
      </c>
      <c r="O2183" s="53">
        <v>0</v>
      </c>
      <c r="P2183" s="54">
        <v>0</v>
      </c>
      <c r="Q2183" s="53" t="s">
        <v>121</v>
      </c>
      <c r="R2183" s="53" t="s">
        <v>122</v>
      </c>
      <c r="S2183" s="53" t="s">
        <v>122</v>
      </c>
      <c r="T2183" s="53" t="s">
        <v>121</v>
      </c>
      <c r="U2183" s="53" t="s">
        <v>122</v>
      </c>
      <c r="V2183" s="53" t="s">
        <v>122</v>
      </c>
      <c r="W2183" s="53" t="s">
        <v>296</v>
      </c>
      <c r="X2183" s="55">
        <v>43949</v>
      </c>
      <c r="Y2183" s="55">
        <f t="shared" ref="Y2183:Y2192" si="186">+X2183</f>
        <v>43949</v>
      </c>
      <c r="Z2183" s="53">
        <f t="shared" ref="Z2183:Z2252" si="187">+Z2182+1</f>
        <v>2176</v>
      </c>
      <c r="AA2183" s="54">
        <v>2512.56</v>
      </c>
      <c r="AB2183" s="54">
        <v>0</v>
      </c>
      <c r="AC2183" s="52"/>
      <c r="AD2183" s="56" t="s">
        <v>400</v>
      </c>
      <c r="AE2183" s="53">
        <f>+AE2182+1</f>
        <v>2176</v>
      </c>
      <c r="AF2183" s="57" t="s">
        <v>2844</v>
      </c>
      <c r="AG2183" s="58" t="s">
        <v>173</v>
      </c>
      <c r="AH2183" s="52">
        <f t="shared" ref="AH2183:AH2192" si="188">+C2183</f>
        <v>44012</v>
      </c>
      <c r="AI2183" s="52">
        <f t="shared" ref="AI2183:AI2192" si="189">+AH2183</f>
        <v>44012</v>
      </c>
      <c r="AJ2183" s="53" t="s">
        <v>402</v>
      </c>
    </row>
    <row r="2184" spans="1:36" ht="15" customHeight="1">
      <c r="A2184" s="51">
        <f t="shared" si="180"/>
        <v>2020</v>
      </c>
      <c r="B2184" s="52">
        <v>43922</v>
      </c>
      <c r="C2184" s="52">
        <v>44012</v>
      </c>
      <c r="D2184" s="53" t="s">
        <v>96</v>
      </c>
      <c r="E2184" s="53">
        <v>290</v>
      </c>
      <c r="F2184" s="53" t="s">
        <v>251</v>
      </c>
      <c r="G2184" s="53" t="s">
        <v>251</v>
      </c>
      <c r="H2184" s="53" t="s">
        <v>293</v>
      </c>
      <c r="I2184" s="53" t="s">
        <v>2817</v>
      </c>
      <c r="J2184" s="53" t="s">
        <v>2818</v>
      </c>
      <c r="K2184" s="53" t="s">
        <v>306</v>
      </c>
      <c r="L2184" s="53" t="s">
        <v>101</v>
      </c>
      <c r="M2184" s="53" t="s">
        <v>2780</v>
      </c>
      <c r="N2184" s="53" t="s">
        <v>103</v>
      </c>
      <c r="O2184" s="53">
        <v>0</v>
      </c>
      <c r="P2184" s="54">
        <v>0</v>
      </c>
      <c r="Q2184" s="53" t="s">
        <v>121</v>
      </c>
      <c r="R2184" s="53" t="s">
        <v>122</v>
      </c>
      <c r="S2184" s="53" t="s">
        <v>122</v>
      </c>
      <c r="T2184" s="53" t="s">
        <v>121</v>
      </c>
      <c r="U2184" s="53" t="s">
        <v>122</v>
      </c>
      <c r="V2184" s="53" t="s">
        <v>122</v>
      </c>
      <c r="W2184" s="53" t="s">
        <v>296</v>
      </c>
      <c r="X2184" s="55">
        <v>43949</v>
      </c>
      <c r="Y2184" s="55">
        <f t="shared" si="186"/>
        <v>43949</v>
      </c>
      <c r="Z2184" s="53">
        <f t="shared" si="187"/>
        <v>2177</v>
      </c>
      <c r="AA2184" s="54">
        <v>2512.56</v>
      </c>
      <c r="AB2184" s="54">
        <v>0</v>
      </c>
      <c r="AC2184" s="52"/>
      <c r="AD2184" s="56" t="s">
        <v>400</v>
      </c>
      <c r="AE2184" s="53">
        <f t="shared" ref="AE2184:AE2247" si="190">+AE2183+1</f>
        <v>2177</v>
      </c>
      <c r="AF2184" s="57" t="s">
        <v>2844</v>
      </c>
      <c r="AG2184" s="58" t="s">
        <v>173</v>
      </c>
      <c r="AH2184" s="52">
        <f t="shared" si="188"/>
        <v>44012</v>
      </c>
      <c r="AI2184" s="52">
        <f t="shared" si="189"/>
        <v>44012</v>
      </c>
      <c r="AJ2184" s="53" t="s">
        <v>402</v>
      </c>
    </row>
    <row r="2185" spans="1:36" s="64" customFormat="1" ht="15" customHeight="1">
      <c r="A2185" s="51">
        <f t="shared" si="180"/>
        <v>2020</v>
      </c>
      <c r="B2185" s="52">
        <v>43922</v>
      </c>
      <c r="C2185" s="52">
        <v>44012</v>
      </c>
      <c r="D2185" s="53" t="s">
        <v>96</v>
      </c>
      <c r="E2185" s="53">
        <v>290</v>
      </c>
      <c r="F2185" s="53" t="s">
        <v>251</v>
      </c>
      <c r="G2185" s="53" t="s">
        <v>251</v>
      </c>
      <c r="H2185" s="53" t="s">
        <v>293</v>
      </c>
      <c r="I2185" s="53" t="s">
        <v>2817</v>
      </c>
      <c r="J2185" s="53" t="s">
        <v>2818</v>
      </c>
      <c r="K2185" s="53" t="s">
        <v>306</v>
      </c>
      <c r="L2185" s="53" t="s">
        <v>101</v>
      </c>
      <c r="M2185" s="53" t="s">
        <v>2780</v>
      </c>
      <c r="N2185" s="53" t="s">
        <v>103</v>
      </c>
      <c r="O2185" s="53">
        <v>0</v>
      </c>
      <c r="P2185" s="54">
        <v>0</v>
      </c>
      <c r="Q2185" s="53" t="s">
        <v>121</v>
      </c>
      <c r="R2185" s="53" t="s">
        <v>122</v>
      </c>
      <c r="S2185" s="53" t="s">
        <v>122</v>
      </c>
      <c r="T2185" s="53" t="s">
        <v>121</v>
      </c>
      <c r="U2185" s="53" t="s">
        <v>122</v>
      </c>
      <c r="V2185" s="53" t="s">
        <v>122</v>
      </c>
      <c r="W2185" s="53" t="s">
        <v>296</v>
      </c>
      <c r="X2185" s="55">
        <v>43949</v>
      </c>
      <c r="Y2185" s="55">
        <f t="shared" si="186"/>
        <v>43949</v>
      </c>
      <c r="Z2185" s="53">
        <f t="shared" si="187"/>
        <v>2178</v>
      </c>
      <c r="AA2185" s="54">
        <v>2512.56</v>
      </c>
      <c r="AB2185" s="54">
        <v>0</v>
      </c>
      <c r="AC2185" s="52"/>
      <c r="AD2185" s="56" t="s">
        <v>400</v>
      </c>
      <c r="AE2185" s="53">
        <f t="shared" si="190"/>
        <v>2178</v>
      </c>
      <c r="AF2185" s="57" t="s">
        <v>2844</v>
      </c>
      <c r="AG2185" s="58" t="s">
        <v>173</v>
      </c>
      <c r="AH2185" s="52">
        <f t="shared" si="188"/>
        <v>44012</v>
      </c>
      <c r="AI2185" s="52">
        <f t="shared" si="189"/>
        <v>44012</v>
      </c>
      <c r="AJ2185" s="53" t="s">
        <v>402</v>
      </c>
    </row>
    <row r="2186" spans="1:36" s="64" customFormat="1" ht="15" customHeight="1">
      <c r="A2186" s="51">
        <f t="shared" si="180"/>
        <v>2020</v>
      </c>
      <c r="B2186" s="52">
        <v>43922</v>
      </c>
      <c r="C2186" s="52">
        <v>44012</v>
      </c>
      <c r="D2186" s="53" t="s">
        <v>96</v>
      </c>
      <c r="E2186" s="53">
        <v>290</v>
      </c>
      <c r="F2186" s="53" t="s">
        <v>251</v>
      </c>
      <c r="G2186" s="53" t="s">
        <v>251</v>
      </c>
      <c r="H2186" s="53" t="s">
        <v>293</v>
      </c>
      <c r="I2186" s="53" t="s">
        <v>2817</v>
      </c>
      <c r="J2186" s="53" t="s">
        <v>2818</v>
      </c>
      <c r="K2186" s="53" t="s">
        <v>306</v>
      </c>
      <c r="L2186" s="53" t="s">
        <v>101</v>
      </c>
      <c r="M2186" s="53" t="s">
        <v>2780</v>
      </c>
      <c r="N2186" s="53" t="s">
        <v>103</v>
      </c>
      <c r="O2186" s="53">
        <v>0</v>
      </c>
      <c r="P2186" s="54">
        <v>0</v>
      </c>
      <c r="Q2186" s="53" t="s">
        <v>121</v>
      </c>
      <c r="R2186" s="53" t="s">
        <v>122</v>
      </c>
      <c r="S2186" s="53" t="s">
        <v>122</v>
      </c>
      <c r="T2186" s="53" t="s">
        <v>121</v>
      </c>
      <c r="U2186" s="53" t="s">
        <v>122</v>
      </c>
      <c r="V2186" s="53" t="s">
        <v>122</v>
      </c>
      <c r="W2186" s="53" t="s">
        <v>296</v>
      </c>
      <c r="X2186" s="55">
        <v>43949</v>
      </c>
      <c r="Y2186" s="55">
        <f t="shared" si="186"/>
        <v>43949</v>
      </c>
      <c r="Z2186" s="53">
        <f t="shared" si="187"/>
        <v>2179</v>
      </c>
      <c r="AA2186" s="54">
        <v>2512.56</v>
      </c>
      <c r="AB2186" s="54">
        <v>0</v>
      </c>
      <c r="AC2186" s="52"/>
      <c r="AD2186" s="56" t="s">
        <v>400</v>
      </c>
      <c r="AE2186" s="53">
        <f t="shared" si="190"/>
        <v>2179</v>
      </c>
      <c r="AF2186" s="57" t="s">
        <v>2844</v>
      </c>
      <c r="AG2186" s="58" t="s">
        <v>173</v>
      </c>
      <c r="AH2186" s="52">
        <f t="shared" si="188"/>
        <v>44012</v>
      </c>
      <c r="AI2186" s="52">
        <f t="shared" si="189"/>
        <v>44012</v>
      </c>
      <c r="AJ2186" s="53" t="s">
        <v>402</v>
      </c>
    </row>
    <row r="2187" spans="1:36" s="64" customFormat="1" ht="15" customHeight="1">
      <c r="A2187" s="51">
        <f t="shared" si="180"/>
        <v>2020</v>
      </c>
      <c r="B2187" s="52">
        <v>43922</v>
      </c>
      <c r="C2187" s="52">
        <v>44012</v>
      </c>
      <c r="D2187" s="53" t="s">
        <v>96</v>
      </c>
      <c r="E2187" s="53">
        <v>290</v>
      </c>
      <c r="F2187" s="53" t="s">
        <v>251</v>
      </c>
      <c r="G2187" s="53" t="s">
        <v>251</v>
      </c>
      <c r="H2187" s="53" t="s">
        <v>293</v>
      </c>
      <c r="I2187" s="53" t="s">
        <v>2817</v>
      </c>
      <c r="J2187" s="53" t="s">
        <v>2818</v>
      </c>
      <c r="K2187" s="53" t="s">
        <v>306</v>
      </c>
      <c r="L2187" s="53" t="s">
        <v>101</v>
      </c>
      <c r="M2187" s="53" t="s">
        <v>2780</v>
      </c>
      <c r="N2187" s="53" t="s">
        <v>103</v>
      </c>
      <c r="O2187" s="53">
        <v>0</v>
      </c>
      <c r="P2187" s="54">
        <v>0</v>
      </c>
      <c r="Q2187" s="53" t="s">
        <v>121</v>
      </c>
      <c r="R2187" s="53" t="s">
        <v>122</v>
      </c>
      <c r="S2187" s="53" t="s">
        <v>122</v>
      </c>
      <c r="T2187" s="53" t="s">
        <v>121</v>
      </c>
      <c r="U2187" s="53" t="s">
        <v>122</v>
      </c>
      <c r="V2187" s="53" t="s">
        <v>122</v>
      </c>
      <c r="W2187" s="53" t="s">
        <v>296</v>
      </c>
      <c r="X2187" s="55">
        <v>43949</v>
      </c>
      <c r="Y2187" s="55">
        <f t="shared" si="186"/>
        <v>43949</v>
      </c>
      <c r="Z2187" s="53">
        <f t="shared" si="187"/>
        <v>2180</v>
      </c>
      <c r="AA2187" s="54">
        <v>2512.56</v>
      </c>
      <c r="AB2187" s="54">
        <v>0</v>
      </c>
      <c r="AC2187" s="52"/>
      <c r="AD2187" s="56" t="s">
        <v>400</v>
      </c>
      <c r="AE2187" s="53">
        <f t="shared" si="190"/>
        <v>2180</v>
      </c>
      <c r="AF2187" s="57" t="s">
        <v>2844</v>
      </c>
      <c r="AG2187" s="58" t="s">
        <v>173</v>
      </c>
      <c r="AH2187" s="52">
        <f t="shared" si="188"/>
        <v>44012</v>
      </c>
      <c r="AI2187" s="52">
        <f t="shared" si="189"/>
        <v>44012</v>
      </c>
      <c r="AJ2187" s="53" t="s">
        <v>402</v>
      </c>
    </row>
    <row r="2188" spans="1:36" s="64" customFormat="1" ht="15" customHeight="1">
      <c r="A2188" s="51">
        <f t="shared" si="180"/>
        <v>2020</v>
      </c>
      <c r="B2188" s="52">
        <v>43922</v>
      </c>
      <c r="C2188" s="52">
        <v>44012</v>
      </c>
      <c r="D2188" s="53" t="s">
        <v>96</v>
      </c>
      <c r="E2188" s="53">
        <v>290</v>
      </c>
      <c r="F2188" s="53" t="s">
        <v>251</v>
      </c>
      <c r="G2188" s="53" t="s">
        <v>251</v>
      </c>
      <c r="H2188" s="53" t="s">
        <v>293</v>
      </c>
      <c r="I2188" s="53" t="s">
        <v>2817</v>
      </c>
      <c r="J2188" s="53" t="s">
        <v>2818</v>
      </c>
      <c r="K2188" s="53" t="s">
        <v>306</v>
      </c>
      <c r="L2188" s="53" t="s">
        <v>101</v>
      </c>
      <c r="M2188" s="53" t="s">
        <v>2780</v>
      </c>
      <c r="N2188" s="53" t="s">
        <v>103</v>
      </c>
      <c r="O2188" s="53">
        <v>0</v>
      </c>
      <c r="P2188" s="54">
        <v>0</v>
      </c>
      <c r="Q2188" s="53" t="s">
        <v>121</v>
      </c>
      <c r="R2188" s="53" t="s">
        <v>122</v>
      </c>
      <c r="S2188" s="53" t="s">
        <v>122</v>
      </c>
      <c r="T2188" s="53" t="s">
        <v>121</v>
      </c>
      <c r="U2188" s="53" t="s">
        <v>122</v>
      </c>
      <c r="V2188" s="53" t="s">
        <v>122</v>
      </c>
      <c r="W2188" s="53" t="s">
        <v>296</v>
      </c>
      <c r="X2188" s="55">
        <v>43949</v>
      </c>
      <c r="Y2188" s="55">
        <f t="shared" si="186"/>
        <v>43949</v>
      </c>
      <c r="Z2188" s="53">
        <f t="shared" si="187"/>
        <v>2181</v>
      </c>
      <c r="AA2188" s="54">
        <v>2512.56</v>
      </c>
      <c r="AB2188" s="54">
        <v>0</v>
      </c>
      <c r="AC2188" s="52"/>
      <c r="AD2188" s="56" t="s">
        <v>400</v>
      </c>
      <c r="AE2188" s="53">
        <f t="shared" si="190"/>
        <v>2181</v>
      </c>
      <c r="AF2188" s="57" t="s">
        <v>2844</v>
      </c>
      <c r="AG2188" s="58" t="s">
        <v>173</v>
      </c>
      <c r="AH2188" s="52">
        <f t="shared" si="188"/>
        <v>44012</v>
      </c>
      <c r="AI2188" s="52">
        <f t="shared" si="189"/>
        <v>44012</v>
      </c>
      <c r="AJ2188" s="53" t="s">
        <v>402</v>
      </c>
    </row>
    <row r="2189" spans="1:36" s="64" customFormat="1" ht="15" customHeight="1">
      <c r="A2189" s="51">
        <f t="shared" si="180"/>
        <v>2020</v>
      </c>
      <c r="B2189" s="52">
        <v>43922</v>
      </c>
      <c r="C2189" s="52">
        <v>44012</v>
      </c>
      <c r="D2189" s="53" t="s">
        <v>96</v>
      </c>
      <c r="E2189" s="53">
        <v>290</v>
      </c>
      <c r="F2189" s="53" t="s">
        <v>251</v>
      </c>
      <c r="G2189" s="53" t="s">
        <v>251</v>
      </c>
      <c r="H2189" s="53" t="s">
        <v>293</v>
      </c>
      <c r="I2189" s="53" t="s">
        <v>2817</v>
      </c>
      <c r="J2189" s="53" t="s">
        <v>2818</v>
      </c>
      <c r="K2189" s="53" t="s">
        <v>306</v>
      </c>
      <c r="L2189" s="53" t="s">
        <v>101</v>
      </c>
      <c r="M2189" s="53" t="s">
        <v>2780</v>
      </c>
      <c r="N2189" s="53" t="s">
        <v>103</v>
      </c>
      <c r="O2189" s="53">
        <v>0</v>
      </c>
      <c r="P2189" s="54">
        <v>0</v>
      </c>
      <c r="Q2189" s="53" t="s">
        <v>121</v>
      </c>
      <c r="R2189" s="53" t="s">
        <v>122</v>
      </c>
      <c r="S2189" s="53" t="s">
        <v>122</v>
      </c>
      <c r="T2189" s="53" t="s">
        <v>121</v>
      </c>
      <c r="U2189" s="53" t="s">
        <v>122</v>
      </c>
      <c r="V2189" s="53" t="s">
        <v>122</v>
      </c>
      <c r="W2189" s="53" t="s">
        <v>296</v>
      </c>
      <c r="X2189" s="55">
        <v>43949</v>
      </c>
      <c r="Y2189" s="55">
        <f t="shared" si="186"/>
        <v>43949</v>
      </c>
      <c r="Z2189" s="53">
        <f t="shared" si="187"/>
        <v>2182</v>
      </c>
      <c r="AA2189" s="54">
        <v>2512.56</v>
      </c>
      <c r="AB2189" s="54">
        <v>0</v>
      </c>
      <c r="AC2189" s="52"/>
      <c r="AD2189" s="56" t="s">
        <v>400</v>
      </c>
      <c r="AE2189" s="53">
        <f t="shared" si="190"/>
        <v>2182</v>
      </c>
      <c r="AF2189" s="57" t="s">
        <v>2844</v>
      </c>
      <c r="AG2189" s="58" t="s">
        <v>173</v>
      </c>
      <c r="AH2189" s="52">
        <f t="shared" si="188"/>
        <v>44012</v>
      </c>
      <c r="AI2189" s="52">
        <f t="shared" si="189"/>
        <v>44012</v>
      </c>
      <c r="AJ2189" s="53" t="s">
        <v>402</v>
      </c>
    </row>
    <row r="2190" spans="1:36" s="64" customFormat="1" ht="15" customHeight="1">
      <c r="A2190" s="51">
        <f t="shared" si="180"/>
        <v>2020</v>
      </c>
      <c r="B2190" s="52">
        <v>43922</v>
      </c>
      <c r="C2190" s="52">
        <v>44012</v>
      </c>
      <c r="D2190" s="53" t="s">
        <v>96</v>
      </c>
      <c r="E2190" s="53">
        <v>290</v>
      </c>
      <c r="F2190" s="53" t="s">
        <v>251</v>
      </c>
      <c r="G2190" s="53" t="s">
        <v>251</v>
      </c>
      <c r="H2190" s="53" t="s">
        <v>293</v>
      </c>
      <c r="I2190" s="53" t="s">
        <v>2817</v>
      </c>
      <c r="J2190" s="53" t="s">
        <v>2818</v>
      </c>
      <c r="K2190" s="53" t="s">
        <v>306</v>
      </c>
      <c r="L2190" s="53" t="s">
        <v>101</v>
      </c>
      <c r="M2190" s="53" t="s">
        <v>2780</v>
      </c>
      <c r="N2190" s="53" t="s">
        <v>103</v>
      </c>
      <c r="O2190" s="53">
        <v>0</v>
      </c>
      <c r="P2190" s="54">
        <v>0</v>
      </c>
      <c r="Q2190" s="53" t="s">
        <v>121</v>
      </c>
      <c r="R2190" s="53" t="s">
        <v>122</v>
      </c>
      <c r="S2190" s="53" t="s">
        <v>122</v>
      </c>
      <c r="T2190" s="53" t="s">
        <v>121</v>
      </c>
      <c r="U2190" s="53" t="s">
        <v>122</v>
      </c>
      <c r="V2190" s="53" t="s">
        <v>122</v>
      </c>
      <c r="W2190" s="53" t="s">
        <v>296</v>
      </c>
      <c r="X2190" s="55">
        <v>43949</v>
      </c>
      <c r="Y2190" s="55">
        <f t="shared" si="186"/>
        <v>43949</v>
      </c>
      <c r="Z2190" s="53">
        <f t="shared" si="187"/>
        <v>2183</v>
      </c>
      <c r="AA2190" s="54">
        <v>2512.56</v>
      </c>
      <c r="AB2190" s="54">
        <v>0</v>
      </c>
      <c r="AC2190" s="52"/>
      <c r="AD2190" s="56" t="s">
        <v>400</v>
      </c>
      <c r="AE2190" s="53">
        <f t="shared" si="190"/>
        <v>2183</v>
      </c>
      <c r="AF2190" s="57" t="s">
        <v>2844</v>
      </c>
      <c r="AG2190" s="58" t="s">
        <v>173</v>
      </c>
      <c r="AH2190" s="52">
        <f t="shared" si="188"/>
        <v>44012</v>
      </c>
      <c r="AI2190" s="52">
        <f t="shared" si="189"/>
        <v>44012</v>
      </c>
      <c r="AJ2190" s="53" t="s">
        <v>402</v>
      </c>
    </row>
    <row r="2191" spans="1:36" s="64" customFormat="1" ht="15" customHeight="1">
      <c r="A2191" s="51">
        <f t="shared" si="180"/>
        <v>2020</v>
      </c>
      <c r="B2191" s="52">
        <v>43922</v>
      </c>
      <c r="C2191" s="52">
        <v>44012</v>
      </c>
      <c r="D2191" s="53" t="s">
        <v>96</v>
      </c>
      <c r="E2191" s="53">
        <v>290</v>
      </c>
      <c r="F2191" s="53" t="s">
        <v>251</v>
      </c>
      <c r="G2191" s="53" t="s">
        <v>251</v>
      </c>
      <c r="H2191" s="53" t="s">
        <v>293</v>
      </c>
      <c r="I2191" s="53" t="s">
        <v>2817</v>
      </c>
      <c r="J2191" s="53" t="s">
        <v>2818</v>
      </c>
      <c r="K2191" s="53" t="s">
        <v>306</v>
      </c>
      <c r="L2191" s="53" t="s">
        <v>101</v>
      </c>
      <c r="M2191" s="53" t="s">
        <v>2780</v>
      </c>
      <c r="N2191" s="53" t="s">
        <v>103</v>
      </c>
      <c r="O2191" s="53">
        <v>0</v>
      </c>
      <c r="P2191" s="54">
        <v>0</v>
      </c>
      <c r="Q2191" s="53" t="s">
        <v>121</v>
      </c>
      <c r="R2191" s="53" t="s">
        <v>122</v>
      </c>
      <c r="S2191" s="53" t="s">
        <v>122</v>
      </c>
      <c r="T2191" s="53" t="s">
        <v>121</v>
      </c>
      <c r="U2191" s="53" t="s">
        <v>122</v>
      </c>
      <c r="V2191" s="53" t="s">
        <v>122</v>
      </c>
      <c r="W2191" s="53" t="s">
        <v>296</v>
      </c>
      <c r="X2191" s="55">
        <v>43949</v>
      </c>
      <c r="Y2191" s="55">
        <f t="shared" si="186"/>
        <v>43949</v>
      </c>
      <c r="Z2191" s="53">
        <f t="shared" si="187"/>
        <v>2184</v>
      </c>
      <c r="AA2191" s="54">
        <v>2512.56</v>
      </c>
      <c r="AB2191" s="54">
        <v>0</v>
      </c>
      <c r="AC2191" s="52"/>
      <c r="AD2191" s="56" t="s">
        <v>400</v>
      </c>
      <c r="AE2191" s="53">
        <f t="shared" si="190"/>
        <v>2184</v>
      </c>
      <c r="AF2191" s="57" t="s">
        <v>2844</v>
      </c>
      <c r="AG2191" s="58" t="s">
        <v>173</v>
      </c>
      <c r="AH2191" s="52">
        <f t="shared" si="188"/>
        <v>44012</v>
      </c>
      <c r="AI2191" s="52">
        <f t="shared" si="189"/>
        <v>44012</v>
      </c>
      <c r="AJ2191" s="53" t="s">
        <v>402</v>
      </c>
    </row>
    <row r="2192" spans="1:36" s="64" customFormat="1" ht="15" customHeight="1">
      <c r="A2192" s="51">
        <f t="shared" si="180"/>
        <v>2020</v>
      </c>
      <c r="B2192" s="52">
        <v>43922</v>
      </c>
      <c r="C2192" s="52">
        <v>44012</v>
      </c>
      <c r="D2192" s="53" t="s">
        <v>96</v>
      </c>
      <c r="E2192" s="53">
        <v>290</v>
      </c>
      <c r="F2192" s="53" t="s">
        <v>251</v>
      </c>
      <c r="G2192" s="53" t="s">
        <v>251</v>
      </c>
      <c r="H2192" s="53" t="s">
        <v>293</v>
      </c>
      <c r="I2192" s="53" t="s">
        <v>2817</v>
      </c>
      <c r="J2192" s="53" t="s">
        <v>2818</v>
      </c>
      <c r="K2192" s="53" t="s">
        <v>306</v>
      </c>
      <c r="L2192" s="53" t="s">
        <v>101</v>
      </c>
      <c r="M2192" s="53" t="s">
        <v>2780</v>
      </c>
      <c r="N2192" s="53" t="s">
        <v>103</v>
      </c>
      <c r="O2192" s="53">
        <v>0</v>
      </c>
      <c r="P2192" s="54">
        <v>0</v>
      </c>
      <c r="Q2192" s="53" t="s">
        <v>121</v>
      </c>
      <c r="R2192" s="53" t="s">
        <v>122</v>
      </c>
      <c r="S2192" s="53" t="s">
        <v>122</v>
      </c>
      <c r="T2192" s="53" t="s">
        <v>121</v>
      </c>
      <c r="U2192" s="53" t="s">
        <v>122</v>
      </c>
      <c r="V2192" s="53" t="s">
        <v>122</v>
      </c>
      <c r="W2192" s="53" t="s">
        <v>296</v>
      </c>
      <c r="X2192" s="55">
        <v>43987</v>
      </c>
      <c r="Y2192" s="55">
        <f t="shared" si="186"/>
        <v>43987</v>
      </c>
      <c r="Z2192" s="53">
        <f t="shared" si="187"/>
        <v>2185</v>
      </c>
      <c r="AA2192" s="54">
        <v>793.44</v>
      </c>
      <c r="AB2192" s="54">
        <v>0</v>
      </c>
      <c r="AC2192" s="52"/>
      <c r="AD2192" s="56" t="s">
        <v>400</v>
      </c>
      <c r="AE2192" s="53">
        <f t="shared" si="190"/>
        <v>2185</v>
      </c>
      <c r="AF2192" s="57" t="s">
        <v>2845</v>
      </c>
      <c r="AG2192" s="58" t="s">
        <v>173</v>
      </c>
      <c r="AH2192" s="52">
        <f t="shared" si="188"/>
        <v>44012</v>
      </c>
      <c r="AI2192" s="52">
        <f t="shared" si="189"/>
        <v>44012</v>
      </c>
      <c r="AJ2192" s="53" t="s">
        <v>402</v>
      </c>
    </row>
    <row r="2193" spans="1:36" s="64" customFormat="1" ht="15" customHeight="1">
      <c r="A2193" s="51">
        <f t="shared" si="180"/>
        <v>2020</v>
      </c>
      <c r="B2193" s="52">
        <v>43922</v>
      </c>
      <c r="C2193" s="52">
        <v>44012</v>
      </c>
      <c r="D2193" s="53" t="s">
        <v>96</v>
      </c>
      <c r="E2193" s="53">
        <v>290</v>
      </c>
      <c r="F2193" s="53" t="s">
        <v>251</v>
      </c>
      <c r="G2193" s="53" t="s">
        <v>251</v>
      </c>
      <c r="H2193" s="53" t="s">
        <v>293</v>
      </c>
      <c r="I2193" s="53" t="s">
        <v>2817</v>
      </c>
      <c r="J2193" s="53" t="s">
        <v>2818</v>
      </c>
      <c r="K2193" s="53" t="s">
        <v>306</v>
      </c>
      <c r="L2193" s="53" t="s">
        <v>101</v>
      </c>
      <c r="M2193" s="53" t="s">
        <v>2780</v>
      </c>
      <c r="N2193" s="53" t="s">
        <v>103</v>
      </c>
      <c r="O2193" s="53">
        <v>0</v>
      </c>
      <c r="P2193" s="54">
        <v>0</v>
      </c>
      <c r="Q2193" s="53" t="s">
        <v>121</v>
      </c>
      <c r="R2193" s="53" t="s">
        <v>122</v>
      </c>
      <c r="S2193" s="53" t="s">
        <v>122</v>
      </c>
      <c r="T2193" s="53" t="s">
        <v>121</v>
      </c>
      <c r="U2193" s="53" t="s">
        <v>122</v>
      </c>
      <c r="V2193" s="53" t="s">
        <v>122</v>
      </c>
      <c r="W2193" s="53" t="s">
        <v>296</v>
      </c>
      <c r="X2193" s="55">
        <v>43987</v>
      </c>
      <c r="Y2193" s="55">
        <f t="shared" ref="Y2193:Y2201" si="191">+X2193</f>
        <v>43987</v>
      </c>
      <c r="Z2193" s="53">
        <f t="shared" si="187"/>
        <v>2186</v>
      </c>
      <c r="AA2193" s="54">
        <v>793.44</v>
      </c>
      <c r="AB2193" s="54">
        <v>0</v>
      </c>
      <c r="AC2193" s="52"/>
      <c r="AD2193" s="56" t="s">
        <v>400</v>
      </c>
      <c r="AE2193" s="53">
        <f t="shared" si="190"/>
        <v>2186</v>
      </c>
      <c r="AF2193" s="57" t="s">
        <v>2845</v>
      </c>
      <c r="AG2193" s="58" t="s">
        <v>173</v>
      </c>
      <c r="AH2193" s="52">
        <f t="shared" ref="AH2193:AH2203" si="192">+C2193</f>
        <v>44012</v>
      </c>
      <c r="AI2193" s="52">
        <f t="shared" ref="AI2193:AI2203" si="193">+AH2193</f>
        <v>44012</v>
      </c>
      <c r="AJ2193" s="53" t="s">
        <v>402</v>
      </c>
    </row>
    <row r="2194" spans="1:36" s="64" customFormat="1" ht="15" customHeight="1">
      <c r="A2194" s="51">
        <f t="shared" si="180"/>
        <v>2020</v>
      </c>
      <c r="B2194" s="52">
        <v>43922</v>
      </c>
      <c r="C2194" s="52">
        <v>44012</v>
      </c>
      <c r="D2194" s="53" t="s">
        <v>96</v>
      </c>
      <c r="E2194" s="53">
        <v>290</v>
      </c>
      <c r="F2194" s="53" t="s">
        <v>251</v>
      </c>
      <c r="G2194" s="53" t="s">
        <v>251</v>
      </c>
      <c r="H2194" s="53" t="s">
        <v>293</v>
      </c>
      <c r="I2194" s="53" t="s">
        <v>2817</v>
      </c>
      <c r="J2194" s="53" t="s">
        <v>2818</v>
      </c>
      <c r="K2194" s="53" t="s">
        <v>306</v>
      </c>
      <c r="L2194" s="53" t="s">
        <v>101</v>
      </c>
      <c r="M2194" s="53" t="s">
        <v>2780</v>
      </c>
      <c r="N2194" s="53" t="s">
        <v>103</v>
      </c>
      <c r="O2194" s="53">
        <v>0</v>
      </c>
      <c r="P2194" s="54">
        <v>0</v>
      </c>
      <c r="Q2194" s="53" t="s">
        <v>121</v>
      </c>
      <c r="R2194" s="53" t="s">
        <v>122</v>
      </c>
      <c r="S2194" s="53" t="s">
        <v>122</v>
      </c>
      <c r="T2194" s="53" t="s">
        <v>121</v>
      </c>
      <c r="U2194" s="53" t="s">
        <v>122</v>
      </c>
      <c r="V2194" s="53" t="s">
        <v>122</v>
      </c>
      <c r="W2194" s="53" t="s">
        <v>296</v>
      </c>
      <c r="X2194" s="55">
        <v>43987</v>
      </c>
      <c r="Y2194" s="55">
        <f t="shared" si="191"/>
        <v>43987</v>
      </c>
      <c r="Z2194" s="53">
        <f t="shared" si="187"/>
        <v>2187</v>
      </c>
      <c r="AA2194" s="54">
        <v>793.44</v>
      </c>
      <c r="AB2194" s="54">
        <v>0</v>
      </c>
      <c r="AC2194" s="52"/>
      <c r="AD2194" s="56" t="s">
        <v>400</v>
      </c>
      <c r="AE2194" s="53">
        <f t="shared" si="190"/>
        <v>2187</v>
      </c>
      <c r="AF2194" s="57" t="s">
        <v>2845</v>
      </c>
      <c r="AG2194" s="58" t="s">
        <v>173</v>
      </c>
      <c r="AH2194" s="52">
        <f t="shared" si="192"/>
        <v>44012</v>
      </c>
      <c r="AI2194" s="52">
        <f t="shared" si="193"/>
        <v>44012</v>
      </c>
      <c r="AJ2194" s="53" t="s">
        <v>402</v>
      </c>
    </row>
    <row r="2195" spans="1:36" s="64" customFormat="1" ht="15" customHeight="1">
      <c r="A2195" s="51">
        <f t="shared" si="180"/>
        <v>2020</v>
      </c>
      <c r="B2195" s="52">
        <v>43922</v>
      </c>
      <c r="C2195" s="52">
        <v>44012</v>
      </c>
      <c r="D2195" s="53" t="s">
        <v>96</v>
      </c>
      <c r="E2195" s="53">
        <v>290</v>
      </c>
      <c r="F2195" s="53" t="s">
        <v>251</v>
      </c>
      <c r="G2195" s="53" t="s">
        <v>251</v>
      </c>
      <c r="H2195" s="53" t="s">
        <v>293</v>
      </c>
      <c r="I2195" s="53" t="s">
        <v>2817</v>
      </c>
      <c r="J2195" s="53" t="s">
        <v>2818</v>
      </c>
      <c r="K2195" s="53" t="s">
        <v>306</v>
      </c>
      <c r="L2195" s="53" t="s">
        <v>101</v>
      </c>
      <c r="M2195" s="53" t="s">
        <v>2780</v>
      </c>
      <c r="N2195" s="53" t="s">
        <v>103</v>
      </c>
      <c r="O2195" s="53">
        <v>0</v>
      </c>
      <c r="P2195" s="54">
        <v>0</v>
      </c>
      <c r="Q2195" s="53" t="s">
        <v>121</v>
      </c>
      <c r="R2195" s="53" t="s">
        <v>122</v>
      </c>
      <c r="S2195" s="53" t="s">
        <v>122</v>
      </c>
      <c r="T2195" s="53" t="s">
        <v>121</v>
      </c>
      <c r="U2195" s="53" t="s">
        <v>122</v>
      </c>
      <c r="V2195" s="53" t="s">
        <v>122</v>
      </c>
      <c r="W2195" s="53" t="s">
        <v>296</v>
      </c>
      <c r="X2195" s="55">
        <v>43987</v>
      </c>
      <c r="Y2195" s="55">
        <f t="shared" si="191"/>
        <v>43987</v>
      </c>
      <c r="Z2195" s="53">
        <f t="shared" si="187"/>
        <v>2188</v>
      </c>
      <c r="AA2195" s="54">
        <v>793.44</v>
      </c>
      <c r="AB2195" s="54">
        <v>0</v>
      </c>
      <c r="AC2195" s="52"/>
      <c r="AD2195" s="56" t="s">
        <v>400</v>
      </c>
      <c r="AE2195" s="53">
        <f t="shared" si="190"/>
        <v>2188</v>
      </c>
      <c r="AF2195" s="57" t="s">
        <v>2845</v>
      </c>
      <c r="AG2195" s="58" t="s">
        <v>173</v>
      </c>
      <c r="AH2195" s="52">
        <f t="shared" si="192"/>
        <v>44012</v>
      </c>
      <c r="AI2195" s="52">
        <f t="shared" si="193"/>
        <v>44012</v>
      </c>
      <c r="AJ2195" s="53" t="s">
        <v>402</v>
      </c>
    </row>
    <row r="2196" spans="1:36" s="64" customFormat="1" ht="15" customHeight="1">
      <c r="A2196" s="51">
        <f t="shared" si="180"/>
        <v>2020</v>
      </c>
      <c r="B2196" s="52">
        <v>43922</v>
      </c>
      <c r="C2196" s="52">
        <v>44012</v>
      </c>
      <c r="D2196" s="53" t="s">
        <v>96</v>
      </c>
      <c r="E2196" s="53">
        <v>290</v>
      </c>
      <c r="F2196" s="53" t="s">
        <v>251</v>
      </c>
      <c r="G2196" s="53" t="s">
        <v>251</v>
      </c>
      <c r="H2196" s="53" t="s">
        <v>293</v>
      </c>
      <c r="I2196" s="53" t="s">
        <v>2817</v>
      </c>
      <c r="J2196" s="53" t="s">
        <v>2818</v>
      </c>
      <c r="K2196" s="53" t="s">
        <v>306</v>
      </c>
      <c r="L2196" s="53" t="s">
        <v>101</v>
      </c>
      <c r="M2196" s="53" t="s">
        <v>2780</v>
      </c>
      <c r="N2196" s="53" t="s">
        <v>103</v>
      </c>
      <c r="O2196" s="53">
        <v>0</v>
      </c>
      <c r="P2196" s="54">
        <v>0</v>
      </c>
      <c r="Q2196" s="53" t="s">
        <v>121</v>
      </c>
      <c r="R2196" s="53" t="s">
        <v>122</v>
      </c>
      <c r="S2196" s="53" t="s">
        <v>122</v>
      </c>
      <c r="T2196" s="53" t="s">
        <v>121</v>
      </c>
      <c r="U2196" s="53" t="s">
        <v>122</v>
      </c>
      <c r="V2196" s="53" t="s">
        <v>122</v>
      </c>
      <c r="W2196" s="53" t="s">
        <v>296</v>
      </c>
      <c r="X2196" s="55">
        <v>43987</v>
      </c>
      <c r="Y2196" s="55">
        <f t="shared" si="191"/>
        <v>43987</v>
      </c>
      <c r="Z2196" s="53">
        <f t="shared" si="187"/>
        <v>2189</v>
      </c>
      <c r="AA2196" s="54">
        <v>793.44</v>
      </c>
      <c r="AB2196" s="54">
        <v>0</v>
      </c>
      <c r="AC2196" s="52"/>
      <c r="AD2196" s="56" t="s">
        <v>400</v>
      </c>
      <c r="AE2196" s="53">
        <f t="shared" si="190"/>
        <v>2189</v>
      </c>
      <c r="AF2196" s="57" t="s">
        <v>2845</v>
      </c>
      <c r="AG2196" s="58" t="s">
        <v>173</v>
      </c>
      <c r="AH2196" s="52">
        <f t="shared" si="192"/>
        <v>44012</v>
      </c>
      <c r="AI2196" s="52">
        <f t="shared" si="193"/>
        <v>44012</v>
      </c>
      <c r="AJ2196" s="53" t="s">
        <v>402</v>
      </c>
    </row>
    <row r="2197" spans="1:36" s="64" customFormat="1" ht="15" customHeight="1">
      <c r="A2197" s="51">
        <f t="shared" si="180"/>
        <v>2020</v>
      </c>
      <c r="B2197" s="52">
        <v>43922</v>
      </c>
      <c r="C2197" s="52">
        <v>44012</v>
      </c>
      <c r="D2197" s="53" t="s">
        <v>96</v>
      </c>
      <c r="E2197" s="53">
        <v>290</v>
      </c>
      <c r="F2197" s="53" t="s">
        <v>251</v>
      </c>
      <c r="G2197" s="53" t="s">
        <v>251</v>
      </c>
      <c r="H2197" s="53" t="s">
        <v>293</v>
      </c>
      <c r="I2197" s="53" t="s">
        <v>2817</v>
      </c>
      <c r="J2197" s="53" t="s">
        <v>2818</v>
      </c>
      <c r="K2197" s="53" t="s">
        <v>306</v>
      </c>
      <c r="L2197" s="53" t="s">
        <v>101</v>
      </c>
      <c r="M2197" s="53" t="s">
        <v>2780</v>
      </c>
      <c r="N2197" s="53" t="s">
        <v>103</v>
      </c>
      <c r="O2197" s="53">
        <v>0</v>
      </c>
      <c r="P2197" s="54">
        <v>0</v>
      </c>
      <c r="Q2197" s="53" t="s">
        <v>121</v>
      </c>
      <c r="R2197" s="53" t="s">
        <v>122</v>
      </c>
      <c r="S2197" s="53" t="s">
        <v>122</v>
      </c>
      <c r="T2197" s="53" t="s">
        <v>121</v>
      </c>
      <c r="U2197" s="53" t="s">
        <v>122</v>
      </c>
      <c r="V2197" s="53" t="s">
        <v>122</v>
      </c>
      <c r="W2197" s="53" t="s">
        <v>296</v>
      </c>
      <c r="X2197" s="55">
        <v>43987</v>
      </c>
      <c r="Y2197" s="55">
        <f t="shared" si="191"/>
        <v>43987</v>
      </c>
      <c r="Z2197" s="53">
        <f t="shared" si="187"/>
        <v>2190</v>
      </c>
      <c r="AA2197" s="54">
        <v>793.44</v>
      </c>
      <c r="AB2197" s="54">
        <v>0</v>
      </c>
      <c r="AC2197" s="52"/>
      <c r="AD2197" s="56" t="s">
        <v>400</v>
      </c>
      <c r="AE2197" s="53">
        <f t="shared" si="190"/>
        <v>2190</v>
      </c>
      <c r="AF2197" s="57" t="s">
        <v>2845</v>
      </c>
      <c r="AG2197" s="58" t="s">
        <v>173</v>
      </c>
      <c r="AH2197" s="52">
        <f t="shared" si="192"/>
        <v>44012</v>
      </c>
      <c r="AI2197" s="52">
        <f t="shared" si="193"/>
        <v>44012</v>
      </c>
      <c r="AJ2197" s="53" t="s">
        <v>402</v>
      </c>
    </row>
    <row r="2198" spans="1:36" s="64" customFormat="1" ht="15" customHeight="1">
      <c r="A2198" s="51">
        <f t="shared" si="180"/>
        <v>2020</v>
      </c>
      <c r="B2198" s="52">
        <v>43922</v>
      </c>
      <c r="C2198" s="52">
        <v>44012</v>
      </c>
      <c r="D2198" s="53" t="s">
        <v>96</v>
      </c>
      <c r="E2198" s="53">
        <v>290</v>
      </c>
      <c r="F2198" s="53" t="s">
        <v>251</v>
      </c>
      <c r="G2198" s="53" t="s">
        <v>251</v>
      </c>
      <c r="H2198" s="53" t="s">
        <v>293</v>
      </c>
      <c r="I2198" s="53" t="s">
        <v>2817</v>
      </c>
      <c r="J2198" s="53" t="s">
        <v>2818</v>
      </c>
      <c r="K2198" s="53" t="s">
        <v>306</v>
      </c>
      <c r="L2198" s="53" t="s">
        <v>101</v>
      </c>
      <c r="M2198" s="53" t="s">
        <v>2780</v>
      </c>
      <c r="N2198" s="53" t="s">
        <v>103</v>
      </c>
      <c r="O2198" s="53">
        <v>0</v>
      </c>
      <c r="P2198" s="54">
        <v>0</v>
      </c>
      <c r="Q2198" s="53" t="s">
        <v>121</v>
      </c>
      <c r="R2198" s="53" t="s">
        <v>122</v>
      </c>
      <c r="S2198" s="53" t="s">
        <v>122</v>
      </c>
      <c r="T2198" s="53" t="s">
        <v>121</v>
      </c>
      <c r="U2198" s="53" t="s">
        <v>122</v>
      </c>
      <c r="V2198" s="53" t="s">
        <v>122</v>
      </c>
      <c r="W2198" s="53" t="s">
        <v>296</v>
      </c>
      <c r="X2198" s="55">
        <v>43987</v>
      </c>
      <c r="Y2198" s="55">
        <f t="shared" si="191"/>
        <v>43987</v>
      </c>
      <c r="Z2198" s="53">
        <f t="shared" si="187"/>
        <v>2191</v>
      </c>
      <c r="AA2198" s="54">
        <v>793.44</v>
      </c>
      <c r="AB2198" s="54">
        <v>0</v>
      </c>
      <c r="AC2198" s="52"/>
      <c r="AD2198" s="56" t="s">
        <v>400</v>
      </c>
      <c r="AE2198" s="53">
        <f t="shared" si="190"/>
        <v>2191</v>
      </c>
      <c r="AF2198" s="57" t="s">
        <v>2845</v>
      </c>
      <c r="AG2198" s="58" t="s">
        <v>173</v>
      </c>
      <c r="AH2198" s="52">
        <f t="shared" si="192"/>
        <v>44012</v>
      </c>
      <c r="AI2198" s="52">
        <f t="shared" si="193"/>
        <v>44012</v>
      </c>
      <c r="AJ2198" s="53" t="s">
        <v>402</v>
      </c>
    </row>
    <row r="2199" spans="1:36" s="64" customFormat="1" ht="15" customHeight="1">
      <c r="A2199" s="51">
        <f t="shared" si="180"/>
        <v>2020</v>
      </c>
      <c r="B2199" s="52">
        <v>43922</v>
      </c>
      <c r="C2199" s="52">
        <v>44012</v>
      </c>
      <c r="D2199" s="53" t="s">
        <v>96</v>
      </c>
      <c r="E2199" s="53">
        <v>290</v>
      </c>
      <c r="F2199" s="53" t="s">
        <v>251</v>
      </c>
      <c r="G2199" s="53" t="s">
        <v>251</v>
      </c>
      <c r="H2199" s="53" t="s">
        <v>293</v>
      </c>
      <c r="I2199" s="53" t="s">
        <v>2817</v>
      </c>
      <c r="J2199" s="53" t="s">
        <v>2818</v>
      </c>
      <c r="K2199" s="53" t="s">
        <v>306</v>
      </c>
      <c r="L2199" s="53" t="s">
        <v>101</v>
      </c>
      <c r="M2199" s="53" t="s">
        <v>2780</v>
      </c>
      <c r="N2199" s="53" t="s">
        <v>103</v>
      </c>
      <c r="O2199" s="53">
        <v>0</v>
      </c>
      <c r="P2199" s="54">
        <v>0</v>
      </c>
      <c r="Q2199" s="53" t="s">
        <v>121</v>
      </c>
      <c r="R2199" s="53" t="s">
        <v>122</v>
      </c>
      <c r="S2199" s="53" t="s">
        <v>122</v>
      </c>
      <c r="T2199" s="53" t="s">
        <v>121</v>
      </c>
      <c r="U2199" s="53" t="s">
        <v>122</v>
      </c>
      <c r="V2199" s="53" t="s">
        <v>122</v>
      </c>
      <c r="W2199" s="53" t="s">
        <v>296</v>
      </c>
      <c r="X2199" s="55">
        <v>43987</v>
      </c>
      <c r="Y2199" s="55">
        <f t="shared" si="191"/>
        <v>43987</v>
      </c>
      <c r="Z2199" s="53">
        <f t="shared" si="187"/>
        <v>2192</v>
      </c>
      <c r="AA2199" s="54">
        <v>793.44</v>
      </c>
      <c r="AB2199" s="54">
        <v>0</v>
      </c>
      <c r="AC2199" s="52"/>
      <c r="AD2199" s="56" t="s">
        <v>400</v>
      </c>
      <c r="AE2199" s="53">
        <f t="shared" si="190"/>
        <v>2192</v>
      </c>
      <c r="AF2199" s="57" t="s">
        <v>2845</v>
      </c>
      <c r="AG2199" s="58" t="s">
        <v>173</v>
      </c>
      <c r="AH2199" s="52">
        <f t="shared" si="192"/>
        <v>44012</v>
      </c>
      <c r="AI2199" s="52">
        <f t="shared" si="193"/>
        <v>44012</v>
      </c>
      <c r="AJ2199" s="53" t="s">
        <v>402</v>
      </c>
    </row>
    <row r="2200" spans="1:36" s="64" customFormat="1" ht="15" customHeight="1">
      <c r="A2200" s="51">
        <f t="shared" si="180"/>
        <v>2020</v>
      </c>
      <c r="B2200" s="52">
        <v>43922</v>
      </c>
      <c r="C2200" s="52">
        <v>44012</v>
      </c>
      <c r="D2200" s="53" t="s">
        <v>96</v>
      </c>
      <c r="E2200" s="53">
        <v>290</v>
      </c>
      <c r="F2200" s="53" t="s">
        <v>251</v>
      </c>
      <c r="G2200" s="53" t="s">
        <v>251</v>
      </c>
      <c r="H2200" s="53" t="s">
        <v>293</v>
      </c>
      <c r="I2200" s="53" t="s">
        <v>2817</v>
      </c>
      <c r="J2200" s="53" t="s">
        <v>2818</v>
      </c>
      <c r="K2200" s="53" t="s">
        <v>306</v>
      </c>
      <c r="L2200" s="53" t="s">
        <v>101</v>
      </c>
      <c r="M2200" s="53" t="s">
        <v>2780</v>
      </c>
      <c r="N2200" s="53" t="s">
        <v>103</v>
      </c>
      <c r="O2200" s="53">
        <v>0</v>
      </c>
      <c r="P2200" s="54">
        <v>0</v>
      </c>
      <c r="Q2200" s="53" t="s">
        <v>121</v>
      </c>
      <c r="R2200" s="53" t="s">
        <v>122</v>
      </c>
      <c r="S2200" s="53" t="s">
        <v>122</v>
      </c>
      <c r="T2200" s="53" t="s">
        <v>121</v>
      </c>
      <c r="U2200" s="53" t="s">
        <v>122</v>
      </c>
      <c r="V2200" s="53" t="s">
        <v>122</v>
      </c>
      <c r="W2200" s="53" t="s">
        <v>296</v>
      </c>
      <c r="X2200" s="55">
        <v>43987</v>
      </c>
      <c r="Y2200" s="55">
        <f t="shared" si="191"/>
        <v>43987</v>
      </c>
      <c r="Z2200" s="53">
        <f t="shared" si="187"/>
        <v>2193</v>
      </c>
      <c r="AA2200" s="54">
        <v>793.44</v>
      </c>
      <c r="AB2200" s="54">
        <v>0</v>
      </c>
      <c r="AC2200" s="52"/>
      <c r="AD2200" s="56" t="s">
        <v>400</v>
      </c>
      <c r="AE2200" s="53">
        <f t="shared" si="190"/>
        <v>2193</v>
      </c>
      <c r="AF2200" s="57" t="s">
        <v>2845</v>
      </c>
      <c r="AG2200" s="58" t="s">
        <v>173</v>
      </c>
      <c r="AH2200" s="52">
        <f t="shared" si="192"/>
        <v>44012</v>
      </c>
      <c r="AI2200" s="52">
        <f t="shared" si="193"/>
        <v>44012</v>
      </c>
      <c r="AJ2200" s="53" t="s">
        <v>402</v>
      </c>
    </row>
    <row r="2201" spans="1:36" s="64" customFormat="1" ht="15" customHeight="1">
      <c r="A2201" s="51">
        <f t="shared" si="180"/>
        <v>2020</v>
      </c>
      <c r="B2201" s="52">
        <v>43922</v>
      </c>
      <c r="C2201" s="52">
        <v>44012</v>
      </c>
      <c r="D2201" s="53" t="s">
        <v>96</v>
      </c>
      <c r="E2201" s="53">
        <v>290</v>
      </c>
      <c r="F2201" s="53" t="s">
        <v>251</v>
      </c>
      <c r="G2201" s="53" t="s">
        <v>251</v>
      </c>
      <c r="H2201" s="53" t="s">
        <v>293</v>
      </c>
      <c r="I2201" s="53" t="s">
        <v>2817</v>
      </c>
      <c r="J2201" s="53" t="s">
        <v>2818</v>
      </c>
      <c r="K2201" s="53" t="s">
        <v>306</v>
      </c>
      <c r="L2201" s="53" t="s">
        <v>101</v>
      </c>
      <c r="M2201" s="53" t="s">
        <v>2780</v>
      </c>
      <c r="N2201" s="53" t="s">
        <v>103</v>
      </c>
      <c r="O2201" s="53">
        <v>0</v>
      </c>
      <c r="P2201" s="54">
        <v>0</v>
      </c>
      <c r="Q2201" s="53" t="s">
        <v>121</v>
      </c>
      <c r="R2201" s="53" t="s">
        <v>122</v>
      </c>
      <c r="S2201" s="53" t="s">
        <v>122</v>
      </c>
      <c r="T2201" s="53" t="s">
        <v>121</v>
      </c>
      <c r="U2201" s="53" t="s">
        <v>122</v>
      </c>
      <c r="V2201" s="53" t="s">
        <v>122</v>
      </c>
      <c r="W2201" s="53" t="s">
        <v>296</v>
      </c>
      <c r="X2201" s="55">
        <v>43987</v>
      </c>
      <c r="Y2201" s="55">
        <f t="shared" si="191"/>
        <v>43987</v>
      </c>
      <c r="Z2201" s="53">
        <f t="shared" si="187"/>
        <v>2194</v>
      </c>
      <c r="AA2201" s="54">
        <v>793.44</v>
      </c>
      <c r="AB2201" s="54">
        <v>0</v>
      </c>
      <c r="AC2201" s="52"/>
      <c r="AD2201" s="56" t="s">
        <v>400</v>
      </c>
      <c r="AE2201" s="53">
        <f t="shared" si="190"/>
        <v>2194</v>
      </c>
      <c r="AF2201" s="57" t="s">
        <v>2845</v>
      </c>
      <c r="AG2201" s="58" t="s">
        <v>173</v>
      </c>
      <c r="AH2201" s="52">
        <f t="shared" si="192"/>
        <v>44012</v>
      </c>
      <c r="AI2201" s="52">
        <f t="shared" si="193"/>
        <v>44012</v>
      </c>
      <c r="AJ2201" s="53" t="s">
        <v>402</v>
      </c>
    </row>
    <row r="2202" spans="1:36" s="64" customFormat="1" ht="15" customHeight="1">
      <c r="A2202" s="51">
        <f t="shared" si="180"/>
        <v>2020</v>
      </c>
      <c r="B2202" s="52">
        <v>43922</v>
      </c>
      <c r="C2202" s="52">
        <v>44012</v>
      </c>
      <c r="D2202" s="53" t="s">
        <v>96</v>
      </c>
      <c r="E2202" s="53">
        <v>545</v>
      </c>
      <c r="F2202" s="53" t="s">
        <v>662</v>
      </c>
      <c r="G2202" s="53" t="s">
        <v>662</v>
      </c>
      <c r="H2202" s="53" t="s">
        <v>663</v>
      </c>
      <c r="I2202" s="53" t="s">
        <v>287</v>
      </c>
      <c r="J2202" s="53" t="s">
        <v>288</v>
      </c>
      <c r="K2202" s="53" t="s">
        <v>289</v>
      </c>
      <c r="L2202" s="53" t="s">
        <v>101</v>
      </c>
      <c r="M2202" s="53" t="s">
        <v>2819</v>
      </c>
      <c r="N2202" s="53" t="s">
        <v>103</v>
      </c>
      <c r="O2202" s="53">
        <v>6</v>
      </c>
      <c r="P2202" s="54">
        <v>0</v>
      </c>
      <c r="Q2202" s="53" t="s">
        <v>121</v>
      </c>
      <c r="R2202" s="53" t="s">
        <v>122</v>
      </c>
      <c r="S2202" s="53" t="s">
        <v>122</v>
      </c>
      <c r="T2202" s="53" t="s">
        <v>121</v>
      </c>
      <c r="U2202" s="53" t="s">
        <v>122</v>
      </c>
      <c r="V2202" s="53" t="s">
        <v>122</v>
      </c>
      <c r="W2202" s="53" t="str">
        <f>+M2202</f>
        <v>Alimentos a Ponentes</v>
      </c>
      <c r="X2202" s="55">
        <v>43925</v>
      </c>
      <c r="Y2202" s="55">
        <v>43925</v>
      </c>
      <c r="Z2202" s="53">
        <f t="shared" si="187"/>
        <v>2195</v>
      </c>
      <c r="AA2202" s="54">
        <v>4060</v>
      </c>
      <c r="AB2202" s="54">
        <v>0</v>
      </c>
      <c r="AC2202" s="52"/>
      <c r="AD2202" s="56" t="s">
        <v>400</v>
      </c>
      <c r="AE2202" s="53">
        <f t="shared" si="190"/>
        <v>2195</v>
      </c>
      <c r="AF2202" s="57" t="s">
        <v>2846</v>
      </c>
      <c r="AG2202" s="58" t="s">
        <v>173</v>
      </c>
      <c r="AH2202" s="52">
        <f t="shared" si="192"/>
        <v>44012</v>
      </c>
      <c r="AI2202" s="52">
        <f t="shared" si="193"/>
        <v>44012</v>
      </c>
      <c r="AJ2202" s="53" t="s">
        <v>402</v>
      </c>
    </row>
    <row r="2203" spans="1:36" s="64" customFormat="1" ht="15" customHeight="1">
      <c r="A2203" s="51">
        <f t="shared" si="180"/>
        <v>2020</v>
      </c>
      <c r="B2203" s="52">
        <v>43922</v>
      </c>
      <c r="C2203" s="52">
        <v>44012</v>
      </c>
      <c r="D2203" s="53" t="s">
        <v>96</v>
      </c>
      <c r="E2203" s="53">
        <v>280</v>
      </c>
      <c r="F2203" s="53" t="s">
        <v>2827</v>
      </c>
      <c r="G2203" s="53" t="s">
        <v>2828</v>
      </c>
      <c r="H2203" s="53" t="s">
        <v>2829</v>
      </c>
      <c r="I2203" s="53" t="s">
        <v>349</v>
      </c>
      <c r="J2203" s="53" t="s">
        <v>350</v>
      </c>
      <c r="K2203" s="53" t="s">
        <v>351</v>
      </c>
      <c r="L2203" s="53" t="s">
        <v>101</v>
      </c>
      <c r="M2203" s="53" t="s">
        <v>2820</v>
      </c>
      <c r="N2203" s="53" t="s">
        <v>103</v>
      </c>
      <c r="O2203" s="53">
        <v>0</v>
      </c>
      <c r="P2203" s="54">
        <v>0</v>
      </c>
      <c r="Q2203" s="53" t="s">
        <v>121</v>
      </c>
      <c r="R2203" s="53" t="s">
        <v>122</v>
      </c>
      <c r="S2203" s="53" t="s">
        <v>122</v>
      </c>
      <c r="T2203" s="53" t="s">
        <v>121</v>
      </c>
      <c r="U2203" s="53" t="s">
        <v>122</v>
      </c>
      <c r="V2203" s="53" t="s">
        <v>122</v>
      </c>
      <c r="W2203" s="53" t="s">
        <v>2830</v>
      </c>
      <c r="X2203" s="55">
        <v>43972</v>
      </c>
      <c r="Y2203" s="55">
        <v>43929</v>
      </c>
      <c r="Z2203" s="53">
        <f t="shared" si="187"/>
        <v>2196</v>
      </c>
      <c r="AA2203" s="54">
        <v>510</v>
      </c>
      <c r="AB2203" s="54">
        <v>0</v>
      </c>
      <c r="AC2203" s="52"/>
      <c r="AD2203" s="56" t="s">
        <v>400</v>
      </c>
      <c r="AE2203" s="53">
        <f t="shared" si="190"/>
        <v>2196</v>
      </c>
      <c r="AF2203" s="57" t="s">
        <v>2847</v>
      </c>
      <c r="AG2203" s="58" t="s">
        <v>173</v>
      </c>
      <c r="AH2203" s="52">
        <f t="shared" si="192"/>
        <v>44012</v>
      </c>
      <c r="AI2203" s="52">
        <f t="shared" si="193"/>
        <v>44012</v>
      </c>
      <c r="AJ2203" s="53" t="s">
        <v>402</v>
      </c>
    </row>
    <row r="2204" spans="1:36" s="64" customFormat="1" ht="15" customHeight="1">
      <c r="A2204" s="51">
        <f t="shared" si="180"/>
        <v>2020</v>
      </c>
      <c r="B2204" s="52">
        <v>43922</v>
      </c>
      <c r="C2204" s="52">
        <v>44012</v>
      </c>
      <c r="D2204" s="53" t="s">
        <v>96</v>
      </c>
      <c r="E2204" s="53">
        <v>311</v>
      </c>
      <c r="F2204" s="53" t="s">
        <v>204</v>
      </c>
      <c r="G2204" s="53" t="s">
        <v>204</v>
      </c>
      <c r="H2204" s="53" t="s">
        <v>145</v>
      </c>
      <c r="I2204" s="53" t="s">
        <v>342</v>
      </c>
      <c r="J2204" s="53" t="s">
        <v>343</v>
      </c>
      <c r="K2204" s="53" t="s">
        <v>344</v>
      </c>
      <c r="L2204" s="53" t="s">
        <v>101</v>
      </c>
      <c r="M2204" s="53" t="s">
        <v>202</v>
      </c>
      <c r="N2204" s="53" t="s">
        <v>103</v>
      </c>
      <c r="O2204" s="53">
        <v>0</v>
      </c>
      <c r="P2204" s="54">
        <v>0</v>
      </c>
      <c r="Q2204" s="53" t="s">
        <v>121</v>
      </c>
      <c r="R2204" s="53" t="s">
        <v>122</v>
      </c>
      <c r="S2204" s="53" t="s">
        <v>122</v>
      </c>
      <c r="T2204" s="53" t="s">
        <v>121</v>
      </c>
      <c r="U2204" s="53" t="s">
        <v>122</v>
      </c>
      <c r="V2204" s="53" t="s">
        <v>202</v>
      </c>
      <c r="W2204" s="53" t="s">
        <v>345</v>
      </c>
      <c r="X2204" s="55">
        <v>43972</v>
      </c>
      <c r="Y2204" s="55">
        <v>43929</v>
      </c>
      <c r="Z2204" s="53">
        <f t="shared" si="187"/>
        <v>2197</v>
      </c>
      <c r="AA2204" s="54">
        <v>240</v>
      </c>
      <c r="AB2204" s="54">
        <v>0</v>
      </c>
      <c r="AC2204" s="52"/>
      <c r="AD2204" s="56" t="s">
        <v>400</v>
      </c>
      <c r="AE2204" s="53">
        <f t="shared" si="190"/>
        <v>2197</v>
      </c>
      <c r="AF2204" s="57" t="s">
        <v>2848</v>
      </c>
      <c r="AG2204" s="58" t="s">
        <v>173</v>
      </c>
      <c r="AH2204" s="52">
        <f t="shared" ref="AH2204:AH2214" si="194">+C2204</f>
        <v>44012</v>
      </c>
      <c r="AI2204" s="52">
        <f t="shared" ref="AI2204:AI2214" si="195">+AH2204</f>
        <v>44012</v>
      </c>
      <c r="AJ2204" s="53" t="s">
        <v>402</v>
      </c>
    </row>
    <row r="2205" spans="1:36" s="64" customFormat="1" ht="15" customHeight="1">
      <c r="A2205" s="51">
        <f t="shared" si="180"/>
        <v>2020</v>
      </c>
      <c r="B2205" s="52">
        <v>43922</v>
      </c>
      <c r="C2205" s="52">
        <v>44012</v>
      </c>
      <c r="D2205" s="53" t="s">
        <v>96</v>
      </c>
      <c r="E2205" s="53">
        <v>322</v>
      </c>
      <c r="F2205" s="53" t="s">
        <v>144</v>
      </c>
      <c r="G2205" s="53" t="s">
        <v>144</v>
      </c>
      <c r="H2205" s="53" t="s">
        <v>145</v>
      </c>
      <c r="I2205" s="53" t="s">
        <v>358</v>
      </c>
      <c r="J2205" s="53" t="s">
        <v>359</v>
      </c>
      <c r="K2205" s="53" t="s">
        <v>289</v>
      </c>
      <c r="L2205" s="53" t="s">
        <v>101</v>
      </c>
      <c r="M2205" s="53" t="s">
        <v>846</v>
      </c>
      <c r="N2205" s="53" t="s">
        <v>103</v>
      </c>
      <c r="O2205" s="53">
        <v>0</v>
      </c>
      <c r="P2205" s="54">
        <v>0</v>
      </c>
      <c r="Q2205" s="53" t="s">
        <v>121</v>
      </c>
      <c r="R2205" s="53" t="s">
        <v>122</v>
      </c>
      <c r="S2205" s="53" t="s">
        <v>122</v>
      </c>
      <c r="T2205" s="53" t="s">
        <v>121</v>
      </c>
      <c r="U2205" s="53" t="s">
        <v>122</v>
      </c>
      <c r="V2205" s="53" t="s">
        <v>122</v>
      </c>
      <c r="W2205" s="53" t="s">
        <v>2837</v>
      </c>
      <c r="X2205" s="55">
        <v>43972</v>
      </c>
      <c r="Y2205" s="55">
        <v>43929</v>
      </c>
      <c r="Z2205" s="53">
        <f t="shared" si="187"/>
        <v>2198</v>
      </c>
      <c r="AA2205" s="54">
        <v>100</v>
      </c>
      <c r="AB2205" s="54">
        <v>0</v>
      </c>
      <c r="AC2205" s="52"/>
      <c r="AD2205" s="56" t="s">
        <v>400</v>
      </c>
      <c r="AE2205" s="53">
        <f t="shared" si="190"/>
        <v>2198</v>
      </c>
      <c r="AF2205" s="57" t="s">
        <v>2848</v>
      </c>
      <c r="AG2205" s="58" t="s">
        <v>173</v>
      </c>
      <c r="AH2205" s="52">
        <f t="shared" si="194"/>
        <v>44012</v>
      </c>
      <c r="AI2205" s="52">
        <f t="shared" si="195"/>
        <v>44012</v>
      </c>
      <c r="AJ2205" s="53" t="s">
        <v>402</v>
      </c>
    </row>
    <row r="2206" spans="1:36" s="64" customFormat="1" ht="15" customHeight="1">
      <c r="A2206" s="51">
        <f t="shared" si="180"/>
        <v>2020</v>
      </c>
      <c r="B2206" s="52">
        <v>43922</v>
      </c>
      <c r="C2206" s="52">
        <v>44012</v>
      </c>
      <c r="D2206" s="53" t="s">
        <v>96</v>
      </c>
      <c r="E2206" s="53">
        <v>322</v>
      </c>
      <c r="F2206" s="53" t="s">
        <v>144</v>
      </c>
      <c r="G2206" s="53" t="s">
        <v>144</v>
      </c>
      <c r="H2206" s="53" t="s">
        <v>145</v>
      </c>
      <c r="I2206" s="53" t="s">
        <v>358</v>
      </c>
      <c r="J2206" s="53" t="s">
        <v>359</v>
      </c>
      <c r="K2206" s="53" t="s">
        <v>289</v>
      </c>
      <c r="L2206" s="53" t="s">
        <v>101</v>
      </c>
      <c r="M2206" s="53" t="s">
        <v>846</v>
      </c>
      <c r="N2206" s="53" t="s">
        <v>103</v>
      </c>
      <c r="O2206" s="53">
        <v>0</v>
      </c>
      <c r="P2206" s="54">
        <v>0</v>
      </c>
      <c r="Q2206" s="53" t="s">
        <v>121</v>
      </c>
      <c r="R2206" s="53" t="s">
        <v>122</v>
      </c>
      <c r="S2206" s="53" t="s">
        <v>122</v>
      </c>
      <c r="T2206" s="53" t="s">
        <v>121</v>
      </c>
      <c r="U2206" s="53" t="s">
        <v>122</v>
      </c>
      <c r="V2206" s="53" t="s">
        <v>122</v>
      </c>
      <c r="W2206" s="53" t="s">
        <v>2837</v>
      </c>
      <c r="X2206" s="55">
        <v>43972</v>
      </c>
      <c r="Y2206" s="55">
        <v>43929</v>
      </c>
      <c r="Z2206" s="53">
        <f t="shared" si="187"/>
        <v>2199</v>
      </c>
      <c r="AA2206" s="54">
        <v>250</v>
      </c>
      <c r="AB2206" s="54">
        <v>0</v>
      </c>
      <c r="AC2206" s="52"/>
      <c r="AD2206" s="56" t="s">
        <v>400</v>
      </c>
      <c r="AE2206" s="53">
        <f t="shared" si="190"/>
        <v>2199</v>
      </c>
      <c r="AF2206" s="57" t="s">
        <v>2849</v>
      </c>
      <c r="AG2206" s="58" t="s">
        <v>173</v>
      </c>
      <c r="AH2206" s="52">
        <f t="shared" si="194"/>
        <v>44012</v>
      </c>
      <c r="AI2206" s="52">
        <f t="shared" si="195"/>
        <v>44012</v>
      </c>
      <c r="AJ2206" s="53" t="s">
        <v>402</v>
      </c>
    </row>
    <row r="2207" spans="1:36" s="64" customFormat="1" ht="15" customHeight="1">
      <c r="A2207" s="51">
        <f t="shared" si="180"/>
        <v>2020</v>
      </c>
      <c r="B2207" s="52">
        <v>43922</v>
      </c>
      <c r="C2207" s="52">
        <v>44012</v>
      </c>
      <c r="D2207" s="53" t="s">
        <v>96</v>
      </c>
      <c r="E2207" s="53">
        <v>249</v>
      </c>
      <c r="F2207" s="53" t="s">
        <v>777</v>
      </c>
      <c r="G2207" s="53" t="s">
        <v>777</v>
      </c>
      <c r="H2207" s="53" t="s">
        <v>127</v>
      </c>
      <c r="I2207" s="53" t="s">
        <v>1020</v>
      </c>
      <c r="J2207" s="53" t="s">
        <v>329</v>
      </c>
      <c r="K2207" s="53" t="s">
        <v>1387</v>
      </c>
      <c r="L2207" s="53" t="s">
        <v>101</v>
      </c>
      <c r="M2207" s="53" t="s">
        <v>2820</v>
      </c>
      <c r="N2207" s="53" t="s">
        <v>103</v>
      </c>
      <c r="O2207" s="53">
        <v>0</v>
      </c>
      <c r="P2207" s="54">
        <v>0</v>
      </c>
      <c r="Q2207" s="53" t="s">
        <v>121</v>
      </c>
      <c r="R2207" s="53" t="s">
        <v>122</v>
      </c>
      <c r="S2207" s="53" t="s">
        <v>122</v>
      </c>
      <c r="T2207" s="53" t="s">
        <v>121</v>
      </c>
      <c r="U2207" s="53" t="s">
        <v>122</v>
      </c>
      <c r="V2207" s="53" t="s">
        <v>1962</v>
      </c>
      <c r="W2207" s="53" t="str">
        <f t="shared" ref="W2207:W2209" si="196">+M2207</f>
        <v>Juzgados de Oralidad</v>
      </c>
      <c r="X2207" s="55">
        <v>43972</v>
      </c>
      <c r="Y2207" s="55">
        <v>43929</v>
      </c>
      <c r="Z2207" s="53">
        <f t="shared" si="187"/>
        <v>2200</v>
      </c>
      <c r="AA2207" s="54">
        <v>620</v>
      </c>
      <c r="AB2207" s="54">
        <v>0</v>
      </c>
      <c r="AC2207" s="52"/>
      <c r="AD2207" s="56" t="s">
        <v>400</v>
      </c>
      <c r="AE2207" s="53">
        <f t="shared" si="190"/>
        <v>2200</v>
      </c>
      <c r="AF2207" s="57" t="s">
        <v>2850</v>
      </c>
      <c r="AG2207" s="58" t="s">
        <v>173</v>
      </c>
      <c r="AH2207" s="52">
        <f t="shared" si="194"/>
        <v>44012</v>
      </c>
      <c r="AI2207" s="52">
        <f t="shared" si="195"/>
        <v>44012</v>
      </c>
      <c r="AJ2207" s="53" t="s">
        <v>402</v>
      </c>
    </row>
    <row r="2208" spans="1:36" s="64" customFormat="1" ht="15" customHeight="1">
      <c r="A2208" s="51">
        <f t="shared" si="180"/>
        <v>2020</v>
      </c>
      <c r="B2208" s="52">
        <v>43922</v>
      </c>
      <c r="C2208" s="52">
        <v>44012</v>
      </c>
      <c r="D2208" s="53" t="s">
        <v>96</v>
      </c>
      <c r="E2208" s="53">
        <v>545</v>
      </c>
      <c r="F2208" s="53" t="s">
        <v>283</v>
      </c>
      <c r="G2208" s="53" t="s">
        <v>283</v>
      </c>
      <c r="H2208" s="53" t="s">
        <v>283</v>
      </c>
      <c r="I2208" s="53" t="s">
        <v>284</v>
      </c>
      <c r="J2208" s="53" t="s">
        <v>285</v>
      </c>
      <c r="K2208" s="53" t="s">
        <v>286</v>
      </c>
      <c r="L2208" s="53" t="s">
        <v>101</v>
      </c>
      <c r="M2208" s="53" t="s">
        <v>2821</v>
      </c>
      <c r="N2208" s="53" t="s">
        <v>103</v>
      </c>
      <c r="O2208" s="53">
        <v>0</v>
      </c>
      <c r="P2208" s="54">
        <v>0</v>
      </c>
      <c r="Q2208" s="53" t="s">
        <v>121</v>
      </c>
      <c r="R2208" s="53" t="s">
        <v>122</v>
      </c>
      <c r="S2208" s="53" t="s">
        <v>122</v>
      </c>
      <c r="T2208" s="53" t="s">
        <v>121</v>
      </c>
      <c r="U2208" s="53" t="s">
        <v>122</v>
      </c>
      <c r="V2208" s="53" t="s">
        <v>122</v>
      </c>
      <c r="W2208" s="53" t="s">
        <v>2836</v>
      </c>
      <c r="X2208" s="55">
        <v>43972</v>
      </c>
      <c r="Y2208" s="55">
        <v>43929</v>
      </c>
      <c r="Z2208" s="53">
        <f t="shared" si="187"/>
        <v>2201</v>
      </c>
      <c r="AA2208" s="54">
        <v>1076</v>
      </c>
      <c r="AB2208" s="54">
        <v>0</v>
      </c>
      <c r="AC2208" s="52"/>
      <c r="AD2208" s="56" t="s">
        <v>400</v>
      </c>
      <c r="AE2208" s="53">
        <f t="shared" si="190"/>
        <v>2201</v>
      </c>
      <c r="AF2208" s="57" t="s">
        <v>2851</v>
      </c>
      <c r="AG2208" s="58" t="s">
        <v>173</v>
      </c>
      <c r="AH2208" s="52">
        <f t="shared" si="194"/>
        <v>44012</v>
      </c>
      <c r="AI2208" s="52">
        <f t="shared" si="195"/>
        <v>44012</v>
      </c>
      <c r="AJ2208" s="53" t="s">
        <v>402</v>
      </c>
    </row>
    <row r="2209" spans="1:36" s="64" customFormat="1" ht="15" customHeight="1">
      <c r="A2209" s="51">
        <f t="shared" si="180"/>
        <v>2020</v>
      </c>
      <c r="B2209" s="52">
        <v>43922</v>
      </c>
      <c r="C2209" s="52">
        <v>44012</v>
      </c>
      <c r="D2209" s="53" t="s">
        <v>96</v>
      </c>
      <c r="E2209" s="53">
        <v>545</v>
      </c>
      <c r="F2209" s="53" t="s">
        <v>662</v>
      </c>
      <c r="G2209" s="53" t="s">
        <v>662</v>
      </c>
      <c r="H2209" s="53" t="s">
        <v>663</v>
      </c>
      <c r="I2209" s="53" t="s">
        <v>287</v>
      </c>
      <c r="J2209" s="53" t="s">
        <v>288</v>
      </c>
      <c r="K2209" s="53" t="s">
        <v>289</v>
      </c>
      <c r="L2209" s="53" t="s">
        <v>101</v>
      </c>
      <c r="M2209" s="53" t="s">
        <v>2819</v>
      </c>
      <c r="N2209" s="53" t="s">
        <v>103</v>
      </c>
      <c r="O2209" s="53">
        <v>0</v>
      </c>
      <c r="P2209" s="54">
        <v>0</v>
      </c>
      <c r="Q2209" s="53" t="s">
        <v>121</v>
      </c>
      <c r="R2209" s="53" t="s">
        <v>122</v>
      </c>
      <c r="S2209" s="53" t="s">
        <v>122</v>
      </c>
      <c r="T2209" s="53" t="s">
        <v>121</v>
      </c>
      <c r="U2209" s="53" t="s">
        <v>122</v>
      </c>
      <c r="V2209" s="53" t="s">
        <v>122</v>
      </c>
      <c r="W2209" s="53" t="str">
        <f t="shared" si="196"/>
        <v>Alimentos a Ponentes</v>
      </c>
      <c r="X2209" s="55">
        <v>43972</v>
      </c>
      <c r="Y2209" s="55">
        <v>43929</v>
      </c>
      <c r="Z2209" s="53">
        <f t="shared" si="187"/>
        <v>2202</v>
      </c>
      <c r="AA2209" s="54">
        <v>1003</v>
      </c>
      <c r="AB2209" s="54">
        <v>0</v>
      </c>
      <c r="AC2209" s="52"/>
      <c r="AD2209" s="56" t="s">
        <v>400</v>
      </c>
      <c r="AE2209" s="53">
        <f t="shared" si="190"/>
        <v>2202</v>
      </c>
      <c r="AF2209" s="57" t="s">
        <v>2852</v>
      </c>
      <c r="AG2209" s="58" t="s">
        <v>173</v>
      </c>
      <c r="AH2209" s="52">
        <f t="shared" si="194"/>
        <v>44012</v>
      </c>
      <c r="AI2209" s="52">
        <f t="shared" si="195"/>
        <v>44012</v>
      </c>
      <c r="AJ2209" s="53" t="s">
        <v>402</v>
      </c>
    </row>
    <row r="2210" spans="1:36" s="64" customFormat="1" ht="15" customHeight="1">
      <c r="A2210" s="51">
        <f t="shared" si="180"/>
        <v>2020</v>
      </c>
      <c r="B2210" s="52">
        <v>43922</v>
      </c>
      <c r="C2210" s="52">
        <v>44012</v>
      </c>
      <c r="D2210" s="53" t="s">
        <v>96</v>
      </c>
      <c r="E2210" s="53">
        <v>551</v>
      </c>
      <c r="F2210" s="53" t="s">
        <v>298</v>
      </c>
      <c r="G2210" s="53" t="s">
        <v>298</v>
      </c>
      <c r="H2210" s="53" t="s">
        <v>2822</v>
      </c>
      <c r="I2210" s="53" t="s">
        <v>2823</v>
      </c>
      <c r="J2210" s="53" t="s">
        <v>2824</v>
      </c>
      <c r="K2210" s="53" t="s">
        <v>2825</v>
      </c>
      <c r="L2210" s="53" t="s">
        <v>101</v>
      </c>
      <c r="M2210" s="53" t="s">
        <v>2826</v>
      </c>
      <c r="N2210" s="53" t="s">
        <v>103</v>
      </c>
      <c r="O2210" s="53">
        <v>0</v>
      </c>
      <c r="P2210" s="54">
        <v>0</v>
      </c>
      <c r="Q2210" s="53" t="s">
        <v>121</v>
      </c>
      <c r="R2210" s="53" t="s">
        <v>701</v>
      </c>
      <c r="S2210" s="53" t="s">
        <v>701</v>
      </c>
      <c r="T2210" s="53" t="s">
        <v>121</v>
      </c>
      <c r="U2210" s="53" t="s">
        <v>122</v>
      </c>
      <c r="V2210" s="53" t="s">
        <v>122</v>
      </c>
      <c r="W2210" s="53" t="s">
        <v>1711</v>
      </c>
      <c r="X2210" s="55">
        <v>43972</v>
      </c>
      <c r="Y2210" s="55">
        <v>43929</v>
      </c>
      <c r="Z2210" s="53">
        <f t="shared" si="187"/>
        <v>2203</v>
      </c>
      <c r="AA2210" s="54">
        <v>684</v>
      </c>
      <c r="AB2210" s="54">
        <v>0</v>
      </c>
      <c r="AC2210" s="52"/>
      <c r="AD2210" s="56" t="s">
        <v>400</v>
      </c>
      <c r="AE2210" s="53">
        <f t="shared" si="190"/>
        <v>2203</v>
      </c>
      <c r="AF2210" s="57" t="s">
        <v>2853</v>
      </c>
      <c r="AG2210" s="58" t="s">
        <v>173</v>
      </c>
      <c r="AH2210" s="52">
        <f t="shared" si="194"/>
        <v>44012</v>
      </c>
      <c r="AI2210" s="52">
        <f t="shared" si="195"/>
        <v>44012</v>
      </c>
      <c r="AJ2210" s="53" t="s">
        <v>402</v>
      </c>
    </row>
    <row r="2211" spans="1:36" s="64" customFormat="1" ht="15" customHeight="1">
      <c r="A2211" s="51">
        <f t="shared" si="180"/>
        <v>2020</v>
      </c>
      <c r="B2211" s="52">
        <v>43922</v>
      </c>
      <c r="C2211" s="52">
        <v>44012</v>
      </c>
      <c r="D2211" s="53" t="s">
        <v>96</v>
      </c>
      <c r="E2211" s="53">
        <v>203</v>
      </c>
      <c r="F2211" s="53" t="s">
        <v>307</v>
      </c>
      <c r="G2211" s="53" t="s">
        <v>126</v>
      </c>
      <c r="H2211" s="53" t="s">
        <v>127</v>
      </c>
      <c r="I2211" s="53" t="s">
        <v>1366</v>
      </c>
      <c r="J2211" s="53" t="s">
        <v>1367</v>
      </c>
      <c r="K2211" s="53" t="s">
        <v>1368</v>
      </c>
      <c r="L2211" s="53" t="s">
        <v>102</v>
      </c>
      <c r="M2211" s="53" t="s">
        <v>1711</v>
      </c>
      <c r="N2211" s="53" t="s">
        <v>103</v>
      </c>
      <c r="O2211" s="53">
        <v>8</v>
      </c>
      <c r="P2211" s="54">
        <v>0</v>
      </c>
      <c r="Q2211" s="53" t="s">
        <v>121</v>
      </c>
      <c r="R2211" s="53" t="s">
        <v>701</v>
      </c>
      <c r="S2211" s="53" t="s">
        <v>701</v>
      </c>
      <c r="T2211" s="53" t="s">
        <v>121</v>
      </c>
      <c r="U2211" s="53" t="s">
        <v>122</v>
      </c>
      <c r="V2211" s="53" t="s">
        <v>122</v>
      </c>
      <c r="W2211" s="53" t="s">
        <v>1711</v>
      </c>
      <c r="X2211" s="55">
        <v>43972</v>
      </c>
      <c r="Y2211" s="55">
        <v>43929</v>
      </c>
      <c r="Z2211" s="53">
        <f t="shared" si="187"/>
        <v>2204</v>
      </c>
      <c r="AA2211" s="54">
        <v>3760.75</v>
      </c>
      <c r="AB2211" s="54">
        <v>0</v>
      </c>
      <c r="AC2211" s="52"/>
      <c r="AD2211" s="56" t="s">
        <v>400</v>
      </c>
      <c r="AE2211" s="53">
        <f t="shared" si="190"/>
        <v>2204</v>
      </c>
      <c r="AF2211" s="57" t="s">
        <v>2854</v>
      </c>
      <c r="AG2211" s="58" t="s">
        <v>173</v>
      </c>
      <c r="AH2211" s="52">
        <f t="shared" si="194"/>
        <v>44012</v>
      </c>
      <c r="AI2211" s="52">
        <f t="shared" si="195"/>
        <v>44012</v>
      </c>
      <c r="AJ2211" s="53" t="s">
        <v>402</v>
      </c>
    </row>
    <row r="2212" spans="1:36" s="64" customFormat="1" ht="15" customHeight="1">
      <c r="A2212" s="51">
        <f t="shared" si="180"/>
        <v>2020</v>
      </c>
      <c r="B2212" s="52">
        <v>43922</v>
      </c>
      <c r="C2212" s="52">
        <v>44012</v>
      </c>
      <c r="D2212" s="53" t="s">
        <v>96</v>
      </c>
      <c r="E2212" s="53">
        <v>202</v>
      </c>
      <c r="F2212" s="53" t="s">
        <v>114</v>
      </c>
      <c r="G2212" s="53" t="s">
        <v>114</v>
      </c>
      <c r="H2212" s="53" t="s">
        <v>254</v>
      </c>
      <c r="I2212" s="53" t="s">
        <v>255</v>
      </c>
      <c r="J2212" s="53" t="s">
        <v>248</v>
      </c>
      <c r="K2212" s="53" t="s">
        <v>239</v>
      </c>
      <c r="L2212" s="53" t="s">
        <v>101</v>
      </c>
      <c r="M2212" s="53" t="s">
        <v>240</v>
      </c>
      <c r="N2212" s="53" t="s">
        <v>103</v>
      </c>
      <c r="O2212" s="53">
        <v>0</v>
      </c>
      <c r="P2212" s="54">
        <v>0</v>
      </c>
      <c r="Q2212" s="53" t="s">
        <v>121</v>
      </c>
      <c r="R2212" s="53" t="s">
        <v>122</v>
      </c>
      <c r="S2212" s="53" t="s">
        <v>122</v>
      </c>
      <c r="T2212" s="53" t="s">
        <v>121</v>
      </c>
      <c r="U2212" s="53" t="s">
        <v>122</v>
      </c>
      <c r="V2212" s="53" t="s">
        <v>122</v>
      </c>
      <c r="W2212" s="53" t="s">
        <v>240</v>
      </c>
      <c r="X2212" s="55">
        <v>43972</v>
      </c>
      <c r="Y2212" s="55">
        <v>43929</v>
      </c>
      <c r="Z2212" s="53">
        <f t="shared" si="187"/>
        <v>2205</v>
      </c>
      <c r="AA2212" s="54">
        <v>1836</v>
      </c>
      <c r="AB2212" s="54">
        <v>0</v>
      </c>
      <c r="AC2212" s="52"/>
      <c r="AD2212" s="56" t="s">
        <v>400</v>
      </c>
      <c r="AE2212" s="53">
        <f t="shared" si="190"/>
        <v>2205</v>
      </c>
      <c r="AF2212" s="57" t="s">
        <v>2855</v>
      </c>
      <c r="AG2212" s="58" t="s">
        <v>173</v>
      </c>
      <c r="AH2212" s="52">
        <f t="shared" si="194"/>
        <v>44012</v>
      </c>
      <c r="AI2212" s="52">
        <f t="shared" si="195"/>
        <v>44012</v>
      </c>
      <c r="AJ2212" s="53" t="s">
        <v>402</v>
      </c>
    </row>
    <row r="2213" spans="1:36" s="64" customFormat="1" ht="15" customHeight="1">
      <c r="A2213" s="51">
        <f t="shared" si="180"/>
        <v>2020</v>
      </c>
      <c r="B2213" s="52">
        <v>43922</v>
      </c>
      <c r="C2213" s="52">
        <v>44012</v>
      </c>
      <c r="D2213" s="53" t="s">
        <v>96</v>
      </c>
      <c r="E2213" s="53">
        <v>545</v>
      </c>
      <c r="F2213" s="53" t="s">
        <v>279</v>
      </c>
      <c r="G2213" s="53" t="s">
        <v>279</v>
      </c>
      <c r="H2213" s="53" t="s">
        <v>280</v>
      </c>
      <c r="I2213" s="53" t="s">
        <v>281</v>
      </c>
      <c r="J2213" s="53" t="s">
        <v>162</v>
      </c>
      <c r="K2213" s="53" t="s">
        <v>282</v>
      </c>
      <c r="L2213" s="53" t="s">
        <v>101</v>
      </c>
      <c r="M2213" s="53" t="s">
        <v>240</v>
      </c>
      <c r="N2213" s="53" t="s">
        <v>103</v>
      </c>
      <c r="O2213" s="53">
        <v>0</v>
      </c>
      <c r="P2213" s="54">
        <v>0</v>
      </c>
      <c r="Q2213" s="53" t="s">
        <v>121</v>
      </c>
      <c r="R2213" s="53" t="s">
        <v>122</v>
      </c>
      <c r="S2213" s="53" t="s">
        <v>122</v>
      </c>
      <c r="T2213" s="53" t="s">
        <v>121</v>
      </c>
      <c r="U2213" s="53" t="s">
        <v>136</v>
      </c>
      <c r="V2213" s="53" t="s">
        <v>136</v>
      </c>
      <c r="W2213" s="53" t="s">
        <v>240</v>
      </c>
      <c r="X2213" s="55">
        <v>43972</v>
      </c>
      <c r="Y2213" s="55">
        <v>43929</v>
      </c>
      <c r="Z2213" s="53">
        <f>+Z2218+1</f>
        <v>2208</v>
      </c>
      <c r="AA2213" s="54">
        <v>950</v>
      </c>
      <c r="AB2213" s="54">
        <v>0</v>
      </c>
      <c r="AC2213" s="52"/>
      <c r="AD2213" s="56" t="s">
        <v>400</v>
      </c>
      <c r="AE2213" s="53">
        <f t="shared" si="190"/>
        <v>2206</v>
      </c>
      <c r="AF2213" s="57" t="s">
        <v>2856</v>
      </c>
      <c r="AG2213" s="58" t="s">
        <v>173</v>
      </c>
      <c r="AH2213" s="52">
        <f t="shared" si="194"/>
        <v>44012</v>
      </c>
      <c r="AI2213" s="52">
        <f t="shared" si="195"/>
        <v>44012</v>
      </c>
      <c r="AJ2213" s="53" t="s">
        <v>402</v>
      </c>
    </row>
    <row r="2214" spans="1:36" s="64" customFormat="1" ht="15" customHeight="1">
      <c r="A2214" s="51">
        <f t="shared" si="180"/>
        <v>2020</v>
      </c>
      <c r="B2214" s="52">
        <v>43922</v>
      </c>
      <c r="C2214" s="52">
        <v>44012</v>
      </c>
      <c r="D2214" s="53" t="s">
        <v>96</v>
      </c>
      <c r="E2214" s="53">
        <v>545</v>
      </c>
      <c r="F2214" s="53" t="s">
        <v>283</v>
      </c>
      <c r="G2214" s="53" t="s">
        <v>283</v>
      </c>
      <c r="H2214" s="53" t="s">
        <v>283</v>
      </c>
      <c r="I2214" s="53" t="s">
        <v>284</v>
      </c>
      <c r="J2214" s="53" t="s">
        <v>285</v>
      </c>
      <c r="K2214" s="53" t="s">
        <v>286</v>
      </c>
      <c r="L2214" s="53" t="s">
        <v>101</v>
      </c>
      <c r="M2214" s="53" t="s">
        <v>240</v>
      </c>
      <c r="N2214" s="53" t="s">
        <v>103</v>
      </c>
      <c r="O2214" s="53">
        <v>0</v>
      </c>
      <c r="P2214" s="54">
        <v>0</v>
      </c>
      <c r="Q2214" s="53" t="s">
        <v>121</v>
      </c>
      <c r="R2214" s="53" t="s">
        <v>122</v>
      </c>
      <c r="S2214" s="53" t="s">
        <v>122</v>
      </c>
      <c r="T2214" s="53" t="s">
        <v>121</v>
      </c>
      <c r="U2214" s="53" t="s">
        <v>136</v>
      </c>
      <c r="V2214" s="53" t="s">
        <v>136</v>
      </c>
      <c r="W2214" s="53" t="s">
        <v>240</v>
      </c>
      <c r="X2214" s="55">
        <v>43972</v>
      </c>
      <c r="Y2214" s="55">
        <v>43929</v>
      </c>
      <c r="Z2214" s="53">
        <f t="shared" si="187"/>
        <v>2209</v>
      </c>
      <c r="AA2214" s="54">
        <v>950</v>
      </c>
      <c r="AB2214" s="54">
        <v>0</v>
      </c>
      <c r="AC2214" s="52"/>
      <c r="AD2214" s="56" t="s">
        <v>400</v>
      </c>
      <c r="AE2214" s="53">
        <f t="shared" si="190"/>
        <v>2207</v>
      </c>
      <c r="AF2214" s="57" t="s">
        <v>2856</v>
      </c>
      <c r="AG2214" s="58" t="s">
        <v>173</v>
      </c>
      <c r="AH2214" s="52">
        <f t="shared" si="194"/>
        <v>44012</v>
      </c>
      <c r="AI2214" s="52">
        <f t="shared" si="195"/>
        <v>44012</v>
      </c>
      <c r="AJ2214" s="53" t="s">
        <v>402</v>
      </c>
    </row>
    <row r="2215" spans="1:36" s="64" customFormat="1" ht="15" customHeight="1">
      <c r="A2215" s="51">
        <f t="shared" si="180"/>
        <v>2020</v>
      </c>
      <c r="B2215" s="52">
        <v>43922</v>
      </c>
      <c r="C2215" s="52">
        <v>44012</v>
      </c>
      <c r="D2215" s="53" t="s">
        <v>96</v>
      </c>
      <c r="E2215" s="53">
        <v>545</v>
      </c>
      <c r="F2215" s="53" t="s">
        <v>279</v>
      </c>
      <c r="G2215" s="53" t="s">
        <v>279</v>
      </c>
      <c r="H2215" s="53" t="s">
        <v>280</v>
      </c>
      <c r="I2215" s="53" t="s">
        <v>2778</v>
      </c>
      <c r="J2215" s="53" t="s">
        <v>2779</v>
      </c>
      <c r="K2215" s="53" t="s">
        <v>2352</v>
      </c>
      <c r="L2215" s="53" t="s">
        <v>101</v>
      </c>
      <c r="M2215" s="53" t="s">
        <v>240</v>
      </c>
      <c r="N2215" s="53" t="s">
        <v>103</v>
      </c>
      <c r="O2215" s="53">
        <v>0</v>
      </c>
      <c r="P2215" s="54">
        <v>0</v>
      </c>
      <c r="Q2215" s="53" t="s">
        <v>121</v>
      </c>
      <c r="R2215" s="53" t="s">
        <v>122</v>
      </c>
      <c r="S2215" s="53" t="s">
        <v>122</v>
      </c>
      <c r="T2215" s="53" t="s">
        <v>121</v>
      </c>
      <c r="U2215" s="53" t="s">
        <v>136</v>
      </c>
      <c r="V2215" s="53" t="s">
        <v>136</v>
      </c>
      <c r="W2215" s="53" t="s">
        <v>240</v>
      </c>
      <c r="X2215" s="55">
        <v>43972</v>
      </c>
      <c r="Y2215" s="55">
        <v>43929</v>
      </c>
      <c r="Z2215" s="53">
        <f t="shared" si="187"/>
        <v>2210</v>
      </c>
      <c r="AA2215" s="54">
        <v>950</v>
      </c>
      <c r="AB2215" s="54">
        <v>0</v>
      </c>
      <c r="AC2215" s="52"/>
      <c r="AD2215" s="56" t="s">
        <v>400</v>
      </c>
      <c r="AE2215" s="53">
        <f t="shared" si="190"/>
        <v>2208</v>
      </c>
      <c r="AF2215" s="57" t="s">
        <v>2856</v>
      </c>
      <c r="AG2215" s="58" t="s">
        <v>173</v>
      </c>
      <c r="AH2215" s="52">
        <f t="shared" ref="AH2215:AH2250" si="197">+C2215</f>
        <v>44012</v>
      </c>
      <c r="AI2215" s="52">
        <f t="shared" ref="AI2215:AI2250" si="198">+AH2215</f>
        <v>44012</v>
      </c>
      <c r="AJ2215" s="53" t="s">
        <v>402</v>
      </c>
    </row>
    <row r="2216" spans="1:36" s="64" customFormat="1" ht="15" customHeight="1">
      <c r="A2216" s="51">
        <f t="shared" si="180"/>
        <v>2020</v>
      </c>
      <c r="B2216" s="52">
        <v>43922</v>
      </c>
      <c r="C2216" s="52">
        <v>44012</v>
      </c>
      <c r="D2216" s="53" t="s">
        <v>96</v>
      </c>
      <c r="E2216" s="53">
        <v>545</v>
      </c>
      <c r="F2216" s="53" t="s">
        <v>279</v>
      </c>
      <c r="G2216" s="53" t="s">
        <v>279</v>
      </c>
      <c r="H2216" s="53" t="s">
        <v>280</v>
      </c>
      <c r="I2216" s="53" t="s">
        <v>290</v>
      </c>
      <c r="J2216" s="53" t="s">
        <v>291</v>
      </c>
      <c r="K2216" s="53" t="s">
        <v>292</v>
      </c>
      <c r="L2216" s="53" t="s">
        <v>101</v>
      </c>
      <c r="M2216" s="53" t="s">
        <v>240</v>
      </c>
      <c r="N2216" s="53" t="s">
        <v>103</v>
      </c>
      <c r="O2216" s="53">
        <v>0</v>
      </c>
      <c r="P2216" s="54">
        <v>0</v>
      </c>
      <c r="Q2216" s="53" t="s">
        <v>121</v>
      </c>
      <c r="R2216" s="53" t="s">
        <v>122</v>
      </c>
      <c r="S2216" s="53" t="s">
        <v>122</v>
      </c>
      <c r="T2216" s="53" t="s">
        <v>121</v>
      </c>
      <c r="U2216" s="53" t="s">
        <v>136</v>
      </c>
      <c r="V2216" s="53" t="s">
        <v>136</v>
      </c>
      <c r="W2216" s="53" t="s">
        <v>240</v>
      </c>
      <c r="X2216" s="55">
        <v>43972</v>
      </c>
      <c r="Y2216" s="55">
        <v>43929</v>
      </c>
      <c r="Z2216" s="53">
        <f t="shared" si="187"/>
        <v>2211</v>
      </c>
      <c r="AA2216" s="54">
        <v>950</v>
      </c>
      <c r="AB2216" s="54">
        <v>0</v>
      </c>
      <c r="AC2216" s="52"/>
      <c r="AD2216" s="56" t="s">
        <v>400</v>
      </c>
      <c r="AE2216" s="53">
        <f t="shared" si="190"/>
        <v>2209</v>
      </c>
      <c r="AF2216" s="57" t="s">
        <v>2856</v>
      </c>
      <c r="AG2216" s="58" t="s">
        <v>173</v>
      </c>
      <c r="AH2216" s="52">
        <f t="shared" si="197"/>
        <v>44012</v>
      </c>
      <c r="AI2216" s="52">
        <f t="shared" si="198"/>
        <v>44012</v>
      </c>
      <c r="AJ2216" s="53" t="s">
        <v>402</v>
      </c>
    </row>
    <row r="2217" spans="1:36" s="64" customFormat="1" ht="15" customHeight="1">
      <c r="A2217" s="51">
        <f t="shared" si="180"/>
        <v>2020</v>
      </c>
      <c r="B2217" s="52">
        <v>43922</v>
      </c>
      <c r="C2217" s="52">
        <v>44012</v>
      </c>
      <c r="D2217" s="53" t="s">
        <v>96</v>
      </c>
      <c r="E2217" s="53">
        <v>203</v>
      </c>
      <c r="F2217" s="53" t="s">
        <v>307</v>
      </c>
      <c r="G2217" s="53" t="s">
        <v>126</v>
      </c>
      <c r="H2217" s="53" t="s">
        <v>127</v>
      </c>
      <c r="I2217" s="53" t="s">
        <v>1366</v>
      </c>
      <c r="J2217" s="53" t="s">
        <v>1367</v>
      </c>
      <c r="K2217" s="53" t="s">
        <v>1368</v>
      </c>
      <c r="L2217" s="53" t="s">
        <v>101</v>
      </c>
      <c r="M2217" s="53" t="s">
        <v>240</v>
      </c>
      <c r="N2217" s="53" t="s">
        <v>103</v>
      </c>
      <c r="O2217" s="53">
        <v>0</v>
      </c>
      <c r="P2217" s="54">
        <v>0</v>
      </c>
      <c r="Q2217" s="53" t="s">
        <v>121</v>
      </c>
      <c r="R2217" s="53" t="s">
        <v>122</v>
      </c>
      <c r="S2217" s="53" t="s">
        <v>122</v>
      </c>
      <c r="T2217" s="53" t="s">
        <v>121</v>
      </c>
      <c r="U2217" s="53" t="s">
        <v>136</v>
      </c>
      <c r="V2217" s="53" t="s">
        <v>136</v>
      </c>
      <c r="W2217" s="53" t="s">
        <v>240</v>
      </c>
      <c r="X2217" s="55">
        <v>43972</v>
      </c>
      <c r="Y2217" s="55">
        <v>43929</v>
      </c>
      <c r="Z2217" s="53">
        <f>+Z2212+1</f>
        <v>2206</v>
      </c>
      <c r="AA2217" s="54">
        <v>1200.0026</v>
      </c>
      <c r="AB2217" s="54">
        <v>0</v>
      </c>
      <c r="AC2217" s="52"/>
      <c r="AD2217" s="56" t="s">
        <v>400</v>
      </c>
      <c r="AE2217" s="53">
        <f t="shared" si="190"/>
        <v>2210</v>
      </c>
      <c r="AF2217" s="57" t="s">
        <v>2856</v>
      </c>
      <c r="AG2217" s="58" t="s">
        <v>173</v>
      </c>
      <c r="AH2217" s="52">
        <f t="shared" ref="AH2217:AH2238" si="199">+C2217</f>
        <v>44012</v>
      </c>
      <c r="AI2217" s="52">
        <f t="shared" ref="AI2217:AI2238" si="200">+AH2217</f>
        <v>44012</v>
      </c>
      <c r="AJ2217" s="53" t="s">
        <v>402</v>
      </c>
    </row>
    <row r="2218" spans="1:36" s="64" customFormat="1" ht="15" customHeight="1">
      <c r="A2218" s="51">
        <f t="shared" si="180"/>
        <v>2020</v>
      </c>
      <c r="B2218" s="52">
        <v>43922</v>
      </c>
      <c r="C2218" s="52">
        <v>44012</v>
      </c>
      <c r="D2218" s="53" t="s">
        <v>96</v>
      </c>
      <c r="E2218" s="53">
        <v>203</v>
      </c>
      <c r="F2218" s="53" t="s">
        <v>307</v>
      </c>
      <c r="G2218" s="53" t="s">
        <v>126</v>
      </c>
      <c r="H2218" s="53" t="s">
        <v>127</v>
      </c>
      <c r="I2218" s="53" t="s">
        <v>1366</v>
      </c>
      <c r="J2218" s="53" t="s">
        <v>1367</v>
      </c>
      <c r="K2218" s="53" t="s">
        <v>1368</v>
      </c>
      <c r="L2218" s="53" t="s">
        <v>101</v>
      </c>
      <c r="M2218" s="53" t="s">
        <v>240</v>
      </c>
      <c r="N2218" s="53" t="s">
        <v>103</v>
      </c>
      <c r="O2218" s="53">
        <v>0</v>
      </c>
      <c r="P2218" s="54">
        <v>0</v>
      </c>
      <c r="Q2218" s="53" t="s">
        <v>121</v>
      </c>
      <c r="R2218" s="53" t="s">
        <v>122</v>
      </c>
      <c r="S2218" s="53" t="s">
        <v>122</v>
      </c>
      <c r="T2218" s="53" t="s">
        <v>121</v>
      </c>
      <c r="U2218" s="53" t="s">
        <v>136</v>
      </c>
      <c r="V2218" s="53" t="s">
        <v>136</v>
      </c>
      <c r="W2218" s="53" t="s">
        <v>240</v>
      </c>
      <c r="X2218" s="55">
        <v>43972</v>
      </c>
      <c r="Y2218" s="55">
        <v>43929</v>
      </c>
      <c r="Z2218" s="53">
        <f>+Z2217+1</f>
        <v>2207</v>
      </c>
      <c r="AA2218" s="54">
        <v>1200.0026</v>
      </c>
      <c r="AB2218" s="54">
        <v>0</v>
      </c>
      <c r="AC2218" s="52"/>
      <c r="AD2218" s="56" t="s">
        <v>400</v>
      </c>
      <c r="AE2218" s="53">
        <f t="shared" si="190"/>
        <v>2211</v>
      </c>
      <c r="AF2218" s="57" t="s">
        <v>2856</v>
      </c>
      <c r="AG2218" s="58" t="s">
        <v>173</v>
      </c>
      <c r="AH2218" s="52">
        <f t="shared" si="199"/>
        <v>44012</v>
      </c>
      <c r="AI2218" s="52">
        <f t="shared" si="200"/>
        <v>44012</v>
      </c>
      <c r="AJ2218" s="53" t="s">
        <v>402</v>
      </c>
    </row>
    <row r="2219" spans="1:36" s="64" customFormat="1" ht="15" customHeight="1">
      <c r="A2219" s="51">
        <f t="shared" si="180"/>
        <v>2020</v>
      </c>
      <c r="B2219" s="52">
        <v>43922</v>
      </c>
      <c r="C2219" s="52">
        <v>44012</v>
      </c>
      <c r="D2219" s="53" t="s">
        <v>96</v>
      </c>
      <c r="E2219" s="53">
        <v>381</v>
      </c>
      <c r="F2219" s="53" t="s">
        <v>236</v>
      </c>
      <c r="G2219" s="53" t="s">
        <v>236</v>
      </c>
      <c r="H2219" s="53" t="s">
        <v>166</v>
      </c>
      <c r="I2219" s="53" t="s">
        <v>237</v>
      </c>
      <c r="J2219" s="53" t="s">
        <v>238</v>
      </c>
      <c r="K2219" s="53" t="s">
        <v>239</v>
      </c>
      <c r="L2219" s="53" t="s">
        <v>101</v>
      </c>
      <c r="M2219" s="53" t="s">
        <v>240</v>
      </c>
      <c r="N2219" s="53" t="s">
        <v>103</v>
      </c>
      <c r="O2219" s="53">
        <v>0</v>
      </c>
      <c r="P2219" s="54">
        <v>0</v>
      </c>
      <c r="Q2219" s="53" t="s">
        <v>121</v>
      </c>
      <c r="R2219" s="53" t="s">
        <v>122</v>
      </c>
      <c r="S2219" s="53" t="s">
        <v>122</v>
      </c>
      <c r="T2219" s="53" t="s">
        <v>121</v>
      </c>
      <c r="U2219" s="53" t="s">
        <v>136</v>
      </c>
      <c r="V2219" s="53" t="s">
        <v>136</v>
      </c>
      <c r="W2219" s="53" t="s">
        <v>240</v>
      </c>
      <c r="X2219" s="55">
        <v>43972</v>
      </c>
      <c r="Y2219" s="55">
        <v>43929</v>
      </c>
      <c r="Z2219" s="53">
        <f>+Z2236+1</f>
        <v>2236</v>
      </c>
      <c r="AA2219" s="54">
        <v>1044</v>
      </c>
      <c r="AB2219" s="54">
        <v>0</v>
      </c>
      <c r="AC2219" s="52"/>
      <c r="AD2219" s="56" t="s">
        <v>400</v>
      </c>
      <c r="AE2219" s="53">
        <f t="shared" si="190"/>
        <v>2212</v>
      </c>
      <c r="AF2219" s="57" t="s">
        <v>2857</v>
      </c>
      <c r="AG2219" s="58" t="s">
        <v>173</v>
      </c>
      <c r="AH2219" s="52">
        <f t="shared" si="199"/>
        <v>44012</v>
      </c>
      <c r="AI2219" s="52">
        <f t="shared" si="200"/>
        <v>44012</v>
      </c>
      <c r="AJ2219" s="53" t="s">
        <v>402</v>
      </c>
    </row>
    <row r="2220" spans="1:36" s="64" customFormat="1" ht="15" customHeight="1">
      <c r="A2220" s="51">
        <f t="shared" si="180"/>
        <v>2020</v>
      </c>
      <c r="B2220" s="52">
        <v>43922</v>
      </c>
      <c r="C2220" s="52">
        <v>44012</v>
      </c>
      <c r="D2220" s="53" t="s">
        <v>96</v>
      </c>
      <c r="E2220" s="53">
        <v>381</v>
      </c>
      <c r="F2220" s="53" t="s">
        <v>236</v>
      </c>
      <c r="G2220" s="53" t="s">
        <v>236</v>
      </c>
      <c r="H2220" s="53" t="s">
        <v>166</v>
      </c>
      <c r="I2220" s="53" t="s">
        <v>241</v>
      </c>
      <c r="J2220" s="53" t="s">
        <v>242</v>
      </c>
      <c r="K2220" s="53" t="s">
        <v>243</v>
      </c>
      <c r="L2220" s="53" t="s">
        <v>101</v>
      </c>
      <c r="M2220" s="53" t="s">
        <v>240</v>
      </c>
      <c r="N2220" s="53" t="s">
        <v>103</v>
      </c>
      <c r="O2220" s="53">
        <v>0</v>
      </c>
      <c r="P2220" s="54">
        <v>0</v>
      </c>
      <c r="Q2220" s="53" t="s">
        <v>121</v>
      </c>
      <c r="R2220" s="53" t="s">
        <v>122</v>
      </c>
      <c r="S2220" s="53" t="s">
        <v>122</v>
      </c>
      <c r="T2220" s="53" t="s">
        <v>121</v>
      </c>
      <c r="U2220" s="53" t="s">
        <v>136</v>
      </c>
      <c r="V2220" s="53" t="s">
        <v>136</v>
      </c>
      <c r="W2220" s="53" t="s">
        <v>240</v>
      </c>
      <c r="X2220" s="55">
        <v>43966</v>
      </c>
      <c r="Y2220" s="55">
        <f t="shared" ref="Y2220:Y2238" si="201">+X2220</f>
        <v>43966</v>
      </c>
      <c r="Z2220" s="53">
        <f t="shared" ref="Z2220:Z2226" si="202">+Z2219+1</f>
        <v>2237</v>
      </c>
      <c r="AA2220" s="54">
        <v>1044</v>
      </c>
      <c r="AB2220" s="54">
        <v>0</v>
      </c>
      <c r="AC2220" s="52"/>
      <c r="AD2220" s="56" t="s">
        <v>400</v>
      </c>
      <c r="AE2220" s="53">
        <f t="shared" si="190"/>
        <v>2213</v>
      </c>
      <c r="AF2220" s="57" t="s">
        <v>2857</v>
      </c>
      <c r="AG2220" s="58" t="s">
        <v>173</v>
      </c>
      <c r="AH2220" s="52">
        <f t="shared" si="199"/>
        <v>44012</v>
      </c>
      <c r="AI2220" s="52">
        <f t="shared" si="200"/>
        <v>44012</v>
      </c>
      <c r="AJ2220" s="53" t="s">
        <v>402</v>
      </c>
    </row>
    <row r="2221" spans="1:36" s="64" customFormat="1" ht="15" customHeight="1">
      <c r="A2221" s="51">
        <f t="shared" si="180"/>
        <v>2020</v>
      </c>
      <c r="B2221" s="52">
        <v>43922</v>
      </c>
      <c r="C2221" s="52">
        <v>44012</v>
      </c>
      <c r="D2221" s="53" t="s">
        <v>96</v>
      </c>
      <c r="E2221" s="53">
        <v>381</v>
      </c>
      <c r="F2221" s="53" t="s">
        <v>236</v>
      </c>
      <c r="G2221" s="53" t="s">
        <v>236</v>
      </c>
      <c r="H2221" s="53" t="s">
        <v>166</v>
      </c>
      <c r="I2221" s="53" t="s">
        <v>244</v>
      </c>
      <c r="J2221" s="53" t="s">
        <v>169</v>
      </c>
      <c r="K2221" s="53" t="s">
        <v>245</v>
      </c>
      <c r="L2221" s="53" t="s">
        <v>101</v>
      </c>
      <c r="M2221" s="53" t="s">
        <v>240</v>
      </c>
      <c r="N2221" s="53" t="s">
        <v>103</v>
      </c>
      <c r="O2221" s="53">
        <v>0</v>
      </c>
      <c r="P2221" s="54">
        <v>0</v>
      </c>
      <c r="Q2221" s="53" t="s">
        <v>121</v>
      </c>
      <c r="R2221" s="53" t="s">
        <v>122</v>
      </c>
      <c r="S2221" s="53" t="s">
        <v>122</v>
      </c>
      <c r="T2221" s="53" t="s">
        <v>121</v>
      </c>
      <c r="U2221" s="53" t="s">
        <v>136</v>
      </c>
      <c r="V2221" s="53" t="s">
        <v>136</v>
      </c>
      <c r="W2221" s="53" t="s">
        <v>240</v>
      </c>
      <c r="X2221" s="55">
        <v>43966</v>
      </c>
      <c r="Y2221" s="55">
        <f t="shared" si="201"/>
        <v>43966</v>
      </c>
      <c r="Z2221" s="53">
        <f t="shared" si="202"/>
        <v>2238</v>
      </c>
      <c r="AA2221" s="54">
        <v>1044</v>
      </c>
      <c r="AB2221" s="54">
        <v>0</v>
      </c>
      <c r="AC2221" s="52"/>
      <c r="AD2221" s="56" t="s">
        <v>400</v>
      </c>
      <c r="AE2221" s="53">
        <f t="shared" si="190"/>
        <v>2214</v>
      </c>
      <c r="AF2221" s="57" t="s">
        <v>2857</v>
      </c>
      <c r="AG2221" s="58" t="s">
        <v>173</v>
      </c>
      <c r="AH2221" s="52">
        <f t="shared" si="199"/>
        <v>44012</v>
      </c>
      <c r="AI2221" s="52">
        <f t="shared" si="200"/>
        <v>44012</v>
      </c>
      <c r="AJ2221" s="53" t="s">
        <v>402</v>
      </c>
    </row>
    <row r="2222" spans="1:36" s="64" customFormat="1" ht="15" customHeight="1">
      <c r="A2222" s="51">
        <f t="shared" si="180"/>
        <v>2020</v>
      </c>
      <c r="B2222" s="52">
        <v>43922</v>
      </c>
      <c r="C2222" s="52">
        <v>44012</v>
      </c>
      <c r="D2222" s="53" t="s">
        <v>96</v>
      </c>
      <c r="E2222" s="53">
        <v>381</v>
      </c>
      <c r="F2222" s="53" t="s">
        <v>236</v>
      </c>
      <c r="G2222" s="53" t="s">
        <v>236</v>
      </c>
      <c r="H2222" s="53" t="s">
        <v>166</v>
      </c>
      <c r="I2222" s="53" t="s">
        <v>246</v>
      </c>
      <c r="J2222" s="53" t="s">
        <v>247</v>
      </c>
      <c r="K2222" s="53" t="s">
        <v>248</v>
      </c>
      <c r="L2222" s="53" t="s">
        <v>101</v>
      </c>
      <c r="M2222" s="53" t="s">
        <v>240</v>
      </c>
      <c r="N2222" s="53" t="s">
        <v>103</v>
      </c>
      <c r="O2222" s="53">
        <v>0</v>
      </c>
      <c r="P2222" s="54">
        <v>0</v>
      </c>
      <c r="Q2222" s="53" t="s">
        <v>121</v>
      </c>
      <c r="R2222" s="53" t="s">
        <v>122</v>
      </c>
      <c r="S2222" s="53" t="s">
        <v>122</v>
      </c>
      <c r="T2222" s="53" t="s">
        <v>121</v>
      </c>
      <c r="U2222" s="53" t="s">
        <v>136</v>
      </c>
      <c r="V2222" s="53" t="s">
        <v>136</v>
      </c>
      <c r="W2222" s="53" t="s">
        <v>240</v>
      </c>
      <c r="X2222" s="55">
        <v>43966</v>
      </c>
      <c r="Y2222" s="55">
        <f t="shared" si="201"/>
        <v>43966</v>
      </c>
      <c r="Z2222" s="53">
        <f t="shared" si="202"/>
        <v>2239</v>
      </c>
      <c r="AA2222" s="54">
        <v>1044</v>
      </c>
      <c r="AB2222" s="54">
        <v>0</v>
      </c>
      <c r="AC2222" s="52"/>
      <c r="AD2222" s="56" t="s">
        <v>400</v>
      </c>
      <c r="AE2222" s="53">
        <f t="shared" si="190"/>
        <v>2215</v>
      </c>
      <c r="AF2222" s="57" t="s">
        <v>2857</v>
      </c>
      <c r="AG2222" s="58" t="s">
        <v>173</v>
      </c>
      <c r="AH2222" s="52">
        <f t="shared" si="199"/>
        <v>44012</v>
      </c>
      <c r="AI2222" s="52">
        <f t="shared" si="200"/>
        <v>44012</v>
      </c>
      <c r="AJ2222" s="53" t="s">
        <v>402</v>
      </c>
    </row>
    <row r="2223" spans="1:36" s="64" customFormat="1" ht="15" customHeight="1">
      <c r="A2223" s="51">
        <f t="shared" si="180"/>
        <v>2020</v>
      </c>
      <c r="B2223" s="52">
        <v>43922</v>
      </c>
      <c r="C2223" s="52">
        <v>44012</v>
      </c>
      <c r="D2223" s="53" t="s">
        <v>96</v>
      </c>
      <c r="E2223" s="53">
        <v>381</v>
      </c>
      <c r="F2223" s="53" t="s">
        <v>236</v>
      </c>
      <c r="G2223" s="53" t="s">
        <v>236</v>
      </c>
      <c r="H2223" s="53" t="s">
        <v>166</v>
      </c>
      <c r="I2223" s="53" t="s">
        <v>249</v>
      </c>
      <c r="J2223" s="53" t="s">
        <v>250</v>
      </c>
      <c r="K2223" s="53" t="s">
        <v>163</v>
      </c>
      <c r="L2223" s="53" t="s">
        <v>101</v>
      </c>
      <c r="M2223" s="53" t="s">
        <v>240</v>
      </c>
      <c r="N2223" s="53" t="s">
        <v>103</v>
      </c>
      <c r="O2223" s="53">
        <v>0</v>
      </c>
      <c r="P2223" s="54">
        <v>0</v>
      </c>
      <c r="Q2223" s="53" t="s">
        <v>121</v>
      </c>
      <c r="R2223" s="53" t="s">
        <v>122</v>
      </c>
      <c r="S2223" s="53" t="s">
        <v>122</v>
      </c>
      <c r="T2223" s="53" t="s">
        <v>121</v>
      </c>
      <c r="U2223" s="53" t="s">
        <v>136</v>
      </c>
      <c r="V2223" s="53" t="s">
        <v>136</v>
      </c>
      <c r="W2223" s="53" t="s">
        <v>240</v>
      </c>
      <c r="X2223" s="55">
        <v>43966</v>
      </c>
      <c r="Y2223" s="55">
        <f t="shared" si="201"/>
        <v>43966</v>
      </c>
      <c r="Z2223" s="53">
        <f t="shared" si="202"/>
        <v>2240</v>
      </c>
      <c r="AA2223" s="54">
        <v>1044</v>
      </c>
      <c r="AB2223" s="54">
        <v>0</v>
      </c>
      <c r="AC2223" s="52"/>
      <c r="AD2223" s="56" t="s">
        <v>400</v>
      </c>
      <c r="AE2223" s="53">
        <f t="shared" si="190"/>
        <v>2216</v>
      </c>
      <c r="AF2223" s="57" t="s">
        <v>2857</v>
      </c>
      <c r="AG2223" s="58" t="s">
        <v>173</v>
      </c>
      <c r="AH2223" s="52">
        <f t="shared" si="199"/>
        <v>44012</v>
      </c>
      <c r="AI2223" s="52">
        <f t="shared" si="200"/>
        <v>44012</v>
      </c>
      <c r="AJ2223" s="53" t="s">
        <v>402</v>
      </c>
    </row>
    <row r="2224" spans="1:36" s="64" customFormat="1" ht="15" customHeight="1">
      <c r="A2224" s="51">
        <f t="shared" si="180"/>
        <v>2020</v>
      </c>
      <c r="B2224" s="52">
        <v>43922</v>
      </c>
      <c r="C2224" s="52">
        <v>44012</v>
      </c>
      <c r="D2224" s="53" t="s">
        <v>96</v>
      </c>
      <c r="E2224" s="53">
        <v>294</v>
      </c>
      <c r="F2224" s="53" t="s">
        <v>251</v>
      </c>
      <c r="G2224" s="53" t="s">
        <v>251</v>
      </c>
      <c r="H2224" s="53" t="s">
        <v>180</v>
      </c>
      <c r="I2224" s="53" t="s">
        <v>1333</v>
      </c>
      <c r="J2224" s="53" t="s">
        <v>1334</v>
      </c>
      <c r="K2224" s="53" t="s">
        <v>257</v>
      </c>
      <c r="L2224" s="53" t="s">
        <v>101</v>
      </c>
      <c r="M2224" s="53" t="s">
        <v>240</v>
      </c>
      <c r="N2224" s="53" t="s">
        <v>103</v>
      </c>
      <c r="O2224" s="53">
        <v>0</v>
      </c>
      <c r="P2224" s="54">
        <v>0</v>
      </c>
      <c r="Q2224" s="53" t="s">
        <v>121</v>
      </c>
      <c r="R2224" s="53" t="s">
        <v>122</v>
      </c>
      <c r="S2224" s="53" t="s">
        <v>122</v>
      </c>
      <c r="T2224" s="53" t="s">
        <v>121</v>
      </c>
      <c r="U2224" s="53" t="s">
        <v>136</v>
      </c>
      <c r="V2224" s="53" t="s">
        <v>136</v>
      </c>
      <c r="W2224" s="53" t="s">
        <v>240</v>
      </c>
      <c r="X2224" s="55">
        <v>43966</v>
      </c>
      <c r="Y2224" s="55">
        <f t="shared" si="201"/>
        <v>43966</v>
      </c>
      <c r="Z2224" s="53">
        <f t="shared" si="202"/>
        <v>2241</v>
      </c>
      <c r="AA2224" s="54">
        <v>1044</v>
      </c>
      <c r="AB2224" s="54">
        <v>0</v>
      </c>
      <c r="AC2224" s="52"/>
      <c r="AD2224" s="56" t="s">
        <v>400</v>
      </c>
      <c r="AE2224" s="53">
        <f t="shared" si="190"/>
        <v>2217</v>
      </c>
      <c r="AF2224" s="57" t="s">
        <v>2857</v>
      </c>
      <c r="AG2224" s="58" t="s">
        <v>173</v>
      </c>
      <c r="AH2224" s="52">
        <f t="shared" si="199"/>
        <v>44012</v>
      </c>
      <c r="AI2224" s="52">
        <f t="shared" si="200"/>
        <v>44012</v>
      </c>
      <c r="AJ2224" s="53" t="s">
        <v>402</v>
      </c>
    </row>
    <row r="2225" spans="1:36" s="64" customFormat="1" ht="15" customHeight="1">
      <c r="A2225" s="51">
        <f t="shared" si="180"/>
        <v>2020</v>
      </c>
      <c r="B2225" s="52">
        <v>43922</v>
      </c>
      <c r="C2225" s="52">
        <v>44012</v>
      </c>
      <c r="D2225" s="53" t="s">
        <v>96</v>
      </c>
      <c r="E2225" s="53">
        <v>368</v>
      </c>
      <c r="F2225" s="53" t="s">
        <v>2781</v>
      </c>
      <c r="G2225" s="53" t="s">
        <v>646</v>
      </c>
      <c r="H2225" s="53" t="s">
        <v>2781</v>
      </c>
      <c r="I2225" s="53" t="s">
        <v>300</v>
      </c>
      <c r="J2225" s="53" t="s">
        <v>2782</v>
      </c>
      <c r="K2225" s="53" t="s">
        <v>665</v>
      </c>
      <c r="L2225" s="53" t="s">
        <v>101</v>
      </c>
      <c r="M2225" s="53" t="s">
        <v>240</v>
      </c>
      <c r="N2225" s="53" t="s">
        <v>103</v>
      </c>
      <c r="O2225" s="53">
        <v>0</v>
      </c>
      <c r="P2225" s="54">
        <v>0</v>
      </c>
      <c r="Q2225" s="53" t="s">
        <v>121</v>
      </c>
      <c r="R2225" s="53" t="s">
        <v>122</v>
      </c>
      <c r="S2225" s="53" t="s">
        <v>122</v>
      </c>
      <c r="T2225" s="53" t="s">
        <v>121</v>
      </c>
      <c r="U2225" s="53" t="s">
        <v>136</v>
      </c>
      <c r="V2225" s="53" t="s">
        <v>136</v>
      </c>
      <c r="W2225" s="53" t="s">
        <v>240</v>
      </c>
      <c r="X2225" s="55">
        <v>43966</v>
      </c>
      <c r="Y2225" s="55">
        <f t="shared" si="201"/>
        <v>43966</v>
      </c>
      <c r="Z2225" s="53">
        <f t="shared" si="202"/>
        <v>2242</v>
      </c>
      <c r="AA2225" s="54">
        <v>1044</v>
      </c>
      <c r="AB2225" s="54">
        <v>0</v>
      </c>
      <c r="AC2225" s="52"/>
      <c r="AD2225" s="56" t="s">
        <v>400</v>
      </c>
      <c r="AE2225" s="53">
        <f t="shared" si="190"/>
        <v>2218</v>
      </c>
      <c r="AF2225" s="57" t="s">
        <v>2857</v>
      </c>
      <c r="AG2225" s="58" t="s">
        <v>173</v>
      </c>
      <c r="AH2225" s="52">
        <f t="shared" si="199"/>
        <v>44012</v>
      </c>
      <c r="AI2225" s="52">
        <f t="shared" si="200"/>
        <v>44012</v>
      </c>
      <c r="AJ2225" s="53" t="s">
        <v>402</v>
      </c>
    </row>
    <row r="2226" spans="1:36" s="64" customFormat="1" ht="15" customHeight="1">
      <c r="A2226" s="51">
        <f t="shared" si="180"/>
        <v>2020</v>
      </c>
      <c r="B2226" s="52">
        <v>43922</v>
      </c>
      <c r="C2226" s="52">
        <v>44012</v>
      </c>
      <c r="D2226" s="53" t="s">
        <v>96</v>
      </c>
      <c r="E2226" s="53">
        <v>368</v>
      </c>
      <c r="F2226" s="53" t="s">
        <v>2781</v>
      </c>
      <c r="G2226" s="53" t="s">
        <v>2792</v>
      </c>
      <c r="H2226" s="53" t="s">
        <v>2781</v>
      </c>
      <c r="I2226" s="53" t="s">
        <v>2355</v>
      </c>
      <c r="J2226" s="53" t="s">
        <v>2355</v>
      </c>
      <c r="K2226" s="53" t="s">
        <v>2793</v>
      </c>
      <c r="L2226" s="53" t="s">
        <v>101</v>
      </c>
      <c r="M2226" s="53" t="s">
        <v>240</v>
      </c>
      <c r="N2226" s="53" t="s">
        <v>103</v>
      </c>
      <c r="O2226" s="53">
        <v>0</v>
      </c>
      <c r="P2226" s="54">
        <v>0</v>
      </c>
      <c r="Q2226" s="53" t="s">
        <v>121</v>
      </c>
      <c r="R2226" s="53" t="s">
        <v>122</v>
      </c>
      <c r="S2226" s="53" t="s">
        <v>122</v>
      </c>
      <c r="T2226" s="53" t="s">
        <v>121</v>
      </c>
      <c r="U2226" s="53" t="s">
        <v>136</v>
      </c>
      <c r="V2226" s="53" t="s">
        <v>136</v>
      </c>
      <c r="W2226" s="53" t="s">
        <v>240</v>
      </c>
      <c r="X2226" s="55">
        <v>43966</v>
      </c>
      <c r="Y2226" s="55">
        <f t="shared" si="201"/>
        <v>43966</v>
      </c>
      <c r="Z2226" s="53">
        <f t="shared" si="202"/>
        <v>2243</v>
      </c>
      <c r="AA2226" s="54">
        <v>1044</v>
      </c>
      <c r="AB2226" s="54">
        <v>0</v>
      </c>
      <c r="AC2226" s="52"/>
      <c r="AD2226" s="56" t="s">
        <v>400</v>
      </c>
      <c r="AE2226" s="53">
        <f t="shared" si="190"/>
        <v>2219</v>
      </c>
      <c r="AF2226" s="57" t="s">
        <v>2857</v>
      </c>
      <c r="AG2226" s="58" t="s">
        <v>173</v>
      </c>
      <c r="AH2226" s="52">
        <f t="shared" si="199"/>
        <v>44012</v>
      </c>
      <c r="AI2226" s="52">
        <f t="shared" si="200"/>
        <v>44012</v>
      </c>
      <c r="AJ2226" s="53" t="s">
        <v>402</v>
      </c>
    </row>
    <row r="2227" spans="1:36" s="64" customFormat="1" ht="15" customHeight="1">
      <c r="A2227" s="51">
        <f t="shared" si="180"/>
        <v>2020</v>
      </c>
      <c r="B2227" s="52">
        <v>43922</v>
      </c>
      <c r="C2227" s="52">
        <v>44012</v>
      </c>
      <c r="D2227" s="53" t="s">
        <v>96</v>
      </c>
      <c r="E2227" s="53">
        <v>482</v>
      </c>
      <c r="F2227" s="53" t="s">
        <v>259</v>
      </c>
      <c r="G2227" s="53" t="s">
        <v>259</v>
      </c>
      <c r="H2227" s="53" t="s">
        <v>166</v>
      </c>
      <c r="I2227" s="53" t="s">
        <v>1335</v>
      </c>
      <c r="J2227" s="53" t="s">
        <v>375</v>
      </c>
      <c r="K2227" s="53" t="s">
        <v>1336</v>
      </c>
      <c r="L2227" s="53" t="s">
        <v>101</v>
      </c>
      <c r="M2227" s="53" t="s">
        <v>240</v>
      </c>
      <c r="N2227" s="53" t="s">
        <v>103</v>
      </c>
      <c r="O2227" s="53">
        <v>0</v>
      </c>
      <c r="P2227" s="54">
        <v>0</v>
      </c>
      <c r="Q2227" s="53" t="s">
        <v>121</v>
      </c>
      <c r="R2227" s="53" t="s">
        <v>122</v>
      </c>
      <c r="S2227" s="53" t="s">
        <v>122</v>
      </c>
      <c r="T2227" s="53" t="s">
        <v>121</v>
      </c>
      <c r="U2227" s="53" t="s">
        <v>122</v>
      </c>
      <c r="V2227" s="53" t="s">
        <v>122</v>
      </c>
      <c r="W2227" s="53" t="s">
        <v>240</v>
      </c>
      <c r="X2227" s="55">
        <v>43949</v>
      </c>
      <c r="Y2227" s="55">
        <f t="shared" si="201"/>
        <v>43949</v>
      </c>
      <c r="Z2227" s="53">
        <f>+Z2250+1</f>
        <v>2224</v>
      </c>
      <c r="AA2227" s="54">
        <v>1366.67</v>
      </c>
      <c r="AB2227" s="54"/>
      <c r="AC2227" s="52"/>
      <c r="AD2227" s="56" t="s">
        <v>400</v>
      </c>
      <c r="AE2227" s="53">
        <f t="shared" si="190"/>
        <v>2220</v>
      </c>
      <c r="AF2227" s="57" t="s">
        <v>2858</v>
      </c>
      <c r="AG2227" s="58" t="s">
        <v>173</v>
      </c>
      <c r="AH2227" s="52">
        <f t="shared" si="199"/>
        <v>44012</v>
      </c>
      <c r="AI2227" s="52">
        <f t="shared" si="200"/>
        <v>44012</v>
      </c>
      <c r="AJ2227" s="53" t="s">
        <v>402</v>
      </c>
    </row>
    <row r="2228" spans="1:36" s="64" customFormat="1" ht="15" customHeight="1">
      <c r="A2228" s="51">
        <f t="shared" si="180"/>
        <v>2020</v>
      </c>
      <c r="B2228" s="52">
        <v>43922</v>
      </c>
      <c r="C2228" s="52">
        <v>44012</v>
      </c>
      <c r="D2228" s="53" t="s">
        <v>96</v>
      </c>
      <c r="E2228" s="53">
        <v>471</v>
      </c>
      <c r="F2228" s="53" t="s">
        <v>969</v>
      </c>
      <c r="G2228" s="53" t="s">
        <v>969</v>
      </c>
      <c r="H2228" s="53" t="s">
        <v>127</v>
      </c>
      <c r="I2228" s="53" t="s">
        <v>995</v>
      </c>
      <c r="J2228" s="53" t="s">
        <v>1337</v>
      </c>
      <c r="K2228" s="53" t="s">
        <v>239</v>
      </c>
      <c r="L2228" s="53" t="s">
        <v>101</v>
      </c>
      <c r="M2228" s="53" t="s">
        <v>240</v>
      </c>
      <c r="N2228" s="53" t="s">
        <v>103</v>
      </c>
      <c r="O2228" s="53">
        <v>0</v>
      </c>
      <c r="P2228" s="54">
        <v>0</v>
      </c>
      <c r="Q2228" s="53" t="s">
        <v>121</v>
      </c>
      <c r="R2228" s="53" t="s">
        <v>122</v>
      </c>
      <c r="S2228" s="53" t="s">
        <v>122</v>
      </c>
      <c r="T2228" s="53" t="s">
        <v>121</v>
      </c>
      <c r="U2228" s="53" t="s">
        <v>122</v>
      </c>
      <c r="V2228" s="53" t="s">
        <v>122</v>
      </c>
      <c r="W2228" s="53" t="s">
        <v>240</v>
      </c>
      <c r="X2228" s="55">
        <v>43949</v>
      </c>
      <c r="Y2228" s="55">
        <f t="shared" si="201"/>
        <v>43949</v>
      </c>
      <c r="Z2228" s="53">
        <f>+Z2227+1</f>
        <v>2225</v>
      </c>
      <c r="AA2228" s="54">
        <v>1366.66</v>
      </c>
      <c r="AB2228" s="54">
        <v>0</v>
      </c>
      <c r="AC2228" s="52"/>
      <c r="AD2228" s="56" t="s">
        <v>400</v>
      </c>
      <c r="AE2228" s="53">
        <f t="shared" si="190"/>
        <v>2221</v>
      </c>
      <c r="AF2228" s="57" t="s">
        <v>2858</v>
      </c>
      <c r="AG2228" s="58" t="s">
        <v>173</v>
      </c>
      <c r="AH2228" s="52">
        <f t="shared" si="199"/>
        <v>44012</v>
      </c>
      <c r="AI2228" s="52">
        <f t="shared" si="200"/>
        <v>44012</v>
      </c>
      <c r="AJ2228" s="53" t="s">
        <v>402</v>
      </c>
    </row>
    <row r="2229" spans="1:36" s="64" customFormat="1" ht="15" customHeight="1">
      <c r="A2229" s="51">
        <f t="shared" si="180"/>
        <v>2020</v>
      </c>
      <c r="B2229" s="52">
        <v>43922</v>
      </c>
      <c r="C2229" s="52">
        <v>44012</v>
      </c>
      <c r="D2229" s="53" t="s">
        <v>96</v>
      </c>
      <c r="E2229" s="53">
        <v>202</v>
      </c>
      <c r="F2229" s="53" t="s">
        <v>307</v>
      </c>
      <c r="G2229" s="53" t="s">
        <v>972</v>
      </c>
      <c r="H2229" s="53" t="s">
        <v>973</v>
      </c>
      <c r="I2229" s="53" t="s">
        <v>256</v>
      </c>
      <c r="J2229" s="53" t="s">
        <v>257</v>
      </c>
      <c r="K2229" s="53" t="s">
        <v>258</v>
      </c>
      <c r="L2229" s="53" t="s">
        <v>101</v>
      </c>
      <c r="M2229" s="53" t="s">
        <v>240</v>
      </c>
      <c r="N2229" s="53" t="s">
        <v>103</v>
      </c>
      <c r="O2229" s="53">
        <v>0</v>
      </c>
      <c r="P2229" s="54">
        <v>0</v>
      </c>
      <c r="Q2229" s="53" t="s">
        <v>121</v>
      </c>
      <c r="R2229" s="53" t="s">
        <v>122</v>
      </c>
      <c r="S2229" s="53" t="s">
        <v>122</v>
      </c>
      <c r="T2229" s="53" t="s">
        <v>121</v>
      </c>
      <c r="U2229" s="53" t="s">
        <v>122</v>
      </c>
      <c r="V2229" s="53" t="s">
        <v>122</v>
      </c>
      <c r="W2229" s="53" t="s">
        <v>240</v>
      </c>
      <c r="X2229" s="55">
        <v>43949</v>
      </c>
      <c r="Y2229" s="55">
        <f t="shared" si="201"/>
        <v>43949</v>
      </c>
      <c r="Z2229" s="53">
        <f>+Z2228+1</f>
        <v>2226</v>
      </c>
      <c r="AA2229" s="54">
        <v>1366.68</v>
      </c>
      <c r="AB2229" s="54">
        <v>0</v>
      </c>
      <c r="AC2229" s="52"/>
      <c r="AD2229" s="56" t="s">
        <v>400</v>
      </c>
      <c r="AE2229" s="53">
        <f t="shared" si="190"/>
        <v>2222</v>
      </c>
      <c r="AF2229" s="57" t="s">
        <v>2858</v>
      </c>
      <c r="AG2229" s="58" t="s">
        <v>173</v>
      </c>
      <c r="AH2229" s="52">
        <f t="shared" si="199"/>
        <v>44012</v>
      </c>
      <c r="AI2229" s="52">
        <f t="shared" si="200"/>
        <v>44012</v>
      </c>
      <c r="AJ2229" s="53" t="s">
        <v>402</v>
      </c>
    </row>
    <row r="2230" spans="1:36" s="64" customFormat="1" ht="15" customHeight="1">
      <c r="A2230" s="51">
        <f t="shared" si="180"/>
        <v>2020</v>
      </c>
      <c r="B2230" s="52">
        <v>43922</v>
      </c>
      <c r="C2230" s="52">
        <v>44012</v>
      </c>
      <c r="D2230" s="53" t="s">
        <v>96</v>
      </c>
      <c r="E2230" s="53">
        <v>203</v>
      </c>
      <c r="F2230" s="53" t="s">
        <v>191</v>
      </c>
      <c r="G2230" s="53" t="s">
        <v>191</v>
      </c>
      <c r="H2230" s="53" t="s">
        <v>271</v>
      </c>
      <c r="I2230" s="53" t="s">
        <v>272</v>
      </c>
      <c r="J2230" s="53" t="s">
        <v>273</v>
      </c>
      <c r="K2230" s="53" t="s">
        <v>228</v>
      </c>
      <c r="L2230" s="53" t="s">
        <v>101</v>
      </c>
      <c r="M2230" s="53" t="s">
        <v>240</v>
      </c>
      <c r="N2230" s="53" t="s">
        <v>103</v>
      </c>
      <c r="O2230" s="53">
        <v>0</v>
      </c>
      <c r="P2230" s="54">
        <v>0</v>
      </c>
      <c r="Q2230" s="53" t="s">
        <v>121</v>
      </c>
      <c r="R2230" s="53" t="s">
        <v>122</v>
      </c>
      <c r="S2230" s="53" t="s">
        <v>122</v>
      </c>
      <c r="T2230" s="53" t="s">
        <v>121</v>
      </c>
      <c r="U2230" s="53" t="s">
        <v>122</v>
      </c>
      <c r="V2230" s="53" t="s">
        <v>122</v>
      </c>
      <c r="W2230" s="53" t="s">
        <v>240</v>
      </c>
      <c r="X2230" s="55">
        <v>43949</v>
      </c>
      <c r="Y2230" s="55">
        <f t="shared" si="201"/>
        <v>43949</v>
      </c>
      <c r="Z2230" s="53">
        <f>+Z2229+1</f>
        <v>2227</v>
      </c>
      <c r="AA2230" s="54">
        <v>1366.67</v>
      </c>
      <c r="AB2230" s="54">
        <v>0</v>
      </c>
      <c r="AC2230" s="52"/>
      <c r="AD2230" s="56" t="s">
        <v>400</v>
      </c>
      <c r="AE2230" s="53">
        <f t="shared" si="190"/>
        <v>2223</v>
      </c>
      <c r="AF2230" s="57" t="s">
        <v>2858</v>
      </c>
      <c r="AG2230" s="58" t="s">
        <v>173</v>
      </c>
      <c r="AH2230" s="52">
        <f t="shared" si="199"/>
        <v>44012</v>
      </c>
      <c r="AI2230" s="52">
        <f t="shared" si="200"/>
        <v>44012</v>
      </c>
      <c r="AJ2230" s="53" t="s">
        <v>402</v>
      </c>
    </row>
    <row r="2231" spans="1:36" s="64" customFormat="1" ht="15" customHeight="1">
      <c r="A2231" s="51">
        <f t="shared" si="180"/>
        <v>2020</v>
      </c>
      <c r="B2231" s="52">
        <v>43922</v>
      </c>
      <c r="C2231" s="52">
        <v>44012</v>
      </c>
      <c r="D2231" s="53" t="s">
        <v>96</v>
      </c>
      <c r="E2231" s="53">
        <v>211</v>
      </c>
      <c r="F2231" s="53" t="s">
        <v>274</v>
      </c>
      <c r="G2231" s="53" t="s">
        <v>274</v>
      </c>
      <c r="H2231" s="53" t="s">
        <v>275</v>
      </c>
      <c r="I2231" s="53" t="s">
        <v>276</v>
      </c>
      <c r="J2231" s="53" t="s">
        <v>277</v>
      </c>
      <c r="K2231" s="53" t="s">
        <v>278</v>
      </c>
      <c r="L2231" s="53" t="s">
        <v>101</v>
      </c>
      <c r="M2231" s="53" t="s">
        <v>240</v>
      </c>
      <c r="N2231" s="53" t="s">
        <v>103</v>
      </c>
      <c r="O2231" s="53">
        <v>0</v>
      </c>
      <c r="P2231" s="54">
        <v>0</v>
      </c>
      <c r="Q2231" s="53" t="s">
        <v>121</v>
      </c>
      <c r="R2231" s="53" t="s">
        <v>122</v>
      </c>
      <c r="S2231" s="53" t="s">
        <v>122</v>
      </c>
      <c r="T2231" s="53" t="s">
        <v>121</v>
      </c>
      <c r="U2231" s="53" t="s">
        <v>122</v>
      </c>
      <c r="V2231" s="53" t="s">
        <v>122</v>
      </c>
      <c r="W2231" s="53" t="s">
        <v>240</v>
      </c>
      <c r="X2231" s="55">
        <v>43949</v>
      </c>
      <c r="Y2231" s="55">
        <f t="shared" si="201"/>
        <v>43949</v>
      </c>
      <c r="Z2231" s="53">
        <f>+Z2230+1</f>
        <v>2228</v>
      </c>
      <c r="AA2231" s="54">
        <v>1366.66</v>
      </c>
      <c r="AB2231" s="54">
        <v>0</v>
      </c>
      <c r="AC2231" s="52"/>
      <c r="AD2231" s="56" t="s">
        <v>400</v>
      </c>
      <c r="AE2231" s="53">
        <f t="shared" si="190"/>
        <v>2224</v>
      </c>
      <c r="AF2231" s="57" t="s">
        <v>2858</v>
      </c>
      <c r="AG2231" s="58" t="s">
        <v>173</v>
      </c>
      <c r="AH2231" s="52">
        <f t="shared" si="199"/>
        <v>44012</v>
      </c>
      <c r="AI2231" s="52">
        <f t="shared" si="200"/>
        <v>44012</v>
      </c>
      <c r="AJ2231" s="53" t="s">
        <v>402</v>
      </c>
    </row>
    <row r="2232" spans="1:36" s="64" customFormat="1" ht="15" customHeight="1">
      <c r="A2232" s="51">
        <f t="shared" si="180"/>
        <v>2020</v>
      </c>
      <c r="B2232" s="52">
        <v>43922</v>
      </c>
      <c r="C2232" s="52">
        <v>44012</v>
      </c>
      <c r="D2232" s="53" t="s">
        <v>96</v>
      </c>
      <c r="E2232" s="53">
        <v>202</v>
      </c>
      <c r="F2232" s="53" t="s">
        <v>307</v>
      </c>
      <c r="G2232" s="53" t="s">
        <v>972</v>
      </c>
      <c r="H2232" s="53" t="s">
        <v>973</v>
      </c>
      <c r="I2232" s="53" t="s">
        <v>974</v>
      </c>
      <c r="J2232" s="53" t="s">
        <v>976</v>
      </c>
      <c r="K2232" s="53" t="s">
        <v>779</v>
      </c>
      <c r="L2232" s="53" t="s">
        <v>101</v>
      </c>
      <c r="M2232" s="53" t="s">
        <v>240</v>
      </c>
      <c r="N2232" s="53" t="s">
        <v>103</v>
      </c>
      <c r="O2232" s="53">
        <v>0</v>
      </c>
      <c r="P2232" s="54">
        <v>0</v>
      </c>
      <c r="Q2232" s="53" t="s">
        <v>121</v>
      </c>
      <c r="R2232" s="53" t="s">
        <v>122</v>
      </c>
      <c r="S2232" s="53" t="s">
        <v>122</v>
      </c>
      <c r="T2232" s="53" t="s">
        <v>121</v>
      </c>
      <c r="U2232" s="53" t="s">
        <v>122</v>
      </c>
      <c r="V2232" s="53" t="s">
        <v>122</v>
      </c>
      <c r="W2232" s="53" t="s">
        <v>240</v>
      </c>
      <c r="X2232" s="55">
        <v>43949</v>
      </c>
      <c r="Y2232" s="55">
        <f t="shared" si="201"/>
        <v>43949</v>
      </c>
      <c r="Z2232" s="53">
        <f>+Z2231+1</f>
        <v>2229</v>
      </c>
      <c r="AA2232" s="54">
        <v>1366.67</v>
      </c>
      <c r="AB2232" s="54">
        <v>0</v>
      </c>
      <c r="AC2232" s="52"/>
      <c r="AD2232" s="56" t="s">
        <v>400</v>
      </c>
      <c r="AE2232" s="53">
        <f t="shared" si="190"/>
        <v>2225</v>
      </c>
      <c r="AF2232" s="57" t="s">
        <v>2858</v>
      </c>
      <c r="AG2232" s="58" t="s">
        <v>173</v>
      </c>
      <c r="AH2232" s="52">
        <f t="shared" si="199"/>
        <v>44012</v>
      </c>
      <c r="AI2232" s="52">
        <f t="shared" si="200"/>
        <v>44012</v>
      </c>
      <c r="AJ2232" s="53" t="s">
        <v>402</v>
      </c>
    </row>
    <row r="2233" spans="1:36" s="64" customFormat="1" ht="15" customHeight="1">
      <c r="A2233" s="51">
        <f t="shared" si="180"/>
        <v>2020</v>
      </c>
      <c r="B2233" s="52">
        <v>43922</v>
      </c>
      <c r="C2233" s="52">
        <v>44012</v>
      </c>
      <c r="D2233" s="53" t="s">
        <v>96</v>
      </c>
      <c r="E2233" s="53">
        <v>545</v>
      </c>
      <c r="F2233" s="53" t="s">
        <v>279</v>
      </c>
      <c r="G2233" s="53" t="s">
        <v>279</v>
      </c>
      <c r="H2233" s="53" t="s">
        <v>280</v>
      </c>
      <c r="I2233" s="53" t="s">
        <v>281</v>
      </c>
      <c r="J2233" s="53" t="s">
        <v>162</v>
      </c>
      <c r="K2233" s="53" t="s">
        <v>282</v>
      </c>
      <c r="L2233" s="53" t="s">
        <v>101</v>
      </c>
      <c r="M2233" s="53" t="s">
        <v>240</v>
      </c>
      <c r="N2233" s="53" t="s">
        <v>103</v>
      </c>
      <c r="O2233" s="53">
        <v>0</v>
      </c>
      <c r="P2233" s="54">
        <v>0</v>
      </c>
      <c r="Q2233" s="53" t="s">
        <v>121</v>
      </c>
      <c r="R2233" s="53" t="s">
        <v>122</v>
      </c>
      <c r="S2233" s="53" t="s">
        <v>122</v>
      </c>
      <c r="T2233" s="53" t="s">
        <v>121</v>
      </c>
      <c r="U2233" s="53" t="s">
        <v>136</v>
      </c>
      <c r="V2233" s="53" t="s">
        <v>136</v>
      </c>
      <c r="W2233" s="53" t="s">
        <v>240</v>
      </c>
      <c r="X2233" s="55">
        <v>43959</v>
      </c>
      <c r="Y2233" s="55">
        <f t="shared" si="201"/>
        <v>43959</v>
      </c>
      <c r="Z2233" s="53">
        <f>+Z2238+1</f>
        <v>2232</v>
      </c>
      <c r="AA2233" s="54">
        <v>950</v>
      </c>
      <c r="AB2233" s="54">
        <v>0</v>
      </c>
      <c r="AC2233" s="52"/>
      <c r="AD2233" s="56" t="s">
        <v>400</v>
      </c>
      <c r="AE2233" s="53">
        <f t="shared" si="190"/>
        <v>2226</v>
      </c>
      <c r="AF2233" s="57" t="s">
        <v>2859</v>
      </c>
      <c r="AG2233" s="58" t="s">
        <v>173</v>
      </c>
      <c r="AH2233" s="52">
        <f t="shared" si="199"/>
        <v>44012</v>
      </c>
      <c r="AI2233" s="52">
        <f t="shared" si="200"/>
        <v>44012</v>
      </c>
      <c r="AJ2233" s="53" t="s">
        <v>402</v>
      </c>
    </row>
    <row r="2234" spans="1:36" s="64" customFormat="1" ht="15" customHeight="1">
      <c r="A2234" s="51">
        <f t="shared" si="180"/>
        <v>2020</v>
      </c>
      <c r="B2234" s="52">
        <v>43922</v>
      </c>
      <c r="C2234" s="52">
        <v>44012</v>
      </c>
      <c r="D2234" s="53" t="s">
        <v>96</v>
      </c>
      <c r="E2234" s="53">
        <v>545</v>
      </c>
      <c r="F2234" s="53" t="s">
        <v>283</v>
      </c>
      <c r="G2234" s="53" t="s">
        <v>283</v>
      </c>
      <c r="H2234" s="53" t="s">
        <v>283</v>
      </c>
      <c r="I2234" s="53" t="s">
        <v>284</v>
      </c>
      <c r="J2234" s="53" t="s">
        <v>285</v>
      </c>
      <c r="K2234" s="53" t="s">
        <v>286</v>
      </c>
      <c r="L2234" s="53" t="s">
        <v>101</v>
      </c>
      <c r="M2234" s="53" t="s">
        <v>240</v>
      </c>
      <c r="N2234" s="53" t="s">
        <v>103</v>
      </c>
      <c r="O2234" s="53">
        <v>0</v>
      </c>
      <c r="P2234" s="54">
        <v>0</v>
      </c>
      <c r="Q2234" s="53" t="s">
        <v>121</v>
      </c>
      <c r="R2234" s="53" t="s">
        <v>122</v>
      </c>
      <c r="S2234" s="53" t="s">
        <v>122</v>
      </c>
      <c r="T2234" s="53" t="s">
        <v>121</v>
      </c>
      <c r="U2234" s="53" t="s">
        <v>136</v>
      </c>
      <c r="V2234" s="53" t="s">
        <v>136</v>
      </c>
      <c r="W2234" s="53" t="s">
        <v>240</v>
      </c>
      <c r="X2234" s="55">
        <v>43959</v>
      </c>
      <c r="Y2234" s="55">
        <f t="shared" si="201"/>
        <v>43959</v>
      </c>
      <c r="Z2234" s="53">
        <f>+Z2233+1</f>
        <v>2233</v>
      </c>
      <c r="AA2234" s="54">
        <v>950</v>
      </c>
      <c r="AB2234" s="54">
        <v>0</v>
      </c>
      <c r="AC2234" s="52"/>
      <c r="AD2234" s="56" t="s">
        <v>400</v>
      </c>
      <c r="AE2234" s="53">
        <f t="shared" si="190"/>
        <v>2227</v>
      </c>
      <c r="AF2234" s="57" t="s">
        <v>2859</v>
      </c>
      <c r="AG2234" s="58" t="s">
        <v>173</v>
      </c>
      <c r="AH2234" s="52">
        <f t="shared" si="199"/>
        <v>44012</v>
      </c>
      <c r="AI2234" s="52">
        <f t="shared" si="200"/>
        <v>44012</v>
      </c>
      <c r="AJ2234" s="53" t="s">
        <v>402</v>
      </c>
    </row>
    <row r="2235" spans="1:36" s="64" customFormat="1" ht="15" customHeight="1">
      <c r="A2235" s="51">
        <f t="shared" si="180"/>
        <v>2020</v>
      </c>
      <c r="B2235" s="52">
        <v>43922</v>
      </c>
      <c r="C2235" s="52">
        <v>44012</v>
      </c>
      <c r="D2235" s="53" t="s">
        <v>96</v>
      </c>
      <c r="E2235" s="53">
        <v>545</v>
      </c>
      <c r="F2235" s="53" t="s">
        <v>279</v>
      </c>
      <c r="G2235" s="53" t="s">
        <v>279</v>
      </c>
      <c r="H2235" s="53" t="s">
        <v>280</v>
      </c>
      <c r="I2235" s="53" t="s">
        <v>2778</v>
      </c>
      <c r="J2235" s="53" t="s">
        <v>2779</v>
      </c>
      <c r="K2235" s="53" t="s">
        <v>2352</v>
      </c>
      <c r="L2235" s="53" t="s">
        <v>101</v>
      </c>
      <c r="M2235" s="53" t="s">
        <v>240</v>
      </c>
      <c r="N2235" s="53" t="s">
        <v>103</v>
      </c>
      <c r="O2235" s="53">
        <v>0</v>
      </c>
      <c r="P2235" s="54">
        <v>0</v>
      </c>
      <c r="Q2235" s="53" t="s">
        <v>121</v>
      </c>
      <c r="R2235" s="53" t="s">
        <v>122</v>
      </c>
      <c r="S2235" s="53" t="s">
        <v>122</v>
      </c>
      <c r="T2235" s="53" t="s">
        <v>121</v>
      </c>
      <c r="U2235" s="53" t="s">
        <v>136</v>
      </c>
      <c r="V2235" s="53" t="s">
        <v>136</v>
      </c>
      <c r="W2235" s="53" t="s">
        <v>240</v>
      </c>
      <c r="X2235" s="55">
        <v>43959</v>
      </c>
      <c r="Y2235" s="55">
        <f t="shared" si="201"/>
        <v>43959</v>
      </c>
      <c r="Z2235" s="53">
        <f>+Z2234+1</f>
        <v>2234</v>
      </c>
      <c r="AA2235" s="54">
        <v>950</v>
      </c>
      <c r="AB2235" s="54">
        <v>0</v>
      </c>
      <c r="AC2235" s="52"/>
      <c r="AD2235" s="56" t="s">
        <v>400</v>
      </c>
      <c r="AE2235" s="53">
        <f t="shared" si="190"/>
        <v>2228</v>
      </c>
      <c r="AF2235" s="57" t="s">
        <v>2859</v>
      </c>
      <c r="AG2235" s="58" t="s">
        <v>173</v>
      </c>
      <c r="AH2235" s="52">
        <f t="shared" si="199"/>
        <v>44012</v>
      </c>
      <c r="AI2235" s="52">
        <f t="shared" si="200"/>
        <v>44012</v>
      </c>
      <c r="AJ2235" s="53" t="s">
        <v>402</v>
      </c>
    </row>
    <row r="2236" spans="1:36" s="64" customFormat="1" ht="15" customHeight="1">
      <c r="A2236" s="51">
        <f t="shared" si="180"/>
        <v>2020</v>
      </c>
      <c r="B2236" s="52">
        <v>43922</v>
      </c>
      <c r="C2236" s="52">
        <v>44012</v>
      </c>
      <c r="D2236" s="53" t="s">
        <v>96</v>
      </c>
      <c r="E2236" s="53">
        <v>545</v>
      </c>
      <c r="F2236" s="53" t="s">
        <v>279</v>
      </c>
      <c r="G2236" s="53" t="s">
        <v>279</v>
      </c>
      <c r="H2236" s="53" t="s">
        <v>280</v>
      </c>
      <c r="I2236" s="53" t="s">
        <v>290</v>
      </c>
      <c r="J2236" s="53" t="s">
        <v>291</v>
      </c>
      <c r="K2236" s="53" t="s">
        <v>292</v>
      </c>
      <c r="L2236" s="53" t="s">
        <v>101</v>
      </c>
      <c r="M2236" s="53" t="s">
        <v>240</v>
      </c>
      <c r="N2236" s="53" t="s">
        <v>103</v>
      </c>
      <c r="O2236" s="53">
        <v>0</v>
      </c>
      <c r="P2236" s="54">
        <v>0</v>
      </c>
      <c r="Q2236" s="53" t="s">
        <v>121</v>
      </c>
      <c r="R2236" s="53" t="s">
        <v>122</v>
      </c>
      <c r="S2236" s="53" t="s">
        <v>122</v>
      </c>
      <c r="T2236" s="53" t="s">
        <v>121</v>
      </c>
      <c r="U2236" s="53" t="s">
        <v>136</v>
      </c>
      <c r="V2236" s="53" t="s">
        <v>136</v>
      </c>
      <c r="W2236" s="53" t="s">
        <v>240</v>
      </c>
      <c r="X2236" s="55">
        <v>43959</v>
      </c>
      <c r="Y2236" s="55">
        <f t="shared" si="201"/>
        <v>43959</v>
      </c>
      <c r="Z2236" s="53">
        <f>+Z2235+1</f>
        <v>2235</v>
      </c>
      <c r="AA2236" s="54">
        <v>950</v>
      </c>
      <c r="AB2236" s="54">
        <v>0</v>
      </c>
      <c r="AC2236" s="52"/>
      <c r="AD2236" s="56" t="s">
        <v>400</v>
      </c>
      <c r="AE2236" s="53">
        <f t="shared" si="190"/>
        <v>2229</v>
      </c>
      <c r="AF2236" s="57" t="s">
        <v>2859</v>
      </c>
      <c r="AG2236" s="58" t="s">
        <v>173</v>
      </c>
      <c r="AH2236" s="52">
        <f t="shared" si="199"/>
        <v>44012</v>
      </c>
      <c r="AI2236" s="52">
        <f t="shared" si="200"/>
        <v>44012</v>
      </c>
      <c r="AJ2236" s="53" t="s">
        <v>402</v>
      </c>
    </row>
    <row r="2237" spans="1:36" s="64" customFormat="1" ht="15" customHeight="1">
      <c r="A2237" s="51">
        <f t="shared" si="180"/>
        <v>2020</v>
      </c>
      <c r="B2237" s="52">
        <v>43922</v>
      </c>
      <c r="C2237" s="52">
        <v>44012</v>
      </c>
      <c r="D2237" s="53" t="s">
        <v>96</v>
      </c>
      <c r="E2237" s="53">
        <v>203</v>
      </c>
      <c r="F2237" s="53" t="s">
        <v>307</v>
      </c>
      <c r="G2237" s="53" t="s">
        <v>126</v>
      </c>
      <c r="H2237" s="53" t="s">
        <v>127</v>
      </c>
      <c r="I2237" s="53" t="s">
        <v>1366</v>
      </c>
      <c r="J2237" s="53" t="s">
        <v>1367</v>
      </c>
      <c r="K2237" s="53" t="s">
        <v>1368</v>
      </c>
      <c r="L2237" s="53" t="s">
        <v>101</v>
      </c>
      <c r="M2237" s="53" t="s">
        <v>240</v>
      </c>
      <c r="N2237" s="53" t="s">
        <v>103</v>
      </c>
      <c r="O2237" s="53">
        <v>0</v>
      </c>
      <c r="P2237" s="54">
        <v>0</v>
      </c>
      <c r="Q2237" s="53" t="s">
        <v>121</v>
      </c>
      <c r="R2237" s="53" t="s">
        <v>122</v>
      </c>
      <c r="S2237" s="53" t="s">
        <v>122</v>
      </c>
      <c r="T2237" s="53" t="s">
        <v>121</v>
      </c>
      <c r="U2237" s="53" t="s">
        <v>136</v>
      </c>
      <c r="V2237" s="53" t="s">
        <v>136</v>
      </c>
      <c r="W2237" s="53" t="s">
        <v>240</v>
      </c>
      <c r="X2237" s="55">
        <v>43959</v>
      </c>
      <c r="Y2237" s="55">
        <f t="shared" si="201"/>
        <v>43959</v>
      </c>
      <c r="Z2237" s="53">
        <f>+Z2232+1</f>
        <v>2230</v>
      </c>
      <c r="AA2237" s="54">
        <v>1200.0026</v>
      </c>
      <c r="AB2237" s="54">
        <v>0</v>
      </c>
      <c r="AC2237" s="52"/>
      <c r="AD2237" s="56" t="s">
        <v>400</v>
      </c>
      <c r="AE2237" s="53">
        <f t="shared" si="190"/>
        <v>2230</v>
      </c>
      <c r="AF2237" s="57" t="s">
        <v>2859</v>
      </c>
      <c r="AG2237" s="58" t="s">
        <v>173</v>
      </c>
      <c r="AH2237" s="52">
        <f t="shared" si="199"/>
        <v>44012</v>
      </c>
      <c r="AI2237" s="52">
        <f t="shared" si="200"/>
        <v>44012</v>
      </c>
      <c r="AJ2237" s="53" t="s">
        <v>402</v>
      </c>
    </row>
    <row r="2238" spans="1:36" s="64" customFormat="1" ht="15" customHeight="1">
      <c r="A2238" s="51">
        <f t="shared" ref="A2238:A2298" si="203">YEAR(B2238)</f>
        <v>2020</v>
      </c>
      <c r="B2238" s="52">
        <v>43922</v>
      </c>
      <c r="C2238" s="52">
        <v>44012</v>
      </c>
      <c r="D2238" s="53" t="s">
        <v>96</v>
      </c>
      <c r="E2238" s="53">
        <v>203</v>
      </c>
      <c r="F2238" s="53" t="s">
        <v>307</v>
      </c>
      <c r="G2238" s="53" t="s">
        <v>126</v>
      </c>
      <c r="H2238" s="53" t="s">
        <v>127</v>
      </c>
      <c r="I2238" s="53" t="s">
        <v>1366</v>
      </c>
      <c r="J2238" s="53" t="s">
        <v>1367</v>
      </c>
      <c r="K2238" s="53" t="s">
        <v>1368</v>
      </c>
      <c r="L2238" s="53" t="s">
        <v>101</v>
      </c>
      <c r="M2238" s="53" t="s">
        <v>240</v>
      </c>
      <c r="N2238" s="53" t="s">
        <v>103</v>
      </c>
      <c r="O2238" s="53">
        <v>0</v>
      </c>
      <c r="P2238" s="54">
        <v>0</v>
      </c>
      <c r="Q2238" s="53" t="s">
        <v>121</v>
      </c>
      <c r="R2238" s="53" t="s">
        <v>122</v>
      </c>
      <c r="S2238" s="53" t="s">
        <v>122</v>
      </c>
      <c r="T2238" s="53" t="s">
        <v>121</v>
      </c>
      <c r="U2238" s="53" t="s">
        <v>136</v>
      </c>
      <c r="V2238" s="53" t="s">
        <v>136</v>
      </c>
      <c r="W2238" s="53" t="s">
        <v>240</v>
      </c>
      <c r="X2238" s="55">
        <v>43959</v>
      </c>
      <c r="Y2238" s="55">
        <f t="shared" si="201"/>
        <v>43959</v>
      </c>
      <c r="Z2238" s="53">
        <f>+Z2237+1</f>
        <v>2231</v>
      </c>
      <c r="AA2238" s="54">
        <v>1200.01</v>
      </c>
      <c r="AB2238" s="54">
        <v>0</v>
      </c>
      <c r="AC2238" s="52"/>
      <c r="AD2238" s="56" t="s">
        <v>400</v>
      </c>
      <c r="AE2238" s="53">
        <f t="shared" si="190"/>
        <v>2231</v>
      </c>
      <c r="AF2238" s="57" t="s">
        <v>2859</v>
      </c>
      <c r="AG2238" s="58" t="s">
        <v>173</v>
      </c>
      <c r="AH2238" s="52">
        <f t="shared" si="199"/>
        <v>44012</v>
      </c>
      <c r="AI2238" s="52">
        <f t="shared" si="200"/>
        <v>44012</v>
      </c>
      <c r="AJ2238" s="53" t="s">
        <v>402</v>
      </c>
    </row>
    <row r="2239" spans="1:36" s="64" customFormat="1" ht="15" customHeight="1">
      <c r="A2239" s="51">
        <f t="shared" si="203"/>
        <v>2020</v>
      </c>
      <c r="B2239" s="52">
        <v>43922</v>
      </c>
      <c r="C2239" s="52">
        <v>44012</v>
      </c>
      <c r="D2239" s="53" t="s">
        <v>96</v>
      </c>
      <c r="E2239" s="53">
        <v>545</v>
      </c>
      <c r="F2239" s="53" t="s">
        <v>662</v>
      </c>
      <c r="G2239" s="53" t="s">
        <v>662</v>
      </c>
      <c r="H2239" s="53" t="s">
        <v>663</v>
      </c>
      <c r="I2239" s="53" t="s">
        <v>287</v>
      </c>
      <c r="J2239" s="53" t="s">
        <v>288</v>
      </c>
      <c r="K2239" s="53" t="s">
        <v>289</v>
      </c>
      <c r="L2239" s="53" t="s">
        <v>101</v>
      </c>
      <c r="M2239" s="53" t="s">
        <v>2838</v>
      </c>
      <c r="N2239" s="53" t="s">
        <v>103</v>
      </c>
      <c r="O2239" s="53">
        <v>0</v>
      </c>
      <c r="P2239" s="54">
        <v>0</v>
      </c>
      <c r="Q2239" s="53" t="s">
        <v>121</v>
      </c>
      <c r="R2239" s="53" t="s">
        <v>122</v>
      </c>
      <c r="S2239" s="53" t="s">
        <v>122</v>
      </c>
      <c r="T2239" s="53" t="s">
        <v>121</v>
      </c>
      <c r="U2239" s="53" t="s">
        <v>122</v>
      </c>
      <c r="V2239" s="53" t="s">
        <v>122</v>
      </c>
      <c r="W2239" s="53" t="s">
        <v>2838</v>
      </c>
      <c r="X2239" s="55">
        <v>43966</v>
      </c>
      <c r="Y2239" s="55">
        <v>43966</v>
      </c>
      <c r="Z2239" s="53">
        <f>+Z2216+1</f>
        <v>2212</v>
      </c>
      <c r="AA2239" s="54">
        <v>129.91999999999999</v>
      </c>
      <c r="AB2239" s="54">
        <v>0</v>
      </c>
      <c r="AC2239" s="52"/>
      <c r="AD2239" s="56" t="s">
        <v>400</v>
      </c>
      <c r="AE2239" s="53">
        <f t="shared" si="190"/>
        <v>2232</v>
      </c>
      <c r="AF2239" s="57" t="s">
        <v>2860</v>
      </c>
      <c r="AG2239" s="58" t="s">
        <v>173</v>
      </c>
      <c r="AH2239" s="52">
        <f t="shared" ref="AH2239" si="204">+C2239</f>
        <v>44012</v>
      </c>
      <c r="AI2239" s="52">
        <f t="shared" ref="AI2239" si="205">+AH2239</f>
        <v>44012</v>
      </c>
      <c r="AJ2239" s="53" t="s">
        <v>402</v>
      </c>
    </row>
    <row r="2240" spans="1:36" s="64" customFormat="1" ht="15" customHeight="1">
      <c r="A2240" s="51">
        <f t="shared" si="203"/>
        <v>2020</v>
      </c>
      <c r="B2240" s="52">
        <v>43922</v>
      </c>
      <c r="C2240" s="52">
        <v>44012</v>
      </c>
      <c r="D2240" s="53" t="s">
        <v>96</v>
      </c>
      <c r="E2240" s="53">
        <v>547</v>
      </c>
      <c r="F2240" s="53" t="s">
        <v>364</v>
      </c>
      <c r="G2240" s="53" t="s">
        <v>364</v>
      </c>
      <c r="H2240" s="53" t="s">
        <v>145</v>
      </c>
      <c r="I2240" s="53" t="s">
        <v>300</v>
      </c>
      <c r="J2240" s="53" t="s">
        <v>270</v>
      </c>
      <c r="K2240" s="53" t="s">
        <v>365</v>
      </c>
      <c r="L2240" s="53" t="s">
        <v>101</v>
      </c>
      <c r="M2240" s="53" t="s">
        <v>2839</v>
      </c>
      <c r="N2240" s="53" t="s">
        <v>103</v>
      </c>
      <c r="O2240" s="53">
        <v>0</v>
      </c>
      <c r="P2240" s="54">
        <v>0</v>
      </c>
      <c r="Q2240" s="53" t="s">
        <v>121</v>
      </c>
      <c r="R2240" s="53" t="s">
        <v>122</v>
      </c>
      <c r="S2240" s="53" t="s">
        <v>122</v>
      </c>
      <c r="T2240" s="53" t="s">
        <v>121</v>
      </c>
      <c r="U2240" s="53" t="s">
        <v>122</v>
      </c>
      <c r="V2240" s="53" t="s">
        <v>122</v>
      </c>
      <c r="W2240" s="53" t="s">
        <v>2840</v>
      </c>
      <c r="X2240" s="55">
        <v>43976</v>
      </c>
      <c r="Y2240" s="55">
        <f t="shared" ref="Y2240" si="206">+X2240</f>
        <v>43976</v>
      </c>
      <c r="Z2240" s="53">
        <f t="shared" si="187"/>
        <v>2213</v>
      </c>
      <c r="AA2240" s="54">
        <v>100</v>
      </c>
      <c r="AB2240" s="54">
        <v>0</v>
      </c>
      <c r="AC2240" s="52"/>
      <c r="AD2240" s="56" t="s">
        <v>400</v>
      </c>
      <c r="AE2240" s="53">
        <f t="shared" si="190"/>
        <v>2233</v>
      </c>
      <c r="AF2240" s="57" t="s">
        <v>2861</v>
      </c>
      <c r="AG2240" s="58" t="s">
        <v>173</v>
      </c>
      <c r="AH2240" s="52">
        <f t="shared" ref="AH2240:AH2244" si="207">+C2240</f>
        <v>44012</v>
      </c>
      <c r="AI2240" s="52">
        <f t="shared" ref="AI2240:AI2244" si="208">+AH2240</f>
        <v>44012</v>
      </c>
      <c r="AJ2240" s="53" t="s">
        <v>402</v>
      </c>
    </row>
    <row r="2241" spans="1:36" s="64" customFormat="1" ht="15" customHeight="1">
      <c r="A2241" s="51">
        <f t="shared" si="203"/>
        <v>2020</v>
      </c>
      <c r="B2241" s="52">
        <v>43922</v>
      </c>
      <c r="C2241" s="52">
        <v>44012</v>
      </c>
      <c r="D2241" s="53" t="s">
        <v>96</v>
      </c>
      <c r="E2241" s="53">
        <v>311</v>
      </c>
      <c r="F2241" s="53" t="s">
        <v>204</v>
      </c>
      <c r="G2241" s="53" t="s">
        <v>204</v>
      </c>
      <c r="H2241" s="53" t="s">
        <v>145</v>
      </c>
      <c r="I2241" s="53" t="s">
        <v>346</v>
      </c>
      <c r="J2241" s="53" t="s">
        <v>253</v>
      </c>
      <c r="K2241" s="53" t="s">
        <v>163</v>
      </c>
      <c r="L2241" s="53" t="s">
        <v>101</v>
      </c>
      <c r="M2241" s="53" t="s">
        <v>2839</v>
      </c>
      <c r="N2241" s="53" t="s">
        <v>103</v>
      </c>
      <c r="O2241" s="53">
        <v>0</v>
      </c>
      <c r="P2241" s="54">
        <v>0</v>
      </c>
      <c r="Q2241" s="53" t="s">
        <v>121</v>
      </c>
      <c r="R2241" s="53" t="s">
        <v>122</v>
      </c>
      <c r="S2241" s="53" t="s">
        <v>122</v>
      </c>
      <c r="T2241" s="53" t="s">
        <v>121</v>
      </c>
      <c r="U2241" s="53" t="s">
        <v>122</v>
      </c>
      <c r="V2241" s="53" t="s">
        <v>122</v>
      </c>
      <c r="W2241" s="53" t="s">
        <v>2840</v>
      </c>
      <c r="X2241" s="55">
        <v>43976</v>
      </c>
      <c r="Y2241" s="55">
        <f t="shared" ref="Y2241" si="209">+X2241</f>
        <v>43976</v>
      </c>
      <c r="Z2241" s="53">
        <f t="shared" si="187"/>
        <v>2214</v>
      </c>
      <c r="AA2241" s="54">
        <v>100</v>
      </c>
      <c r="AB2241" s="54">
        <v>0</v>
      </c>
      <c r="AC2241" s="52"/>
      <c r="AD2241" s="56" t="s">
        <v>400</v>
      </c>
      <c r="AE2241" s="53">
        <f t="shared" si="190"/>
        <v>2234</v>
      </c>
      <c r="AF2241" s="57" t="s">
        <v>2861</v>
      </c>
      <c r="AG2241" s="58" t="s">
        <v>173</v>
      </c>
      <c r="AH2241" s="52">
        <f t="shared" si="207"/>
        <v>44012</v>
      </c>
      <c r="AI2241" s="52">
        <f t="shared" si="208"/>
        <v>44012</v>
      </c>
      <c r="AJ2241" s="53" t="s">
        <v>402</v>
      </c>
    </row>
    <row r="2242" spans="1:36" s="64" customFormat="1" ht="15" customHeight="1">
      <c r="A2242" s="51">
        <f t="shared" si="203"/>
        <v>2020</v>
      </c>
      <c r="B2242" s="52">
        <v>43922</v>
      </c>
      <c r="C2242" s="52">
        <v>44012</v>
      </c>
      <c r="D2242" s="53" t="s">
        <v>96</v>
      </c>
      <c r="E2242" s="53">
        <v>311</v>
      </c>
      <c r="F2242" s="53" t="s">
        <v>204</v>
      </c>
      <c r="G2242" s="53" t="s">
        <v>204</v>
      </c>
      <c r="H2242" s="53" t="s">
        <v>145</v>
      </c>
      <c r="I2242" s="53" t="s">
        <v>346</v>
      </c>
      <c r="J2242" s="53" t="s">
        <v>253</v>
      </c>
      <c r="K2242" s="53" t="s">
        <v>163</v>
      </c>
      <c r="L2242" s="53" t="s">
        <v>101</v>
      </c>
      <c r="M2242" s="53" t="s">
        <v>2841</v>
      </c>
      <c r="N2242" s="53" t="s">
        <v>103</v>
      </c>
      <c r="O2242" s="53">
        <v>0</v>
      </c>
      <c r="P2242" s="54">
        <v>0</v>
      </c>
      <c r="Q2242" s="53" t="s">
        <v>121</v>
      </c>
      <c r="R2242" s="53" t="s">
        <v>122</v>
      </c>
      <c r="S2242" s="53" t="s">
        <v>122</v>
      </c>
      <c r="T2242" s="53" t="s">
        <v>121</v>
      </c>
      <c r="U2242" s="53" t="s">
        <v>122</v>
      </c>
      <c r="V2242" s="53" t="s">
        <v>122</v>
      </c>
      <c r="W2242" s="53" t="s">
        <v>2841</v>
      </c>
      <c r="X2242" s="55">
        <v>43976</v>
      </c>
      <c r="Y2242" s="55">
        <f t="shared" ref="Y2242" si="210">+X2242</f>
        <v>43976</v>
      </c>
      <c r="Z2242" s="53">
        <f t="shared" si="187"/>
        <v>2215</v>
      </c>
      <c r="AA2242" s="54">
        <v>434</v>
      </c>
      <c r="AB2242" s="54">
        <v>0</v>
      </c>
      <c r="AC2242" s="52"/>
      <c r="AD2242" s="56" t="s">
        <v>400</v>
      </c>
      <c r="AE2242" s="53">
        <f t="shared" si="190"/>
        <v>2235</v>
      </c>
      <c r="AF2242" s="57" t="s">
        <v>2862</v>
      </c>
      <c r="AG2242" s="58" t="s">
        <v>173</v>
      </c>
      <c r="AH2242" s="52">
        <f t="shared" si="207"/>
        <v>44012</v>
      </c>
      <c r="AI2242" s="52">
        <f t="shared" si="208"/>
        <v>44012</v>
      </c>
      <c r="AJ2242" s="53" t="s">
        <v>402</v>
      </c>
    </row>
    <row r="2243" spans="1:36" s="64" customFormat="1" ht="15" customHeight="1">
      <c r="A2243" s="51">
        <f t="shared" si="203"/>
        <v>2020</v>
      </c>
      <c r="B2243" s="52">
        <v>43922</v>
      </c>
      <c r="C2243" s="52">
        <v>44012</v>
      </c>
      <c r="D2243" s="53" t="s">
        <v>96</v>
      </c>
      <c r="E2243" s="53">
        <v>381</v>
      </c>
      <c r="F2243" s="53" t="s">
        <v>236</v>
      </c>
      <c r="G2243" s="53" t="s">
        <v>236</v>
      </c>
      <c r="H2243" s="53" t="s">
        <v>166</v>
      </c>
      <c r="I2243" s="53" t="s">
        <v>237</v>
      </c>
      <c r="J2243" s="53" t="s">
        <v>238</v>
      </c>
      <c r="K2243" s="53" t="s">
        <v>239</v>
      </c>
      <c r="L2243" s="53" t="s">
        <v>101</v>
      </c>
      <c r="M2243" s="53" t="s">
        <v>240</v>
      </c>
      <c r="N2243" s="53" t="s">
        <v>103</v>
      </c>
      <c r="O2243" s="53">
        <v>0</v>
      </c>
      <c r="P2243" s="54">
        <v>0</v>
      </c>
      <c r="Q2243" s="53" t="s">
        <v>121</v>
      </c>
      <c r="R2243" s="53" t="s">
        <v>122</v>
      </c>
      <c r="S2243" s="53" t="s">
        <v>122</v>
      </c>
      <c r="T2243" s="53" t="s">
        <v>121</v>
      </c>
      <c r="U2243" s="53" t="s">
        <v>136</v>
      </c>
      <c r="V2243" s="53" t="s">
        <v>136</v>
      </c>
      <c r="W2243" s="53" t="s">
        <v>240</v>
      </c>
      <c r="X2243" s="55">
        <v>43943</v>
      </c>
      <c r="Y2243" s="55">
        <f t="shared" ref="Y2243:Y2250" si="211">+X2243</f>
        <v>43943</v>
      </c>
      <c r="Z2243" s="53">
        <f t="shared" si="187"/>
        <v>2216</v>
      </c>
      <c r="AA2243" s="54">
        <v>1044</v>
      </c>
      <c r="AB2243" s="54">
        <v>0</v>
      </c>
      <c r="AC2243" s="52"/>
      <c r="AD2243" s="56" t="s">
        <v>400</v>
      </c>
      <c r="AE2243" s="53">
        <f t="shared" si="190"/>
        <v>2236</v>
      </c>
      <c r="AF2243" s="57" t="s">
        <v>2863</v>
      </c>
      <c r="AG2243" s="58" t="s">
        <v>173</v>
      </c>
      <c r="AH2243" s="52">
        <f t="shared" si="207"/>
        <v>44012</v>
      </c>
      <c r="AI2243" s="52">
        <f t="shared" si="208"/>
        <v>44012</v>
      </c>
      <c r="AJ2243" s="53" t="s">
        <v>402</v>
      </c>
    </row>
    <row r="2244" spans="1:36" s="64" customFormat="1" ht="15" customHeight="1">
      <c r="A2244" s="51">
        <f t="shared" si="203"/>
        <v>2020</v>
      </c>
      <c r="B2244" s="52">
        <v>43922</v>
      </c>
      <c r="C2244" s="52">
        <v>44012</v>
      </c>
      <c r="D2244" s="53" t="s">
        <v>96</v>
      </c>
      <c r="E2244" s="53">
        <v>381</v>
      </c>
      <c r="F2244" s="53" t="s">
        <v>236</v>
      </c>
      <c r="G2244" s="53" t="s">
        <v>236</v>
      </c>
      <c r="H2244" s="53" t="s">
        <v>166</v>
      </c>
      <c r="I2244" s="53" t="s">
        <v>241</v>
      </c>
      <c r="J2244" s="53" t="s">
        <v>242</v>
      </c>
      <c r="K2244" s="53" t="s">
        <v>243</v>
      </c>
      <c r="L2244" s="53" t="s">
        <v>101</v>
      </c>
      <c r="M2244" s="53" t="s">
        <v>240</v>
      </c>
      <c r="N2244" s="53" t="s">
        <v>103</v>
      </c>
      <c r="O2244" s="53">
        <v>0</v>
      </c>
      <c r="P2244" s="54">
        <v>0</v>
      </c>
      <c r="Q2244" s="53" t="s">
        <v>121</v>
      </c>
      <c r="R2244" s="53" t="s">
        <v>122</v>
      </c>
      <c r="S2244" s="53" t="s">
        <v>122</v>
      </c>
      <c r="T2244" s="53" t="s">
        <v>121</v>
      </c>
      <c r="U2244" s="53" t="s">
        <v>136</v>
      </c>
      <c r="V2244" s="53" t="s">
        <v>136</v>
      </c>
      <c r="W2244" s="53" t="s">
        <v>240</v>
      </c>
      <c r="X2244" s="55">
        <v>43943</v>
      </c>
      <c r="Y2244" s="55">
        <f t="shared" si="211"/>
        <v>43943</v>
      </c>
      <c r="Z2244" s="53">
        <f t="shared" si="187"/>
        <v>2217</v>
      </c>
      <c r="AA2244" s="54">
        <v>1044</v>
      </c>
      <c r="AB2244" s="54">
        <v>0</v>
      </c>
      <c r="AC2244" s="52"/>
      <c r="AD2244" s="56" t="s">
        <v>400</v>
      </c>
      <c r="AE2244" s="53">
        <f t="shared" si="190"/>
        <v>2237</v>
      </c>
      <c r="AF2244" s="57" t="s">
        <v>2863</v>
      </c>
      <c r="AG2244" s="58" t="s">
        <v>173</v>
      </c>
      <c r="AH2244" s="52">
        <f t="shared" si="207"/>
        <v>44012</v>
      </c>
      <c r="AI2244" s="52">
        <f t="shared" si="208"/>
        <v>44012</v>
      </c>
      <c r="AJ2244" s="53" t="s">
        <v>402</v>
      </c>
    </row>
    <row r="2245" spans="1:36" s="64" customFormat="1" ht="15" customHeight="1">
      <c r="A2245" s="51">
        <f t="shared" si="203"/>
        <v>2020</v>
      </c>
      <c r="B2245" s="52">
        <v>43922</v>
      </c>
      <c r="C2245" s="52">
        <v>44012</v>
      </c>
      <c r="D2245" s="53" t="s">
        <v>96</v>
      </c>
      <c r="E2245" s="53">
        <v>381</v>
      </c>
      <c r="F2245" s="53" t="s">
        <v>236</v>
      </c>
      <c r="G2245" s="53" t="s">
        <v>236</v>
      </c>
      <c r="H2245" s="53" t="s">
        <v>166</v>
      </c>
      <c r="I2245" s="53" t="s">
        <v>244</v>
      </c>
      <c r="J2245" s="53" t="s">
        <v>169</v>
      </c>
      <c r="K2245" s="53" t="s">
        <v>245</v>
      </c>
      <c r="L2245" s="53" t="s">
        <v>101</v>
      </c>
      <c r="M2245" s="53" t="s">
        <v>240</v>
      </c>
      <c r="N2245" s="53" t="s">
        <v>103</v>
      </c>
      <c r="O2245" s="53">
        <v>0</v>
      </c>
      <c r="P2245" s="54">
        <v>0</v>
      </c>
      <c r="Q2245" s="53" t="s">
        <v>121</v>
      </c>
      <c r="R2245" s="53" t="s">
        <v>122</v>
      </c>
      <c r="S2245" s="53" t="s">
        <v>122</v>
      </c>
      <c r="T2245" s="53" t="s">
        <v>121</v>
      </c>
      <c r="U2245" s="53" t="s">
        <v>136</v>
      </c>
      <c r="V2245" s="53" t="s">
        <v>136</v>
      </c>
      <c r="W2245" s="53" t="s">
        <v>240</v>
      </c>
      <c r="X2245" s="55">
        <v>43943</v>
      </c>
      <c r="Y2245" s="55">
        <f t="shared" si="211"/>
        <v>43943</v>
      </c>
      <c r="Z2245" s="53">
        <f t="shared" si="187"/>
        <v>2218</v>
      </c>
      <c r="AA2245" s="54">
        <v>1044</v>
      </c>
      <c r="AB2245" s="54">
        <v>0</v>
      </c>
      <c r="AC2245" s="52"/>
      <c r="AD2245" s="56" t="s">
        <v>400</v>
      </c>
      <c r="AE2245" s="53">
        <f t="shared" si="190"/>
        <v>2238</v>
      </c>
      <c r="AF2245" s="57" t="s">
        <v>2863</v>
      </c>
      <c r="AG2245" s="58" t="s">
        <v>173</v>
      </c>
      <c r="AH2245" s="52">
        <f t="shared" si="197"/>
        <v>44012</v>
      </c>
      <c r="AI2245" s="52">
        <f t="shared" si="198"/>
        <v>44012</v>
      </c>
      <c r="AJ2245" s="53" t="s">
        <v>402</v>
      </c>
    </row>
    <row r="2246" spans="1:36" s="64" customFormat="1" ht="15" customHeight="1">
      <c r="A2246" s="51">
        <f t="shared" si="203"/>
        <v>2020</v>
      </c>
      <c r="B2246" s="52">
        <v>43922</v>
      </c>
      <c r="C2246" s="52">
        <v>44012</v>
      </c>
      <c r="D2246" s="53" t="s">
        <v>96</v>
      </c>
      <c r="E2246" s="53">
        <v>381</v>
      </c>
      <c r="F2246" s="53" t="s">
        <v>236</v>
      </c>
      <c r="G2246" s="53" t="s">
        <v>236</v>
      </c>
      <c r="H2246" s="53" t="s">
        <v>166</v>
      </c>
      <c r="I2246" s="53" t="s">
        <v>246</v>
      </c>
      <c r="J2246" s="53" t="s">
        <v>247</v>
      </c>
      <c r="K2246" s="53" t="s">
        <v>248</v>
      </c>
      <c r="L2246" s="53" t="s">
        <v>101</v>
      </c>
      <c r="M2246" s="53" t="s">
        <v>240</v>
      </c>
      <c r="N2246" s="53" t="s">
        <v>103</v>
      </c>
      <c r="O2246" s="53">
        <v>0</v>
      </c>
      <c r="P2246" s="54">
        <v>0</v>
      </c>
      <c r="Q2246" s="53" t="s">
        <v>121</v>
      </c>
      <c r="R2246" s="53" t="s">
        <v>122</v>
      </c>
      <c r="S2246" s="53" t="s">
        <v>122</v>
      </c>
      <c r="T2246" s="53" t="s">
        <v>121</v>
      </c>
      <c r="U2246" s="53" t="s">
        <v>136</v>
      </c>
      <c r="V2246" s="53" t="s">
        <v>136</v>
      </c>
      <c r="W2246" s="53" t="s">
        <v>240</v>
      </c>
      <c r="X2246" s="55">
        <v>43943</v>
      </c>
      <c r="Y2246" s="55">
        <f t="shared" si="211"/>
        <v>43943</v>
      </c>
      <c r="Z2246" s="53">
        <f t="shared" si="187"/>
        <v>2219</v>
      </c>
      <c r="AA2246" s="54">
        <v>1044</v>
      </c>
      <c r="AB2246" s="54">
        <v>0</v>
      </c>
      <c r="AC2246" s="52"/>
      <c r="AD2246" s="56" t="s">
        <v>400</v>
      </c>
      <c r="AE2246" s="53">
        <f t="shared" si="190"/>
        <v>2239</v>
      </c>
      <c r="AF2246" s="57" t="s">
        <v>2863</v>
      </c>
      <c r="AG2246" s="58" t="s">
        <v>173</v>
      </c>
      <c r="AH2246" s="52">
        <f t="shared" si="197"/>
        <v>44012</v>
      </c>
      <c r="AI2246" s="52">
        <f t="shared" si="198"/>
        <v>44012</v>
      </c>
      <c r="AJ2246" s="53" t="s">
        <v>402</v>
      </c>
    </row>
    <row r="2247" spans="1:36" s="64" customFormat="1" ht="15" customHeight="1">
      <c r="A2247" s="51">
        <f t="shared" si="203"/>
        <v>2020</v>
      </c>
      <c r="B2247" s="52">
        <v>43922</v>
      </c>
      <c r="C2247" s="52">
        <v>44012</v>
      </c>
      <c r="D2247" s="53" t="s">
        <v>96</v>
      </c>
      <c r="E2247" s="53">
        <v>381</v>
      </c>
      <c r="F2247" s="53" t="s">
        <v>236</v>
      </c>
      <c r="G2247" s="53" t="s">
        <v>236</v>
      </c>
      <c r="H2247" s="53" t="s">
        <v>166</v>
      </c>
      <c r="I2247" s="53" t="s">
        <v>249</v>
      </c>
      <c r="J2247" s="53" t="s">
        <v>250</v>
      </c>
      <c r="K2247" s="53" t="s">
        <v>163</v>
      </c>
      <c r="L2247" s="53" t="s">
        <v>101</v>
      </c>
      <c r="M2247" s="53" t="s">
        <v>240</v>
      </c>
      <c r="N2247" s="53" t="s">
        <v>103</v>
      </c>
      <c r="O2247" s="53">
        <v>0</v>
      </c>
      <c r="P2247" s="54">
        <v>0</v>
      </c>
      <c r="Q2247" s="53" t="s">
        <v>121</v>
      </c>
      <c r="R2247" s="53" t="s">
        <v>122</v>
      </c>
      <c r="S2247" s="53" t="s">
        <v>122</v>
      </c>
      <c r="T2247" s="53" t="s">
        <v>121</v>
      </c>
      <c r="U2247" s="53" t="s">
        <v>136</v>
      </c>
      <c r="V2247" s="53" t="s">
        <v>136</v>
      </c>
      <c r="W2247" s="53" t="s">
        <v>240</v>
      </c>
      <c r="X2247" s="55">
        <v>43943</v>
      </c>
      <c r="Y2247" s="55">
        <f t="shared" si="211"/>
        <v>43943</v>
      </c>
      <c r="Z2247" s="53">
        <f t="shared" si="187"/>
        <v>2220</v>
      </c>
      <c r="AA2247" s="54">
        <v>1044</v>
      </c>
      <c r="AB2247" s="54">
        <v>0</v>
      </c>
      <c r="AC2247" s="52"/>
      <c r="AD2247" s="56" t="s">
        <v>400</v>
      </c>
      <c r="AE2247" s="53">
        <f t="shared" si="190"/>
        <v>2240</v>
      </c>
      <c r="AF2247" s="57" t="s">
        <v>2863</v>
      </c>
      <c r="AG2247" s="58" t="s">
        <v>173</v>
      </c>
      <c r="AH2247" s="52">
        <f t="shared" si="197"/>
        <v>44012</v>
      </c>
      <c r="AI2247" s="52">
        <f t="shared" si="198"/>
        <v>44012</v>
      </c>
      <c r="AJ2247" s="53" t="s">
        <v>402</v>
      </c>
    </row>
    <row r="2248" spans="1:36" s="64" customFormat="1" ht="15" customHeight="1">
      <c r="A2248" s="51">
        <f t="shared" si="203"/>
        <v>2020</v>
      </c>
      <c r="B2248" s="52">
        <v>43922</v>
      </c>
      <c r="C2248" s="52">
        <v>44012</v>
      </c>
      <c r="D2248" s="53" t="s">
        <v>96</v>
      </c>
      <c r="E2248" s="53">
        <v>294</v>
      </c>
      <c r="F2248" s="53" t="s">
        <v>251</v>
      </c>
      <c r="G2248" s="53" t="s">
        <v>251</v>
      </c>
      <c r="H2248" s="53" t="s">
        <v>180</v>
      </c>
      <c r="I2248" s="53" t="s">
        <v>1333</v>
      </c>
      <c r="J2248" s="53" t="s">
        <v>1334</v>
      </c>
      <c r="K2248" s="53" t="s">
        <v>257</v>
      </c>
      <c r="L2248" s="53" t="s">
        <v>101</v>
      </c>
      <c r="M2248" s="53" t="s">
        <v>240</v>
      </c>
      <c r="N2248" s="53" t="s">
        <v>103</v>
      </c>
      <c r="O2248" s="53">
        <v>0</v>
      </c>
      <c r="P2248" s="54">
        <v>0</v>
      </c>
      <c r="Q2248" s="53" t="s">
        <v>121</v>
      </c>
      <c r="R2248" s="53" t="s">
        <v>122</v>
      </c>
      <c r="S2248" s="53" t="s">
        <v>122</v>
      </c>
      <c r="T2248" s="53" t="s">
        <v>121</v>
      </c>
      <c r="U2248" s="53" t="s">
        <v>136</v>
      </c>
      <c r="V2248" s="53" t="s">
        <v>136</v>
      </c>
      <c r="W2248" s="53" t="s">
        <v>240</v>
      </c>
      <c r="X2248" s="55">
        <v>43943</v>
      </c>
      <c r="Y2248" s="55">
        <f t="shared" si="211"/>
        <v>43943</v>
      </c>
      <c r="Z2248" s="53">
        <f t="shared" si="187"/>
        <v>2221</v>
      </c>
      <c r="AA2248" s="54">
        <v>1044</v>
      </c>
      <c r="AB2248" s="54">
        <v>0</v>
      </c>
      <c r="AC2248" s="52"/>
      <c r="AD2248" s="56" t="s">
        <v>400</v>
      </c>
      <c r="AE2248" s="53">
        <f t="shared" ref="AE2248:AE2298" si="212">+AE2247+1</f>
        <v>2241</v>
      </c>
      <c r="AF2248" s="57" t="s">
        <v>2863</v>
      </c>
      <c r="AG2248" s="58" t="s">
        <v>173</v>
      </c>
      <c r="AH2248" s="52">
        <f t="shared" si="197"/>
        <v>44012</v>
      </c>
      <c r="AI2248" s="52">
        <f t="shared" si="198"/>
        <v>44012</v>
      </c>
      <c r="AJ2248" s="53" t="s">
        <v>402</v>
      </c>
    </row>
    <row r="2249" spans="1:36" s="64" customFormat="1" ht="15" customHeight="1">
      <c r="A2249" s="51">
        <f t="shared" si="203"/>
        <v>2020</v>
      </c>
      <c r="B2249" s="52">
        <v>43922</v>
      </c>
      <c r="C2249" s="52">
        <v>44012</v>
      </c>
      <c r="D2249" s="53" t="s">
        <v>96</v>
      </c>
      <c r="E2249" s="53">
        <v>368</v>
      </c>
      <c r="F2249" s="53" t="s">
        <v>2781</v>
      </c>
      <c r="G2249" s="53" t="s">
        <v>646</v>
      </c>
      <c r="H2249" s="53" t="s">
        <v>2781</v>
      </c>
      <c r="I2249" s="53" t="s">
        <v>300</v>
      </c>
      <c r="J2249" s="53" t="s">
        <v>2782</v>
      </c>
      <c r="K2249" s="53" t="s">
        <v>665</v>
      </c>
      <c r="L2249" s="53" t="s">
        <v>101</v>
      </c>
      <c r="M2249" s="53" t="s">
        <v>240</v>
      </c>
      <c r="N2249" s="53" t="s">
        <v>103</v>
      </c>
      <c r="O2249" s="53">
        <v>0</v>
      </c>
      <c r="P2249" s="54">
        <v>0</v>
      </c>
      <c r="Q2249" s="53" t="s">
        <v>121</v>
      </c>
      <c r="R2249" s="53" t="s">
        <v>122</v>
      </c>
      <c r="S2249" s="53" t="s">
        <v>122</v>
      </c>
      <c r="T2249" s="53" t="s">
        <v>121</v>
      </c>
      <c r="U2249" s="53" t="s">
        <v>136</v>
      </c>
      <c r="V2249" s="53" t="s">
        <v>136</v>
      </c>
      <c r="W2249" s="53" t="s">
        <v>240</v>
      </c>
      <c r="X2249" s="55">
        <v>43943</v>
      </c>
      <c r="Y2249" s="55">
        <f t="shared" si="211"/>
        <v>43943</v>
      </c>
      <c r="Z2249" s="53">
        <f t="shared" si="187"/>
        <v>2222</v>
      </c>
      <c r="AA2249" s="54">
        <v>1044</v>
      </c>
      <c r="AB2249" s="54">
        <v>0</v>
      </c>
      <c r="AC2249" s="52"/>
      <c r="AD2249" s="56" t="s">
        <v>400</v>
      </c>
      <c r="AE2249" s="53">
        <f t="shared" si="212"/>
        <v>2242</v>
      </c>
      <c r="AF2249" s="57" t="s">
        <v>2863</v>
      </c>
      <c r="AG2249" s="58" t="s">
        <v>173</v>
      </c>
      <c r="AH2249" s="52">
        <f t="shared" si="197"/>
        <v>44012</v>
      </c>
      <c r="AI2249" s="52">
        <f t="shared" si="198"/>
        <v>44012</v>
      </c>
      <c r="AJ2249" s="53" t="s">
        <v>402</v>
      </c>
    </row>
    <row r="2250" spans="1:36" s="64" customFormat="1" ht="15" customHeight="1">
      <c r="A2250" s="51">
        <f t="shared" si="203"/>
        <v>2020</v>
      </c>
      <c r="B2250" s="52">
        <v>43922</v>
      </c>
      <c r="C2250" s="52">
        <v>44012</v>
      </c>
      <c r="D2250" s="53" t="s">
        <v>96</v>
      </c>
      <c r="E2250" s="53">
        <v>368</v>
      </c>
      <c r="F2250" s="53" t="s">
        <v>2781</v>
      </c>
      <c r="G2250" s="53" t="s">
        <v>2792</v>
      </c>
      <c r="H2250" s="53" t="s">
        <v>2781</v>
      </c>
      <c r="I2250" s="53" t="s">
        <v>2355</v>
      </c>
      <c r="J2250" s="53" t="s">
        <v>2355</v>
      </c>
      <c r="K2250" s="53" t="s">
        <v>2793</v>
      </c>
      <c r="L2250" s="53" t="s">
        <v>101</v>
      </c>
      <c r="M2250" s="53" t="s">
        <v>240</v>
      </c>
      <c r="N2250" s="53" t="s">
        <v>103</v>
      </c>
      <c r="O2250" s="53">
        <v>0</v>
      </c>
      <c r="P2250" s="54">
        <v>0</v>
      </c>
      <c r="Q2250" s="53" t="s">
        <v>121</v>
      </c>
      <c r="R2250" s="53" t="s">
        <v>122</v>
      </c>
      <c r="S2250" s="53" t="s">
        <v>122</v>
      </c>
      <c r="T2250" s="53" t="s">
        <v>121</v>
      </c>
      <c r="U2250" s="53" t="s">
        <v>136</v>
      </c>
      <c r="V2250" s="53" t="s">
        <v>136</v>
      </c>
      <c r="W2250" s="53" t="s">
        <v>240</v>
      </c>
      <c r="X2250" s="55">
        <v>43949</v>
      </c>
      <c r="Y2250" s="55">
        <f t="shared" si="211"/>
        <v>43949</v>
      </c>
      <c r="Z2250" s="53">
        <f t="shared" si="187"/>
        <v>2223</v>
      </c>
      <c r="AA2250" s="54">
        <v>1044</v>
      </c>
      <c r="AB2250" s="54">
        <v>0</v>
      </c>
      <c r="AC2250" s="52"/>
      <c r="AD2250" s="56" t="s">
        <v>400</v>
      </c>
      <c r="AE2250" s="53">
        <f t="shared" si="212"/>
        <v>2243</v>
      </c>
      <c r="AF2250" s="57" t="s">
        <v>2863</v>
      </c>
      <c r="AG2250" s="58" t="s">
        <v>173</v>
      </c>
      <c r="AH2250" s="52">
        <f t="shared" si="197"/>
        <v>44012</v>
      </c>
      <c r="AI2250" s="52">
        <f t="shared" si="198"/>
        <v>44012</v>
      </c>
      <c r="AJ2250" s="53" t="s">
        <v>402</v>
      </c>
    </row>
    <row r="2251" spans="1:36" s="64" customFormat="1" ht="15" customHeight="1">
      <c r="A2251" s="51">
        <f t="shared" si="203"/>
        <v>2020</v>
      </c>
      <c r="B2251" s="52">
        <v>43922</v>
      </c>
      <c r="C2251" s="52">
        <v>44012</v>
      </c>
      <c r="D2251" s="53" t="s">
        <v>96</v>
      </c>
      <c r="E2251" s="53">
        <v>202</v>
      </c>
      <c r="F2251" s="53" t="s">
        <v>114</v>
      </c>
      <c r="G2251" s="53" t="s">
        <v>114</v>
      </c>
      <c r="H2251" s="53" t="s">
        <v>254</v>
      </c>
      <c r="I2251" s="53" t="s">
        <v>255</v>
      </c>
      <c r="J2251" s="53" t="s">
        <v>248</v>
      </c>
      <c r="K2251" s="53" t="s">
        <v>239</v>
      </c>
      <c r="L2251" s="53" t="s">
        <v>101</v>
      </c>
      <c r="M2251" s="53" t="s">
        <v>240</v>
      </c>
      <c r="N2251" s="53" t="s">
        <v>103</v>
      </c>
      <c r="O2251" s="53">
        <v>0</v>
      </c>
      <c r="P2251" s="54">
        <v>0</v>
      </c>
      <c r="Q2251" s="53" t="s">
        <v>121</v>
      </c>
      <c r="R2251" s="53" t="s">
        <v>122</v>
      </c>
      <c r="S2251" s="53" t="s">
        <v>122</v>
      </c>
      <c r="T2251" s="53" t="s">
        <v>121</v>
      </c>
      <c r="U2251" s="53" t="s">
        <v>122</v>
      </c>
      <c r="V2251" s="53" t="s">
        <v>122</v>
      </c>
      <c r="W2251" s="53" t="s">
        <v>240</v>
      </c>
      <c r="X2251" s="55">
        <v>43966</v>
      </c>
      <c r="Y2251" s="55">
        <f t="shared" ref="Y2251:Y2260" si="213">+X2251</f>
        <v>43966</v>
      </c>
      <c r="Z2251" s="53">
        <f>+Z2226+1</f>
        <v>2244</v>
      </c>
      <c r="AA2251" s="54">
        <v>1836</v>
      </c>
      <c r="AB2251" s="54">
        <v>0</v>
      </c>
      <c r="AC2251" s="52"/>
      <c r="AD2251" s="56" t="s">
        <v>400</v>
      </c>
      <c r="AE2251" s="53">
        <f t="shared" si="212"/>
        <v>2244</v>
      </c>
      <c r="AF2251" s="57" t="s">
        <v>2864</v>
      </c>
      <c r="AG2251" s="58" t="s">
        <v>173</v>
      </c>
      <c r="AH2251" s="52">
        <f t="shared" ref="AH2251:AH2260" si="214">+C2251</f>
        <v>44012</v>
      </c>
      <c r="AI2251" s="52">
        <f t="shared" ref="AI2251:AI2260" si="215">+AH2251</f>
        <v>44012</v>
      </c>
      <c r="AJ2251" s="53" t="s">
        <v>402</v>
      </c>
    </row>
    <row r="2252" spans="1:36" s="64" customFormat="1" ht="15" customHeight="1">
      <c r="A2252" s="51">
        <f t="shared" si="203"/>
        <v>2020</v>
      </c>
      <c r="B2252" s="52">
        <v>43922</v>
      </c>
      <c r="C2252" s="52">
        <v>44012</v>
      </c>
      <c r="D2252" s="53" t="s">
        <v>96</v>
      </c>
      <c r="E2252" s="53">
        <v>280</v>
      </c>
      <c r="F2252" s="53" t="s">
        <v>2827</v>
      </c>
      <c r="G2252" s="53" t="s">
        <v>2828</v>
      </c>
      <c r="H2252" s="53" t="s">
        <v>2829</v>
      </c>
      <c r="I2252" s="53" t="s">
        <v>349</v>
      </c>
      <c r="J2252" s="53" t="s">
        <v>350</v>
      </c>
      <c r="K2252" s="53" t="s">
        <v>351</v>
      </c>
      <c r="L2252" s="53" t="s">
        <v>101</v>
      </c>
      <c r="M2252" s="53" t="s">
        <v>2820</v>
      </c>
      <c r="N2252" s="53" t="s">
        <v>103</v>
      </c>
      <c r="O2252" s="53">
        <v>0</v>
      </c>
      <c r="P2252" s="54">
        <v>0</v>
      </c>
      <c r="Q2252" s="53" t="s">
        <v>121</v>
      </c>
      <c r="R2252" s="53" t="s">
        <v>122</v>
      </c>
      <c r="S2252" s="53" t="s">
        <v>122</v>
      </c>
      <c r="T2252" s="53" t="s">
        <v>121</v>
      </c>
      <c r="U2252" s="53" t="s">
        <v>122</v>
      </c>
      <c r="V2252" s="53" t="s">
        <v>122</v>
      </c>
      <c r="W2252" s="53" t="s">
        <v>2830</v>
      </c>
      <c r="X2252" s="55">
        <v>43972</v>
      </c>
      <c r="Y2252" s="55">
        <f t="shared" si="213"/>
        <v>43972</v>
      </c>
      <c r="Z2252" s="53">
        <f t="shared" si="187"/>
        <v>2245</v>
      </c>
      <c r="AA2252" s="54">
        <v>340</v>
      </c>
      <c r="AB2252" s="54">
        <v>0</v>
      </c>
      <c r="AC2252" s="52"/>
      <c r="AD2252" s="56" t="s">
        <v>400</v>
      </c>
      <c r="AE2252" s="53">
        <f t="shared" si="212"/>
        <v>2245</v>
      </c>
      <c r="AF2252" s="57" t="s">
        <v>2865</v>
      </c>
      <c r="AG2252" s="58" t="s">
        <v>173</v>
      </c>
      <c r="AH2252" s="52">
        <f t="shared" si="214"/>
        <v>44012</v>
      </c>
      <c r="AI2252" s="52">
        <f t="shared" si="215"/>
        <v>44012</v>
      </c>
      <c r="AJ2252" s="53" t="s">
        <v>402</v>
      </c>
    </row>
    <row r="2253" spans="1:36" s="64" customFormat="1" ht="15" customHeight="1">
      <c r="A2253" s="51">
        <f t="shared" si="203"/>
        <v>2020</v>
      </c>
      <c r="B2253" s="52">
        <v>43922</v>
      </c>
      <c r="C2253" s="52">
        <v>44012</v>
      </c>
      <c r="D2253" s="53" t="s">
        <v>96</v>
      </c>
      <c r="E2253" s="53">
        <v>249</v>
      </c>
      <c r="F2253" s="53" t="s">
        <v>777</v>
      </c>
      <c r="G2253" s="53" t="s">
        <v>777</v>
      </c>
      <c r="H2253" s="53" t="s">
        <v>127</v>
      </c>
      <c r="I2253" s="53" t="s">
        <v>1020</v>
      </c>
      <c r="J2253" s="53" t="s">
        <v>329</v>
      </c>
      <c r="K2253" s="53" t="s">
        <v>1387</v>
      </c>
      <c r="L2253" s="53" t="s">
        <v>101</v>
      </c>
      <c r="M2253" s="53" t="s">
        <v>2820</v>
      </c>
      <c r="N2253" s="53" t="s">
        <v>103</v>
      </c>
      <c r="O2253" s="53">
        <v>0</v>
      </c>
      <c r="P2253" s="54">
        <v>0</v>
      </c>
      <c r="Q2253" s="53" t="s">
        <v>121</v>
      </c>
      <c r="R2253" s="53" t="s">
        <v>122</v>
      </c>
      <c r="S2253" s="53" t="s">
        <v>122</v>
      </c>
      <c r="T2253" s="53" t="s">
        <v>121</v>
      </c>
      <c r="U2253" s="53" t="s">
        <v>122</v>
      </c>
      <c r="V2253" s="53" t="s">
        <v>2831</v>
      </c>
      <c r="W2253" s="53" t="s">
        <v>159</v>
      </c>
      <c r="X2253" s="55">
        <v>43972</v>
      </c>
      <c r="Y2253" s="55">
        <f t="shared" ref="Y2253" si="216">+X2253</f>
        <v>43972</v>
      </c>
      <c r="Z2253" s="53">
        <f t="shared" ref="Z2253:Z2315" si="217">+Z2252+1</f>
        <v>2246</v>
      </c>
      <c r="AA2253" s="54">
        <v>2580</v>
      </c>
      <c r="AB2253" s="54">
        <v>0</v>
      </c>
      <c r="AC2253" s="52"/>
      <c r="AD2253" s="56" t="s">
        <v>400</v>
      </c>
      <c r="AE2253" s="53">
        <f t="shared" si="212"/>
        <v>2246</v>
      </c>
      <c r="AF2253" s="57" t="s">
        <v>2866</v>
      </c>
      <c r="AG2253" s="58" t="s">
        <v>173</v>
      </c>
      <c r="AH2253" s="52">
        <f t="shared" si="214"/>
        <v>44012</v>
      </c>
      <c r="AI2253" s="52">
        <f t="shared" si="215"/>
        <v>44012</v>
      </c>
      <c r="AJ2253" s="53" t="s">
        <v>402</v>
      </c>
    </row>
    <row r="2254" spans="1:36" s="64" customFormat="1" ht="15" customHeight="1">
      <c r="A2254" s="51">
        <f t="shared" si="203"/>
        <v>2020</v>
      </c>
      <c r="B2254" s="52">
        <v>43922</v>
      </c>
      <c r="C2254" s="52">
        <v>44012</v>
      </c>
      <c r="D2254" s="53" t="s">
        <v>96</v>
      </c>
      <c r="E2254" s="53">
        <v>249</v>
      </c>
      <c r="F2254" s="53" t="s">
        <v>777</v>
      </c>
      <c r="G2254" s="53" t="s">
        <v>777</v>
      </c>
      <c r="H2254" s="53" t="s">
        <v>127</v>
      </c>
      <c r="I2254" s="53" t="s">
        <v>1020</v>
      </c>
      <c r="J2254" s="53" t="s">
        <v>329</v>
      </c>
      <c r="K2254" s="53" t="s">
        <v>1387</v>
      </c>
      <c r="L2254" s="53" t="s">
        <v>101</v>
      </c>
      <c r="M2254" s="53" t="s">
        <v>2820</v>
      </c>
      <c r="N2254" s="53" t="s">
        <v>103</v>
      </c>
      <c r="O2254" s="53">
        <v>0</v>
      </c>
      <c r="P2254" s="54">
        <v>0</v>
      </c>
      <c r="Q2254" s="53" t="s">
        <v>121</v>
      </c>
      <c r="R2254" s="53" t="s">
        <v>122</v>
      </c>
      <c r="S2254" s="53" t="s">
        <v>122</v>
      </c>
      <c r="T2254" s="53" t="s">
        <v>121</v>
      </c>
      <c r="U2254" s="53" t="s">
        <v>122</v>
      </c>
      <c r="V2254" s="53" t="s">
        <v>2831</v>
      </c>
      <c r="W2254" s="53" t="s">
        <v>159</v>
      </c>
      <c r="X2254" s="55">
        <v>43972</v>
      </c>
      <c r="Y2254" s="55">
        <f t="shared" ref="Y2254" si="218">+X2254</f>
        <v>43972</v>
      </c>
      <c r="Z2254" s="53">
        <f t="shared" si="217"/>
        <v>2247</v>
      </c>
      <c r="AA2254" s="54">
        <v>2940</v>
      </c>
      <c r="AB2254" s="54">
        <v>0</v>
      </c>
      <c r="AC2254" s="52"/>
      <c r="AD2254" s="56" t="s">
        <v>400</v>
      </c>
      <c r="AE2254" s="53">
        <f t="shared" si="212"/>
        <v>2247</v>
      </c>
      <c r="AF2254" s="57" t="s">
        <v>2867</v>
      </c>
      <c r="AG2254" s="58" t="s">
        <v>173</v>
      </c>
      <c r="AH2254" s="52">
        <f t="shared" ref="AH2254" si="219">+C2254</f>
        <v>44012</v>
      </c>
      <c r="AI2254" s="52">
        <f t="shared" ref="AI2254" si="220">+AH2254</f>
        <v>44012</v>
      </c>
      <c r="AJ2254" s="53" t="s">
        <v>402</v>
      </c>
    </row>
    <row r="2255" spans="1:36" s="64" customFormat="1" ht="15" customHeight="1">
      <c r="A2255" s="51">
        <f t="shared" si="203"/>
        <v>2020</v>
      </c>
      <c r="B2255" s="52">
        <v>43922</v>
      </c>
      <c r="C2255" s="52">
        <v>44012</v>
      </c>
      <c r="D2255" s="53" t="s">
        <v>96</v>
      </c>
      <c r="E2255" s="53">
        <v>482</v>
      </c>
      <c r="F2255" s="53" t="s">
        <v>259</v>
      </c>
      <c r="G2255" s="53" t="s">
        <v>259</v>
      </c>
      <c r="H2255" s="53" t="s">
        <v>166</v>
      </c>
      <c r="I2255" s="53" t="s">
        <v>1335</v>
      </c>
      <c r="J2255" s="53" t="s">
        <v>375</v>
      </c>
      <c r="K2255" s="53" t="s">
        <v>1336</v>
      </c>
      <c r="L2255" s="53" t="s">
        <v>101</v>
      </c>
      <c r="M2255" s="53" t="s">
        <v>240</v>
      </c>
      <c r="N2255" s="53" t="s">
        <v>103</v>
      </c>
      <c r="O2255" s="53">
        <v>0</v>
      </c>
      <c r="P2255" s="54">
        <v>0</v>
      </c>
      <c r="Q2255" s="53" t="s">
        <v>121</v>
      </c>
      <c r="R2255" s="53" t="s">
        <v>122</v>
      </c>
      <c r="S2255" s="53" t="s">
        <v>122</v>
      </c>
      <c r="T2255" s="53" t="s">
        <v>121</v>
      </c>
      <c r="U2255" s="53" t="s">
        <v>122</v>
      </c>
      <c r="V2255" s="53" t="s">
        <v>122</v>
      </c>
      <c r="W2255" s="53" t="s">
        <v>240</v>
      </c>
      <c r="X2255" s="55">
        <v>43980</v>
      </c>
      <c r="Y2255" s="55">
        <f t="shared" si="213"/>
        <v>43980</v>
      </c>
      <c r="Z2255" s="53">
        <f t="shared" si="217"/>
        <v>2248</v>
      </c>
      <c r="AA2255" s="54">
        <v>1366.67</v>
      </c>
      <c r="AB2255" s="54">
        <v>0</v>
      </c>
      <c r="AC2255" s="52"/>
      <c r="AD2255" s="56" t="s">
        <v>400</v>
      </c>
      <c r="AE2255" s="53">
        <f t="shared" si="212"/>
        <v>2248</v>
      </c>
      <c r="AF2255" s="57" t="s">
        <v>2868</v>
      </c>
      <c r="AG2255" s="58" t="s">
        <v>173</v>
      </c>
      <c r="AH2255" s="52">
        <f t="shared" si="214"/>
        <v>44012</v>
      </c>
      <c r="AI2255" s="52">
        <f t="shared" si="215"/>
        <v>44012</v>
      </c>
      <c r="AJ2255" s="53" t="s">
        <v>402</v>
      </c>
    </row>
    <row r="2256" spans="1:36" s="64" customFormat="1" ht="15" customHeight="1">
      <c r="A2256" s="51">
        <f t="shared" si="203"/>
        <v>2020</v>
      </c>
      <c r="B2256" s="52">
        <v>43922</v>
      </c>
      <c r="C2256" s="52">
        <v>44012</v>
      </c>
      <c r="D2256" s="53" t="s">
        <v>96</v>
      </c>
      <c r="E2256" s="53">
        <v>471</v>
      </c>
      <c r="F2256" s="53" t="s">
        <v>969</v>
      </c>
      <c r="G2256" s="53" t="s">
        <v>969</v>
      </c>
      <c r="H2256" s="53" t="s">
        <v>127</v>
      </c>
      <c r="I2256" s="53" t="s">
        <v>995</v>
      </c>
      <c r="J2256" s="53" t="s">
        <v>1337</v>
      </c>
      <c r="K2256" s="53" t="s">
        <v>239</v>
      </c>
      <c r="L2256" s="53" t="s">
        <v>101</v>
      </c>
      <c r="M2256" s="53" t="s">
        <v>240</v>
      </c>
      <c r="N2256" s="53" t="s">
        <v>103</v>
      </c>
      <c r="O2256" s="53">
        <v>0</v>
      </c>
      <c r="P2256" s="54">
        <v>0</v>
      </c>
      <c r="Q2256" s="53" t="s">
        <v>121</v>
      </c>
      <c r="R2256" s="53" t="s">
        <v>122</v>
      </c>
      <c r="S2256" s="53" t="s">
        <v>122</v>
      </c>
      <c r="T2256" s="53" t="s">
        <v>121</v>
      </c>
      <c r="U2256" s="53" t="s">
        <v>122</v>
      </c>
      <c r="V2256" s="53" t="s">
        <v>122</v>
      </c>
      <c r="W2256" s="53" t="s">
        <v>240</v>
      </c>
      <c r="X2256" s="55">
        <v>43980</v>
      </c>
      <c r="Y2256" s="55">
        <f t="shared" si="213"/>
        <v>43980</v>
      </c>
      <c r="Z2256" s="53">
        <f t="shared" si="217"/>
        <v>2249</v>
      </c>
      <c r="AA2256" s="54">
        <v>1366.66</v>
      </c>
      <c r="AB2256" s="54">
        <v>0</v>
      </c>
      <c r="AC2256" s="52"/>
      <c r="AD2256" s="56" t="s">
        <v>400</v>
      </c>
      <c r="AE2256" s="53">
        <f t="shared" si="212"/>
        <v>2249</v>
      </c>
      <c r="AF2256" s="57" t="s">
        <v>2868</v>
      </c>
      <c r="AG2256" s="58" t="s">
        <v>173</v>
      </c>
      <c r="AH2256" s="52">
        <f t="shared" si="214"/>
        <v>44012</v>
      </c>
      <c r="AI2256" s="52">
        <f t="shared" si="215"/>
        <v>44012</v>
      </c>
      <c r="AJ2256" s="53" t="s">
        <v>402</v>
      </c>
    </row>
    <row r="2257" spans="1:36" s="64" customFormat="1" ht="15" customHeight="1">
      <c r="A2257" s="51">
        <f t="shared" si="203"/>
        <v>2020</v>
      </c>
      <c r="B2257" s="52">
        <v>43922</v>
      </c>
      <c r="C2257" s="52">
        <v>44012</v>
      </c>
      <c r="D2257" s="53" t="s">
        <v>96</v>
      </c>
      <c r="E2257" s="53">
        <v>202</v>
      </c>
      <c r="F2257" s="53" t="s">
        <v>307</v>
      </c>
      <c r="G2257" s="53" t="s">
        <v>972</v>
      </c>
      <c r="H2257" s="53" t="s">
        <v>973</v>
      </c>
      <c r="I2257" s="53" t="s">
        <v>256</v>
      </c>
      <c r="J2257" s="53" t="s">
        <v>257</v>
      </c>
      <c r="K2257" s="53" t="s">
        <v>258</v>
      </c>
      <c r="L2257" s="53" t="s">
        <v>101</v>
      </c>
      <c r="M2257" s="53" t="s">
        <v>240</v>
      </c>
      <c r="N2257" s="53" t="s">
        <v>103</v>
      </c>
      <c r="O2257" s="53">
        <v>0</v>
      </c>
      <c r="P2257" s="54">
        <v>0</v>
      </c>
      <c r="Q2257" s="53" t="s">
        <v>121</v>
      </c>
      <c r="R2257" s="53" t="s">
        <v>122</v>
      </c>
      <c r="S2257" s="53" t="s">
        <v>122</v>
      </c>
      <c r="T2257" s="53" t="s">
        <v>121</v>
      </c>
      <c r="U2257" s="53" t="s">
        <v>122</v>
      </c>
      <c r="V2257" s="53" t="s">
        <v>122</v>
      </c>
      <c r="W2257" s="53" t="s">
        <v>240</v>
      </c>
      <c r="X2257" s="55">
        <v>43980</v>
      </c>
      <c r="Y2257" s="55">
        <f t="shared" si="213"/>
        <v>43980</v>
      </c>
      <c r="Z2257" s="53">
        <f t="shared" si="217"/>
        <v>2250</v>
      </c>
      <c r="AA2257" s="54">
        <v>1366.68</v>
      </c>
      <c r="AB2257" s="54">
        <v>0</v>
      </c>
      <c r="AC2257" s="52"/>
      <c r="AD2257" s="56" t="s">
        <v>400</v>
      </c>
      <c r="AE2257" s="53">
        <f t="shared" si="212"/>
        <v>2250</v>
      </c>
      <c r="AF2257" s="57" t="s">
        <v>2868</v>
      </c>
      <c r="AG2257" s="58" t="s">
        <v>173</v>
      </c>
      <c r="AH2257" s="52">
        <f t="shared" si="214"/>
        <v>44012</v>
      </c>
      <c r="AI2257" s="52">
        <f t="shared" si="215"/>
        <v>44012</v>
      </c>
      <c r="AJ2257" s="53" t="s">
        <v>402</v>
      </c>
    </row>
    <row r="2258" spans="1:36" s="64" customFormat="1" ht="15" customHeight="1">
      <c r="A2258" s="51">
        <f t="shared" si="203"/>
        <v>2020</v>
      </c>
      <c r="B2258" s="52">
        <v>43922</v>
      </c>
      <c r="C2258" s="52">
        <v>44012</v>
      </c>
      <c r="D2258" s="53" t="s">
        <v>96</v>
      </c>
      <c r="E2258" s="53">
        <v>203</v>
      </c>
      <c r="F2258" s="53" t="s">
        <v>191</v>
      </c>
      <c r="G2258" s="53" t="s">
        <v>191</v>
      </c>
      <c r="H2258" s="53" t="s">
        <v>271</v>
      </c>
      <c r="I2258" s="53" t="s">
        <v>272</v>
      </c>
      <c r="J2258" s="53" t="s">
        <v>273</v>
      </c>
      <c r="K2258" s="53" t="s">
        <v>228</v>
      </c>
      <c r="L2258" s="53" t="s">
        <v>101</v>
      </c>
      <c r="M2258" s="53" t="s">
        <v>240</v>
      </c>
      <c r="N2258" s="53" t="s">
        <v>103</v>
      </c>
      <c r="O2258" s="53">
        <v>0</v>
      </c>
      <c r="P2258" s="54">
        <v>0</v>
      </c>
      <c r="Q2258" s="53" t="s">
        <v>121</v>
      </c>
      <c r="R2258" s="53" t="s">
        <v>122</v>
      </c>
      <c r="S2258" s="53" t="s">
        <v>122</v>
      </c>
      <c r="T2258" s="53" t="s">
        <v>121</v>
      </c>
      <c r="U2258" s="53" t="s">
        <v>122</v>
      </c>
      <c r="V2258" s="53" t="s">
        <v>122</v>
      </c>
      <c r="W2258" s="53" t="s">
        <v>240</v>
      </c>
      <c r="X2258" s="55">
        <v>43980</v>
      </c>
      <c r="Y2258" s="55">
        <f t="shared" si="213"/>
        <v>43980</v>
      </c>
      <c r="Z2258" s="53">
        <f t="shared" si="217"/>
        <v>2251</v>
      </c>
      <c r="AA2258" s="54">
        <v>1366.67</v>
      </c>
      <c r="AB2258" s="54">
        <v>0</v>
      </c>
      <c r="AC2258" s="52"/>
      <c r="AD2258" s="56" t="s">
        <v>400</v>
      </c>
      <c r="AE2258" s="53">
        <f t="shared" si="212"/>
        <v>2251</v>
      </c>
      <c r="AF2258" s="57" t="s">
        <v>2868</v>
      </c>
      <c r="AG2258" s="58" t="s">
        <v>173</v>
      </c>
      <c r="AH2258" s="52">
        <f t="shared" si="214"/>
        <v>44012</v>
      </c>
      <c r="AI2258" s="52">
        <f t="shared" si="215"/>
        <v>44012</v>
      </c>
      <c r="AJ2258" s="53" t="s">
        <v>402</v>
      </c>
    </row>
    <row r="2259" spans="1:36" s="64" customFormat="1" ht="15" customHeight="1">
      <c r="A2259" s="51">
        <f t="shared" si="203"/>
        <v>2020</v>
      </c>
      <c r="B2259" s="52">
        <v>43922</v>
      </c>
      <c r="C2259" s="52">
        <v>44012</v>
      </c>
      <c r="D2259" s="53" t="s">
        <v>96</v>
      </c>
      <c r="E2259" s="53">
        <v>211</v>
      </c>
      <c r="F2259" s="53" t="s">
        <v>274</v>
      </c>
      <c r="G2259" s="53" t="s">
        <v>274</v>
      </c>
      <c r="H2259" s="53" t="s">
        <v>275</v>
      </c>
      <c r="I2259" s="53" t="s">
        <v>276</v>
      </c>
      <c r="J2259" s="53" t="s">
        <v>277</v>
      </c>
      <c r="K2259" s="53" t="s">
        <v>278</v>
      </c>
      <c r="L2259" s="53" t="s">
        <v>101</v>
      </c>
      <c r="M2259" s="53" t="s">
        <v>240</v>
      </c>
      <c r="N2259" s="53" t="s">
        <v>103</v>
      </c>
      <c r="O2259" s="53">
        <v>0</v>
      </c>
      <c r="P2259" s="54">
        <v>0</v>
      </c>
      <c r="Q2259" s="53" t="s">
        <v>121</v>
      </c>
      <c r="R2259" s="53" t="s">
        <v>122</v>
      </c>
      <c r="S2259" s="53" t="s">
        <v>122</v>
      </c>
      <c r="T2259" s="53" t="s">
        <v>121</v>
      </c>
      <c r="U2259" s="53" t="s">
        <v>122</v>
      </c>
      <c r="V2259" s="53" t="s">
        <v>122</v>
      </c>
      <c r="W2259" s="53" t="s">
        <v>240</v>
      </c>
      <c r="X2259" s="55">
        <v>43980</v>
      </c>
      <c r="Y2259" s="55">
        <f t="shared" si="213"/>
        <v>43980</v>
      </c>
      <c r="Z2259" s="53">
        <f t="shared" si="217"/>
        <v>2252</v>
      </c>
      <c r="AA2259" s="54">
        <v>1366.66</v>
      </c>
      <c r="AB2259" s="54">
        <v>0</v>
      </c>
      <c r="AC2259" s="52"/>
      <c r="AD2259" s="56" t="s">
        <v>400</v>
      </c>
      <c r="AE2259" s="53">
        <f t="shared" si="212"/>
        <v>2252</v>
      </c>
      <c r="AF2259" s="57" t="s">
        <v>2868</v>
      </c>
      <c r="AG2259" s="58" t="s">
        <v>173</v>
      </c>
      <c r="AH2259" s="52">
        <f t="shared" si="214"/>
        <v>44012</v>
      </c>
      <c r="AI2259" s="52">
        <f t="shared" si="215"/>
        <v>44012</v>
      </c>
      <c r="AJ2259" s="53" t="s">
        <v>402</v>
      </c>
    </row>
    <row r="2260" spans="1:36" s="64" customFormat="1" ht="15" customHeight="1">
      <c r="A2260" s="51">
        <f t="shared" si="203"/>
        <v>2020</v>
      </c>
      <c r="B2260" s="52">
        <v>43922</v>
      </c>
      <c r="C2260" s="52">
        <v>44012</v>
      </c>
      <c r="D2260" s="53" t="s">
        <v>96</v>
      </c>
      <c r="E2260" s="53">
        <v>202</v>
      </c>
      <c r="F2260" s="53" t="s">
        <v>307</v>
      </c>
      <c r="G2260" s="53" t="s">
        <v>972</v>
      </c>
      <c r="H2260" s="53" t="s">
        <v>973</v>
      </c>
      <c r="I2260" s="53" t="s">
        <v>974</v>
      </c>
      <c r="J2260" s="53" t="s">
        <v>976</v>
      </c>
      <c r="K2260" s="53" t="s">
        <v>779</v>
      </c>
      <c r="L2260" s="53" t="s">
        <v>101</v>
      </c>
      <c r="M2260" s="53" t="s">
        <v>240</v>
      </c>
      <c r="N2260" s="53" t="s">
        <v>103</v>
      </c>
      <c r="O2260" s="53">
        <v>0</v>
      </c>
      <c r="P2260" s="54">
        <v>0</v>
      </c>
      <c r="Q2260" s="53" t="s">
        <v>121</v>
      </c>
      <c r="R2260" s="53" t="s">
        <v>122</v>
      </c>
      <c r="S2260" s="53" t="s">
        <v>122</v>
      </c>
      <c r="T2260" s="53" t="s">
        <v>121</v>
      </c>
      <c r="U2260" s="53" t="s">
        <v>122</v>
      </c>
      <c r="V2260" s="53" t="s">
        <v>122</v>
      </c>
      <c r="W2260" s="53" t="s">
        <v>240</v>
      </c>
      <c r="X2260" s="55">
        <v>43980</v>
      </c>
      <c r="Y2260" s="55">
        <f t="shared" si="213"/>
        <v>43980</v>
      </c>
      <c r="Z2260" s="53">
        <f t="shared" si="217"/>
        <v>2253</v>
      </c>
      <c r="AA2260" s="54">
        <v>1366.67</v>
      </c>
      <c r="AB2260" s="54">
        <v>0</v>
      </c>
      <c r="AC2260" s="52"/>
      <c r="AD2260" s="56" t="s">
        <v>400</v>
      </c>
      <c r="AE2260" s="53">
        <f t="shared" si="212"/>
        <v>2253</v>
      </c>
      <c r="AF2260" s="57" t="s">
        <v>2868</v>
      </c>
      <c r="AG2260" s="58" t="s">
        <v>173</v>
      </c>
      <c r="AH2260" s="52">
        <f t="shared" si="214"/>
        <v>44012</v>
      </c>
      <c r="AI2260" s="52">
        <f t="shared" si="215"/>
        <v>44012</v>
      </c>
      <c r="AJ2260" s="53" t="s">
        <v>402</v>
      </c>
    </row>
    <row r="2261" spans="1:36" s="64" customFormat="1" ht="15" customHeight="1">
      <c r="A2261" s="51">
        <f t="shared" si="203"/>
        <v>2020</v>
      </c>
      <c r="B2261" s="52">
        <v>43922</v>
      </c>
      <c r="C2261" s="52">
        <v>44012</v>
      </c>
      <c r="D2261" s="53" t="s">
        <v>96</v>
      </c>
      <c r="E2261" s="53">
        <v>280</v>
      </c>
      <c r="F2261" s="53" t="s">
        <v>2827</v>
      </c>
      <c r="G2261" s="53" t="s">
        <v>2828</v>
      </c>
      <c r="H2261" s="53" t="s">
        <v>2829</v>
      </c>
      <c r="I2261" s="53" t="s">
        <v>349</v>
      </c>
      <c r="J2261" s="53" t="s">
        <v>350</v>
      </c>
      <c r="K2261" s="53" t="s">
        <v>351</v>
      </c>
      <c r="L2261" s="53" t="s">
        <v>101</v>
      </c>
      <c r="M2261" s="53" t="s">
        <v>2820</v>
      </c>
      <c r="N2261" s="53" t="s">
        <v>103</v>
      </c>
      <c r="O2261" s="53">
        <v>0</v>
      </c>
      <c r="P2261" s="54">
        <v>0</v>
      </c>
      <c r="Q2261" s="53" t="s">
        <v>121</v>
      </c>
      <c r="R2261" s="53" t="s">
        <v>122</v>
      </c>
      <c r="S2261" s="53" t="s">
        <v>122</v>
      </c>
      <c r="T2261" s="53" t="s">
        <v>121</v>
      </c>
      <c r="U2261" s="53" t="s">
        <v>122</v>
      </c>
      <c r="V2261" s="53" t="s">
        <v>122</v>
      </c>
      <c r="W2261" s="53" t="s">
        <v>2830</v>
      </c>
      <c r="X2261" s="55">
        <v>44000</v>
      </c>
      <c r="Y2261" s="55">
        <f t="shared" ref="Y2261:Y2291" si="221">+X2261</f>
        <v>44000</v>
      </c>
      <c r="Z2261" s="53">
        <f t="shared" si="217"/>
        <v>2254</v>
      </c>
      <c r="AA2261" s="54">
        <v>230</v>
      </c>
      <c r="AB2261" s="54">
        <v>0</v>
      </c>
      <c r="AC2261" s="52"/>
      <c r="AD2261" s="56" t="s">
        <v>400</v>
      </c>
      <c r="AE2261" s="53">
        <f t="shared" si="212"/>
        <v>2254</v>
      </c>
      <c r="AF2261" s="57" t="s">
        <v>2869</v>
      </c>
      <c r="AG2261" s="58" t="s">
        <v>173</v>
      </c>
      <c r="AH2261" s="52">
        <f t="shared" ref="AH2261:AH2295" si="222">+C2261</f>
        <v>44012</v>
      </c>
      <c r="AI2261" s="52">
        <f t="shared" ref="AI2261:AI2295" si="223">+AH2261</f>
        <v>44012</v>
      </c>
      <c r="AJ2261" s="53" t="s">
        <v>402</v>
      </c>
    </row>
    <row r="2262" spans="1:36" s="64" customFormat="1" ht="15" customHeight="1">
      <c r="A2262" s="51">
        <f t="shared" si="203"/>
        <v>2020</v>
      </c>
      <c r="B2262" s="52">
        <v>43922</v>
      </c>
      <c r="C2262" s="52">
        <v>44012</v>
      </c>
      <c r="D2262" s="53" t="s">
        <v>96</v>
      </c>
      <c r="E2262" s="53">
        <v>280</v>
      </c>
      <c r="F2262" s="53" t="s">
        <v>2827</v>
      </c>
      <c r="G2262" s="53" t="s">
        <v>2828</v>
      </c>
      <c r="H2262" s="53" t="s">
        <v>2829</v>
      </c>
      <c r="I2262" s="53" t="s">
        <v>349</v>
      </c>
      <c r="J2262" s="53" t="s">
        <v>350</v>
      </c>
      <c r="K2262" s="53" t="s">
        <v>351</v>
      </c>
      <c r="L2262" s="53" t="s">
        <v>101</v>
      </c>
      <c r="M2262" s="53" t="s">
        <v>2820</v>
      </c>
      <c r="N2262" s="53" t="s">
        <v>103</v>
      </c>
      <c r="O2262" s="53">
        <v>0</v>
      </c>
      <c r="P2262" s="54">
        <v>0</v>
      </c>
      <c r="Q2262" s="53" t="s">
        <v>121</v>
      </c>
      <c r="R2262" s="53" t="s">
        <v>122</v>
      </c>
      <c r="S2262" s="53" t="s">
        <v>122</v>
      </c>
      <c r="T2262" s="53" t="s">
        <v>121</v>
      </c>
      <c r="U2262" s="53" t="s">
        <v>122</v>
      </c>
      <c r="V2262" s="53" t="s">
        <v>122</v>
      </c>
      <c r="W2262" s="53" t="s">
        <v>2830</v>
      </c>
      <c r="X2262" s="55">
        <v>44000</v>
      </c>
      <c r="Y2262" s="55">
        <f t="shared" si="221"/>
        <v>44000</v>
      </c>
      <c r="Z2262" s="53">
        <f t="shared" si="217"/>
        <v>2255</v>
      </c>
      <c r="AA2262" s="54">
        <v>170</v>
      </c>
      <c r="AB2262" s="54">
        <v>0</v>
      </c>
      <c r="AC2262" s="52"/>
      <c r="AD2262" s="56" t="s">
        <v>400</v>
      </c>
      <c r="AE2262" s="53">
        <f t="shared" si="212"/>
        <v>2255</v>
      </c>
      <c r="AF2262" s="57" t="s">
        <v>2869</v>
      </c>
      <c r="AG2262" s="58" t="s">
        <v>173</v>
      </c>
      <c r="AH2262" s="52">
        <f t="shared" si="222"/>
        <v>44012</v>
      </c>
      <c r="AI2262" s="52">
        <f t="shared" si="223"/>
        <v>44012</v>
      </c>
      <c r="AJ2262" s="53" t="s">
        <v>402</v>
      </c>
    </row>
    <row r="2263" spans="1:36" s="64" customFormat="1" ht="15" customHeight="1">
      <c r="A2263" s="51">
        <f t="shared" si="203"/>
        <v>2020</v>
      </c>
      <c r="B2263" s="52">
        <v>43922</v>
      </c>
      <c r="C2263" s="52">
        <v>44012</v>
      </c>
      <c r="D2263" s="53" t="s">
        <v>96</v>
      </c>
      <c r="E2263" s="53">
        <v>545</v>
      </c>
      <c r="F2263" s="53" t="s">
        <v>279</v>
      </c>
      <c r="G2263" s="53" t="s">
        <v>279</v>
      </c>
      <c r="H2263" s="53" t="s">
        <v>280</v>
      </c>
      <c r="I2263" s="53" t="s">
        <v>281</v>
      </c>
      <c r="J2263" s="53" t="s">
        <v>162</v>
      </c>
      <c r="K2263" s="53" t="s">
        <v>282</v>
      </c>
      <c r="L2263" s="53" t="s">
        <v>101</v>
      </c>
      <c r="M2263" s="53" t="s">
        <v>240</v>
      </c>
      <c r="N2263" s="53" t="s">
        <v>103</v>
      </c>
      <c r="O2263" s="53">
        <v>0</v>
      </c>
      <c r="P2263" s="54">
        <v>0</v>
      </c>
      <c r="Q2263" s="53" t="s">
        <v>121</v>
      </c>
      <c r="R2263" s="53" t="s">
        <v>122</v>
      </c>
      <c r="S2263" s="53" t="s">
        <v>122</v>
      </c>
      <c r="T2263" s="53" t="s">
        <v>121</v>
      </c>
      <c r="U2263" s="53" t="s">
        <v>136</v>
      </c>
      <c r="V2263" s="53" t="s">
        <v>136</v>
      </c>
      <c r="W2263" s="53" t="s">
        <v>240</v>
      </c>
      <c r="X2263" s="55">
        <v>43987</v>
      </c>
      <c r="Y2263" s="55">
        <f>+X2263</f>
        <v>43987</v>
      </c>
      <c r="Z2263" s="53">
        <f>+Z2268+1</f>
        <v>2258</v>
      </c>
      <c r="AA2263" s="54">
        <v>950</v>
      </c>
      <c r="AB2263" s="54">
        <v>0</v>
      </c>
      <c r="AC2263" s="52"/>
      <c r="AD2263" s="56" t="s">
        <v>400</v>
      </c>
      <c r="AE2263" s="53">
        <f t="shared" si="212"/>
        <v>2256</v>
      </c>
      <c r="AF2263" s="57" t="s">
        <v>2880</v>
      </c>
      <c r="AG2263" s="58" t="s">
        <v>173</v>
      </c>
      <c r="AH2263" s="52">
        <f>+C2263</f>
        <v>44012</v>
      </c>
      <c r="AI2263" s="52">
        <f>+AH2263</f>
        <v>44012</v>
      </c>
      <c r="AJ2263" s="53" t="s">
        <v>402</v>
      </c>
    </row>
    <row r="2264" spans="1:36" s="64" customFormat="1" ht="15" customHeight="1">
      <c r="A2264" s="51">
        <f t="shared" si="203"/>
        <v>2020</v>
      </c>
      <c r="B2264" s="52">
        <v>43922</v>
      </c>
      <c r="C2264" s="52">
        <v>44012</v>
      </c>
      <c r="D2264" s="53" t="s">
        <v>96</v>
      </c>
      <c r="E2264" s="53">
        <v>545</v>
      </c>
      <c r="F2264" s="53" t="s">
        <v>283</v>
      </c>
      <c r="G2264" s="53" t="s">
        <v>283</v>
      </c>
      <c r="H2264" s="53" t="s">
        <v>283</v>
      </c>
      <c r="I2264" s="53" t="s">
        <v>284</v>
      </c>
      <c r="J2264" s="53" t="s">
        <v>285</v>
      </c>
      <c r="K2264" s="53" t="s">
        <v>286</v>
      </c>
      <c r="L2264" s="53" t="s">
        <v>101</v>
      </c>
      <c r="M2264" s="53" t="s">
        <v>240</v>
      </c>
      <c r="N2264" s="53" t="s">
        <v>103</v>
      </c>
      <c r="O2264" s="53">
        <v>0</v>
      </c>
      <c r="P2264" s="54">
        <v>0</v>
      </c>
      <c r="Q2264" s="53" t="s">
        <v>121</v>
      </c>
      <c r="R2264" s="53" t="s">
        <v>122</v>
      </c>
      <c r="S2264" s="53" t="s">
        <v>122</v>
      </c>
      <c r="T2264" s="53" t="s">
        <v>121</v>
      </c>
      <c r="U2264" s="53" t="s">
        <v>136</v>
      </c>
      <c r="V2264" s="53" t="s">
        <v>136</v>
      </c>
      <c r="W2264" s="53" t="s">
        <v>240</v>
      </c>
      <c r="X2264" s="55">
        <v>43987</v>
      </c>
      <c r="Y2264" s="55">
        <f>+X2264</f>
        <v>43987</v>
      </c>
      <c r="Z2264" s="53">
        <f>+Z2263+1</f>
        <v>2259</v>
      </c>
      <c r="AA2264" s="54">
        <v>950</v>
      </c>
      <c r="AB2264" s="54">
        <v>0</v>
      </c>
      <c r="AC2264" s="52"/>
      <c r="AD2264" s="56" t="s">
        <v>400</v>
      </c>
      <c r="AE2264" s="53">
        <f t="shared" si="212"/>
        <v>2257</v>
      </c>
      <c r="AF2264" s="57" t="s">
        <v>2880</v>
      </c>
      <c r="AG2264" s="58" t="s">
        <v>173</v>
      </c>
      <c r="AH2264" s="52">
        <f>+C2264</f>
        <v>44012</v>
      </c>
      <c r="AI2264" s="52">
        <f>+AH2264</f>
        <v>44012</v>
      </c>
      <c r="AJ2264" s="53" t="s">
        <v>402</v>
      </c>
    </row>
    <row r="2265" spans="1:36" s="64" customFormat="1" ht="15" customHeight="1">
      <c r="A2265" s="51">
        <f t="shared" si="203"/>
        <v>2020</v>
      </c>
      <c r="B2265" s="52">
        <v>43922</v>
      </c>
      <c r="C2265" s="52">
        <v>44012</v>
      </c>
      <c r="D2265" s="53" t="s">
        <v>96</v>
      </c>
      <c r="E2265" s="53">
        <v>545</v>
      </c>
      <c r="F2265" s="53" t="s">
        <v>279</v>
      </c>
      <c r="G2265" s="53" t="s">
        <v>279</v>
      </c>
      <c r="H2265" s="53" t="s">
        <v>280</v>
      </c>
      <c r="I2265" s="53" t="s">
        <v>2778</v>
      </c>
      <c r="J2265" s="53" t="s">
        <v>2779</v>
      </c>
      <c r="K2265" s="53" t="s">
        <v>2352</v>
      </c>
      <c r="L2265" s="53" t="s">
        <v>101</v>
      </c>
      <c r="M2265" s="53" t="s">
        <v>240</v>
      </c>
      <c r="N2265" s="53" t="s">
        <v>103</v>
      </c>
      <c r="O2265" s="53">
        <v>0</v>
      </c>
      <c r="P2265" s="54">
        <v>0</v>
      </c>
      <c r="Q2265" s="53" t="s">
        <v>121</v>
      </c>
      <c r="R2265" s="53" t="s">
        <v>122</v>
      </c>
      <c r="S2265" s="53" t="s">
        <v>122</v>
      </c>
      <c r="T2265" s="53" t="s">
        <v>121</v>
      </c>
      <c r="U2265" s="53" t="s">
        <v>136</v>
      </c>
      <c r="V2265" s="53" t="s">
        <v>136</v>
      </c>
      <c r="W2265" s="53" t="s">
        <v>240</v>
      </c>
      <c r="X2265" s="55">
        <v>43987</v>
      </c>
      <c r="Y2265" s="55">
        <f>+X2265</f>
        <v>43987</v>
      </c>
      <c r="Z2265" s="53">
        <f>+Z2264+1</f>
        <v>2260</v>
      </c>
      <c r="AA2265" s="54">
        <v>950</v>
      </c>
      <c r="AB2265" s="54">
        <v>0</v>
      </c>
      <c r="AC2265" s="52"/>
      <c r="AD2265" s="56" t="s">
        <v>400</v>
      </c>
      <c r="AE2265" s="53">
        <f t="shared" si="212"/>
        <v>2258</v>
      </c>
      <c r="AF2265" s="57" t="s">
        <v>2880</v>
      </c>
      <c r="AG2265" s="58" t="s">
        <v>173</v>
      </c>
      <c r="AH2265" s="52">
        <f>+C2265</f>
        <v>44012</v>
      </c>
      <c r="AI2265" s="52">
        <f>+AH2265</f>
        <v>44012</v>
      </c>
      <c r="AJ2265" s="53" t="s">
        <v>402</v>
      </c>
    </row>
    <row r="2266" spans="1:36" s="64" customFormat="1" ht="15" customHeight="1">
      <c r="A2266" s="51">
        <f t="shared" si="203"/>
        <v>2020</v>
      </c>
      <c r="B2266" s="52">
        <v>43922</v>
      </c>
      <c r="C2266" s="52">
        <v>44012</v>
      </c>
      <c r="D2266" s="53" t="s">
        <v>96</v>
      </c>
      <c r="E2266" s="53">
        <v>545</v>
      </c>
      <c r="F2266" s="53" t="s">
        <v>279</v>
      </c>
      <c r="G2266" s="53" t="s">
        <v>279</v>
      </c>
      <c r="H2266" s="53" t="s">
        <v>280</v>
      </c>
      <c r="I2266" s="53" t="s">
        <v>290</v>
      </c>
      <c r="J2266" s="53" t="s">
        <v>291</v>
      </c>
      <c r="K2266" s="53" t="s">
        <v>292</v>
      </c>
      <c r="L2266" s="53" t="s">
        <v>101</v>
      </c>
      <c r="M2266" s="53" t="s">
        <v>240</v>
      </c>
      <c r="N2266" s="53" t="s">
        <v>103</v>
      </c>
      <c r="O2266" s="53">
        <v>0</v>
      </c>
      <c r="P2266" s="54">
        <v>0</v>
      </c>
      <c r="Q2266" s="53" t="s">
        <v>121</v>
      </c>
      <c r="R2266" s="53" t="s">
        <v>122</v>
      </c>
      <c r="S2266" s="53" t="s">
        <v>122</v>
      </c>
      <c r="T2266" s="53" t="s">
        <v>121</v>
      </c>
      <c r="U2266" s="53" t="s">
        <v>136</v>
      </c>
      <c r="V2266" s="53" t="s">
        <v>136</v>
      </c>
      <c r="W2266" s="53" t="s">
        <v>240</v>
      </c>
      <c r="X2266" s="55">
        <v>43987</v>
      </c>
      <c r="Y2266" s="55">
        <f>+X2266</f>
        <v>43987</v>
      </c>
      <c r="Z2266" s="53">
        <f>+Z2265+1</f>
        <v>2261</v>
      </c>
      <c r="AA2266" s="54">
        <v>950</v>
      </c>
      <c r="AB2266" s="54">
        <v>0</v>
      </c>
      <c r="AC2266" s="52"/>
      <c r="AD2266" s="56" t="s">
        <v>400</v>
      </c>
      <c r="AE2266" s="53">
        <f t="shared" si="212"/>
        <v>2259</v>
      </c>
      <c r="AF2266" s="57" t="s">
        <v>2880</v>
      </c>
      <c r="AG2266" s="58" t="s">
        <v>173</v>
      </c>
      <c r="AH2266" s="52">
        <f>+C2266</f>
        <v>44012</v>
      </c>
      <c r="AI2266" s="52">
        <f>+AH2266</f>
        <v>44012</v>
      </c>
      <c r="AJ2266" s="53" t="s">
        <v>402</v>
      </c>
    </row>
    <row r="2267" spans="1:36" s="64" customFormat="1" ht="15" customHeight="1">
      <c r="A2267" s="51">
        <f t="shared" si="203"/>
        <v>2020</v>
      </c>
      <c r="B2267" s="52">
        <v>43922</v>
      </c>
      <c r="C2267" s="52">
        <v>44012</v>
      </c>
      <c r="D2267" s="53" t="s">
        <v>96</v>
      </c>
      <c r="E2267" s="53">
        <v>203</v>
      </c>
      <c r="F2267" s="53" t="s">
        <v>307</v>
      </c>
      <c r="G2267" s="53" t="s">
        <v>126</v>
      </c>
      <c r="H2267" s="53" t="s">
        <v>127</v>
      </c>
      <c r="I2267" s="53" t="s">
        <v>1366</v>
      </c>
      <c r="J2267" s="53" t="s">
        <v>1367</v>
      </c>
      <c r="K2267" s="53" t="s">
        <v>1368</v>
      </c>
      <c r="L2267" s="53" t="s">
        <v>101</v>
      </c>
      <c r="M2267" s="53" t="s">
        <v>240</v>
      </c>
      <c r="N2267" s="53" t="s">
        <v>103</v>
      </c>
      <c r="O2267" s="53">
        <v>0</v>
      </c>
      <c r="P2267" s="54">
        <v>0</v>
      </c>
      <c r="Q2267" s="53" t="s">
        <v>121</v>
      </c>
      <c r="R2267" s="53" t="s">
        <v>122</v>
      </c>
      <c r="S2267" s="53" t="s">
        <v>122</v>
      </c>
      <c r="T2267" s="53" t="s">
        <v>121</v>
      </c>
      <c r="U2267" s="53" t="s">
        <v>136</v>
      </c>
      <c r="V2267" s="53" t="s">
        <v>136</v>
      </c>
      <c r="W2267" s="53" t="s">
        <v>240</v>
      </c>
      <c r="X2267" s="55">
        <v>43987</v>
      </c>
      <c r="Y2267" s="55">
        <f t="shared" si="221"/>
        <v>43987</v>
      </c>
      <c r="Z2267" s="53">
        <f>+Z2262+1</f>
        <v>2256</v>
      </c>
      <c r="AA2267" s="54">
        <v>1200.0026</v>
      </c>
      <c r="AB2267" s="54">
        <v>0</v>
      </c>
      <c r="AC2267" s="52"/>
      <c r="AD2267" s="56" t="s">
        <v>400</v>
      </c>
      <c r="AE2267" s="53">
        <f t="shared" si="212"/>
        <v>2260</v>
      </c>
      <c r="AF2267" s="57" t="s">
        <v>2880</v>
      </c>
      <c r="AG2267" s="58" t="s">
        <v>173</v>
      </c>
      <c r="AH2267" s="52">
        <f t="shared" si="222"/>
        <v>44012</v>
      </c>
      <c r="AI2267" s="52">
        <f t="shared" si="223"/>
        <v>44012</v>
      </c>
      <c r="AJ2267" s="53" t="s">
        <v>402</v>
      </c>
    </row>
    <row r="2268" spans="1:36" s="64" customFormat="1" ht="15" customHeight="1">
      <c r="A2268" s="51">
        <f t="shared" si="203"/>
        <v>2020</v>
      </c>
      <c r="B2268" s="52">
        <v>43922</v>
      </c>
      <c r="C2268" s="52">
        <v>44012</v>
      </c>
      <c r="D2268" s="53" t="s">
        <v>96</v>
      </c>
      <c r="E2268" s="53">
        <v>203</v>
      </c>
      <c r="F2268" s="53" t="s">
        <v>307</v>
      </c>
      <c r="G2268" s="53" t="s">
        <v>126</v>
      </c>
      <c r="H2268" s="53" t="s">
        <v>127</v>
      </c>
      <c r="I2268" s="53" t="s">
        <v>1366</v>
      </c>
      <c r="J2268" s="53" t="s">
        <v>1367</v>
      </c>
      <c r="K2268" s="53" t="s">
        <v>1368</v>
      </c>
      <c r="L2268" s="53" t="s">
        <v>101</v>
      </c>
      <c r="M2268" s="53" t="s">
        <v>240</v>
      </c>
      <c r="N2268" s="53" t="s">
        <v>103</v>
      </c>
      <c r="O2268" s="53">
        <v>0</v>
      </c>
      <c r="P2268" s="54">
        <v>0</v>
      </c>
      <c r="Q2268" s="53" t="s">
        <v>121</v>
      </c>
      <c r="R2268" s="53" t="s">
        <v>122</v>
      </c>
      <c r="S2268" s="53" t="s">
        <v>122</v>
      </c>
      <c r="T2268" s="53" t="s">
        <v>121</v>
      </c>
      <c r="U2268" s="53" t="s">
        <v>136</v>
      </c>
      <c r="V2268" s="53" t="s">
        <v>136</v>
      </c>
      <c r="W2268" s="53" t="s">
        <v>240</v>
      </c>
      <c r="X2268" s="55">
        <v>43987</v>
      </c>
      <c r="Y2268" s="55">
        <f t="shared" si="221"/>
        <v>43987</v>
      </c>
      <c r="Z2268" s="53">
        <f t="shared" si="217"/>
        <v>2257</v>
      </c>
      <c r="AA2268" s="54">
        <v>1200</v>
      </c>
      <c r="AB2268" s="54">
        <v>0</v>
      </c>
      <c r="AC2268" s="52"/>
      <c r="AD2268" s="56" t="s">
        <v>400</v>
      </c>
      <c r="AE2268" s="53">
        <f t="shared" si="212"/>
        <v>2261</v>
      </c>
      <c r="AF2268" s="57" t="s">
        <v>2880</v>
      </c>
      <c r="AG2268" s="58" t="s">
        <v>173</v>
      </c>
      <c r="AH2268" s="52">
        <f t="shared" si="222"/>
        <v>44012</v>
      </c>
      <c r="AI2268" s="52">
        <f t="shared" si="223"/>
        <v>44012</v>
      </c>
      <c r="AJ2268" s="53" t="s">
        <v>402</v>
      </c>
    </row>
    <row r="2269" spans="1:36" s="64" customFormat="1" ht="15" customHeight="1">
      <c r="A2269" s="51">
        <f t="shared" si="203"/>
        <v>2020</v>
      </c>
      <c r="B2269" s="52">
        <v>43922</v>
      </c>
      <c r="C2269" s="52">
        <v>44012</v>
      </c>
      <c r="D2269" s="53" t="s">
        <v>96</v>
      </c>
      <c r="E2269" s="53">
        <v>519</v>
      </c>
      <c r="F2269" s="53" t="s">
        <v>335</v>
      </c>
      <c r="G2269" s="53" t="s">
        <v>335</v>
      </c>
      <c r="H2269" s="53" t="s">
        <v>145</v>
      </c>
      <c r="I2269" s="53" t="s">
        <v>336</v>
      </c>
      <c r="J2269" s="53" t="s">
        <v>337</v>
      </c>
      <c r="K2269" s="53" t="s">
        <v>338</v>
      </c>
      <c r="L2269" s="53" t="s">
        <v>101</v>
      </c>
      <c r="M2269" s="53" t="s">
        <v>2842</v>
      </c>
      <c r="N2269" s="53" t="s">
        <v>103</v>
      </c>
      <c r="O2269" s="53">
        <v>0</v>
      </c>
      <c r="P2269" s="54">
        <v>0</v>
      </c>
      <c r="Q2269" s="53" t="s">
        <v>121</v>
      </c>
      <c r="R2269" s="53" t="s">
        <v>122</v>
      </c>
      <c r="S2269" s="53" t="s">
        <v>122</v>
      </c>
      <c r="T2269" s="53" t="s">
        <v>121</v>
      </c>
      <c r="U2269" s="53" t="s">
        <v>122</v>
      </c>
      <c r="V2269" s="53" t="s">
        <v>122</v>
      </c>
      <c r="W2269" s="53" t="s">
        <v>159</v>
      </c>
      <c r="X2269" s="55">
        <v>44000</v>
      </c>
      <c r="Y2269" s="55">
        <f t="shared" si="221"/>
        <v>44000</v>
      </c>
      <c r="Z2269" s="53">
        <f>+Z2266+1</f>
        <v>2262</v>
      </c>
      <c r="AA2269" s="54">
        <v>80</v>
      </c>
      <c r="AB2269" s="54">
        <v>0</v>
      </c>
      <c r="AC2269" s="52"/>
      <c r="AD2269" s="56" t="s">
        <v>400</v>
      </c>
      <c r="AE2269" s="53">
        <f t="shared" si="212"/>
        <v>2262</v>
      </c>
      <c r="AF2269" s="57" t="s">
        <v>2870</v>
      </c>
      <c r="AG2269" s="58" t="s">
        <v>173</v>
      </c>
      <c r="AH2269" s="52">
        <f t="shared" ref="AH2269" si="224">+C2269</f>
        <v>44012</v>
      </c>
      <c r="AI2269" s="52">
        <f t="shared" ref="AI2269" si="225">+AH2269</f>
        <v>44012</v>
      </c>
      <c r="AJ2269" s="53" t="s">
        <v>402</v>
      </c>
    </row>
    <row r="2270" spans="1:36" s="64" customFormat="1" ht="15" customHeight="1">
      <c r="A2270" s="51">
        <f t="shared" si="203"/>
        <v>2020</v>
      </c>
      <c r="B2270" s="52">
        <v>43922</v>
      </c>
      <c r="C2270" s="52">
        <v>44012</v>
      </c>
      <c r="D2270" s="53" t="s">
        <v>96</v>
      </c>
      <c r="E2270" s="53">
        <v>322</v>
      </c>
      <c r="F2270" s="53" t="s">
        <v>144</v>
      </c>
      <c r="G2270" s="53" t="s">
        <v>144</v>
      </c>
      <c r="H2270" s="53" t="s">
        <v>145</v>
      </c>
      <c r="I2270" s="53" t="s">
        <v>1346</v>
      </c>
      <c r="J2270" s="53" t="s">
        <v>305</v>
      </c>
      <c r="K2270" s="53" t="s">
        <v>306</v>
      </c>
      <c r="L2270" s="53" t="s">
        <v>101</v>
      </c>
      <c r="M2270" s="53" t="s">
        <v>314</v>
      </c>
      <c r="N2270" s="53" t="s">
        <v>103</v>
      </c>
      <c r="O2270" s="53">
        <v>0</v>
      </c>
      <c r="P2270" s="54">
        <v>0</v>
      </c>
      <c r="Q2270" s="53" t="s">
        <v>121</v>
      </c>
      <c r="R2270" s="53" t="s">
        <v>122</v>
      </c>
      <c r="S2270" s="53" t="s">
        <v>122</v>
      </c>
      <c r="T2270" s="53" t="s">
        <v>121</v>
      </c>
      <c r="U2270" s="53" t="s">
        <v>122</v>
      </c>
      <c r="V2270" s="53" t="s">
        <v>122</v>
      </c>
      <c r="W2270" s="53" t="s">
        <v>2832</v>
      </c>
      <c r="X2270" s="55">
        <v>44000</v>
      </c>
      <c r="Y2270" s="55">
        <v>44000</v>
      </c>
      <c r="Z2270" s="53">
        <f t="shared" si="217"/>
        <v>2263</v>
      </c>
      <c r="AA2270" s="54">
        <v>660</v>
      </c>
      <c r="AB2270" s="54">
        <v>0</v>
      </c>
      <c r="AC2270" s="52"/>
      <c r="AD2270" s="56" t="s">
        <v>400</v>
      </c>
      <c r="AE2270" s="53">
        <f t="shared" si="212"/>
        <v>2263</v>
      </c>
      <c r="AF2270" s="57" t="s">
        <v>2870</v>
      </c>
      <c r="AG2270" s="58" t="s">
        <v>173</v>
      </c>
      <c r="AH2270" s="52">
        <f t="shared" ref="AH2270:AH2273" si="226">+C2270</f>
        <v>44012</v>
      </c>
      <c r="AI2270" s="52">
        <f t="shared" ref="AI2270:AI2273" si="227">+AH2270</f>
        <v>44012</v>
      </c>
      <c r="AJ2270" s="53" t="s">
        <v>402</v>
      </c>
    </row>
    <row r="2271" spans="1:36" s="64" customFormat="1" ht="15" customHeight="1">
      <c r="A2271" s="51">
        <f t="shared" si="203"/>
        <v>2020</v>
      </c>
      <c r="B2271" s="52">
        <v>43922</v>
      </c>
      <c r="C2271" s="52">
        <v>44012</v>
      </c>
      <c r="D2271" s="53" t="s">
        <v>96</v>
      </c>
      <c r="E2271" s="53">
        <v>322</v>
      </c>
      <c r="F2271" s="53" t="s">
        <v>144</v>
      </c>
      <c r="G2271" s="53" t="s">
        <v>144</v>
      </c>
      <c r="H2271" s="53" t="s">
        <v>145</v>
      </c>
      <c r="I2271" s="53" t="s">
        <v>1346</v>
      </c>
      <c r="J2271" s="53" t="s">
        <v>305</v>
      </c>
      <c r="K2271" s="53" t="s">
        <v>306</v>
      </c>
      <c r="L2271" s="53" t="s">
        <v>101</v>
      </c>
      <c r="M2271" s="53" t="s">
        <v>314</v>
      </c>
      <c r="N2271" s="53" t="s">
        <v>103</v>
      </c>
      <c r="O2271" s="53">
        <v>0</v>
      </c>
      <c r="P2271" s="54">
        <v>0</v>
      </c>
      <c r="Q2271" s="53" t="s">
        <v>121</v>
      </c>
      <c r="R2271" s="53" t="s">
        <v>122</v>
      </c>
      <c r="S2271" s="53" t="s">
        <v>122</v>
      </c>
      <c r="T2271" s="53" t="s">
        <v>121</v>
      </c>
      <c r="U2271" s="53" t="s">
        <v>122</v>
      </c>
      <c r="V2271" s="53" t="s">
        <v>122</v>
      </c>
      <c r="W2271" s="53" t="s">
        <v>2832</v>
      </c>
      <c r="X2271" s="55">
        <v>44000</v>
      </c>
      <c r="Y2271" s="55">
        <v>44000</v>
      </c>
      <c r="Z2271" s="53">
        <f t="shared" si="217"/>
        <v>2264</v>
      </c>
      <c r="AA2271" s="54">
        <v>25</v>
      </c>
      <c r="AB2271" s="54">
        <v>0</v>
      </c>
      <c r="AC2271" s="52"/>
      <c r="AD2271" s="56" t="s">
        <v>400</v>
      </c>
      <c r="AE2271" s="53">
        <f t="shared" si="212"/>
        <v>2264</v>
      </c>
      <c r="AF2271" s="57" t="s">
        <v>2870</v>
      </c>
      <c r="AG2271" s="58" t="s">
        <v>173</v>
      </c>
      <c r="AH2271" s="52">
        <f t="shared" si="226"/>
        <v>44012</v>
      </c>
      <c r="AI2271" s="52">
        <f t="shared" si="227"/>
        <v>44012</v>
      </c>
      <c r="AJ2271" s="53" t="s">
        <v>402</v>
      </c>
    </row>
    <row r="2272" spans="1:36" s="64" customFormat="1" ht="15" customHeight="1">
      <c r="A2272" s="51">
        <f t="shared" si="203"/>
        <v>2020</v>
      </c>
      <c r="B2272" s="52">
        <v>43922</v>
      </c>
      <c r="C2272" s="52">
        <v>44012</v>
      </c>
      <c r="D2272" s="53" t="s">
        <v>96</v>
      </c>
      <c r="E2272" s="53">
        <v>322</v>
      </c>
      <c r="F2272" s="53" t="s">
        <v>144</v>
      </c>
      <c r="G2272" s="53" t="s">
        <v>144</v>
      </c>
      <c r="H2272" s="53" t="s">
        <v>145</v>
      </c>
      <c r="I2272" s="53" t="s">
        <v>1346</v>
      </c>
      <c r="J2272" s="53" t="s">
        <v>305</v>
      </c>
      <c r="K2272" s="53" t="s">
        <v>306</v>
      </c>
      <c r="L2272" s="53" t="s">
        <v>101</v>
      </c>
      <c r="M2272" s="53" t="s">
        <v>314</v>
      </c>
      <c r="N2272" s="53" t="s">
        <v>103</v>
      </c>
      <c r="O2272" s="53">
        <v>0</v>
      </c>
      <c r="P2272" s="54">
        <v>0</v>
      </c>
      <c r="Q2272" s="53" t="s">
        <v>121</v>
      </c>
      <c r="R2272" s="53" t="s">
        <v>122</v>
      </c>
      <c r="S2272" s="53" t="s">
        <v>122</v>
      </c>
      <c r="T2272" s="53" t="s">
        <v>121</v>
      </c>
      <c r="U2272" s="53" t="s">
        <v>122</v>
      </c>
      <c r="V2272" s="53" t="s">
        <v>122</v>
      </c>
      <c r="W2272" s="53" t="s">
        <v>2832</v>
      </c>
      <c r="X2272" s="55">
        <v>44000</v>
      </c>
      <c r="Y2272" s="55">
        <v>44000</v>
      </c>
      <c r="Z2272" s="53">
        <f t="shared" si="217"/>
        <v>2265</v>
      </c>
      <c r="AA2272" s="54">
        <v>220</v>
      </c>
      <c r="AB2272" s="54">
        <v>0</v>
      </c>
      <c r="AC2272" s="52"/>
      <c r="AD2272" s="56" t="s">
        <v>400</v>
      </c>
      <c r="AE2272" s="53">
        <f t="shared" si="212"/>
        <v>2265</v>
      </c>
      <c r="AF2272" s="57" t="s">
        <v>2870</v>
      </c>
      <c r="AG2272" s="58" t="s">
        <v>173</v>
      </c>
      <c r="AH2272" s="52">
        <f t="shared" si="226"/>
        <v>44012</v>
      </c>
      <c r="AI2272" s="52">
        <f t="shared" si="227"/>
        <v>44012</v>
      </c>
      <c r="AJ2272" s="53" t="s">
        <v>402</v>
      </c>
    </row>
    <row r="2273" spans="1:36" s="64" customFormat="1" ht="15" customHeight="1">
      <c r="A2273" s="51">
        <f t="shared" si="203"/>
        <v>2020</v>
      </c>
      <c r="B2273" s="52">
        <v>43922</v>
      </c>
      <c r="C2273" s="52">
        <v>44012</v>
      </c>
      <c r="D2273" s="53" t="s">
        <v>96</v>
      </c>
      <c r="E2273" s="53">
        <v>322</v>
      </c>
      <c r="F2273" s="53" t="s">
        <v>144</v>
      </c>
      <c r="G2273" s="53" t="s">
        <v>144</v>
      </c>
      <c r="H2273" s="53" t="s">
        <v>145</v>
      </c>
      <c r="I2273" s="53" t="s">
        <v>1346</v>
      </c>
      <c r="J2273" s="53" t="s">
        <v>305</v>
      </c>
      <c r="K2273" s="53" t="s">
        <v>306</v>
      </c>
      <c r="L2273" s="53" t="s">
        <v>101</v>
      </c>
      <c r="M2273" s="53" t="s">
        <v>329</v>
      </c>
      <c r="N2273" s="53" t="s">
        <v>103</v>
      </c>
      <c r="O2273" s="53">
        <v>0</v>
      </c>
      <c r="P2273" s="54">
        <v>0</v>
      </c>
      <c r="Q2273" s="53" t="s">
        <v>121</v>
      </c>
      <c r="R2273" s="53" t="s">
        <v>122</v>
      </c>
      <c r="S2273" s="53" t="s">
        <v>122</v>
      </c>
      <c r="T2273" s="53" t="s">
        <v>121</v>
      </c>
      <c r="U2273" s="53" t="s">
        <v>122</v>
      </c>
      <c r="V2273" s="53" t="s">
        <v>122</v>
      </c>
      <c r="W2273" s="53" t="s">
        <v>2832</v>
      </c>
      <c r="X2273" s="55">
        <v>44000</v>
      </c>
      <c r="Y2273" s="55">
        <v>44000</v>
      </c>
      <c r="Z2273" s="53">
        <f t="shared" si="217"/>
        <v>2266</v>
      </c>
      <c r="AA2273" s="54">
        <v>475</v>
      </c>
      <c r="AB2273" s="54">
        <v>0</v>
      </c>
      <c r="AC2273" s="52"/>
      <c r="AD2273" s="56" t="s">
        <v>400</v>
      </c>
      <c r="AE2273" s="53">
        <f t="shared" si="212"/>
        <v>2266</v>
      </c>
      <c r="AF2273" s="57" t="s">
        <v>2870</v>
      </c>
      <c r="AG2273" s="58" t="s">
        <v>173</v>
      </c>
      <c r="AH2273" s="52">
        <f t="shared" si="226"/>
        <v>44012</v>
      </c>
      <c r="AI2273" s="52">
        <f t="shared" si="227"/>
        <v>44012</v>
      </c>
      <c r="AJ2273" s="53" t="s">
        <v>402</v>
      </c>
    </row>
    <row r="2274" spans="1:36" s="64" customFormat="1" ht="15" customHeight="1">
      <c r="A2274" s="51">
        <f t="shared" si="203"/>
        <v>2020</v>
      </c>
      <c r="B2274" s="52">
        <v>43922</v>
      </c>
      <c r="C2274" s="52">
        <v>44012</v>
      </c>
      <c r="D2274" s="53" t="s">
        <v>96</v>
      </c>
      <c r="E2274" s="53">
        <v>322</v>
      </c>
      <c r="F2274" s="53" t="s">
        <v>144</v>
      </c>
      <c r="G2274" s="53" t="s">
        <v>144</v>
      </c>
      <c r="H2274" s="53" t="s">
        <v>145</v>
      </c>
      <c r="I2274" s="53" t="s">
        <v>1346</v>
      </c>
      <c r="J2274" s="53" t="s">
        <v>305</v>
      </c>
      <c r="K2274" s="53" t="s">
        <v>306</v>
      </c>
      <c r="L2274" s="53" t="s">
        <v>101</v>
      </c>
      <c r="M2274" s="53" t="s">
        <v>329</v>
      </c>
      <c r="N2274" s="53" t="s">
        <v>103</v>
      </c>
      <c r="O2274" s="53">
        <v>0</v>
      </c>
      <c r="P2274" s="54">
        <v>0</v>
      </c>
      <c r="Q2274" s="53" t="s">
        <v>121</v>
      </c>
      <c r="R2274" s="53" t="s">
        <v>122</v>
      </c>
      <c r="S2274" s="53" t="s">
        <v>122</v>
      </c>
      <c r="T2274" s="53" t="s">
        <v>121</v>
      </c>
      <c r="U2274" s="53" t="s">
        <v>122</v>
      </c>
      <c r="V2274" s="53" t="s">
        <v>122</v>
      </c>
      <c r="W2274" s="53" t="s">
        <v>2832</v>
      </c>
      <c r="X2274" s="55">
        <v>44000</v>
      </c>
      <c r="Y2274" s="55">
        <v>44000</v>
      </c>
      <c r="Z2274" s="53">
        <f t="shared" si="217"/>
        <v>2267</v>
      </c>
      <c r="AA2274" s="54">
        <v>109</v>
      </c>
      <c r="AB2274" s="54">
        <v>0</v>
      </c>
      <c r="AC2274" s="52"/>
      <c r="AD2274" s="56" t="s">
        <v>400</v>
      </c>
      <c r="AE2274" s="53">
        <f t="shared" si="212"/>
        <v>2267</v>
      </c>
      <c r="AF2274" s="57" t="s">
        <v>2870</v>
      </c>
      <c r="AG2274" s="58" t="s">
        <v>173</v>
      </c>
      <c r="AH2274" s="52">
        <f t="shared" ref="AH2274:AH2276" si="228">+C2274</f>
        <v>44012</v>
      </c>
      <c r="AI2274" s="52">
        <f t="shared" ref="AI2274:AI2276" si="229">+AH2274</f>
        <v>44012</v>
      </c>
      <c r="AJ2274" s="53" t="s">
        <v>402</v>
      </c>
    </row>
    <row r="2275" spans="1:36" s="65" customFormat="1" ht="15" customHeight="1">
      <c r="A2275" s="51">
        <f t="shared" si="203"/>
        <v>2020</v>
      </c>
      <c r="B2275" s="52">
        <v>43922</v>
      </c>
      <c r="C2275" s="52">
        <v>44012</v>
      </c>
      <c r="D2275" s="53" t="s">
        <v>96</v>
      </c>
      <c r="E2275" s="53">
        <v>322</v>
      </c>
      <c r="F2275" s="53" t="s">
        <v>144</v>
      </c>
      <c r="G2275" s="53" t="s">
        <v>144</v>
      </c>
      <c r="H2275" s="53" t="s">
        <v>145</v>
      </c>
      <c r="I2275" s="53" t="s">
        <v>1346</v>
      </c>
      <c r="J2275" s="53" t="s">
        <v>305</v>
      </c>
      <c r="K2275" s="53" t="s">
        <v>306</v>
      </c>
      <c r="L2275" s="53" t="s">
        <v>101</v>
      </c>
      <c r="M2275" s="53" t="s">
        <v>329</v>
      </c>
      <c r="N2275" s="53" t="s">
        <v>103</v>
      </c>
      <c r="O2275" s="53">
        <v>0</v>
      </c>
      <c r="P2275" s="54">
        <v>0</v>
      </c>
      <c r="Q2275" s="53" t="s">
        <v>121</v>
      </c>
      <c r="R2275" s="53" t="s">
        <v>122</v>
      </c>
      <c r="S2275" s="53" t="s">
        <v>122</v>
      </c>
      <c r="T2275" s="53" t="s">
        <v>121</v>
      </c>
      <c r="U2275" s="53" t="s">
        <v>122</v>
      </c>
      <c r="V2275" s="53" t="s">
        <v>122</v>
      </c>
      <c r="W2275" s="53" t="s">
        <v>2832</v>
      </c>
      <c r="X2275" s="55">
        <v>44000</v>
      </c>
      <c r="Y2275" s="55">
        <v>44000</v>
      </c>
      <c r="Z2275" s="53">
        <f t="shared" si="217"/>
        <v>2268</v>
      </c>
      <c r="AA2275" s="54">
        <v>700</v>
      </c>
      <c r="AB2275" s="54">
        <v>0</v>
      </c>
      <c r="AC2275" s="52"/>
      <c r="AD2275" s="56" t="s">
        <v>400</v>
      </c>
      <c r="AE2275" s="53">
        <f t="shared" si="212"/>
        <v>2268</v>
      </c>
      <c r="AF2275" s="57" t="s">
        <v>2870</v>
      </c>
      <c r="AG2275" s="58" t="s">
        <v>173</v>
      </c>
      <c r="AH2275" s="52">
        <f t="shared" si="228"/>
        <v>44012</v>
      </c>
      <c r="AI2275" s="52">
        <f t="shared" si="229"/>
        <v>44012</v>
      </c>
      <c r="AJ2275" s="53" t="s">
        <v>402</v>
      </c>
    </row>
    <row r="2276" spans="1:36" s="65" customFormat="1" ht="15" customHeight="1">
      <c r="A2276" s="51">
        <f t="shared" si="203"/>
        <v>2020</v>
      </c>
      <c r="B2276" s="52">
        <v>43922</v>
      </c>
      <c r="C2276" s="52">
        <v>44012</v>
      </c>
      <c r="D2276" s="53" t="s">
        <v>96</v>
      </c>
      <c r="E2276" s="53">
        <v>322</v>
      </c>
      <c r="F2276" s="53" t="s">
        <v>144</v>
      </c>
      <c r="G2276" s="53" t="s">
        <v>144</v>
      </c>
      <c r="H2276" s="53" t="s">
        <v>145</v>
      </c>
      <c r="I2276" s="53" t="s">
        <v>1346</v>
      </c>
      <c r="J2276" s="53" t="s">
        <v>305</v>
      </c>
      <c r="K2276" s="53" t="s">
        <v>306</v>
      </c>
      <c r="L2276" s="53" t="s">
        <v>101</v>
      </c>
      <c r="M2276" s="53" t="s">
        <v>329</v>
      </c>
      <c r="N2276" s="53" t="s">
        <v>103</v>
      </c>
      <c r="O2276" s="53">
        <v>0</v>
      </c>
      <c r="P2276" s="54">
        <v>0</v>
      </c>
      <c r="Q2276" s="53" t="s">
        <v>121</v>
      </c>
      <c r="R2276" s="53" t="s">
        <v>122</v>
      </c>
      <c r="S2276" s="53" t="s">
        <v>122</v>
      </c>
      <c r="T2276" s="53" t="s">
        <v>121</v>
      </c>
      <c r="U2276" s="53" t="s">
        <v>122</v>
      </c>
      <c r="V2276" s="53" t="s">
        <v>122</v>
      </c>
      <c r="W2276" s="53" t="s">
        <v>2832</v>
      </c>
      <c r="X2276" s="55">
        <v>44000</v>
      </c>
      <c r="Y2276" s="55">
        <v>44000</v>
      </c>
      <c r="Z2276" s="53">
        <f t="shared" si="217"/>
        <v>2269</v>
      </c>
      <c r="AA2276" s="54">
        <v>285</v>
      </c>
      <c r="AB2276" s="54">
        <v>0</v>
      </c>
      <c r="AC2276" s="52"/>
      <c r="AD2276" s="56" t="s">
        <v>400</v>
      </c>
      <c r="AE2276" s="53">
        <f t="shared" si="212"/>
        <v>2269</v>
      </c>
      <c r="AF2276" s="57" t="s">
        <v>2870</v>
      </c>
      <c r="AG2276" s="58" t="s">
        <v>173</v>
      </c>
      <c r="AH2276" s="52">
        <f t="shared" si="228"/>
        <v>44012</v>
      </c>
      <c r="AI2276" s="52">
        <f t="shared" si="229"/>
        <v>44012</v>
      </c>
      <c r="AJ2276" s="53" t="s">
        <v>402</v>
      </c>
    </row>
    <row r="2277" spans="1:36" s="64" customFormat="1" ht="15" customHeight="1">
      <c r="A2277" s="51">
        <f t="shared" si="203"/>
        <v>2020</v>
      </c>
      <c r="B2277" s="52">
        <v>43922</v>
      </c>
      <c r="C2277" s="52">
        <v>44012</v>
      </c>
      <c r="D2277" s="53" t="s">
        <v>96</v>
      </c>
      <c r="E2277" s="53">
        <v>482</v>
      </c>
      <c r="F2277" s="53" t="s">
        <v>259</v>
      </c>
      <c r="G2277" s="53" t="s">
        <v>259</v>
      </c>
      <c r="H2277" s="53" t="s">
        <v>166</v>
      </c>
      <c r="I2277" s="53" t="s">
        <v>1335</v>
      </c>
      <c r="J2277" s="53" t="s">
        <v>375</v>
      </c>
      <c r="K2277" s="53" t="s">
        <v>1336</v>
      </c>
      <c r="L2277" s="53" t="s">
        <v>101</v>
      </c>
      <c r="M2277" s="53" t="s">
        <v>240</v>
      </c>
      <c r="N2277" s="53" t="s">
        <v>103</v>
      </c>
      <c r="O2277" s="53">
        <v>0</v>
      </c>
      <c r="P2277" s="54">
        <v>0</v>
      </c>
      <c r="Q2277" s="53" t="s">
        <v>121</v>
      </c>
      <c r="R2277" s="53" t="s">
        <v>122</v>
      </c>
      <c r="S2277" s="53" t="s">
        <v>122</v>
      </c>
      <c r="T2277" s="53" t="s">
        <v>121</v>
      </c>
      <c r="U2277" s="53" t="s">
        <v>122</v>
      </c>
      <c r="V2277" s="53" t="s">
        <v>122</v>
      </c>
      <c r="W2277" s="53" t="s">
        <v>240</v>
      </c>
      <c r="X2277" s="55">
        <v>43997</v>
      </c>
      <c r="Y2277" s="55">
        <f t="shared" si="221"/>
        <v>43997</v>
      </c>
      <c r="Z2277" s="53">
        <f>+Z2273+1</f>
        <v>2267</v>
      </c>
      <c r="AA2277" s="54">
        <v>1366.67</v>
      </c>
      <c r="AB2277" s="54">
        <v>0</v>
      </c>
      <c r="AC2277" s="52"/>
      <c r="AD2277" s="56" t="s">
        <v>400</v>
      </c>
      <c r="AE2277" s="53">
        <f t="shared" si="212"/>
        <v>2270</v>
      </c>
      <c r="AF2277" s="57" t="s">
        <v>2881</v>
      </c>
      <c r="AG2277" s="58" t="s">
        <v>173</v>
      </c>
      <c r="AH2277" s="52">
        <f t="shared" si="222"/>
        <v>44012</v>
      </c>
      <c r="AI2277" s="52">
        <f t="shared" si="223"/>
        <v>44012</v>
      </c>
      <c r="AJ2277" s="53" t="s">
        <v>402</v>
      </c>
    </row>
    <row r="2278" spans="1:36" s="64" customFormat="1" ht="15" customHeight="1">
      <c r="A2278" s="51">
        <f t="shared" si="203"/>
        <v>2020</v>
      </c>
      <c r="B2278" s="52">
        <v>43922</v>
      </c>
      <c r="C2278" s="52">
        <v>44012</v>
      </c>
      <c r="D2278" s="53" t="s">
        <v>96</v>
      </c>
      <c r="E2278" s="53">
        <v>471</v>
      </c>
      <c r="F2278" s="53" t="s">
        <v>969</v>
      </c>
      <c r="G2278" s="53" t="s">
        <v>969</v>
      </c>
      <c r="H2278" s="53" t="s">
        <v>127</v>
      </c>
      <c r="I2278" s="53" t="s">
        <v>995</v>
      </c>
      <c r="J2278" s="53" t="s">
        <v>1337</v>
      </c>
      <c r="K2278" s="53" t="s">
        <v>239</v>
      </c>
      <c r="L2278" s="53" t="s">
        <v>101</v>
      </c>
      <c r="M2278" s="53" t="s">
        <v>240</v>
      </c>
      <c r="N2278" s="53" t="s">
        <v>103</v>
      </c>
      <c r="O2278" s="53">
        <v>0</v>
      </c>
      <c r="P2278" s="54">
        <v>0</v>
      </c>
      <c r="Q2278" s="53" t="s">
        <v>121</v>
      </c>
      <c r="R2278" s="53" t="s">
        <v>122</v>
      </c>
      <c r="S2278" s="53" t="s">
        <v>122</v>
      </c>
      <c r="T2278" s="53" t="s">
        <v>121</v>
      </c>
      <c r="U2278" s="53" t="s">
        <v>122</v>
      </c>
      <c r="V2278" s="53" t="s">
        <v>122</v>
      </c>
      <c r="W2278" s="53" t="s">
        <v>240</v>
      </c>
      <c r="X2278" s="55">
        <v>43997</v>
      </c>
      <c r="Y2278" s="55">
        <f t="shared" si="221"/>
        <v>43997</v>
      </c>
      <c r="Z2278" s="53">
        <f t="shared" si="217"/>
        <v>2268</v>
      </c>
      <c r="AA2278" s="54">
        <v>1366.67</v>
      </c>
      <c r="AB2278" s="54">
        <v>0</v>
      </c>
      <c r="AC2278" s="52"/>
      <c r="AD2278" s="56" t="s">
        <v>400</v>
      </c>
      <c r="AE2278" s="53">
        <f t="shared" si="212"/>
        <v>2271</v>
      </c>
      <c r="AF2278" s="57" t="s">
        <v>2881</v>
      </c>
      <c r="AG2278" s="58" t="s">
        <v>173</v>
      </c>
      <c r="AH2278" s="52">
        <f t="shared" si="222"/>
        <v>44012</v>
      </c>
      <c r="AI2278" s="52">
        <f t="shared" si="223"/>
        <v>44012</v>
      </c>
      <c r="AJ2278" s="53" t="s">
        <v>402</v>
      </c>
    </row>
    <row r="2279" spans="1:36" s="64" customFormat="1" ht="15" customHeight="1">
      <c r="A2279" s="51">
        <f t="shared" si="203"/>
        <v>2020</v>
      </c>
      <c r="B2279" s="52">
        <v>43922</v>
      </c>
      <c r="C2279" s="52">
        <v>44012</v>
      </c>
      <c r="D2279" s="53" t="s">
        <v>96</v>
      </c>
      <c r="E2279" s="53">
        <v>202</v>
      </c>
      <c r="F2279" s="53" t="s">
        <v>307</v>
      </c>
      <c r="G2279" s="53" t="s">
        <v>972</v>
      </c>
      <c r="H2279" s="53" t="s">
        <v>973</v>
      </c>
      <c r="I2279" s="53" t="s">
        <v>256</v>
      </c>
      <c r="J2279" s="53" t="s">
        <v>257</v>
      </c>
      <c r="K2279" s="53" t="s">
        <v>258</v>
      </c>
      <c r="L2279" s="53" t="s">
        <v>101</v>
      </c>
      <c r="M2279" s="53" t="s">
        <v>240</v>
      </c>
      <c r="N2279" s="53" t="s">
        <v>103</v>
      </c>
      <c r="O2279" s="53">
        <v>0</v>
      </c>
      <c r="P2279" s="54">
        <v>0</v>
      </c>
      <c r="Q2279" s="53" t="s">
        <v>121</v>
      </c>
      <c r="R2279" s="53" t="s">
        <v>122</v>
      </c>
      <c r="S2279" s="53" t="s">
        <v>122</v>
      </c>
      <c r="T2279" s="53" t="s">
        <v>121</v>
      </c>
      <c r="U2279" s="53" t="s">
        <v>122</v>
      </c>
      <c r="V2279" s="53" t="s">
        <v>122</v>
      </c>
      <c r="W2279" s="53" t="s">
        <v>240</v>
      </c>
      <c r="X2279" s="55">
        <v>43997</v>
      </c>
      <c r="Y2279" s="55">
        <f t="shared" si="221"/>
        <v>43997</v>
      </c>
      <c r="Z2279" s="53">
        <f t="shared" si="217"/>
        <v>2269</v>
      </c>
      <c r="AA2279" s="54">
        <v>1366.68</v>
      </c>
      <c r="AB2279" s="54">
        <v>0</v>
      </c>
      <c r="AC2279" s="52"/>
      <c r="AD2279" s="56" t="s">
        <v>400</v>
      </c>
      <c r="AE2279" s="53">
        <f t="shared" si="212"/>
        <v>2272</v>
      </c>
      <c r="AF2279" s="57" t="s">
        <v>2881</v>
      </c>
      <c r="AG2279" s="58" t="s">
        <v>173</v>
      </c>
      <c r="AH2279" s="52">
        <f t="shared" si="222"/>
        <v>44012</v>
      </c>
      <c r="AI2279" s="52">
        <f t="shared" si="223"/>
        <v>44012</v>
      </c>
      <c r="AJ2279" s="53" t="s">
        <v>402</v>
      </c>
    </row>
    <row r="2280" spans="1:36" s="64" customFormat="1" ht="15" customHeight="1">
      <c r="A2280" s="51">
        <f t="shared" si="203"/>
        <v>2020</v>
      </c>
      <c r="B2280" s="52">
        <v>43922</v>
      </c>
      <c r="C2280" s="52">
        <v>44012</v>
      </c>
      <c r="D2280" s="53" t="s">
        <v>96</v>
      </c>
      <c r="E2280" s="53">
        <v>203</v>
      </c>
      <c r="F2280" s="53" t="s">
        <v>191</v>
      </c>
      <c r="G2280" s="53" t="s">
        <v>191</v>
      </c>
      <c r="H2280" s="53" t="s">
        <v>271</v>
      </c>
      <c r="I2280" s="53" t="s">
        <v>272</v>
      </c>
      <c r="J2280" s="53" t="s">
        <v>273</v>
      </c>
      <c r="K2280" s="53" t="s">
        <v>228</v>
      </c>
      <c r="L2280" s="53" t="s">
        <v>101</v>
      </c>
      <c r="M2280" s="53" t="s">
        <v>240</v>
      </c>
      <c r="N2280" s="53" t="s">
        <v>103</v>
      </c>
      <c r="O2280" s="53">
        <v>0</v>
      </c>
      <c r="P2280" s="54">
        <v>0</v>
      </c>
      <c r="Q2280" s="53" t="s">
        <v>121</v>
      </c>
      <c r="R2280" s="53" t="s">
        <v>122</v>
      </c>
      <c r="S2280" s="53" t="s">
        <v>122</v>
      </c>
      <c r="T2280" s="53" t="s">
        <v>121</v>
      </c>
      <c r="U2280" s="53" t="s">
        <v>122</v>
      </c>
      <c r="V2280" s="53" t="s">
        <v>122</v>
      </c>
      <c r="W2280" s="53" t="s">
        <v>240</v>
      </c>
      <c r="X2280" s="55">
        <v>43997</v>
      </c>
      <c r="Y2280" s="55">
        <f t="shared" si="221"/>
        <v>43997</v>
      </c>
      <c r="Z2280" s="53">
        <f t="shared" si="217"/>
        <v>2270</v>
      </c>
      <c r="AA2280" s="54">
        <v>1366.67</v>
      </c>
      <c r="AB2280" s="54">
        <v>0</v>
      </c>
      <c r="AC2280" s="52"/>
      <c r="AD2280" s="56" t="s">
        <v>400</v>
      </c>
      <c r="AE2280" s="53">
        <f t="shared" si="212"/>
        <v>2273</v>
      </c>
      <c r="AF2280" s="57" t="s">
        <v>2881</v>
      </c>
      <c r="AG2280" s="58" t="s">
        <v>173</v>
      </c>
      <c r="AH2280" s="52">
        <f t="shared" si="222"/>
        <v>44012</v>
      </c>
      <c r="AI2280" s="52">
        <f t="shared" si="223"/>
        <v>44012</v>
      </c>
      <c r="AJ2280" s="53" t="s">
        <v>402</v>
      </c>
    </row>
    <row r="2281" spans="1:36" s="64" customFormat="1" ht="15" customHeight="1">
      <c r="A2281" s="51">
        <f t="shared" si="203"/>
        <v>2020</v>
      </c>
      <c r="B2281" s="52">
        <v>43922</v>
      </c>
      <c r="C2281" s="52">
        <v>44012</v>
      </c>
      <c r="D2281" s="53" t="s">
        <v>96</v>
      </c>
      <c r="E2281" s="53">
        <v>211</v>
      </c>
      <c r="F2281" s="53" t="s">
        <v>274</v>
      </c>
      <c r="G2281" s="53" t="s">
        <v>274</v>
      </c>
      <c r="H2281" s="53" t="s">
        <v>275</v>
      </c>
      <c r="I2281" s="53" t="s">
        <v>276</v>
      </c>
      <c r="J2281" s="53" t="s">
        <v>277</v>
      </c>
      <c r="K2281" s="53" t="s">
        <v>278</v>
      </c>
      <c r="L2281" s="53" t="s">
        <v>101</v>
      </c>
      <c r="M2281" s="53" t="s">
        <v>240</v>
      </c>
      <c r="N2281" s="53" t="s">
        <v>103</v>
      </c>
      <c r="O2281" s="53">
        <v>0</v>
      </c>
      <c r="P2281" s="54">
        <v>0</v>
      </c>
      <c r="Q2281" s="53" t="s">
        <v>121</v>
      </c>
      <c r="R2281" s="53" t="s">
        <v>122</v>
      </c>
      <c r="S2281" s="53" t="s">
        <v>122</v>
      </c>
      <c r="T2281" s="53" t="s">
        <v>121</v>
      </c>
      <c r="U2281" s="53" t="s">
        <v>122</v>
      </c>
      <c r="V2281" s="53" t="s">
        <v>122</v>
      </c>
      <c r="W2281" s="53" t="s">
        <v>240</v>
      </c>
      <c r="X2281" s="55">
        <v>43997</v>
      </c>
      <c r="Y2281" s="55">
        <f t="shared" si="221"/>
        <v>43997</v>
      </c>
      <c r="Z2281" s="53">
        <f t="shared" si="217"/>
        <v>2271</v>
      </c>
      <c r="AA2281" s="54">
        <v>1366.66</v>
      </c>
      <c r="AB2281" s="54">
        <v>0</v>
      </c>
      <c r="AC2281" s="52"/>
      <c r="AD2281" s="56" t="s">
        <v>400</v>
      </c>
      <c r="AE2281" s="53">
        <f t="shared" si="212"/>
        <v>2274</v>
      </c>
      <c r="AF2281" s="57" t="s">
        <v>2881</v>
      </c>
      <c r="AG2281" s="58" t="s">
        <v>173</v>
      </c>
      <c r="AH2281" s="52">
        <f t="shared" si="222"/>
        <v>44012</v>
      </c>
      <c r="AI2281" s="52">
        <f t="shared" si="223"/>
        <v>44012</v>
      </c>
      <c r="AJ2281" s="53" t="s">
        <v>402</v>
      </c>
    </row>
    <row r="2282" spans="1:36" s="64" customFormat="1" ht="15" customHeight="1">
      <c r="A2282" s="51">
        <f t="shared" si="203"/>
        <v>2020</v>
      </c>
      <c r="B2282" s="52">
        <v>43922</v>
      </c>
      <c r="C2282" s="52">
        <v>44012</v>
      </c>
      <c r="D2282" s="53" t="s">
        <v>96</v>
      </c>
      <c r="E2282" s="53">
        <v>202</v>
      </c>
      <c r="F2282" s="53" t="s">
        <v>307</v>
      </c>
      <c r="G2282" s="53" t="s">
        <v>972</v>
      </c>
      <c r="H2282" s="53" t="s">
        <v>973</v>
      </c>
      <c r="I2282" s="53" t="s">
        <v>974</v>
      </c>
      <c r="J2282" s="53" t="s">
        <v>976</v>
      </c>
      <c r="K2282" s="53" t="s">
        <v>779</v>
      </c>
      <c r="L2282" s="53" t="s">
        <v>101</v>
      </c>
      <c r="M2282" s="53" t="s">
        <v>240</v>
      </c>
      <c r="N2282" s="53" t="s">
        <v>103</v>
      </c>
      <c r="O2282" s="53">
        <v>0</v>
      </c>
      <c r="P2282" s="54">
        <v>0</v>
      </c>
      <c r="Q2282" s="53" t="s">
        <v>121</v>
      </c>
      <c r="R2282" s="53" t="s">
        <v>122</v>
      </c>
      <c r="S2282" s="53" t="s">
        <v>122</v>
      </c>
      <c r="T2282" s="53" t="s">
        <v>121</v>
      </c>
      <c r="U2282" s="53" t="s">
        <v>122</v>
      </c>
      <c r="V2282" s="53" t="s">
        <v>122</v>
      </c>
      <c r="W2282" s="53" t="s">
        <v>240</v>
      </c>
      <c r="X2282" s="55">
        <v>43997</v>
      </c>
      <c r="Y2282" s="55">
        <f t="shared" si="221"/>
        <v>43997</v>
      </c>
      <c r="Z2282" s="53">
        <f t="shared" si="217"/>
        <v>2272</v>
      </c>
      <c r="AA2282" s="54">
        <v>1366.67</v>
      </c>
      <c r="AB2282" s="54">
        <v>0</v>
      </c>
      <c r="AC2282" s="52"/>
      <c r="AD2282" s="56" t="s">
        <v>400</v>
      </c>
      <c r="AE2282" s="53">
        <f t="shared" si="212"/>
        <v>2275</v>
      </c>
      <c r="AF2282" s="57" t="s">
        <v>2881</v>
      </c>
      <c r="AG2282" s="58" t="s">
        <v>173</v>
      </c>
      <c r="AH2282" s="52">
        <f t="shared" si="222"/>
        <v>44012</v>
      </c>
      <c r="AI2282" s="52">
        <f t="shared" si="223"/>
        <v>44012</v>
      </c>
      <c r="AJ2282" s="53" t="s">
        <v>402</v>
      </c>
    </row>
    <row r="2283" spans="1:36" s="64" customFormat="1" ht="15" customHeight="1">
      <c r="A2283" s="51">
        <f t="shared" si="203"/>
        <v>2020</v>
      </c>
      <c r="B2283" s="52">
        <v>43922</v>
      </c>
      <c r="C2283" s="52">
        <v>44012</v>
      </c>
      <c r="D2283" s="53" t="s">
        <v>96</v>
      </c>
      <c r="E2283" s="53">
        <v>381</v>
      </c>
      <c r="F2283" s="53" t="s">
        <v>236</v>
      </c>
      <c r="G2283" s="53" t="s">
        <v>236</v>
      </c>
      <c r="H2283" s="53" t="s">
        <v>166</v>
      </c>
      <c r="I2283" s="53" t="s">
        <v>237</v>
      </c>
      <c r="J2283" s="53" t="s">
        <v>238</v>
      </c>
      <c r="K2283" s="53" t="s">
        <v>239</v>
      </c>
      <c r="L2283" s="53" t="s">
        <v>101</v>
      </c>
      <c r="M2283" s="53" t="s">
        <v>240</v>
      </c>
      <c r="N2283" s="53" t="s">
        <v>103</v>
      </c>
      <c r="O2283" s="53">
        <v>0</v>
      </c>
      <c r="P2283" s="54">
        <v>0</v>
      </c>
      <c r="Q2283" s="53" t="s">
        <v>121</v>
      </c>
      <c r="R2283" s="53" t="s">
        <v>122</v>
      </c>
      <c r="S2283" s="53" t="s">
        <v>122</v>
      </c>
      <c r="T2283" s="53" t="s">
        <v>121</v>
      </c>
      <c r="U2283" s="53" t="s">
        <v>136</v>
      </c>
      <c r="V2283" s="53" t="s">
        <v>136</v>
      </c>
      <c r="W2283" s="53" t="s">
        <v>240</v>
      </c>
      <c r="X2283" s="55">
        <v>43997</v>
      </c>
      <c r="Y2283" s="55">
        <f t="shared" si="221"/>
        <v>43997</v>
      </c>
      <c r="Z2283" s="53">
        <f t="shared" si="217"/>
        <v>2273</v>
      </c>
      <c r="AA2283" s="54">
        <v>1160</v>
      </c>
      <c r="AB2283" s="54">
        <v>0</v>
      </c>
      <c r="AC2283" s="52"/>
      <c r="AD2283" s="56" t="s">
        <v>400</v>
      </c>
      <c r="AE2283" s="53">
        <f t="shared" si="212"/>
        <v>2276</v>
      </c>
      <c r="AF2283" s="57" t="s">
        <v>2871</v>
      </c>
      <c r="AG2283" s="58" t="s">
        <v>173</v>
      </c>
      <c r="AH2283" s="52">
        <f t="shared" si="222"/>
        <v>44012</v>
      </c>
      <c r="AI2283" s="52">
        <f t="shared" si="223"/>
        <v>44012</v>
      </c>
      <c r="AJ2283" s="53" t="s">
        <v>402</v>
      </c>
    </row>
    <row r="2284" spans="1:36" s="64" customFormat="1" ht="15" customHeight="1">
      <c r="A2284" s="51">
        <f t="shared" si="203"/>
        <v>2020</v>
      </c>
      <c r="B2284" s="52">
        <v>43922</v>
      </c>
      <c r="C2284" s="52">
        <v>44012</v>
      </c>
      <c r="D2284" s="53" t="s">
        <v>96</v>
      </c>
      <c r="E2284" s="53">
        <v>381</v>
      </c>
      <c r="F2284" s="53" t="s">
        <v>236</v>
      </c>
      <c r="G2284" s="53" t="s">
        <v>236</v>
      </c>
      <c r="H2284" s="53" t="s">
        <v>166</v>
      </c>
      <c r="I2284" s="53" t="s">
        <v>241</v>
      </c>
      <c r="J2284" s="53" t="s">
        <v>242</v>
      </c>
      <c r="K2284" s="53" t="s">
        <v>243</v>
      </c>
      <c r="L2284" s="53" t="s">
        <v>101</v>
      </c>
      <c r="M2284" s="53" t="s">
        <v>240</v>
      </c>
      <c r="N2284" s="53" t="s">
        <v>103</v>
      </c>
      <c r="O2284" s="53">
        <v>0</v>
      </c>
      <c r="P2284" s="54">
        <v>0</v>
      </c>
      <c r="Q2284" s="53" t="s">
        <v>121</v>
      </c>
      <c r="R2284" s="53" t="s">
        <v>122</v>
      </c>
      <c r="S2284" s="53" t="s">
        <v>122</v>
      </c>
      <c r="T2284" s="53" t="s">
        <v>121</v>
      </c>
      <c r="U2284" s="53" t="s">
        <v>136</v>
      </c>
      <c r="V2284" s="53" t="s">
        <v>136</v>
      </c>
      <c r="W2284" s="53" t="s">
        <v>240</v>
      </c>
      <c r="X2284" s="55">
        <v>43997</v>
      </c>
      <c r="Y2284" s="55">
        <f t="shared" si="221"/>
        <v>43997</v>
      </c>
      <c r="Z2284" s="53">
        <f t="shared" si="217"/>
        <v>2274</v>
      </c>
      <c r="AA2284" s="54">
        <v>1160</v>
      </c>
      <c r="AB2284" s="54">
        <v>0</v>
      </c>
      <c r="AC2284" s="52"/>
      <c r="AD2284" s="56" t="s">
        <v>400</v>
      </c>
      <c r="AE2284" s="53">
        <f t="shared" si="212"/>
        <v>2277</v>
      </c>
      <c r="AF2284" s="57" t="s">
        <v>2871</v>
      </c>
      <c r="AG2284" s="58" t="s">
        <v>173</v>
      </c>
      <c r="AH2284" s="52">
        <f t="shared" si="222"/>
        <v>44012</v>
      </c>
      <c r="AI2284" s="52">
        <f t="shared" si="223"/>
        <v>44012</v>
      </c>
      <c r="AJ2284" s="53" t="s">
        <v>402</v>
      </c>
    </row>
    <row r="2285" spans="1:36" s="64" customFormat="1" ht="15" customHeight="1">
      <c r="A2285" s="51">
        <f t="shared" si="203"/>
        <v>2020</v>
      </c>
      <c r="B2285" s="52">
        <v>43922</v>
      </c>
      <c r="C2285" s="52">
        <v>44012</v>
      </c>
      <c r="D2285" s="53" t="s">
        <v>96</v>
      </c>
      <c r="E2285" s="53">
        <v>381</v>
      </c>
      <c r="F2285" s="53" t="s">
        <v>236</v>
      </c>
      <c r="G2285" s="53" t="s">
        <v>236</v>
      </c>
      <c r="H2285" s="53" t="s">
        <v>166</v>
      </c>
      <c r="I2285" s="53" t="s">
        <v>244</v>
      </c>
      <c r="J2285" s="53" t="s">
        <v>169</v>
      </c>
      <c r="K2285" s="53" t="s">
        <v>245</v>
      </c>
      <c r="L2285" s="53" t="s">
        <v>101</v>
      </c>
      <c r="M2285" s="53" t="s">
        <v>240</v>
      </c>
      <c r="N2285" s="53" t="s">
        <v>103</v>
      </c>
      <c r="O2285" s="53">
        <v>0</v>
      </c>
      <c r="P2285" s="54">
        <v>0</v>
      </c>
      <c r="Q2285" s="53" t="s">
        <v>121</v>
      </c>
      <c r="R2285" s="53" t="s">
        <v>122</v>
      </c>
      <c r="S2285" s="53" t="s">
        <v>122</v>
      </c>
      <c r="T2285" s="53" t="s">
        <v>121</v>
      </c>
      <c r="U2285" s="53" t="s">
        <v>136</v>
      </c>
      <c r="V2285" s="53" t="s">
        <v>136</v>
      </c>
      <c r="W2285" s="53" t="s">
        <v>240</v>
      </c>
      <c r="X2285" s="55">
        <v>43997</v>
      </c>
      <c r="Y2285" s="55">
        <f t="shared" si="221"/>
        <v>43997</v>
      </c>
      <c r="Z2285" s="53">
        <f t="shared" si="217"/>
        <v>2275</v>
      </c>
      <c r="AA2285" s="54">
        <v>1160</v>
      </c>
      <c r="AB2285" s="54">
        <v>0</v>
      </c>
      <c r="AC2285" s="52"/>
      <c r="AD2285" s="56" t="s">
        <v>400</v>
      </c>
      <c r="AE2285" s="53">
        <f t="shared" si="212"/>
        <v>2278</v>
      </c>
      <c r="AF2285" s="57" t="s">
        <v>2871</v>
      </c>
      <c r="AG2285" s="58" t="s">
        <v>173</v>
      </c>
      <c r="AH2285" s="52">
        <f t="shared" si="222"/>
        <v>44012</v>
      </c>
      <c r="AI2285" s="52">
        <f t="shared" si="223"/>
        <v>44012</v>
      </c>
      <c r="AJ2285" s="53" t="s">
        <v>402</v>
      </c>
    </row>
    <row r="2286" spans="1:36" s="64" customFormat="1" ht="15" customHeight="1">
      <c r="A2286" s="51">
        <f t="shared" si="203"/>
        <v>2020</v>
      </c>
      <c r="B2286" s="52">
        <v>43922</v>
      </c>
      <c r="C2286" s="52">
        <v>44012</v>
      </c>
      <c r="D2286" s="53" t="s">
        <v>96</v>
      </c>
      <c r="E2286" s="53">
        <v>381</v>
      </c>
      <c r="F2286" s="53" t="s">
        <v>236</v>
      </c>
      <c r="G2286" s="53" t="s">
        <v>236</v>
      </c>
      <c r="H2286" s="53" t="s">
        <v>166</v>
      </c>
      <c r="I2286" s="53" t="s">
        <v>246</v>
      </c>
      <c r="J2286" s="53" t="s">
        <v>247</v>
      </c>
      <c r="K2286" s="53" t="s">
        <v>248</v>
      </c>
      <c r="L2286" s="53" t="s">
        <v>101</v>
      </c>
      <c r="M2286" s="53" t="s">
        <v>240</v>
      </c>
      <c r="N2286" s="53" t="s">
        <v>103</v>
      </c>
      <c r="O2286" s="53">
        <v>0</v>
      </c>
      <c r="P2286" s="54">
        <v>0</v>
      </c>
      <c r="Q2286" s="53" t="s">
        <v>121</v>
      </c>
      <c r="R2286" s="53" t="s">
        <v>122</v>
      </c>
      <c r="S2286" s="53" t="s">
        <v>122</v>
      </c>
      <c r="T2286" s="53" t="s">
        <v>121</v>
      </c>
      <c r="U2286" s="53" t="s">
        <v>136</v>
      </c>
      <c r="V2286" s="53" t="s">
        <v>136</v>
      </c>
      <c r="W2286" s="53" t="s">
        <v>240</v>
      </c>
      <c r="X2286" s="55">
        <v>43997</v>
      </c>
      <c r="Y2286" s="55">
        <f t="shared" si="221"/>
        <v>43997</v>
      </c>
      <c r="Z2286" s="53">
        <f t="shared" si="217"/>
        <v>2276</v>
      </c>
      <c r="AA2286" s="54">
        <v>1160</v>
      </c>
      <c r="AB2286" s="54">
        <v>0</v>
      </c>
      <c r="AC2286" s="52"/>
      <c r="AD2286" s="56" t="s">
        <v>400</v>
      </c>
      <c r="AE2286" s="53">
        <f t="shared" si="212"/>
        <v>2279</v>
      </c>
      <c r="AF2286" s="57" t="s">
        <v>2871</v>
      </c>
      <c r="AG2286" s="58" t="s">
        <v>173</v>
      </c>
      <c r="AH2286" s="52">
        <f t="shared" si="222"/>
        <v>44012</v>
      </c>
      <c r="AI2286" s="52">
        <f t="shared" si="223"/>
        <v>44012</v>
      </c>
      <c r="AJ2286" s="53" t="s">
        <v>402</v>
      </c>
    </row>
    <row r="2287" spans="1:36" s="64" customFormat="1" ht="15" customHeight="1">
      <c r="A2287" s="51">
        <f t="shared" si="203"/>
        <v>2020</v>
      </c>
      <c r="B2287" s="52">
        <v>43922</v>
      </c>
      <c r="C2287" s="52">
        <v>44012</v>
      </c>
      <c r="D2287" s="53" t="s">
        <v>96</v>
      </c>
      <c r="E2287" s="53">
        <v>381</v>
      </c>
      <c r="F2287" s="53" t="s">
        <v>236</v>
      </c>
      <c r="G2287" s="53" t="s">
        <v>236</v>
      </c>
      <c r="H2287" s="53" t="s">
        <v>166</v>
      </c>
      <c r="I2287" s="53" t="s">
        <v>249</v>
      </c>
      <c r="J2287" s="53" t="s">
        <v>250</v>
      </c>
      <c r="K2287" s="53" t="s">
        <v>163</v>
      </c>
      <c r="L2287" s="53" t="s">
        <v>101</v>
      </c>
      <c r="M2287" s="53" t="s">
        <v>240</v>
      </c>
      <c r="N2287" s="53" t="s">
        <v>103</v>
      </c>
      <c r="O2287" s="53">
        <v>0</v>
      </c>
      <c r="P2287" s="54">
        <v>0</v>
      </c>
      <c r="Q2287" s="53" t="s">
        <v>121</v>
      </c>
      <c r="R2287" s="53" t="s">
        <v>122</v>
      </c>
      <c r="S2287" s="53" t="s">
        <v>122</v>
      </c>
      <c r="T2287" s="53" t="s">
        <v>121</v>
      </c>
      <c r="U2287" s="53" t="s">
        <v>136</v>
      </c>
      <c r="V2287" s="53" t="s">
        <v>136</v>
      </c>
      <c r="W2287" s="53" t="s">
        <v>240</v>
      </c>
      <c r="X2287" s="55">
        <v>43997</v>
      </c>
      <c r="Y2287" s="55">
        <f t="shared" si="221"/>
        <v>43997</v>
      </c>
      <c r="Z2287" s="53">
        <f t="shared" si="217"/>
        <v>2277</v>
      </c>
      <c r="AA2287" s="54">
        <v>1160</v>
      </c>
      <c r="AB2287" s="54">
        <v>0</v>
      </c>
      <c r="AC2287" s="52"/>
      <c r="AD2287" s="56" t="s">
        <v>400</v>
      </c>
      <c r="AE2287" s="53">
        <f t="shared" si="212"/>
        <v>2280</v>
      </c>
      <c r="AF2287" s="57" t="s">
        <v>2871</v>
      </c>
      <c r="AG2287" s="58" t="s">
        <v>173</v>
      </c>
      <c r="AH2287" s="52">
        <f t="shared" si="222"/>
        <v>44012</v>
      </c>
      <c r="AI2287" s="52">
        <f t="shared" si="223"/>
        <v>44012</v>
      </c>
      <c r="AJ2287" s="53" t="s">
        <v>402</v>
      </c>
    </row>
    <row r="2288" spans="1:36" s="64" customFormat="1" ht="15" customHeight="1">
      <c r="A2288" s="51">
        <f t="shared" si="203"/>
        <v>2020</v>
      </c>
      <c r="B2288" s="52">
        <v>43922</v>
      </c>
      <c r="C2288" s="52">
        <v>44012</v>
      </c>
      <c r="D2288" s="53" t="s">
        <v>96</v>
      </c>
      <c r="E2288" s="53">
        <v>294</v>
      </c>
      <c r="F2288" s="53" t="s">
        <v>251</v>
      </c>
      <c r="G2288" s="53" t="s">
        <v>251</v>
      </c>
      <c r="H2288" s="53" t="s">
        <v>180</v>
      </c>
      <c r="I2288" s="53" t="s">
        <v>1333</v>
      </c>
      <c r="J2288" s="53" t="s">
        <v>1334</v>
      </c>
      <c r="K2288" s="53" t="s">
        <v>257</v>
      </c>
      <c r="L2288" s="53" t="s">
        <v>101</v>
      </c>
      <c r="M2288" s="53" t="s">
        <v>240</v>
      </c>
      <c r="N2288" s="53" t="s">
        <v>103</v>
      </c>
      <c r="O2288" s="53">
        <v>0</v>
      </c>
      <c r="P2288" s="54">
        <v>0</v>
      </c>
      <c r="Q2288" s="53" t="s">
        <v>121</v>
      </c>
      <c r="R2288" s="53" t="s">
        <v>122</v>
      </c>
      <c r="S2288" s="53" t="s">
        <v>122</v>
      </c>
      <c r="T2288" s="53" t="s">
        <v>121</v>
      </c>
      <c r="U2288" s="53" t="s">
        <v>136</v>
      </c>
      <c r="V2288" s="53" t="s">
        <v>136</v>
      </c>
      <c r="W2288" s="53" t="s">
        <v>240</v>
      </c>
      <c r="X2288" s="55">
        <v>43997</v>
      </c>
      <c r="Y2288" s="55">
        <f t="shared" si="221"/>
        <v>43997</v>
      </c>
      <c r="Z2288" s="53">
        <f t="shared" si="217"/>
        <v>2278</v>
      </c>
      <c r="AA2288" s="54">
        <v>1160</v>
      </c>
      <c r="AB2288" s="54">
        <v>0</v>
      </c>
      <c r="AC2288" s="52"/>
      <c r="AD2288" s="56" t="s">
        <v>400</v>
      </c>
      <c r="AE2288" s="53">
        <f t="shared" si="212"/>
        <v>2281</v>
      </c>
      <c r="AF2288" s="57" t="s">
        <v>2871</v>
      </c>
      <c r="AG2288" s="58" t="s">
        <v>173</v>
      </c>
      <c r="AH2288" s="52">
        <f t="shared" si="222"/>
        <v>44012</v>
      </c>
      <c r="AI2288" s="52">
        <f t="shared" si="223"/>
        <v>44012</v>
      </c>
      <c r="AJ2288" s="53" t="s">
        <v>402</v>
      </c>
    </row>
    <row r="2289" spans="1:36" s="64" customFormat="1" ht="15" customHeight="1">
      <c r="A2289" s="51">
        <f t="shared" si="203"/>
        <v>2020</v>
      </c>
      <c r="B2289" s="52">
        <v>43922</v>
      </c>
      <c r="C2289" s="52">
        <v>44012</v>
      </c>
      <c r="D2289" s="53" t="s">
        <v>96</v>
      </c>
      <c r="E2289" s="53">
        <v>368</v>
      </c>
      <c r="F2289" s="53" t="s">
        <v>2781</v>
      </c>
      <c r="G2289" s="53" t="s">
        <v>646</v>
      </c>
      <c r="H2289" s="53" t="s">
        <v>2781</v>
      </c>
      <c r="I2289" s="53" t="s">
        <v>300</v>
      </c>
      <c r="J2289" s="53" t="s">
        <v>2782</v>
      </c>
      <c r="K2289" s="53" t="s">
        <v>665</v>
      </c>
      <c r="L2289" s="53" t="s">
        <v>101</v>
      </c>
      <c r="M2289" s="53" t="s">
        <v>240</v>
      </c>
      <c r="N2289" s="53" t="s">
        <v>103</v>
      </c>
      <c r="O2289" s="53">
        <v>0</v>
      </c>
      <c r="P2289" s="54">
        <v>0</v>
      </c>
      <c r="Q2289" s="53" t="s">
        <v>121</v>
      </c>
      <c r="R2289" s="53" t="s">
        <v>122</v>
      </c>
      <c r="S2289" s="53" t="s">
        <v>122</v>
      </c>
      <c r="T2289" s="53" t="s">
        <v>121</v>
      </c>
      <c r="U2289" s="53" t="s">
        <v>136</v>
      </c>
      <c r="V2289" s="53" t="s">
        <v>136</v>
      </c>
      <c r="W2289" s="53" t="s">
        <v>240</v>
      </c>
      <c r="X2289" s="55">
        <v>43997</v>
      </c>
      <c r="Y2289" s="55">
        <f t="shared" si="221"/>
        <v>43997</v>
      </c>
      <c r="Z2289" s="53">
        <f t="shared" si="217"/>
        <v>2279</v>
      </c>
      <c r="AA2289" s="54">
        <v>1160</v>
      </c>
      <c r="AB2289" s="54">
        <v>0</v>
      </c>
      <c r="AC2289" s="52"/>
      <c r="AD2289" s="56" t="s">
        <v>400</v>
      </c>
      <c r="AE2289" s="53">
        <f t="shared" si="212"/>
        <v>2282</v>
      </c>
      <c r="AF2289" s="57" t="s">
        <v>2871</v>
      </c>
      <c r="AG2289" s="58" t="s">
        <v>173</v>
      </c>
      <c r="AH2289" s="52">
        <f t="shared" si="222"/>
        <v>44012</v>
      </c>
      <c r="AI2289" s="52">
        <f t="shared" si="223"/>
        <v>44012</v>
      </c>
      <c r="AJ2289" s="53" t="s">
        <v>402</v>
      </c>
    </row>
    <row r="2290" spans="1:36" s="64" customFormat="1" ht="15" customHeight="1">
      <c r="A2290" s="51">
        <f t="shared" si="203"/>
        <v>2020</v>
      </c>
      <c r="B2290" s="52">
        <v>43922</v>
      </c>
      <c r="C2290" s="52">
        <v>44012</v>
      </c>
      <c r="D2290" s="53" t="s">
        <v>96</v>
      </c>
      <c r="E2290" s="53">
        <v>368</v>
      </c>
      <c r="F2290" s="53" t="s">
        <v>2781</v>
      </c>
      <c r="G2290" s="53" t="s">
        <v>2792</v>
      </c>
      <c r="H2290" s="53" t="s">
        <v>2781</v>
      </c>
      <c r="I2290" s="53" t="s">
        <v>2355</v>
      </c>
      <c r="J2290" s="53" t="s">
        <v>2355</v>
      </c>
      <c r="K2290" s="53" t="s">
        <v>2793</v>
      </c>
      <c r="L2290" s="53" t="s">
        <v>101</v>
      </c>
      <c r="M2290" s="53" t="s">
        <v>240</v>
      </c>
      <c r="N2290" s="53" t="s">
        <v>103</v>
      </c>
      <c r="O2290" s="53">
        <v>0</v>
      </c>
      <c r="P2290" s="54">
        <v>0</v>
      </c>
      <c r="Q2290" s="53" t="s">
        <v>121</v>
      </c>
      <c r="R2290" s="53" t="s">
        <v>122</v>
      </c>
      <c r="S2290" s="53" t="s">
        <v>122</v>
      </c>
      <c r="T2290" s="53" t="s">
        <v>121</v>
      </c>
      <c r="U2290" s="53" t="s">
        <v>136</v>
      </c>
      <c r="V2290" s="53" t="s">
        <v>136</v>
      </c>
      <c r="W2290" s="53" t="s">
        <v>240</v>
      </c>
      <c r="X2290" s="55">
        <v>43997</v>
      </c>
      <c r="Y2290" s="55">
        <f t="shared" si="221"/>
        <v>43997</v>
      </c>
      <c r="Z2290" s="53">
        <f t="shared" si="217"/>
        <v>2280</v>
      </c>
      <c r="AA2290" s="54">
        <v>1160</v>
      </c>
      <c r="AB2290" s="54">
        <v>0</v>
      </c>
      <c r="AC2290" s="52"/>
      <c r="AD2290" s="56" t="s">
        <v>400</v>
      </c>
      <c r="AE2290" s="53">
        <f t="shared" si="212"/>
        <v>2283</v>
      </c>
      <c r="AF2290" s="57" t="s">
        <v>2871</v>
      </c>
      <c r="AG2290" s="58" t="s">
        <v>173</v>
      </c>
      <c r="AH2290" s="52">
        <f t="shared" si="222"/>
        <v>44012</v>
      </c>
      <c r="AI2290" s="52">
        <f t="shared" si="223"/>
        <v>44012</v>
      </c>
      <c r="AJ2290" s="53" t="s">
        <v>402</v>
      </c>
    </row>
    <row r="2291" spans="1:36" s="64" customFormat="1" ht="15" customHeight="1">
      <c r="A2291" s="51">
        <f t="shared" si="203"/>
        <v>2020</v>
      </c>
      <c r="B2291" s="52">
        <v>43922</v>
      </c>
      <c r="C2291" s="52">
        <v>44012</v>
      </c>
      <c r="D2291" s="53" t="s">
        <v>96</v>
      </c>
      <c r="E2291" s="53">
        <v>202</v>
      </c>
      <c r="F2291" s="53" t="s">
        <v>114</v>
      </c>
      <c r="G2291" s="53" t="s">
        <v>114</v>
      </c>
      <c r="H2291" s="53" t="s">
        <v>254</v>
      </c>
      <c r="I2291" s="53" t="s">
        <v>255</v>
      </c>
      <c r="J2291" s="53" t="s">
        <v>248</v>
      </c>
      <c r="K2291" s="53" t="s">
        <v>239</v>
      </c>
      <c r="L2291" s="53" t="s">
        <v>101</v>
      </c>
      <c r="M2291" s="53" t="s">
        <v>240</v>
      </c>
      <c r="N2291" s="53" t="s">
        <v>103</v>
      </c>
      <c r="O2291" s="53">
        <v>0</v>
      </c>
      <c r="P2291" s="54">
        <v>0</v>
      </c>
      <c r="Q2291" s="53" t="s">
        <v>121</v>
      </c>
      <c r="R2291" s="53" t="s">
        <v>122</v>
      </c>
      <c r="S2291" s="53" t="s">
        <v>122</v>
      </c>
      <c r="T2291" s="53" t="s">
        <v>121</v>
      </c>
      <c r="U2291" s="53" t="s">
        <v>122</v>
      </c>
      <c r="V2291" s="53" t="s">
        <v>122</v>
      </c>
      <c r="W2291" s="53" t="s">
        <v>240</v>
      </c>
      <c r="X2291" s="55">
        <v>43997</v>
      </c>
      <c r="Y2291" s="55">
        <f t="shared" si="221"/>
        <v>43997</v>
      </c>
      <c r="Z2291" s="53">
        <f t="shared" si="217"/>
        <v>2281</v>
      </c>
      <c r="AA2291" s="54">
        <v>1836</v>
      </c>
      <c r="AB2291" s="54">
        <v>0</v>
      </c>
      <c r="AC2291" s="52" t="s">
        <v>2843</v>
      </c>
      <c r="AD2291" s="56" t="s">
        <v>400</v>
      </c>
      <c r="AE2291" s="53">
        <f t="shared" si="212"/>
        <v>2284</v>
      </c>
      <c r="AF2291" s="57" t="s">
        <v>2872</v>
      </c>
      <c r="AG2291" s="58" t="s">
        <v>173</v>
      </c>
      <c r="AH2291" s="52">
        <f t="shared" si="222"/>
        <v>44012</v>
      </c>
      <c r="AI2291" s="52">
        <f t="shared" si="223"/>
        <v>44012</v>
      </c>
      <c r="AJ2291" s="53" t="s">
        <v>402</v>
      </c>
    </row>
    <row r="2292" spans="1:36" s="64" customFormat="1" ht="15" customHeight="1">
      <c r="A2292" s="51">
        <f t="shared" si="203"/>
        <v>2020</v>
      </c>
      <c r="B2292" s="52">
        <v>43922</v>
      </c>
      <c r="C2292" s="52">
        <v>44012</v>
      </c>
      <c r="D2292" s="53" t="s">
        <v>96</v>
      </c>
      <c r="E2292" s="53">
        <v>249</v>
      </c>
      <c r="F2292" s="53" t="s">
        <v>777</v>
      </c>
      <c r="G2292" s="53" t="s">
        <v>777</v>
      </c>
      <c r="H2292" s="53" t="s">
        <v>127</v>
      </c>
      <c r="I2292" s="53" t="s">
        <v>1020</v>
      </c>
      <c r="J2292" s="53" t="s">
        <v>329</v>
      </c>
      <c r="K2292" s="53" t="s">
        <v>1387</v>
      </c>
      <c r="L2292" s="53" t="s">
        <v>101</v>
      </c>
      <c r="M2292" s="53" t="s">
        <v>2820</v>
      </c>
      <c r="N2292" s="53" t="s">
        <v>103</v>
      </c>
      <c r="O2292" s="53">
        <v>0</v>
      </c>
      <c r="P2292" s="54">
        <v>0</v>
      </c>
      <c r="Q2292" s="53" t="s">
        <v>121</v>
      </c>
      <c r="R2292" s="53" t="s">
        <v>122</v>
      </c>
      <c r="S2292" s="53" t="s">
        <v>122</v>
      </c>
      <c r="T2292" s="53" t="s">
        <v>121</v>
      </c>
      <c r="U2292" s="53" t="s">
        <v>122</v>
      </c>
      <c r="V2292" s="53" t="s">
        <v>2831</v>
      </c>
      <c r="W2292" s="53" t="s">
        <v>159</v>
      </c>
      <c r="X2292" s="55">
        <v>43997</v>
      </c>
      <c r="Y2292" s="55">
        <v>44000</v>
      </c>
      <c r="Z2292" s="53">
        <f t="shared" si="217"/>
        <v>2282</v>
      </c>
      <c r="AA2292" s="54">
        <v>1600</v>
      </c>
      <c r="AB2292" s="54">
        <v>0</v>
      </c>
      <c r="AC2292" s="52"/>
      <c r="AD2292" s="56" t="s">
        <v>400</v>
      </c>
      <c r="AE2292" s="53">
        <f t="shared" si="212"/>
        <v>2285</v>
      </c>
      <c r="AF2292" s="57" t="s">
        <v>2873</v>
      </c>
      <c r="AG2292" s="58" t="s">
        <v>173</v>
      </c>
      <c r="AH2292" s="52">
        <f t="shared" si="222"/>
        <v>44012</v>
      </c>
      <c r="AI2292" s="52">
        <f t="shared" si="223"/>
        <v>44012</v>
      </c>
      <c r="AJ2292" s="53" t="s">
        <v>402</v>
      </c>
    </row>
    <row r="2293" spans="1:36" s="64" customFormat="1" ht="15" customHeight="1">
      <c r="A2293" s="51">
        <f t="shared" si="203"/>
        <v>2020</v>
      </c>
      <c r="B2293" s="52">
        <v>43922</v>
      </c>
      <c r="C2293" s="52">
        <v>44012</v>
      </c>
      <c r="D2293" s="53" t="s">
        <v>96</v>
      </c>
      <c r="E2293" s="53">
        <v>322</v>
      </c>
      <c r="F2293" s="53" t="s">
        <v>144</v>
      </c>
      <c r="G2293" s="53" t="s">
        <v>144</v>
      </c>
      <c r="H2293" s="53" t="s">
        <v>145</v>
      </c>
      <c r="I2293" s="53" t="s">
        <v>1346</v>
      </c>
      <c r="J2293" s="53" t="s">
        <v>305</v>
      </c>
      <c r="K2293" s="53" t="s">
        <v>306</v>
      </c>
      <c r="L2293" s="53" t="s">
        <v>101</v>
      </c>
      <c r="M2293" s="53" t="s">
        <v>314</v>
      </c>
      <c r="N2293" s="53" t="s">
        <v>103</v>
      </c>
      <c r="O2293" s="53">
        <v>0</v>
      </c>
      <c r="P2293" s="54">
        <v>0</v>
      </c>
      <c r="Q2293" s="53" t="s">
        <v>121</v>
      </c>
      <c r="R2293" s="53" t="s">
        <v>122</v>
      </c>
      <c r="S2293" s="53" t="s">
        <v>122</v>
      </c>
      <c r="T2293" s="53" t="s">
        <v>121</v>
      </c>
      <c r="U2293" s="53" t="s">
        <v>122</v>
      </c>
      <c r="V2293" s="53" t="s">
        <v>122</v>
      </c>
      <c r="W2293" s="53" t="s">
        <v>2832</v>
      </c>
      <c r="X2293" s="55">
        <v>43997</v>
      </c>
      <c r="Y2293" s="55">
        <v>44000</v>
      </c>
      <c r="Z2293" s="53">
        <f t="shared" si="217"/>
        <v>2283</v>
      </c>
      <c r="AA2293" s="54">
        <v>700</v>
      </c>
      <c r="AB2293" s="54">
        <v>0</v>
      </c>
      <c r="AC2293" s="52"/>
      <c r="AD2293" s="56" t="s">
        <v>400</v>
      </c>
      <c r="AE2293" s="53">
        <f t="shared" si="212"/>
        <v>2286</v>
      </c>
      <c r="AF2293" s="57" t="s">
        <v>2874</v>
      </c>
      <c r="AG2293" s="58" t="s">
        <v>173</v>
      </c>
      <c r="AH2293" s="52">
        <f t="shared" si="222"/>
        <v>44012</v>
      </c>
      <c r="AI2293" s="52">
        <f t="shared" si="223"/>
        <v>44012</v>
      </c>
      <c r="AJ2293" s="53" t="s">
        <v>402</v>
      </c>
    </row>
    <row r="2294" spans="1:36" s="64" customFormat="1" ht="15" customHeight="1">
      <c r="A2294" s="51">
        <f t="shared" si="203"/>
        <v>2020</v>
      </c>
      <c r="B2294" s="52">
        <v>43922</v>
      </c>
      <c r="C2294" s="52">
        <v>44012</v>
      </c>
      <c r="D2294" s="53" t="s">
        <v>96</v>
      </c>
      <c r="E2294" s="53">
        <v>280</v>
      </c>
      <c r="F2294" s="53" t="s">
        <v>2827</v>
      </c>
      <c r="G2294" s="53" t="s">
        <v>2828</v>
      </c>
      <c r="H2294" s="53" t="s">
        <v>2829</v>
      </c>
      <c r="I2294" s="53" t="s">
        <v>349</v>
      </c>
      <c r="J2294" s="53" t="s">
        <v>350</v>
      </c>
      <c r="K2294" s="53" t="s">
        <v>351</v>
      </c>
      <c r="L2294" s="53" t="s">
        <v>101</v>
      </c>
      <c r="M2294" s="53" t="s">
        <v>2820</v>
      </c>
      <c r="N2294" s="53" t="s">
        <v>103</v>
      </c>
      <c r="O2294" s="53">
        <v>0</v>
      </c>
      <c r="P2294" s="54">
        <v>0</v>
      </c>
      <c r="Q2294" s="53" t="s">
        <v>121</v>
      </c>
      <c r="R2294" s="53" t="s">
        <v>122</v>
      </c>
      <c r="S2294" s="53" t="s">
        <v>122</v>
      </c>
      <c r="T2294" s="53" t="s">
        <v>121</v>
      </c>
      <c r="U2294" s="53" t="s">
        <v>122</v>
      </c>
      <c r="V2294" s="53" t="s">
        <v>122</v>
      </c>
      <c r="W2294" s="53" t="s">
        <v>2830</v>
      </c>
      <c r="X2294" s="55">
        <v>44011</v>
      </c>
      <c r="Y2294" s="55">
        <f t="shared" ref="Y2294:Y2295" si="230">+X2294</f>
        <v>44011</v>
      </c>
      <c r="Z2294" s="53">
        <f t="shared" si="217"/>
        <v>2284</v>
      </c>
      <c r="AA2294" s="54">
        <v>170</v>
      </c>
      <c r="AB2294" s="54">
        <v>0</v>
      </c>
      <c r="AC2294" s="52"/>
      <c r="AD2294" s="56" t="s">
        <v>400</v>
      </c>
      <c r="AE2294" s="53">
        <f t="shared" si="212"/>
        <v>2287</v>
      </c>
      <c r="AF2294" s="57" t="s">
        <v>2875</v>
      </c>
      <c r="AG2294" s="58" t="s">
        <v>173</v>
      </c>
      <c r="AH2294" s="52">
        <f t="shared" si="222"/>
        <v>44012</v>
      </c>
      <c r="AI2294" s="52">
        <f t="shared" si="223"/>
        <v>44012</v>
      </c>
      <c r="AJ2294" s="53" t="s">
        <v>402</v>
      </c>
    </row>
    <row r="2295" spans="1:36" s="64" customFormat="1" ht="15" customHeight="1">
      <c r="A2295" s="51">
        <f t="shared" si="203"/>
        <v>2020</v>
      </c>
      <c r="B2295" s="52">
        <v>43922</v>
      </c>
      <c r="C2295" s="52">
        <v>44012</v>
      </c>
      <c r="D2295" s="53" t="s">
        <v>96</v>
      </c>
      <c r="E2295" s="53">
        <v>329</v>
      </c>
      <c r="F2295" s="53" t="s">
        <v>2833</v>
      </c>
      <c r="G2295" s="53" t="s">
        <v>2834</v>
      </c>
      <c r="H2295" s="53" t="s">
        <v>2833</v>
      </c>
      <c r="I2295" s="53" t="s">
        <v>371</v>
      </c>
      <c r="J2295" s="53" t="s">
        <v>305</v>
      </c>
      <c r="K2295" s="53" t="s">
        <v>372</v>
      </c>
      <c r="L2295" s="53" t="s">
        <v>101</v>
      </c>
      <c r="M2295" s="53" t="s">
        <v>2835</v>
      </c>
      <c r="N2295" s="53" t="s">
        <v>103</v>
      </c>
      <c r="O2295" s="53">
        <v>0</v>
      </c>
      <c r="P2295" s="54">
        <v>0</v>
      </c>
      <c r="Q2295" s="53" t="s">
        <v>121</v>
      </c>
      <c r="R2295" s="53" t="s">
        <v>122</v>
      </c>
      <c r="S2295" s="53" t="s">
        <v>122</v>
      </c>
      <c r="T2295" s="53" t="s">
        <v>121</v>
      </c>
      <c r="U2295" s="53" t="s">
        <v>122</v>
      </c>
      <c r="V2295" s="53" t="s">
        <v>2831</v>
      </c>
      <c r="W2295" s="53" t="s">
        <v>159</v>
      </c>
      <c r="X2295" s="55">
        <v>44011</v>
      </c>
      <c r="Y2295" s="55">
        <f t="shared" si="230"/>
        <v>44011</v>
      </c>
      <c r="Z2295" s="53">
        <f t="shared" si="217"/>
        <v>2285</v>
      </c>
      <c r="AA2295" s="54">
        <v>290</v>
      </c>
      <c r="AB2295" s="54">
        <v>0</v>
      </c>
      <c r="AC2295" s="52"/>
      <c r="AD2295" s="56" t="s">
        <v>400</v>
      </c>
      <c r="AE2295" s="53">
        <f t="shared" si="212"/>
        <v>2288</v>
      </c>
      <c r="AF2295" s="57" t="s">
        <v>2876</v>
      </c>
      <c r="AG2295" s="58" t="s">
        <v>173</v>
      </c>
      <c r="AH2295" s="52">
        <f t="shared" si="222"/>
        <v>44012</v>
      </c>
      <c r="AI2295" s="52">
        <f t="shared" si="223"/>
        <v>44012</v>
      </c>
      <c r="AJ2295" s="53" t="s">
        <v>402</v>
      </c>
    </row>
    <row r="2296" spans="1:36" s="64" customFormat="1" ht="15" customHeight="1">
      <c r="A2296" s="51">
        <f t="shared" si="203"/>
        <v>2020</v>
      </c>
      <c r="B2296" s="52">
        <v>43922</v>
      </c>
      <c r="C2296" s="52">
        <v>44012</v>
      </c>
      <c r="D2296" s="53" t="s">
        <v>96</v>
      </c>
      <c r="E2296" s="53">
        <v>249</v>
      </c>
      <c r="F2296" s="53" t="s">
        <v>777</v>
      </c>
      <c r="G2296" s="53" t="s">
        <v>777</v>
      </c>
      <c r="H2296" s="53" t="s">
        <v>127</v>
      </c>
      <c r="I2296" s="53" t="s">
        <v>1020</v>
      </c>
      <c r="J2296" s="53" t="s">
        <v>329</v>
      </c>
      <c r="K2296" s="53" t="s">
        <v>1387</v>
      </c>
      <c r="L2296" s="53" t="s">
        <v>101</v>
      </c>
      <c r="M2296" s="53" t="s">
        <v>2820</v>
      </c>
      <c r="N2296" s="53" t="s">
        <v>103</v>
      </c>
      <c r="O2296" s="53">
        <v>0</v>
      </c>
      <c r="P2296" s="54">
        <v>0</v>
      </c>
      <c r="Q2296" s="53" t="s">
        <v>121</v>
      </c>
      <c r="R2296" s="53" t="s">
        <v>122</v>
      </c>
      <c r="S2296" s="53" t="s">
        <v>122</v>
      </c>
      <c r="T2296" s="53" t="s">
        <v>121</v>
      </c>
      <c r="U2296" s="53" t="s">
        <v>122</v>
      </c>
      <c r="V2296" s="53" t="s">
        <v>2831</v>
      </c>
      <c r="W2296" s="53" t="s">
        <v>159</v>
      </c>
      <c r="X2296" s="55">
        <v>43997</v>
      </c>
      <c r="Y2296" s="55">
        <v>44000</v>
      </c>
      <c r="Z2296" s="53">
        <f t="shared" si="217"/>
        <v>2286</v>
      </c>
      <c r="AA2296" s="54">
        <v>1000</v>
      </c>
      <c r="AB2296" s="54">
        <v>0</v>
      </c>
      <c r="AC2296" s="52"/>
      <c r="AD2296" s="56" t="s">
        <v>400</v>
      </c>
      <c r="AE2296" s="53">
        <f t="shared" si="212"/>
        <v>2289</v>
      </c>
      <c r="AF2296" s="57" t="s">
        <v>2877</v>
      </c>
      <c r="AG2296" s="58" t="s">
        <v>173</v>
      </c>
      <c r="AH2296" s="52">
        <f t="shared" ref="AH2296:AH2298" si="231">+C2296</f>
        <v>44012</v>
      </c>
      <c r="AI2296" s="52">
        <f t="shared" ref="AI2296:AI2298" si="232">+AH2296</f>
        <v>44012</v>
      </c>
      <c r="AJ2296" s="53" t="s">
        <v>402</v>
      </c>
    </row>
    <row r="2297" spans="1:36" s="65" customFormat="1" ht="15" customHeight="1">
      <c r="A2297" s="51">
        <f t="shared" si="203"/>
        <v>2020</v>
      </c>
      <c r="B2297" s="52">
        <v>43922</v>
      </c>
      <c r="C2297" s="52">
        <v>44012</v>
      </c>
      <c r="D2297" s="53" t="s">
        <v>96</v>
      </c>
      <c r="E2297" s="53">
        <v>203</v>
      </c>
      <c r="F2297" s="53" t="s">
        <v>307</v>
      </c>
      <c r="G2297" s="53" t="s">
        <v>126</v>
      </c>
      <c r="H2297" s="53" t="s">
        <v>127</v>
      </c>
      <c r="I2297" s="53" t="s">
        <v>1366</v>
      </c>
      <c r="J2297" s="53" t="s">
        <v>1367</v>
      </c>
      <c r="K2297" s="53" t="s">
        <v>1368</v>
      </c>
      <c r="L2297" s="53" t="s">
        <v>102</v>
      </c>
      <c r="M2297" s="53" t="s">
        <v>1711</v>
      </c>
      <c r="N2297" s="53" t="s">
        <v>103</v>
      </c>
      <c r="O2297" s="53">
        <v>0</v>
      </c>
      <c r="P2297" s="54">
        <v>0</v>
      </c>
      <c r="Q2297" s="53" t="s">
        <v>121</v>
      </c>
      <c r="R2297" s="53" t="s">
        <v>122</v>
      </c>
      <c r="S2297" s="53" t="s">
        <v>122</v>
      </c>
      <c r="T2297" s="53" t="s">
        <v>121</v>
      </c>
      <c r="U2297" s="53" t="s">
        <v>122</v>
      </c>
      <c r="V2297" s="53" t="s">
        <v>122</v>
      </c>
      <c r="W2297" s="53" t="s">
        <v>1711</v>
      </c>
      <c r="X2297" s="55">
        <v>44012</v>
      </c>
      <c r="Y2297" s="55">
        <v>44012</v>
      </c>
      <c r="Z2297" s="53">
        <f t="shared" si="217"/>
        <v>2287</v>
      </c>
      <c r="AA2297" s="54">
        <v>734.85</v>
      </c>
      <c r="AB2297" s="54">
        <v>0</v>
      </c>
      <c r="AC2297" s="52"/>
      <c r="AD2297" s="56" t="s">
        <v>400</v>
      </c>
      <c r="AE2297" s="53">
        <f t="shared" si="212"/>
        <v>2290</v>
      </c>
      <c r="AF2297" s="57" t="s">
        <v>2878</v>
      </c>
      <c r="AG2297" s="58" t="s">
        <v>173</v>
      </c>
      <c r="AH2297" s="52">
        <f t="shared" si="231"/>
        <v>44012</v>
      </c>
      <c r="AI2297" s="52">
        <f t="shared" si="232"/>
        <v>44012</v>
      </c>
      <c r="AJ2297" s="53" t="s">
        <v>402</v>
      </c>
    </row>
    <row r="2298" spans="1:36" s="65" customFormat="1" ht="15" customHeight="1">
      <c r="A2298" s="51">
        <f t="shared" si="203"/>
        <v>2020</v>
      </c>
      <c r="B2298" s="52">
        <v>43922</v>
      </c>
      <c r="C2298" s="52">
        <v>44012</v>
      </c>
      <c r="D2298" s="53" t="s">
        <v>96</v>
      </c>
      <c r="E2298" s="53">
        <v>249</v>
      </c>
      <c r="F2298" s="53" t="s">
        <v>777</v>
      </c>
      <c r="G2298" s="53" t="s">
        <v>777</v>
      </c>
      <c r="H2298" s="53" t="s">
        <v>127</v>
      </c>
      <c r="I2298" s="53" t="s">
        <v>1020</v>
      </c>
      <c r="J2298" s="53" t="s">
        <v>329</v>
      </c>
      <c r="K2298" s="53" t="s">
        <v>1387</v>
      </c>
      <c r="L2298" s="53" t="s">
        <v>101</v>
      </c>
      <c r="M2298" s="53" t="s">
        <v>2820</v>
      </c>
      <c r="N2298" s="53" t="s">
        <v>103</v>
      </c>
      <c r="O2298" s="53">
        <v>0</v>
      </c>
      <c r="P2298" s="54">
        <v>0</v>
      </c>
      <c r="Q2298" s="53" t="s">
        <v>121</v>
      </c>
      <c r="R2298" s="53" t="s">
        <v>122</v>
      </c>
      <c r="S2298" s="53" t="s">
        <v>122</v>
      </c>
      <c r="T2298" s="53" t="s">
        <v>121</v>
      </c>
      <c r="U2298" s="53" t="s">
        <v>122</v>
      </c>
      <c r="V2298" s="53" t="s">
        <v>2831</v>
      </c>
      <c r="W2298" s="53" t="s">
        <v>159</v>
      </c>
      <c r="X2298" s="55">
        <v>44012</v>
      </c>
      <c r="Y2298" s="55">
        <v>44012</v>
      </c>
      <c r="Z2298" s="53">
        <f t="shared" si="217"/>
        <v>2288</v>
      </c>
      <c r="AA2298" s="54">
        <v>2580</v>
      </c>
      <c r="AB2298" s="54">
        <v>0</v>
      </c>
      <c r="AC2298" s="52"/>
      <c r="AD2298" s="56" t="s">
        <v>400</v>
      </c>
      <c r="AE2298" s="53">
        <f t="shared" si="212"/>
        <v>2291</v>
      </c>
      <c r="AF2298" s="57" t="s">
        <v>2879</v>
      </c>
      <c r="AG2298" s="58" t="s">
        <v>173</v>
      </c>
      <c r="AH2298" s="52">
        <f t="shared" si="231"/>
        <v>44012</v>
      </c>
      <c r="AI2298" s="52">
        <f t="shared" si="232"/>
        <v>44012</v>
      </c>
      <c r="AJ2298" s="53" t="s">
        <v>402</v>
      </c>
    </row>
    <row r="2299" spans="1:36" s="68" customFormat="1" ht="15" customHeight="1">
      <c r="A2299" s="69">
        <f t="shared" ref="A2299" si="233">YEAR(B2299)</f>
        <v>2020</v>
      </c>
      <c r="B2299" s="70">
        <v>44013</v>
      </c>
      <c r="C2299" s="70">
        <v>44104</v>
      </c>
      <c r="D2299" s="71" t="s">
        <v>96</v>
      </c>
      <c r="E2299" s="71">
        <v>290</v>
      </c>
      <c r="F2299" s="71" t="s">
        <v>251</v>
      </c>
      <c r="G2299" s="71" t="s">
        <v>251</v>
      </c>
      <c r="H2299" s="71" t="s">
        <v>293</v>
      </c>
      <c r="I2299" s="71" t="s">
        <v>2817</v>
      </c>
      <c r="J2299" s="71" t="s">
        <v>2818</v>
      </c>
      <c r="K2299" s="71" t="s">
        <v>306</v>
      </c>
      <c r="L2299" s="71" t="s">
        <v>101</v>
      </c>
      <c r="M2299" s="71" t="s">
        <v>2780</v>
      </c>
      <c r="N2299" s="71" t="s">
        <v>103</v>
      </c>
      <c r="O2299" s="71">
        <v>0</v>
      </c>
      <c r="P2299" s="72">
        <v>0</v>
      </c>
      <c r="Q2299" s="71" t="s">
        <v>121</v>
      </c>
      <c r="R2299" s="71" t="s">
        <v>122</v>
      </c>
      <c r="S2299" s="71" t="s">
        <v>122</v>
      </c>
      <c r="T2299" s="71" t="s">
        <v>121</v>
      </c>
      <c r="U2299" s="71" t="s">
        <v>122</v>
      </c>
      <c r="V2299" s="71" t="s">
        <v>122</v>
      </c>
      <c r="W2299" s="71" t="s">
        <v>296</v>
      </c>
      <c r="X2299" s="73">
        <v>44042</v>
      </c>
      <c r="Y2299" s="73">
        <v>44104</v>
      </c>
      <c r="Z2299" s="71">
        <f>+Z2298+1</f>
        <v>2289</v>
      </c>
      <c r="AA2299" s="72">
        <v>2512.56</v>
      </c>
      <c r="AB2299" s="72">
        <v>0</v>
      </c>
      <c r="AC2299" s="70"/>
      <c r="AD2299" s="74" t="s">
        <v>400</v>
      </c>
      <c r="AE2299" s="71">
        <f>+AE2298+1</f>
        <v>2292</v>
      </c>
      <c r="AF2299" s="75" t="s">
        <v>2899</v>
      </c>
      <c r="AG2299" s="76" t="s">
        <v>173</v>
      </c>
      <c r="AH2299" s="70">
        <f t="shared" ref="AH2299" si="234">+C2299</f>
        <v>44104</v>
      </c>
      <c r="AI2299" s="70">
        <f t="shared" ref="AI2299" si="235">+AH2299</f>
        <v>44104</v>
      </c>
      <c r="AJ2299" s="71" t="s">
        <v>402</v>
      </c>
    </row>
    <row r="2300" spans="1:36" ht="15" customHeight="1">
      <c r="A2300" s="51">
        <f t="shared" ref="A2300:A2349" si="236">YEAR(B2300)</f>
        <v>2020</v>
      </c>
      <c r="B2300" s="52">
        <v>44013</v>
      </c>
      <c r="C2300" s="52">
        <v>44104</v>
      </c>
      <c r="D2300" s="53" t="s">
        <v>96</v>
      </c>
      <c r="E2300" s="53">
        <v>290</v>
      </c>
      <c r="F2300" s="53" t="s">
        <v>251</v>
      </c>
      <c r="G2300" s="53" t="s">
        <v>251</v>
      </c>
      <c r="H2300" s="53" t="s">
        <v>293</v>
      </c>
      <c r="I2300" s="53" t="s">
        <v>2817</v>
      </c>
      <c r="J2300" s="53" t="s">
        <v>2818</v>
      </c>
      <c r="K2300" s="53" t="s">
        <v>306</v>
      </c>
      <c r="L2300" s="53" t="s">
        <v>101</v>
      </c>
      <c r="M2300" s="53" t="s">
        <v>2780</v>
      </c>
      <c r="N2300" s="53" t="s">
        <v>103</v>
      </c>
      <c r="O2300" s="53">
        <v>0</v>
      </c>
      <c r="P2300" s="54">
        <v>0</v>
      </c>
      <c r="Q2300" s="53" t="s">
        <v>121</v>
      </c>
      <c r="R2300" s="53" t="s">
        <v>122</v>
      </c>
      <c r="S2300" s="53" t="s">
        <v>122</v>
      </c>
      <c r="T2300" s="53" t="s">
        <v>121</v>
      </c>
      <c r="U2300" s="53" t="s">
        <v>122</v>
      </c>
      <c r="V2300" s="53" t="s">
        <v>122</v>
      </c>
      <c r="W2300" s="53" t="s">
        <v>296</v>
      </c>
      <c r="X2300" s="55">
        <v>44042</v>
      </c>
      <c r="Y2300" s="55">
        <v>44104</v>
      </c>
      <c r="Z2300" s="53">
        <f t="shared" si="217"/>
        <v>2290</v>
      </c>
      <c r="AA2300" s="54">
        <v>2512.56</v>
      </c>
      <c r="AB2300" s="54">
        <v>0</v>
      </c>
      <c r="AC2300" s="52"/>
      <c r="AD2300" s="56" t="s">
        <v>400</v>
      </c>
      <c r="AE2300" s="53">
        <f>+AE2299+1</f>
        <v>2293</v>
      </c>
      <c r="AF2300" s="57" t="s">
        <v>2899</v>
      </c>
      <c r="AG2300" s="58" t="s">
        <v>173</v>
      </c>
      <c r="AH2300" s="52">
        <f t="shared" ref="AH2300:AH2354" si="237">+C2300</f>
        <v>44104</v>
      </c>
      <c r="AI2300" s="52">
        <f t="shared" ref="AI2300:AI2368" si="238">+AH2300</f>
        <v>44104</v>
      </c>
      <c r="AJ2300" s="53" t="s">
        <v>402</v>
      </c>
    </row>
    <row r="2301" spans="1:36" ht="15" customHeight="1">
      <c r="A2301" s="51">
        <f t="shared" si="236"/>
        <v>2020</v>
      </c>
      <c r="B2301" s="52">
        <v>44013</v>
      </c>
      <c r="C2301" s="52">
        <v>44104</v>
      </c>
      <c r="D2301" s="53" t="s">
        <v>96</v>
      </c>
      <c r="E2301" s="53">
        <v>290</v>
      </c>
      <c r="F2301" s="53" t="s">
        <v>251</v>
      </c>
      <c r="G2301" s="53" t="s">
        <v>251</v>
      </c>
      <c r="H2301" s="53" t="s">
        <v>293</v>
      </c>
      <c r="I2301" s="53" t="s">
        <v>2817</v>
      </c>
      <c r="J2301" s="53" t="s">
        <v>2818</v>
      </c>
      <c r="K2301" s="53" t="s">
        <v>306</v>
      </c>
      <c r="L2301" s="53" t="s">
        <v>101</v>
      </c>
      <c r="M2301" s="53" t="s">
        <v>2780</v>
      </c>
      <c r="N2301" s="53" t="s">
        <v>103</v>
      </c>
      <c r="O2301" s="53">
        <v>0</v>
      </c>
      <c r="P2301" s="54">
        <v>0</v>
      </c>
      <c r="Q2301" s="53" t="s">
        <v>121</v>
      </c>
      <c r="R2301" s="53" t="s">
        <v>122</v>
      </c>
      <c r="S2301" s="53" t="s">
        <v>122</v>
      </c>
      <c r="T2301" s="53" t="s">
        <v>121</v>
      </c>
      <c r="U2301" s="53" t="s">
        <v>122</v>
      </c>
      <c r="V2301" s="53" t="s">
        <v>122</v>
      </c>
      <c r="W2301" s="53" t="s">
        <v>296</v>
      </c>
      <c r="X2301" s="55">
        <v>44042</v>
      </c>
      <c r="Y2301" s="55">
        <v>44104</v>
      </c>
      <c r="Z2301" s="53">
        <f t="shared" si="217"/>
        <v>2291</v>
      </c>
      <c r="AA2301" s="54">
        <v>2512.56</v>
      </c>
      <c r="AB2301" s="54">
        <v>0</v>
      </c>
      <c r="AC2301" s="52"/>
      <c r="AD2301" s="56" t="s">
        <v>400</v>
      </c>
      <c r="AE2301" s="53">
        <f t="shared" ref="AE2301:AE2364" si="239">+AE2300+1</f>
        <v>2294</v>
      </c>
      <c r="AF2301" s="57" t="s">
        <v>2899</v>
      </c>
      <c r="AG2301" s="58" t="s">
        <v>173</v>
      </c>
      <c r="AH2301" s="52">
        <f t="shared" si="237"/>
        <v>44104</v>
      </c>
      <c r="AI2301" s="52">
        <f t="shared" si="238"/>
        <v>44104</v>
      </c>
      <c r="AJ2301" s="53" t="s">
        <v>402</v>
      </c>
    </row>
    <row r="2302" spans="1:36" ht="15" customHeight="1">
      <c r="A2302" s="51">
        <f t="shared" si="236"/>
        <v>2020</v>
      </c>
      <c r="B2302" s="52">
        <v>44013</v>
      </c>
      <c r="C2302" s="52">
        <v>44104</v>
      </c>
      <c r="D2302" s="53" t="s">
        <v>96</v>
      </c>
      <c r="E2302" s="53">
        <v>290</v>
      </c>
      <c r="F2302" s="53" t="s">
        <v>251</v>
      </c>
      <c r="G2302" s="53" t="s">
        <v>251</v>
      </c>
      <c r="H2302" s="53" t="s">
        <v>293</v>
      </c>
      <c r="I2302" s="53" t="s">
        <v>2817</v>
      </c>
      <c r="J2302" s="53" t="s">
        <v>2818</v>
      </c>
      <c r="K2302" s="53" t="s">
        <v>306</v>
      </c>
      <c r="L2302" s="53" t="s">
        <v>101</v>
      </c>
      <c r="M2302" s="53" t="s">
        <v>2780</v>
      </c>
      <c r="N2302" s="53" t="s">
        <v>103</v>
      </c>
      <c r="O2302" s="53">
        <v>0</v>
      </c>
      <c r="P2302" s="54">
        <v>0</v>
      </c>
      <c r="Q2302" s="53" t="s">
        <v>121</v>
      </c>
      <c r="R2302" s="53" t="s">
        <v>122</v>
      </c>
      <c r="S2302" s="53" t="s">
        <v>122</v>
      </c>
      <c r="T2302" s="53" t="s">
        <v>121</v>
      </c>
      <c r="U2302" s="53" t="s">
        <v>122</v>
      </c>
      <c r="V2302" s="53" t="s">
        <v>122</v>
      </c>
      <c r="W2302" s="53" t="s">
        <v>296</v>
      </c>
      <c r="X2302" s="55">
        <v>44042</v>
      </c>
      <c r="Y2302" s="55">
        <v>44104</v>
      </c>
      <c r="Z2302" s="53">
        <f t="shared" si="217"/>
        <v>2292</v>
      </c>
      <c r="AA2302" s="54">
        <v>2512.56</v>
      </c>
      <c r="AB2302" s="54">
        <v>0</v>
      </c>
      <c r="AC2302" s="52"/>
      <c r="AD2302" s="56" t="s">
        <v>400</v>
      </c>
      <c r="AE2302" s="53">
        <f t="shared" si="239"/>
        <v>2295</v>
      </c>
      <c r="AF2302" s="57" t="s">
        <v>2899</v>
      </c>
      <c r="AG2302" s="58" t="s">
        <v>173</v>
      </c>
      <c r="AH2302" s="52">
        <f t="shared" si="237"/>
        <v>44104</v>
      </c>
      <c r="AI2302" s="52">
        <f t="shared" si="238"/>
        <v>44104</v>
      </c>
      <c r="AJ2302" s="53" t="s">
        <v>402</v>
      </c>
    </row>
    <row r="2303" spans="1:36" ht="15" customHeight="1">
      <c r="A2303" s="51">
        <f t="shared" si="236"/>
        <v>2020</v>
      </c>
      <c r="B2303" s="52">
        <v>44013</v>
      </c>
      <c r="C2303" s="52">
        <v>44104</v>
      </c>
      <c r="D2303" s="53" t="s">
        <v>96</v>
      </c>
      <c r="E2303" s="53">
        <v>290</v>
      </c>
      <c r="F2303" s="53" t="s">
        <v>251</v>
      </c>
      <c r="G2303" s="53" t="s">
        <v>251</v>
      </c>
      <c r="H2303" s="53" t="s">
        <v>293</v>
      </c>
      <c r="I2303" s="53" t="s">
        <v>2817</v>
      </c>
      <c r="J2303" s="53" t="s">
        <v>2818</v>
      </c>
      <c r="K2303" s="53" t="s">
        <v>306</v>
      </c>
      <c r="L2303" s="53" t="s">
        <v>101</v>
      </c>
      <c r="M2303" s="53" t="s">
        <v>2780</v>
      </c>
      <c r="N2303" s="53" t="s">
        <v>103</v>
      </c>
      <c r="O2303" s="53">
        <v>0</v>
      </c>
      <c r="P2303" s="54">
        <v>0</v>
      </c>
      <c r="Q2303" s="53" t="s">
        <v>121</v>
      </c>
      <c r="R2303" s="53" t="s">
        <v>122</v>
      </c>
      <c r="S2303" s="53" t="s">
        <v>122</v>
      </c>
      <c r="T2303" s="53" t="s">
        <v>121</v>
      </c>
      <c r="U2303" s="53" t="s">
        <v>122</v>
      </c>
      <c r="V2303" s="53" t="s">
        <v>122</v>
      </c>
      <c r="W2303" s="53" t="s">
        <v>296</v>
      </c>
      <c r="X2303" s="55">
        <v>44042</v>
      </c>
      <c r="Y2303" s="55">
        <v>44104</v>
      </c>
      <c r="Z2303" s="53">
        <f t="shared" si="217"/>
        <v>2293</v>
      </c>
      <c r="AA2303" s="54">
        <v>2512.56</v>
      </c>
      <c r="AB2303" s="54">
        <v>0</v>
      </c>
      <c r="AC2303" s="52"/>
      <c r="AD2303" s="56" t="s">
        <v>400</v>
      </c>
      <c r="AE2303" s="53">
        <f t="shared" si="239"/>
        <v>2296</v>
      </c>
      <c r="AF2303" s="57" t="s">
        <v>2899</v>
      </c>
      <c r="AG2303" s="58" t="s">
        <v>173</v>
      </c>
      <c r="AH2303" s="52">
        <f t="shared" si="237"/>
        <v>44104</v>
      </c>
      <c r="AI2303" s="52">
        <f t="shared" si="238"/>
        <v>44104</v>
      </c>
      <c r="AJ2303" s="53" t="s">
        <v>402</v>
      </c>
    </row>
    <row r="2304" spans="1:36" ht="15" customHeight="1">
      <c r="A2304" s="51">
        <f t="shared" si="236"/>
        <v>2020</v>
      </c>
      <c r="B2304" s="52">
        <v>44013</v>
      </c>
      <c r="C2304" s="52">
        <v>44104</v>
      </c>
      <c r="D2304" s="53" t="s">
        <v>96</v>
      </c>
      <c r="E2304" s="53">
        <v>290</v>
      </c>
      <c r="F2304" s="53" t="s">
        <v>251</v>
      </c>
      <c r="G2304" s="53" t="s">
        <v>251</v>
      </c>
      <c r="H2304" s="53" t="s">
        <v>293</v>
      </c>
      <c r="I2304" s="53" t="s">
        <v>2817</v>
      </c>
      <c r="J2304" s="53" t="s">
        <v>2818</v>
      </c>
      <c r="K2304" s="53" t="s">
        <v>306</v>
      </c>
      <c r="L2304" s="53" t="s">
        <v>101</v>
      </c>
      <c r="M2304" s="53" t="s">
        <v>2780</v>
      </c>
      <c r="N2304" s="53" t="s">
        <v>103</v>
      </c>
      <c r="O2304" s="53">
        <v>0</v>
      </c>
      <c r="P2304" s="54">
        <v>0</v>
      </c>
      <c r="Q2304" s="53" t="s">
        <v>121</v>
      </c>
      <c r="R2304" s="53" t="s">
        <v>122</v>
      </c>
      <c r="S2304" s="53" t="s">
        <v>122</v>
      </c>
      <c r="T2304" s="53" t="s">
        <v>121</v>
      </c>
      <c r="U2304" s="53" t="s">
        <v>122</v>
      </c>
      <c r="V2304" s="53" t="s">
        <v>122</v>
      </c>
      <c r="W2304" s="53" t="s">
        <v>296</v>
      </c>
      <c r="X2304" s="55">
        <v>44042</v>
      </c>
      <c r="Y2304" s="55">
        <v>44104</v>
      </c>
      <c r="Z2304" s="53">
        <f t="shared" si="217"/>
        <v>2294</v>
      </c>
      <c r="AA2304" s="54">
        <v>2512.56</v>
      </c>
      <c r="AB2304" s="54">
        <v>0</v>
      </c>
      <c r="AC2304" s="52"/>
      <c r="AD2304" s="56" t="s">
        <v>400</v>
      </c>
      <c r="AE2304" s="53">
        <f t="shared" si="239"/>
        <v>2297</v>
      </c>
      <c r="AF2304" s="57" t="s">
        <v>2899</v>
      </c>
      <c r="AG2304" s="58" t="s">
        <v>173</v>
      </c>
      <c r="AH2304" s="52">
        <f t="shared" si="237"/>
        <v>44104</v>
      </c>
      <c r="AI2304" s="52">
        <f t="shared" si="238"/>
        <v>44104</v>
      </c>
      <c r="AJ2304" s="53" t="s">
        <v>402</v>
      </c>
    </row>
    <row r="2305" spans="1:36" ht="15" customHeight="1">
      <c r="A2305" s="51">
        <f t="shared" si="236"/>
        <v>2020</v>
      </c>
      <c r="B2305" s="52">
        <v>44013</v>
      </c>
      <c r="C2305" s="52">
        <v>44104</v>
      </c>
      <c r="D2305" s="53" t="s">
        <v>96</v>
      </c>
      <c r="E2305" s="53">
        <v>290</v>
      </c>
      <c r="F2305" s="53" t="s">
        <v>251</v>
      </c>
      <c r="G2305" s="53" t="s">
        <v>251</v>
      </c>
      <c r="H2305" s="53" t="s">
        <v>293</v>
      </c>
      <c r="I2305" s="53" t="s">
        <v>2817</v>
      </c>
      <c r="J2305" s="53" t="s">
        <v>2818</v>
      </c>
      <c r="K2305" s="53" t="s">
        <v>306</v>
      </c>
      <c r="L2305" s="53" t="s">
        <v>101</v>
      </c>
      <c r="M2305" s="53" t="s">
        <v>2780</v>
      </c>
      <c r="N2305" s="53" t="s">
        <v>103</v>
      </c>
      <c r="O2305" s="53">
        <v>0</v>
      </c>
      <c r="P2305" s="54">
        <v>0</v>
      </c>
      <c r="Q2305" s="53" t="s">
        <v>121</v>
      </c>
      <c r="R2305" s="53" t="s">
        <v>122</v>
      </c>
      <c r="S2305" s="53" t="s">
        <v>122</v>
      </c>
      <c r="T2305" s="53" t="s">
        <v>121</v>
      </c>
      <c r="U2305" s="53" t="s">
        <v>122</v>
      </c>
      <c r="V2305" s="53" t="s">
        <v>122</v>
      </c>
      <c r="W2305" s="53" t="s">
        <v>296</v>
      </c>
      <c r="X2305" s="55">
        <v>44042</v>
      </c>
      <c r="Y2305" s="55">
        <v>44104</v>
      </c>
      <c r="Z2305" s="53">
        <f t="shared" si="217"/>
        <v>2295</v>
      </c>
      <c r="AA2305" s="54">
        <v>2512.56</v>
      </c>
      <c r="AB2305" s="54">
        <v>0</v>
      </c>
      <c r="AC2305" s="52"/>
      <c r="AD2305" s="56" t="s">
        <v>400</v>
      </c>
      <c r="AE2305" s="53">
        <f t="shared" si="239"/>
        <v>2298</v>
      </c>
      <c r="AF2305" s="57" t="s">
        <v>2899</v>
      </c>
      <c r="AG2305" s="58" t="s">
        <v>173</v>
      </c>
      <c r="AH2305" s="52">
        <f t="shared" si="237"/>
        <v>44104</v>
      </c>
      <c r="AI2305" s="52">
        <f t="shared" si="238"/>
        <v>44104</v>
      </c>
      <c r="AJ2305" s="53" t="s">
        <v>402</v>
      </c>
    </row>
    <row r="2306" spans="1:36" ht="15" customHeight="1">
      <c r="A2306" s="51">
        <f t="shared" si="236"/>
        <v>2020</v>
      </c>
      <c r="B2306" s="52">
        <v>44013</v>
      </c>
      <c r="C2306" s="52">
        <v>44104</v>
      </c>
      <c r="D2306" s="53" t="s">
        <v>96</v>
      </c>
      <c r="E2306" s="53">
        <v>290</v>
      </c>
      <c r="F2306" s="53" t="s">
        <v>251</v>
      </c>
      <c r="G2306" s="53" t="s">
        <v>251</v>
      </c>
      <c r="H2306" s="53" t="s">
        <v>293</v>
      </c>
      <c r="I2306" s="53" t="s">
        <v>2817</v>
      </c>
      <c r="J2306" s="53" t="s">
        <v>2818</v>
      </c>
      <c r="K2306" s="53" t="s">
        <v>306</v>
      </c>
      <c r="L2306" s="53" t="s">
        <v>101</v>
      </c>
      <c r="M2306" s="53" t="s">
        <v>2780</v>
      </c>
      <c r="N2306" s="53" t="s">
        <v>103</v>
      </c>
      <c r="O2306" s="53">
        <v>0</v>
      </c>
      <c r="P2306" s="54">
        <v>0</v>
      </c>
      <c r="Q2306" s="53" t="s">
        <v>121</v>
      </c>
      <c r="R2306" s="53" t="s">
        <v>122</v>
      </c>
      <c r="S2306" s="53" t="s">
        <v>122</v>
      </c>
      <c r="T2306" s="53" t="s">
        <v>121</v>
      </c>
      <c r="U2306" s="53" t="s">
        <v>122</v>
      </c>
      <c r="V2306" s="53" t="s">
        <v>122</v>
      </c>
      <c r="W2306" s="53" t="s">
        <v>296</v>
      </c>
      <c r="X2306" s="55">
        <v>44042</v>
      </c>
      <c r="Y2306" s="55">
        <v>44104</v>
      </c>
      <c r="Z2306" s="53">
        <f t="shared" si="217"/>
        <v>2296</v>
      </c>
      <c r="AA2306" s="54">
        <v>2512.56</v>
      </c>
      <c r="AB2306" s="54">
        <v>0</v>
      </c>
      <c r="AC2306" s="52"/>
      <c r="AD2306" s="56" t="s">
        <v>400</v>
      </c>
      <c r="AE2306" s="53">
        <f t="shared" si="239"/>
        <v>2299</v>
      </c>
      <c r="AF2306" s="57" t="s">
        <v>2899</v>
      </c>
      <c r="AG2306" s="58" t="s">
        <v>173</v>
      </c>
      <c r="AH2306" s="52">
        <f t="shared" si="237"/>
        <v>44104</v>
      </c>
      <c r="AI2306" s="52">
        <f t="shared" si="238"/>
        <v>44104</v>
      </c>
      <c r="AJ2306" s="53" t="s">
        <v>402</v>
      </c>
    </row>
    <row r="2307" spans="1:36" ht="15" customHeight="1">
      <c r="A2307" s="51">
        <f t="shared" si="236"/>
        <v>2020</v>
      </c>
      <c r="B2307" s="52">
        <v>44013</v>
      </c>
      <c r="C2307" s="52">
        <v>44104</v>
      </c>
      <c r="D2307" s="53" t="s">
        <v>96</v>
      </c>
      <c r="E2307" s="53">
        <v>290</v>
      </c>
      <c r="F2307" s="53" t="s">
        <v>251</v>
      </c>
      <c r="G2307" s="53" t="s">
        <v>251</v>
      </c>
      <c r="H2307" s="53" t="s">
        <v>293</v>
      </c>
      <c r="I2307" s="53" t="s">
        <v>2817</v>
      </c>
      <c r="J2307" s="53" t="s">
        <v>2818</v>
      </c>
      <c r="K2307" s="53" t="s">
        <v>306</v>
      </c>
      <c r="L2307" s="53" t="s">
        <v>101</v>
      </c>
      <c r="M2307" s="53" t="s">
        <v>2780</v>
      </c>
      <c r="N2307" s="53" t="s">
        <v>103</v>
      </c>
      <c r="O2307" s="53">
        <v>0</v>
      </c>
      <c r="P2307" s="54">
        <v>0</v>
      </c>
      <c r="Q2307" s="53" t="s">
        <v>121</v>
      </c>
      <c r="R2307" s="53" t="s">
        <v>122</v>
      </c>
      <c r="S2307" s="53" t="s">
        <v>122</v>
      </c>
      <c r="T2307" s="53" t="s">
        <v>121</v>
      </c>
      <c r="U2307" s="53" t="s">
        <v>122</v>
      </c>
      <c r="V2307" s="53" t="s">
        <v>122</v>
      </c>
      <c r="W2307" s="53" t="s">
        <v>296</v>
      </c>
      <c r="X2307" s="55">
        <v>44042</v>
      </c>
      <c r="Y2307" s="55">
        <v>44104</v>
      </c>
      <c r="Z2307" s="53">
        <f t="shared" si="217"/>
        <v>2297</v>
      </c>
      <c r="AA2307" s="54">
        <v>2512.56</v>
      </c>
      <c r="AB2307" s="54">
        <v>0</v>
      </c>
      <c r="AC2307" s="52"/>
      <c r="AD2307" s="56" t="s">
        <v>400</v>
      </c>
      <c r="AE2307" s="53">
        <f t="shared" si="239"/>
        <v>2300</v>
      </c>
      <c r="AF2307" s="57" t="s">
        <v>2899</v>
      </c>
      <c r="AG2307" s="58" t="s">
        <v>173</v>
      </c>
      <c r="AH2307" s="52">
        <f t="shared" si="237"/>
        <v>44104</v>
      </c>
      <c r="AI2307" s="52">
        <f t="shared" si="238"/>
        <v>44104</v>
      </c>
      <c r="AJ2307" s="53" t="s">
        <v>402</v>
      </c>
    </row>
    <row r="2308" spans="1:36" ht="15" customHeight="1">
      <c r="A2308" s="51">
        <f t="shared" si="236"/>
        <v>2020</v>
      </c>
      <c r="B2308" s="52">
        <v>44013</v>
      </c>
      <c r="C2308" s="52">
        <v>44104</v>
      </c>
      <c r="D2308" s="53" t="s">
        <v>96</v>
      </c>
      <c r="E2308" s="53">
        <v>290</v>
      </c>
      <c r="F2308" s="53" t="s">
        <v>251</v>
      </c>
      <c r="G2308" s="53" t="s">
        <v>251</v>
      </c>
      <c r="H2308" s="53" t="s">
        <v>293</v>
      </c>
      <c r="I2308" s="53" t="s">
        <v>2817</v>
      </c>
      <c r="J2308" s="53" t="s">
        <v>2818</v>
      </c>
      <c r="K2308" s="53" t="s">
        <v>306</v>
      </c>
      <c r="L2308" s="53" t="s">
        <v>101</v>
      </c>
      <c r="M2308" s="53" t="s">
        <v>2780</v>
      </c>
      <c r="N2308" s="53" t="s">
        <v>103</v>
      </c>
      <c r="O2308" s="53">
        <v>0</v>
      </c>
      <c r="P2308" s="54">
        <v>0</v>
      </c>
      <c r="Q2308" s="53" t="s">
        <v>121</v>
      </c>
      <c r="R2308" s="53" t="s">
        <v>122</v>
      </c>
      <c r="S2308" s="53" t="s">
        <v>122</v>
      </c>
      <c r="T2308" s="53" t="s">
        <v>121</v>
      </c>
      <c r="U2308" s="53" t="s">
        <v>122</v>
      </c>
      <c r="V2308" s="53" t="s">
        <v>122</v>
      </c>
      <c r="W2308" s="53" t="s">
        <v>296</v>
      </c>
      <c r="X2308" s="55">
        <v>44042</v>
      </c>
      <c r="Y2308" s="55">
        <v>44104</v>
      </c>
      <c r="Z2308" s="53">
        <f t="shared" si="217"/>
        <v>2298</v>
      </c>
      <c r="AA2308" s="54">
        <v>2512.56</v>
      </c>
      <c r="AB2308" s="54">
        <v>0</v>
      </c>
      <c r="AC2308" s="52"/>
      <c r="AD2308" s="56" t="s">
        <v>400</v>
      </c>
      <c r="AE2308" s="53">
        <f t="shared" si="239"/>
        <v>2301</v>
      </c>
      <c r="AF2308" s="57" t="s">
        <v>2899</v>
      </c>
      <c r="AG2308" s="58" t="s">
        <v>173</v>
      </c>
      <c r="AH2308" s="52">
        <f t="shared" si="237"/>
        <v>44104</v>
      </c>
      <c r="AI2308" s="52">
        <f t="shared" si="238"/>
        <v>44104</v>
      </c>
      <c r="AJ2308" s="53" t="s">
        <v>402</v>
      </c>
    </row>
    <row r="2309" spans="1:36" ht="15" customHeight="1">
      <c r="A2309" s="51">
        <f t="shared" si="236"/>
        <v>2020</v>
      </c>
      <c r="B2309" s="52">
        <v>44013</v>
      </c>
      <c r="C2309" s="52">
        <v>44104</v>
      </c>
      <c r="D2309" s="53" t="s">
        <v>96</v>
      </c>
      <c r="E2309" s="53">
        <v>290</v>
      </c>
      <c r="F2309" s="53" t="s">
        <v>251</v>
      </c>
      <c r="G2309" s="53" t="s">
        <v>251</v>
      </c>
      <c r="H2309" s="53" t="s">
        <v>293</v>
      </c>
      <c r="I2309" s="53" t="s">
        <v>2817</v>
      </c>
      <c r="J2309" s="53" t="s">
        <v>2818</v>
      </c>
      <c r="K2309" s="53" t="s">
        <v>306</v>
      </c>
      <c r="L2309" s="53" t="s">
        <v>101</v>
      </c>
      <c r="M2309" s="53" t="s">
        <v>2780</v>
      </c>
      <c r="N2309" s="53" t="s">
        <v>103</v>
      </c>
      <c r="O2309" s="53">
        <v>0</v>
      </c>
      <c r="P2309" s="54">
        <v>0</v>
      </c>
      <c r="Q2309" s="53" t="s">
        <v>121</v>
      </c>
      <c r="R2309" s="53" t="s">
        <v>122</v>
      </c>
      <c r="S2309" s="53" t="s">
        <v>122</v>
      </c>
      <c r="T2309" s="53" t="s">
        <v>121</v>
      </c>
      <c r="U2309" s="53" t="s">
        <v>122</v>
      </c>
      <c r="V2309" s="53" t="s">
        <v>122</v>
      </c>
      <c r="W2309" s="53" t="s">
        <v>296</v>
      </c>
      <c r="X2309" s="55">
        <v>44042</v>
      </c>
      <c r="Y2309" s="55">
        <v>44104</v>
      </c>
      <c r="Z2309" s="53">
        <f t="shared" si="217"/>
        <v>2299</v>
      </c>
      <c r="AA2309" s="54">
        <v>1322.4</v>
      </c>
      <c r="AB2309" s="54">
        <v>0</v>
      </c>
      <c r="AC2309" s="52"/>
      <c r="AD2309" s="56" t="s">
        <v>400</v>
      </c>
      <c r="AE2309" s="53">
        <f t="shared" si="239"/>
        <v>2302</v>
      </c>
      <c r="AF2309" s="57" t="s">
        <v>2900</v>
      </c>
      <c r="AG2309" s="58" t="s">
        <v>173</v>
      </c>
      <c r="AH2309" s="52">
        <f t="shared" si="237"/>
        <v>44104</v>
      </c>
      <c r="AI2309" s="52">
        <f t="shared" si="238"/>
        <v>44104</v>
      </c>
      <c r="AJ2309" s="53" t="s">
        <v>402</v>
      </c>
    </row>
    <row r="2310" spans="1:36" ht="15" customHeight="1">
      <c r="A2310" s="51">
        <f t="shared" si="236"/>
        <v>2020</v>
      </c>
      <c r="B2310" s="52">
        <v>44013</v>
      </c>
      <c r="C2310" s="52">
        <v>44104</v>
      </c>
      <c r="D2310" s="53" t="s">
        <v>96</v>
      </c>
      <c r="E2310" s="53">
        <v>290</v>
      </c>
      <c r="F2310" s="53" t="s">
        <v>251</v>
      </c>
      <c r="G2310" s="53" t="s">
        <v>251</v>
      </c>
      <c r="H2310" s="53" t="s">
        <v>293</v>
      </c>
      <c r="I2310" s="53" t="s">
        <v>2817</v>
      </c>
      <c r="J2310" s="53" t="s">
        <v>2818</v>
      </c>
      <c r="K2310" s="53" t="s">
        <v>306</v>
      </c>
      <c r="L2310" s="53" t="s">
        <v>101</v>
      </c>
      <c r="M2310" s="53" t="s">
        <v>2780</v>
      </c>
      <c r="N2310" s="53" t="s">
        <v>103</v>
      </c>
      <c r="O2310" s="53">
        <v>0</v>
      </c>
      <c r="P2310" s="54">
        <v>0</v>
      </c>
      <c r="Q2310" s="53" t="s">
        <v>121</v>
      </c>
      <c r="R2310" s="53" t="s">
        <v>122</v>
      </c>
      <c r="S2310" s="53" t="s">
        <v>122</v>
      </c>
      <c r="T2310" s="53" t="s">
        <v>121</v>
      </c>
      <c r="U2310" s="53" t="s">
        <v>122</v>
      </c>
      <c r="V2310" s="53" t="s">
        <v>122</v>
      </c>
      <c r="W2310" s="53" t="s">
        <v>296</v>
      </c>
      <c r="X2310" s="55">
        <v>44042</v>
      </c>
      <c r="Y2310" s="55">
        <v>44104</v>
      </c>
      <c r="Z2310" s="53">
        <f t="shared" si="217"/>
        <v>2300</v>
      </c>
      <c r="AA2310" s="54">
        <v>1322.4</v>
      </c>
      <c r="AB2310" s="54">
        <v>0</v>
      </c>
      <c r="AC2310" s="52"/>
      <c r="AD2310" s="56" t="s">
        <v>400</v>
      </c>
      <c r="AE2310" s="53">
        <f t="shared" si="239"/>
        <v>2303</v>
      </c>
      <c r="AF2310" s="57" t="s">
        <v>2900</v>
      </c>
      <c r="AG2310" s="58" t="s">
        <v>173</v>
      </c>
      <c r="AH2310" s="52">
        <f t="shared" si="237"/>
        <v>44104</v>
      </c>
      <c r="AI2310" s="52">
        <f t="shared" si="238"/>
        <v>44104</v>
      </c>
      <c r="AJ2310" s="53" t="s">
        <v>402</v>
      </c>
    </row>
    <row r="2311" spans="1:36" ht="15" customHeight="1">
      <c r="A2311" s="51">
        <f t="shared" si="236"/>
        <v>2020</v>
      </c>
      <c r="B2311" s="52">
        <v>44013</v>
      </c>
      <c r="C2311" s="52">
        <v>44104</v>
      </c>
      <c r="D2311" s="53" t="s">
        <v>96</v>
      </c>
      <c r="E2311" s="53">
        <v>290</v>
      </c>
      <c r="F2311" s="53" t="s">
        <v>251</v>
      </c>
      <c r="G2311" s="53" t="s">
        <v>251</v>
      </c>
      <c r="H2311" s="53" t="s">
        <v>293</v>
      </c>
      <c r="I2311" s="53" t="s">
        <v>2817</v>
      </c>
      <c r="J2311" s="53" t="s">
        <v>2818</v>
      </c>
      <c r="K2311" s="53" t="s">
        <v>306</v>
      </c>
      <c r="L2311" s="53" t="s">
        <v>101</v>
      </c>
      <c r="M2311" s="53" t="s">
        <v>2780</v>
      </c>
      <c r="N2311" s="53" t="s">
        <v>103</v>
      </c>
      <c r="O2311" s="53">
        <v>0</v>
      </c>
      <c r="P2311" s="54">
        <v>0</v>
      </c>
      <c r="Q2311" s="53" t="s">
        <v>121</v>
      </c>
      <c r="R2311" s="53" t="s">
        <v>122</v>
      </c>
      <c r="S2311" s="53" t="s">
        <v>122</v>
      </c>
      <c r="T2311" s="53" t="s">
        <v>121</v>
      </c>
      <c r="U2311" s="53" t="s">
        <v>122</v>
      </c>
      <c r="V2311" s="53" t="s">
        <v>122</v>
      </c>
      <c r="W2311" s="53" t="s">
        <v>296</v>
      </c>
      <c r="X2311" s="55">
        <v>44042</v>
      </c>
      <c r="Y2311" s="55">
        <v>44104</v>
      </c>
      <c r="Z2311" s="53">
        <f t="shared" si="217"/>
        <v>2301</v>
      </c>
      <c r="AA2311" s="54">
        <v>1322.4</v>
      </c>
      <c r="AB2311" s="54">
        <v>0</v>
      </c>
      <c r="AC2311" s="52"/>
      <c r="AD2311" s="56" t="s">
        <v>400</v>
      </c>
      <c r="AE2311" s="53">
        <f t="shared" si="239"/>
        <v>2304</v>
      </c>
      <c r="AF2311" s="57" t="s">
        <v>2900</v>
      </c>
      <c r="AG2311" s="58" t="s">
        <v>173</v>
      </c>
      <c r="AH2311" s="52">
        <f t="shared" si="237"/>
        <v>44104</v>
      </c>
      <c r="AI2311" s="52">
        <f t="shared" si="238"/>
        <v>44104</v>
      </c>
      <c r="AJ2311" s="53" t="s">
        <v>402</v>
      </c>
    </row>
    <row r="2312" spans="1:36" ht="15" customHeight="1">
      <c r="A2312" s="51">
        <f t="shared" si="236"/>
        <v>2020</v>
      </c>
      <c r="B2312" s="52">
        <v>44013</v>
      </c>
      <c r="C2312" s="52">
        <v>44104</v>
      </c>
      <c r="D2312" s="53" t="s">
        <v>96</v>
      </c>
      <c r="E2312" s="53">
        <v>290</v>
      </c>
      <c r="F2312" s="53" t="s">
        <v>251</v>
      </c>
      <c r="G2312" s="53" t="s">
        <v>251</v>
      </c>
      <c r="H2312" s="53" t="s">
        <v>293</v>
      </c>
      <c r="I2312" s="53" t="s">
        <v>2817</v>
      </c>
      <c r="J2312" s="53" t="s">
        <v>2818</v>
      </c>
      <c r="K2312" s="53" t="s">
        <v>306</v>
      </c>
      <c r="L2312" s="53" t="s">
        <v>101</v>
      </c>
      <c r="M2312" s="53" t="s">
        <v>2780</v>
      </c>
      <c r="N2312" s="53" t="s">
        <v>103</v>
      </c>
      <c r="O2312" s="53">
        <v>0</v>
      </c>
      <c r="P2312" s="54">
        <v>0</v>
      </c>
      <c r="Q2312" s="53" t="s">
        <v>121</v>
      </c>
      <c r="R2312" s="53" t="s">
        <v>122</v>
      </c>
      <c r="S2312" s="53" t="s">
        <v>122</v>
      </c>
      <c r="T2312" s="53" t="s">
        <v>121</v>
      </c>
      <c r="U2312" s="53" t="s">
        <v>122</v>
      </c>
      <c r="V2312" s="53" t="s">
        <v>122</v>
      </c>
      <c r="W2312" s="53" t="s">
        <v>296</v>
      </c>
      <c r="X2312" s="55">
        <v>44042</v>
      </c>
      <c r="Y2312" s="55">
        <v>44104</v>
      </c>
      <c r="Z2312" s="53">
        <f t="shared" si="217"/>
        <v>2302</v>
      </c>
      <c r="AA2312" s="54">
        <v>1322.4</v>
      </c>
      <c r="AB2312" s="54">
        <v>0</v>
      </c>
      <c r="AC2312" s="52"/>
      <c r="AD2312" s="56" t="s">
        <v>400</v>
      </c>
      <c r="AE2312" s="53">
        <f t="shared" si="239"/>
        <v>2305</v>
      </c>
      <c r="AF2312" s="57" t="s">
        <v>2900</v>
      </c>
      <c r="AG2312" s="58" t="s">
        <v>173</v>
      </c>
      <c r="AH2312" s="52">
        <f t="shared" si="237"/>
        <v>44104</v>
      </c>
      <c r="AI2312" s="52">
        <f t="shared" si="238"/>
        <v>44104</v>
      </c>
      <c r="AJ2312" s="53" t="s">
        <v>402</v>
      </c>
    </row>
    <row r="2313" spans="1:36" ht="15" customHeight="1">
      <c r="A2313" s="51">
        <f t="shared" si="236"/>
        <v>2020</v>
      </c>
      <c r="B2313" s="52">
        <v>44013</v>
      </c>
      <c r="C2313" s="52">
        <v>44104</v>
      </c>
      <c r="D2313" s="53" t="s">
        <v>96</v>
      </c>
      <c r="E2313" s="53">
        <v>290</v>
      </c>
      <c r="F2313" s="53" t="s">
        <v>251</v>
      </c>
      <c r="G2313" s="53" t="s">
        <v>251</v>
      </c>
      <c r="H2313" s="53" t="s">
        <v>293</v>
      </c>
      <c r="I2313" s="53" t="s">
        <v>2817</v>
      </c>
      <c r="J2313" s="53" t="s">
        <v>2818</v>
      </c>
      <c r="K2313" s="53" t="s">
        <v>306</v>
      </c>
      <c r="L2313" s="53" t="s">
        <v>101</v>
      </c>
      <c r="M2313" s="53" t="s">
        <v>2780</v>
      </c>
      <c r="N2313" s="53" t="s">
        <v>103</v>
      </c>
      <c r="O2313" s="53">
        <v>0</v>
      </c>
      <c r="P2313" s="54">
        <v>0</v>
      </c>
      <c r="Q2313" s="53" t="s">
        <v>121</v>
      </c>
      <c r="R2313" s="53" t="s">
        <v>122</v>
      </c>
      <c r="S2313" s="53" t="s">
        <v>122</v>
      </c>
      <c r="T2313" s="53" t="s">
        <v>121</v>
      </c>
      <c r="U2313" s="53" t="s">
        <v>122</v>
      </c>
      <c r="V2313" s="53" t="s">
        <v>122</v>
      </c>
      <c r="W2313" s="53" t="s">
        <v>296</v>
      </c>
      <c r="X2313" s="55">
        <v>44042</v>
      </c>
      <c r="Y2313" s="55">
        <v>44104</v>
      </c>
      <c r="Z2313" s="53">
        <f t="shared" si="217"/>
        <v>2303</v>
      </c>
      <c r="AA2313" s="54">
        <v>1322.4</v>
      </c>
      <c r="AB2313" s="54">
        <v>0</v>
      </c>
      <c r="AC2313" s="52"/>
      <c r="AD2313" s="56" t="s">
        <v>400</v>
      </c>
      <c r="AE2313" s="53">
        <f t="shared" si="239"/>
        <v>2306</v>
      </c>
      <c r="AF2313" s="57" t="s">
        <v>2900</v>
      </c>
      <c r="AG2313" s="58" t="s">
        <v>173</v>
      </c>
      <c r="AH2313" s="52">
        <f t="shared" si="237"/>
        <v>44104</v>
      </c>
      <c r="AI2313" s="52">
        <f t="shared" si="238"/>
        <v>44104</v>
      </c>
      <c r="AJ2313" s="53" t="s">
        <v>402</v>
      </c>
    </row>
    <row r="2314" spans="1:36" ht="15" customHeight="1">
      <c r="A2314" s="51">
        <f t="shared" si="236"/>
        <v>2020</v>
      </c>
      <c r="B2314" s="52">
        <v>44013</v>
      </c>
      <c r="C2314" s="52">
        <v>44104</v>
      </c>
      <c r="D2314" s="53" t="s">
        <v>96</v>
      </c>
      <c r="E2314" s="53">
        <v>290</v>
      </c>
      <c r="F2314" s="53" t="s">
        <v>251</v>
      </c>
      <c r="G2314" s="53" t="s">
        <v>251</v>
      </c>
      <c r="H2314" s="53" t="s">
        <v>293</v>
      </c>
      <c r="I2314" s="53" t="s">
        <v>2817</v>
      </c>
      <c r="J2314" s="53" t="s">
        <v>2818</v>
      </c>
      <c r="K2314" s="53" t="s">
        <v>306</v>
      </c>
      <c r="L2314" s="53" t="s">
        <v>101</v>
      </c>
      <c r="M2314" s="53" t="s">
        <v>2780</v>
      </c>
      <c r="N2314" s="53" t="s">
        <v>103</v>
      </c>
      <c r="O2314" s="53">
        <v>0</v>
      </c>
      <c r="P2314" s="54">
        <v>0</v>
      </c>
      <c r="Q2314" s="53" t="s">
        <v>121</v>
      </c>
      <c r="R2314" s="53" t="s">
        <v>122</v>
      </c>
      <c r="S2314" s="53" t="s">
        <v>122</v>
      </c>
      <c r="T2314" s="53" t="s">
        <v>121</v>
      </c>
      <c r="U2314" s="53" t="s">
        <v>122</v>
      </c>
      <c r="V2314" s="53" t="s">
        <v>122</v>
      </c>
      <c r="W2314" s="53" t="s">
        <v>296</v>
      </c>
      <c r="X2314" s="55">
        <v>44042</v>
      </c>
      <c r="Y2314" s="55">
        <v>44104</v>
      </c>
      <c r="Z2314" s="53">
        <f t="shared" si="217"/>
        <v>2304</v>
      </c>
      <c r="AA2314" s="54">
        <v>1322.4</v>
      </c>
      <c r="AB2314" s="54">
        <v>0</v>
      </c>
      <c r="AC2314" s="52"/>
      <c r="AD2314" s="56" t="s">
        <v>400</v>
      </c>
      <c r="AE2314" s="53">
        <f t="shared" si="239"/>
        <v>2307</v>
      </c>
      <c r="AF2314" s="57" t="s">
        <v>2900</v>
      </c>
      <c r="AG2314" s="58" t="s">
        <v>173</v>
      </c>
      <c r="AH2314" s="52">
        <f t="shared" si="237"/>
        <v>44104</v>
      </c>
      <c r="AI2314" s="52">
        <f t="shared" si="238"/>
        <v>44104</v>
      </c>
      <c r="AJ2314" s="53" t="s">
        <v>402</v>
      </c>
    </row>
    <row r="2315" spans="1:36" ht="15" customHeight="1">
      <c r="A2315" s="51">
        <f t="shared" si="236"/>
        <v>2020</v>
      </c>
      <c r="B2315" s="52">
        <v>44013</v>
      </c>
      <c r="C2315" s="52">
        <v>44104</v>
      </c>
      <c r="D2315" s="53" t="s">
        <v>96</v>
      </c>
      <c r="E2315" s="53">
        <v>290</v>
      </c>
      <c r="F2315" s="53" t="s">
        <v>251</v>
      </c>
      <c r="G2315" s="53" t="s">
        <v>251</v>
      </c>
      <c r="H2315" s="53" t="s">
        <v>293</v>
      </c>
      <c r="I2315" s="53" t="s">
        <v>2817</v>
      </c>
      <c r="J2315" s="53" t="s">
        <v>2818</v>
      </c>
      <c r="K2315" s="53" t="s">
        <v>306</v>
      </c>
      <c r="L2315" s="53" t="s">
        <v>101</v>
      </c>
      <c r="M2315" s="53" t="s">
        <v>2780</v>
      </c>
      <c r="N2315" s="53" t="s">
        <v>103</v>
      </c>
      <c r="O2315" s="53">
        <v>0</v>
      </c>
      <c r="P2315" s="54">
        <v>0</v>
      </c>
      <c r="Q2315" s="53" t="s">
        <v>121</v>
      </c>
      <c r="R2315" s="53" t="s">
        <v>122</v>
      </c>
      <c r="S2315" s="53" t="s">
        <v>122</v>
      </c>
      <c r="T2315" s="53" t="s">
        <v>121</v>
      </c>
      <c r="U2315" s="53" t="s">
        <v>122</v>
      </c>
      <c r="V2315" s="53" t="s">
        <v>122</v>
      </c>
      <c r="W2315" s="53" t="s">
        <v>296</v>
      </c>
      <c r="X2315" s="55">
        <v>44042</v>
      </c>
      <c r="Y2315" s="55">
        <v>44104</v>
      </c>
      <c r="Z2315" s="53">
        <f t="shared" si="217"/>
        <v>2305</v>
      </c>
      <c r="AA2315" s="54">
        <v>1322.4</v>
      </c>
      <c r="AB2315" s="54">
        <v>0</v>
      </c>
      <c r="AC2315" s="52"/>
      <c r="AD2315" s="56" t="s">
        <v>400</v>
      </c>
      <c r="AE2315" s="53">
        <f t="shared" si="239"/>
        <v>2308</v>
      </c>
      <c r="AF2315" s="57" t="s">
        <v>2900</v>
      </c>
      <c r="AG2315" s="58" t="s">
        <v>173</v>
      </c>
      <c r="AH2315" s="52">
        <f t="shared" si="237"/>
        <v>44104</v>
      </c>
      <c r="AI2315" s="52">
        <f t="shared" si="238"/>
        <v>44104</v>
      </c>
      <c r="AJ2315" s="53" t="s">
        <v>402</v>
      </c>
    </row>
    <row r="2316" spans="1:36" ht="15" customHeight="1">
      <c r="A2316" s="51">
        <f t="shared" si="236"/>
        <v>2020</v>
      </c>
      <c r="B2316" s="52">
        <v>44013</v>
      </c>
      <c r="C2316" s="52">
        <v>44104</v>
      </c>
      <c r="D2316" s="53" t="s">
        <v>96</v>
      </c>
      <c r="E2316" s="53">
        <v>290</v>
      </c>
      <c r="F2316" s="53" t="s">
        <v>251</v>
      </c>
      <c r="G2316" s="53" t="s">
        <v>251</v>
      </c>
      <c r="H2316" s="53" t="s">
        <v>293</v>
      </c>
      <c r="I2316" s="53" t="s">
        <v>2817</v>
      </c>
      <c r="J2316" s="53" t="s">
        <v>2818</v>
      </c>
      <c r="K2316" s="53" t="s">
        <v>306</v>
      </c>
      <c r="L2316" s="53" t="s">
        <v>101</v>
      </c>
      <c r="M2316" s="53" t="s">
        <v>2780</v>
      </c>
      <c r="N2316" s="53" t="s">
        <v>103</v>
      </c>
      <c r="O2316" s="53">
        <v>0</v>
      </c>
      <c r="P2316" s="54">
        <v>0</v>
      </c>
      <c r="Q2316" s="53" t="s">
        <v>121</v>
      </c>
      <c r="R2316" s="53" t="s">
        <v>122</v>
      </c>
      <c r="S2316" s="53" t="s">
        <v>122</v>
      </c>
      <c r="T2316" s="53" t="s">
        <v>121</v>
      </c>
      <c r="U2316" s="53" t="s">
        <v>122</v>
      </c>
      <c r="V2316" s="53" t="s">
        <v>122</v>
      </c>
      <c r="W2316" s="53" t="s">
        <v>296</v>
      </c>
      <c r="X2316" s="55">
        <v>44042</v>
      </c>
      <c r="Y2316" s="55">
        <v>44104</v>
      </c>
      <c r="Z2316" s="53">
        <f t="shared" ref="Z2316:Z2389" si="240">+Z2315+1</f>
        <v>2306</v>
      </c>
      <c r="AA2316" s="54">
        <v>1322.4</v>
      </c>
      <c r="AB2316" s="54">
        <v>0</v>
      </c>
      <c r="AC2316" s="52"/>
      <c r="AD2316" s="56" t="s">
        <v>400</v>
      </c>
      <c r="AE2316" s="53">
        <f t="shared" si="239"/>
        <v>2309</v>
      </c>
      <c r="AF2316" s="57" t="s">
        <v>2900</v>
      </c>
      <c r="AG2316" s="58" t="s">
        <v>173</v>
      </c>
      <c r="AH2316" s="52">
        <f t="shared" si="237"/>
        <v>44104</v>
      </c>
      <c r="AI2316" s="52">
        <f t="shared" si="238"/>
        <v>44104</v>
      </c>
      <c r="AJ2316" s="53" t="s">
        <v>402</v>
      </c>
    </row>
    <row r="2317" spans="1:36" ht="15" customHeight="1">
      <c r="A2317" s="51">
        <f t="shared" si="236"/>
        <v>2020</v>
      </c>
      <c r="B2317" s="52">
        <v>44013</v>
      </c>
      <c r="C2317" s="52">
        <v>44104</v>
      </c>
      <c r="D2317" s="53" t="s">
        <v>96</v>
      </c>
      <c r="E2317" s="53">
        <v>290</v>
      </c>
      <c r="F2317" s="53" t="s">
        <v>251</v>
      </c>
      <c r="G2317" s="53" t="s">
        <v>251</v>
      </c>
      <c r="H2317" s="53" t="s">
        <v>293</v>
      </c>
      <c r="I2317" s="53" t="s">
        <v>2817</v>
      </c>
      <c r="J2317" s="53" t="s">
        <v>2818</v>
      </c>
      <c r="K2317" s="53" t="s">
        <v>306</v>
      </c>
      <c r="L2317" s="53" t="s">
        <v>101</v>
      </c>
      <c r="M2317" s="53" t="s">
        <v>2780</v>
      </c>
      <c r="N2317" s="53" t="s">
        <v>103</v>
      </c>
      <c r="O2317" s="53">
        <v>0</v>
      </c>
      <c r="P2317" s="54">
        <v>0</v>
      </c>
      <c r="Q2317" s="53" t="s">
        <v>121</v>
      </c>
      <c r="R2317" s="53" t="s">
        <v>122</v>
      </c>
      <c r="S2317" s="53" t="s">
        <v>122</v>
      </c>
      <c r="T2317" s="53" t="s">
        <v>121</v>
      </c>
      <c r="U2317" s="53" t="s">
        <v>122</v>
      </c>
      <c r="V2317" s="53" t="s">
        <v>122</v>
      </c>
      <c r="W2317" s="53" t="s">
        <v>296</v>
      </c>
      <c r="X2317" s="55">
        <v>44042</v>
      </c>
      <c r="Y2317" s="55">
        <v>44104</v>
      </c>
      <c r="Z2317" s="53">
        <f t="shared" si="240"/>
        <v>2307</v>
      </c>
      <c r="AA2317" s="54">
        <v>1322.4</v>
      </c>
      <c r="AB2317" s="54">
        <v>0</v>
      </c>
      <c r="AC2317" s="52"/>
      <c r="AD2317" s="56" t="s">
        <v>400</v>
      </c>
      <c r="AE2317" s="53">
        <f t="shared" si="239"/>
        <v>2310</v>
      </c>
      <c r="AF2317" s="57" t="s">
        <v>2900</v>
      </c>
      <c r="AG2317" s="58" t="s">
        <v>173</v>
      </c>
      <c r="AH2317" s="52">
        <f t="shared" si="237"/>
        <v>44104</v>
      </c>
      <c r="AI2317" s="52">
        <f t="shared" si="238"/>
        <v>44104</v>
      </c>
      <c r="AJ2317" s="53" t="s">
        <v>402</v>
      </c>
    </row>
    <row r="2318" spans="1:36" ht="15" customHeight="1">
      <c r="A2318" s="51">
        <f t="shared" si="236"/>
        <v>2020</v>
      </c>
      <c r="B2318" s="52">
        <v>44013</v>
      </c>
      <c r="C2318" s="52">
        <v>44104</v>
      </c>
      <c r="D2318" s="53" t="s">
        <v>96</v>
      </c>
      <c r="E2318" s="53">
        <v>290</v>
      </c>
      <c r="F2318" s="53" t="s">
        <v>251</v>
      </c>
      <c r="G2318" s="53" t="s">
        <v>251</v>
      </c>
      <c r="H2318" s="53" t="s">
        <v>293</v>
      </c>
      <c r="I2318" s="53" t="s">
        <v>2817</v>
      </c>
      <c r="J2318" s="53" t="s">
        <v>2818</v>
      </c>
      <c r="K2318" s="53" t="s">
        <v>306</v>
      </c>
      <c r="L2318" s="53" t="s">
        <v>101</v>
      </c>
      <c r="M2318" s="53" t="s">
        <v>2780</v>
      </c>
      <c r="N2318" s="53" t="s">
        <v>103</v>
      </c>
      <c r="O2318" s="53">
        <v>0</v>
      </c>
      <c r="P2318" s="54">
        <v>0</v>
      </c>
      <c r="Q2318" s="53" t="s">
        <v>121</v>
      </c>
      <c r="R2318" s="53" t="s">
        <v>122</v>
      </c>
      <c r="S2318" s="53" t="s">
        <v>122</v>
      </c>
      <c r="T2318" s="53" t="s">
        <v>121</v>
      </c>
      <c r="U2318" s="53" t="s">
        <v>122</v>
      </c>
      <c r="V2318" s="53" t="s">
        <v>122</v>
      </c>
      <c r="W2318" s="53" t="s">
        <v>296</v>
      </c>
      <c r="X2318" s="55">
        <v>44042</v>
      </c>
      <c r="Y2318" s="55">
        <v>44104</v>
      </c>
      <c r="Z2318" s="53">
        <f t="shared" si="240"/>
        <v>2308</v>
      </c>
      <c r="AA2318" s="54">
        <v>1322.4</v>
      </c>
      <c r="AB2318" s="54">
        <v>0</v>
      </c>
      <c r="AC2318" s="52"/>
      <c r="AD2318" s="56" t="s">
        <v>400</v>
      </c>
      <c r="AE2318" s="53">
        <f t="shared" si="239"/>
        <v>2311</v>
      </c>
      <c r="AF2318" s="57" t="s">
        <v>2900</v>
      </c>
      <c r="AG2318" s="58" t="s">
        <v>173</v>
      </c>
      <c r="AH2318" s="52">
        <f t="shared" si="237"/>
        <v>44104</v>
      </c>
      <c r="AI2318" s="52">
        <f t="shared" si="238"/>
        <v>44104</v>
      </c>
      <c r="AJ2318" s="53" t="s">
        <v>402</v>
      </c>
    </row>
    <row r="2319" spans="1:36" ht="15" customHeight="1">
      <c r="A2319" s="51">
        <f t="shared" si="236"/>
        <v>2020</v>
      </c>
      <c r="B2319" s="52">
        <v>44013</v>
      </c>
      <c r="C2319" s="52">
        <v>44104</v>
      </c>
      <c r="D2319" s="53" t="s">
        <v>96</v>
      </c>
      <c r="E2319" s="53">
        <v>290</v>
      </c>
      <c r="F2319" s="53" t="s">
        <v>251</v>
      </c>
      <c r="G2319" s="53" t="s">
        <v>251</v>
      </c>
      <c r="H2319" s="53" t="s">
        <v>293</v>
      </c>
      <c r="I2319" s="53" t="s">
        <v>2817</v>
      </c>
      <c r="J2319" s="53" t="s">
        <v>2818</v>
      </c>
      <c r="K2319" s="53" t="s">
        <v>306</v>
      </c>
      <c r="L2319" s="53" t="s">
        <v>101</v>
      </c>
      <c r="M2319" s="53" t="s">
        <v>2882</v>
      </c>
      <c r="N2319" s="53" t="s">
        <v>103</v>
      </c>
      <c r="O2319" s="53">
        <v>0</v>
      </c>
      <c r="P2319" s="54">
        <v>0</v>
      </c>
      <c r="Q2319" s="53" t="s">
        <v>121</v>
      </c>
      <c r="R2319" s="53" t="s">
        <v>122</v>
      </c>
      <c r="S2319" s="53" t="s">
        <v>122</v>
      </c>
      <c r="T2319" s="53" t="s">
        <v>121</v>
      </c>
      <c r="U2319" s="53" t="s">
        <v>122</v>
      </c>
      <c r="V2319" s="53" t="s">
        <v>122</v>
      </c>
      <c r="W2319" s="53" t="s">
        <v>2882</v>
      </c>
      <c r="X2319" s="55">
        <v>44042</v>
      </c>
      <c r="Y2319" s="55">
        <v>44104</v>
      </c>
      <c r="Z2319" s="53">
        <f t="shared" si="240"/>
        <v>2309</v>
      </c>
      <c r="AA2319" s="54">
        <v>21600</v>
      </c>
      <c r="AB2319" s="54">
        <v>0</v>
      </c>
      <c r="AC2319" s="52"/>
      <c r="AD2319" s="56" t="s">
        <v>400</v>
      </c>
      <c r="AE2319" s="53">
        <f t="shared" si="239"/>
        <v>2312</v>
      </c>
      <c r="AF2319" s="57"/>
      <c r="AG2319" s="58" t="s">
        <v>173</v>
      </c>
      <c r="AH2319" s="52">
        <f t="shared" si="237"/>
        <v>44104</v>
      </c>
      <c r="AI2319" s="52">
        <f t="shared" si="238"/>
        <v>44104</v>
      </c>
      <c r="AJ2319" s="53" t="s">
        <v>402</v>
      </c>
    </row>
    <row r="2320" spans="1:36" ht="15" customHeight="1">
      <c r="A2320" s="51">
        <f t="shared" si="236"/>
        <v>2020</v>
      </c>
      <c r="B2320" s="52">
        <v>44013</v>
      </c>
      <c r="C2320" s="52">
        <v>44104</v>
      </c>
      <c r="D2320" s="53" t="s">
        <v>96</v>
      </c>
      <c r="E2320" s="53">
        <v>290</v>
      </c>
      <c r="F2320" s="53" t="s">
        <v>251</v>
      </c>
      <c r="G2320" s="53" t="s">
        <v>251</v>
      </c>
      <c r="H2320" s="53" t="s">
        <v>293</v>
      </c>
      <c r="I2320" s="53" t="s">
        <v>2817</v>
      </c>
      <c r="J2320" s="53" t="s">
        <v>2818</v>
      </c>
      <c r="K2320" s="53" t="s">
        <v>306</v>
      </c>
      <c r="L2320" s="53" t="s">
        <v>101</v>
      </c>
      <c r="M2320" s="53" t="s">
        <v>2780</v>
      </c>
      <c r="N2320" s="53" t="s">
        <v>103</v>
      </c>
      <c r="O2320" s="53">
        <v>0</v>
      </c>
      <c r="P2320" s="54">
        <v>0</v>
      </c>
      <c r="Q2320" s="53" t="s">
        <v>121</v>
      </c>
      <c r="R2320" s="53" t="s">
        <v>122</v>
      </c>
      <c r="S2320" s="53" t="s">
        <v>122</v>
      </c>
      <c r="T2320" s="53" t="s">
        <v>121</v>
      </c>
      <c r="U2320" s="53" t="s">
        <v>122</v>
      </c>
      <c r="V2320" s="53" t="s">
        <v>122</v>
      </c>
      <c r="W2320" s="53" t="s">
        <v>296</v>
      </c>
      <c r="X2320" s="55">
        <v>44042</v>
      </c>
      <c r="Y2320" s="55">
        <v>44104</v>
      </c>
      <c r="Z2320" s="53">
        <f t="shared" si="240"/>
        <v>2310</v>
      </c>
      <c r="AA2320" s="54">
        <v>2644.8</v>
      </c>
      <c r="AB2320" s="54">
        <v>0</v>
      </c>
      <c r="AC2320" s="52"/>
      <c r="AD2320" s="56" t="s">
        <v>400</v>
      </c>
      <c r="AE2320" s="53">
        <f t="shared" si="239"/>
        <v>2313</v>
      </c>
      <c r="AF2320" s="57" t="s">
        <v>2901</v>
      </c>
      <c r="AG2320" s="58" t="s">
        <v>173</v>
      </c>
      <c r="AH2320" s="52">
        <f t="shared" si="237"/>
        <v>44104</v>
      </c>
      <c r="AI2320" s="52">
        <f t="shared" si="238"/>
        <v>44104</v>
      </c>
      <c r="AJ2320" s="53" t="s">
        <v>402</v>
      </c>
    </row>
    <row r="2321" spans="1:36" ht="15" customHeight="1">
      <c r="A2321" s="51">
        <f t="shared" si="236"/>
        <v>2020</v>
      </c>
      <c r="B2321" s="52">
        <v>44013</v>
      </c>
      <c r="C2321" s="52">
        <v>44104</v>
      </c>
      <c r="D2321" s="53" t="s">
        <v>96</v>
      </c>
      <c r="E2321" s="53">
        <v>290</v>
      </c>
      <c r="F2321" s="53" t="s">
        <v>251</v>
      </c>
      <c r="G2321" s="53" t="s">
        <v>251</v>
      </c>
      <c r="H2321" s="53" t="s">
        <v>293</v>
      </c>
      <c r="I2321" s="53" t="s">
        <v>2817</v>
      </c>
      <c r="J2321" s="53" t="s">
        <v>2818</v>
      </c>
      <c r="K2321" s="53" t="s">
        <v>306</v>
      </c>
      <c r="L2321" s="53" t="s">
        <v>101</v>
      </c>
      <c r="M2321" s="53" t="s">
        <v>2780</v>
      </c>
      <c r="N2321" s="53" t="s">
        <v>103</v>
      </c>
      <c r="O2321" s="53">
        <v>0</v>
      </c>
      <c r="P2321" s="54">
        <v>0</v>
      </c>
      <c r="Q2321" s="53" t="s">
        <v>121</v>
      </c>
      <c r="R2321" s="53" t="s">
        <v>122</v>
      </c>
      <c r="S2321" s="53" t="s">
        <v>122</v>
      </c>
      <c r="T2321" s="53" t="s">
        <v>121</v>
      </c>
      <c r="U2321" s="53" t="s">
        <v>122</v>
      </c>
      <c r="V2321" s="53" t="s">
        <v>122</v>
      </c>
      <c r="W2321" s="53" t="s">
        <v>296</v>
      </c>
      <c r="X2321" s="55">
        <v>44042</v>
      </c>
      <c r="Y2321" s="55">
        <v>44104</v>
      </c>
      <c r="Z2321" s="53">
        <f t="shared" si="240"/>
        <v>2311</v>
      </c>
      <c r="AA2321" s="54">
        <v>2644.8</v>
      </c>
      <c r="AB2321" s="54">
        <v>0</v>
      </c>
      <c r="AC2321" s="52"/>
      <c r="AD2321" s="56" t="s">
        <v>400</v>
      </c>
      <c r="AE2321" s="53">
        <f t="shared" si="239"/>
        <v>2314</v>
      </c>
      <c r="AF2321" s="57" t="s">
        <v>2901</v>
      </c>
      <c r="AG2321" s="58" t="s">
        <v>173</v>
      </c>
      <c r="AH2321" s="52">
        <f t="shared" si="237"/>
        <v>44104</v>
      </c>
      <c r="AI2321" s="52">
        <f t="shared" si="238"/>
        <v>44104</v>
      </c>
      <c r="AJ2321" s="53" t="s">
        <v>402</v>
      </c>
    </row>
    <row r="2322" spans="1:36" ht="15" customHeight="1">
      <c r="A2322" s="51">
        <f t="shared" si="236"/>
        <v>2020</v>
      </c>
      <c r="B2322" s="52">
        <v>44013</v>
      </c>
      <c r="C2322" s="52">
        <v>44104</v>
      </c>
      <c r="D2322" s="53" t="s">
        <v>96</v>
      </c>
      <c r="E2322" s="53">
        <v>290</v>
      </c>
      <c r="F2322" s="53" t="s">
        <v>251</v>
      </c>
      <c r="G2322" s="53" t="s">
        <v>251</v>
      </c>
      <c r="H2322" s="53" t="s">
        <v>293</v>
      </c>
      <c r="I2322" s="53" t="s">
        <v>2817</v>
      </c>
      <c r="J2322" s="53" t="s">
        <v>2818</v>
      </c>
      <c r="K2322" s="53" t="s">
        <v>306</v>
      </c>
      <c r="L2322" s="53" t="s">
        <v>101</v>
      </c>
      <c r="M2322" s="53" t="s">
        <v>2780</v>
      </c>
      <c r="N2322" s="53" t="s">
        <v>103</v>
      </c>
      <c r="O2322" s="53">
        <v>0</v>
      </c>
      <c r="P2322" s="54">
        <v>0</v>
      </c>
      <c r="Q2322" s="53" t="s">
        <v>121</v>
      </c>
      <c r="R2322" s="53" t="s">
        <v>122</v>
      </c>
      <c r="S2322" s="53" t="s">
        <v>122</v>
      </c>
      <c r="T2322" s="53" t="s">
        <v>121</v>
      </c>
      <c r="U2322" s="53" t="s">
        <v>122</v>
      </c>
      <c r="V2322" s="53" t="s">
        <v>122</v>
      </c>
      <c r="W2322" s="53" t="s">
        <v>296</v>
      </c>
      <c r="X2322" s="55">
        <v>44042</v>
      </c>
      <c r="Y2322" s="55">
        <v>44104</v>
      </c>
      <c r="Z2322" s="53">
        <f t="shared" si="240"/>
        <v>2312</v>
      </c>
      <c r="AA2322" s="54">
        <v>2644.8</v>
      </c>
      <c r="AB2322" s="54">
        <v>0</v>
      </c>
      <c r="AC2322" s="52"/>
      <c r="AD2322" s="56" t="s">
        <v>400</v>
      </c>
      <c r="AE2322" s="53">
        <f t="shared" si="239"/>
        <v>2315</v>
      </c>
      <c r="AF2322" s="57" t="s">
        <v>2901</v>
      </c>
      <c r="AG2322" s="58" t="s">
        <v>173</v>
      </c>
      <c r="AH2322" s="52">
        <f t="shared" si="237"/>
        <v>44104</v>
      </c>
      <c r="AI2322" s="52">
        <f t="shared" si="238"/>
        <v>44104</v>
      </c>
      <c r="AJ2322" s="53" t="s">
        <v>402</v>
      </c>
    </row>
    <row r="2323" spans="1:36" ht="15" customHeight="1">
      <c r="A2323" s="51">
        <f t="shared" si="236"/>
        <v>2020</v>
      </c>
      <c r="B2323" s="52">
        <v>44013</v>
      </c>
      <c r="C2323" s="52">
        <v>44104</v>
      </c>
      <c r="D2323" s="53" t="s">
        <v>96</v>
      </c>
      <c r="E2323" s="53">
        <v>290</v>
      </c>
      <c r="F2323" s="53" t="s">
        <v>251</v>
      </c>
      <c r="G2323" s="53" t="s">
        <v>251</v>
      </c>
      <c r="H2323" s="53" t="s">
        <v>293</v>
      </c>
      <c r="I2323" s="53" t="s">
        <v>2817</v>
      </c>
      <c r="J2323" s="53" t="s">
        <v>2818</v>
      </c>
      <c r="K2323" s="53" t="s">
        <v>306</v>
      </c>
      <c r="L2323" s="53" t="s">
        <v>101</v>
      </c>
      <c r="M2323" s="53" t="s">
        <v>2780</v>
      </c>
      <c r="N2323" s="53" t="s">
        <v>103</v>
      </c>
      <c r="O2323" s="53">
        <v>0</v>
      </c>
      <c r="P2323" s="54">
        <v>0</v>
      </c>
      <c r="Q2323" s="53" t="s">
        <v>121</v>
      </c>
      <c r="R2323" s="53" t="s">
        <v>122</v>
      </c>
      <c r="S2323" s="53" t="s">
        <v>122</v>
      </c>
      <c r="T2323" s="53" t="s">
        <v>121</v>
      </c>
      <c r="U2323" s="53" t="s">
        <v>122</v>
      </c>
      <c r="V2323" s="53" t="s">
        <v>122</v>
      </c>
      <c r="W2323" s="53" t="s">
        <v>296</v>
      </c>
      <c r="X2323" s="55">
        <v>44042</v>
      </c>
      <c r="Y2323" s="55">
        <v>44104</v>
      </c>
      <c r="Z2323" s="53">
        <f t="shared" si="240"/>
        <v>2313</v>
      </c>
      <c r="AA2323" s="54">
        <v>2644.8</v>
      </c>
      <c r="AB2323" s="54">
        <v>0</v>
      </c>
      <c r="AC2323" s="52"/>
      <c r="AD2323" s="56" t="s">
        <v>400</v>
      </c>
      <c r="AE2323" s="53">
        <f t="shared" si="239"/>
        <v>2316</v>
      </c>
      <c r="AF2323" s="57" t="s">
        <v>2901</v>
      </c>
      <c r="AG2323" s="58" t="s">
        <v>173</v>
      </c>
      <c r="AH2323" s="52">
        <f t="shared" si="237"/>
        <v>44104</v>
      </c>
      <c r="AI2323" s="52">
        <f t="shared" si="238"/>
        <v>44104</v>
      </c>
      <c r="AJ2323" s="53" t="s">
        <v>402</v>
      </c>
    </row>
    <row r="2324" spans="1:36" ht="15" customHeight="1">
      <c r="A2324" s="51">
        <f t="shared" si="236"/>
        <v>2020</v>
      </c>
      <c r="B2324" s="52">
        <v>44013</v>
      </c>
      <c r="C2324" s="52">
        <v>44104</v>
      </c>
      <c r="D2324" s="53" t="s">
        <v>96</v>
      </c>
      <c r="E2324" s="53">
        <v>290</v>
      </c>
      <c r="F2324" s="53" t="s">
        <v>251</v>
      </c>
      <c r="G2324" s="53" t="s">
        <v>251</v>
      </c>
      <c r="H2324" s="53" t="s">
        <v>293</v>
      </c>
      <c r="I2324" s="53" t="s">
        <v>2817</v>
      </c>
      <c r="J2324" s="53" t="s">
        <v>2818</v>
      </c>
      <c r="K2324" s="53" t="s">
        <v>306</v>
      </c>
      <c r="L2324" s="53" t="s">
        <v>101</v>
      </c>
      <c r="M2324" s="53" t="s">
        <v>2780</v>
      </c>
      <c r="N2324" s="53" t="s">
        <v>103</v>
      </c>
      <c r="O2324" s="53">
        <v>0</v>
      </c>
      <c r="P2324" s="54">
        <v>0</v>
      </c>
      <c r="Q2324" s="53" t="s">
        <v>121</v>
      </c>
      <c r="R2324" s="53" t="s">
        <v>122</v>
      </c>
      <c r="S2324" s="53" t="s">
        <v>122</v>
      </c>
      <c r="T2324" s="53" t="s">
        <v>121</v>
      </c>
      <c r="U2324" s="53" t="s">
        <v>122</v>
      </c>
      <c r="V2324" s="53" t="s">
        <v>122</v>
      </c>
      <c r="W2324" s="53" t="s">
        <v>296</v>
      </c>
      <c r="X2324" s="55">
        <v>44042</v>
      </c>
      <c r="Y2324" s="55">
        <v>44104</v>
      </c>
      <c r="Z2324" s="53">
        <f t="shared" si="240"/>
        <v>2314</v>
      </c>
      <c r="AA2324" s="54">
        <v>2644.8</v>
      </c>
      <c r="AB2324" s="54">
        <v>0</v>
      </c>
      <c r="AC2324" s="52"/>
      <c r="AD2324" s="56" t="s">
        <v>400</v>
      </c>
      <c r="AE2324" s="53">
        <f t="shared" si="239"/>
        <v>2317</v>
      </c>
      <c r="AF2324" s="57" t="s">
        <v>2901</v>
      </c>
      <c r="AG2324" s="58" t="s">
        <v>173</v>
      </c>
      <c r="AH2324" s="52">
        <f t="shared" si="237"/>
        <v>44104</v>
      </c>
      <c r="AI2324" s="52">
        <f t="shared" si="238"/>
        <v>44104</v>
      </c>
      <c r="AJ2324" s="53" t="s">
        <v>402</v>
      </c>
    </row>
    <row r="2325" spans="1:36" ht="15" customHeight="1">
      <c r="A2325" s="51">
        <f t="shared" si="236"/>
        <v>2020</v>
      </c>
      <c r="B2325" s="52">
        <v>44013</v>
      </c>
      <c r="C2325" s="52">
        <v>44104</v>
      </c>
      <c r="D2325" s="53" t="s">
        <v>96</v>
      </c>
      <c r="E2325" s="53">
        <v>290</v>
      </c>
      <c r="F2325" s="53" t="s">
        <v>251</v>
      </c>
      <c r="G2325" s="53" t="s">
        <v>251</v>
      </c>
      <c r="H2325" s="53" t="s">
        <v>293</v>
      </c>
      <c r="I2325" s="53" t="s">
        <v>2817</v>
      </c>
      <c r="J2325" s="53" t="s">
        <v>2818</v>
      </c>
      <c r="K2325" s="53" t="s">
        <v>306</v>
      </c>
      <c r="L2325" s="53" t="s">
        <v>101</v>
      </c>
      <c r="M2325" s="53" t="s">
        <v>2780</v>
      </c>
      <c r="N2325" s="53" t="s">
        <v>103</v>
      </c>
      <c r="O2325" s="53">
        <v>0</v>
      </c>
      <c r="P2325" s="54">
        <v>0</v>
      </c>
      <c r="Q2325" s="53" t="s">
        <v>121</v>
      </c>
      <c r="R2325" s="53" t="s">
        <v>122</v>
      </c>
      <c r="S2325" s="53" t="s">
        <v>122</v>
      </c>
      <c r="T2325" s="53" t="s">
        <v>121</v>
      </c>
      <c r="U2325" s="53" t="s">
        <v>122</v>
      </c>
      <c r="V2325" s="53" t="s">
        <v>122</v>
      </c>
      <c r="W2325" s="53" t="s">
        <v>296</v>
      </c>
      <c r="X2325" s="55">
        <v>44042</v>
      </c>
      <c r="Y2325" s="55">
        <v>44104</v>
      </c>
      <c r="Z2325" s="53">
        <f t="shared" si="240"/>
        <v>2315</v>
      </c>
      <c r="AA2325" s="54">
        <v>2644.8</v>
      </c>
      <c r="AB2325" s="54">
        <v>0</v>
      </c>
      <c r="AC2325" s="52"/>
      <c r="AD2325" s="56" t="s">
        <v>400</v>
      </c>
      <c r="AE2325" s="53">
        <f t="shared" si="239"/>
        <v>2318</v>
      </c>
      <c r="AF2325" s="57" t="s">
        <v>2901</v>
      </c>
      <c r="AG2325" s="58" t="s">
        <v>173</v>
      </c>
      <c r="AH2325" s="52">
        <f t="shared" si="237"/>
        <v>44104</v>
      </c>
      <c r="AI2325" s="52">
        <f t="shared" si="238"/>
        <v>44104</v>
      </c>
      <c r="AJ2325" s="53" t="s">
        <v>402</v>
      </c>
    </row>
    <row r="2326" spans="1:36" ht="15" customHeight="1">
      <c r="A2326" s="51">
        <f t="shared" si="236"/>
        <v>2020</v>
      </c>
      <c r="B2326" s="52">
        <v>44013</v>
      </c>
      <c r="C2326" s="52">
        <v>44104</v>
      </c>
      <c r="D2326" s="53" t="s">
        <v>96</v>
      </c>
      <c r="E2326" s="53">
        <v>290</v>
      </c>
      <c r="F2326" s="53" t="s">
        <v>251</v>
      </c>
      <c r="G2326" s="53" t="s">
        <v>251</v>
      </c>
      <c r="H2326" s="53" t="s">
        <v>293</v>
      </c>
      <c r="I2326" s="53" t="s">
        <v>2817</v>
      </c>
      <c r="J2326" s="53" t="s">
        <v>2818</v>
      </c>
      <c r="K2326" s="53" t="s">
        <v>306</v>
      </c>
      <c r="L2326" s="53" t="s">
        <v>101</v>
      </c>
      <c r="M2326" s="53" t="s">
        <v>2780</v>
      </c>
      <c r="N2326" s="53" t="s">
        <v>103</v>
      </c>
      <c r="O2326" s="53">
        <v>0</v>
      </c>
      <c r="P2326" s="54">
        <v>0</v>
      </c>
      <c r="Q2326" s="53" t="s">
        <v>121</v>
      </c>
      <c r="R2326" s="53" t="s">
        <v>122</v>
      </c>
      <c r="S2326" s="53" t="s">
        <v>122</v>
      </c>
      <c r="T2326" s="53" t="s">
        <v>121</v>
      </c>
      <c r="U2326" s="53" t="s">
        <v>122</v>
      </c>
      <c r="V2326" s="53" t="s">
        <v>122</v>
      </c>
      <c r="W2326" s="53" t="s">
        <v>296</v>
      </c>
      <c r="X2326" s="55">
        <v>44042</v>
      </c>
      <c r="Y2326" s="55">
        <v>44104</v>
      </c>
      <c r="Z2326" s="53">
        <f t="shared" si="240"/>
        <v>2316</v>
      </c>
      <c r="AA2326" s="54">
        <v>2644.8</v>
      </c>
      <c r="AB2326" s="54">
        <v>0</v>
      </c>
      <c r="AC2326" s="52"/>
      <c r="AD2326" s="56" t="s">
        <v>400</v>
      </c>
      <c r="AE2326" s="53">
        <f t="shared" si="239"/>
        <v>2319</v>
      </c>
      <c r="AF2326" s="57" t="s">
        <v>2901</v>
      </c>
      <c r="AG2326" s="58" t="s">
        <v>173</v>
      </c>
      <c r="AH2326" s="52">
        <f t="shared" si="237"/>
        <v>44104</v>
      </c>
      <c r="AI2326" s="52">
        <f t="shared" si="238"/>
        <v>44104</v>
      </c>
      <c r="AJ2326" s="53" t="s">
        <v>402</v>
      </c>
    </row>
    <row r="2327" spans="1:36" ht="15" customHeight="1">
      <c r="A2327" s="51">
        <f t="shared" si="236"/>
        <v>2020</v>
      </c>
      <c r="B2327" s="52">
        <v>44013</v>
      </c>
      <c r="C2327" s="52">
        <v>44104</v>
      </c>
      <c r="D2327" s="53" t="s">
        <v>96</v>
      </c>
      <c r="E2327" s="53">
        <v>290</v>
      </c>
      <c r="F2327" s="53" t="s">
        <v>251</v>
      </c>
      <c r="G2327" s="53" t="s">
        <v>251</v>
      </c>
      <c r="H2327" s="53" t="s">
        <v>293</v>
      </c>
      <c r="I2327" s="53" t="s">
        <v>2817</v>
      </c>
      <c r="J2327" s="53" t="s">
        <v>2818</v>
      </c>
      <c r="K2327" s="53" t="s">
        <v>306</v>
      </c>
      <c r="L2327" s="53" t="s">
        <v>101</v>
      </c>
      <c r="M2327" s="53" t="s">
        <v>2780</v>
      </c>
      <c r="N2327" s="53" t="s">
        <v>103</v>
      </c>
      <c r="O2327" s="53">
        <v>0</v>
      </c>
      <c r="P2327" s="54">
        <v>0</v>
      </c>
      <c r="Q2327" s="53" t="s">
        <v>121</v>
      </c>
      <c r="R2327" s="53" t="s">
        <v>122</v>
      </c>
      <c r="S2327" s="53" t="s">
        <v>122</v>
      </c>
      <c r="T2327" s="53" t="s">
        <v>121</v>
      </c>
      <c r="U2327" s="53" t="s">
        <v>122</v>
      </c>
      <c r="V2327" s="53" t="s">
        <v>122</v>
      </c>
      <c r="W2327" s="53" t="s">
        <v>296</v>
      </c>
      <c r="X2327" s="55">
        <v>44042</v>
      </c>
      <c r="Y2327" s="55">
        <v>44104</v>
      </c>
      <c r="Z2327" s="53">
        <f t="shared" si="240"/>
        <v>2317</v>
      </c>
      <c r="AA2327" s="54">
        <v>2644.8</v>
      </c>
      <c r="AB2327" s="54">
        <v>0</v>
      </c>
      <c r="AC2327" s="52"/>
      <c r="AD2327" s="56" t="s">
        <v>400</v>
      </c>
      <c r="AE2327" s="53">
        <f t="shared" si="239"/>
        <v>2320</v>
      </c>
      <c r="AF2327" s="57" t="s">
        <v>2901</v>
      </c>
      <c r="AG2327" s="58" t="s">
        <v>173</v>
      </c>
      <c r="AH2327" s="52">
        <f t="shared" si="237"/>
        <v>44104</v>
      </c>
      <c r="AI2327" s="52">
        <f t="shared" si="238"/>
        <v>44104</v>
      </c>
      <c r="AJ2327" s="53" t="s">
        <v>402</v>
      </c>
    </row>
    <row r="2328" spans="1:36" ht="15" customHeight="1">
      <c r="A2328" s="51">
        <f t="shared" si="236"/>
        <v>2020</v>
      </c>
      <c r="B2328" s="52">
        <v>44013</v>
      </c>
      <c r="C2328" s="52">
        <v>44104</v>
      </c>
      <c r="D2328" s="53" t="s">
        <v>96</v>
      </c>
      <c r="E2328" s="53">
        <v>290</v>
      </c>
      <c r="F2328" s="53" t="s">
        <v>251</v>
      </c>
      <c r="G2328" s="53" t="s">
        <v>251</v>
      </c>
      <c r="H2328" s="53" t="s">
        <v>293</v>
      </c>
      <c r="I2328" s="53" t="s">
        <v>2817</v>
      </c>
      <c r="J2328" s="53" t="s">
        <v>2818</v>
      </c>
      <c r="K2328" s="53" t="s">
        <v>306</v>
      </c>
      <c r="L2328" s="53" t="s">
        <v>101</v>
      </c>
      <c r="M2328" s="53" t="s">
        <v>2780</v>
      </c>
      <c r="N2328" s="53" t="s">
        <v>103</v>
      </c>
      <c r="O2328" s="53">
        <v>0</v>
      </c>
      <c r="P2328" s="54">
        <v>0</v>
      </c>
      <c r="Q2328" s="53" t="s">
        <v>121</v>
      </c>
      <c r="R2328" s="53" t="s">
        <v>122</v>
      </c>
      <c r="S2328" s="53" t="s">
        <v>122</v>
      </c>
      <c r="T2328" s="53" t="s">
        <v>121</v>
      </c>
      <c r="U2328" s="53" t="s">
        <v>122</v>
      </c>
      <c r="V2328" s="53" t="s">
        <v>122</v>
      </c>
      <c r="W2328" s="53" t="s">
        <v>296</v>
      </c>
      <c r="X2328" s="55">
        <v>44042</v>
      </c>
      <c r="Y2328" s="55">
        <v>44104</v>
      </c>
      <c r="Z2328" s="53">
        <f t="shared" si="240"/>
        <v>2318</v>
      </c>
      <c r="AA2328" s="54">
        <v>2644.8</v>
      </c>
      <c r="AB2328" s="54">
        <v>0</v>
      </c>
      <c r="AC2328" s="52"/>
      <c r="AD2328" s="56" t="s">
        <v>400</v>
      </c>
      <c r="AE2328" s="53">
        <f t="shared" si="239"/>
        <v>2321</v>
      </c>
      <c r="AF2328" s="57" t="s">
        <v>2901</v>
      </c>
      <c r="AG2328" s="58" t="s">
        <v>173</v>
      </c>
      <c r="AH2328" s="52">
        <f t="shared" si="237"/>
        <v>44104</v>
      </c>
      <c r="AI2328" s="52">
        <f t="shared" si="238"/>
        <v>44104</v>
      </c>
      <c r="AJ2328" s="53" t="s">
        <v>402</v>
      </c>
    </row>
    <row r="2329" spans="1:36" ht="15" customHeight="1">
      <c r="A2329" s="51">
        <f t="shared" si="236"/>
        <v>2020</v>
      </c>
      <c r="B2329" s="52">
        <v>44013</v>
      </c>
      <c r="C2329" s="52">
        <v>44104</v>
      </c>
      <c r="D2329" s="53" t="s">
        <v>96</v>
      </c>
      <c r="E2329" s="53">
        <v>290</v>
      </c>
      <c r="F2329" s="53" t="s">
        <v>251</v>
      </c>
      <c r="G2329" s="53" t="s">
        <v>251</v>
      </c>
      <c r="H2329" s="53" t="s">
        <v>293</v>
      </c>
      <c r="I2329" s="53" t="s">
        <v>2817</v>
      </c>
      <c r="J2329" s="53" t="s">
        <v>2818</v>
      </c>
      <c r="K2329" s="53" t="s">
        <v>306</v>
      </c>
      <c r="L2329" s="53" t="s">
        <v>101</v>
      </c>
      <c r="M2329" s="53" t="s">
        <v>2780</v>
      </c>
      <c r="N2329" s="53" t="s">
        <v>103</v>
      </c>
      <c r="O2329" s="53">
        <v>0</v>
      </c>
      <c r="P2329" s="54">
        <v>0</v>
      </c>
      <c r="Q2329" s="53" t="s">
        <v>121</v>
      </c>
      <c r="R2329" s="53" t="s">
        <v>122</v>
      </c>
      <c r="S2329" s="53" t="s">
        <v>122</v>
      </c>
      <c r="T2329" s="53" t="s">
        <v>121</v>
      </c>
      <c r="U2329" s="53" t="s">
        <v>122</v>
      </c>
      <c r="V2329" s="53" t="s">
        <v>122</v>
      </c>
      <c r="W2329" s="53" t="s">
        <v>296</v>
      </c>
      <c r="X2329" s="55">
        <v>44042</v>
      </c>
      <c r="Y2329" s="55">
        <v>44104</v>
      </c>
      <c r="Z2329" s="53">
        <f t="shared" si="240"/>
        <v>2319</v>
      </c>
      <c r="AA2329" s="54">
        <v>2644.8</v>
      </c>
      <c r="AB2329" s="54">
        <v>0</v>
      </c>
      <c r="AC2329" s="52"/>
      <c r="AD2329" s="56" t="s">
        <v>400</v>
      </c>
      <c r="AE2329" s="53">
        <f t="shared" si="239"/>
        <v>2322</v>
      </c>
      <c r="AF2329" s="57" t="s">
        <v>2901</v>
      </c>
      <c r="AG2329" s="58" t="s">
        <v>173</v>
      </c>
      <c r="AH2329" s="52">
        <f t="shared" si="237"/>
        <v>44104</v>
      </c>
      <c r="AI2329" s="52">
        <f t="shared" si="238"/>
        <v>44104</v>
      </c>
      <c r="AJ2329" s="53" t="s">
        <v>402</v>
      </c>
    </row>
    <row r="2330" spans="1:36" ht="15" customHeight="1">
      <c r="A2330" s="51">
        <f t="shared" si="236"/>
        <v>2020</v>
      </c>
      <c r="B2330" s="52">
        <v>44013</v>
      </c>
      <c r="C2330" s="52">
        <v>44104</v>
      </c>
      <c r="D2330" s="53" t="s">
        <v>96</v>
      </c>
      <c r="E2330" s="53">
        <v>290</v>
      </c>
      <c r="F2330" s="53" t="s">
        <v>251</v>
      </c>
      <c r="G2330" s="53" t="s">
        <v>251</v>
      </c>
      <c r="H2330" s="53" t="s">
        <v>293</v>
      </c>
      <c r="I2330" s="53" t="s">
        <v>2817</v>
      </c>
      <c r="J2330" s="53" t="s">
        <v>2818</v>
      </c>
      <c r="K2330" s="53" t="s">
        <v>306</v>
      </c>
      <c r="L2330" s="53" t="s">
        <v>101</v>
      </c>
      <c r="M2330" s="53" t="s">
        <v>2780</v>
      </c>
      <c r="N2330" s="53" t="s">
        <v>103</v>
      </c>
      <c r="O2330" s="53">
        <v>0</v>
      </c>
      <c r="P2330" s="54">
        <v>0</v>
      </c>
      <c r="Q2330" s="53" t="s">
        <v>121</v>
      </c>
      <c r="R2330" s="53" t="s">
        <v>122</v>
      </c>
      <c r="S2330" s="53" t="s">
        <v>122</v>
      </c>
      <c r="T2330" s="53" t="s">
        <v>121</v>
      </c>
      <c r="U2330" s="53" t="s">
        <v>122</v>
      </c>
      <c r="V2330" s="53" t="s">
        <v>122</v>
      </c>
      <c r="W2330" s="53" t="s">
        <v>296</v>
      </c>
      <c r="X2330" s="55">
        <v>44042</v>
      </c>
      <c r="Y2330" s="55">
        <v>44104</v>
      </c>
      <c r="Z2330" s="53">
        <f t="shared" si="240"/>
        <v>2320</v>
      </c>
      <c r="AA2330" s="54">
        <v>661.2</v>
      </c>
      <c r="AB2330" s="54">
        <v>0</v>
      </c>
      <c r="AC2330" s="52"/>
      <c r="AD2330" s="56" t="s">
        <v>400</v>
      </c>
      <c r="AE2330" s="53">
        <f t="shared" si="239"/>
        <v>2323</v>
      </c>
      <c r="AF2330" s="57" t="s">
        <v>2902</v>
      </c>
      <c r="AG2330" s="58" t="s">
        <v>173</v>
      </c>
      <c r="AH2330" s="52">
        <f t="shared" si="237"/>
        <v>44104</v>
      </c>
      <c r="AI2330" s="52">
        <f t="shared" si="238"/>
        <v>44104</v>
      </c>
      <c r="AJ2330" s="53" t="s">
        <v>402</v>
      </c>
    </row>
    <row r="2331" spans="1:36" ht="15" customHeight="1">
      <c r="A2331" s="51">
        <f t="shared" si="236"/>
        <v>2020</v>
      </c>
      <c r="B2331" s="52">
        <v>44013</v>
      </c>
      <c r="C2331" s="52">
        <v>44104</v>
      </c>
      <c r="D2331" s="53" t="s">
        <v>96</v>
      </c>
      <c r="E2331" s="53">
        <v>290</v>
      </c>
      <c r="F2331" s="53" t="s">
        <v>251</v>
      </c>
      <c r="G2331" s="53" t="s">
        <v>251</v>
      </c>
      <c r="H2331" s="53" t="s">
        <v>293</v>
      </c>
      <c r="I2331" s="53" t="s">
        <v>2817</v>
      </c>
      <c r="J2331" s="53" t="s">
        <v>2818</v>
      </c>
      <c r="K2331" s="53" t="s">
        <v>306</v>
      </c>
      <c r="L2331" s="53" t="s">
        <v>101</v>
      </c>
      <c r="M2331" s="53" t="s">
        <v>2780</v>
      </c>
      <c r="N2331" s="53" t="s">
        <v>103</v>
      </c>
      <c r="O2331" s="53">
        <v>0</v>
      </c>
      <c r="P2331" s="54">
        <v>0</v>
      </c>
      <c r="Q2331" s="53" t="s">
        <v>121</v>
      </c>
      <c r="R2331" s="53" t="s">
        <v>122</v>
      </c>
      <c r="S2331" s="53" t="s">
        <v>122</v>
      </c>
      <c r="T2331" s="53" t="s">
        <v>121</v>
      </c>
      <c r="U2331" s="53" t="s">
        <v>122</v>
      </c>
      <c r="V2331" s="53" t="s">
        <v>122</v>
      </c>
      <c r="W2331" s="53" t="s">
        <v>296</v>
      </c>
      <c r="X2331" s="55">
        <v>44042</v>
      </c>
      <c r="Y2331" s="55">
        <v>44104</v>
      </c>
      <c r="Z2331" s="53">
        <f t="shared" si="240"/>
        <v>2321</v>
      </c>
      <c r="AA2331" s="54">
        <v>661.2</v>
      </c>
      <c r="AB2331" s="54">
        <v>0</v>
      </c>
      <c r="AC2331" s="52"/>
      <c r="AD2331" s="56" t="s">
        <v>400</v>
      </c>
      <c r="AE2331" s="53">
        <f t="shared" si="239"/>
        <v>2324</v>
      </c>
      <c r="AF2331" s="57" t="s">
        <v>2902</v>
      </c>
      <c r="AG2331" s="58" t="s">
        <v>173</v>
      </c>
      <c r="AH2331" s="52">
        <f t="shared" si="237"/>
        <v>44104</v>
      </c>
      <c r="AI2331" s="52">
        <f t="shared" si="238"/>
        <v>44104</v>
      </c>
      <c r="AJ2331" s="53" t="s">
        <v>402</v>
      </c>
    </row>
    <row r="2332" spans="1:36" ht="15" customHeight="1">
      <c r="A2332" s="51">
        <f t="shared" si="236"/>
        <v>2020</v>
      </c>
      <c r="B2332" s="52">
        <v>44013</v>
      </c>
      <c r="C2332" s="52">
        <v>44104</v>
      </c>
      <c r="D2332" s="53" t="s">
        <v>96</v>
      </c>
      <c r="E2332" s="53">
        <v>290</v>
      </c>
      <c r="F2332" s="53" t="s">
        <v>251</v>
      </c>
      <c r="G2332" s="53" t="s">
        <v>251</v>
      </c>
      <c r="H2332" s="53" t="s">
        <v>293</v>
      </c>
      <c r="I2332" s="53" t="s">
        <v>2817</v>
      </c>
      <c r="J2332" s="53" t="s">
        <v>2818</v>
      </c>
      <c r="K2332" s="53" t="s">
        <v>306</v>
      </c>
      <c r="L2332" s="53" t="s">
        <v>101</v>
      </c>
      <c r="M2332" s="53" t="s">
        <v>2780</v>
      </c>
      <c r="N2332" s="53" t="s">
        <v>103</v>
      </c>
      <c r="O2332" s="53">
        <v>0</v>
      </c>
      <c r="P2332" s="54">
        <v>0</v>
      </c>
      <c r="Q2332" s="53" t="s">
        <v>121</v>
      </c>
      <c r="R2332" s="53" t="s">
        <v>122</v>
      </c>
      <c r="S2332" s="53" t="s">
        <v>122</v>
      </c>
      <c r="T2332" s="53" t="s">
        <v>121</v>
      </c>
      <c r="U2332" s="53" t="s">
        <v>122</v>
      </c>
      <c r="V2332" s="53" t="s">
        <v>122</v>
      </c>
      <c r="W2332" s="53" t="s">
        <v>296</v>
      </c>
      <c r="X2332" s="55">
        <v>44042</v>
      </c>
      <c r="Y2332" s="55">
        <v>44104</v>
      </c>
      <c r="Z2332" s="53">
        <f t="shared" si="240"/>
        <v>2322</v>
      </c>
      <c r="AA2332" s="54">
        <v>661.2</v>
      </c>
      <c r="AB2332" s="54">
        <v>0</v>
      </c>
      <c r="AC2332" s="52"/>
      <c r="AD2332" s="56" t="s">
        <v>400</v>
      </c>
      <c r="AE2332" s="53">
        <f t="shared" si="239"/>
        <v>2325</v>
      </c>
      <c r="AF2332" s="57" t="s">
        <v>2902</v>
      </c>
      <c r="AG2332" s="58" t="s">
        <v>173</v>
      </c>
      <c r="AH2332" s="52">
        <f t="shared" si="237"/>
        <v>44104</v>
      </c>
      <c r="AI2332" s="52">
        <f t="shared" si="238"/>
        <v>44104</v>
      </c>
      <c r="AJ2332" s="53" t="s">
        <v>402</v>
      </c>
    </row>
    <row r="2333" spans="1:36" ht="15" customHeight="1">
      <c r="A2333" s="51">
        <f t="shared" si="236"/>
        <v>2020</v>
      </c>
      <c r="B2333" s="52">
        <v>44013</v>
      </c>
      <c r="C2333" s="52">
        <v>44104</v>
      </c>
      <c r="D2333" s="53" t="s">
        <v>96</v>
      </c>
      <c r="E2333" s="53">
        <v>290</v>
      </c>
      <c r="F2333" s="53" t="s">
        <v>251</v>
      </c>
      <c r="G2333" s="53" t="s">
        <v>251</v>
      </c>
      <c r="H2333" s="53" t="s">
        <v>293</v>
      </c>
      <c r="I2333" s="53" t="s">
        <v>2817</v>
      </c>
      <c r="J2333" s="53" t="s">
        <v>2818</v>
      </c>
      <c r="K2333" s="53" t="s">
        <v>306</v>
      </c>
      <c r="L2333" s="53" t="s">
        <v>101</v>
      </c>
      <c r="M2333" s="53" t="s">
        <v>2780</v>
      </c>
      <c r="N2333" s="53" t="s">
        <v>103</v>
      </c>
      <c r="O2333" s="53">
        <v>0</v>
      </c>
      <c r="P2333" s="54">
        <v>0</v>
      </c>
      <c r="Q2333" s="53" t="s">
        <v>121</v>
      </c>
      <c r="R2333" s="53" t="s">
        <v>122</v>
      </c>
      <c r="S2333" s="53" t="s">
        <v>122</v>
      </c>
      <c r="T2333" s="53" t="s">
        <v>121</v>
      </c>
      <c r="U2333" s="53" t="s">
        <v>122</v>
      </c>
      <c r="V2333" s="53" t="s">
        <v>122</v>
      </c>
      <c r="W2333" s="53" t="s">
        <v>296</v>
      </c>
      <c r="X2333" s="55">
        <v>44042</v>
      </c>
      <c r="Y2333" s="55">
        <v>44104</v>
      </c>
      <c r="Z2333" s="53">
        <f t="shared" si="240"/>
        <v>2323</v>
      </c>
      <c r="AA2333" s="54">
        <v>661.2</v>
      </c>
      <c r="AB2333" s="54">
        <v>0</v>
      </c>
      <c r="AC2333" s="52"/>
      <c r="AD2333" s="56" t="s">
        <v>400</v>
      </c>
      <c r="AE2333" s="53">
        <f t="shared" si="239"/>
        <v>2326</v>
      </c>
      <c r="AF2333" s="57" t="s">
        <v>2902</v>
      </c>
      <c r="AG2333" s="58" t="s">
        <v>173</v>
      </c>
      <c r="AH2333" s="52">
        <f t="shared" si="237"/>
        <v>44104</v>
      </c>
      <c r="AI2333" s="52">
        <f t="shared" si="238"/>
        <v>44104</v>
      </c>
      <c r="AJ2333" s="53" t="s">
        <v>402</v>
      </c>
    </row>
    <row r="2334" spans="1:36" ht="15" customHeight="1">
      <c r="A2334" s="51">
        <f t="shared" si="236"/>
        <v>2020</v>
      </c>
      <c r="B2334" s="52">
        <v>44013</v>
      </c>
      <c r="C2334" s="52">
        <v>44104</v>
      </c>
      <c r="D2334" s="53" t="s">
        <v>96</v>
      </c>
      <c r="E2334" s="53">
        <v>290</v>
      </c>
      <c r="F2334" s="53" t="s">
        <v>251</v>
      </c>
      <c r="G2334" s="53" t="s">
        <v>251</v>
      </c>
      <c r="H2334" s="53" t="s">
        <v>293</v>
      </c>
      <c r="I2334" s="53" t="s">
        <v>2817</v>
      </c>
      <c r="J2334" s="53" t="s">
        <v>2818</v>
      </c>
      <c r="K2334" s="53" t="s">
        <v>306</v>
      </c>
      <c r="L2334" s="53" t="s">
        <v>101</v>
      </c>
      <c r="M2334" s="53" t="s">
        <v>2780</v>
      </c>
      <c r="N2334" s="53" t="s">
        <v>103</v>
      </c>
      <c r="O2334" s="53">
        <v>0</v>
      </c>
      <c r="P2334" s="54">
        <v>0</v>
      </c>
      <c r="Q2334" s="53" t="s">
        <v>121</v>
      </c>
      <c r="R2334" s="53" t="s">
        <v>122</v>
      </c>
      <c r="S2334" s="53" t="s">
        <v>122</v>
      </c>
      <c r="T2334" s="53" t="s">
        <v>121</v>
      </c>
      <c r="U2334" s="53" t="s">
        <v>122</v>
      </c>
      <c r="V2334" s="53" t="s">
        <v>122</v>
      </c>
      <c r="W2334" s="53" t="s">
        <v>296</v>
      </c>
      <c r="X2334" s="55">
        <v>44042</v>
      </c>
      <c r="Y2334" s="55">
        <v>44104</v>
      </c>
      <c r="Z2334" s="53">
        <f t="shared" si="240"/>
        <v>2324</v>
      </c>
      <c r="AA2334" s="54">
        <v>661.2</v>
      </c>
      <c r="AB2334" s="54">
        <v>0</v>
      </c>
      <c r="AC2334" s="52"/>
      <c r="AD2334" s="56" t="s">
        <v>400</v>
      </c>
      <c r="AE2334" s="53">
        <f t="shared" si="239"/>
        <v>2327</v>
      </c>
      <c r="AF2334" s="57" t="s">
        <v>2902</v>
      </c>
      <c r="AG2334" s="58" t="s">
        <v>173</v>
      </c>
      <c r="AH2334" s="52">
        <f t="shared" si="237"/>
        <v>44104</v>
      </c>
      <c r="AI2334" s="52">
        <f t="shared" si="238"/>
        <v>44104</v>
      </c>
      <c r="AJ2334" s="53" t="s">
        <v>402</v>
      </c>
    </row>
    <row r="2335" spans="1:36" ht="15" customHeight="1">
      <c r="A2335" s="51">
        <f t="shared" si="236"/>
        <v>2020</v>
      </c>
      <c r="B2335" s="52">
        <v>44013</v>
      </c>
      <c r="C2335" s="52">
        <v>44104</v>
      </c>
      <c r="D2335" s="53" t="s">
        <v>96</v>
      </c>
      <c r="E2335" s="53">
        <v>290</v>
      </c>
      <c r="F2335" s="53" t="s">
        <v>251</v>
      </c>
      <c r="G2335" s="53" t="s">
        <v>251</v>
      </c>
      <c r="H2335" s="53" t="s">
        <v>293</v>
      </c>
      <c r="I2335" s="53" t="s">
        <v>2817</v>
      </c>
      <c r="J2335" s="53" t="s">
        <v>2818</v>
      </c>
      <c r="K2335" s="53" t="s">
        <v>306</v>
      </c>
      <c r="L2335" s="53" t="s">
        <v>101</v>
      </c>
      <c r="M2335" s="53" t="s">
        <v>2780</v>
      </c>
      <c r="N2335" s="53" t="s">
        <v>103</v>
      </c>
      <c r="O2335" s="53">
        <v>0</v>
      </c>
      <c r="P2335" s="54">
        <v>0</v>
      </c>
      <c r="Q2335" s="53" t="s">
        <v>121</v>
      </c>
      <c r="R2335" s="53" t="s">
        <v>122</v>
      </c>
      <c r="S2335" s="53" t="s">
        <v>122</v>
      </c>
      <c r="T2335" s="53" t="s">
        <v>121</v>
      </c>
      <c r="U2335" s="53" t="s">
        <v>122</v>
      </c>
      <c r="V2335" s="53" t="s">
        <v>122</v>
      </c>
      <c r="W2335" s="53" t="s">
        <v>296</v>
      </c>
      <c r="X2335" s="55">
        <v>44042</v>
      </c>
      <c r="Y2335" s="55">
        <v>44104</v>
      </c>
      <c r="Z2335" s="53">
        <f t="shared" si="240"/>
        <v>2325</v>
      </c>
      <c r="AA2335" s="54">
        <v>661.2</v>
      </c>
      <c r="AB2335" s="54">
        <v>0</v>
      </c>
      <c r="AC2335" s="52"/>
      <c r="AD2335" s="56" t="s">
        <v>400</v>
      </c>
      <c r="AE2335" s="53">
        <f t="shared" si="239"/>
        <v>2328</v>
      </c>
      <c r="AF2335" s="57" t="s">
        <v>2902</v>
      </c>
      <c r="AG2335" s="58" t="s">
        <v>173</v>
      </c>
      <c r="AH2335" s="52">
        <f t="shared" si="237"/>
        <v>44104</v>
      </c>
      <c r="AI2335" s="52">
        <f t="shared" si="238"/>
        <v>44104</v>
      </c>
      <c r="AJ2335" s="53" t="s">
        <v>402</v>
      </c>
    </row>
    <row r="2336" spans="1:36" ht="15" customHeight="1">
      <c r="A2336" s="51">
        <f t="shared" si="236"/>
        <v>2020</v>
      </c>
      <c r="B2336" s="52">
        <v>44013</v>
      </c>
      <c r="C2336" s="52">
        <v>44104</v>
      </c>
      <c r="D2336" s="53" t="s">
        <v>96</v>
      </c>
      <c r="E2336" s="53">
        <v>290</v>
      </c>
      <c r="F2336" s="53" t="s">
        <v>251</v>
      </c>
      <c r="G2336" s="53" t="s">
        <v>251</v>
      </c>
      <c r="H2336" s="53" t="s">
        <v>293</v>
      </c>
      <c r="I2336" s="53" t="s">
        <v>2817</v>
      </c>
      <c r="J2336" s="53" t="s">
        <v>2818</v>
      </c>
      <c r="K2336" s="53" t="s">
        <v>306</v>
      </c>
      <c r="L2336" s="53" t="s">
        <v>101</v>
      </c>
      <c r="M2336" s="53" t="s">
        <v>2780</v>
      </c>
      <c r="N2336" s="53" t="s">
        <v>103</v>
      </c>
      <c r="O2336" s="53">
        <v>0</v>
      </c>
      <c r="P2336" s="54">
        <v>0</v>
      </c>
      <c r="Q2336" s="53" t="s">
        <v>121</v>
      </c>
      <c r="R2336" s="53" t="s">
        <v>122</v>
      </c>
      <c r="S2336" s="53" t="s">
        <v>122</v>
      </c>
      <c r="T2336" s="53" t="s">
        <v>121</v>
      </c>
      <c r="U2336" s="53" t="s">
        <v>122</v>
      </c>
      <c r="V2336" s="53" t="s">
        <v>122</v>
      </c>
      <c r="W2336" s="53" t="s">
        <v>296</v>
      </c>
      <c r="X2336" s="55">
        <v>44042</v>
      </c>
      <c r="Y2336" s="55">
        <v>44104</v>
      </c>
      <c r="Z2336" s="53">
        <f t="shared" si="240"/>
        <v>2326</v>
      </c>
      <c r="AA2336" s="54">
        <v>661.2</v>
      </c>
      <c r="AB2336" s="54">
        <v>0</v>
      </c>
      <c r="AC2336" s="52"/>
      <c r="AD2336" s="56" t="s">
        <v>400</v>
      </c>
      <c r="AE2336" s="53">
        <f t="shared" si="239"/>
        <v>2329</v>
      </c>
      <c r="AF2336" s="57" t="s">
        <v>2902</v>
      </c>
      <c r="AG2336" s="58" t="s">
        <v>173</v>
      </c>
      <c r="AH2336" s="52">
        <f t="shared" si="237"/>
        <v>44104</v>
      </c>
      <c r="AI2336" s="52">
        <f t="shared" si="238"/>
        <v>44104</v>
      </c>
      <c r="AJ2336" s="53" t="s">
        <v>402</v>
      </c>
    </row>
    <row r="2337" spans="1:36" ht="15" customHeight="1">
      <c r="A2337" s="51">
        <f t="shared" si="236"/>
        <v>2020</v>
      </c>
      <c r="B2337" s="52">
        <v>44013</v>
      </c>
      <c r="C2337" s="52">
        <v>44104</v>
      </c>
      <c r="D2337" s="53" t="s">
        <v>96</v>
      </c>
      <c r="E2337" s="53">
        <v>290</v>
      </c>
      <c r="F2337" s="53" t="s">
        <v>251</v>
      </c>
      <c r="G2337" s="53" t="s">
        <v>251</v>
      </c>
      <c r="H2337" s="53" t="s">
        <v>293</v>
      </c>
      <c r="I2337" s="53" t="s">
        <v>2817</v>
      </c>
      <c r="J2337" s="53" t="s">
        <v>2818</v>
      </c>
      <c r="K2337" s="53" t="s">
        <v>306</v>
      </c>
      <c r="L2337" s="53" t="s">
        <v>101</v>
      </c>
      <c r="M2337" s="53" t="s">
        <v>2780</v>
      </c>
      <c r="N2337" s="53" t="s">
        <v>103</v>
      </c>
      <c r="O2337" s="53">
        <v>0</v>
      </c>
      <c r="P2337" s="54">
        <v>0</v>
      </c>
      <c r="Q2337" s="53" t="s">
        <v>121</v>
      </c>
      <c r="R2337" s="53" t="s">
        <v>122</v>
      </c>
      <c r="S2337" s="53" t="s">
        <v>122</v>
      </c>
      <c r="T2337" s="53" t="s">
        <v>121</v>
      </c>
      <c r="U2337" s="53" t="s">
        <v>122</v>
      </c>
      <c r="V2337" s="53" t="s">
        <v>122</v>
      </c>
      <c r="W2337" s="53" t="s">
        <v>296</v>
      </c>
      <c r="X2337" s="55">
        <v>44042</v>
      </c>
      <c r="Y2337" s="55">
        <v>44104</v>
      </c>
      <c r="Z2337" s="53">
        <f t="shared" si="240"/>
        <v>2327</v>
      </c>
      <c r="AA2337" s="54">
        <v>661.2</v>
      </c>
      <c r="AB2337" s="54">
        <v>0</v>
      </c>
      <c r="AC2337" s="52"/>
      <c r="AD2337" s="56" t="s">
        <v>400</v>
      </c>
      <c r="AE2337" s="53">
        <f t="shared" si="239"/>
        <v>2330</v>
      </c>
      <c r="AF2337" s="57" t="s">
        <v>2902</v>
      </c>
      <c r="AG2337" s="58" t="s">
        <v>173</v>
      </c>
      <c r="AH2337" s="52">
        <f t="shared" si="237"/>
        <v>44104</v>
      </c>
      <c r="AI2337" s="52">
        <f t="shared" si="238"/>
        <v>44104</v>
      </c>
      <c r="AJ2337" s="53" t="s">
        <v>402</v>
      </c>
    </row>
    <row r="2338" spans="1:36" ht="15" customHeight="1">
      <c r="A2338" s="51">
        <f t="shared" si="236"/>
        <v>2020</v>
      </c>
      <c r="B2338" s="52">
        <v>44013</v>
      </c>
      <c r="C2338" s="52">
        <v>44104</v>
      </c>
      <c r="D2338" s="53" t="s">
        <v>96</v>
      </c>
      <c r="E2338" s="53">
        <v>290</v>
      </c>
      <c r="F2338" s="53" t="s">
        <v>251</v>
      </c>
      <c r="G2338" s="53" t="s">
        <v>251</v>
      </c>
      <c r="H2338" s="53" t="s">
        <v>293</v>
      </c>
      <c r="I2338" s="53" t="s">
        <v>2817</v>
      </c>
      <c r="J2338" s="53" t="s">
        <v>2818</v>
      </c>
      <c r="K2338" s="53" t="s">
        <v>306</v>
      </c>
      <c r="L2338" s="53" t="s">
        <v>101</v>
      </c>
      <c r="M2338" s="53" t="s">
        <v>2780</v>
      </c>
      <c r="N2338" s="53" t="s">
        <v>103</v>
      </c>
      <c r="O2338" s="53">
        <v>0</v>
      </c>
      <c r="P2338" s="54">
        <v>0</v>
      </c>
      <c r="Q2338" s="53" t="s">
        <v>121</v>
      </c>
      <c r="R2338" s="53" t="s">
        <v>122</v>
      </c>
      <c r="S2338" s="53" t="s">
        <v>122</v>
      </c>
      <c r="T2338" s="53" t="s">
        <v>121</v>
      </c>
      <c r="U2338" s="53" t="s">
        <v>122</v>
      </c>
      <c r="V2338" s="53" t="s">
        <v>122</v>
      </c>
      <c r="W2338" s="53" t="s">
        <v>296</v>
      </c>
      <c r="X2338" s="55">
        <v>44042</v>
      </c>
      <c r="Y2338" s="55">
        <v>44104</v>
      </c>
      <c r="Z2338" s="53">
        <f t="shared" si="240"/>
        <v>2328</v>
      </c>
      <c r="AA2338" s="54">
        <v>661.2</v>
      </c>
      <c r="AB2338" s="54">
        <v>0</v>
      </c>
      <c r="AC2338" s="52"/>
      <c r="AD2338" s="56" t="s">
        <v>400</v>
      </c>
      <c r="AE2338" s="53">
        <f t="shared" si="239"/>
        <v>2331</v>
      </c>
      <c r="AF2338" s="57" t="s">
        <v>2902</v>
      </c>
      <c r="AG2338" s="58" t="s">
        <v>173</v>
      </c>
      <c r="AH2338" s="52">
        <f t="shared" si="237"/>
        <v>44104</v>
      </c>
      <c r="AI2338" s="52">
        <f t="shared" si="238"/>
        <v>44104</v>
      </c>
      <c r="AJ2338" s="53" t="s">
        <v>402</v>
      </c>
    </row>
    <row r="2339" spans="1:36" ht="15" customHeight="1">
      <c r="A2339" s="51">
        <f t="shared" si="236"/>
        <v>2020</v>
      </c>
      <c r="B2339" s="52">
        <v>44013</v>
      </c>
      <c r="C2339" s="52">
        <v>44104</v>
      </c>
      <c r="D2339" s="53" t="s">
        <v>96</v>
      </c>
      <c r="E2339" s="53">
        <v>290</v>
      </c>
      <c r="F2339" s="53" t="s">
        <v>251</v>
      </c>
      <c r="G2339" s="53" t="s">
        <v>251</v>
      </c>
      <c r="H2339" s="53" t="s">
        <v>293</v>
      </c>
      <c r="I2339" s="53" t="s">
        <v>2817</v>
      </c>
      <c r="J2339" s="53" t="s">
        <v>2818</v>
      </c>
      <c r="K2339" s="53" t="s">
        <v>306</v>
      </c>
      <c r="L2339" s="53" t="s">
        <v>101</v>
      </c>
      <c r="M2339" s="53" t="s">
        <v>2780</v>
      </c>
      <c r="N2339" s="53" t="s">
        <v>103</v>
      </c>
      <c r="O2339" s="53">
        <v>0</v>
      </c>
      <c r="P2339" s="54">
        <v>0</v>
      </c>
      <c r="Q2339" s="53" t="s">
        <v>121</v>
      </c>
      <c r="R2339" s="53" t="s">
        <v>122</v>
      </c>
      <c r="S2339" s="53" t="s">
        <v>122</v>
      </c>
      <c r="T2339" s="53" t="s">
        <v>121</v>
      </c>
      <c r="U2339" s="53" t="s">
        <v>122</v>
      </c>
      <c r="V2339" s="53" t="s">
        <v>122</v>
      </c>
      <c r="W2339" s="53" t="s">
        <v>296</v>
      </c>
      <c r="X2339" s="55">
        <v>44042</v>
      </c>
      <c r="Y2339" s="55">
        <v>44104</v>
      </c>
      <c r="Z2339" s="53">
        <f t="shared" si="240"/>
        <v>2329</v>
      </c>
      <c r="AA2339" s="54">
        <v>661.2</v>
      </c>
      <c r="AB2339" s="54">
        <v>0</v>
      </c>
      <c r="AC2339" s="52"/>
      <c r="AD2339" s="56" t="s">
        <v>400</v>
      </c>
      <c r="AE2339" s="53">
        <f t="shared" si="239"/>
        <v>2332</v>
      </c>
      <c r="AF2339" s="57" t="s">
        <v>2902</v>
      </c>
      <c r="AG2339" s="58" t="s">
        <v>173</v>
      </c>
      <c r="AH2339" s="52">
        <f t="shared" si="237"/>
        <v>44104</v>
      </c>
      <c r="AI2339" s="52">
        <f t="shared" si="238"/>
        <v>44104</v>
      </c>
      <c r="AJ2339" s="53" t="s">
        <v>402</v>
      </c>
    </row>
    <row r="2340" spans="1:36" ht="15" customHeight="1">
      <c r="A2340" s="51">
        <f t="shared" si="236"/>
        <v>2020</v>
      </c>
      <c r="B2340" s="52">
        <v>44013</v>
      </c>
      <c r="C2340" s="52">
        <v>44104</v>
      </c>
      <c r="D2340" s="53" t="s">
        <v>96</v>
      </c>
      <c r="E2340" s="53">
        <v>290</v>
      </c>
      <c r="F2340" s="53" t="s">
        <v>251</v>
      </c>
      <c r="G2340" s="53" t="s">
        <v>251</v>
      </c>
      <c r="H2340" s="53" t="s">
        <v>293</v>
      </c>
      <c r="I2340" s="53" t="s">
        <v>2817</v>
      </c>
      <c r="J2340" s="53" t="s">
        <v>2818</v>
      </c>
      <c r="K2340" s="53" t="s">
        <v>306</v>
      </c>
      <c r="L2340" s="53" t="s">
        <v>101</v>
      </c>
      <c r="M2340" s="53" t="s">
        <v>2780</v>
      </c>
      <c r="N2340" s="53" t="s">
        <v>103</v>
      </c>
      <c r="O2340" s="53">
        <v>0</v>
      </c>
      <c r="P2340" s="54">
        <v>0</v>
      </c>
      <c r="Q2340" s="53" t="s">
        <v>121</v>
      </c>
      <c r="R2340" s="53" t="s">
        <v>122</v>
      </c>
      <c r="S2340" s="53" t="s">
        <v>122</v>
      </c>
      <c r="T2340" s="53" t="s">
        <v>121</v>
      </c>
      <c r="U2340" s="53" t="s">
        <v>122</v>
      </c>
      <c r="V2340" s="53" t="s">
        <v>122</v>
      </c>
      <c r="W2340" s="53" t="s">
        <v>296</v>
      </c>
      <c r="X2340" s="55">
        <v>44042</v>
      </c>
      <c r="Y2340" s="55">
        <v>44104</v>
      </c>
      <c r="Z2340" s="53">
        <f t="shared" si="240"/>
        <v>2330</v>
      </c>
      <c r="AA2340" s="54">
        <v>1322.4</v>
      </c>
      <c r="AB2340" s="54">
        <v>0</v>
      </c>
      <c r="AC2340" s="52"/>
      <c r="AD2340" s="56" t="s">
        <v>400</v>
      </c>
      <c r="AE2340" s="53">
        <f t="shared" si="239"/>
        <v>2333</v>
      </c>
      <c r="AF2340" s="57" t="s">
        <v>2903</v>
      </c>
      <c r="AG2340" s="58" t="s">
        <v>173</v>
      </c>
      <c r="AH2340" s="52">
        <f t="shared" si="237"/>
        <v>44104</v>
      </c>
      <c r="AI2340" s="52">
        <f t="shared" si="238"/>
        <v>44104</v>
      </c>
      <c r="AJ2340" s="53" t="s">
        <v>402</v>
      </c>
    </row>
    <row r="2341" spans="1:36" ht="15" customHeight="1">
      <c r="A2341" s="51">
        <f t="shared" si="236"/>
        <v>2020</v>
      </c>
      <c r="B2341" s="52">
        <v>44013</v>
      </c>
      <c r="C2341" s="52">
        <v>44104</v>
      </c>
      <c r="D2341" s="53" t="s">
        <v>96</v>
      </c>
      <c r="E2341" s="53">
        <v>290</v>
      </c>
      <c r="F2341" s="53" t="s">
        <v>251</v>
      </c>
      <c r="G2341" s="53" t="s">
        <v>251</v>
      </c>
      <c r="H2341" s="53" t="s">
        <v>293</v>
      </c>
      <c r="I2341" s="53" t="s">
        <v>2817</v>
      </c>
      <c r="J2341" s="53" t="s">
        <v>2818</v>
      </c>
      <c r="K2341" s="53" t="s">
        <v>306</v>
      </c>
      <c r="L2341" s="53" t="s">
        <v>101</v>
      </c>
      <c r="M2341" s="53" t="s">
        <v>2780</v>
      </c>
      <c r="N2341" s="53" t="s">
        <v>103</v>
      </c>
      <c r="O2341" s="53">
        <v>0</v>
      </c>
      <c r="P2341" s="54">
        <v>0</v>
      </c>
      <c r="Q2341" s="53" t="s">
        <v>121</v>
      </c>
      <c r="R2341" s="53" t="s">
        <v>122</v>
      </c>
      <c r="S2341" s="53" t="s">
        <v>122</v>
      </c>
      <c r="T2341" s="53" t="s">
        <v>121</v>
      </c>
      <c r="U2341" s="53" t="s">
        <v>122</v>
      </c>
      <c r="V2341" s="53" t="s">
        <v>122</v>
      </c>
      <c r="W2341" s="53" t="s">
        <v>296</v>
      </c>
      <c r="X2341" s="55">
        <v>44042</v>
      </c>
      <c r="Y2341" s="55">
        <v>44104</v>
      </c>
      <c r="Z2341" s="53">
        <f t="shared" si="240"/>
        <v>2331</v>
      </c>
      <c r="AA2341" s="54">
        <v>1322.4</v>
      </c>
      <c r="AB2341" s="54">
        <v>0</v>
      </c>
      <c r="AC2341" s="52"/>
      <c r="AD2341" s="56" t="s">
        <v>400</v>
      </c>
      <c r="AE2341" s="53">
        <f t="shared" si="239"/>
        <v>2334</v>
      </c>
      <c r="AF2341" s="57" t="s">
        <v>2903</v>
      </c>
      <c r="AG2341" s="58" t="s">
        <v>173</v>
      </c>
      <c r="AH2341" s="52">
        <f t="shared" si="237"/>
        <v>44104</v>
      </c>
      <c r="AI2341" s="52">
        <f t="shared" si="238"/>
        <v>44104</v>
      </c>
      <c r="AJ2341" s="53" t="s">
        <v>402</v>
      </c>
    </row>
    <row r="2342" spans="1:36" ht="15" customHeight="1">
      <c r="A2342" s="51">
        <f t="shared" si="236"/>
        <v>2020</v>
      </c>
      <c r="B2342" s="52">
        <v>44013</v>
      </c>
      <c r="C2342" s="52">
        <v>44104</v>
      </c>
      <c r="D2342" s="53" t="s">
        <v>96</v>
      </c>
      <c r="E2342" s="53">
        <v>290</v>
      </c>
      <c r="F2342" s="53" t="s">
        <v>251</v>
      </c>
      <c r="G2342" s="53" t="s">
        <v>251</v>
      </c>
      <c r="H2342" s="53" t="s">
        <v>293</v>
      </c>
      <c r="I2342" s="53" t="s">
        <v>2817</v>
      </c>
      <c r="J2342" s="53" t="s">
        <v>2818</v>
      </c>
      <c r="K2342" s="53" t="s">
        <v>306</v>
      </c>
      <c r="L2342" s="53" t="s">
        <v>101</v>
      </c>
      <c r="M2342" s="53" t="s">
        <v>2780</v>
      </c>
      <c r="N2342" s="53" t="s">
        <v>103</v>
      </c>
      <c r="O2342" s="53">
        <v>0</v>
      </c>
      <c r="P2342" s="54">
        <v>0</v>
      </c>
      <c r="Q2342" s="53" t="s">
        <v>121</v>
      </c>
      <c r="R2342" s="53" t="s">
        <v>122</v>
      </c>
      <c r="S2342" s="53" t="s">
        <v>122</v>
      </c>
      <c r="T2342" s="53" t="s">
        <v>121</v>
      </c>
      <c r="U2342" s="53" t="s">
        <v>122</v>
      </c>
      <c r="V2342" s="53" t="s">
        <v>122</v>
      </c>
      <c r="W2342" s="53" t="s">
        <v>296</v>
      </c>
      <c r="X2342" s="55">
        <v>44042</v>
      </c>
      <c r="Y2342" s="55">
        <v>44104</v>
      </c>
      <c r="Z2342" s="53">
        <f t="shared" si="240"/>
        <v>2332</v>
      </c>
      <c r="AA2342" s="54">
        <v>1322.4</v>
      </c>
      <c r="AB2342" s="54">
        <v>0</v>
      </c>
      <c r="AC2342" s="52"/>
      <c r="AD2342" s="56" t="s">
        <v>400</v>
      </c>
      <c r="AE2342" s="53">
        <f t="shared" si="239"/>
        <v>2335</v>
      </c>
      <c r="AF2342" s="57" t="s">
        <v>2903</v>
      </c>
      <c r="AG2342" s="58" t="s">
        <v>173</v>
      </c>
      <c r="AH2342" s="52">
        <f t="shared" si="237"/>
        <v>44104</v>
      </c>
      <c r="AI2342" s="52">
        <f t="shared" si="238"/>
        <v>44104</v>
      </c>
      <c r="AJ2342" s="53" t="s">
        <v>402</v>
      </c>
    </row>
    <row r="2343" spans="1:36" ht="15" customHeight="1">
      <c r="A2343" s="51">
        <f t="shared" si="236"/>
        <v>2020</v>
      </c>
      <c r="B2343" s="52">
        <v>44013</v>
      </c>
      <c r="C2343" s="52">
        <v>44104</v>
      </c>
      <c r="D2343" s="53" t="s">
        <v>96</v>
      </c>
      <c r="E2343" s="53">
        <v>290</v>
      </c>
      <c r="F2343" s="53" t="s">
        <v>251</v>
      </c>
      <c r="G2343" s="53" t="s">
        <v>251</v>
      </c>
      <c r="H2343" s="53" t="s">
        <v>293</v>
      </c>
      <c r="I2343" s="53" t="s">
        <v>2817</v>
      </c>
      <c r="J2343" s="53" t="s">
        <v>2818</v>
      </c>
      <c r="K2343" s="53" t="s">
        <v>306</v>
      </c>
      <c r="L2343" s="53" t="s">
        <v>101</v>
      </c>
      <c r="M2343" s="53" t="s">
        <v>2780</v>
      </c>
      <c r="N2343" s="53" t="s">
        <v>103</v>
      </c>
      <c r="O2343" s="53">
        <v>0</v>
      </c>
      <c r="P2343" s="54">
        <v>0</v>
      </c>
      <c r="Q2343" s="53" t="s">
        <v>121</v>
      </c>
      <c r="R2343" s="53" t="s">
        <v>122</v>
      </c>
      <c r="S2343" s="53" t="s">
        <v>122</v>
      </c>
      <c r="T2343" s="53" t="s">
        <v>121</v>
      </c>
      <c r="U2343" s="53" t="s">
        <v>122</v>
      </c>
      <c r="V2343" s="53" t="s">
        <v>122</v>
      </c>
      <c r="W2343" s="53" t="s">
        <v>296</v>
      </c>
      <c r="X2343" s="55">
        <v>44042</v>
      </c>
      <c r="Y2343" s="55">
        <v>44104</v>
      </c>
      <c r="Z2343" s="53">
        <f t="shared" si="240"/>
        <v>2333</v>
      </c>
      <c r="AA2343" s="54">
        <v>1322.4</v>
      </c>
      <c r="AB2343" s="54">
        <v>0</v>
      </c>
      <c r="AC2343" s="52"/>
      <c r="AD2343" s="56" t="s">
        <v>400</v>
      </c>
      <c r="AE2343" s="53">
        <f t="shared" si="239"/>
        <v>2336</v>
      </c>
      <c r="AF2343" s="57" t="s">
        <v>2903</v>
      </c>
      <c r="AG2343" s="58" t="s">
        <v>173</v>
      </c>
      <c r="AH2343" s="52">
        <f t="shared" si="237"/>
        <v>44104</v>
      </c>
      <c r="AI2343" s="52">
        <f t="shared" si="238"/>
        <v>44104</v>
      </c>
      <c r="AJ2343" s="53" t="s">
        <v>402</v>
      </c>
    </row>
    <row r="2344" spans="1:36" ht="15" customHeight="1">
      <c r="A2344" s="51">
        <f t="shared" si="236"/>
        <v>2020</v>
      </c>
      <c r="B2344" s="52">
        <v>44013</v>
      </c>
      <c r="C2344" s="52">
        <v>44104</v>
      </c>
      <c r="D2344" s="53" t="s">
        <v>96</v>
      </c>
      <c r="E2344" s="53">
        <v>290</v>
      </c>
      <c r="F2344" s="53" t="s">
        <v>251</v>
      </c>
      <c r="G2344" s="53" t="s">
        <v>251</v>
      </c>
      <c r="H2344" s="53" t="s">
        <v>293</v>
      </c>
      <c r="I2344" s="53" t="s">
        <v>2817</v>
      </c>
      <c r="J2344" s="53" t="s">
        <v>2818</v>
      </c>
      <c r="K2344" s="53" t="s">
        <v>306</v>
      </c>
      <c r="L2344" s="53" t="s">
        <v>101</v>
      </c>
      <c r="M2344" s="53" t="s">
        <v>2780</v>
      </c>
      <c r="N2344" s="53" t="s">
        <v>103</v>
      </c>
      <c r="O2344" s="53">
        <v>0</v>
      </c>
      <c r="P2344" s="54">
        <v>0</v>
      </c>
      <c r="Q2344" s="53" t="s">
        <v>121</v>
      </c>
      <c r="R2344" s="53" t="s">
        <v>122</v>
      </c>
      <c r="S2344" s="53" t="s">
        <v>122</v>
      </c>
      <c r="T2344" s="53" t="s">
        <v>121</v>
      </c>
      <c r="U2344" s="53" t="s">
        <v>122</v>
      </c>
      <c r="V2344" s="53" t="s">
        <v>122</v>
      </c>
      <c r="W2344" s="53" t="s">
        <v>296</v>
      </c>
      <c r="X2344" s="55">
        <v>44042</v>
      </c>
      <c r="Y2344" s="55">
        <v>44104</v>
      </c>
      <c r="Z2344" s="53">
        <f t="shared" si="240"/>
        <v>2334</v>
      </c>
      <c r="AA2344" s="54">
        <v>1322.4</v>
      </c>
      <c r="AB2344" s="54">
        <v>0</v>
      </c>
      <c r="AC2344" s="52"/>
      <c r="AD2344" s="56" t="s">
        <v>400</v>
      </c>
      <c r="AE2344" s="53">
        <f t="shared" si="239"/>
        <v>2337</v>
      </c>
      <c r="AF2344" s="57" t="s">
        <v>2903</v>
      </c>
      <c r="AG2344" s="58" t="s">
        <v>173</v>
      </c>
      <c r="AH2344" s="52">
        <f t="shared" si="237"/>
        <v>44104</v>
      </c>
      <c r="AI2344" s="52">
        <f t="shared" si="238"/>
        <v>44104</v>
      </c>
      <c r="AJ2344" s="53" t="s">
        <v>402</v>
      </c>
    </row>
    <row r="2345" spans="1:36" ht="15" customHeight="1">
      <c r="A2345" s="51">
        <f t="shared" si="236"/>
        <v>2020</v>
      </c>
      <c r="B2345" s="52">
        <v>44013</v>
      </c>
      <c r="C2345" s="52">
        <v>44104</v>
      </c>
      <c r="D2345" s="53" t="s">
        <v>96</v>
      </c>
      <c r="E2345" s="53">
        <v>290</v>
      </c>
      <c r="F2345" s="53" t="s">
        <v>251</v>
      </c>
      <c r="G2345" s="53" t="s">
        <v>251</v>
      </c>
      <c r="H2345" s="53" t="s">
        <v>293</v>
      </c>
      <c r="I2345" s="53" t="s">
        <v>2817</v>
      </c>
      <c r="J2345" s="53" t="s">
        <v>2818</v>
      </c>
      <c r="K2345" s="53" t="s">
        <v>306</v>
      </c>
      <c r="L2345" s="53" t="s">
        <v>101</v>
      </c>
      <c r="M2345" s="53" t="s">
        <v>2780</v>
      </c>
      <c r="N2345" s="53" t="s">
        <v>103</v>
      </c>
      <c r="O2345" s="53">
        <v>0</v>
      </c>
      <c r="P2345" s="54">
        <v>0</v>
      </c>
      <c r="Q2345" s="53" t="s">
        <v>121</v>
      </c>
      <c r="R2345" s="53" t="s">
        <v>122</v>
      </c>
      <c r="S2345" s="53" t="s">
        <v>122</v>
      </c>
      <c r="T2345" s="53" t="s">
        <v>121</v>
      </c>
      <c r="U2345" s="53" t="s">
        <v>122</v>
      </c>
      <c r="V2345" s="53" t="s">
        <v>122</v>
      </c>
      <c r="W2345" s="53" t="s">
        <v>296</v>
      </c>
      <c r="X2345" s="55">
        <v>44042</v>
      </c>
      <c r="Y2345" s="55">
        <v>44104</v>
      </c>
      <c r="Z2345" s="53">
        <f t="shared" si="240"/>
        <v>2335</v>
      </c>
      <c r="AA2345" s="54">
        <v>1322.4</v>
      </c>
      <c r="AB2345" s="54">
        <v>0</v>
      </c>
      <c r="AC2345" s="52"/>
      <c r="AD2345" s="56" t="s">
        <v>400</v>
      </c>
      <c r="AE2345" s="53">
        <f t="shared" si="239"/>
        <v>2338</v>
      </c>
      <c r="AF2345" s="57" t="s">
        <v>2903</v>
      </c>
      <c r="AG2345" s="58" t="s">
        <v>173</v>
      </c>
      <c r="AH2345" s="52">
        <f t="shared" si="237"/>
        <v>44104</v>
      </c>
      <c r="AI2345" s="52">
        <f t="shared" si="238"/>
        <v>44104</v>
      </c>
      <c r="AJ2345" s="53" t="s">
        <v>402</v>
      </c>
    </row>
    <row r="2346" spans="1:36" ht="15" customHeight="1">
      <c r="A2346" s="51">
        <f t="shared" si="236"/>
        <v>2020</v>
      </c>
      <c r="B2346" s="52">
        <v>44013</v>
      </c>
      <c r="C2346" s="52">
        <v>44104</v>
      </c>
      <c r="D2346" s="53" t="s">
        <v>96</v>
      </c>
      <c r="E2346" s="53">
        <v>290</v>
      </c>
      <c r="F2346" s="53" t="s">
        <v>251</v>
      </c>
      <c r="G2346" s="53" t="s">
        <v>251</v>
      </c>
      <c r="H2346" s="53" t="s">
        <v>293</v>
      </c>
      <c r="I2346" s="53" t="s">
        <v>2817</v>
      </c>
      <c r="J2346" s="53" t="s">
        <v>2818</v>
      </c>
      <c r="K2346" s="53" t="s">
        <v>306</v>
      </c>
      <c r="L2346" s="53" t="s">
        <v>101</v>
      </c>
      <c r="M2346" s="53" t="s">
        <v>2780</v>
      </c>
      <c r="N2346" s="53" t="s">
        <v>103</v>
      </c>
      <c r="O2346" s="53">
        <v>0</v>
      </c>
      <c r="P2346" s="54">
        <v>0</v>
      </c>
      <c r="Q2346" s="53" t="s">
        <v>121</v>
      </c>
      <c r="R2346" s="53" t="s">
        <v>122</v>
      </c>
      <c r="S2346" s="53" t="s">
        <v>122</v>
      </c>
      <c r="T2346" s="53" t="s">
        <v>121</v>
      </c>
      <c r="U2346" s="53" t="s">
        <v>122</v>
      </c>
      <c r="V2346" s="53" t="s">
        <v>122</v>
      </c>
      <c r="W2346" s="53" t="s">
        <v>296</v>
      </c>
      <c r="X2346" s="55">
        <v>44042</v>
      </c>
      <c r="Y2346" s="55">
        <v>44104</v>
      </c>
      <c r="Z2346" s="53">
        <f t="shared" si="240"/>
        <v>2336</v>
      </c>
      <c r="AA2346" s="54">
        <v>1322.4</v>
      </c>
      <c r="AB2346" s="54">
        <v>0</v>
      </c>
      <c r="AC2346" s="52"/>
      <c r="AD2346" s="56" t="s">
        <v>400</v>
      </c>
      <c r="AE2346" s="53">
        <f t="shared" si="239"/>
        <v>2339</v>
      </c>
      <c r="AF2346" s="57" t="s">
        <v>2903</v>
      </c>
      <c r="AG2346" s="58" t="s">
        <v>173</v>
      </c>
      <c r="AH2346" s="52">
        <f t="shared" si="237"/>
        <v>44104</v>
      </c>
      <c r="AI2346" s="52">
        <f t="shared" si="238"/>
        <v>44104</v>
      </c>
      <c r="AJ2346" s="53" t="s">
        <v>402</v>
      </c>
    </row>
    <row r="2347" spans="1:36" ht="15" customHeight="1">
      <c r="A2347" s="51">
        <f t="shared" si="236"/>
        <v>2020</v>
      </c>
      <c r="B2347" s="52">
        <v>44013</v>
      </c>
      <c r="C2347" s="52">
        <v>44104</v>
      </c>
      <c r="D2347" s="53" t="s">
        <v>96</v>
      </c>
      <c r="E2347" s="53">
        <v>290</v>
      </c>
      <c r="F2347" s="53" t="s">
        <v>251</v>
      </c>
      <c r="G2347" s="53" t="s">
        <v>251</v>
      </c>
      <c r="H2347" s="53" t="s">
        <v>293</v>
      </c>
      <c r="I2347" s="53" t="s">
        <v>2817</v>
      </c>
      <c r="J2347" s="53" t="s">
        <v>2818</v>
      </c>
      <c r="K2347" s="53" t="s">
        <v>306</v>
      </c>
      <c r="L2347" s="53" t="s">
        <v>101</v>
      </c>
      <c r="M2347" s="53" t="s">
        <v>2780</v>
      </c>
      <c r="N2347" s="53" t="s">
        <v>103</v>
      </c>
      <c r="O2347" s="53">
        <v>0</v>
      </c>
      <c r="P2347" s="54">
        <v>0</v>
      </c>
      <c r="Q2347" s="53" t="s">
        <v>121</v>
      </c>
      <c r="R2347" s="53" t="s">
        <v>122</v>
      </c>
      <c r="S2347" s="53" t="s">
        <v>122</v>
      </c>
      <c r="T2347" s="53" t="s">
        <v>121</v>
      </c>
      <c r="U2347" s="53" t="s">
        <v>122</v>
      </c>
      <c r="V2347" s="53" t="s">
        <v>122</v>
      </c>
      <c r="W2347" s="53" t="s">
        <v>296</v>
      </c>
      <c r="X2347" s="55">
        <v>44042</v>
      </c>
      <c r="Y2347" s="55">
        <v>44104</v>
      </c>
      <c r="Z2347" s="53">
        <f t="shared" si="240"/>
        <v>2337</v>
      </c>
      <c r="AA2347" s="54">
        <v>1322.4</v>
      </c>
      <c r="AB2347" s="54">
        <v>0</v>
      </c>
      <c r="AC2347" s="52"/>
      <c r="AD2347" s="56" t="s">
        <v>400</v>
      </c>
      <c r="AE2347" s="53">
        <f t="shared" si="239"/>
        <v>2340</v>
      </c>
      <c r="AF2347" s="57" t="s">
        <v>2903</v>
      </c>
      <c r="AG2347" s="58" t="s">
        <v>173</v>
      </c>
      <c r="AH2347" s="52">
        <f t="shared" si="237"/>
        <v>44104</v>
      </c>
      <c r="AI2347" s="52">
        <f t="shared" si="238"/>
        <v>44104</v>
      </c>
      <c r="AJ2347" s="53" t="s">
        <v>402</v>
      </c>
    </row>
    <row r="2348" spans="1:36" ht="15" customHeight="1">
      <c r="A2348" s="51">
        <f t="shared" si="236"/>
        <v>2020</v>
      </c>
      <c r="B2348" s="52">
        <v>44013</v>
      </c>
      <c r="C2348" s="52">
        <v>44104</v>
      </c>
      <c r="D2348" s="53" t="s">
        <v>96</v>
      </c>
      <c r="E2348" s="53">
        <v>290</v>
      </c>
      <c r="F2348" s="53" t="s">
        <v>251</v>
      </c>
      <c r="G2348" s="53" t="s">
        <v>251</v>
      </c>
      <c r="H2348" s="53" t="s">
        <v>293</v>
      </c>
      <c r="I2348" s="53" t="s">
        <v>2817</v>
      </c>
      <c r="J2348" s="53" t="s">
        <v>2818</v>
      </c>
      <c r="K2348" s="53" t="s">
        <v>306</v>
      </c>
      <c r="L2348" s="53" t="s">
        <v>101</v>
      </c>
      <c r="M2348" s="53" t="s">
        <v>2780</v>
      </c>
      <c r="N2348" s="53" t="s">
        <v>103</v>
      </c>
      <c r="O2348" s="53">
        <v>0</v>
      </c>
      <c r="P2348" s="54">
        <v>0</v>
      </c>
      <c r="Q2348" s="53" t="s">
        <v>121</v>
      </c>
      <c r="R2348" s="53" t="s">
        <v>122</v>
      </c>
      <c r="S2348" s="53" t="s">
        <v>122</v>
      </c>
      <c r="T2348" s="53" t="s">
        <v>121</v>
      </c>
      <c r="U2348" s="53" t="s">
        <v>122</v>
      </c>
      <c r="V2348" s="53" t="s">
        <v>122</v>
      </c>
      <c r="W2348" s="53" t="s">
        <v>296</v>
      </c>
      <c r="X2348" s="55">
        <v>44042</v>
      </c>
      <c r="Y2348" s="55">
        <v>44104</v>
      </c>
      <c r="Z2348" s="53">
        <f t="shared" si="240"/>
        <v>2338</v>
      </c>
      <c r="AA2348" s="54">
        <v>1322.4</v>
      </c>
      <c r="AB2348" s="54">
        <v>0</v>
      </c>
      <c r="AC2348" s="52"/>
      <c r="AD2348" s="56" t="s">
        <v>400</v>
      </c>
      <c r="AE2348" s="53">
        <f t="shared" si="239"/>
        <v>2341</v>
      </c>
      <c r="AF2348" s="57" t="s">
        <v>2903</v>
      </c>
      <c r="AG2348" s="58" t="s">
        <v>173</v>
      </c>
      <c r="AH2348" s="52">
        <f t="shared" si="237"/>
        <v>44104</v>
      </c>
      <c r="AI2348" s="52">
        <f t="shared" si="238"/>
        <v>44104</v>
      </c>
      <c r="AJ2348" s="53" t="s">
        <v>402</v>
      </c>
    </row>
    <row r="2349" spans="1:36" ht="15" customHeight="1">
      <c r="A2349" s="51">
        <f t="shared" si="236"/>
        <v>2020</v>
      </c>
      <c r="B2349" s="52">
        <v>44013</v>
      </c>
      <c r="C2349" s="52">
        <v>44104</v>
      </c>
      <c r="D2349" s="53" t="s">
        <v>96</v>
      </c>
      <c r="E2349" s="53">
        <v>290</v>
      </c>
      <c r="F2349" s="53" t="s">
        <v>251</v>
      </c>
      <c r="G2349" s="53" t="s">
        <v>251</v>
      </c>
      <c r="H2349" s="53" t="s">
        <v>293</v>
      </c>
      <c r="I2349" s="53" t="s">
        <v>2817</v>
      </c>
      <c r="J2349" s="53" t="s">
        <v>2818</v>
      </c>
      <c r="K2349" s="53" t="s">
        <v>306</v>
      </c>
      <c r="L2349" s="53" t="s">
        <v>101</v>
      </c>
      <c r="M2349" s="53" t="s">
        <v>2780</v>
      </c>
      <c r="N2349" s="53" t="s">
        <v>103</v>
      </c>
      <c r="O2349" s="53">
        <v>0</v>
      </c>
      <c r="P2349" s="54">
        <v>0</v>
      </c>
      <c r="Q2349" s="53" t="s">
        <v>121</v>
      </c>
      <c r="R2349" s="53" t="s">
        <v>122</v>
      </c>
      <c r="S2349" s="53" t="s">
        <v>122</v>
      </c>
      <c r="T2349" s="53" t="s">
        <v>121</v>
      </c>
      <c r="U2349" s="53" t="s">
        <v>122</v>
      </c>
      <c r="V2349" s="53" t="s">
        <v>122</v>
      </c>
      <c r="W2349" s="53" t="s">
        <v>296</v>
      </c>
      <c r="X2349" s="55">
        <v>44042</v>
      </c>
      <c r="Y2349" s="55">
        <v>44104</v>
      </c>
      <c r="Z2349" s="53">
        <f t="shared" si="240"/>
        <v>2339</v>
      </c>
      <c r="AA2349" s="54">
        <v>1322.4</v>
      </c>
      <c r="AB2349" s="54">
        <v>0</v>
      </c>
      <c r="AC2349" s="52"/>
      <c r="AD2349" s="56" t="s">
        <v>400</v>
      </c>
      <c r="AE2349" s="53">
        <f t="shared" si="239"/>
        <v>2342</v>
      </c>
      <c r="AF2349" s="57" t="s">
        <v>2903</v>
      </c>
      <c r="AG2349" s="58" t="s">
        <v>173</v>
      </c>
      <c r="AH2349" s="52">
        <f t="shared" si="237"/>
        <v>44104</v>
      </c>
      <c r="AI2349" s="52">
        <f t="shared" si="238"/>
        <v>44104</v>
      </c>
      <c r="AJ2349" s="53" t="s">
        <v>402</v>
      </c>
    </row>
    <row r="2350" spans="1:36" ht="15" customHeight="1">
      <c r="A2350" s="51">
        <f t="shared" ref="A2350:A2418" si="241">YEAR(B2350)</f>
        <v>2020</v>
      </c>
      <c r="B2350" s="52">
        <v>44013</v>
      </c>
      <c r="C2350" s="52">
        <v>44104</v>
      </c>
      <c r="D2350" s="53" t="s">
        <v>96</v>
      </c>
      <c r="E2350" s="53">
        <v>471</v>
      </c>
      <c r="F2350" s="53" t="s">
        <v>969</v>
      </c>
      <c r="G2350" s="53" t="s">
        <v>969</v>
      </c>
      <c r="H2350" s="53" t="s">
        <v>127</v>
      </c>
      <c r="I2350" s="53" t="s">
        <v>2888</v>
      </c>
      <c r="J2350" s="53" t="s">
        <v>2889</v>
      </c>
      <c r="K2350" s="53" t="s">
        <v>239</v>
      </c>
      <c r="L2350" s="53" t="s">
        <v>102</v>
      </c>
      <c r="M2350" s="53" t="s">
        <v>2882</v>
      </c>
      <c r="N2350" s="53" t="s">
        <v>103</v>
      </c>
      <c r="W2350" s="53" t="s">
        <v>397</v>
      </c>
      <c r="X2350" s="55">
        <v>44042</v>
      </c>
      <c r="Y2350" s="55">
        <v>44104</v>
      </c>
      <c r="Z2350" s="53">
        <f t="shared" si="240"/>
        <v>2340</v>
      </c>
      <c r="AA2350" s="54">
        <v>1160</v>
      </c>
      <c r="AB2350" s="54">
        <v>0</v>
      </c>
      <c r="AC2350" s="52"/>
      <c r="AD2350" s="56" t="s">
        <v>400</v>
      </c>
      <c r="AE2350" s="53">
        <f t="shared" si="239"/>
        <v>2343</v>
      </c>
      <c r="AF2350" s="57" t="s">
        <v>2904</v>
      </c>
      <c r="AG2350" s="58" t="s">
        <v>173</v>
      </c>
      <c r="AH2350" s="52">
        <f t="shared" si="237"/>
        <v>44104</v>
      </c>
      <c r="AI2350" s="52">
        <f t="shared" si="238"/>
        <v>44104</v>
      </c>
      <c r="AJ2350" s="53" t="s">
        <v>402</v>
      </c>
    </row>
    <row r="2351" spans="1:36" ht="15" customHeight="1">
      <c r="A2351" s="51">
        <f t="shared" si="241"/>
        <v>2020</v>
      </c>
      <c r="B2351" s="52">
        <v>44013</v>
      </c>
      <c r="C2351" s="52">
        <v>44104</v>
      </c>
      <c r="D2351" s="53" t="s">
        <v>96</v>
      </c>
      <c r="E2351" s="53">
        <v>280</v>
      </c>
      <c r="F2351" s="53" t="s">
        <v>2827</v>
      </c>
      <c r="G2351" s="53" t="s">
        <v>2828</v>
      </c>
      <c r="H2351" s="53" t="s">
        <v>2829</v>
      </c>
      <c r="I2351" s="53" t="s">
        <v>349</v>
      </c>
      <c r="J2351" s="53" t="s">
        <v>350</v>
      </c>
      <c r="K2351" s="53" t="s">
        <v>351</v>
      </c>
      <c r="L2351" s="53" t="s">
        <v>101</v>
      </c>
      <c r="M2351" s="53" t="s">
        <v>2820</v>
      </c>
      <c r="N2351" s="53" t="s">
        <v>103</v>
      </c>
      <c r="O2351" s="53">
        <v>0</v>
      </c>
      <c r="P2351" s="54">
        <v>0</v>
      </c>
      <c r="Q2351" s="53" t="s">
        <v>121</v>
      </c>
      <c r="R2351" s="53" t="s">
        <v>122</v>
      </c>
      <c r="S2351" s="53" t="s">
        <v>122</v>
      </c>
      <c r="T2351" s="53" t="s">
        <v>121</v>
      </c>
      <c r="U2351" s="53" t="s">
        <v>122</v>
      </c>
      <c r="V2351" s="53" t="s">
        <v>122</v>
      </c>
      <c r="W2351" s="53" t="s">
        <v>2830</v>
      </c>
      <c r="X2351" s="55">
        <v>44042</v>
      </c>
      <c r="Y2351" s="55">
        <v>44104</v>
      </c>
      <c r="Z2351" s="53">
        <f t="shared" si="240"/>
        <v>2341</v>
      </c>
      <c r="AA2351" s="54">
        <v>520</v>
      </c>
      <c r="AB2351" s="54">
        <v>0</v>
      </c>
      <c r="AC2351" s="52"/>
      <c r="AD2351" s="56" t="s">
        <v>400</v>
      </c>
      <c r="AE2351" s="53">
        <f t="shared" si="239"/>
        <v>2344</v>
      </c>
      <c r="AF2351" s="57" t="s">
        <v>2905</v>
      </c>
      <c r="AG2351" s="58" t="s">
        <v>173</v>
      </c>
      <c r="AH2351" s="52">
        <f t="shared" si="237"/>
        <v>44104</v>
      </c>
      <c r="AI2351" s="52">
        <f t="shared" si="238"/>
        <v>44104</v>
      </c>
      <c r="AJ2351" s="53" t="s">
        <v>402</v>
      </c>
    </row>
    <row r="2352" spans="1:36" ht="15" customHeight="1">
      <c r="A2352" s="51">
        <f t="shared" si="241"/>
        <v>2020</v>
      </c>
      <c r="B2352" s="52">
        <v>44013</v>
      </c>
      <c r="C2352" s="52">
        <v>44104</v>
      </c>
      <c r="D2352" s="53" t="s">
        <v>96</v>
      </c>
      <c r="E2352" s="53">
        <v>381</v>
      </c>
      <c r="F2352" s="53" t="s">
        <v>236</v>
      </c>
      <c r="G2352" s="53" t="s">
        <v>236</v>
      </c>
      <c r="H2352" s="53" t="s">
        <v>166</v>
      </c>
      <c r="I2352" s="53" t="s">
        <v>237</v>
      </c>
      <c r="J2352" s="53" t="s">
        <v>238</v>
      </c>
      <c r="K2352" s="53" t="s">
        <v>239</v>
      </c>
      <c r="L2352" s="53" t="s">
        <v>101</v>
      </c>
      <c r="M2352" s="53" t="s">
        <v>240</v>
      </c>
      <c r="N2352" s="53" t="s">
        <v>103</v>
      </c>
      <c r="O2352" s="53">
        <v>0</v>
      </c>
      <c r="P2352" s="54">
        <v>0</v>
      </c>
      <c r="Q2352" s="53" t="s">
        <v>121</v>
      </c>
      <c r="R2352" s="53" t="s">
        <v>122</v>
      </c>
      <c r="S2352" s="53" t="s">
        <v>122</v>
      </c>
      <c r="T2352" s="53" t="s">
        <v>121</v>
      </c>
      <c r="U2352" s="53" t="s">
        <v>136</v>
      </c>
      <c r="V2352" s="53" t="s">
        <v>136</v>
      </c>
      <c r="W2352" s="53" t="s">
        <v>240</v>
      </c>
      <c r="X2352" s="55">
        <v>44042</v>
      </c>
      <c r="Y2352" s="55">
        <v>44104</v>
      </c>
      <c r="Z2352" s="53">
        <f t="shared" si="240"/>
        <v>2342</v>
      </c>
      <c r="AA2352" s="54">
        <v>1160</v>
      </c>
      <c r="AB2352" s="54">
        <v>0</v>
      </c>
      <c r="AC2352" s="52"/>
      <c r="AD2352" s="56" t="s">
        <v>400</v>
      </c>
      <c r="AE2352" s="53">
        <f t="shared" si="239"/>
        <v>2345</v>
      </c>
      <c r="AF2352" s="57" t="s">
        <v>2906</v>
      </c>
      <c r="AG2352" s="58" t="s">
        <v>173</v>
      </c>
      <c r="AH2352" s="52">
        <f t="shared" si="237"/>
        <v>44104</v>
      </c>
      <c r="AI2352" s="52">
        <f t="shared" si="238"/>
        <v>44104</v>
      </c>
      <c r="AJ2352" s="53" t="s">
        <v>402</v>
      </c>
    </row>
    <row r="2353" spans="1:40" ht="15" customHeight="1">
      <c r="A2353" s="51">
        <f t="shared" si="241"/>
        <v>2020</v>
      </c>
      <c r="B2353" s="52">
        <v>44013</v>
      </c>
      <c r="C2353" s="52">
        <v>44104</v>
      </c>
      <c r="D2353" s="53" t="s">
        <v>96</v>
      </c>
      <c r="E2353" s="53">
        <v>381</v>
      </c>
      <c r="F2353" s="53" t="s">
        <v>236</v>
      </c>
      <c r="G2353" s="53" t="s">
        <v>236</v>
      </c>
      <c r="H2353" s="53" t="s">
        <v>166</v>
      </c>
      <c r="I2353" s="53" t="s">
        <v>241</v>
      </c>
      <c r="J2353" s="53" t="s">
        <v>242</v>
      </c>
      <c r="K2353" s="53" t="s">
        <v>243</v>
      </c>
      <c r="L2353" s="53" t="s">
        <v>101</v>
      </c>
      <c r="M2353" s="53" t="s">
        <v>240</v>
      </c>
      <c r="N2353" s="53" t="s">
        <v>103</v>
      </c>
      <c r="O2353" s="53">
        <v>0</v>
      </c>
      <c r="P2353" s="54">
        <v>0</v>
      </c>
      <c r="Q2353" s="53" t="s">
        <v>121</v>
      </c>
      <c r="R2353" s="53" t="s">
        <v>122</v>
      </c>
      <c r="S2353" s="53" t="s">
        <v>122</v>
      </c>
      <c r="T2353" s="53" t="s">
        <v>121</v>
      </c>
      <c r="U2353" s="53" t="s">
        <v>136</v>
      </c>
      <c r="V2353" s="53" t="s">
        <v>136</v>
      </c>
      <c r="W2353" s="53" t="s">
        <v>240</v>
      </c>
      <c r="X2353" s="55">
        <v>44042</v>
      </c>
      <c r="Y2353" s="55">
        <v>44104</v>
      </c>
      <c r="Z2353" s="53">
        <f t="shared" si="240"/>
        <v>2343</v>
      </c>
      <c r="AA2353" s="54">
        <v>1160</v>
      </c>
      <c r="AB2353" s="54">
        <v>0</v>
      </c>
      <c r="AC2353" s="52"/>
      <c r="AD2353" s="56" t="s">
        <v>400</v>
      </c>
      <c r="AE2353" s="53">
        <f t="shared" si="239"/>
        <v>2346</v>
      </c>
      <c r="AF2353" s="57" t="s">
        <v>2906</v>
      </c>
      <c r="AG2353" s="58" t="s">
        <v>173</v>
      </c>
      <c r="AH2353" s="52">
        <f t="shared" si="237"/>
        <v>44104</v>
      </c>
      <c r="AI2353" s="52">
        <f t="shared" si="238"/>
        <v>44104</v>
      </c>
      <c r="AJ2353" s="53" t="s">
        <v>402</v>
      </c>
    </row>
    <row r="2354" spans="1:40" ht="15" customHeight="1">
      <c r="A2354" s="51">
        <f t="shared" si="241"/>
        <v>2020</v>
      </c>
      <c r="B2354" s="52">
        <v>44013</v>
      </c>
      <c r="C2354" s="52">
        <v>44104</v>
      </c>
      <c r="D2354" s="53" t="s">
        <v>96</v>
      </c>
      <c r="E2354" s="53">
        <v>381</v>
      </c>
      <c r="F2354" s="53" t="s">
        <v>236</v>
      </c>
      <c r="G2354" s="53" t="s">
        <v>236</v>
      </c>
      <c r="H2354" s="53" t="s">
        <v>166</v>
      </c>
      <c r="I2354" s="53" t="s">
        <v>244</v>
      </c>
      <c r="J2354" s="53" t="s">
        <v>169</v>
      </c>
      <c r="K2354" s="53" t="s">
        <v>245</v>
      </c>
      <c r="L2354" s="53" t="s">
        <v>101</v>
      </c>
      <c r="M2354" s="53" t="s">
        <v>240</v>
      </c>
      <c r="N2354" s="53" t="s">
        <v>103</v>
      </c>
      <c r="O2354" s="53">
        <v>0</v>
      </c>
      <c r="P2354" s="54">
        <v>0</v>
      </c>
      <c r="Q2354" s="53" t="s">
        <v>121</v>
      </c>
      <c r="R2354" s="53" t="s">
        <v>122</v>
      </c>
      <c r="S2354" s="53" t="s">
        <v>122</v>
      </c>
      <c r="T2354" s="53" t="s">
        <v>121</v>
      </c>
      <c r="U2354" s="53" t="s">
        <v>136</v>
      </c>
      <c r="V2354" s="53" t="s">
        <v>136</v>
      </c>
      <c r="W2354" s="53" t="s">
        <v>240</v>
      </c>
      <c r="X2354" s="55">
        <v>44042</v>
      </c>
      <c r="Y2354" s="55">
        <v>44104</v>
      </c>
      <c r="Z2354" s="53">
        <f t="shared" si="240"/>
        <v>2344</v>
      </c>
      <c r="AA2354" s="54">
        <v>1160</v>
      </c>
      <c r="AB2354" s="54">
        <v>0</v>
      </c>
      <c r="AC2354" s="52"/>
      <c r="AD2354" s="56" t="s">
        <v>400</v>
      </c>
      <c r="AE2354" s="53">
        <f t="shared" si="239"/>
        <v>2347</v>
      </c>
      <c r="AF2354" s="57" t="s">
        <v>2906</v>
      </c>
      <c r="AG2354" s="58" t="s">
        <v>173</v>
      </c>
      <c r="AH2354" s="52">
        <f t="shared" si="237"/>
        <v>44104</v>
      </c>
      <c r="AI2354" s="52">
        <f t="shared" si="238"/>
        <v>44104</v>
      </c>
      <c r="AJ2354" s="53" t="s">
        <v>402</v>
      </c>
    </row>
    <row r="2355" spans="1:40" ht="15" customHeight="1">
      <c r="A2355" s="51">
        <f t="shared" si="241"/>
        <v>2020</v>
      </c>
      <c r="B2355" s="52">
        <v>44013</v>
      </c>
      <c r="C2355" s="52">
        <v>44104</v>
      </c>
      <c r="D2355" s="53" t="s">
        <v>96</v>
      </c>
      <c r="E2355" s="53">
        <v>381</v>
      </c>
      <c r="F2355" s="53" t="s">
        <v>236</v>
      </c>
      <c r="G2355" s="53" t="s">
        <v>236</v>
      </c>
      <c r="H2355" s="53" t="s">
        <v>166</v>
      </c>
      <c r="I2355" s="53" t="s">
        <v>246</v>
      </c>
      <c r="J2355" s="53" t="s">
        <v>247</v>
      </c>
      <c r="K2355" s="53" t="s">
        <v>248</v>
      </c>
      <c r="L2355" s="53" t="s">
        <v>101</v>
      </c>
      <c r="M2355" s="53" t="s">
        <v>240</v>
      </c>
      <c r="N2355" s="53" t="s">
        <v>103</v>
      </c>
      <c r="O2355" s="53">
        <v>0</v>
      </c>
      <c r="P2355" s="54">
        <v>0</v>
      </c>
      <c r="Q2355" s="53" t="s">
        <v>121</v>
      </c>
      <c r="R2355" s="53" t="s">
        <v>122</v>
      </c>
      <c r="S2355" s="53" t="s">
        <v>122</v>
      </c>
      <c r="T2355" s="53" t="s">
        <v>121</v>
      </c>
      <c r="U2355" s="53" t="s">
        <v>136</v>
      </c>
      <c r="V2355" s="53" t="s">
        <v>136</v>
      </c>
      <c r="W2355" s="53" t="s">
        <v>240</v>
      </c>
      <c r="X2355" s="55">
        <v>44042</v>
      </c>
      <c r="Y2355" s="55">
        <v>44104</v>
      </c>
      <c r="Z2355" s="53">
        <f t="shared" si="240"/>
        <v>2345</v>
      </c>
      <c r="AA2355" s="54">
        <v>1160</v>
      </c>
      <c r="AB2355" s="54">
        <v>0</v>
      </c>
      <c r="AC2355" s="52"/>
      <c r="AD2355" s="56" t="s">
        <v>400</v>
      </c>
      <c r="AE2355" s="53">
        <f t="shared" si="239"/>
        <v>2348</v>
      </c>
      <c r="AF2355" s="57" t="s">
        <v>2906</v>
      </c>
      <c r="AG2355" s="58" t="s">
        <v>173</v>
      </c>
      <c r="AH2355" s="52">
        <f t="shared" ref="AH2355:AH2359" si="242">+C2355</f>
        <v>44104</v>
      </c>
      <c r="AI2355" s="52">
        <f t="shared" ref="AI2355:AI2359" si="243">+AH2355</f>
        <v>44104</v>
      </c>
      <c r="AJ2355" s="53" t="s">
        <v>402</v>
      </c>
      <c r="AK2355" s="66"/>
      <c r="AL2355" s="66"/>
      <c r="AM2355" s="66"/>
      <c r="AN2355" s="66"/>
    </row>
    <row r="2356" spans="1:40" ht="15" customHeight="1">
      <c r="A2356" s="51">
        <f t="shared" si="241"/>
        <v>2020</v>
      </c>
      <c r="B2356" s="52">
        <v>44013</v>
      </c>
      <c r="C2356" s="52">
        <v>44104</v>
      </c>
      <c r="D2356" s="53" t="s">
        <v>96</v>
      </c>
      <c r="E2356" s="53">
        <v>381</v>
      </c>
      <c r="F2356" s="53" t="s">
        <v>236</v>
      </c>
      <c r="G2356" s="53" t="s">
        <v>236</v>
      </c>
      <c r="H2356" s="53" t="s">
        <v>166</v>
      </c>
      <c r="I2356" s="53" t="s">
        <v>249</v>
      </c>
      <c r="J2356" s="53" t="s">
        <v>250</v>
      </c>
      <c r="K2356" s="53" t="s">
        <v>163</v>
      </c>
      <c r="L2356" s="53" t="s">
        <v>101</v>
      </c>
      <c r="M2356" s="53" t="s">
        <v>240</v>
      </c>
      <c r="N2356" s="53" t="s">
        <v>103</v>
      </c>
      <c r="O2356" s="53">
        <v>0</v>
      </c>
      <c r="P2356" s="54">
        <v>0</v>
      </c>
      <c r="Q2356" s="53" t="s">
        <v>121</v>
      </c>
      <c r="R2356" s="53" t="s">
        <v>122</v>
      </c>
      <c r="S2356" s="53" t="s">
        <v>122</v>
      </c>
      <c r="T2356" s="53" t="s">
        <v>121</v>
      </c>
      <c r="U2356" s="53" t="s">
        <v>136</v>
      </c>
      <c r="V2356" s="53" t="s">
        <v>136</v>
      </c>
      <c r="W2356" s="53" t="s">
        <v>240</v>
      </c>
      <c r="X2356" s="55">
        <v>44042</v>
      </c>
      <c r="Y2356" s="55">
        <v>44104</v>
      </c>
      <c r="Z2356" s="53">
        <f t="shared" si="240"/>
        <v>2346</v>
      </c>
      <c r="AA2356" s="54">
        <v>1160</v>
      </c>
      <c r="AB2356" s="54">
        <v>0</v>
      </c>
      <c r="AC2356" s="52"/>
      <c r="AD2356" s="56" t="s">
        <v>400</v>
      </c>
      <c r="AE2356" s="53">
        <f t="shared" si="239"/>
        <v>2349</v>
      </c>
      <c r="AF2356" s="57" t="s">
        <v>2906</v>
      </c>
      <c r="AG2356" s="58" t="s">
        <v>173</v>
      </c>
      <c r="AH2356" s="52">
        <f t="shared" si="242"/>
        <v>44104</v>
      </c>
      <c r="AI2356" s="52">
        <f t="shared" si="243"/>
        <v>44104</v>
      </c>
      <c r="AJ2356" s="53" t="s">
        <v>402</v>
      </c>
      <c r="AK2356" s="66"/>
      <c r="AL2356" s="66"/>
      <c r="AM2356" s="66"/>
      <c r="AN2356" s="66"/>
    </row>
    <row r="2357" spans="1:40" ht="15" customHeight="1">
      <c r="A2357" s="51">
        <f t="shared" si="241"/>
        <v>2020</v>
      </c>
      <c r="B2357" s="52">
        <v>44013</v>
      </c>
      <c r="C2357" s="52">
        <v>44104</v>
      </c>
      <c r="D2357" s="53" t="s">
        <v>96</v>
      </c>
      <c r="E2357" s="53">
        <v>294</v>
      </c>
      <c r="F2357" s="53" t="s">
        <v>251</v>
      </c>
      <c r="G2357" s="53" t="s">
        <v>251</v>
      </c>
      <c r="H2357" s="53" t="s">
        <v>180</v>
      </c>
      <c r="I2357" s="53" t="s">
        <v>1333</v>
      </c>
      <c r="J2357" s="53" t="s">
        <v>1334</v>
      </c>
      <c r="K2357" s="53" t="s">
        <v>257</v>
      </c>
      <c r="L2357" s="53" t="s">
        <v>101</v>
      </c>
      <c r="M2357" s="53" t="s">
        <v>240</v>
      </c>
      <c r="N2357" s="53" t="s">
        <v>103</v>
      </c>
      <c r="O2357" s="53">
        <v>0</v>
      </c>
      <c r="P2357" s="54">
        <v>0</v>
      </c>
      <c r="Q2357" s="53" t="s">
        <v>121</v>
      </c>
      <c r="R2357" s="53" t="s">
        <v>122</v>
      </c>
      <c r="S2357" s="53" t="s">
        <v>122</v>
      </c>
      <c r="T2357" s="53" t="s">
        <v>121</v>
      </c>
      <c r="U2357" s="53" t="s">
        <v>136</v>
      </c>
      <c r="V2357" s="53" t="s">
        <v>136</v>
      </c>
      <c r="W2357" s="53" t="s">
        <v>240</v>
      </c>
      <c r="X2357" s="55">
        <v>44042</v>
      </c>
      <c r="Y2357" s="55">
        <v>44104</v>
      </c>
      <c r="Z2357" s="53">
        <f t="shared" si="240"/>
        <v>2347</v>
      </c>
      <c r="AA2357" s="54">
        <v>1160</v>
      </c>
      <c r="AB2357" s="54">
        <v>0</v>
      </c>
      <c r="AC2357" s="52"/>
      <c r="AD2357" s="56" t="s">
        <v>400</v>
      </c>
      <c r="AE2357" s="53">
        <f t="shared" si="239"/>
        <v>2350</v>
      </c>
      <c r="AF2357" s="57" t="s">
        <v>2906</v>
      </c>
      <c r="AG2357" s="58" t="s">
        <v>173</v>
      </c>
      <c r="AH2357" s="52">
        <f t="shared" si="242"/>
        <v>44104</v>
      </c>
      <c r="AI2357" s="52">
        <f t="shared" si="243"/>
        <v>44104</v>
      </c>
      <c r="AJ2357" s="53" t="s">
        <v>402</v>
      </c>
      <c r="AK2357" s="66"/>
      <c r="AL2357" s="66"/>
      <c r="AM2357" s="66"/>
      <c r="AN2357" s="66"/>
    </row>
    <row r="2358" spans="1:40" ht="15" customHeight="1">
      <c r="A2358" s="51">
        <f t="shared" si="241"/>
        <v>2020</v>
      </c>
      <c r="B2358" s="52">
        <v>44013</v>
      </c>
      <c r="C2358" s="52">
        <v>44104</v>
      </c>
      <c r="D2358" s="53" t="s">
        <v>96</v>
      </c>
      <c r="E2358" s="53">
        <v>368</v>
      </c>
      <c r="F2358" s="53" t="s">
        <v>2781</v>
      </c>
      <c r="G2358" s="53" t="s">
        <v>646</v>
      </c>
      <c r="H2358" s="53" t="s">
        <v>2781</v>
      </c>
      <c r="I2358" s="53" t="s">
        <v>300</v>
      </c>
      <c r="J2358" s="53" t="s">
        <v>2782</v>
      </c>
      <c r="K2358" s="53" t="s">
        <v>665</v>
      </c>
      <c r="L2358" s="53" t="s">
        <v>101</v>
      </c>
      <c r="M2358" s="53" t="s">
        <v>240</v>
      </c>
      <c r="N2358" s="53" t="s">
        <v>103</v>
      </c>
      <c r="O2358" s="53">
        <v>0</v>
      </c>
      <c r="P2358" s="54">
        <v>0</v>
      </c>
      <c r="Q2358" s="53" t="s">
        <v>121</v>
      </c>
      <c r="R2358" s="53" t="s">
        <v>122</v>
      </c>
      <c r="S2358" s="53" t="s">
        <v>122</v>
      </c>
      <c r="T2358" s="53" t="s">
        <v>121</v>
      </c>
      <c r="U2358" s="53" t="s">
        <v>136</v>
      </c>
      <c r="V2358" s="53" t="s">
        <v>136</v>
      </c>
      <c r="W2358" s="53" t="s">
        <v>240</v>
      </c>
      <c r="X2358" s="55">
        <v>44042</v>
      </c>
      <c r="Y2358" s="55">
        <v>44104</v>
      </c>
      <c r="Z2358" s="53">
        <f t="shared" si="240"/>
        <v>2348</v>
      </c>
      <c r="AA2358" s="54">
        <v>1160</v>
      </c>
      <c r="AB2358" s="54">
        <v>0</v>
      </c>
      <c r="AC2358" s="52"/>
      <c r="AD2358" s="56" t="s">
        <v>400</v>
      </c>
      <c r="AE2358" s="53">
        <f t="shared" si="239"/>
        <v>2351</v>
      </c>
      <c r="AF2358" s="57" t="s">
        <v>2906</v>
      </c>
      <c r="AG2358" s="58" t="s">
        <v>173</v>
      </c>
      <c r="AH2358" s="52">
        <f t="shared" si="242"/>
        <v>44104</v>
      </c>
      <c r="AI2358" s="52">
        <f t="shared" si="243"/>
        <v>44104</v>
      </c>
      <c r="AJ2358" s="53" t="s">
        <v>402</v>
      </c>
      <c r="AK2358" s="66"/>
      <c r="AL2358" s="66"/>
      <c r="AM2358" s="66"/>
      <c r="AN2358" s="66"/>
    </row>
    <row r="2359" spans="1:40" ht="15" customHeight="1">
      <c r="A2359" s="51">
        <f t="shared" si="241"/>
        <v>2020</v>
      </c>
      <c r="B2359" s="52">
        <v>44013</v>
      </c>
      <c r="C2359" s="52">
        <v>44104</v>
      </c>
      <c r="D2359" s="53" t="s">
        <v>96</v>
      </c>
      <c r="E2359" s="53">
        <v>368</v>
      </c>
      <c r="F2359" s="53" t="s">
        <v>2781</v>
      </c>
      <c r="G2359" s="53" t="s">
        <v>2792</v>
      </c>
      <c r="H2359" s="53" t="s">
        <v>2781</v>
      </c>
      <c r="I2359" s="53" t="s">
        <v>2355</v>
      </c>
      <c r="J2359" s="53" t="s">
        <v>2355</v>
      </c>
      <c r="K2359" s="53" t="s">
        <v>2793</v>
      </c>
      <c r="L2359" s="53" t="s">
        <v>101</v>
      </c>
      <c r="M2359" s="53" t="s">
        <v>240</v>
      </c>
      <c r="N2359" s="53" t="s">
        <v>103</v>
      </c>
      <c r="O2359" s="53">
        <v>0</v>
      </c>
      <c r="P2359" s="54">
        <v>0</v>
      </c>
      <c r="Q2359" s="53" t="s">
        <v>121</v>
      </c>
      <c r="R2359" s="53" t="s">
        <v>122</v>
      </c>
      <c r="S2359" s="53" t="s">
        <v>122</v>
      </c>
      <c r="T2359" s="53" t="s">
        <v>121</v>
      </c>
      <c r="U2359" s="53" t="s">
        <v>136</v>
      </c>
      <c r="V2359" s="53" t="s">
        <v>136</v>
      </c>
      <c r="W2359" s="53" t="s">
        <v>240</v>
      </c>
      <c r="X2359" s="55">
        <v>44042</v>
      </c>
      <c r="Y2359" s="55">
        <v>44104</v>
      </c>
      <c r="Z2359" s="53">
        <f t="shared" si="240"/>
        <v>2349</v>
      </c>
      <c r="AA2359" s="54">
        <v>1160</v>
      </c>
      <c r="AB2359" s="54">
        <v>0</v>
      </c>
      <c r="AC2359" s="52"/>
      <c r="AD2359" s="56" t="s">
        <v>400</v>
      </c>
      <c r="AE2359" s="53">
        <f t="shared" si="239"/>
        <v>2352</v>
      </c>
      <c r="AF2359" s="57" t="s">
        <v>2906</v>
      </c>
      <c r="AG2359" s="58" t="s">
        <v>173</v>
      </c>
      <c r="AH2359" s="52">
        <f t="shared" si="242"/>
        <v>44104</v>
      </c>
      <c r="AI2359" s="52">
        <f t="shared" si="243"/>
        <v>44104</v>
      </c>
      <c r="AJ2359" s="53" t="s">
        <v>402</v>
      </c>
      <c r="AK2359" s="66"/>
      <c r="AL2359" s="66"/>
      <c r="AM2359" s="66"/>
      <c r="AN2359" s="66"/>
    </row>
    <row r="2360" spans="1:40" ht="15" customHeight="1">
      <c r="A2360" s="51">
        <f t="shared" si="241"/>
        <v>2020</v>
      </c>
      <c r="B2360" s="52">
        <v>44013</v>
      </c>
      <c r="C2360" s="52">
        <v>44104</v>
      </c>
      <c r="D2360" s="53" t="s">
        <v>96</v>
      </c>
      <c r="E2360" s="53">
        <v>482</v>
      </c>
      <c r="F2360" s="53" t="s">
        <v>259</v>
      </c>
      <c r="G2360" s="53" t="s">
        <v>259</v>
      </c>
      <c r="H2360" s="53" t="s">
        <v>166</v>
      </c>
      <c r="I2360" s="53" t="s">
        <v>1335</v>
      </c>
      <c r="J2360" s="53" t="s">
        <v>375</v>
      </c>
      <c r="K2360" s="53" t="s">
        <v>1336</v>
      </c>
      <c r="L2360" s="53" t="s">
        <v>101</v>
      </c>
      <c r="M2360" s="53" t="s">
        <v>240</v>
      </c>
      <c r="N2360" s="53" t="s">
        <v>103</v>
      </c>
      <c r="O2360" s="53">
        <v>0</v>
      </c>
      <c r="P2360" s="54">
        <v>0</v>
      </c>
      <c r="Q2360" s="53" t="s">
        <v>121</v>
      </c>
      <c r="R2360" s="53" t="s">
        <v>122</v>
      </c>
      <c r="S2360" s="53" t="s">
        <v>122</v>
      </c>
      <c r="T2360" s="53" t="s">
        <v>121</v>
      </c>
      <c r="U2360" s="53" t="s">
        <v>122</v>
      </c>
      <c r="V2360" s="53" t="s">
        <v>122</v>
      </c>
      <c r="W2360" s="53" t="s">
        <v>240</v>
      </c>
      <c r="X2360" s="55">
        <v>44042</v>
      </c>
      <c r="Y2360" s="55">
        <v>44104</v>
      </c>
      <c r="Z2360" s="53">
        <f>+Z2354+1</f>
        <v>2345</v>
      </c>
      <c r="AA2360" s="54">
        <v>2733.33</v>
      </c>
      <c r="AB2360" s="54">
        <v>0</v>
      </c>
      <c r="AC2360" s="52"/>
      <c r="AD2360" s="56" t="s">
        <v>400</v>
      </c>
      <c r="AE2360" s="53">
        <f t="shared" si="239"/>
        <v>2353</v>
      </c>
      <c r="AF2360" s="57" t="s">
        <v>2907</v>
      </c>
      <c r="AG2360" s="58" t="s">
        <v>173</v>
      </c>
      <c r="AH2360" s="52">
        <f t="shared" ref="AH2360:AH2368" si="244">+C2355</f>
        <v>44104</v>
      </c>
      <c r="AI2360" s="52">
        <f t="shared" si="238"/>
        <v>44104</v>
      </c>
      <c r="AJ2360" s="53" t="s">
        <v>402</v>
      </c>
    </row>
    <row r="2361" spans="1:40" ht="15" customHeight="1">
      <c r="A2361" s="51">
        <f t="shared" si="241"/>
        <v>2020</v>
      </c>
      <c r="B2361" s="52">
        <v>44013</v>
      </c>
      <c r="C2361" s="52">
        <v>44104</v>
      </c>
      <c r="D2361" s="53" t="s">
        <v>96</v>
      </c>
      <c r="E2361" s="53">
        <v>471</v>
      </c>
      <c r="F2361" s="53" t="s">
        <v>969</v>
      </c>
      <c r="G2361" s="53" t="s">
        <v>969</v>
      </c>
      <c r="H2361" s="53" t="s">
        <v>127</v>
      </c>
      <c r="I2361" s="53" t="s">
        <v>2888</v>
      </c>
      <c r="J2361" s="53" t="s">
        <v>2889</v>
      </c>
      <c r="K2361" s="53" t="s">
        <v>239</v>
      </c>
      <c r="L2361" s="53" t="s">
        <v>101</v>
      </c>
      <c r="M2361" s="53" t="s">
        <v>240</v>
      </c>
      <c r="N2361" s="53" t="s">
        <v>103</v>
      </c>
      <c r="O2361" s="53">
        <v>0</v>
      </c>
      <c r="P2361" s="54">
        <v>0</v>
      </c>
      <c r="Q2361" s="53" t="s">
        <v>121</v>
      </c>
      <c r="R2361" s="53" t="s">
        <v>122</v>
      </c>
      <c r="S2361" s="53" t="s">
        <v>122</v>
      </c>
      <c r="T2361" s="53" t="s">
        <v>121</v>
      </c>
      <c r="U2361" s="53" t="s">
        <v>122</v>
      </c>
      <c r="V2361" s="53" t="s">
        <v>122</v>
      </c>
      <c r="W2361" s="53" t="s">
        <v>240</v>
      </c>
      <c r="X2361" s="55">
        <v>44042</v>
      </c>
      <c r="Y2361" s="55">
        <v>44104</v>
      </c>
      <c r="Z2361" s="53">
        <f t="shared" si="240"/>
        <v>2346</v>
      </c>
      <c r="AA2361" s="54">
        <v>1366.68</v>
      </c>
      <c r="AB2361" s="54">
        <v>0</v>
      </c>
      <c r="AC2361" s="52"/>
      <c r="AD2361" s="56" t="s">
        <v>400</v>
      </c>
      <c r="AE2361" s="53">
        <f t="shared" si="239"/>
        <v>2354</v>
      </c>
      <c r="AF2361" s="57" t="s">
        <v>2907</v>
      </c>
      <c r="AG2361" s="58" t="s">
        <v>173</v>
      </c>
      <c r="AH2361" s="52">
        <f t="shared" si="244"/>
        <v>44104</v>
      </c>
      <c r="AI2361" s="52">
        <f t="shared" si="238"/>
        <v>44104</v>
      </c>
      <c r="AJ2361" s="53" t="s">
        <v>402</v>
      </c>
    </row>
    <row r="2362" spans="1:40" ht="15" customHeight="1">
      <c r="A2362" s="51">
        <f t="shared" si="241"/>
        <v>2020</v>
      </c>
      <c r="B2362" s="52">
        <v>44013</v>
      </c>
      <c r="C2362" s="52">
        <v>44104</v>
      </c>
      <c r="D2362" s="53" t="s">
        <v>96</v>
      </c>
      <c r="E2362" s="53">
        <v>202</v>
      </c>
      <c r="F2362" s="53" t="s">
        <v>307</v>
      </c>
      <c r="G2362" s="53" t="s">
        <v>972</v>
      </c>
      <c r="H2362" s="53" t="s">
        <v>973</v>
      </c>
      <c r="I2362" s="53" t="s">
        <v>256</v>
      </c>
      <c r="J2362" s="53" t="s">
        <v>257</v>
      </c>
      <c r="K2362" s="53" t="s">
        <v>258</v>
      </c>
      <c r="L2362" s="53" t="s">
        <v>101</v>
      </c>
      <c r="M2362" s="53" t="s">
        <v>240</v>
      </c>
      <c r="N2362" s="53" t="s">
        <v>103</v>
      </c>
      <c r="O2362" s="53">
        <v>0</v>
      </c>
      <c r="P2362" s="54">
        <v>0</v>
      </c>
      <c r="Q2362" s="53" t="s">
        <v>121</v>
      </c>
      <c r="R2362" s="53" t="s">
        <v>122</v>
      </c>
      <c r="S2362" s="53" t="s">
        <v>122</v>
      </c>
      <c r="T2362" s="53" t="s">
        <v>121</v>
      </c>
      <c r="U2362" s="53" t="s">
        <v>122</v>
      </c>
      <c r="V2362" s="53" t="s">
        <v>122</v>
      </c>
      <c r="W2362" s="53" t="s">
        <v>240</v>
      </c>
      <c r="X2362" s="55">
        <v>44042</v>
      </c>
      <c r="Y2362" s="55">
        <v>44104</v>
      </c>
      <c r="Z2362" s="53">
        <f t="shared" si="240"/>
        <v>2347</v>
      </c>
      <c r="AA2362" s="54">
        <v>2733.33</v>
      </c>
      <c r="AB2362" s="54">
        <v>0</v>
      </c>
      <c r="AC2362" s="52"/>
      <c r="AD2362" s="56" t="s">
        <v>400</v>
      </c>
      <c r="AE2362" s="53">
        <f t="shared" si="239"/>
        <v>2355</v>
      </c>
      <c r="AF2362" s="57" t="s">
        <v>2907</v>
      </c>
      <c r="AG2362" s="58" t="s">
        <v>173</v>
      </c>
      <c r="AH2362" s="52">
        <f t="shared" si="244"/>
        <v>44104</v>
      </c>
      <c r="AI2362" s="52">
        <f t="shared" si="238"/>
        <v>44104</v>
      </c>
      <c r="AJ2362" s="53" t="s">
        <v>402</v>
      </c>
    </row>
    <row r="2363" spans="1:40" ht="15" customHeight="1">
      <c r="A2363" s="51">
        <f t="shared" si="241"/>
        <v>2020</v>
      </c>
      <c r="B2363" s="52">
        <v>44013</v>
      </c>
      <c r="C2363" s="52">
        <v>44104</v>
      </c>
      <c r="D2363" s="53" t="s">
        <v>96</v>
      </c>
      <c r="E2363" s="53">
        <v>203</v>
      </c>
      <c r="F2363" s="53" t="s">
        <v>191</v>
      </c>
      <c r="G2363" s="53" t="s">
        <v>191</v>
      </c>
      <c r="H2363" s="53" t="s">
        <v>271</v>
      </c>
      <c r="I2363" s="53" t="s">
        <v>272</v>
      </c>
      <c r="J2363" s="53" t="s">
        <v>273</v>
      </c>
      <c r="K2363" s="53" t="s">
        <v>228</v>
      </c>
      <c r="L2363" s="53" t="s">
        <v>101</v>
      </c>
      <c r="M2363" s="53" t="s">
        <v>240</v>
      </c>
      <c r="N2363" s="53" t="s">
        <v>103</v>
      </c>
      <c r="O2363" s="53">
        <v>0</v>
      </c>
      <c r="P2363" s="54">
        <v>0</v>
      </c>
      <c r="Q2363" s="53" t="s">
        <v>121</v>
      </c>
      <c r="R2363" s="53" t="s">
        <v>122</v>
      </c>
      <c r="S2363" s="53" t="s">
        <v>122</v>
      </c>
      <c r="T2363" s="53" t="s">
        <v>121</v>
      </c>
      <c r="U2363" s="53" t="s">
        <v>122</v>
      </c>
      <c r="V2363" s="53" t="s">
        <v>122</v>
      </c>
      <c r="W2363" s="53" t="s">
        <v>240</v>
      </c>
      <c r="X2363" s="55">
        <v>44042</v>
      </c>
      <c r="Y2363" s="55">
        <v>44104</v>
      </c>
      <c r="Z2363" s="53">
        <f t="shared" si="240"/>
        <v>2348</v>
      </c>
      <c r="AA2363" s="54">
        <v>1366.67</v>
      </c>
      <c r="AB2363" s="54">
        <v>0</v>
      </c>
      <c r="AC2363" s="52"/>
      <c r="AD2363" s="56" t="s">
        <v>400</v>
      </c>
      <c r="AE2363" s="53">
        <f t="shared" si="239"/>
        <v>2356</v>
      </c>
      <c r="AF2363" s="57" t="s">
        <v>2907</v>
      </c>
      <c r="AG2363" s="58" t="s">
        <v>173</v>
      </c>
      <c r="AH2363" s="52">
        <f t="shared" si="244"/>
        <v>44104</v>
      </c>
      <c r="AI2363" s="52">
        <f t="shared" si="238"/>
        <v>44104</v>
      </c>
      <c r="AJ2363" s="53" t="s">
        <v>402</v>
      </c>
    </row>
    <row r="2364" spans="1:40" ht="15" customHeight="1">
      <c r="A2364" s="51">
        <f t="shared" si="241"/>
        <v>2020</v>
      </c>
      <c r="B2364" s="52">
        <v>44013</v>
      </c>
      <c r="C2364" s="52">
        <v>44104</v>
      </c>
      <c r="D2364" s="53" t="s">
        <v>96</v>
      </c>
      <c r="E2364" s="53">
        <v>322</v>
      </c>
      <c r="F2364" s="53" t="s">
        <v>144</v>
      </c>
      <c r="G2364" s="53" t="s">
        <v>144</v>
      </c>
      <c r="H2364" s="53" t="s">
        <v>145</v>
      </c>
      <c r="I2364" s="53" t="s">
        <v>358</v>
      </c>
      <c r="J2364" s="53" t="s">
        <v>359</v>
      </c>
      <c r="K2364" s="53" t="s">
        <v>289</v>
      </c>
      <c r="L2364" s="53" t="s">
        <v>101</v>
      </c>
      <c r="M2364" s="53" t="s">
        <v>2883</v>
      </c>
      <c r="N2364" s="53" t="s">
        <v>103</v>
      </c>
      <c r="O2364" s="53">
        <v>0</v>
      </c>
      <c r="P2364" s="54">
        <v>0</v>
      </c>
      <c r="Q2364" s="53" t="s">
        <v>121</v>
      </c>
      <c r="R2364" s="53" t="s">
        <v>122</v>
      </c>
      <c r="S2364" s="53" t="s">
        <v>122</v>
      </c>
      <c r="T2364" s="53" t="s">
        <v>121</v>
      </c>
      <c r="U2364" s="53" t="s">
        <v>122</v>
      </c>
      <c r="V2364" s="53" t="s">
        <v>122</v>
      </c>
      <c r="W2364" s="53" t="s">
        <v>2883</v>
      </c>
      <c r="X2364" s="55">
        <v>44042</v>
      </c>
      <c r="Y2364" s="55">
        <v>44104</v>
      </c>
      <c r="Z2364" s="53">
        <f t="shared" si="240"/>
        <v>2349</v>
      </c>
      <c r="AA2364" s="54">
        <v>950</v>
      </c>
      <c r="AB2364" s="54">
        <v>0</v>
      </c>
      <c r="AC2364" s="52"/>
      <c r="AD2364" s="56" t="s">
        <v>400</v>
      </c>
      <c r="AE2364" s="53">
        <f t="shared" si="239"/>
        <v>2357</v>
      </c>
      <c r="AF2364" s="57" t="s">
        <v>2908</v>
      </c>
      <c r="AG2364" s="58" t="s">
        <v>173</v>
      </c>
      <c r="AH2364" s="52">
        <f t="shared" si="244"/>
        <v>44104</v>
      </c>
      <c r="AI2364" s="52">
        <f t="shared" si="238"/>
        <v>44104</v>
      </c>
      <c r="AJ2364" s="53" t="s">
        <v>402</v>
      </c>
    </row>
    <row r="2365" spans="1:40" ht="15" customHeight="1">
      <c r="A2365" s="51">
        <f t="shared" si="241"/>
        <v>2020</v>
      </c>
      <c r="B2365" s="52">
        <v>44013</v>
      </c>
      <c r="C2365" s="52">
        <v>44104</v>
      </c>
      <c r="D2365" s="53" t="s">
        <v>96</v>
      </c>
      <c r="E2365" s="53">
        <v>322</v>
      </c>
      <c r="F2365" s="53" t="s">
        <v>144</v>
      </c>
      <c r="G2365" s="53" t="s">
        <v>144</v>
      </c>
      <c r="H2365" s="53" t="s">
        <v>145</v>
      </c>
      <c r="I2365" s="53" t="s">
        <v>358</v>
      </c>
      <c r="J2365" s="53" t="s">
        <v>359</v>
      </c>
      <c r="K2365" s="53" t="s">
        <v>289</v>
      </c>
      <c r="L2365" s="53" t="s">
        <v>101</v>
      </c>
      <c r="M2365" s="53" t="s">
        <v>2883</v>
      </c>
      <c r="N2365" s="53" t="s">
        <v>103</v>
      </c>
      <c r="O2365" s="53">
        <v>0</v>
      </c>
      <c r="P2365" s="54">
        <v>0</v>
      </c>
      <c r="Q2365" s="53" t="s">
        <v>121</v>
      </c>
      <c r="R2365" s="53" t="s">
        <v>122</v>
      </c>
      <c r="S2365" s="53" t="s">
        <v>122</v>
      </c>
      <c r="T2365" s="53" t="s">
        <v>121</v>
      </c>
      <c r="U2365" s="53" t="s">
        <v>122</v>
      </c>
      <c r="V2365" s="53" t="s">
        <v>122</v>
      </c>
      <c r="W2365" s="53" t="s">
        <v>2883</v>
      </c>
      <c r="X2365" s="55">
        <v>44042</v>
      </c>
      <c r="Y2365" s="55">
        <v>44104</v>
      </c>
      <c r="Z2365" s="53">
        <f t="shared" si="240"/>
        <v>2350</v>
      </c>
      <c r="AA2365" s="54">
        <v>936</v>
      </c>
      <c r="AB2365" s="54">
        <v>0</v>
      </c>
      <c r="AC2365" s="52"/>
      <c r="AD2365" s="56" t="s">
        <v>400</v>
      </c>
      <c r="AE2365" s="53">
        <f t="shared" ref="AE2365:AE2426" si="245">+AE2364+1</f>
        <v>2358</v>
      </c>
      <c r="AF2365" s="57" t="s">
        <v>2909</v>
      </c>
      <c r="AG2365" s="58" t="s">
        <v>173</v>
      </c>
      <c r="AH2365" s="52">
        <f t="shared" si="244"/>
        <v>44104</v>
      </c>
      <c r="AI2365" s="52">
        <f t="shared" si="238"/>
        <v>44104</v>
      </c>
      <c r="AJ2365" s="53" t="s">
        <v>402</v>
      </c>
    </row>
    <row r="2366" spans="1:40" ht="15" customHeight="1">
      <c r="A2366" s="51">
        <f t="shared" si="241"/>
        <v>2020</v>
      </c>
      <c r="B2366" s="52">
        <v>44013</v>
      </c>
      <c r="C2366" s="52">
        <v>44104</v>
      </c>
      <c r="D2366" s="53" t="s">
        <v>96</v>
      </c>
      <c r="E2366" s="53">
        <v>266</v>
      </c>
      <c r="F2366" s="53" t="s">
        <v>379</v>
      </c>
      <c r="G2366" s="53" t="s">
        <v>379</v>
      </c>
      <c r="H2366" s="53" t="s">
        <v>205</v>
      </c>
      <c r="I2366" s="53" t="s">
        <v>1379</v>
      </c>
      <c r="J2366" s="53" t="s">
        <v>1380</v>
      </c>
      <c r="K2366" s="53" t="s">
        <v>1381</v>
      </c>
      <c r="L2366" s="53" t="s">
        <v>101</v>
      </c>
      <c r="M2366" s="53" t="s">
        <v>2884</v>
      </c>
      <c r="N2366" s="53" t="s">
        <v>103</v>
      </c>
      <c r="O2366" s="53">
        <v>0</v>
      </c>
      <c r="P2366" s="54">
        <v>0</v>
      </c>
      <c r="Q2366" s="53" t="s">
        <v>121</v>
      </c>
      <c r="R2366" s="53" t="s">
        <v>122</v>
      </c>
      <c r="S2366" s="53" t="s">
        <v>122</v>
      </c>
      <c r="T2366" s="53" t="s">
        <v>121</v>
      </c>
      <c r="U2366" s="53" t="s">
        <v>122</v>
      </c>
      <c r="V2366" s="53" t="s">
        <v>122</v>
      </c>
      <c r="W2366" s="53" t="s">
        <v>2884</v>
      </c>
      <c r="X2366" s="55">
        <v>44042</v>
      </c>
      <c r="Y2366" s="55">
        <v>44104</v>
      </c>
      <c r="Z2366" s="53">
        <f t="shared" si="240"/>
        <v>2351</v>
      </c>
      <c r="AA2366" s="54">
        <v>588.66</v>
      </c>
      <c r="AB2366" s="54">
        <v>0</v>
      </c>
      <c r="AC2366" s="52"/>
      <c r="AD2366" s="56" t="s">
        <v>400</v>
      </c>
      <c r="AE2366" s="53">
        <f t="shared" si="245"/>
        <v>2359</v>
      </c>
      <c r="AF2366" s="57" t="s">
        <v>2910</v>
      </c>
      <c r="AG2366" s="58" t="s">
        <v>173</v>
      </c>
      <c r="AH2366" s="52">
        <f t="shared" si="244"/>
        <v>44104</v>
      </c>
      <c r="AI2366" s="52">
        <f t="shared" si="238"/>
        <v>44104</v>
      </c>
      <c r="AJ2366" s="53" t="s">
        <v>402</v>
      </c>
    </row>
    <row r="2367" spans="1:40" ht="15" customHeight="1">
      <c r="A2367" s="51">
        <f t="shared" si="241"/>
        <v>2020</v>
      </c>
      <c r="B2367" s="52">
        <v>44013</v>
      </c>
      <c r="C2367" s="52">
        <v>44104</v>
      </c>
      <c r="D2367" s="53" t="s">
        <v>96</v>
      </c>
      <c r="E2367" s="53">
        <v>203</v>
      </c>
      <c r="F2367" s="53" t="s">
        <v>307</v>
      </c>
      <c r="G2367" s="53" t="s">
        <v>126</v>
      </c>
      <c r="H2367" s="53" t="s">
        <v>127</v>
      </c>
      <c r="I2367" s="53" t="s">
        <v>1366</v>
      </c>
      <c r="J2367" s="53" t="s">
        <v>1367</v>
      </c>
      <c r="K2367" s="53" t="s">
        <v>1368</v>
      </c>
      <c r="L2367" s="53" t="s">
        <v>102</v>
      </c>
      <c r="M2367" s="53" t="s">
        <v>1711</v>
      </c>
      <c r="N2367" s="53" t="s">
        <v>103</v>
      </c>
      <c r="O2367" s="53">
        <v>0</v>
      </c>
      <c r="P2367" s="54">
        <v>0</v>
      </c>
      <c r="Q2367" s="53" t="s">
        <v>121</v>
      </c>
      <c r="R2367" s="53" t="s">
        <v>122</v>
      </c>
      <c r="S2367" s="53" t="s">
        <v>122</v>
      </c>
      <c r="T2367" s="53" t="s">
        <v>121</v>
      </c>
      <c r="U2367" s="53" t="s">
        <v>122</v>
      </c>
      <c r="V2367" s="53" t="s">
        <v>122</v>
      </c>
      <c r="W2367" s="53" t="s">
        <v>1711</v>
      </c>
      <c r="X2367" s="55">
        <v>44042</v>
      </c>
      <c r="Y2367" s="55">
        <v>44104</v>
      </c>
      <c r="Z2367" s="53">
        <f t="shared" si="240"/>
        <v>2352</v>
      </c>
      <c r="AA2367" s="54">
        <v>2235.6</v>
      </c>
      <c r="AB2367" s="54">
        <v>0</v>
      </c>
      <c r="AC2367" s="52"/>
      <c r="AD2367" s="56" t="s">
        <v>400</v>
      </c>
      <c r="AE2367" s="53">
        <f t="shared" si="245"/>
        <v>2360</v>
      </c>
      <c r="AF2367" s="57" t="s">
        <v>2911</v>
      </c>
      <c r="AG2367" s="58" t="s">
        <v>173</v>
      </c>
      <c r="AH2367" s="52">
        <f t="shared" si="244"/>
        <v>44104</v>
      </c>
      <c r="AI2367" s="52">
        <f t="shared" si="238"/>
        <v>44104</v>
      </c>
      <c r="AJ2367" s="53" t="s">
        <v>402</v>
      </c>
    </row>
    <row r="2368" spans="1:40" ht="15" customHeight="1">
      <c r="A2368" s="51">
        <f t="shared" si="241"/>
        <v>2020</v>
      </c>
      <c r="B2368" s="52">
        <v>44013</v>
      </c>
      <c r="C2368" s="52">
        <v>44104</v>
      </c>
      <c r="D2368" s="53" t="s">
        <v>96</v>
      </c>
      <c r="E2368" s="53">
        <v>202</v>
      </c>
      <c r="F2368" s="53" t="s">
        <v>307</v>
      </c>
      <c r="G2368" s="53" t="s">
        <v>307</v>
      </c>
      <c r="H2368" s="53" t="s">
        <v>254</v>
      </c>
      <c r="I2368" s="53" t="s">
        <v>2885</v>
      </c>
      <c r="J2368" s="53" t="s">
        <v>2886</v>
      </c>
      <c r="K2368" s="53" t="s">
        <v>2887</v>
      </c>
      <c r="L2368" s="53" t="s">
        <v>101</v>
      </c>
      <c r="M2368" s="53" t="s">
        <v>240</v>
      </c>
      <c r="N2368" s="53" t="s">
        <v>103</v>
      </c>
      <c r="O2368" s="53">
        <v>0</v>
      </c>
      <c r="P2368" s="54">
        <v>0</v>
      </c>
      <c r="Q2368" s="53" t="s">
        <v>121</v>
      </c>
      <c r="R2368" s="53" t="s">
        <v>122</v>
      </c>
      <c r="S2368" s="53" t="s">
        <v>122</v>
      </c>
      <c r="T2368" s="53" t="s">
        <v>121</v>
      </c>
      <c r="U2368" s="53" t="s">
        <v>122</v>
      </c>
      <c r="V2368" s="53" t="s">
        <v>122</v>
      </c>
      <c r="W2368" s="53" t="s">
        <v>240</v>
      </c>
      <c r="X2368" s="55">
        <v>44042</v>
      </c>
      <c r="Y2368" s="55">
        <v>44104</v>
      </c>
      <c r="Z2368" s="53">
        <f t="shared" si="240"/>
        <v>2353</v>
      </c>
      <c r="AA2368" s="54">
        <v>1836</v>
      </c>
      <c r="AB2368" s="54">
        <v>0</v>
      </c>
      <c r="AC2368" s="52"/>
      <c r="AD2368" s="56" t="s">
        <v>400</v>
      </c>
      <c r="AE2368" s="53">
        <f t="shared" si="245"/>
        <v>2361</v>
      </c>
      <c r="AF2368" s="57" t="s">
        <v>2912</v>
      </c>
      <c r="AG2368" s="58" t="s">
        <v>173</v>
      </c>
      <c r="AH2368" s="52">
        <f t="shared" si="244"/>
        <v>44104</v>
      </c>
      <c r="AI2368" s="52">
        <f t="shared" si="238"/>
        <v>44104</v>
      </c>
      <c r="AJ2368" s="53" t="s">
        <v>402</v>
      </c>
    </row>
    <row r="2369" spans="1:36" ht="15" customHeight="1">
      <c r="A2369" s="51">
        <f t="shared" si="241"/>
        <v>2020</v>
      </c>
      <c r="B2369" s="52">
        <v>44013</v>
      </c>
      <c r="C2369" s="52">
        <v>44104</v>
      </c>
      <c r="D2369" s="53" t="s">
        <v>96</v>
      </c>
      <c r="E2369" s="53">
        <v>545</v>
      </c>
      <c r="F2369" s="53" t="s">
        <v>279</v>
      </c>
      <c r="G2369" s="53" t="s">
        <v>279</v>
      </c>
      <c r="H2369" s="53" t="s">
        <v>280</v>
      </c>
      <c r="I2369" s="53" t="s">
        <v>281</v>
      </c>
      <c r="J2369" s="53" t="s">
        <v>162</v>
      </c>
      <c r="K2369" s="53" t="s">
        <v>282</v>
      </c>
      <c r="L2369" s="53" t="s">
        <v>101</v>
      </c>
      <c r="M2369" s="53" t="s">
        <v>240</v>
      </c>
      <c r="N2369" s="53" t="s">
        <v>103</v>
      </c>
      <c r="O2369" s="53">
        <v>0</v>
      </c>
      <c r="P2369" s="54">
        <v>0</v>
      </c>
      <c r="Q2369" s="53" t="s">
        <v>121</v>
      </c>
      <c r="R2369" s="53" t="s">
        <v>122</v>
      </c>
      <c r="S2369" s="53" t="s">
        <v>122</v>
      </c>
      <c r="T2369" s="53" t="s">
        <v>121</v>
      </c>
      <c r="U2369" s="53" t="s">
        <v>136</v>
      </c>
      <c r="V2369" s="53" t="s">
        <v>136</v>
      </c>
      <c r="W2369" s="53" t="s">
        <v>240</v>
      </c>
      <c r="X2369" s="55">
        <v>44042</v>
      </c>
      <c r="Y2369" s="55">
        <v>44104</v>
      </c>
      <c r="Z2369" s="53">
        <f t="shared" si="240"/>
        <v>2354</v>
      </c>
      <c r="AA2369" s="54">
        <v>3800</v>
      </c>
      <c r="AB2369" s="54">
        <v>0</v>
      </c>
      <c r="AC2369" s="52"/>
      <c r="AD2369" s="56" t="s">
        <v>400</v>
      </c>
      <c r="AE2369" s="53">
        <f t="shared" si="245"/>
        <v>2362</v>
      </c>
      <c r="AF2369" s="57" t="s">
        <v>2913</v>
      </c>
      <c r="AG2369" s="58" t="s">
        <v>173</v>
      </c>
      <c r="AH2369" s="52">
        <f t="shared" ref="AH2369:AH2426" si="246">+C2364</f>
        <v>44104</v>
      </c>
      <c r="AI2369" s="52">
        <f t="shared" ref="AI2369:AI2426" si="247">+AH2369</f>
        <v>44104</v>
      </c>
      <c r="AJ2369" s="53" t="s">
        <v>402</v>
      </c>
    </row>
    <row r="2370" spans="1:36" ht="15" customHeight="1">
      <c r="A2370" s="51">
        <f t="shared" si="241"/>
        <v>2020</v>
      </c>
      <c r="B2370" s="52">
        <v>44013</v>
      </c>
      <c r="C2370" s="52">
        <v>44104</v>
      </c>
      <c r="D2370" s="53" t="s">
        <v>96</v>
      </c>
      <c r="E2370" s="53">
        <v>545</v>
      </c>
      <c r="F2370" s="53" t="s">
        <v>283</v>
      </c>
      <c r="G2370" s="53" t="s">
        <v>283</v>
      </c>
      <c r="H2370" s="53" t="s">
        <v>283</v>
      </c>
      <c r="I2370" s="53" t="s">
        <v>284</v>
      </c>
      <c r="J2370" s="53" t="s">
        <v>285</v>
      </c>
      <c r="K2370" s="53" t="s">
        <v>286</v>
      </c>
      <c r="L2370" s="53" t="s">
        <v>101</v>
      </c>
      <c r="M2370" s="53" t="s">
        <v>240</v>
      </c>
      <c r="N2370" s="53" t="s">
        <v>103</v>
      </c>
      <c r="O2370" s="53">
        <v>0</v>
      </c>
      <c r="P2370" s="54">
        <v>0</v>
      </c>
      <c r="Q2370" s="53" t="s">
        <v>121</v>
      </c>
      <c r="R2370" s="53" t="s">
        <v>122</v>
      </c>
      <c r="S2370" s="53" t="s">
        <v>122</v>
      </c>
      <c r="T2370" s="53" t="s">
        <v>121</v>
      </c>
      <c r="U2370" s="53" t="s">
        <v>136</v>
      </c>
      <c r="V2370" s="53" t="s">
        <v>136</v>
      </c>
      <c r="W2370" s="53" t="s">
        <v>240</v>
      </c>
      <c r="X2370" s="55">
        <v>44042</v>
      </c>
      <c r="Y2370" s="55">
        <v>44104</v>
      </c>
      <c r="Z2370" s="53">
        <f t="shared" si="240"/>
        <v>2355</v>
      </c>
      <c r="AA2370" s="54">
        <v>2400.0100000000002</v>
      </c>
      <c r="AB2370" s="54">
        <v>0</v>
      </c>
      <c r="AC2370" s="52"/>
      <c r="AD2370" s="56" t="s">
        <v>400</v>
      </c>
      <c r="AE2370" s="53">
        <f t="shared" si="245"/>
        <v>2363</v>
      </c>
      <c r="AF2370" s="57" t="s">
        <v>2913</v>
      </c>
      <c r="AG2370" s="58" t="s">
        <v>173</v>
      </c>
      <c r="AH2370" s="52">
        <f t="shared" si="246"/>
        <v>44104</v>
      </c>
      <c r="AI2370" s="52">
        <f t="shared" si="247"/>
        <v>44104</v>
      </c>
      <c r="AJ2370" s="53" t="s">
        <v>402</v>
      </c>
    </row>
    <row r="2371" spans="1:36" ht="15" customHeight="1">
      <c r="A2371" s="51">
        <f t="shared" si="241"/>
        <v>2020</v>
      </c>
      <c r="B2371" s="52">
        <v>44013</v>
      </c>
      <c r="C2371" s="52">
        <v>44104</v>
      </c>
      <c r="D2371" s="53" t="s">
        <v>96</v>
      </c>
      <c r="E2371" s="53">
        <v>249</v>
      </c>
      <c r="F2371" s="53" t="s">
        <v>777</v>
      </c>
      <c r="G2371" s="53" t="s">
        <v>777</v>
      </c>
      <c r="H2371" s="53" t="s">
        <v>127</v>
      </c>
      <c r="I2371" s="53" t="s">
        <v>1020</v>
      </c>
      <c r="J2371" s="53" t="s">
        <v>329</v>
      </c>
      <c r="K2371" s="53" t="s">
        <v>1387</v>
      </c>
      <c r="L2371" s="53" t="s">
        <v>101</v>
      </c>
      <c r="M2371" s="53" t="s">
        <v>2820</v>
      </c>
      <c r="N2371" s="53" t="s">
        <v>103</v>
      </c>
      <c r="O2371" s="53">
        <v>0</v>
      </c>
      <c r="P2371" s="54">
        <v>0</v>
      </c>
      <c r="Q2371" s="53" t="s">
        <v>121</v>
      </c>
      <c r="R2371" s="53" t="s">
        <v>122</v>
      </c>
      <c r="S2371" s="53" t="s">
        <v>122</v>
      </c>
      <c r="T2371" s="53" t="s">
        <v>121</v>
      </c>
      <c r="U2371" s="53" t="s">
        <v>122</v>
      </c>
      <c r="V2371" s="53" t="s">
        <v>1962</v>
      </c>
      <c r="W2371" s="53" t="str">
        <f t="shared" ref="W2371" si="248">+M2371</f>
        <v>Juzgados de Oralidad</v>
      </c>
      <c r="X2371" s="55">
        <v>44042</v>
      </c>
      <c r="Y2371" s="55">
        <v>44104</v>
      </c>
      <c r="Z2371" s="53">
        <f t="shared" si="240"/>
        <v>2356</v>
      </c>
      <c r="AA2371" s="54">
        <v>1950</v>
      </c>
      <c r="AB2371" s="54">
        <v>0</v>
      </c>
      <c r="AC2371" s="52"/>
      <c r="AD2371" s="56" t="s">
        <v>400</v>
      </c>
      <c r="AE2371" s="53">
        <f t="shared" si="245"/>
        <v>2364</v>
      </c>
      <c r="AF2371" s="57" t="s">
        <v>2914</v>
      </c>
      <c r="AG2371" s="58" t="s">
        <v>173</v>
      </c>
      <c r="AH2371" s="52">
        <f t="shared" si="246"/>
        <v>44104</v>
      </c>
      <c r="AI2371" s="52">
        <f t="shared" si="247"/>
        <v>44104</v>
      </c>
      <c r="AJ2371" s="53" t="s">
        <v>402</v>
      </c>
    </row>
    <row r="2372" spans="1:36" ht="15" customHeight="1">
      <c r="A2372" s="51">
        <f t="shared" si="241"/>
        <v>2020</v>
      </c>
      <c r="B2372" s="52">
        <v>44013</v>
      </c>
      <c r="C2372" s="52">
        <v>44104</v>
      </c>
      <c r="D2372" s="53" t="s">
        <v>96</v>
      </c>
      <c r="E2372" s="53">
        <v>203</v>
      </c>
      <c r="F2372" s="53" t="s">
        <v>307</v>
      </c>
      <c r="G2372" s="53" t="s">
        <v>126</v>
      </c>
      <c r="H2372" s="53" t="s">
        <v>127</v>
      </c>
      <c r="I2372" s="53" t="s">
        <v>1366</v>
      </c>
      <c r="J2372" s="53" t="s">
        <v>1367</v>
      </c>
      <c r="K2372" s="53" t="s">
        <v>1368</v>
      </c>
      <c r="L2372" s="53" t="s">
        <v>102</v>
      </c>
      <c r="M2372" s="53" t="s">
        <v>1711</v>
      </c>
      <c r="N2372" s="53" t="s">
        <v>103</v>
      </c>
      <c r="O2372" s="53">
        <v>0</v>
      </c>
      <c r="P2372" s="54">
        <v>0</v>
      </c>
      <c r="Q2372" s="53" t="s">
        <v>121</v>
      </c>
      <c r="R2372" s="53" t="s">
        <v>122</v>
      </c>
      <c r="S2372" s="53" t="s">
        <v>122</v>
      </c>
      <c r="T2372" s="53" t="s">
        <v>121</v>
      </c>
      <c r="U2372" s="53" t="s">
        <v>122</v>
      </c>
      <c r="V2372" s="53" t="s">
        <v>122</v>
      </c>
      <c r="W2372" s="53" t="s">
        <v>1711</v>
      </c>
      <c r="X2372" s="55">
        <v>44042</v>
      </c>
      <c r="Y2372" s="55">
        <v>44104</v>
      </c>
      <c r="Z2372" s="53">
        <f t="shared" si="240"/>
        <v>2357</v>
      </c>
      <c r="AA2372" s="54">
        <v>1600</v>
      </c>
      <c r="AB2372" s="54">
        <v>0</v>
      </c>
      <c r="AC2372" s="52"/>
      <c r="AD2372" s="56" t="s">
        <v>400</v>
      </c>
      <c r="AE2372" s="53">
        <f t="shared" si="245"/>
        <v>2365</v>
      </c>
      <c r="AF2372" s="57" t="s">
        <v>2914</v>
      </c>
      <c r="AG2372" s="58" t="s">
        <v>173</v>
      </c>
      <c r="AH2372" s="52">
        <f t="shared" si="246"/>
        <v>44104</v>
      </c>
      <c r="AI2372" s="52">
        <f t="shared" si="247"/>
        <v>44104</v>
      </c>
      <c r="AJ2372" s="53" t="s">
        <v>402</v>
      </c>
    </row>
    <row r="2373" spans="1:36" ht="15" customHeight="1">
      <c r="A2373" s="51">
        <f t="shared" si="241"/>
        <v>2020</v>
      </c>
      <c r="B2373" s="52">
        <v>44013</v>
      </c>
      <c r="C2373" s="52">
        <v>44104</v>
      </c>
      <c r="D2373" s="53" t="s">
        <v>96</v>
      </c>
      <c r="E2373" s="53">
        <v>203</v>
      </c>
      <c r="F2373" s="53" t="s">
        <v>307</v>
      </c>
      <c r="G2373" s="53" t="s">
        <v>126</v>
      </c>
      <c r="H2373" s="53" t="s">
        <v>127</v>
      </c>
      <c r="I2373" s="53" t="s">
        <v>1366</v>
      </c>
      <c r="J2373" s="53" t="s">
        <v>1367</v>
      </c>
      <c r="K2373" s="53" t="s">
        <v>1368</v>
      </c>
      <c r="L2373" s="53" t="s">
        <v>102</v>
      </c>
      <c r="M2373" s="53" t="s">
        <v>1711</v>
      </c>
      <c r="N2373" s="53" t="s">
        <v>103</v>
      </c>
      <c r="O2373" s="53">
        <v>0</v>
      </c>
      <c r="P2373" s="54">
        <v>0</v>
      </c>
      <c r="Q2373" s="53" t="s">
        <v>121</v>
      </c>
      <c r="R2373" s="53" t="s">
        <v>122</v>
      </c>
      <c r="S2373" s="53" t="s">
        <v>122</v>
      </c>
      <c r="T2373" s="53" t="s">
        <v>121</v>
      </c>
      <c r="U2373" s="53" t="s">
        <v>122</v>
      </c>
      <c r="V2373" s="53" t="s">
        <v>122</v>
      </c>
      <c r="W2373" s="53" t="s">
        <v>1711</v>
      </c>
      <c r="X2373" s="55">
        <v>44042</v>
      </c>
      <c r="Y2373" s="55">
        <v>44104</v>
      </c>
      <c r="Z2373" s="53">
        <f t="shared" si="240"/>
        <v>2358</v>
      </c>
      <c r="AA2373" s="54">
        <v>1220</v>
      </c>
      <c r="AB2373" s="54">
        <v>0</v>
      </c>
      <c r="AC2373" s="52"/>
      <c r="AD2373" s="56" t="s">
        <v>400</v>
      </c>
      <c r="AE2373" s="53">
        <f t="shared" si="245"/>
        <v>2366</v>
      </c>
      <c r="AF2373" s="57" t="s">
        <v>2914</v>
      </c>
      <c r="AG2373" s="58" t="s">
        <v>173</v>
      </c>
      <c r="AH2373" s="52">
        <f t="shared" si="246"/>
        <v>44104</v>
      </c>
      <c r="AI2373" s="52">
        <f t="shared" si="247"/>
        <v>44104</v>
      </c>
      <c r="AJ2373" s="53" t="s">
        <v>402</v>
      </c>
    </row>
    <row r="2374" spans="1:36" ht="15" customHeight="1">
      <c r="A2374" s="51">
        <f t="shared" si="241"/>
        <v>2020</v>
      </c>
      <c r="B2374" s="52">
        <v>44013</v>
      </c>
      <c r="C2374" s="52">
        <v>44104</v>
      </c>
      <c r="D2374" s="53" t="s">
        <v>96</v>
      </c>
      <c r="E2374" s="53">
        <v>322</v>
      </c>
      <c r="F2374" s="53" t="s">
        <v>144</v>
      </c>
      <c r="G2374" s="53" t="s">
        <v>144</v>
      </c>
      <c r="H2374" s="53" t="s">
        <v>127</v>
      </c>
      <c r="I2374" s="53" t="s">
        <v>304</v>
      </c>
      <c r="J2374" s="53" t="s">
        <v>305</v>
      </c>
      <c r="K2374" s="53" t="s">
        <v>306</v>
      </c>
      <c r="L2374" s="53" t="s">
        <v>101</v>
      </c>
      <c r="M2374" s="53" t="s">
        <v>1711</v>
      </c>
      <c r="N2374" s="53" t="s">
        <v>103</v>
      </c>
      <c r="O2374" s="66">
        <v>0</v>
      </c>
      <c r="P2374" s="30">
        <v>0</v>
      </c>
      <c r="Q2374" s="27" t="s">
        <v>121</v>
      </c>
      <c r="R2374" s="27" t="s">
        <v>122</v>
      </c>
      <c r="S2374" s="27" t="s">
        <v>122</v>
      </c>
      <c r="T2374" s="27" t="s">
        <v>121</v>
      </c>
      <c r="U2374" s="53" t="s">
        <v>122</v>
      </c>
      <c r="V2374" s="53" t="s">
        <v>122</v>
      </c>
      <c r="W2374" s="53" t="s">
        <v>1711</v>
      </c>
      <c r="X2374" s="55">
        <v>44042</v>
      </c>
      <c r="Y2374" s="55">
        <v>44104</v>
      </c>
      <c r="Z2374" s="53">
        <f t="shared" si="240"/>
        <v>2359</v>
      </c>
      <c r="AA2374" s="54">
        <v>2555</v>
      </c>
      <c r="AB2374" s="54">
        <v>0</v>
      </c>
      <c r="AC2374" s="52"/>
      <c r="AD2374" s="56" t="s">
        <v>400</v>
      </c>
      <c r="AE2374" s="53">
        <f t="shared" si="245"/>
        <v>2367</v>
      </c>
      <c r="AF2374" s="57" t="s">
        <v>2915</v>
      </c>
      <c r="AG2374" s="58" t="s">
        <v>173</v>
      </c>
      <c r="AH2374" s="52">
        <f t="shared" si="246"/>
        <v>44104</v>
      </c>
      <c r="AI2374" s="52">
        <f t="shared" si="247"/>
        <v>44104</v>
      </c>
      <c r="AJ2374" s="53" t="s">
        <v>402</v>
      </c>
    </row>
    <row r="2375" spans="1:36" ht="15" customHeight="1">
      <c r="A2375" s="51">
        <f t="shared" si="241"/>
        <v>2020</v>
      </c>
      <c r="B2375" s="52">
        <v>44013</v>
      </c>
      <c r="C2375" s="52">
        <v>44104</v>
      </c>
      <c r="D2375" s="53" t="s">
        <v>96</v>
      </c>
      <c r="E2375" s="53">
        <v>203</v>
      </c>
      <c r="F2375" s="53" t="s">
        <v>307</v>
      </c>
      <c r="G2375" s="53" t="s">
        <v>126</v>
      </c>
      <c r="H2375" s="53" t="s">
        <v>127</v>
      </c>
      <c r="I2375" s="53" t="s">
        <v>1366</v>
      </c>
      <c r="J2375" s="53" t="s">
        <v>1367</v>
      </c>
      <c r="K2375" s="53" t="s">
        <v>1368</v>
      </c>
      <c r="L2375" s="53" t="s">
        <v>102</v>
      </c>
      <c r="M2375" s="53" t="s">
        <v>1711</v>
      </c>
      <c r="N2375" s="53" t="s">
        <v>103</v>
      </c>
      <c r="O2375" s="53">
        <v>0</v>
      </c>
      <c r="P2375" s="54">
        <v>0</v>
      </c>
      <c r="Q2375" s="53" t="s">
        <v>121</v>
      </c>
      <c r="R2375" s="53" t="s">
        <v>122</v>
      </c>
      <c r="S2375" s="53" t="s">
        <v>122</v>
      </c>
      <c r="T2375" s="53" t="s">
        <v>121</v>
      </c>
      <c r="U2375" s="53" t="s">
        <v>122</v>
      </c>
      <c r="V2375" s="53" t="s">
        <v>122</v>
      </c>
      <c r="W2375" s="53" t="s">
        <v>1711</v>
      </c>
      <c r="X2375" s="55">
        <v>44042</v>
      </c>
      <c r="Y2375" s="55">
        <v>44104</v>
      </c>
      <c r="Z2375" s="53">
        <f t="shared" si="240"/>
        <v>2360</v>
      </c>
      <c r="AA2375" s="54">
        <v>6311</v>
      </c>
      <c r="AB2375" s="54">
        <v>0</v>
      </c>
      <c r="AC2375" s="52"/>
      <c r="AD2375" s="56" t="s">
        <v>400</v>
      </c>
      <c r="AE2375" s="53">
        <f t="shared" si="245"/>
        <v>2368</v>
      </c>
      <c r="AF2375" s="57" t="s">
        <v>2916</v>
      </c>
      <c r="AG2375" s="58" t="s">
        <v>173</v>
      </c>
      <c r="AH2375" s="52">
        <f t="shared" si="246"/>
        <v>44104</v>
      </c>
      <c r="AI2375" s="52">
        <f t="shared" si="247"/>
        <v>44104</v>
      </c>
      <c r="AJ2375" s="53" t="s">
        <v>402</v>
      </c>
    </row>
    <row r="2376" spans="1:36" ht="15" customHeight="1">
      <c r="A2376" s="51">
        <f t="shared" si="241"/>
        <v>2020</v>
      </c>
      <c r="B2376" s="52">
        <v>44013</v>
      </c>
      <c r="C2376" s="52">
        <v>44104</v>
      </c>
      <c r="D2376" s="53" t="s">
        <v>96</v>
      </c>
      <c r="E2376" s="53">
        <v>249</v>
      </c>
      <c r="F2376" s="53" t="s">
        <v>777</v>
      </c>
      <c r="G2376" s="53" t="s">
        <v>777</v>
      </c>
      <c r="H2376" s="53" t="s">
        <v>127</v>
      </c>
      <c r="I2376" s="53" t="s">
        <v>1020</v>
      </c>
      <c r="J2376" s="53" t="s">
        <v>329</v>
      </c>
      <c r="K2376" s="53" t="s">
        <v>1387</v>
      </c>
      <c r="L2376" s="53" t="s">
        <v>101</v>
      </c>
      <c r="M2376" s="53" t="s">
        <v>2820</v>
      </c>
      <c r="N2376" s="53" t="s">
        <v>103</v>
      </c>
      <c r="O2376" s="53">
        <v>0</v>
      </c>
      <c r="P2376" s="54">
        <v>0</v>
      </c>
      <c r="Q2376" s="53" t="s">
        <v>121</v>
      </c>
      <c r="R2376" s="53" t="s">
        <v>122</v>
      </c>
      <c r="S2376" s="53" t="s">
        <v>122</v>
      </c>
      <c r="T2376" s="53" t="s">
        <v>121</v>
      </c>
      <c r="U2376" s="53" t="s">
        <v>122</v>
      </c>
      <c r="V2376" s="53" t="s">
        <v>122</v>
      </c>
      <c r="W2376" s="53" t="str">
        <f t="shared" ref="W2376" si="249">+M2376</f>
        <v>Juzgados de Oralidad</v>
      </c>
      <c r="X2376" s="55">
        <v>44042</v>
      </c>
      <c r="Y2376" s="55">
        <v>44104</v>
      </c>
      <c r="Z2376" s="53">
        <f t="shared" si="240"/>
        <v>2361</v>
      </c>
      <c r="AA2376" s="54">
        <v>2630</v>
      </c>
      <c r="AB2376" s="54">
        <v>0</v>
      </c>
      <c r="AC2376" s="52"/>
      <c r="AD2376" s="56" t="s">
        <v>400</v>
      </c>
      <c r="AE2376" s="53">
        <f t="shared" si="245"/>
        <v>2369</v>
      </c>
      <c r="AF2376" s="57" t="s">
        <v>2917</v>
      </c>
      <c r="AG2376" s="58" t="s">
        <v>173</v>
      </c>
      <c r="AH2376" s="52">
        <f t="shared" si="246"/>
        <v>44104</v>
      </c>
      <c r="AI2376" s="52">
        <f t="shared" si="247"/>
        <v>44104</v>
      </c>
      <c r="AJ2376" s="53" t="s">
        <v>402</v>
      </c>
    </row>
    <row r="2377" spans="1:36" ht="15" customHeight="1">
      <c r="A2377" s="51">
        <f t="shared" si="241"/>
        <v>2020</v>
      </c>
      <c r="B2377" s="52">
        <v>44013</v>
      </c>
      <c r="C2377" s="52">
        <v>44104</v>
      </c>
      <c r="D2377" s="53" t="s">
        <v>96</v>
      </c>
      <c r="E2377" s="53">
        <v>280</v>
      </c>
      <c r="F2377" s="53" t="s">
        <v>2827</v>
      </c>
      <c r="G2377" s="53" t="s">
        <v>2828</v>
      </c>
      <c r="H2377" s="53" t="s">
        <v>2829</v>
      </c>
      <c r="I2377" s="53" t="s">
        <v>349</v>
      </c>
      <c r="J2377" s="53" t="s">
        <v>350</v>
      </c>
      <c r="K2377" s="53" t="s">
        <v>351</v>
      </c>
      <c r="L2377" s="53" t="s">
        <v>101</v>
      </c>
      <c r="M2377" s="53" t="s">
        <v>2820</v>
      </c>
      <c r="N2377" s="53" t="s">
        <v>103</v>
      </c>
      <c r="O2377" s="53">
        <v>0</v>
      </c>
      <c r="P2377" s="54">
        <v>0</v>
      </c>
      <c r="Q2377" s="53" t="s">
        <v>121</v>
      </c>
      <c r="R2377" s="53" t="s">
        <v>122</v>
      </c>
      <c r="S2377" s="53" t="s">
        <v>122</v>
      </c>
      <c r="T2377" s="53" t="s">
        <v>121</v>
      </c>
      <c r="U2377" s="53" t="s">
        <v>122</v>
      </c>
      <c r="V2377" s="53" t="s">
        <v>122</v>
      </c>
      <c r="W2377" s="53" t="s">
        <v>2830</v>
      </c>
      <c r="X2377" s="55">
        <v>44042</v>
      </c>
      <c r="Y2377" s="55">
        <v>44104</v>
      </c>
      <c r="Z2377" s="53">
        <f t="shared" si="240"/>
        <v>2362</v>
      </c>
      <c r="AA2377" s="54">
        <v>400</v>
      </c>
      <c r="AB2377" s="54">
        <v>0</v>
      </c>
      <c r="AC2377" s="52"/>
      <c r="AD2377" s="56" t="s">
        <v>400</v>
      </c>
      <c r="AE2377" s="53">
        <f t="shared" si="245"/>
        <v>2370</v>
      </c>
      <c r="AF2377" s="57" t="s">
        <v>2918</v>
      </c>
      <c r="AG2377" s="58" t="s">
        <v>173</v>
      </c>
      <c r="AH2377" s="52">
        <f t="shared" si="246"/>
        <v>44104</v>
      </c>
      <c r="AI2377" s="52">
        <f t="shared" si="247"/>
        <v>44104</v>
      </c>
      <c r="AJ2377" s="53" t="s">
        <v>402</v>
      </c>
    </row>
    <row r="2378" spans="1:36" ht="15" customHeight="1">
      <c r="A2378" s="51">
        <f t="shared" si="241"/>
        <v>2020</v>
      </c>
      <c r="B2378" s="52">
        <v>44013</v>
      </c>
      <c r="C2378" s="52">
        <v>44104</v>
      </c>
      <c r="D2378" s="53" t="s">
        <v>96</v>
      </c>
      <c r="E2378" s="53">
        <v>280</v>
      </c>
      <c r="F2378" s="53" t="s">
        <v>2827</v>
      </c>
      <c r="G2378" s="53" t="s">
        <v>2828</v>
      </c>
      <c r="H2378" s="53" t="s">
        <v>2829</v>
      </c>
      <c r="I2378" s="53" t="s">
        <v>349</v>
      </c>
      <c r="J2378" s="53" t="s">
        <v>350</v>
      </c>
      <c r="K2378" s="53" t="s">
        <v>351</v>
      </c>
      <c r="L2378" s="53" t="s">
        <v>101</v>
      </c>
      <c r="M2378" s="53" t="s">
        <v>2820</v>
      </c>
      <c r="N2378" s="53" t="s">
        <v>103</v>
      </c>
      <c r="O2378" s="53">
        <v>0</v>
      </c>
      <c r="P2378" s="54">
        <v>0</v>
      </c>
      <c r="Q2378" s="53" t="s">
        <v>121</v>
      </c>
      <c r="R2378" s="53" t="s">
        <v>122</v>
      </c>
      <c r="S2378" s="53" t="s">
        <v>122</v>
      </c>
      <c r="T2378" s="53" t="s">
        <v>121</v>
      </c>
      <c r="U2378" s="53" t="s">
        <v>122</v>
      </c>
      <c r="V2378" s="53" t="s">
        <v>122</v>
      </c>
      <c r="W2378" s="53" t="s">
        <v>2830</v>
      </c>
      <c r="X2378" s="55">
        <v>44042</v>
      </c>
      <c r="Y2378" s="55">
        <v>44104</v>
      </c>
      <c r="Z2378" s="53">
        <f t="shared" si="240"/>
        <v>2363</v>
      </c>
      <c r="AA2378" s="54">
        <v>941</v>
      </c>
      <c r="AB2378" s="54">
        <v>0</v>
      </c>
      <c r="AC2378" s="52"/>
      <c r="AD2378" s="56" t="s">
        <v>400</v>
      </c>
      <c r="AE2378" s="53">
        <f t="shared" si="245"/>
        <v>2371</v>
      </c>
      <c r="AF2378" s="57" t="s">
        <v>2919</v>
      </c>
      <c r="AG2378" s="58" t="s">
        <v>173</v>
      </c>
      <c r="AH2378" s="52">
        <f t="shared" si="246"/>
        <v>44104</v>
      </c>
      <c r="AI2378" s="52">
        <f t="shared" si="247"/>
        <v>44104</v>
      </c>
      <c r="AJ2378" s="53" t="s">
        <v>402</v>
      </c>
    </row>
    <row r="2379" spans="1:36" ht="15" customHeight="1">
      <c r="A2379" s="51">
        <f t="shared" si="241"/>
        <v>2020</v>
      </c>
      <c r="B2379" s="52">
        <v>44013</v>
      </c>
      <c r="C2379" s="52">
        <v>44104</v>
      </c>
      <c r="D2379" s="53" t="s">
        <v>96</v>
      </c>
      <c r="E2379" s="53">
        <v>280</v>
      </c>
      <c r="F2379" s="53" t="s">
        <v>2827</v>
      </c>
      <c r="G2379" s="53" t="s">
        <v>2828</v>
      </c>
      <c r="H2379" s="53" t="s">
        <v>2829</v>
      </c>
      <c r="I2379" s="53" t="s">
        <v>349</v>
      </c>
      <c r="J2379" s="53" t="s">
        <v>350</v>
      </c>
      <c r="K2379" s="53" t="s">
        <v>351</v>
      </c>
      <c r="L2379" s="53" t="s">
        <v>101</v>
      </c>
      <c r="M2379" s="53" t="s">
        <v>2820</v>
      </c>
      <c r="N2379" s="53" t="s">
        <v>103</v>
      </c>
      <c r="O2379" s="53">
        <v>0</v>
      </c>
      <c r="P2379" s="54">
        <v>0</v>
      </c>
      <c r="Q2379" s="53" t="s">
        <v>121</v>
      </c>
      <c r="R2379" s="53" t="s">
        <v>122</v>
      </c>
      <c r="S2379" s="53" t="s">
        <v>122</v>
      </c>
      <c r="T2379" s="53" t="s">
        <v>121</v>
      </c>
      <c r="U2379" s="53" t="s">
        <v>122</v>
      </c>
      <c r="V2379" s="53" t="s">
        <v>122</v>
      </c>
      <c r="W2379" s="53" t="s">
        <v>2830</v>
      </c>
      <c r="X2379" s="55">
        <v>44042</v>
      </c>
      <c r="Y2379" s="55">
        <v>44104</v>
      </c>
      <c r="Z2379" s="53">
        <f t="shared" si="240"/>
        <v>2364</v>
      </c>
      <c r="AA2379" s="54">
        <v>1870</v>
      </c>
      <c r="AB2379" s="54">
        <v>0</v>
      </c>
      <c r="AC2379" s="52"/>
      <c r="AD2379" s="56" t="s">
        <v>400</v>
      </c>
      <c r="AE2379" s="53">
        <f t="shared" si="245"/>
        <v>2372</v>
      </c>
      <c r="AF2379" s="57" t="s">
        <v>2920</v>
      </c>
      <c r="AG2379" s="58" t="s">
        <v>173</v>
      </c>
      <c r="AH2379" s="52">
        <f t="shared" si="246"/>
        <v>44104</v>
      </c>
      <c r="AI2379" s="52">
        <f t="shared" si="247"/>
        <v>44104</v>
      </c>
      <c r="AJ2379" s="53" t="s">
        <v>402</v>
      </c>
    </row>
    <row r="2380" spans="1:36" ht="15" customHeight="1">
      <c r="A2380" s="51">
        <f t="shared" si="241"/>
        <v>2020</v>
      </c>
      <c r="B2380" s="52">
        <v>44013</v>
      </c>
      <c r="C2380" s="52">
        <v>44104</v>
      </c>
      <c r="D2380" s="53" t="s">
        <v>96</v>
      </c>
      <c r="E2380" s="53">
        <v>322</v>
      </c>
      <c r="F2380" s="53" t="s">
        <v>144</v>
      </c>
      <c r="G2380" s="53" t="s">
        <v>144</v>
      </c>
      <c r="H2380" s="53" t="s">
        <v>145</v>
      </c>
      <c r="I2380" s="53" t="s">
        <v>1346</v>
      </c>
      <c r="J2380" s="53" t="s">
        <v>305</v>
      </c>
      <c r="K2380" s="53" t="s">
        <v>306</v>
      </c>
      <c r="L2380" s="53" t="s">
        <v>101</v>
      </c>
      <c r="M2380" s="53" t="s">
        <v>2820</v>
      </c>
      <c r="N2380" s="53" t="s">
        <v>103</v>
      </c>
      <c r="O2380" s="53">
        <v>0</v>
      </c>
      <c r="P2380" s="54">
        <v>0</v>
      </c>
      <c r="Q2380" s="53" t="s">
        <v>121</v>
      </c>
      <c r="R2380" s="53" t="s">
        <v>122</v>
      </c>
      <c r="S2380" s="53" t="s">
        <v>122</v>
      </c>
      <c r="T2380" s="53" t="s">
        <v>121</v>
      </c>
      <c r="U2380" s="53" t="s">
        <v>122</v>
      </c>
      <c r="V2380" s="53" t="s">
        <v>122</v>
      </c>
      <c r="W2380" s="53" t="s">
        <v>2830</v>
      </c>
      <c r="X2380" s="55">
        <v>44042</v>
      </c>
      <c r="Y2380" s="55">
        <v>44104</v>
      </c>
      <c r="Z2380" s="53">
        <f t="shared" si="240"/>
        <v>2365</v>
      </c>
      <c r="AA2380" s="54">
        <v>4893.37</v>
      </c>
      <c r="AB2380" s="54">
        <v>0</v>
      </c>
      <c r="AC2380" s="52"/>
      <c r="AD2380" s="56" t="s">
        <v>400</v>
      </c>
      <c r="AE2380" s="53">
        <f t="shared" si="245"/>
        <v>2373</v>
      </c>
      <c r="AF2380" s="57" t="s">
        <v>2921</v>
      </c>
      <c r="AG2380" s="58" t="s">
        <v>173</v>
      </c>
      <c r="AH2380" s="52">
        <f t="shared" si="246"/>
        <v>44104</v>
      </c>
      <c r="AI2380" s="52">
        <f t="shared" si="247"/>
        <v>44104</v>
      </c>
      <c r="AJ2380" s="53" t="s">
        <v>402</v>
      </c>
    </row>
    <row r="2381" spans="1:36" ht="15" customHeight="1">
      <c r="A2381" s="51">
        <f t="shared" si="241"/>
        <v>2020</v>
      </c>
      <c r="B2381" s="52">
        <v>44013</v>
      </c>
      <c r="C2381" s="52">
        <v>44104</v>
      </c>
      <c r="D2381" s="53" t="s">
        <v>96</v>
      </c>
      <c r="E2381" s="53">
        <v>322</v>
      </c>
      <c r="F2381" s="53" t="s">
        <v>144</v>
      </c>
      <c r="G2381" s="53" t="s">
        <v>144</v>
      </c>
      <c r="H2381" s="53" t="s">
        <v>145</v>
      </c>
      <c r="I2381" s="53" t="s">
        <v>1346</v>
      </c>
      <c r="J2381" s="53" t="s">
        <v>305</v>
      </c>
      <c r="K2381" s="53" t="s">
        <v>306</v>
      </c>
      <c r="L2381" s="53" t="s">
        <v>101</v>
      </c>
      <c r="M2381" s="53" t="s">
        <v>2820</v>
      </c>
      <c r="N2381" s="53" t="s">
        <v>103</v>
      </c>
      <c r="O2381" s="53">
        <v>0</v>
      </c>
      <c r="P2381" s="54">
        <v>0</v>
      </c>
      <c r="Q2381" s="53" t="s">
        <v>121</v>
      </c>
      <c r="R2381" s="53" t="s">
        <v>122</v>
      </c>
      <c r="S2381" s="53" t="s">
        <v>122</v>
      </c>
      <c r="T2381" s="53" t="s">
        <v>121</v>
      </c>
      <c r="U2381" s="53" t="s">
        <v>122</v>
      </c>
      <c r="V2381" s="53" t="s">
        <v>122</v>
      </c>
      <c r="W2381" s="53" t="s">
        <v>2830</v>
      </c>
      <c r="X2381" s="55">
        <v>44042</v>
      </c>
      <c r="Y2381" s="55">
        <v>44104</v>
      </c>
      <c r="Z2381" s="53">
        <f t="shared" si="240"/>
        <v>2366</v>
      </c>
      <c r="AA2381" s="54">
        <v>766</v>
      </c>
      <c r="AB2381" s="54">
        <v>0</v>
      </c>
      <c r="AC2381" s="52"/>
      <c r="AD2381" s="56" t="s">
        <v>400</v>
      </c>
      <c r="AE2381" s="53">
        <f t="shared" si="245"/>
        <v>2374</v>
      </c>
      <c r="AF2381" s="57" t="s">
        <v>2922</v>
      </c>
      <c r="AG2381" s="58" t="s">
        <v>173</v>
      </c>
      <c r="AH2381" s="52">
        <f t="shared" si="246"/>
        <v>44104</v>
      </c>
      <c r="AI2381" s="52">
        <f t="shared" si="247"/>
        <v>44104</v>
      </c>
      <c r="AJ2381" s="53" t="s">
        <v>402</v>
      </c>
    </row>
    <row r="2382" spans="1:36" ht="15" customHeight="1">
      <c r="A2382" s="51">
        <f t="shared" si="241"/>
        <v>2020</v>
      </c>
      <c r="B2382" s="52">
        <v>44013</v>
      </c>
      <c r="C2382" s="52">
        <v>44104</v>
      </c>
      <c r="D2382" s="53" t="s">
        <v>96</v>
      </c>
      <c r="E2382" s="53">
        <v>381</v>
      </c>
      <c r="F2382" s="53" t="s">
        <v>236</v>
      </c>
      <c r="G2382" s="53" t="s">
        <v>236</v>
      </c>
      <c r="H2382" s="53" t="s">
        <v>166</v>
      </c>
      <c r="I2382" s="53" t="s">
        <v>237</v>
      </c>
      <c r="J2382" s="53" t="s">
        <v>238</v>
      </c>
      <c r="K2382" s="53" t="s">
        <v>239</v>
      </c>
      <c r="L2382" s="53" t="s">
        <v>101</v>
      </c>
      <c r="M2382" s="53" t="s">
        <v>240</v>
      </c>
      <c r="N2382" s="53" t="s">
        <v>103</v>
      </c>
      <c r="O2382" s="53">
        <v>0</v>
      </c>
      <c r="P2382" s="54">
        <v>0</v>
      </c>
      <c r="Q2382" s="53" t="s">
        <v>121</v>
      </c>
      <c r="R2382" s="53" t="s">
        <v>122</v>
      </c>
      <c r="S2382" s="53" t="s">
        <v>122</v>
      </c>
      <c r="T2382" s="53" t="s">
        <v>121</v>
      </c>
      <c r="U2382" s="53" t="s">
        <v>136</v>
      </c>
      <c r="V2382" s="53" t="s">
        <v>136</v>
      </c>
      <c r="W2382" s="53" t="s">
        <v>240</v>
      </c>
      <c r="X2382" s="55">
        <v>44042</v>
      </c>
      <c r="Y2382" s="55">
        <v>44104</v>
      </c>
      <c r="Z2382" s="53">
        <f t="shared" si="240"/>
        <v>2367</v>
      </c>
      <c r="AA2382" s="54">
        <v>1160</v>
      </c>
      <c r="AB2382" s="54">
        <v>0</v>
      </c>
      <c r="AC2382" s="52"/>
      <c r="AD2382" s="56" t="s">
        <v>400</v>
      </c>
      <c r="AE2382" s="53">
        <f t="shared" si="245"/>
        <v>2375</v>
      </c>
      <c r="AF2382" s="57" t="s">
        <v>2923</v>
      </c>
      <c r="AG2382" s="58" t="s">
        <v>173</v>
      </c>
      <c r="AH2382" s="52">
        <f t="shared" si="246"/>
        <v>44104</v>
      </c>
      <c r="AI2382" s="52">
        <f t="shared" si="247"/>
        <v>44104</v>
      </c>
      <c r="AJ2382" s="53" t="s">
        <v>402</v>
      </c>
    </row>
    <row r="2383" spans="1:36" s="66" customFormat="1" ht="15" customHeight="1">
      <c r="A2383" s="51">
        <f t="shared" ref="A2383:A2390" si="250">YEAR(B2383)</f>
        <v>2020</v>
      </c>
      <c r="B2383" s="52">
        <v>44013</v>
      </c>
      <c r="C2383" s="52">
        <v>44104</v>
      </c>
      <c r="D2383" s="53" t="s">
        <v>96</v>
      </c>
      <c r="E2383" s="53">
        <v>381</v>
      </c>
      <c r="F2383" s="53" t="s">
        <v>236</v>
      </c>
      <c r="G2383" s="53" t="s">
        <v>236</v>
      </c>
      <c r="H2383" s="53" t="s">
        <v>166</v>
      </c>
      <c r="I2383" s="53" t="s">
        <v>244</v>
      </c>
      <c r="J2383" s="53" t="s">
        <v>169</v>
      </c>
      <c r="K2383" s="53" t="s">
        <v>245</v>
      </c>
      <c r="L2383" s="53" t="s">
        <v>101</v>
      </c>
      <c r="M2383" s="53" t="s">
        <v>240</v>
      </c>
      <c r="N2383" s="53" t="s">
        <v>103</v>
      </c>
      <c r="O2383" s="53">
        <v>0</v>
      </c>
      <c r="P2383" s="54">
        <v>0</v>
      </c>
      <c r="Q2383" s="53" t="s">
        <v>121</v>
      </c>
      <c r="R2383" s="53" t="s">
        <v>122</v>
      </c>
      <c r="S2383" s="53" t="s">
        <v>122</v>
      </c>
      <c r="T2383" s="53" t="s">
        <v>121</v>
      </c>
      <c r="U2383" s="53" t="s">
        <v>136</v>
      </c>
      <c r="V2383" s="53" t="s">
        <v>136</v>
      </c>
      <c r="W2383" s="53" t="s">
        <v>240</v>
      </c>
      <c r="X2383" s="55">
        <v>44042</v>
      </c>
      <c r="Y2383" s="55">
        <v>44104</v>
      </c>
      <c r="Z2383" s="53">
        <f t="shared" si="240"/>
        <v>2368</v>
      </c>
      <c r="AA2383" s="54">
        <v>1160</v>
      </c>
      <c r="AB2383" s="54">
        <v>0</v>
      </c>
      <c r="AC2383" s="52"/>
      <c r="AD2383" s="56" t="s">
        <v>400</v>
      </c>
      <c r="AE2383" s="53">
        <f t="shared" si="245"/>
        <v>2376</v>
      </c>
      <c r="AF2383" s="57" t="s">
        <v>2923</v>
      </c>
      <c r="AG2383" s="58" t="s">
        <v>173</v>
      </c>
      <c r="AH2383" s="52">
        <f t="shared" ref="AH2383:AH2388" si="251">+C2383</f>
        <v>44104</v>
      </c>
      <c r="AI2383" s="52">
        <f t="shared" si="247"/>
        <v>44104</v>
      </c>
      <c r="AJ2383" s="53" t="s">
        <v>402</v>
      </c>
    </row>
    <row r="2384" spans="1:36" s="66" customFormat="1" ht="15" customHeight="1">
      <c r="A2384" s="51">
        <f t="shared" si="250"/>
        <v>2020</v>
      </c>
      <c r="B2384" s="52">
        <v>44013</v>
      </c>
      <c r="C2384" s="52">
        <v>44104</v>
      </c>
      <c r="D2384" s="53" t="s">
        <v>96</v>
      </c>
      <c r="E2384" s="53">
        <v>381</v>
      </c>
      <c r="F2384" s="53" t="s">
        <v>236</v>
      </c>
      <c r="G2384" s="53" t="s">
        <v>236</v>
      </c>
      <c r="H2384" s="53" t="s">
        <v>166</v>
      </c>
      <c r="I2384" s="53" t="s">
        <v>246</v>
      </c>
      <c r="J2384" s="53" t="s">
        <v>247</v>
      </c>
      <c r="K2384" s="53" t="s">
        <v>248</v>
      </c>
      <c r="L2384" s="53" t="s">
        <v>101</v>
      </c>
      <c r="M2384" s="53" t="s">
        <v>240</v>
      </c>
      <c r="N2384" s="53" t="s">
        <v>103</v>
      </c>
      <c r="O2384" s="53">
        <v>0</v>
      </c>
      <c r="P2384" s="54">
        <v>0</v>
      </c>
      <c r="Q2384" s="53" t="s">
        <v>121</v>
      </c>
      <c r="R2384" s="53" t="s">
        <v>122</v>
      </c>
      <c r="S2384" s="53" t="s">
        <v>122</v>
      </c>
      <c r="T2384" s="53" t="s">
        <v>121</v>
      </c>
      <c r="U2384" s="53" t="s">
        <v>136</v>
      </c>
      <c r="V2384" s="53" t="s">
        <v>136</v>
      </c>
      <c r="W2384" s="53" t="s">
        <v>240</v>
      </c>
      <c r="X2384" s="55">
        <v>44042</v>
      </c>
      <c r="Y2384" s="55">
        <v>44104</v>
      </c>
      <c r="Z2384" s="53">
        <f t="shared" si="240"/>
        <v>2369</v>
      </c>
      <c r="AA2384" s="54">
        <v>1160</v>
      </c>
      <c r="AB2384" s="54">
        <v>0</v>
      </c>
      <c r="AC2384" s="52"/>
      <c r="AD2384" s="56" t="s">
        <v>400</v>
      </c>
      <c r="AE2384" s="53">
        <f t="shared" si="245"/>
        <v>2377</v>
      </c>
      <c r="AF2384" s="57" t="s">
        <v>2923</v>
      </c>
      <c r="AG2384" s="58" t="s">
        <v>173</v>
      </c>
      <c r="AH2384" s="52">
        <f t="shared" si="251"/>
        <v>44104</v>
      </c>
      <c r="AI2384" s="52">
        <f t="shared" si="247"/>
        <v>44104</v>
      </c>
      <c r="AJ2384" s="53" t="s">
        <v>402</v>
      </c>
    </row>
    <row r="2385" spans="1:36" s="66" customFormat="1" ht="15" customHeight="1">
      <c r="A2385" s="51">
        <f t="shared" si="250"/>
        <v>2020</v>
      </c>
      <c r="B2385" s="52">
        <v>44013</v>
      </c>
      <c r="C2385" s="52">
        <v>44104</v>
      </c>
      <c r="D2385" s="53" t="s">
        <v>96</v>
      </c>
      <c r="E2385" s="53">
        <v>381</v>
      </c>
      <c r="F2385" s="53" t="s">
        <v>236</v>
      </c>
      <c r="G2385" s="53" t="s">
        <v>236</v>
      </c>
      <c r="H2385" s="53" t="s">
        <v>166</v>
      </c>
      <c r="I2385" s="53" t="s">
        <v>249</v>
      </c>
      <c r="J2385" s="53" t="s">
        <v>250</v>
      </c>
      <c r="K2385" s="53" t="s">
        <v>163</v>
      </c>
      <c r="L2385" s="53" t="s">
        <v>101</v>
      </c>
      <c r="M2385" s="53" t="s">
        <v>240</v>
      </c>
      <c r="N2385" s="53" t="s">
        <v>103</v>
      </c>
      <c r="O2385" s="53">
        <v>0</v>
      </c>
      <c r="P2385" s="54">
        <v>0</v>
      </c>
      <c r="Q2385" s="53" t="s">
        <v>121</v>
      </c>
      <c r="R2385" s="53" t="s">
        <v>122</v>
      </c>
      <c r="S2385" s="53" t="s">
        <v>122</v>
      </c>
      <c r="T2385" s="53" t="s">
        <v>121</v>
      </c>
      <c r="U2385" s="53" t="s">
        <v>136</v>
      </c>
      <c r="V2385" s="53" t="s">
        <v>136</v>
      </c>
      <c r="W2385" s="53" t="s">
        <v>240</v>
      </c>
      <c r="X2385" s="55">
        <v>44042</v>
      </c>
      <c r="Y2385" s="55">
        <v>44104</v>
      </c>
      <c r="Z2385" s="53">
        <f t="shared" si="240"/>
        <v>2370</v>
      </c>
      <c r="AA2385" s="54">
        <v>1160</v>
      </c>
      <c r="AB2385" s="54">
        <v>0</v>
      </c>
      <c r="AC2385" s="52"/>
      <c r="AD2385" s="56" t="s">
        <v>400</v>
      </c>
      <c r="AE2385" s="53">
        <f t="shared" si="245"/>
        <v>2378</v>
      </c>
      <c r="AF2385" s="57" t="s">
        <v>2923</v>
      </c>
      <c r="AG2385" s="58" t="s">
        <v>173</v>
      </c>
      <c r="AH2385" s="52">
        <f t="shared" si="251"/>
        <v>44104</v>
      </c>
      <c r="AI2385" s="52">
        <f t="shared" si="247"/>
        <v>44104</v>
      </c>
      <c r="AJ2385" s="53" t="s">
        <v>402</v>
      </c>
    </row>
    <row r="2386" spans="1:36" s="66" customFormat="1" ht="15" customHeight="1">
      <c r="A2386" s="51">
        <f t="shared" si="250"/>
        <v>2020</v>
      </c>
      <c r="B2386" s="52">
        <v>44013</v>
      </c>
      <c r="C2386" s="52">
        <v>44104</v>
      </c>
      <c r="D2386" s="53" t="s">
        <v>96</v>
      </c>
      <c r="E2386" s="53">
        <v>294</v>
      </c>
      <c r="F2386" s="53" t="s">
        <v>251</v>
      </c>
      <c r="G2386" s="53" t="s">
        <v>251</v>
      </c>
      <c r="H2386" s="53" t="s">
        <v>180</v>
      </c>
      <c r="I2386" s="53" t="s">
        <v>1333</v>
      </c>
      <c r="J2386" s="53" t="s">
        <v>1334</v>
      </c>
      <c r="K2386" s="53" t="s">
        <v>257</v>
      </c>
      <c r="L2386" s="53" t="s">
        <v>101</v>
      </c>
      <c r="M2386" s="53" t="s">
        <v>240</v>
      </c>
      <c r="N2386" s="53" t="s">
        <v>103</v>
      </c>
      <c r="O2386" s="53">
        <v>0</v>
      </c>
      <c r="P2386" s="54">
        <v>0</v>
      </c>
      <c r="Q2386" s="53" t="s">
        <v>121</v>
      </c>
      <c r="R2386" s="53" t="s">
        <v>122</v>
      </c>
      <c r="S2386" s="53" t="s">
        <v>122</v>
      </c>
      <c r="T2386" s="53" t="s">
        <v>121</v>
      </c>
      <c r="U2386" s="53" t="s">
        <v>136</v>
      </c>
      <c r="V2386" s="53" t="s">
        <v>136</v>
      </c>
      <c r="W2386" s="53" t="s">
        <v>240</v>
      </c>
      <c r="X2386" s="55">
        <v>44042</v>
      </c>
      <c r="Y2386" s="55">
        <v>44104</v>
      </c>
      <c r="Z2386" s="53">
        <f t="shared" si="240"/>
        <v>2371</v>
      </c>
      <c r="AA2386" s="54">
        <v>1160</v>
      </c>
      <c r="AB2386" s="54">
        <v>0</v>
      </c>
      <c r="AC2386" s="52"/>
      <c r="AD2386" s="56" t="s">
        <v>400</v>
      </c>
      <c r="AE2386" s="53">
        <f t="shared" si="245"/>
        <v>2379</v>
      </c>
      <c r="AF2386" s="57" t="s">
        <v>2923</v>
      </c>
      <c r="AG2386" s="58" t="s">
        <v>173</v>
      </c>
      <c r="AH2386" s="52">
        <f t="shared" si="251"/>
        <v>44104</v>
      </c>
      <c r="AI2386" s="52">
        <f t="shared" si="247"/>
        <v>44104</v>
      </c>
      <c r="AJ2386" s="53" t="s">
        <v>402</v>
      </c>
    </row>
    <row r="2387" spans="1:36" s="66" customFormat="1" ht="15" customHeight="1">
      <c r="A2387" s="51">
        <f t="shared" si="250"/>
        <v>2020</v>
      </c>
      <c r="B2387" s="52">
        <v>44013</v>
      </c>
      <c r="C2387" s="52">
        <v>44104</v>
      </c>
      <c r="D2387" s="53" t="s">
        <v>96</v>
      </c>
      <c r="E2387" s="53">
        <v>368</v>
      </c>
      <c r="F2387" s="53" t="s">
        <v>2781</v>
      </c>
      <c r="G2387" s="53" t="s">
        <v>646</v>
      </c>
      <c r="H2387" s="53" t="s">
        <v>2781</v>
      </c>
      <c r="I2387" s="53" t="s">
        <v>300</v>
      </c>
      <c r="J2387" s="53" t="s">
        <v>2782</v>
      </c>
      <c r="K2387" s="53" t="s">
        <v>665</v>
      </c>
      <c r="L2387" s="53" t="s">
        <v>101</v>
      </c>
      <c r="M2387" s="53" t="s">
        <v>240</v>
      </c>
      <c r="N2387" s="53" t="s">
        <v>103</v>
      </c>
      <c r="O2387" s="53">
        <v>0</v>
      </c>
      <c r="P2387" s="54">
        <v>0</v>
      </c>
      <c r="Q2387" s="53" t="s">
        <v>121</v>
      </c>
      <c r="R2387" s="53" t="s">
        <v>122</v>
      </c>
      <c r="S2387" s="53" t="s">
        <v>122</v>
      </c>
      <c r="T2387" s="53" t="s">
        <v>121</v>
      </c>
      <c r="U2387" s="53" t="s">
        <v>136</v>
      </c>
      <c r="V2387" s="53" t="s">
        <v>136</v>
      </c>
      <c r="W2387" s="53" t="s">
        <v>240</v>
      </c>
      <c r="X2387" s="55">
        <v>44042</v>
      </c>
      <c r="Y2387" s="55">
        <v>44104</v>
      </c>
      <c r="Z2387" s="53">
        <f t="shared" si="240"/>
        <v>2372</v>
      </c>
      <c r="AA2387" s="54">
        <v>1160</v>
      </c>
      <c r="AB2387" s="54">
        <v>0</v>
      </c>
      <c r="AC2387" s="52"/>
      <c r="AD2387" s="56" t="s">
        <v>400</v>
      </c>
      <c r="AE2387" s="53">
        <f t="shared" si="245"/>
        <v>2380</v>
      </c>
      <c r="AF2387" s="57" t="s">
        <v>2923</v>
      </c>
      <c r="AG2387" s="58" t="s">
        <v>173</v>
      </c>
      <c r="AH2387" s="52">
        <f t="shared" si="251"/>
        <v>44104</v>
      </c>
      <c r="AI2387" s="52">
        <f t="shared" si="247"/>
        <v>44104</v>
      </c>
      <c r="AJ2387" s="53" t="s">
        <v>402</v>
      </c>
    </row>
    <row r="2388" spans="1:36" s="66" customFormat="1" ht="15" customHeight="1">
      <c r="A2388" s="51">
        <f t="shared" si="250"/>
        <v>2020</v>
      </c>
      <c r="B2388" s="52">
        <v>44013</v>
      </c>
      <c r="C2388" s="52">
        <v>44104</v>
      </c>
      <c r="D2388" s="53" t="s">
        <v>96</v>
      </c>
      <c r="E2388" s="53">
        <v>368</v>
      </c>
      <c r="F2388" s="53" t="s">
        <v>2781</v>
      </c>
      <c r="G2388" s="53" t="s">
        <v>2792</v>
      </c>
      <c r="H2388" s="53" t="s">
        <v>2781</v>
      </c>
      <c r="I2388" s="53" t="s">
        <v>2355</v>
      </c>
      <c r="J2388" s="53" t="s">
        <v>2355</v>
      </c>
      <c r="K2388" s="53" t="s">
        <v>2793</v>
      </c>
      <c r="L2388" s="53" t="s">
        <v>101</v>
      </c>
      <c r="M2388" s="53" t="s">
        <v>240</v>
      </c>
      <c r="N2388" s="53" t="s">
        <v>103</v>
      </c>
      <c r="O2388" s="53">
        <v>0</v>
      </c>
      <c r="P2388" s="54">
        <v>0</v>
      </c>
      <c r="Q2388" s="53" t="s">
        <v>121</v>
      </c>
      <c r="R2388" s="53" t="s">
        <v>122</v>
      </c>
      <c r="S2388" s="53" t="s">
        <v>122</v>
      </c>
      <c r="T2388" s="53" t="s">
        <v>121</v>
      </c>
      <c r="U2388" s="53" t="s">
        <v>136</v>
      </c>
      <c r="V2388" s="53" t="s">
        <v>136</v>
      </c>
      <c r="W2388" s="53" t="s">
        <v>240</v>
      </c>
      <c r="X2388" s="55">
        <v>44042</v>
      </c>
      <c r="Y2388" s="55">
        <v>44104</v>
      </c>
      <c r="Z2388" s="53">
        <f t="shared" si="240"/>
        <v>2373</v>
      </c>
      <c r="AA2388" s="54">
        <v>1160</v>
      </c>
      <c r="AB2388" s="54">
        <v>0</v>
      </c>
      <c r="AC2388" s="52"/>
      <c r="AD2388" s="56" t="s">
        <v>400</v>
      </c>
      <c r="AE2388" s="53">
        <f t="shared" si="245"/>
        <v>2381</v>
      </c>
      <c r="AF2388" s="57" t="s">
        <v>2923</v>
      </c>
      <c r="AG2388" s="58" t="s">
        <v>173</v>
      </c>
      <c r="AH2388" s="52">
        <f t="shared" si="251"/>
        <v>44104</v>
      </c>
      <c r="AI2388" s="52">
        <f t="shared" si="247"/>
        <v>44104</v>
      </c>
      <c r="AJ2388" s="53" t="s">
        <v>402</v>
      </c>
    </row>
    <row r="2389" spans="1:36" s="66" customFormat="1" ht="15" customHeight="1">
      <c r="A2389" s="51">
        <f t="shared" si="250"/>
        <v>2020</v>
      </c>
      <c r="B2389" s="52">
        <v>44013</v>
      </c>
      <c r="C2389" s="52">
        <v>44104</v>
      </c>
      <c r="D2389" s="53" t="s">
        <v>96</v>
      </c>
      <c r="E2389" s="53">
        <v>545</v>
      </c>
      <c r="F2389" s="53" t="s">
        <v>279</v>
      </c>
      <c r="G2389" s="53" t="s">
        <v>279</v>
      </c>
      <c r="H2389" s="53" t="s">
        <v>280</v>
      </c>
      <c r="I2389" s="53" t="s">
        <v>281</v>
      </c>
      <c r="J2389" s="53" t="s">
        <v>162</v>
      </c>
      <c r="K2389" s="53" t="s">
        <v>282</v>
      </c>
      <c r="L2389" s="53" t="s">
        <v>101</v>
      </c>
      <c r="M2389" s="53" t="s">
        <v>240</v>
      </c>
      <c r="N2389" s="53" t="s">
        <v>103</v>
      </c>
      <c r="O2389" s="53">
        <v>0</v>
      </c>
      <c r="P2389" s="54">
        <v>0</v>
      </c>
      <c r="Q2389" s="53" t="s">
        <v>121</v>
      </c>
      <c r="R2389" s="53" t="s">
        <v>122</v>
      </c>
      <c r="S2389" s="53" t="s">
        <v>122</v>
      </c>
      <c r="T2389" s="53" t="s">
        <v>121</v>
      </c>
      <c r="U2389" s="53" t="s">
        <v>136</v>
      </c>
      <c r="V2389" s="53" t="s">
        <v>136</v>
      </c>
      <c r="W2389" s="53" t="s">
        <v>240</v>
      </c>
      <c r="X2389" s="55">
        <v>44042</v>
      </c>
      <c r="Y2389" s="55">
        <v>44104</v>
      </c>
      <c r="Z2389" s="53">
        <f t="shared" si="240"/>
        <v>2374</v>
      </c>
      <c r="AA2389" s="54">
        <v>3800</v>
      </c>
      <c r="AB2389" s="54">
        <v>0</v>
      </c>
      <c r="AC2389" s="52"/>
      <c r="AD2389" s="56" t="s">
        <v>400</v>
      </c>
      <c r="AE2389" s="53">
        <f t="shared" ref="AE2389:AE2390" si="252">+AE2388+1</f>
        <v>2382</v>
      </c>
      <c r="AF2389" s="57" t="s">
        <v>2924</v>
      </c>
      <c r="AG2389" s="58" t="s">
        <v>173</v>
      </c>
      <c r="AH2389" s="52">
        <f t="shared" ref="AH2389:AH2390" si="253">+C2384</f>
        <v>44104</v>
      </c>
      <c r="AI2389" s="52">
        <f t="shared" ref="AI2389:AI2390" si="254">+AH2389</f>
        <v>44104</v>
      </c>
      <c r="AJ2389" s="53" t="s">
        <v>402</v>
      </c>
    </row>
    <row r="2390" spans="1:36" s="66" customFormat="1" ht="15" customHeight="1">
      <c r="A2390" s="51">
        <f t="shared" si="250"/>
        <v>2020</v>
      </c>
      <c r="B2390" s="52">
        <v>44013</v>
      </c>
      <c r="C2390" s="52">
        <v>44104</v>
      </c>
      <c r="D2390" s="53" t="s">
        <v>96</v>
      </c>
      <c r="E2390" s="53">
        <v>545</v>
      </c>
      <c r="F2390" s="53" t="s">
        <v>283</v>
      </c>
      <c r="G2390" s="53" t="s">
        <v>283</v>
      </c>
      <c r="H2390" s="53" t="s">
        <v>283</v>
      </c>
      <c r="I2390" s="53" t="s">
        <v>284</v>
      </c>
      <c r="J2390" s="53" t="s">
        <v>285</v>
      </c>
      <c r="K2390" s="53" t="s">
        <v>286</v>
      </c>
      <c r="L2390" s="53" t="s">
        <v>101</v>
      </c>
      <c r="M2390" s="53" t="s">
        <v>240</v>
      </c>
      <c r="N2390" s="53" t="s">
        <v>103</v>
      </c>
      <c r="O2390" s="53">
        <v>0</v>
      </c>
      <c r="P2390" s="54">
        <v>0</v>
      </c>
      <c r="Q2390" s="53" t="s">
        <v>121</v>
      </c>
      <c r="R2390" s="53" t="s">
        <v>122</v>
      </c>
      <c r="S2390" s="53" t="s">
        <v>122</v>
      </c>
      <c r="T2390" s="53" t="s">
        <v>121</v>
      </c>
      <c r="U2390" s="53" t="s">
        <v>136</v>
      </c>
      <c r="V2390" s="53" t="s">
        <v>136</v>
      </c>
      <c r="W2390" s="53" t="s">
        <v>240</v>
      </c>
      <c r="X2390" s="55">
        <v>44042</v>
      </c>
      <c r="Y2390" s="55">
        <v>44104</v>
      </c>
      <c r="Z2390" s="53">
        <f t="shared" ref="Z2390" si="255">+Z2389+1</f>
        <v>2375</v>
      </c>
      <c r="AA2390" s="54">
        <v>2400.0100000000002</v>
      </c>
      <c r="AB2390" s="54">
        <v>0</v>
      </c>
      <c r="AC2390" s="52"/>
      <c r="AD2390" s="56" t="s">
        <v>400</v>
      </c>
      <c r="AE2390" s="53">
        <f t="shared" si="252"/>
        <v>2383</v>
      </c>
      <c r="AF2390" s="57" t="s">
        <v>2924</v>
      </c>
      <c r="AG2390" s="58" t="s">
        <v>173</v>
      </c>
      <c r="AH2390" s="52">
        <f t="shared" si="253"/>
        <v>44104</v>
      </c>
      <c r="AI2390" s="52">
        <f t="shared" si="254"/>
        <v>44104</v>
      </c>
      <c r="AJ2390" s="53" t="s">
        <v>402</v>
      </c>
    </row>
    <row r="2391" spans="1:36" ht="15" customHeight="1">
      <c r="A2391" s="51">
        <f t="shared" si="241"/>
        <v>2020</v>
      </c>
      <c r="B2391" s="52">
        <v>44013</v>
      </c>
      <c r="C2391" s="52">
        <v>44104</v>
      </c>
      <c r="D2391" s="53" t="s">
        <v>96</v>
      </c>
      <c r="E2391" s="53">
        <v>203</v>
      </c>
      <c r="F2391" s="53" t="s">
        <v>307</v>
      </c>
      <c r="G2391" s="53" t="s">
        <v>126</v>
      </c>
      <c r="H2391" s="53" t="s">
        <v>127</v>
      </c>
      <c r="I2391" s="53" t="s">
        <v>1366</v>
      </c>
      <c r="J2391" s="53" t="s">
        <v>1367</v>
      </c>
      <c r="K2391" s="53" t="s">
        <v>1368</v>
      </c>
      <c r="L2391" s="53" t="s">
        <v>102</v>
      </c>
      <c r="M2391" s="53" t="s">
        <v>1711</v>
      </c>
      <c r="N2391" s="53" t="s">
        <v>103</v>
      </c>
      <c r="O2391" s="53">
        <v>0</v>
      </c>
      <c r="P2391" s="54">
        <v>0</v>
      </c>
      <c r="Q2391" s="53" t="s">
        <v>121</v>
      </c>
      <c r="R2391" s="53" t="s">
        <v>122</v>
      </c>
      <c r="S2391" s="53" t="s">
        <v>122</v>
      </c>
      <c r="T2391" s="53" t="s">
        <v>121</v>
      </c>
      <c r="U2391" s="53" t="s">
        <v>122</v>
      </c>
      <c r="V2391" s="53" t="s">
        <v>122</v>
      </c>
      <c r="W2391" s="53" t="s">
        <v>1711</v>
      </c>
      <c r="X2391" s="55">
        <v>44042</v>
      </c>
      <c r="Y2391" s="55">
        <v>44104</v>
      </c>
      <c r="Z2391" s="53">
        <f t="shared" ref="Z2391:Z2431" si="256">+Z2390+1</f>
        <v>2376</v>
      </c>
      <c r="AA2391" s="54">
        <v>5626</v>
      </c>
      <c r="AB2391" s="54">
        <v>0</v>
      </c>
      <c r="AC2391" s="52"/>
      <c r="AD2391" s="56" t="s">
        <v>400</v>
      </c>
      <c r="AE2391" s="53">
        <f t="shared" si="245"/>
        <v>2384</v>
      </c>
      <c r="AF2391" s="57" t="s">
        <v>2925</v>
      </c>
      <c r="AG2391" s="58" t="s">
        <v>173</v>
      </c>
      <c r="AH2391" s="52">
        <f>+C2381</f>
        <v>44104</v>
      </c>
      <c r="AI2391" s="52">
        <f t="shared" si="247"/>
        <v>44104</v>
      </c>
      <c r="AJ2391" s="53" t="s">
        <v>402</v>
      </c>
    </row>
    <row r="2392" spans="1:36" ht="15" customHeight="1">
      <c r="A2392" s="51">
        <f t="shared" si="241"/>
        <v>2020</v>
      </c>
      <c r="B2392" s="52">
        <v>44013</v>
      </c>
      <c r="C2392" s="52">
        <v>44104</v>
      </c>
      <c r="D2392" s="53" t="s">
        <v>96</v>
      </c>
      <c r="E2392" s="53">
        <v>249</v>
      </c>
      <c r="F2392" s="53" t="s">
        <v>777</v>
      </c>
      <c r="G2392" s="53" t="s">
        <v>777</v>
      </c>
      <c r="H2392" s="53" t="s">
        <v>127</v>
      </c>
      <c r="I2392" s="53" t="s">
        <v>1020</v>
      </c>
      <c r="J2392" s="53" t="s">
        <v>329</v>
      </c>
      <c r="K2392" s="53" t="s">
        <v>1387</v>
      </c>
      <c r="L2392" s="53" t="s">
        <v>101</v>
      </c>
      <c r="M2392" s="53" t="s">
        <v>2820</v>
      </c>
      <c r="N2392" s="53" t="s">
        <v>103</v>
      </c>
      <c r="O2392" s="53">
        <v>0</v>
      </c>
      <c r="P2392" s="54">
        <v>0</v>
      </c>
      <c r="Q2392" s="53" t="s">
        <v>121</v>
      </c>
      <c r="R2392" s="53" t="s">
        <v>122</v>
      </c>
      <c r="S2392" s="53" t="s">
        <v>122</v>
      </c>
      <c r="T2392" s="53" t="s">
        <v>121</v>
      </c>
      <c r="U2392" s="53" t="s">
        <v>122</v>
      </c>
      <c r="V2392" s="53" t="s">
        <v>122</v>
      </c>
      <c r="W2392" s="53" t="str">
        <f t="shared" ref="W2392" si="257">+M2392</f>
        <v>Juzgados de Oralidad</v>
      </c>
      <c r="X2392" s="55">
        <v>44042</v>
      </c>
      <c r="Y2392" s="55">
        <v>44104</v>
      </c>
      <c r="Z2392" s="53">
        <f t="shared" si="256"/>
        <v>2377</v>
      </c>
      <c r="AA2392" s="54">
        <v>1380</v>
      </c>
      <c r="AB2392" s="54">
        <v>0</v>
      </c>
      <c r="AC2392" s="52"/>
      <c r="AD2392" s="56" t="s">
        <v>400</v>
      </c>
      <c r="AE2392" s="53">
        <f t="shared" si="245"/>
        <v>2385</v>
      </c>
      <c r="AF2392" s="57" t="s">
        <v>2926</v>
      </c>
      <c r="AG2392" s="58" t="s">
        <v>173</v>
      </c>
      <c r="AH2392" s="52">
        <f>+C2382</f>
        <v>44104</v>
      </c>
      <c r="AI2392" s="52">
        <f t="shared" si="247"/>
        <v>44104</v>
      </c>
      <c r="AJ2392" s="53" t="s">
        <v>402</v>
      </c>
    </row>
    <row r="2393" spans="1:36" ht="15" customHeight="1">
      <c r="A2393" s="51">
        <f t="shared" si="241"/>
        <v>2020</v>
      </c>
      <c r="B2393" s="52">
        <v>44013</v>
      </c>
      <c r="C2393" s="52">
        <v>44104</v>
      </c>
      <c r="D2393" s="53" t="s">
        <v>96</v>
      </c>
      <c r="E2393" s="53">
        <v>280</v>
      </c>
      <c r="F2393" s="53" t="s">
        <v>2827</v>
      </c>
      <c r="G2393" s="53" t="s">
        <v>2828</v>
      </c>
      <c r="H2393" s="53" t="s">
        <v>2829</v>
      </c>
      <c r="I2393" s="53" t="s">
        <v>349</v>
      </c>
      <c r="J2393" s="53" t="s">
        <v>350</v>
      </c>
      <c r="K2393" s="53" t="s">
        <v>351</v>
      </c>
      <c r="L2393" s="53" t="s">
        <v>101</v>
      </c>
      <c r="M2393" s="53" t="s">
        <v>2820</v>
      </c>
      <c r="N2393" s="53" t="s">
        <v>103</v>
      </c>
      <c r="O2393" s="53">
        <v>0</v>
      </c>
      <c r="P2393" s="54">
        <v>0</v>
      </c>
      <c r="Q2393" s="53" t="s">
        <v>121</v>
      </c>
      <c r="R2393" s="53" t="s">
        <v>122</v>
      </c>
      <c r="S2393" s="53" t="s">
        <v>122</v>
      </c>
      <c r="T2393" s="53" t="s">
        <v>121</v>
      </c>
      <c r="U2393" s="53" t="s">
        <v>122</v>
      </c>
      <c r="V2393" s="53" t="s">
        <v>122</v>
      </c>
      <c r="W2393" s="53" t="s">
        <v>2830</v>
      </c>
      <c r="X2393" s="55">
        <v>44042</v>
      </c>
      <c r="Y2393" s="55">
        <v>44104</v>
      </c>
      <c r="Z2393" s="53">
        <f t="shared" si="256"/>
        <v>2378</v>
      </c>
      <c r="AA2393" s="54">
        <v>510</v>
      </c>
      <c r="AB2393" s="54">
        <v>0</v>
      </c>
      <c r="AC2393" s="52"/>
      <c r="AD2393" s="56" t="s">
        <v>400</v>
      </c>
      <c r="AE2393" s="53">
        <f t="shared" si="245"/>
        <v>2386</v>
      </c>
      <c r="AF2393" s="57" t="s">
        <v>2927</v>
      </c>
      <c r="AG2393" s="58" t="s">
        <v>173</v>
      </c>
      <c r="AH2393" s="52" t="e">
        <f>+#REF!</f>
        <v>#REF!</v>
      </c>
      <c r="AI2393" s="52" t="e">
        <f t="shared" si="247"/>
        <v>#REF!</v>
      </c>
      <c r="AJ2393" s="53" t="s">
        <v>402</v>
      </c>
    </row>
    <row r="2394" spans="1:36" ht="15" customHeight="1">
      <c r="A2394" s="51">
        <f t="shared" si="241"/>
        <v>2020</v>
      </c>
      <c r="B2394" s="52">
        <v>44013</v>
      </c>
      <c r="C2394" s="52">
        <v>44104</v>
      </c>
      <c r="D2394" s="53" t="s">
        <v>96</v>
      </c>
      <c r="E2394" s="53">
        <v>202</v>
      </c>
      <c r="F2394" s="53" t="s">
        <v>307</v>
      </c>
      <c r="G2394" s="53" t="s">
        <v>307</v>
      </c>
      <c r="H2394" s="53" t="s">
        <v>254</v>
      </c>
      <c r="I2394" s="53" t="s">
        <v>2885</v>
      </c>
      <c r="J2394" s="53" t="s">
        <v>2886</v>
      </c>
      <c r="K2394" s="53" t="s">
        <v>2887</v>
      </c>
      <c r="L2394" s="53" t="s">
        <v>101</v>
      </c>
      <c r="M2394" s="53" t="s">
        <v>240</v>
      </c>
      <c r="N2394" s="53" t="s">
        <v>103</v>
      </c>
      <c r="O2394" s="53">
        <v>0</v>
      </c>
      <c r="P2394" s="54">
        <v>0</v>
      </c>
      <c r="Q2394" s="53" t="s">
        <v>121</v>
      </c>
      <c r="R2394" s="53" t="s">
        <v>122</v>
      </c>
      <c r="S2394" s="53" t="s">
        <v>122</v>
      </c>
      <c r="T2394" s="53" t="s">
        <v>121</v>
      </c>
      <c r="U2394" s="53" t="s">
        <v>122</v>
      </c>
      <c r="V2394" s="53" t="s">
        <v>122</v>
      </c>
      <c r="W2394" s="53" t="s">
        <v>240</v>
      </c>
      <c r="X2394" s="55">
        <v>44042</v>
      </c>
      <c r="Y2394" s="55">
        <v>44104</v>
      </c>
      <c r="Z2394" s="53">
        <f t="shared" si="256"/>
        <v>2379</v>
      </c>
      <c r="AA2394" s="54">
        <v>1836</v>
      </c>
      <c r="AB2394" s="54">
        <v>0</v>
      </c>
      <c r="AC2394" s="52"/>
      <c r="AD2394" s="56" t="s">
        <v>400</v>
      </c>
      <c r="AE2394" s="53">
        <f t="shared" si="245"/>
        <v>2387</v>
      </c>
      <c r="AF2394" s="57" t="s">
        <v>2928</v>
      </c>
      <c r="AG2394" s="58" t="s">
        <v>173</v>
      </c>
      <c r="AH2394" s="52">
        <f t="shared" si="246"/>
        <v>44104</v>
      </c>
      <c r="AI2394" s="52">
        <f t="shared" si="247"/>
        <v>44104</v>
      </c>
      <c r="AJ2394" s="53" t="s">
        <v>402</v>
      </c>
    </row>
    <row r="2395" spans="1:36" ht="15" customHeight="1">
      <c r="A2395" s="51">
        <f t="shared" si="241"/>
        <v>2020</v>
      </c>
      <c r="B2395" s="52">
        <v>44013</v>
      </c>
      <c r="C2395" s="52">
        <v>44104</v>
      </c>
      <c r="D2395" s="53" t="s">
        <v>96</v>
      </c>
      <c r="E2395" s="53">
        <v>547</v>
      </c>
      <c r="F2395" s="53" t="s">
        <v>364</v>
      </c>
      <c r="G2395" s="53" t="s">
        <v>364</v>
      </c>
      <c r="H2395" s="53" t="s">
        <v>145</v>
      </c>
      <c r="I2395" s="53" t="s">
        <v>300</v>
      </c>
      <c r="J2395" s="53" t="s">
        <v>270</v>
      </c>
      <c r="K2395" s="53" t="s">
        <v>365</v>
      </c>
      <c r="L2395" s="53" t="s">
        <v>101</v>
      </c>
      <c r="M2395" s="53" t="s">
        <v>2820</v>
      </c>
      <c r="N2395" s="53" t="s">
        <v>103</v>
      </c>
      <c r="O2395" s="53">
        <v>0</v>
      </c>
      <c r="P2395" s="54">
        <v>0</v>
      </c>
      <c r="Q2395" s="53" t="s">
        <v>121</v>
      </c>
      <c r="R2395" s="53" t="s">
        <v>122</v>
      </c>
      <c r="S2395" s="53" t="s">
        <v>122</v>
      </c>
      <c r="T2395" s="53" t="s">
        <v>121</v>
      </c>
      <c r="U2395" s="53" t="s">
        <v>122</v>
      </c>
      <c r="V2395" s="53" t="s">
        <v>122</v>
      </c>
      <c r="W2395" s="53" t="s">
        <v>2890</v>
      </c>
      <c r="X2395" s="55">
        <v>44042</v>
      </c>
      <c r="Y2395" s="55">
        <v>44104</v>
      </c>
      <c r="Z2395" s="53">
        <f t="shared" si="256"/>
        <v>2380</v>
      </c>
      <c r="AA2395" s="54">
        <v>970</v>
      </c>
      <c r="AB2395" s="54">
        <v>0</v>
      </c>
      <c r="AC2395" s="52"/>
      <c r="AD2395" s="56" t="s">
        <v>400</v>
      </c>
      <c r="AE2395" s="53">
        <f t="shared" si="245"/>
        <v>2388</v>
      </c>
      <c r="AF2395" s="57" t="s">
        <v>2929</v>
      </c>
      <c r="AG2395" s="58" t="s">
        <v>173</v>
      </c>
      <c r="AH2395" s="52">
        <f t="shared" si="246"/>
        <v>44104</v>
      </c>
      <c r="AI2395" s="52">
        <f t="shared" si="247"/>
        <v>44104</v>
      </c>
      <c r="AJ2395" s="53" t="s">
        <v>402</v>
      </c>
    </row>
    <row r="2396" spans="1:36" ht="15" customHeight="1">
      <c r="A2396" s="51">
        <f t="shared" si="241"/>
        <v>2020</v>
      </c>
      <c r="B2396" s="52">
        <v>44013</v>
      </c>
      <c r="C2396" s="52">
        <v>44104</v>
      </c>
      <c r="D2396" s="53" t="s">
        <v>96</v>
      </c>
      <c r="E2396" s="53">
        <v>311</v>
      </c>
      <c r="F2396" s="53" t="s">
        <v>204</v>
      </c>
      <c r="G2396" s="53" t="s">
        <v>204</v>
      </c>
      <c r="H2396" s="53" t="s">
        <v>145</v>
      </c>
      <c r="I2396" s="53" t="s">
        <v>346</v>
      </c>
      <c r="J2396" s="53" t="s">
        <v>253</v>
      </c>
      <c r="K2396" s="53" t="s">
        <v>163</v>
      </c>
      <c r="L2396" s="53" t="s">
        <v>101</v>
      </c>
      <c r="M2396" s="53" t="s">
        <v>2891</v>
      </c>
      <c r="N2396" s="53" t="s">
        <v>103</v>
      </c>
      <c r="O2396" s="53">
        <v>0</v>
      </c>
      <c r="P2396" s="54">
        <v>0</v>
      </c>
      <c r="Q2396" s="53" t="s">
        <v>121</v>
      </c>
      <c r="R2396" s="53" t="s">
        <v>122</v>
      </c>
      <c r="S2396" s="53" t="s">
        <v>122</v>
      </c>
      <c r="T2396" s="53" t="s">
        <v>121</v>
      </c>
      <c r="U2396" s="53" t="s">
        <v>122</v>
      </c>
      <c r="V2396" s="53" t="s">
        <v>2892</v>
      </c>
      <c r="W2396" s="53" t="s">
        <v>345</v>
      </c>
      <c r="X2396" s="55">
        <v>44042</v>
      </c>
      <c r="Y2396" s="55">
        <v>44104</v>
      </c>
      <c r="Z2396" s="53">
        <f t="shared" si="256"/>
        <v>2381</v>
      </c>
      <c r="AA2396" s="54">
        <v>1069.01</v>
      </c>
      <c r="AB2396" s="54">
        <v>0</v>
      </c>
      <c r="AC2396" s="52"/>
      <c r="AD2396" s="56" t="s">
        <v>400</v>
      </c>
      <c r="AE2396" s="53">
        <f t="shared" si="245"/>
        <v>2389</v>
      </c>
      <c r="AF2396" s="57" t="s">
        <v>2930</v>
      </c>
      <c r="AG2396" s="58" t="s">
        <v>173</v>
      </c>
      <c r="AH2396" s="52">
        <f t="shared" si="246"/>
        <v>44104</v>
      </c>
      <c r="AI2396" s="52">
        <f t="shared" si="247"/>
        <v>44104</v>
      </c>
      <c r="AJ2396" s="53" t="s">
        <v>402</v>
      </c>
    </row>
    <row r="2397" spans="1:36" ht="15" customHeight="1">
      <c r="A2397" s="51">
        <f t="shared" si="241"/>
        <v>2020</v>
      </c>
      <c r="B2397" s="52">
        <v>44013</v>
      </c>
      <c r="C2397" s="52">
        <v>44104</v>
      </c>
      <c r="D2397" s="53" t="s">
        <v>96</v>
      </c>
      <c r="E2397" s="53">
        <v>322</v>
      </c>
      <c r="F2397" s="53" t="s">
        <v>144</v>
      </c>
      <c r="G2397" s="53" t="s">
        <v>144</v>
      </c>
      <c r="H2397" s="53" t="s">
        <v>127</v>
      </c>
      <c r="I2397" s="53" t="s">
        <v>304</v>
      </c>
      <c r="J2397" s="53" t="s">
        <v>305</v>
      </c>
      <c r="K2397" s="53" t="s">
        <v>306</v>
      </c>
      <c r="L2397" s="53" t="s">
        <v>101</v>
      </c>
      <c r="M2397" s="53" t="s">
        <v>1711</v>
      </c>
      <c r="N2397" s="53" t="s">
        <v>103</v>
      </c>
      <c r="O2397" s="53">
        <v>0</v>
      </c>
      <c r="P2397" s="54">
        <v>0</v>
      </c>
      <c r="Q2397" s="53" t="s">
        <v>121</v>
      </c>
      <c r="R2397" s="53" t="s">
        <v>122</v>
      </c>
      <c r="S2397" s="53" t="s">
        <v>122</v>
      </c>
      <c r="T2397" s="53" t="s">
        <v>121</v>
      </c>
      <c r="U2397" s="53" t="s">
        <v>122</v>
      </c>
      <c r="V2397" s="53" t="s">
        <v>122</v>
      </c>
      <c r="W2397" s="53" t="s">
        <v>1711</v>
      </c>
      <c r="X2397" s="55">
        <v>44042</v>
      </c>
      <c r="Y2397" s="55">
        <v>44104</v>
      </c>
      <c r="Z2397" s="53">
        <f t="shared" si="256"/>
        <v>2382</v>
      </c>
      <c r="AA2397" s="54">
        <v>2200</v>
      </c>
      <c r="AB2397" s="54">
        <v>0</v>
      </c>
      <c r="AC2397" s="52"/>
      <c r="AD2397" s="56" t="s">
        <v>400</v>
      </c>
      <c r="AE2397" s="53">
        <f t="shared" si="245"/>
        <v>2390</v>
      </c>
      <c r="AF2397" s="57" t="s">
        <v>2931</v>
      </c>
      <c r="AG2397" s="58" t="s">
        <v>173</v>
      </c>
      <c r="AH2397" s="52">
        <f t="shared" si="246"/>
        <v>44104</v>
      </c>
      <c r="AI2397" s="52">
        <f t="shared" si="247"/>
        <v>44104</v>
      </c>
      <c r="AJ2397" s="53" t="s">
        <v>402</v>
      </c>
    </row>
    <row r="2398" spans="1:36" ht="15" customHeight="1">
      <c r="A2398" s="51">
        <f t="shared" si="241"/>
        <v>2020</v>
      </c>
      <c r="B2398" s="52">
        <v>44013</v>
      </c>
      <c r="C2398" s="52">
        <v>44104</v>
      </c>
      <c r="D2398" s="53" t="s">
        <v>96</v>
      </c>
      <c r="E2398" s="53">
        <v>203</v>
      </c>
      <c r="F2398" s="53" t="s">
        <v>307</v>
      </c>
      <c r="G2398" s="53" t="s">
        <v>126</v>
      </c>
      <c r="H2398" s="53" t="s">
        <v>127</v>
      </c>
      <c r="I2398" s="53" t="s">
        <v>1366</v>
      </c>
      <c r="J2398" s="53" t="s">
        <v>1367</v>
      </c>
      <c r="K2398" s="53" t="s">
        <v>1368</v>
      </c>
      <c r="L2398" s="53" t="s">
        <v>102</v>
      </c>
      <c r="M2398" s="53" t="s">
        <v>1711</v>
      </c>
      <c r="N2398" s="53" t="s">
        <v>103</v>
      </c>
      <c r="O2398" s="53">
        <v>0</v>
      </c>
      <c r="P2398" s="54">
        <v>0</v>
      </c>
      <c r="Q2398" s="53" t="s">
        <v>121</v>
      </c>
      <c r="R2398" s="53" t="s">
        <v>122</v>
      </c>
      <c r="S2398" s="53" t="s">
        <v>122</v>
      </c>
      <c r="T2398" s="53" t="s">
        <v>121</v>
      </c>
      <c r="U2398" s="53" t="s">
        <v>122</v>
      </c>
      <c r="V2398" s="53" t="s">
        <v>122</v>
      </c>
      <c r="W2398" s="53" t="s">
        <v>1711</v>
      </c>
      <c r="X2398" s="55">
        <v>44042</v>
      </c>
      <c r="Y2398" s="55">
        <v>44104</v>
      </c>
      <c r="Z2398" s="53">
        <f t="shared" si="256"/>
        <v>2383</v>
      </c>
      <c r="AA2398" s="54">
        <v>2895</v>
      </c>
      <c r="AB2398" s="54">
        <v>0</v>
      </c>
      <c r="AC2398" s="52"/>
      <c r="AD2398" s="56" t="s">
        <v>400</v>
      </c>
      <c r="AE2398" s="53">
        <f t="shared" si="245"/>
        <v>2391</v>
      </c>
      <c r="AF2398" s="57" t="s">
        <v>2932</v>
      </c>
      <c r="AG2398" s="58" t="s">
        <v>173</v>
      </c>
      <c r="AH2398" s="52">
        <f t="shared" si="246"/>
        <v>44104</v>
      </c>
      <c r="AI2398" s="52">
        <f t="shared" si="247"/>
        <v>44104</v>
      </c>
      <c r="AJ2398" s="53" t="s">
        <v>402</v>
      </c>
    </row>
    <row r="2399" spans="1:36" ht="15" customHeight="1">
      <c r="A2399" s="51">
        <f t="shared" si="241"/>
        <v>2020</v>
      </c>
      <c r="B2399" s="52">
        <v>44013</v>
      </c>
      <c r="C2399" s="52">
        <v>44104</v>
      </c>
      <c r="D2399" s="53" t="s">
        <v>96</v>
      </c>
      <c r="E2399" s="53">
        <v>482</v>
      </c>
      <c r="F2399" s="53" t="s">
        <v>259</v>
      </c>
      <c r="G2399" s="53" t="s">
        <v>259</v>
      </c>
      <c r="H2399" s="53" t="s">
        <v>166</v>
      </c>
      <c r="I2399" s="53" t="s">
        <v>1335</v>
      </c>
      <c r="J2399" s="53" t="s">
        <v>375</v>
      </c>
      <c r="K2399" s="53" t="s">
        <v>1336</v>
      </c>
      <c r="L2399" s="53" t="s">
        <v>101</v>
      </c>
      <c r="M2399" s="53" t="s">
        <v>240</v>
      </c>
      <c r="N2399" s="53" t="s">
        <v>103</v>
      </c>
      <c r="O2399" s="53">
        <v>0</v>
      </c>
      <c r="P2399" s="54">
        <v>0</v>
      </c>
      <c r="Q2399" s="53" t="s">
        <v>121</v>
      </c>
      <c r="R2399" s="53" t="s">
        <v>122</v>
      </c>
      <c r="S2399" s="53" t="s">
        <v>122</v>
      </c>
      <c r="T2399" s="53" t="s">
        <v>121</v>
      </c>
      <c r="U2399" s="53" t="s">
        <v>122</v>
      </c>
      <c r="V2399" s="53" t="s">
        <v>122</v>
      </c>
      <c r="W2399" s="53" t="s">
        <v>240</v>
      </c>
      <c r="X2399" s="55">
        <v>44042</v>
      </c>
      <c r="Y2399" s="55">
        <v>44104</v>
      </c>
      <c r="Z2399" s="53">
        <f t="shared" si="256"/>
        <v>2384</v>
      </c>
      <c r="AA2399" s="54">
        <v>2733.33</v>
      </c>
      <c r="AB2399" s="54">
        <v>0</v>
      </c>
      <c r="AC2399" s="52"/>
      <c r="AD2399" s="56" t="s">
        <v>400</v>
      </c>
      <c r="AE2399" s="53">
        <f t="shared" si="245"/>
        <v>2392</v>
      </c>
      <c r="AF2399" s="57" t="s">
        <v>2933</v>
      </c>
      <c r="AG2399" s="58" t="s">
        <v>173</v>
      </c>
      <c r="AH2399" s="52">
        <f t="shared" si="246"/>
        <v>44104</v>
      </c>
      <c r="AI2399" s="52">
        <f t="shared" si="247"/>
        <v>44104</v>
      </c>
      <c r="AJ2399" s="53" t="s">
        <v>402</v>
      </c>
    </row>
    <row r="2400" spans="1:36" ht="15" customHeight="1">
      <c r="A2400" s="51">
        <f t="shared" si="241"/>
        <v>2020</v>
      </c>
      <c r="B2400" s="52">
        <v>44013</v>
      </c>
      <c r="C2400" s="52">
        <v>44104</v>
      </c>
      <c r="D2400" s="53" t="s">
        <v>96</v>
      </c>
      <c r="E2400" s="53">
        <v>471</v>
      </c>
      <c r="F2400" s="53" t="s">
        <v>969</v>
      </c>
      <c r="G2400" s="53" t="s">
        <v>969</v>
      </c>
      <c r="H2400" s="53" t="s">
        <v>127</v>
      </c>
      <c r="I2400" s="53" t="s">
        <v>2888</v>
      </c>
      <c r="J2400" s="53" t="s">
        <v>2889</v>
      </c>
      <c r="K2400" s="53" t="s">
        <v>239</v>
      </c>
      <c r="L2400" s="53" t="s">
        <v>101</v>
      </c>
      <c r="M2400" s="53" t="s">
        <v>240</v>
      </c>
      <c r="N2400" s="53" t="s">
        <v>103</v>
      </c>
      <c r="O2400" s="53">
        <v>0</v>
      </c>
      <c r="P2400" s="54">
        <v>0</v>
      </c>
      <c r="Q2400" s="53" t="s">
        <v>121</v>
      </c>
      <c r="R2400" s="53" t="s">
        <v>122</v>
      </c>
      <c r="S2400" s="53" t="s">
        <v>122</v>
      </c>
      <c r="T2400" s="53" t="s">
        <v>121</v>
      </c>
      <c r="U2400" s="53" t="s">
        <v>122</v>
      </c>
      <c r="V2400" s="53" t="s">
        <v>122</v>
      </c>
      <c r="W2400" s="53" t="s">
        <v>240</v>
      </c>
      <c r="X2400" s="55">
        <v>44042</v>
      </c>
      <c r="Y2400" s="55">
        <v>44104</v>
      </c>
      <c r="Z2400" s="53">
        <f t="shared" si="256"/>
        <v>2385</v>
      </c>
      <c r="AA2400" s="54">
        <v>1366.68</v>
      </c>
      <c r="AB2400" s="54">
        <v>0</v>
      </c>
      <c r="AC2400" s="52"/>
      <c r="AD2400" s="56" t="s">
        <v>400</v>
      </c>
      <c r="AE2400" s="53">
        <f t="shared" si="245"/>
        <v>2393</v>
      </c>
      <c r="AF2400" s="57" t="s">
        <v>2933</v>
      </c>
      <c r="AG2400" s="58" t="s">
        <v>173</v>
      </c>
      <c r="AH2400" s="52">
        <f t="shared" si="246"/>
        <v>44104</v>
      </c>
      <c r="AI2400" s="52">
        <f t="shared" si="247"/>
        <v>44104</v>
      </c>
      <c r="AJ2400" s="53" t="s">
        <v>402</v>
      </c>
    </row>
    <row r="2401" spans="1:36" ht="15" customHeight="1">
      <c r="A2401" s="51">
        <f t="shared" si="241"/>
        <v>2020</v>
      </c>
      <c r="B2401" s="52">
        <v>44013</v>
      </c>
      <c r="C2401" s="52">
        <v>44104</v>
      </c>
      <c r="D2401" s="53" t="s">
        <v>96</v>
      </c>
      <c r="E2401" s="53">
        <v>202</v>
      </c>
      <c r="F2401" s="53" t="s">
        <v>307</v>
      </c>
      <c r="G2401" s="53" t="s">
        <v>972</v>
      </c>
      <c r="H2401" s="53" t="s">
        <v>973</v>
      </c>
      <c r="I2401" s="53" t="s">
        <v>256</v>
      </c>
      <c r="J2401" s="53" t="s">
        <v>257</v>
      </c>
      <c r="K2401" s="53" t="s">
        <v>258</v>
      </c>
      <c r="L2401" s="53" t="s">
        <v>101</v>
      </c>
      <c r="M2401" s="53" t="s">
        <v>240</v>
      </c>
      <c r="N2401" s="53" t="s">
        <v>103</v>
      </c>
      <c r="O2401" s="53">
        <v>0</v>
      </c>
      <c r="P2401" s="54">
        <v>0</v>
      </c>
      <c r="Q2401" s="53" t="s">
        <v>121</v>
      </c>
      <c r="R2401" s="53" t="s">
        <v>122</v>
      </c>
      <c r="S2401" s="53" t="s">
        <v>122</v>
      </c>
      <c r="T2401" s="53" t="s">
        <v>121</v>
      </c>
      <c r="U2401" s="53" t="s">
        <v>122</v>
      </c>
      <c r="V2401" s="53" t="s">
        <v>122</v>
      </c>
      <c r="W2401" s="53" t="s">
        <v>240</v>
      </c>
      <c r="X2401" s="55">
        <v>44042</v>
      </c>
      <c r="Y2401" s="55">
        <v>44104</v>
      </c>
      <c r="Z2401" s="53">
        <f t="shared" si="256"/>
        <v>2386</v>
      </c>
      <c r="AA2401" s="54">
        <v>2733.33</v>
      </c>
      <c r="AB2401" s="54">
        <v>0</v>
      </c>
      <c r="AC2401" s="52"/>
      <c r="AD2401" s="56" t="s">
        <v>400</v>
      </c>
      <c r="AE2401" s="53">
        <f t="shared" si="245"/>
        <v>2394</v>
      </c>
      <c r="AF2401" s="57" t="s">
        <v>2933</v>
      </c>
      <c r="AG2401" s="58" t="s">
        <v>173</v>
      </c>
      <c r="AH2401" s="52">
        <f t="shared" si="246"/>
        <v>44104</v>
      </c>
      <c r="AI2401" s="52">
        <f t="shared" si="247"/>
        <v>44104</v>
      </c>
      <c r="AJ2401" s="53" t="s">
        <v>402</v>
      </c>
    </row>
    <row r="2402" spans="1:36" ht="15" customHeight="1">
      <c r="A2402" s="51">
        <f t="shared" si="241"/>
        <v>2020</v>
      </c>
      <c r="B2402" s="52">
        <v>44013</v>
      </c>
      <c r="C2402" s="52">
        <v>44104</v>
      </c>
      <c r="D2402" s="53" t="s">
        <v>96</v>
      </c>
      <c r="E2402" s="53">
        <v>203</v>
      </c>
      <c r="F2402" s="53" t="s">
        <v>191</v>
      </c>
      <c r="G2402" s="53" t="s">
        <v>191</v>
      </c>
      <c r="H2402" s="53" t="s">
        <v>271</v>
      </c>
      <c r="I2402" s="53" t="s">
        <v>272</v>
      </c>
      <c r="J2402" s="53" t="s">
        <v>273</v>
      </c>
      <c r="K2402" s="53" t="s">
        <v>228</v>
      </c>
      <c r="L2402" s="53" t="s">
        <v>101</v>
      </c>
      <c r="M2402" s="53" t="s">
        <v>240</v>
      </c>
      <c r="N2402" s="53" t="s">
        <v>103</v>
      </c>
      <c r="O2402" s="53">
        <v>0</v>
      </c>
      <c r="P2402" s="54">
        <v>0</v>
      </c>
      <c r="Q2402" s="53" t="s">
        <v>121</v>
      </c>
      <c r="R2402" s="53" t="s">
        <v>122</v>
      </c>
      <c r="S2402" s="53" t="s">
        <v>122</v>
      </c>
      <c r="T2402" s="53" t="s">
        <v>121</v>
      </c>
      <c r="U2402" s="53" t="s">
        <v>122</v>
      </c>
      <c r="V2402" s="53" t="s">
        <v>122</v>
      </c>
      <c r="W2402" s="53" t="s">
        <v>240</v>
      </c>
      <c r="X2402" s="55">
        <v>44042</v>
      </c>
      <c r="Y2402" s="55">
        <v>44104</v>
      </c>
      <c r="Z2402" s="53">
        <f t="shared" si="256"/>
        <v>2387</v>
      </c>
      <c r="AA2402" s="54">
        <v>1366.67</v>
      </c>
      <c r="AB2402" s="54">
        <v>0</v>
      </c>
      <c r="AC2402" s="52"/>
      <c r="AD2402" s="56" t="s">
        <v>400</v>
      </c>
      <c r="AE2402" s="53">
        <f t="shared" si="245"/>
        <v>2395</v>
      </c>
      <c r="AF2402" s="57" t="s">
        <v>2933</v>
      </c>
      <c r="AG2402" s="58" t="s">
        <v>173</v>
      </c>
      <c r="AH2402" s="52">
        <f t="shared" si="246"/>
        <v>44104</v>
      </c>
      <c r="AI2402" s="52">
        <f t="shared" si="247"/>
        <v>44104</v>
      </c>
      <c r="AJ2402" s="53" t="s">
        <v>402</v>
      </c>
    </row>
    <row r="2403" spans="1:36" ht="15" customHeight="1">
      <c r="A2403" s="51">
        <f t="shared" si="241"/>
        <v>2020</v>
      </c>
      <c r="B2403" s="52">
        <v>44013</v>
      </c>
      <c r="C2403" s="52">
        <v>44104</v>
      </c>
      <c r="D2403" s="53" t="s">
        <v>96</v>
      </c>
      <c r="E2403" s="53">
        <v>322</v>
      </c>
      <c r="F2403" s="53" t="s">
        <v>144</v>
      </c>
      <c r="G2403" s="53" t="s">
        <v>144</v>
      </c>
      <c r="H2403" s="53" t="s">
        <v>145</v>
      </c>
      <c r="I2403" s="53" t="s">
        <v>1346</v>
      </c>
      <c r="J2403" s="53" t="s">
        <v>305</v>
      </c>
      <c r="K2403" s="53" t="s">
        <v>306</v>
      </c>
      <c r="L2403" s="53" t="s">
        <v>101</v>
      </c>
      <c r="M2403" s="53" t="s">
        <v>2832</v>
      </c>
      <c r="N2403" s="53" t="s">
        <v>103</v>
      </c>
      <c r="O2403" s="53">
        <v>0</v>
      </c>
      <c r="P2403" s="54">
        <v>0</v>
      </c>
      <c r="Q2403" s="53" t="s">
        <v>121</v>
      </c>
      <c r="R2403" s="53" t="s">
        <v>122</v>
      </c>
      <c r="S2403" s="53" t="s">
        <v>122</v>
      </c>
      <c r="T2403" s="53" t="s">
        <v>121</v>
      </c>
      <c r="U2403" s="53" t="s">
        <v>122</v>
      </c>
      <c r="V2403" s="53" t="s">
        <v>122</v>
      </c>
      <c r="W2403" s="53" t="s">
        <v>2832</v>
      </c>
      <c r="X2403" s="55">
        <v>44042</v>
      </c>
      <c r="Y2403" s="55">
        <v>44104</v>
      </c>
      <c r="Z2403" s="53">
        <f t="shared" si="256"/>
        <v>2388</v>
      </c>
      <c r="AA2403" s="54">
        <v>1550</v>
      </c>
      <c r="AB2403" s="54">
        <v>0</v>
      </c>
      <c r="AC2403" s="52"/>
      <c r="AD2403" s="56" t="s">
        <v>400</v>
      </c>
      <c r="AE2403" s="53">
        <f t="shared" si="245"/>
        <v>2396</v>
      </c>
      <c r="AF2403" s="57" t="s">
        <v>2934</v>
      </c>
      <c r="AG2403" s="58" t="s">
        <v>173</v>
      </c>
      <c r="AH2403" s="52">
        <f t="shared" si="246"/>
        <v>44104</v>
      </c>
      <c r="AI2403" s="52">
        <f t="shared" si="247"/>
        <v>44104</v>
      </c>
      <c r="AJ2403" s="53" t="s">
        <v>402</v>
      </c>
    </row>
    <row r="2404" spans="1:36" ht="15" customHeight="1">
      <c r="A2404" s="51">
        <f t="shared" si="241"/>
        <v>2020</v>
      </c>
      <c r="B2404" s="52">
        <v>44013</v>
      </c>
      <c r="C2404" s="52">
        <v>44104</v>
      </c>
      <c r="D2404" s="53" t="s">
        <v>96</v>
      </c>
      <c r="E2404" s="53">
        <v>322</v>
      </c>
      <c r="F2404" s="53" t="s">
        <v>144</v>
      </c>
      <c r="G2404" s="53" t="s">
        <v>144</v>
      </c>
      <c r="H2404" s="53" t="s">
        <v>145</v>
      </c>
      <c r="I2404" s="53" t="s">
        <v>1346</v>
      </c>
      <c r="J2404" s="53" t="s">
        <v>305</v>
      </c>
      <c r="K2404" s="53" t="s">
        <v>306</v>
      </c>
      <c r="L2404" s="53" t="s">
        <v>101</v>
      </c>
      <c r="M2404" s="53" t="s">
        <v>2832</v>
      </c>
      <c r="N2404" s="53" t="s">
        <v>103</v>
      </c>
      <c r="O2404" s="53">
        <v>0</v>
      </c>
      <c r="P2404" s="54">
        <v>0</v>
      </c>
      <c r="Q2404" s="53" t="s">
        <v>121</v>
      </c>
      <c r="R2404" s="53" t="s">
        <v>122</v>
      </c>
      <c r="S2404" s="53" t="s">
        <v>122</v>
      </c>
      <c r="T2404" s="53" t="s">
        <v>121</v>
      </c>
      <c r="U2404" s="53" t="s">
        <v>122</v>
      </c>
      <c r="V2404" s="53" t="s">
        <v>122</v>
      </c>
      <c r="W2404" s="53" t="s">
        <v>2832</v>
      </c>
      <c r="X2404" s="55">
        <v>44042</v>
      </c>
      <c r="Y2404" s="55">
        <v>44104</v>
      </c>
      <c r="Z2404" s="53">
        <f t="shared" si="256"/>
        <v>2389</v>
      </c>
      <c r="AA2404" s="54">
        <v>1902</v>
      </c>
      <c r="AB2404" s="54">
        <v>0</v>
      </c>
      <c r="AC2404" s="52"/>
      <c r="AD2404" s="56" t="s">
        <v>400</v>
      </c>
      <c r="AE2404" s="53">
        <f t="shared" si="245"/>
        <v>2397</v>
      </c>
      <c r="AF2404" s="57" t="s">
        <v>2934</v>
      </c>
      <c r="AG2404" s="58" t="s">
        <v>173</v>
      </c>
      <c r="AH2404" s="52">
        <f t="shared" si="246"/>
        <v>44104</v>
      </c>
      <c r="AI2404" s="52">
        <f t="shared" si="247"/>
        <v>44104</v>
      </c>
      <c r="AJ2404" s="53" t="s">
        <v>402</v>
      </c>
    </row>
    <row r="2405" spans="1:36" ht="15" customHeight="1">
      <c r="A2405" s="51">
        <f t="shared" si="241"/>
        <v>2020</v>
      </c>
      <c r="B2405" s="52">
        <v>44013</v>
      </c>
      <c r="C2405" s="52">
        <v>44104</v>
      </c>
      <c r="D2405" s="53" t="s">
        <v>96</v>
      </c>
      <c r="E2405" s="53">
        <v>375</v>
      </c>
      <c r="F2405" s="53" t="s">
        <v>902</v>
      </c>
      <c r="G2405" s="53" t="s">
        <v>902</v>
      </c>
      <c r="H2405" s="53" t="s">
        <v>187</v>
      </c>
      <c r="I2405" s="53" t="s">
        <v>2378</v>
      </c>
      <c r="J2405" s="53" t="s">
        <v>2893</v>
      </c>
      <c r="K2405" s="53" t="s">
        <v>282</v>
      </c>
      <c r="L2405" s="53" t="s">
        <v>101</v>
      </c>
      <c r="M2405" s="53" t="s">
        <v>2894</v>
      </c>
      <c r="N2405" s="53" t="s">
        <v>103</v>
      </c>
      <c r="O2405" s="53">
        <v>0</v>
      </c>
      <c r="P2405" s="54">
        <v>0</v>
      </c>
      <c r="Q2405" s="53" t="s">
        <v>121</v>
      </c>
      <c r="R2405" s="53" t="s">
        <v>122</v>
      </c>
      <c r="S2405" s="53" t="s">
        <v>122</v>
      </c>
      <c r="T2405" s="53" t="s">
        <v>121</v>
      </c>
      <c r="U2405" s="53" t="s">
        <v>122</v>
      </c>
      <c r="V2405" s="53" t="s">
        <v>122</v>
      </c>
      <c r="W2405" s="53" t="s">
        <v>2894</v>
      </c>
      <c r="X2405" s="55">
        <v>44042</v>
      </c>
      <c r="Y2405" s="55">
        <v>44104</v>
      </c>
      <c r="Z2405" s="53">
        <f t="shared" si="256"/>
        <v>2390</v>
      </c>
      <c r="AA2405" s="54">
        <v>2520</v>
      </c>
      <c r="AB2405" s="54">
        <v>0</v>
      </c>
      <c r="AC2405" s="52"/>
      <c r="AD2405" s="56" t="s">
        <v>400</v>
      </c>
      <c r="AE2405" s="53">
        <f t="shared" si="245"/>
        <v>2398</v>
      </c>
      <c r="AF2405" s="57" t="s">
        <v>2935</v>
      </c>
      <c r="AG2405" s="58" t="s">
        <v>173</v>
      </c>
      <c r="AH2405" s="52">
        <f t="shared" si="246"/>
        <v>44104</v>
      </c>
      <c r="AI2405" s="52">
        <f t="shared" si="247"/>
        <v>44104</v>
      </c>
      <c r="AJ2405" s="53" t="s">
        <v>402</v>
      </c>
    </row>
    <row r="2406" spans="1:36" ht="15" customHeight="1">
      <c r="A2406" s="51">
        <f t="shared" si="241"/>
        <v>2020</v>
      </c>
      <c r="B2406" s="52">
        <v>44013</v>
      </c>
      <c r="C2406" s="52">
        <v>44104</v>
      </c>
      <c r="D2406" s="53" t="s">
        <v>96</v>
      </c>
      <c r="E2406" s="53">
        <v>545</v>
      </c>
      <c r="F2406" s="53" t="s">
        <v>279</v>
      </c>
      <c r="G2406" s="53" t="s">
        <v>279</v>
      </c>
      <c r="H2406" s="53" t="s">
        <v>280</v>
      </c>
      <c r="I2406" s="53" t="s">
        <v>2896</v>
      </c>
      <c r="J2406" s="53" t="s">
        <v>2895</v>
      </c>
      <c r="K2406" s="53" t="s">
        <v>1943</v>
      </c>
      <c r="L2406" s="53" t="s">
        <v>101</v>
      </c>
      <c r="M2406" s="53" t="s">
        <v>240</v>
      </c>
      <c r="N2406" s="53" t="s">
        <v>103</v>
      </c>
      <c r="O2406" s="53">
        <v>0</v>
      </c>
      <c r="P2406" s="54">
        <v>0</v>
      </c>
      <c r="Q2406" s="53" t="s">
        <v>121</v>
      </c>
      <c r="R2406" s="53" t="s">
        <v>122</v>
      </c>
      <c r="S2406" s="53" t="s">
        <v>122</v>
      </c>
      <c r="T2406" s="53" t="s">
        <v>121</v>
      </c>
      <c r="U2406" s="53" t="s">
        <v>136</v>
      </c>
      <c r="V2406" s="53" t="s">
        <v>136</v>
      </c>
      <c r="W2406" s="53" t="s">
        <v>240</v>
      </c>
      <c r="X2406" s="55">
        <v>44042</v>
      </c>
      <c r="Y2406" s="55">
        <v>44104</v>
      </c>
      <c r="Z2406" s="53">
        <f t="shared" si="256"/>
        <v>2391</v>
      </c>
      <c r="AA2406" s="54">
        <v>3800</v>
      </c>
      <c r="AB2406" s="54">
        <v>0</v>
      </c>
      <c r="AC2406" s="52"/>
      <c r="AD2406" s="56" t="s">
        <v>400</v>
      </c>
      <c r="AE2406" s="53">
        <f t="shared" si="245"/>
        <v>2399</v>
      </c>
      <c r="AF2406" s="57" t="s">
        <v>2936</v>
      </c>
      <c r="AG2406" s="58" t="s">
        <v>173</v>
      </c>
      <c r="AH2406" s="52">
        <f t="shared" si="246"/>
        <v>44104</v>
      </c>
      <c r="AI2406" s="52">
        <f t="shared" si="247"/>
        <v>44104</v>
      </c>
      <c r="AJ2406" s="53" t="s">
        <v>402</v>
      </c>
    </row>
    <row r="2407" spans="1:36" ht="15" customHeight="1">
      <c r="A2407" s="51">
        <f t="shared" si="241"/>
        <v>2020</v>
      </c>
      <c r="B2407" s="52">
        <v>44013</v>
      </c>
      <c r="C2407" s="52">
        <v>44104</v>
      </c>
      <c r="D2407" s="53" t="s">
        <v>96</v>
      </c>
      <c r="E2407" s="53">
        <v>545</v>
      </c>
      <c r="F2407" s="53" t="s">
        <v>283</v>
      </c>
      <c r="G2407" s="53" t="s">
        <v>283</v>
      </c>
      <c r="H2407" s="53" t="s">
        <v>283</v>
      </c>
      <c r="I2407" s="53" t="s">
        <v>664</v>
      </c>
      <c r="J2407" s="53" t="s">
        <v>2897</v>
      </c>
      <c r="K2407" s="53"/>
      <c r="L2407" s="53" t="s">
        <v>101</v>
      </c>
      <c r="M2407" s="53" t="s">
        <v>240</v>
      </c>
      <c r="N2407" s="53" t="s">
        <v>103</v>
      </c>
      <c r="O2407" s="53">
        <v>0</v>
      </c>
      <c r="P2407" s="54">
        <v>0</v>
      </c>
      <c r="Q2407" s="53" t="s">
        <v>121</v>
      </c>
      <c r="R2407" s="53" t="s">
        <v>122</v>
      </c>
      <c r="S2407" s="53" t="s">
        <v>122</v>
      </c>
      <c r="T2407" s="53" t="s">
        <v>121</v>
      </c>
      <c r="U2407" s="53" t="s">
        <v>136</v>
      </c>
      <c r="V2407" s="53" t="s">
        <v>136</v>
      </c>
      <c r="W2407" s="53" t="s">
        <v>240</v>
      </c>
      <c r="X2407" s="55">
        <v>44042</v>
      </c>
      <c r="Y2407" s="55">
        <v>44104</v>
      </c>
      <c r="Z2407" s="53">
        <f t="shared" si="256"/>
        <v>2392</v>
      </c>
      <c r="AA2407" s="54">
        <v>2400.0100000000002</v>
      </c>
      <c r="AB2407" s="54">
        <v>0</v>
      </c>
      <c r="AC2407" s="52"/>
      <c r="AD2407" s="56" t="s">
        <v>400</v>
      </c>
      <c r="AE2407" s="53">
        <f t="shared" si="245"/>
        <v>2400</v>
      </c>
      <c r="AF2407" s="57" t="s">
        <v>2936</v>
      </c>
      <c r="AG2407" s="58" t="s">
        <v>173</v>
      </c>
      <c r="AH2407" s="52">
        <f t="shared" si="246"/>
        <v>44104</v>
      </c>
      <c r="AI2407" s="52">
        <f t="shared" si="247"/>
        <v>44104</v>
      </c>
      <c r="AJ2407" s="53" t="s">
        <v>402</v>
      </c>
    </row>
    <row r="2408" spans="1:36" ht="15" customHeight="1">
      <c r="A2408" s="51">
        <f t="shared" si="241"/>
        <v>2020</v>
      </c>
      <c r="B2408" s="52">
        <v>44013</v>
      </c>
      <c r="C2408" s="52">
        <v>44104</v>
      </c>
      <c r="D2408" s="53" t="s">
        <v>96</v>
      </c>
      <c r="E2408" s="53">
        <v>202</v>
      </c>
      <c r="F2408" s="53" t="s">
        <v>307</v>
      </c>
      <c r="G2408" s="53" t="s">
        <v>307</v>
      </c>
      <c r="H2408" s="53" t="s">
        <v>254</v>
      </c>
      <c r="I2408" s="53" t="s">
        <v>2885</v>
      </c>
      <c r="J2408" s="53" t="s">
        <v>2886</v>
      </c>
      <c r="K2408" s="53" t="s">
        <v>2887</v>
      </c>
      <c r="L2408" s="53" t="s">
        <v>101</v>
      </c>
      <c r="M2408" s="53" t="s">
        <v>240</v>
      </c>
      <c r="N2408" s="53" t="s">
        <v>103</v>
      </c>
      <c r="O2408" s="53">
        <v>0</v>
      </c>
      <c r="P2408" s="54">
        <v>0</v>
      </c>
      <c r="Q2408" s="53" t="s">
        <v>121</v>
      </c>
      <c r="R2408" s="53" t="s">
        <v>122</v>
      </c>
      <c r="S2408" s="53" t="s">
        <v>122</v>
      </c>
      <c r="T2408" s="53" t="s">
        <v>121</v>
      </c>
      <c r="U2408" s="53" t="s">
        <v>122</v>
      </c>
      <c r="V2408" s="53" t="s">
        <v>122</v>
      </c>
      <c r="W2408" s="53" t="s">
        <v>240</v>
      </c>
      <c r="X2408" s="55">
        <v>44042</v>
      </c>
      <c r="Y2408" s="55">
        <v>44104</v>
      </c>
      <c r="Z2408" s="53">
        <f t="shared" si="256"/>
        <v>2393</v>
      </c>
      <c r="AA2408" s="54">
        <v>1836</v>
      </c>
      <c r="AB2408" s="54">
        <v>0</v>
      </c>
      <c r="AC2408" s="52"/>
      <c r="AD2408" s="56" t="s">
        <v>400</v>
      </c>
      <c r="AE2408" s="53">
        <f t="shared" si="245"/>
        <v>2401</v>
      </c>
      <c r="AF2408" s="57" t="s">
        <v>2937</v>
      </c>
      <c r="AG2408" s="58" t="s">
        <v>173</v>
      </c>
      <c r="AH2408" s="52">
        <f t="shared" si="246"/>
        <v>44104</v>
      </c>
      <c r="AI2408" s="52">
        <f t="shared" si="247"/>
        <v>44104</v>
      </c>
      <c r="AJ2408" s="53" t="s">
        <v>402</v>
      </c>
    </row>
    <row r="2409" spans="1:36" ht="15" customHeight="1">
      <c r="A2409" s="51">
        <f t="shared" si="241"/>
        <v>2020</v>
      </c>
      <c r="B2409" s="52">
        <v>44013</v>
      </c>
      <c r="C2409" s="52">
        <v>44104</v>
      </c>
      <c r="D2409" s="53" t="s">
        <v>96</v>
      </c>
      <c r="E2409" s="53">
        <v>482</v>
      </c>
      <c r="F2409" s="53" t="s">
        <v>259</v>
      </c>
      <c r="G2409" s="53" t="s">
        <v>259</v>
      </c>
      <c r="H2409" s="53" t="s">
        <v>166</v>
      </c>
      <c r="I2409" s="53" t="s">
        <v>1335</v>
      </c>
      <c r="J2409" s="53" t="s">
        <v>375</v>
      </c>
      <c r="K2409" s="53" t="s">
        <v>1336</v>
      </c>
      <c r="L2409" s="53" t="s">
        <v>101</v>
      </c>
      <c r="M2409" s="53" t="s">
        <v>240</v>
      </c>
      <c r="N2409" s="53" t="s">
        <v>103</v>
      </c>
      <c r="O2409" s="53">
        <v>0</v>
      </c>
      <c r="P2409" s="54">
        <v>0</v>
      </c>
      <c r="Q2409" s="53" t="s">
        <v>121</v>
      </c>
      <c r="R2409" s="53" t="s">
        <v>122</v>
      </c>
      <c r="S2409" s="53" t="s">
        <v>122</v>
      </c>
      <c r="T2409" s="53" t="s">
        <v>121</v>
      </c>
      <c r="U2409" s="53" t="s">
        <v>122</v>
      </c>
      <c r="V2409" s="53" t="s">
        <v>122</v>
      </c>
      <c r="W2409" s="53" t="s">
        <v>240</v>
      </c>
      <c r="X2409" s="55">
        <v>44042</v>
      </c>
      <c r="Y2409" s="55">
        <v>44104</v>
      </c>
      <c r="Z2409" s="53">
        <f t="shared" si="256"/>
        <v>2394</v>
      </c>
      <c r="AA2409" s="54">
        <v>2733.33</v>
      </c>
      <c r="AB2409" s="54">
        <v>0</v>
      </c>
      <c r="AC2409" s="52"/>
      <c r="AD2409" s="56" t="s">
        <v>400</v>
      </c>
      <c r="AE2409" s="53">
        <f t="shared" si="245"/>
        <v>2402</v>
      </c>
      <c r="AF2409" s="57" t="s">
        <v>2938</v>
      </c>
      <c r="AG2409" s="58" t="s">
        <v>173</v>
      </c>
      <c r="AH2409" s="52">
        <f t="shared" si="246"/>
        <v>44104</v>
      </c>
      <c r="AI2409" s="52">
        <f t="shared" si="247"/>
        <v>44104</v>
      </c>
      <c r="AJ2409" s="53" t="s">
        <v>402</v>
      </c>
    </row>
    <row r="2410" spans="1:36" ht="15" customHeight="1">
      <c r="A2410" s="51">
        <f t="shared" si="241"/>
        <v>2020</v>
      </c>
      <c r="B2410" s="52">
        <v>44013</v>
      </c>
      <c r="C2410" s="52">
        <v>44104</v>
      </c>
      <c r="D2410" s="53" t="s">
        <v>96</v>
      </c>
      <c r="E2410" s="53">
        <v>471</v>
      </c>
      <c r="F2410" s="53" t="s">
        <v>969</v>
      </c>
      <c r="G2410" s="53" t="s">
        <v>969</v>
      </c>
      <c r="H2410" s="53" t="s">
        <v>127</v>
      </c>
      <c r="I2410" s="53" t="s">
        <v>2888</v>
      </c>
      <c r="J2410" s="53" t="s">
        <v>2889</v>
      </c>
      <c r="K2410" s="53" t="s">
        <v>239</v>
      </c>
      <c r="L2410" s="53" t="s">
        <v>101</v>
      </c>
      <c r="M2410" s="53" t="s">
        <v>240</v>
      </c>
      <c r="N2410" s="53" t="s">
        <v>103</v>
      </c>
      <c r="O2410" s="53">
        <v>0</v>
      </c>
      <c r="P2410" s="54">
        <v>0</v>
      </c>
      <c r="Q2410" s="53" t="s">
        <v>121</v>
      </c>
      <c r="R2410" s="53" t="s">
        <v>122</v>
      </c>
      <c r="S2410" s="53" t="s">
        <v>122</v>
      </c>
      <c r="T2410" s="53" t="s">
        <v>121</v>
      </c>
      <c r="U2410" s="53" t="s">
        <v>122</v>
      </c>
      <c r="V2410" s="53" t="s">
        <v>122</v>
      </c>
      <c r="W2410" s="53" t="s">
        <v>240</v>
      </c>
      <c r="X2410" s="55">
        <v>44042</v>
      </c>
      <c r="Y2410" s="55">
        <v>44104</v>
      </c>
      <c r="Z2410" s="53">
        <f t="shared" si="256"/>
        <v>2395</v>
      </c>
      <c r="AA2410" s="54">
        <v>1366.68</v>
      </c>
      <c r="AB2410" s="54">
        <v>0</v>
      </c>
      <c r="AC2410" s="52"/>
      <c r="AD2410" s="56" t="s">
        <v>400</v>
      </c>
      <c r="AE2410" s="53">
        <f t="shared" si="245"/>
        <v>2403</v>
      </c>
      <c r="AF2410" s="57" t="s">
        <v>2938</v>
      </c>
      <c r="AG2410" s="58" t="s">
        <v>173</v>
      </c>
      <c r="AH2410" s="52">
        <f t="shared" si="246"/>
        <v>44104</v>
      </c>
      <c r="AI2410" s="52">
        <f t="shared" si="247"/>
        <v>44104</v>
      </c>
      <c r="AJ2410" s="53" t="s">
        <v>402</v>
      </c>
    </row>
    <row r="2411" spans="1:36" ht="15" customHeight="1">
      <c r="A2411" s="51">
        <f t="shared" si="241"/>
        <v>2020</v>
      </c>
      <c r="B2411" s="52">
        <v>44013</v>
      </c>
      <c r="C2411" s="52">
        <v>44104</v>
      </c>
      <c r="D2411" s="53" t="s">
        <v>96</v>
      </c>
      <c r="E2411" s="53">
        <v>202</v>
      </c>
      <c r="F2411" s="53" t="s">
        <v>307</v>
      </c>
      <c r="G2411" s="53" t="s">
        <v>972</v>
      </c>
      <c r="H2411" s="53" t="s">
        <v>973</v>
      </c>
      <c r="I2411" s="53" t="s">
        <v>256</v>
      </c>
      <c r="J2411" s="53" t="s">
        <v>257</v>
      </c>
      <c r="K2411" s="53" t="s">
        <v>258</v>
      </c>
      <c r="L2411" s="53" t="s">
        <v>101</v>
      </c>
      <c r="M2411" s="53" t="s">
        <v>240</v>
      </c>
      <c r="N2411" s="53" t="s">
        <v>103</v>
      </c>
      <c r="O2411" s="53">
        <v>0</v>
      </c>
      <c r="P2411" s="54">
        <v>0</v>
      </c>
      <c r="Q2411" s="53" t="s">
        <v>121</v>
      </c>
      <c r="R2411" s="53" t="s">
        <v>122</v>
      </c>
      <c r="S2411" s="53" t="s">
        <v>122</v>
      </c>
      <c r="T2411" s="53" t="s">
        <v>121</v>
      </c>
      <c r="U2411" s="53" t="s">
        <v>122</v>
      </c>
      <c r="V2411" s="53" t="s">
        <v>122</v>
      </c>
      <c r="W2411" s="53" t="s">
        <v>240</v>
      </c>
      <c r="X2411" s="55">
        <v>44042</v>
      </c>
      <c r="Y2411" s="55">
        <v>44104</v>
      </c>
      <c r="Z2411" s="53">
        <f t="shared" si="256"/>
        <v>2396</v>
      </c>
      <c r="AA2411" s="54">
        <v>2733.33</v>
      </c>
      <c r="AB2411" s="54">
        <v>0</v>
      </c>
      <c r="AC2411" s="52"/>
      <c r="AD2411" s="56" t="s">
        <v>400</v>
      </c>
      <c r="AE2411" s="53">
        <f t="shared" si="245"/>
        <v>2404</v>
      </c>
      <c r="AF2411" s="57" t="s">
        <v>2938</v>
      </c>
      <c r="AG2411" s="58" t="s">
        <v>173</v>
      </c>
      <c r="AH2411" s="52">
        <f t="shared" si="246"/>
        <v>44104</v>
      </c>
      <c r="AI2411" s="52">
        <f t="shared" si="247"/>
        <v>44104</v>
      </c>
      <c r="AJ2411" s="53" t="s">
        <v>402</v>
      </c>
    </row>
    <row r="2412" spans="1:36" ht="15" customHeight="1">
      <c r="A2412" s="51">
        <f t="shared" si="241"/>
        <v>2020</v>
      </c>
      <c r="B2412" s="52">
        <v>44013</v>
      </c>
      <c r="C2412" s="52">
        <v>44104</v>
      </c>
      <c r="D2412" s="53" t="s">
        <v>96</v>
      </c>
      <c r="E2412" s="53">
        <v>203</v>
      </c>
      <c r="F2412" s="53" t="s">
        <v>191</v>
      </c>
      <c r="G2412" s="53" t="s">
        <v>191</v>
      </c>
      <c r="H2412" s="53" t="s">
        <v>271</v>
      </c>
      <c r="I2412" s="53" t="s">
        <v>272</v>
      </c>
      <c r="J2412" s="53" t="s">
        <v>273</v>
      </c>
      <c r="K2412" s="53" t="s">
        <v>228</v>
      </c>
      <c r="L2412" s="53" t="s">
        <v>101</v>
      </c>
      <c r="M2412" s="53" t="s">
        <v>240</v>
      </c>
      <c r="N2412" s="53" t="s">
        <v>103</v>
      </c>
      <c r="O2412" s="53">
        <v>0</v>
      </c>
      <c r="P2412" s="54">
        <v>0</v>
      </c>
      <c r="Q2412" s="53" t="s">
        <v>121</v>
      </c>
      <c r="R2412" s="53" t="s">
        <v>122</v>
      </c>
      <c r="S2412" s="53" t="s">
        <v>122</v>
      </c>
      <c r="T2412" s="53" t="s">
        <v>121</v>
      </c>
      <c r="U2412" s="53" t="s">
        <v>122</v>
      </c>
      <c r="V2412" s="53" t="s">
        <v>122</v>
      </c>
      <c r="W2412" s="53" t="s">
        <v>240</v>
      </c>
      <c r="X2412" s="55">
        <v>44042</v>
      </c>
      <c r="Y2412" s="55">
        <v>44104</v>
      </c>
      <c r="Z2412" s="53">
        <f t="shared" si="256"/>
        <v>2397</v>
      </c>
      <c r="AA2412" s="54">
        <v>1366.67</v>
      </c>
      <c r="AB2412" s="54">
        <v>0</v>
      </c>
      <c r="AC2412" s="52"/>
      <c r="AD2412" s="56" t="s">
        <v>400</v>
      </c>
      <c r="AE2412" s="53">
        <f t="shared" si="245"/>
        <v>2405</v>
      </c>
      <c r="AF2412" s="57" t="s">
        <v>2938</v>
      </c>
      <c r="AG2412" s="58" t="s">
        <v>173</v>
      </c>
      <c r="AH2412" s="52">
        <f t="shared" si="246"/>
        <v>44104</v>
      </c>
      <c r="AI2412" s="52">
        <f t="shared" si="247"/>
        <v>44104</v>
      </c>
      <c r="AJ2412" s="53" t="s">
        <v>402</v>
      </c>
    </row>
    <row r="2413" spans="1:36" ht="15" customHeight="1">
      <c r="A2413" s="51">
        <f t="shared" si="241"/>
        <v>2020</v>
      </c>
      <c r="B2413" s="52">
        <v>44013</v>
      </c>
      <c r="C2413" s="52">
        <v>44104</v>
      </c>
      <c r="D2413" s="53" t="s">
        <v>96</v>
      </c>
      <c r="E2413" s="53">
        <v>203</v>
      </c>
      <c r="F2413" s="53" t="s">
        <v>307</v>
      </c>
      <c r="G2413" s="53" t="s">
        <v>126</v>
      </c>
      <c r="H2413" s="53" t="s">
        <v>127</v>
      </c>
      <c r="I2413" s="53" t="s">
        <v>1366</v>
      </c>
      <c r="J2413" s="53" t="s">
        <v>1367</v>
      </c>
      <c r="K2413" s="53" t="s">
        <v>1368</v>
      </c>
      <c r="L2413" s="53" t="s">
        <v>102</v>
      </c>
      <c r="M2413" s="53" t="s">
        <v>1711</v>
      </c>
      <c r="N2413" s="53" t="s">
        <v>103</v>
      </c>
      <c r="O2413" s="53">
        <v>0</v>
      </c>
      <c r="P2413" s="54">
        <v>0</v>
      </c>
      <c r="Q2413" s="53" t="s">
        <v>121</v>
      </c>
      <c r="R2413" s="53" t="s">
        <v>122</v>
      </c>
      <c r="S2413" s="53" t="s">
        <v>122</v>
      </c>
      <c r="T2413" s="53" t="s">
        <v>121</v>
      </c>
      <c r="U2413" s="53" t="s">
        <v>122</v>
      </c>
      <c r="V2413" s="53" t="s">
        <v>122</v>
      </c>
      <c r="W2413" s="53" t="s">
        <v>1711</v>
      </c>
      <c r="X2413" s="55">
        <v>44042</v>
      </c>
      <c r="Y2413" s="55">
        <v>44104</v>
      </c>
      <c r="Z2413" s="53">
        <f t="shared" si="256"/>
        <v>2398</v>
      </c>
      <c r="AA2413" s="54">
        <v>1700</v>
      </c>
      <c r="AB2413" s="54">
        <v>0</v>
      </c>
      <c r="AC2413" s="52"/>
      <c r="AD2413" s="56" t="s">
        <v>400</v>
      </c>
      <c r="AE2413" s="53">
        <f t="shared" si="245"/>
        <v>2406</v>
      </c>
      <c r="AF2413" s="57" t="s">
        <v>2939</v>
      </c>
      <c r="AG2413" s="58" t="s">
        <v>173</v>
      </c>
      <c r="AH2413" s="52">
        <f t="shared" si="246"/>
        <v>44104</v>
      </c>
      <c r="AI2413" s="52">
        <f t="shared" si="247"/>
        <v>44104</v>
      </c>
      <c r="AJ2413" s="53" t="s">
        <v>402</v>
      </c>
    </row>
    <row r="2414" spans="1:36" ht="15" customHeight="1">
      <c r="A2414" s="51">
        <f t="shared" si="241"/>
        <v>2020</v>
      </c>
      <c r="B2414" s="52">
        <v>44013</v>
      </c>
      <c r="C2414" s="52">
        <v>44104</v>
      </c>
      <c r="D2414" s="53" t="s">
        <v>96</v>
      </c>
      <c r="E2414" s="53">
        <v>249</v>
      </c>
      <c r="F2414" s="53" t="s">
        <v>777</v>
      </c>
      <c r="G2414" s="53" t="s">
        <v>777</v>
      </c>
      <c r="H2414" s="53" t="s">
        <v>127</v>
      </c>
      <c r="I2414" s="53" t="s">
        <v>1020</v>
      </c>
      <c r="J2414" s="53" t="s">
        <v>329</v>
      </c>
      <c r="K2414" s="53" t="s">
        <v>1387</v>
      </c>
      <c r="L2414" s="53" t="s">
        <v>101</v>
      </c>
      <c r="M2414" s="53" t="s">
        <v>2820</v>
      </c>
      <c r="N2414" s="53" t="s">
        <v>103</v>
      </c>
      <c r="O2414" s="53">
        <v>0</v>
      </c>
      <c r="P2414" s="54">
        <v>0</v>
      </c>
      <c r="Q2414" s="53" t="s">
        <v>121</v>
      </c>
      <c r="R2414" s="53" t="s">
        <v>122</v>
      </c>
      <c r="S2414" s="53" t="s">
        <v>122</v>
      </c>
      <c r="T2414" s="53" t="s">
        <v>121</v>
      </c>
      <c r="U2414" s="53" t="s">
        <v>122</v>
      </c>
      <c r="V2414" s="53" t="s">
        <v>122</v>
      </c>
      <c r="W2414" s="53" t="str">
        <f t="shared" ref="W2414" si="258">+M2414</f>
        <v>Juzgados de Oralidad</v>
      </c>
      <c r="X2414" s="55">
        <v>44042</v>
      </c>
      <c r="Y2414" s="55">
        <v>44104</v>
      </c>
      <c r="Z2414" s="53">
        <f t="shared" si="256"/>
        <v>2399</v>
      </c>
      <c r="AA2414" s="54">
        <v>3870</v>
      </c>
      <c r="AB2414" s="54">
        <v>0</v>
      </c>
      <c r="AC2414" s="52"/>
      <c r="AD2414" s="56" t="s">
        <v>400</v>
      </c>
      <c r="AE2414" s="53">
        <f t="shared" si="245"/>
        <v>2407</v>
      </c>
      <c r="AF2414" s="57" t="s">
        <v>2940</v>
      </c>
      <c r="AG2414" s="58" t="s">
        <v>173</v>
      </c>
      <c r="AH2414" s="52">
        <f t="shared" si="246"/>
        <v>44104</v>
      </c>
      <c r="AI2414" s="52">
        <f t="shared" si="247"/>
        <v>44104</v>
      </c>
      <c r="AJ2414" s="53" t="s">
        <v>402</v>
      </c>
    </row>
    <row r="2415" spans="1:36" ht="15" customHeight="1">
      <c r="A2415" s="51">
        <f t="shared" si="241"/>
        <v>2020</v>
      </c>
      <c r="B2415" s="52">
        <v>44013</v>
      </c>
      <c r="C2415" s="52">
        <v>44104</v>
      </c>
      <c r="D2415" s="53" t="s">
        <v>96</v>
      </c>
      <c r="E2415" s="53">
        <v>203</v>
      </c>
      <c r="F2415" s="53" t="s">
        <v>307</v>
      </c>
      <c r="G2415" s="53" t="s">
        <v>126</v>
      </c>
      <c r="H2415" s="53" t="s">
        <v>127</v>
      </c>
      <c r="I2415" s="53" t="s">
        <v>1366</v>
      </c>
      <c r="J2415" s="53" t="s">
        <v>1367</v>
      </c>
      <c r="K2415" s="53" t="s">
        <v>1368</v>
      </c>
      <c r="L2415" s="53" t="s">
        <v>102</v>
      </c>
      <c r="M2415" s="53" t="s">
        <v>1711</v>
      </c>
      <c r="N2415" s="53" t="s">
        <v>103</v>
      </c>
      <c r="O2415" s="53">
        <v>0</v>
      </c>
      <c r="P2415" s="54">
        <v>0</v>
      </c>
      <c r="Q2415" s="53" t="s">
        <v>121</v>
      </c>
      <c r="R2415" s="53" t="s">
        <v>122</v>
      </c>
      <c r="S2415" s="53" t="s">
        <v>122</v>
      </c>
      <c r="T2415" s="53" t="s">
        <v>121</v>
      </c>
      <c r="U2415" s="53" t="s">
        <v>122</v>
      </c>
      <c r="V2415" s="53" t="s">
        <v>122</v>
      </c>
      <c r="W2415" s="53" t="s">
        <v>1711</v>
      </c>
      <c r="X2415" s="55">
        <v>44042</v>
      </c>
      <c r="Y2415" s="55">
        <v>44104</v>
      </c>
      <c r="Z2415" s="53">
        <f t="shared" si="256"/>
        <v>2400</v>
      </c>
      <c r="AA2415" s="54">
        <v>423</v>
      </c>
      <c r="AB2415" s="54">
        <v>0</v>
      </c>
      <c r="AC2415" s="52"/>
      <c r="AD2415" s="56" t="s">
        <v>400</v>
      </c>
      <c r="AE2415" s="53">
        <f t="shared" si="245"/>
        <v>2408</v>
      </c>
      <c r="AF2415" s="57" t="s">
        <v>2941</v>
      </c>
      <c r="AG2415" s="58" t="s">
        <v>173</v>
      </c>
      <c r="AH2415" s="52">
        <f t="shared" si="246"/>
        <v>44104</v>
      </c>
      <c r="AI2415" s="52">
        <f t="shared" si="247"/>
        <v>44104</v>
      </c>
      <c r="AJ2415" s="53" t="s">
        <v>402</v>
      </c>
    </row>
    <row r="2416" spans="1:36" ht="15" customHeight="1">
      <c r="A2416" s="51">
        <f t="shared" si="241"/>
        <v>2020</v>
      </c>
      <c r="B2416" s="52">
        <v>44013</v>
      </c>
      <c r="C2416" s="52">
        <v>44104</v>
      </c>
      <c r="D2416" s="53" t="s">
        <v>96</v>
      </c>
      <c r="E2416" s="53">
        <v>266</v>
      </c>
      <c r="F2416" s="53" t="s">
        <v>379</v>
      </c>
      <c r="G2416" s="53" t="s">
        <v>379</v>
      </c>
      <c r="H2416" s="53" t="s">
        <v>205</v>
      </c>
      <c r="I2416" s="53" t="s">
        <v>1379</v>
      </c>
      <c r="J2416" s="53" t="s">
        <v>1380</v>
      </c>
      <c r="K2416" s="53" t="s">
        <v>1381</v>
      </c>
      <c r="L2416" s="53" t="s">
        <v>101</v>
      </c>
      <c r="M2416" s="53" t="s">
        <v>209</v>
      </c>
      <c r="N2416" s="53" t="s">
        <v>103</v>
      </c>
      <c r="O2416" s="53">
        <v>0</v>
      </c>
      <c r="P2416" s="54">
        <v>0</v>
      </c>
      <c r="Q2416" s="53" t="s">
        <v>121</v>
      </c>
      <c r="R2416" s="53" t="s">
        <v>122</v>
      </c>
      <c r="S2416" s="53" t="s">
        <v>210</v>
      </c>
      <c r="T2416" s="53" t="s">
        <v>121</v>
      </c>
      <c r="U2416" s="53" t="s">
        <v>122</v>
      </c>
      <c r="V2416" s="53" t="s">
        <v>202</v>
      </c>
      <c r="W2416" s="53" t="s">
        <v>159</v>
      </c>
      <c r="X2416" s="55">
        <v>44042</v>
      </c>
      <c r="Y2416" s="55">
        <v>44104</v>
      </c>
      <c r="Z2416" s="53">
        <f t="shared" si="256"/>
        <v>2401</v>
      </c>
      <c r="AA2416" s="54">
        <v>60</v>
      </c>
      <c r="AB2416" s="54">
        <v>0</v>
      </c>
      <c r="AC2416" s="52"/>
      <c r="AD2416" s="56" t="s">
        <v>400</v>
      </c>
      <c r="AE2416" s="53">
        <f t="shared" si="245"/>
        <v>2409</v>
      </c>
      <c r="AF2416" s="57" t="s">
        <v>2942</v>
      </c>
      <c r="AG2416" s="58" t="s">
        <v>173</v>
      </c>
      <c r="AH2416" s="52">
        <f t="shared" si="246"/>
        <v>44104</v>
      </c>
      <c r="AI2416" s="52">
        <f t="shared" si="247"/>
        <v>44104</v>
      </c>
      <c r="AJ2416" s="53" t="s">
        <v>402</v>
      </c>
    </row>
    <row r="2417" spans="1:39" ht="15" customHeight="1">
      <c r="A2417" s="51">
        <f t="shared" si="241"/>
        <v>2020</v>
      </c>
      <c r="B2417" s="52">
        <v>44013</v>
      </c>
      <c r="C2417" s="52">
        <v>44104</v>
      </c>
      <c r="D2417" s="53" t="s">
        <v>96</v>
      </c>
      <c r="E2417" s="53">
        <v>311</v>
      </c>
      <c r="F2417" s="53" t="s">
        <v>204</v>
      </c>
      <c r="G2417" s="53" t="s">
        <v>204</v>
      </c>
      <c r="H2417" s="53" t="s">
        <v>145</v>
      </c>
      <c r="I2417" s="53" t="s">
        <v>346</v>
      </c>
      <c r="J2417" s="53" t="s">
        <v>253</v>
      </c>
      <c r="K2417" s="53" t="s">
        <v>163</v>
      </c>
      <c r="L2417" s="53" t="s">
        <v>101</v>
      </c>
      <c r="M2417" s="53" t="s">
        <v>209</v>
      </c>
      <c r="N2417" s="53" t="s">
        <v>103</v>
      </c>
      <c r="O2417" s="53">
        <v>0</v>
      </c>
      <c r="P2417" s="54">
        <v>0</v>
      </c>
      <c r="Q2417" s="53" t="s">
        <v>121</v>
      </c>
      <c r="R2417" s="53" t="s">
        <v>122</v>
      </c>
      <c r="S2417" s="53" t="s">
        <v>122</v>
      </c>
      <c r="T2417" s="53" t="s">
        <v>121</v>
      </c>
      <c r="U2417" s="53" t="s">
        <v>122</v>
      </c>
      <c r="V2417" s="53" t="s">
        <v>209</v>
      </c>
      <c r="W2417" s="53" t="s">
        <v>345</v>
      </c>
      <c r="X2417" s="55">
        <v>44042</v>
      </c>
      <c r="Y2417" s="55">
        <v>44104</v>
      </c>
      <c r="Z2417" s="53">
        <f t="shared" si="256"/>
        <v>2402</v>
      </c>
      <c r="AA2417" s="54">
        <v>370.01</v>
      </c>
      <c r="AB2417" s="54">
        <v>0</v>
      </c>
      <c r="AC2417" s="52"/>
      <c r="AD2417" s="56" t="s">
        <v>400</v>
      </c>
      <c r="AE2417" s="53">
        <f t="shared" si="245"/>
        <v>2410</v>
      </c>
      <c r="AF2417" s="57" t="s">
        <v>2943</v>
      </c>
      <c r="AG2417" s="58" t="s">
        <v>173</v>
      </c>
      <c r="AH2417" s="52">
        <f t="shared" si="246"/>
        <v>44104</v>
      </c>
      <c r="AI2417" s="52">
        <f t="shared" si="247"/>
        <v>44104</v>
      </c>
      <c r="AJ2417" s="53" t="s">
        <v>402</v>
      </c>
    </row>
    <row r="2418" spans="1:39" ht="15" customHeight="1">
      <c r="A2418" s="51">
        <f t="shared" si="241"/>
        <v>2020</v>
      </c>
      <c r="B2418" s="52">
        <v>44013</v>
      </c>
      <c r="C2418" s="52">
        <v>44104</v>
      </c>
      <c r="D2418" s="53" t="s">
        <v>96</v>
      </c>
      <c r="E2418" s="53">
        <v>381</v>
      </c>
      <c r="F2418" s="53" t="s">
        <v>236</v>
      </c>
      <c r="G2418" s="53" t="s">
        <v>236</v>
      </c>
      <c r="H2418" s="53" t="s">
        <v>166</v>
      </c>
      <c r="I2418" s="53" t="s">
        <v>237</v>
      </c>
      <c r="J2418" s="53" t="s">
        <v>238</v>
      </c>
      <c r="K2418" s="53" t="s">
        <v>239</v>
      </c>
      <c r="L2418" s="53" t="s">
        <v>101</v>
      </c>
      <c r="M2418" s="53" t="s">
        <v>240</v>
      </c>
      <c r="N2418" s="53" t="s">
        <v>103</v>
      </c>
      <c r="O2418" s="53">
        <v>0</v>
      </c>
      <c r="P2418" s="54">
        <v>0</v>
      </c>
      <c r="Q2418" s="53" t="s">
        <v>121</v>
      </c>
      <c r="R2418" s="53" t="s">
        <v>122</v>
      </c>
      <c r="S2418" s="53" t="s">
        <v>122</v>
      </c>
      <c r="T2418" s="53" t="s">
        <v>121</v>
      </c>
      <c r="U2418" s="53" t="s">
        <v>136</v>
      </c>
      <c r="V2418" s="53" t="s">
        <v>136</v>
      </c>
      <c r="W2418" s="53" t="s">
        <v>240</v>
      </c>
      <c r="X2418" s="55">
        <v>44042</v>
      </c>
      <c r="Y2418" s="55">
        <v>44104</v>
      </c>
      <c r="Z2418" s="53">
        <f t="shared" si="256"/>
        <v>2403</v>
      </c>
      <c r="AA2418" s="54">
        <v>1160</v>
      </c>
      <c r="AB2418" s="54">
        <v>0</v>
      </c>
      <c r="AC2418" s="52"/>
      <c r="AD2418" s="56" t="s">
        <v>400</v>
      </c>
      <c r="AE2418" s="53">
        <f t="shared" si="245"/>
        <v>2411</v>
      </c>
      <c r="AF2418" s="57" t="s">
        <v>2944</v>
      </c>
      <c r="AG2418" s="58" t="s">
        <v>173</v>
      </c>
      <c r="AH2418" s="52">
        <f t="shared" si="246"/>
        <v>44104</v>
      </c>
      <c r="AI2418" s="52">
        <f t="shared" si="247"/>
        <v>44104</v>
      </c>
      <c r="AJ2418" s="53" t="s">
        <v>402</v>
      </c>
    </row>
    <row r="2419" spans="1:39" ht="15" customHeight="1">
      <c r="A2419" s="51">
        <f t="shared" ref="A2419:A2426" si="259">YEAR(B2419)</f>
        <v>2020</v>
      </c>
      <c r="B2419" s="52">
        <v>44013</v>
      </c>
      <c r="C2419" s="52">
        <v>44104</v>
      </c>
      <c r="D2419" s="53" t="s">
        <v>96</v>
      </c>
      <c r="E2419" s="53">
        <v>381</v>
      </c>
      <c r="F2419" s="53" t="s">
        <v>236</v>
      </c>
      <c r="G2419" s="53" t="s">
        <v>236</v>
      </c>
      <c r="H2419" s="53" t="s">
        <v>166</v>
      </c>
      <c r="I2419" s="53" t="s">
        <v>241</v>
      </c>
      <c r="J2419" s="53" t="s">
        <v>242</v>
      </c>
      <c r="K2419" s="53" t="s">
        <v>243</v>
      </c>
      <c r="L2419" s="53" t="s">
        <v>101</v>
      </c>
      <c r="M2419" s="53" t="s">
        <v>240</v>
      </c>
      <c r="N2419" s="53" t="s">
        <v>103</v>
      </c>
      <c r="O2419" s="53">
        <v>0</v>
      </c>
      <c r="P2419" s="54">
        <v>0</v>
      </c>
      <c r="Q2419" s="53" t="s">
        <v>121</v>
      </c>
      <c r="R2419" s="53" t="s">
        <v>122</v>
      </c>
      <c r="S2419" s="53" t="s">
        <v>122</v>
      </c>
      <c r="T2419" s="53" t="s">
        <v>121</v>
      </c>
      <c r="U2419" s="53" t="s">
        <v>136</v>
      </c>
      <c r="V2419" s="53" t="s">
        <v>136</v>
      </c>
      <c r="W2419" s="53" t="s">
        <v>240</v>
      </c>
      <c r="X2419" s="55">
        <v>44042</v>
      </c>
      <c r="Y2419" s="55">
        <v>44104</v>
      </c>
      <c r="Z2419" s="53">
        <f t="shared" si="256"/>
        <v>2404</v>
      </c>
      <c r="AA2419" s="54">
        <v>1160</v>
      </c>
      <c r="AB2419" s="54">
        <v>0</v>
      </c>
      <c r="AC2419" s="52"/>
      <c r="AD2419" s="56" t="s">
        <v>400</v>
      </c>
      <c r="AE2419" s="53">
        <f t="shared" si="245"/>
        <v>2412</v>
      </c>
      <c r="AF2419" s="57" t="s">
        <v>2944</v>
      </c>
      <c r="AG2419" s="58" t="s">
        <v>173</v>
      </c>
      <c r="AH2419" s="52">
        <f t="shared" si="246"/>
        <v>44104</v>
      </c>
      <c r="AI2419" s="52">
        <f t="shared" si="247"/>
        <v>44104</v>
      </c>
      <c r="AJ2419" s="53" t="s">
        <v>402</v>
      </c>
    </row>
    <row r="2420" spans="1:39" ht="15" customHeight="1">
      <c r="A2420" s="51">
        <f t="shared" si="259"/>
        <v>2020</v>
      </c>
      <c r="B2420" s="52">
        <v>44013</v>
      </c>
      <c r="C2420" s="52">
        <v>44104</v>
      </c>
      <c r="D2420" s="53" t="s">
        <v>96</v>
      </c>
      <c r="E2420" s="53">
        <v>381</v>
      </c>
      <c r="F2420" s="53" t="s">
        <v>236</v>
      </c>
      <c r="G2420" s="53" t="s">
        <v>236</v>
      </c>
      <c r="H2420" s="53" t="s">
        <v>166</v>
      </c>
      <c r="I2420" s="53" t="s">
        <v>244</v>
      </c>
      <c r="J2420" s="53" t="s">
        <v>169</v>
      </c>
      <c r="K2420" s="53" t="s">
        <v>245</v>
      </c>
      <c r="L2420" s="53" t="s">
        <v>101</v>
      </c>
      <c r="M2420" s="53" t="s">
        <v>240</v>
      </c>
      <c r="N2420" s="53" t="s">
        <v>103</v>
      </c>
      <c r="O2420" s="53">
        <v>0</v>
      </c>
      <c r="P2420" s="54">
        <v>0</v>
      </c>
      <c r="Q2420" s="53" t="s">
        <v>121</v>
      </c>
      <c r="R2420" s="53" t="s">
        <v>122</v>
      </c>
      <c r="S2420" s="53" t="s">
        <v>122</v>
      </c>
      <c r="T2420" s="53" t="s">
        <v>121</v>
      </c>
      <c r="U2420" s="53" t="s">
        <v>136</v>
      </c>
      <c r="V2420" s="53" t="s">
        <v>136</v>
      </c>
      <c r="W2420" s="53" t="s">
        <v>240</v>
      </c>
      <c r="X2420" s="55">
        <v>44042</v>
      </c>
      <c r="Y2420" s="55">
        <v>44104</v>
      </c>
      <c r="Z2420" s="53">
        <f t="shared" si="256"/>
        <v>2405</v>
      </c>
      <c r="AA2420" s="54">
        <v>1160</v>
      </c>
      <c r="AB2420" s="54">
        <v>0</v>
      </c>
      <c r="AC2420" s="52"/>
      <c r="AD2420" s="56" t="s">
        <v>400</v>
      </c>
      <c r="AE2420" s="53">
        <f t="shared" si="245"/>
        <v>2413</v>
      </c>
      <c r="AF2420" s="57" t="s">
        <v>2944</v>
      </c>
      <c r="AG2420" s="58" t="s">
        <v>173</v>
      </c>
      <c r="AH2420" s="52">
        <f t="shared" si="246"/>
        <v>44104</v>
      </c>
      <c r="AI2420" s="52">
        <f t="shared" si="247"/>
        <v>44104</v>
      </c>
      <c r="AJ2420" s="53" t="s">
        <v>402</v>
      </c>
    </row>
    <row r="2421" spans="1:39" ht="15" customHeight="1">
      <c r="A2421" s="51">
        <f t="shared" si="259"/>
        <v>2020</v>
      </c>
      <c r="B2421" s="52">
        <v>44013</v>
      </c>
      <c r="C2421" s="52">
        <v>44104</v>
      </c>
      <c r="D2421" s="53" t="s">
        <v>96</v>
      </c>
      <c r="E2421" s="53">
        <v>381</v>
      </c>
      <c r="F2421" s="53" t="s">
        <v>236</v>
      </c>
      <c r="G2421" s="53" t="s">
        <v>236</v>
      </c>
      <c r="H2421" s="53" t="s">
        <v>166</v>
      </c>
      <c r="I2421" s="53" t="s">
        <v>246</v>
      </c>
      <c r="J2421" s="53" t="s">
        <v>247</v>
      </c>
      <c r="K2421" s="53" t="s">
        <v>248</v>
      </c>
      <c r="L2421" s="53" t="s">
        <v>101</v>
      </c>
      <c r="M2421" s="53" t="s">
        <v>240</v>
      </c>
      <c r="N2421" s="53" t="s">
        <v>103</v>
      </c>
      <c r="O2421" s="53">
        <v>0</v>
      </c>
      <c r="P2421" s="54">
        <v>0</v>
      </c>
      <c r="Q2421" s="53" t="s">
        <v>121</v>
      </c>
      <c r="R2421" s="53" t="s">
        <v>122</v>
      </c>
      <c r="S2421" s="53" t="s">
        <v>122</v>
      </c>
      <c r="T2421" s="53" t="s">
        <v>121</v>
      </c>
      <c r="U2421" s="53" t="s">
        <v>136</v>
      </c>
      <c r="V2421" s="53" t="s">
        <v>136</v>
      </c>
      <c r="W2421" s="53" t="s">
        <v>240</v>
      </c>
      <c r="X2421" s="55">
        <v>44042</v>
      </c>
      <c r="Y2421" s="55">
        <v>44104</v>
      </c>
      <c r="Z2421" s="53">
        <f t="shared" si="256"/>
        <v>2406</v>
      </c>
      <c r="AA2421" s="54">
        <v>1160</v>
      </c>
      <c r="AB2421" s="54">
        <v>0</v>
      </c>
      <c r="AC2421" s="52"/>
      <c r="AD2421" s="56" t="s">
        <v>400</v>
      </c>
      <c r="AE2421" s="53">
        <f t="shared" si="245"/>
        <v>2414</v>
      </c>
      <c r="AF2421" s="57" t="s">
        <v>2944</v>
      </c>
      <c r="AG2421" s="58" t="s">
        <v>173</v>
      </c>
      <c r="AH2421" s="52">
        <f t="shared" si="246"/>
        <v>44104</v>
      </c>
      <c r="AI2421" s="52">
        <f t="shared" si="247"/>
        <v>44104</v>
      </c>
      <c r="AJ2421" s="53" t="s">
        <v>402</v>
      </c>
    </row>
    <row r="2422" spans="1:39" ht="15" customHeight="1">
      <c r="A2422" s="51">
        <f t="shared" si="259"/>
        <v>2020</v>
      </c>
      <c r="B2422" s="52">
        <v>44013</v>
      </c>
      <c r="C2422" s="52">
        <v>44104</v>
      </c>
      <c r="D2422" s="53" t="s">
        <v>96</v>
      </c>
      <c r="E2422" s="53">
        <v>381</v>
      </c>
      <c r="F2422" s="53" t="s">
        <v>236</v>
      </c>
      <c r="G2422" s="53" t="s">
        <v>236</v>
      </c>
      <c r="H2422" s="53" t="s">
        <v>166</v>
      </c>
      <c r="I2422" s="53" t="s">
        <v>249</v>
      </c>
      <c r="J2422" s="53" t="s">
        <v>250</v>
      </c>
      <c r="K2422" s="53" t="s">
        <v>163</v>
      </c>
      <c r="L2422" s="53" t="s">
        <v>101</v>
      </c>
      <c r="M2422" s="53" t="s">
        <v>240</v>
      </c>
      <c r="N2422" s="53" t="s">
        <v>103</v>
      </c>
      <c r="O2422" s="53">
        <v>0</v>
      </c>
      <c r="P2422" s="54">
        <v>0</v>
      </c>
      <c r="Q2422" s="53" t="s">
        <v>121</v>
      </c>
      <c r="R2422" s="53" t="s">
        <v>122</v>
      </c>
      <c r="S2422" s="53" t="s">
        <v>122</v>
      </c>
      <c r="T2422" s="53" t="s">
        <v>121</v>
      </c>
      <c r="U2422" s="53" t="s">
        <v>136</v>
      </c>
      <c r="V2422" s="53" t="s">
        <v>136</v>
      </c>
      <c r="W2422" s="53" t="s">
        <v>240</v>
      </c>
      <c r="X2422" s="55">
        <v>44042</v>
      </c>
      <c r="Y2422" s="55">
        <v>44104</v>
      </c>
      <c r="Z2422" s="53">
        <f t="shared" si="256"/>
        <v>2407</v>
      </c>
      <c r="AA2422" s="54">
        <v>1160</v>
      </c>
      <c r="AB2422" s="54">
        <v>0</v>
      </c>
      <c r="AC2422" s="52"/>
      <c r="AD2422" s="56" t="s">
        <v>400</v>
      </c>
      <c r="AE2422" s="53">
        <f t="shared" si="245"/>
        <v>2415</v>
      </c>
      <c r="AF2422" s="57" t="s">
        <v>2944</v>
      </c>
      <c r="AG2422" s="58" t="s">
        <v>173</v>
      </c>
      <c r="AH2422" s="52">
        <f t="shared" si="246"/>
        <v>44104</v>
      </c>
      <c r="AI2422" s="52">
        <f t="shared" si="247"/>
        <v>44104</v>
      </c>
      <c r="AJ2422" s="53" t="s">
        <v>402</v>
      </c>
    </row>
    <row r="2423" spans="1:39" ht="15" customHeight="1">
      <c r="A2423" s="51">
        <f t="shared" si="259"/>
        <v>2020</v>
      </c>
      <c r="B2423" s="52">
        <v>44013</v>
      </c>
      <c r="C2423" s="52">
        <v>44104</v>
      </c>
      <c r="D2423" s="53" t="s">
        <v>96</v>
      </c>
      <c r="E2423" s="53">
        <v>294</v>
      </c>
      <c r="F2423" s="53" t="s">
        <v>251</v>
      </c>
      <c r="G2423" s="53" t="s">
        <v>251</v>
      </c>
      <c r="H2423" s="53" t="s">
        <v>180</v>
      </c>
      <c r="I2423" s="53" t="s">
        <v>1333</v>
      </c>
      <c r="J2423" s="53" t="s">
        <v>1334</v>
      </c>
      <c r="K2423" s="53" t="s">
        <v>257</v>
      </c>
      <c r="L2423" s="53" t="s">
        <v>101</v>
      </c>
      <c r="M2423" s="53" t="s">
        <v>240</v>
      </c>
      <c r="N2423" s="53" t="s">
        <v>103</v>
      </c>
      <c r="O2423" s="53">
        <v>0</v>
      </c>
      <c r="P2423" s="54">
        <v>0</v>
      </c>
      <c r="Q2423" s="53" t="s">
        <v>121</v>
      </c>
      <c r="R2423" s="53" t="s">
        <v>122</v>
      </c>
      <c r="S2423" s="53" t="s">
        <v>122</v>
      </c>
      <c r="T2423" s="53" t="s">
        <v>121</v>
      </c>
      <c r="U2423" s="53" t="s">
        <v>136</v>
      </c>
      <c r="V2423" s="53" t="s">
        <v>136</v>
      </c>
      <c r="W2423" s="53" t="s">
        <v>240</v>
      </c>
      <c r="X2423" s="55">
        <v>44042</v>
      </c>
      <c r="Y2423" s="55">
        <v>44104</v>
      </c>
      <c r="Z2423" s="53">
        <f t="shared" si="256"/>
        <v>2408</v>
      </c>
      <c r="AA2423" s="54">
        <v>1160</v>
      </c>
      <c r="AB2423" s="54">
        <v>0</v>
      </c>
      <c r="AC2423" s="52"/>
      <c r="AD2423" s="56" t="s">
        <v>400</v>
      </c>
      <c r="AE2423" s="53">
        <f t="shared" si="245"/>
        <v>2416</v>
      </c>
      <c r="AF2423" s="57" t="s">
        <v>2944</v>
      </c>
      <c r="AG2423" s="58" t="s">
        <v>173</v>
      </c>
      <c r="AH2423" s="52">
        <f t="shared" si="246"/>
        <v>44104</v>
      </c>
      <c r="AI2423" s="52">
        <f t="shared" si="247"/>
        <v>44104</v>
      </c>
      <c r="AJ2423" s="53" t="s">
        <v>402</v>
      </c>
    </row>
    <row r="2424" spans="1:39" ht="15" customHeight="1">
      <c r="A2424" s="51">
        <f t="shared" si="259"/>
        <v>2020</v>
      </c>
      <c r="B2424" s="52">
        <v>44013</v>
      </c>
      <c r="C2424" s="52">
        <v>44104</v>
      </c>
      <c r="D2424" s="53" t="s">
        <v>96</v>
      </c>
      <c r="E2424" s="53">
        <v>368</v>
      </c>
      <c r="F2424" s="53" t="s">
        <v>2781</v>
      </c>
      <c r="G2424" s="53" t="s">
        <v>646</v>
      </c>
      <c r="H2424" s="53" t="s">
        <v>2781</v>
      </c>
      <c r="I2424" s="53" t="s">
        <v>300</v>
      </c>
      <c r="J2424" s="53" t="s">
        <v>2782</v>
      </c>
      <c r="K2424" s="53" t="s">
        <v>665</v>
      </c>
      <c r="L2424" s="53" t="s">
        <v>101</v>
      </c>
      <c r="M2424" s="53" t="s">
        <v>240</v>
      </c>
      <c r="N2424" s="53" t="s">
        <v>103</v>
      </c>
      <c r="O2424" s="53">
        <v>0</v>
      </c>
      <c r="P2424" s="54">
        <v>0</v>
      </c>
      <c r="Q2424" s="53" t="s">
        <v>121</v>
      </c>
      <c r="R2424" s="53" t="s">
        <v>122</v>
      </c>
      <c r="S2424" s="53" t="s">
        <v>122</v>
      </c>
      <c r="T2424" s="53" t="s">
        <v>121</v>
      </c>
      <c r="U2424" s="53" t="s">
        <v>136</v>
      </c>
      <c r="V2424" s="53" t="s">
        <v>136</v>
      </c>
      <c r="W2424" s="53" t="s">
        <v>240</v>
      </c>
      <c r="X2424" s="55">
        <v>44042</v>
      </c>
      <c r="Y2424" s="55">
        <v>44104</v>
      </c>
      <c r="Z2424" s="53">
        <f t="shared" si="256"/>
        <v>2409</v>
      </c>
      <c r="AA2424" s="54">
        <v>1160</v>
      </c>
      <c r="AB2424" s="54">
        <v>0</v>
      </c>
      <c r="AC2424" s="52"/>
      <c r="AD2424" s="56" t="s">
        <v>400</v>
      </c>
      <c r="AE2424" s="53">
        <f t="shared" si="245"/>
        <v>2417</v>
      </c>
      <c r="AF2424" s="57" t="s">
        <v>2944</v>
      </c>
      <c r="AG2424" s="58" t="s">
        <v>173</v>
      </c>
      <c r="AH2424" s="52">
        <f t="shared" si="246"/>
        <v>44104</v>
      </c>
      <c r="AI2424" s="52">
        <f t="shared" si="247"/>
        <v>44104</v>
      </c>
      <c r="AJ2424" s="53" t="s">
        <v>402</v>
      </c>
    </row>
    <row r="2425" spans="1:39" ht="15" customHeight="1">
      <c r="A2425" s="51">
        <f t="shared" si="259"/>
        <v>2020</v>
      </c>
      <c r="B2425" s="52">
        <v>44013</v>
      </c>
      <c r="C2425" s="52">
        <v>44104</v>
      </c>
      <c r="D2425" s="53" t="s">
        <v>96</v>
      </c>
      <c r="E2425" s="53">
        <v>203</v>
      </c>
      <c r="F2425" s="53" t="s">
        <v>307</v>
      </c>
      <c r="G2425" s="53" t="s">
        <v>126</v>
      </c>
      <c r="H2425" s="53" t="s">
        <v>127</v>
      </c>
      <c r="I2425" s="53" t="s">
        <v>1366</v>
      </c>
      <c r="J2425" s="53" t="s">
        <v>1367</v>
      </c>
      <c r="K2425" s="53" t="s">
        <v>1368</v>
      </c>
      <c r="L2425" s="53" t="s">
        <v>102</v>
      </c>
      <c r="M2425" s="53" t="s">
        <v>1711</v>
      </c>
      <c r="N2425" s="53" t="s">
        <v>103</v>
      </c>
      <c r="O2425" s="53">
        <v>0</v>
      </c>
      <c r="P2425" s="54">
        <v>0</v>
      </c>
      <c r="Q2425" s="53" t="s">
        <v>121</v>
      </c>
      <c r="R2425" s="53" t="s">
        <v>122</v>
      </c>
      <c r="S2425" s="53" t="s">
        <v>122</v>
      </c>
      <c r="T2425" s="53" t="s">
        <v>121</v>
      </c>
      <c r="U2425" s="53" t="s">
        <v>122</v>
      </c>
      <c r="V2425" s="53" t="s">
        <v>122</v>
      </c>
      <c r="W2425" s="53" t="s">
        <v>1711</v>
      </c>
      <c r="X2425" s="55">
        <v>44042</v>
      </c>
      <c r="Y2425" s="55">
        <v>44104</v>
      </c>
      <c r="Z2425" s="53">
        <f t="shared" si="256"/>
        <v>2410</v>
      </c>
      <c r="AA2425" s="54">
        <v>2442.31</v>
      </c>
      <c r="AB2425" s="54">
        <v>0</v>
      </c>
      <c r="AC2425" s="52"/>
      <c r="AD2425" s="56" t="s">
        <v>400</v>
      </c>
      <c r="AE2425" s="53">
        <f t="shared" si="245"/>
        <v>2418</v>
      </c>
      <c r="AF2425" s="57" t="s">
        <v>2945</v>
      </c>
      <c r="AG2425" s="58" t="s">
        <v>173</v>
      </c>
      <c r="AH2425" s="52">
        <f t="shared" si="246"/>
        <v>44104</v>
      </c>
      <c r="AI2425" s="52">
        <f t="shared" si="247"/>
        <v>44104</v>
      </c>
      <c r="AJ2425" s="53" t="s">
        <v>402</v>
      </c>
    </row>
    <row r="2426" spans="1:39" ht="15" customHeight="1">
      <c r="A2426" s="51">
        <f t="shared" si="259"/>
        <v>2020</v>
      </c>
      <c r="B2426" s="52">
        <v>44013</v>
      </c>
      <c r="C2426" s="52">
        <v>44104</v>
      </c>
      <c r="D2426" s="53" t="s">
        <v>96</v>
      </c>
      <c r="E2426" s="53">
        <v>249</v>
      </c>
      <c r="F2426" s="53" t="s">
        <v>777</v>
      </c>
      <c r="G2426" s="53" t="s">
        <v>777</v>
      </c>
      <c r="H2426" s="53" t="s">
        <v>127</v>
      </c>
      <c r="I2426" s="53" t="s">
        <v>1020</v>
      </c>
      <c r="J2426" s="53" t="s">
        <v>329</v>
      </c>
      <c r="K2426" s="53" t="s">
        <v>1387</v>
      </c>
      <c r="L2426" s="53" t="s">
        <v>101</v>
      </c>
      <c r="M2426" s="53" t="s">
        <v>2820</v>
      </c>
      <c r="N2426" s="53" t="s">
        <v>103</v>
      </c>
      <c r="O2426" s="53">
        <v>0</v>
      </c>
      <c r="P2426" s="54">
        <v>0</v>
      </c>
      <c r="Q2426" s="53" t="s">
        <v>121</v>
      </c>
      <c r="R2426" s="53" t="s">
        <v>122</v>
      </c>
      <c r="S2426" s="53" t="s">
        <v>122</v>
      </c>
      <c r="T2426" s="53" t="s">
        <v>121</v>
      </c>
      <c r="U2426" s="53" t="s">
        <v>122</v>
      </c>
      <c r="V2426" s="53" t="s">
        <v>122</v>
      </c>
      <c r="W2426" s="53" t="str">
        <f t="shared" ref="W2426" si="260">+M2426</f>
        <v>Juzgados de Oralidad</v>
      </c>
      <c r="X2426" s="55">
        <v>44042</v>
      </c>
      <c r="Y2426" s="55">
        <v>44104</v>
      </c>
      <c r="Z2426" s="53">
        <f t="shared" si="256"/>
        <v>2411</v>
      </c>
      <c r="AA2426" s="54">
        <v>820</v>
      </c>
      <c r="AB2426" s="54">
        <v>0</v>
      </c>
      <c r="AC2426" s="52"/>
      <c r="AD2426" s="56" t="s">
        <v>400</v>
      </c>
      <c r="AE2426" s="53">
        <f t="shared" si="245"/>
        <v>2419</v>
      </c>
      <c r="AF2426" s="57" t="s">
        <v>2946</v>
      </c>
      <c r="AG2426" s="58" t="s">
        <v>173</v>
      </c>
      <c r="AH2426" s="52">
        <f t="shared" si="246"/>
        <v>44104</v>
      </c>
      <c r="AI2426" s="52">
        <f t="shared" si="247"/>
        <v>44104</v>
      </c>
      <c r="AJ2426" s="53" t="s">
        <v>402</v>
      </c>
    </row>
    <row r="2427" spans="1:39" ht="15" customHeight="1">
      <c r="A2427" s="51">
        <f t="shared" ref="A2427:A2428" si="261">YEAR(B2427)</f>
        <v>2020</v>
      </c>
      <c r="B2427" s="52">
        <v>44013</v>
      </c>
      <c r="C2427" s="52">
        <v>44104</v>
      </c>
      <c r="D2427" s="53" t="s">
        <v>96</v>
      </c>
      <c r="E2427" s="53">
        <v>203</v>
      </c>
      <c r="F2427" s="53" t="s">
        <v>307</v>
      </c>
      <c r="G2427" s="53" t="s">
        <v>126</v>
      </c>
      <c r="H2427" s="53" t="s">
        <v>127</v>
      </c>
      <c r="I2427" s="53" t="s">
        <v>1366</v>
      </c>
      <c r="J2427" s="53" t="s">
        <v>1367</v>
      </c>
      <c r="K2427" s="53" t="s">
        <v>1368</v>
      </c>
      <c r="L2427" s="53" t="s">
        <v>102</v>
      </c>
      <c r="M2427" s="53" t="s">
        <v>1711</v>
      </c>
      <c r="N2427" s="53" t="s">
        <v>103</v>
      </c>
      <c r="O2427" s="53">
        <v>0</v>
      </c>
      <c r="P2427" s="54">
        <v>0</v>
      </c>
      <c r="Q2427" s="53" t="s">
        <v>121</v>
      </c>
      <c r="R2427" s="53" t="s">
        <v>122</v>
      </c>
      <c r="S2427" s="53" t="s">
        <v>122</v>
      </c>
      <c r="T2427" s="53" t="s">
        <v>121</v>
      </c>
      <c r="U2427" s="53" t="s">
        <v>122</v>
      </c>
      <c r="V2427" s="53" t="s">
        <v>122</v>
      </c>
      <c r="W2427" s="53" t="s">
        <v>2898</v>
      </c>
      <c r="X2427" s="55">
        <v>44042</v>
      </c>
      <c r="Y2427" s="55">
        <v>44104</v>
      </c>
      <c r="Z2427" s="53">
        <f t="shared" si="256"/>
        <v>2412</v>
      </c>
      <c r="AA2427" s="54">
        <v>4070.9</v>
      </c>
      <c r="AB2427" s="54">
        <v>0</v>
      </c>
      <c r="AC2427" s="52"/>
      <c r="AD2427" s="56" t="s">
        <v>400</v>
      </c>
      <c r="AE2427" s="53">
        <f t="shared" ref="AE2427:AE2431" si="262">+AE2426+1</f>
        <v>2420</v>
      </c>
      <c r="AF2427" s="57" t="s">
        <v>2946</v>
      </c>
      <c r="AG2427" s="58" t="s">
        <v>173</v>
      </c>
      <c r="AH2427" s="52">
        <f t="shared" ref="AH2427:AH2431" si="263">+C2422</f>
        <v>44104</v>
      </c>
      <c r="AI2427" s="52">
        <f t="shared" ref="AI2427:AI2435" si="264">+AH2427</f>
        <v>44104</v>
      </c>
      <c r="AJ2427" s="53" t="s">
        <v>402</v>
      </c>
      <c r="AK2427" s="66"/>
      <c r="AL2427" s="66"/>
      <c r="AM2427" s="66"/>
    </row>
    <row r="2428" spans="1:39" ht="15" customHeight="1">
      <c r="A2428" s="51">
        <f t="shared" si="261"/>
        <v>2020</v>
      </c>
      <c r="B2428" s="52">
        <v>44013</v>
      </c>
      <c r="C2428" s="52">
        <v>44104</v>
      </c>
      <c r="D2428" s="53" t="s">
        <v>96</v>
      </c>
      <c r="E2428" s="53">
        <v>249</v>
      </c>
      <c r="F2428" s="53" t="s">
        <v>777</v>
      </c>
      <c r="G2428" s="53" t="s">
        <v>777</v>
      </c>
      <c r="H2428" s="53" t="s">
        <v>127</v>
      </c>
      <c r="I2428" s="53" t="s">
        <v>1020</v>
      </c>
      <c r="J2428" s="53" t="s">
        <v>329</v>
      </c>
      <c r="K2428" s="53" t="s">
        <v>1387</v>
      </c>
      <c r="L2428" s="53" t="s">
        <v>101</v>
      </c>
      <c r="M2428" s="53" t="s">
        <v>2820</v>
      </c>
      <c r="N2428" s="53" t="s">
        <v>103</v>
      </c>
      <c r="O2428" s="53">
        <v>0</v>
      </c>
      <c r="P2428" s="54">
        <v>0</v>
      </c>
      <c r="Q2428" s="53" t="s">
        <v>121</v>
      </c>
      <c r="R2428" s="53" t="s">
        <v>122</v>
      </c>
      <c r="S2428" s="53" t="s">
        <v>122</v>
      </c>
      <c r="T2428" s="53" t="s">
        <v>121</v>
      </c>
      <c r="U2428" s="53" t="s">
        <v>122</v>
      </c>
      <c r="V2428" s="53" t="s">
        <v>122</v>
      </c>
      <c r="W2428" s="53" t="str">
        <f t="shared" ref="W2428" si="265">+M2428</f>
        <v>Juzgados de Oralidad</v>
      </c>
      <c r="X2428" s="55">
        <v>44042</v>
      </c>
      <c r="Y2428" s="55">
        <v>44104</v>
      </c>
      <c r="Z2428" s="53">
        <f t="shared" si="256"/>
        <v>2413</v>
      </c>
      <c r="AA2428" s="54">
        <v>1635</v>
      </c>
      <c r="AB2428" s="54">
        <v>0</v>
      </c>
      <c r="AC2428" s="52"/>
      <c r="AD2428" s="56" t="s">
        <v>400</v>
      </c>
      <c r="AE2428" s="53">
        <f t="shared" si="262"/>
        <v>2421</v>
      </c>
      <c r="AF2428" s="57" t="s">
        <v>2947</v>
      </c>
      <c r="AG2428" s="58" t="s">
        <v>173</v>
      </c>
      <c r="AH2428" s="52">
        <f t="shared" si="263"/>
        <v>44104</v>
      </c>
      <c r="AI2428" s="52">
        <f t="shared" si="264"/>
        <v>44104</v>
      </c>
      <c r="AJ2428" s="53" t="s">
        <v>402</v>
      </c>
      <c r="AK2428" s="66"/>
      <c r="AL2428" s="66"/>
      <c r="AM2428" s="66"/>
    </row>
    <row r="2429" spans="1:39" ht="15" customHeight="1">
      <c r="A2429" s="51">
        <f t="shared" ref="A2429" si="266">YEAR(B2429)</f>
        <v>2020</v>
      </c>
      <c r="B2429" s="52">
        <v>44013</v>
      </c>
      <c r="C2429" s="52">
        <v>44104</v>
      </c>
      <c r="D2429" s="53" t="s">
        <v>96</v>
      </c>
      <c r="E2429" s="53">
        <v>203</v>
      </c>
      <c r="F2429" s="53" t="s">
        <v>307</v>
      </c>
      <c r="G2429" s="53" t="s">
        <v>126</v>
      </c>
      <c r="H2429" s="53" t="s">
        <v>127</v>
      </c>
      <c r="I2429" s="53" t="s">
        <v>1366</v>
      </c>
      <c r="J2429" s="53" t="s">
        <v>1367</v>
      </c>
      <c r="K2429" s="53" t="s">
        <v>1368</v>
      </c>
      <c r="L2429" s="53" t="s">
        <v>102</v>
      </c>
      <c r="M2429" s="53" t="s">
        <v>1711</v>
      </c>
      <c r="N2429" s="53" t="s">
        <v>103</v>
      </c>
      <c r="O2429" s="53">
        <v>0</v>
      </c>
      <c r="P2429" s="54">
        <v>0</v>
      </c>
      <c r="Q2429" s="53" t="s">
        <v>121</v>
      </c>
      <c r="R2429" s="53" t="s">
        <v>122</v>
      </c>
      <c r="S2429" s="53" t="s">
        <v>122</v>
      </c>
      <c r="T2429" s="53" t="s">
        <v>121</v>
      </c>
      <c r="U2429" s="53" t="s">
        <v>122</v>
      </c>
      <c r="V2429" s="53" t="s">
        <v>122</v>
      </c>
      <c r="W2429" s="53" t="s">
        <v>1711</v>
      </c>
      <c r="X2429" s="55">
        <v>44042</v>
      </c>
      <c r="Y2429" s="55">
        <v>44104</v>
      </c>
      <c r="Z2429" s="53">
        <f t="shared" si="256"/>
        <v>2414</v>
      </c>
      <c r="AA2429" s="54">
        <v>3240.99</v>
      </c>
      <c r="AB2429" s="54">
        <v>0</v>
      </c>
      <c r="AC2429" s="52"/>
      <c r="AD2429" s="56" t="s">
        <v>400</v>
      </c>
      <c r="AE2429" s="53">
        <f t="shared" si="262"/>
        <v>2422</v>
      </c>
      <c r="AF2429" s="57" t="s">
        <v>2947</v>
      </c>
      <c r="AG2429" s="58" t="s">
        <v>173</v>
      </c>
      <c r="AH2429" s="52">
        <f t="shared" si="263"/>
        <v>44104</v>
      </c>
      <c r="AI2429" s="52">
        <f t="shared" si="264"/>
        <v>44104</v>
      </c>
      <c r="AJ2429" s="53" t="s">
        <v>402</v>
      </c>
      <c r="AK2429" s="66"/>
      <c r="AL2429" s="66"/>
      <c r="AM2429" s="66"/>
    </row>
    <row r="2430" spans="1:39" ht="15" customHeight="1">
      <c r="A2430" s="51">
        <f t="shared" ref="A2430:A2433" si="267">YEAR(B2430)</f>
        <v>2020</v>
      </c>
      <c r="B2430" s="52">
        <v>44013</v>
      </c>
      <c r="C2430" s="52">
        <v>44104</v>
      </c>
      <c r="D2430" s="53" t="s">
        <v>96</v>
      </c>
      <c r="E2430" s="53">
        <v>203</v>
      </c>
      <c r="F2430" s="53" t="s">
        <v>307</v>
      </c>
      <c r="G2430" s="53" t="s">
        <v>126</v>
      </c>
      <c r="H2430" s="53" t="s">
        <v>127</v>
      </c>
      <c r="I2430" s="53" t="s">
        <v>1366</v>
      </c>
      <c r="J2430" s="53" t="s">
        <v>1367</v>
      </c>
      <c r="K2430" s="53" t="s">
        <v>1368</v>
      </c>
      <c r="L2430" s="53" t="s">
        <v>102</v>
      </c>
      <c r="M2430" s="53" t="s">
        <v>1711</v>
      </c>
      <c r="N2430" s="53" t="s">
        <v>103</v>
      </c>
      <c r="O2430" s="53">
        <v>0</v>
      </c>
      <c r="P2430" s="54">
        <v>0</v>
      </c>
      <c r="Q2430" s="53" t="s">
        <v>121</v>
      </c>
      <c r="R2430" s="53" t="s">
        <v>122</v>
      </c>
      <c r="S2430" s="53" t="s">
        <v>122</v>
      </c>
      <c r="T2430" s="53" t="s">
        <v>121</v>
      </c>
      <c r="U2430" s="53" t="s">
        <v>122</v>
      </c>
      <c r="V2430" s="53" t="s">
        <v>122</v>
      </c>
      <c r="W2430" s="53" t="s">
        <v>1711</v>
      </c>
      <c r="X2430" s="55">
        <v>44042</v>
      </c>
      <c r="Y2430" s="55">
        <v>44104</v>
      </c>
      <c r="Z2430" s="53">
        <f t="shared" si="256"/>
        <v>2415</v>
      </c>
      <c r="AA2430" s="54">
        <v>2118</v>
      </c>
      <c r="AB2430" s="54">
        <v>0</v>
      </c>
      <c r="AC2430" s="52"/>
      <c r="AD2430" s="56" t="s">
        <v>400</v>
      </c>
      <c r="AE2430" s="53">
        <f t="shared" si="262"/>
        <v>2423</v>
      </c>
      <c r="AF2430" s="57" t="s">
        <v>2948</v>
      </c>
      <c r="AG2430" s="58" t="s">
        <v>173</v>
      </c>
      <c r="AH2430" s="52">
        <f t="shared" si="263"/>
        <v>44104</v>
      </c>
      <c r="AI2430" s="52">
        <f t="shared" si="264"/>
        <v>44104</v>
      </c>
      <c r="AJ2430" s="53" t="s">
        <v>402</v>
      </c>
      <c r="AK2430" s="66"/>
      <c r="AL2430" s="66"/>
      <c r="AM2430" s="66"/>
    </row>
    <row r="2431" spans="1:39" ht="15" customHeight="1">
      <c r="A2431" s="51">
        <f t="shared" si="267"/>
        <v>2020</v>
      </c>
      <c r="B2431" s="52">
        <v>44013</v>
      </c>
      <c r="C2431" s="52">
        <v>44104</v>
      </c>
      <c r="D2431" s="53" t="s">
        <v>96</v>
      </c>
      <c r="E2431" s="53">
        <v>203</v>
      </c>
      <c r="F2431" s="53" t="s">
        <v>307</v>
      </c>
      <c r="G2431" s="53" t="s">
        <v>126</v>
      </c>
      <c r="H2431" s="53" t="s">
        <v>127</v>
      </c>
      <c r="I2431" s="53" t="s">
        <v>1366</v>
      </c>
      <c r="J2431" s="53" t="s">
        <v>1367</v>
      </c>
      <c r="K2431" s="53" t="s">
        <v>1368</v>
      </c>
      <c r="L2431" s="53" t="s">
        <v>102</v>
      </c>
      <c r="M2431" s="53" t="s">
        <v>1711</v>
      </c>
      <c r="N2431" s="53" t="s">
        <v>103</v>
      </c>
      <c r="O2431" s="53">
        <v>0</v>
      </c>
      <c r="P2431" s="54">
        <v>0</v>
      </c>
      <c r="Q2431" s="53" t="s">
        <v>121</v>
      </c>
      <c r="R2431" s="53" t="s">
        <v>122</v>
      </c>
      <c r="S2431" s="53" t="s">
        <v>122</v>
      </c>
      <c r="T2431" s="53" t="s">
        <v>121</v>
      </c>
      <c r="U2431" s="53" t="s">
        <v>122</v>
      </c>
      <c r="V2431" s="53" t="s">
        <v>122</v>
      </c>
      <c r="W2431" s="53" t="s">
        <v>1711</v>
      </c>
      <c r="X2431" s="55">
        <v>44042</v>
      </c>
      <c r="Y2431" s="55">
        <v>44104</v>
      </c>
      <c r="Z2431" s="53">
        <f t="shared" si="256"/>
        <v>2416</v>
      </c>
      <c r="AA2431" s="54">
        <v>3167.99</v>
      </c>
      <c r="AB2431" s="54">
        <v>0</v>
      </c>
      <c r="AC2431" s="52"/>
      <c r="AD2431" s="56" t="s">
        <v>400</v>
      </c>
      <c r="AE2431" s="53">
        <f t="shared" si="262"/>
        <v>2424</v>
      </c>
      <c r="AF2431" s="57" t="s">
        <v>2949</v>
      </c>
      <c r="AG2431" s="58" t="s">
        <v>173</v>
      </c>
      <c r="AH2431" s="52">
        <f t="shared" si="263"/>
        <v>44104</v>
      </c>
      <c r="AI2431" s="52">
        <f t="shared" si="264"/>
        <v>44104</v>
      </c>
      <c r="AJ2431" s="53" t="s">
        <v>402</v>
      </c>
      <c r="AK2431" s="66"/>
      <c r="AL2431" s="66"/>
      <c r="AM2431" s="66"/>
    </row>
    <row r="2432" spans="1:39" s="68" customFormat="1" ht="15" customHeight="1">
      <c r="A2432" s="69">
        <f t="shared" si="267"/>
        <v>2020</v>
      </c>
      <c r="B2432" s="70">
        <v>44105</v>
      </c>
      <c r="C2432" s="70">
        <v>44196</v>
      </c>
      <c r="D2432" s="71" t="s">
        <v>96</v>
      </c>
      <c r="E2432" s="71">
        <v>290</v>
      </c>
      <c r="F2432" s="71" t="s">
        <v>251</v>
      </c>
      <c r="G2432" s="71" t="s">
        <v>251</v>
      </c>
      <c r="H2432" s="71" t="s">
        <v>293</v>
      </c>
      <c r="I2432" s="71" t="s">
        <v>2817</v>
      </c>
      <c r="J2432" s="71" t="s">
        <v>2818</v>
      </c>
      <c r="K2432" s="71" t="s">
        <v>306</v>
      </c>
      <c r="L2432" s="71" t="s">
        <v>101</v>
      </c>
      <c r="M2432" s="71" t="s">
        <v>2780</v>
      </c>
      <c r="N2432" s="71" t="s">
        <v>103</v>
      </c>
      <c r="O2432" s="71">
        <v>0</v>
      </c>
      <c r="P2432" s="72">
        <v>0</v>
      </c>
      <c r="Q2432" s="71" t="s">
        <v>121</v>
      </c>
      <c r="R2432" s="71" t="s">
        <v>122</v>
      </c>
      <c r="S2432" s="71" t="s">
        <v>122</v>
      </c>
      <c r="T2432" s="71" t="s">
        <v>121</v>
      </c>
      <c r="U2432" s="71" t="s">
        <v>122</v>
      </c>
      <c r="V2432" s="71" t="s">
        <v>122</v>
      </c>
      <c r="W2432" s="71" t="s">
        <v>296</v>
      </c>
      <c r="X2432" s="73">
        <f>+B2432</f>
        <v>44105</v>
      </c>
      <c r="Y2432" s="73">
        <v>44196</v>
      </c>
      <c r="Z2432" s="71">
        <f>+Z2431+1</f>
        <v>2417</v>
      </c>
      <c r="AA2432" s="72">
        <v>661.2</v>
      </c>
      <c r="AB2432" s="72">
        <v>0</v>
      </c>
      <c r="AC2432" s="70"/>
      <c r="AD2432" s="74" t="s">
        <v>400</v>
      </c>
      <c r="AE2432" s="71">
        <f>+AE2431+1</f>
        <v>2425</v>
      </c>
      <c r="AF2432" s="57" t="s">
        <v>2950</v>
      </c>
      <c r="AG2432" s="76" t="s">
        <v>173</v>
      </c>
      <c r="AH2432" s="70">
        <f t="shared" ref="AH2432:AH2435" si="268">+C2432</f>
        <v>44196</v>
      </c>
      <c r="AI2432" s="70">
        <f t="shared" si="264"/>
        <v>44196</v>
      </c>
      <c r="AJ2432" s="71" t="s">
        <v>402</v>
      </c>
    </row>
    <row r="2433" spans="1:38" s="67" customFormat="1" ht="15" customHeight="1">
      <c r="A2433" s="51">
        <f t="shared" si="267"/>
        <v>2020</v>
      </c>
      <c r="B2433" s="52">
        <v>44105</v>
      </c>
      <c r="C2433" s="52">
        <v>44196</v>
      </c>
      <c r="D2433" s="53" t="s">
        <v>96</v>
      </c>
      <c r="E2433" s="53">
        <v>290</v>
      </c>
      <c r="F2433" s="53" t="s">
        <v>251</v>
      </c>
      <c r="G2433" s="53" t="s">
        <v>251</v>
      </c>
      <c r="H2433" s="53" t="s">
        <v>293</v>
      </c>
      <c r="I2433" s="53" t="s">
        <v>2817</v>
      </c>
      <c r="J2433" s="53" t="s">
        <v>2818</v>
      </c>
      <c r="K2433" s="53" t="s">
        <v>306</v>
      </c>
      <c r="L2433" s="53" t="s">
        <v>101</v>
      </c>
      <c r="M2433" s="53" t="s">
        <v>2780</v>
      </c>
      <c r="N2433" s="53" t="s">
        <v>103</v>
      </c>
      <c r="O2433" s="53">
        <v>0</v>
      </c>
      <c r="P2433" s="54">
        <v>0</v>
      </c>
      <c r="Q2433" s="53" t="s">
        <v>121</v>
      </c>
      <c r="R2433" s="53" t="s">
        <v>122</v>
      </c>
      <c r="S2433" s="53" t="s">
        <v>122</v>
      </c>
      <c r="T2433" s="53" t="s">
        <v>121</v>
      </c>
      <c r="U2433" s="53" t="s">
        <v>122</v>
      </c>
      <c r="V2433" s="53" t="s">
        <v>122</v>
      </c>
      <c r="W2433" s="53" t="s">
        <v>296</v>
      </c>
      <c r="X2433" s="55">
        <f>+B2433</f>
        <v>44105</v>
      </c>
      <c r="Y2433" s="55">
        <v>44196</v>
      </c>
      <c r="Z2433" s="53">
        <f t="shared" ref="Z2433:Z2496" si="269">+Z2432+1</f>
        <v>2418</v>
      </c>
      <c r="AA2433" s="54">
        <v>661.2</v>
      </c>
      <c r="AB2433" s="54">
        <v>0</v>
      </c>
      <c r="AC2433" s="52"/>
      <c r="AD2433" s="56" t="s">
        <v>400</v>
      </c>
      <c r="AE2433" s="53">
        <f>+AE2432+1</f>
        <v>2426</v>
      </c>
      <c r="AF2433" s="57" t="s">
        <v>2950</v>
      </c>
      <c r="AG2433" s="58" t="s">
        <v>173</v>
      </c>
      <c r="AH2433" s="52">
        <f t="shared" si="268"/>
        <v>44196</v>
      </c>
      <c r="AI2433" s="52">
        <f t="shared" si="264"/>
        <v>44196</v>
      </c>
      <c r="AJ2433" s="53" t="s">
        <v>402</v>
      </c>
    </row>
    <row r="2434" spans="1:38" s="67" customFormat="1" ht="15" customHeight="1">
      <c r="A2434" s="51">
        <f t="shared" ref="A2434:A2497" si="270">YEAR(B2434)</f>
        <v>2020</v>
      </c>
      <c r="B2434" s="52">
        <v>44105</v>
      </c>
      <c r="C2434" s="52">
        <v>44196</v>
      </c>
      <c r="D2434" s="53" t="s">
        <v>96</v>
      </c>
      <c r="E2434" s="53">
        <v>290</v>
      </c>
      <c r="F2434" s="53" t="s">
        <v>251</v>
      </c>
      <c r="G2434" s="53" t="s">
        <v>251</v>
      </c>
      <c r="H2434" s="53" t="s">
        <v>293</v>
      </c>
      <c r="I2434" s="53" t="s">
        <v>2817</v>
      </c>
      <c r="J2434" s="53" t="s">
        <v>2818</v>
      </c>
      <c r="K2434" s="53" t="s">
        <v>306</v>
      </c>
      <c r="L2434" s="53" t="s">
        <v>101</v>
      </c>
      <c r="M2434" s="53" t="s">
        <v>2780</v>
      </c>
      <c r="N2434" s="53" t="s">
        <v>103</v>
      </c>
      <c r="O2434" s="53">
        <v>0</v>
      </c>
      <c r="P2434" s="54">
        <v>0</v>
      </c>
      <c r="Q2434" s="53" t="s">
        <v>121</v>
      </c>
      <c r="R2434" s="53" t="s">
        <v>122</v>
      </c>
      <c r="S2434" s="53" t="s">
        <v>122</v>
      </c>
      <c r="T2434" s="53" t="s">
        <v>121</v>
      </c>
      <c r="U2434" s="53" t="s">
        <v>122</v>
      </c>
      <c r="V2434" s="53" t="s">
        <v>122</v>
      </c>
      <c r="W2434" s="53" t="s">
        <v>296</v>
      </c>
      <c r="X2434" s="55">
        <f t="shared" ref="X2434:X2497" si="271">+B2434</f>
        <v>44105</v>
      </c>
      <c r="Y2434" s="55">
        <v>44196</v>
      </c>
      <c r="Z2434" s="53">
        <f t="shared" si="269"/>
        <v>2419</v>
      </c>
      <c r="AA2434" s="54">
        <v>661.2</v>
      </c>
      <c r="AB2434" s="54">
        <v>0</v>
      </c>
      <c r="AC2434" s="52"/>
      <c r="AD2434" s="56" t="s">
        <v>400</v>
      </c>
      <c r="AE2434" s="53">
        <f t="shared" ref="AE2434:AE2497" si="272">+AE2433+1</f>
        <v>2427</v>
      </c>
      <c r="AF2434" s="57" t="s">
        <v>2950</v>
      </c>
      <c r="AG2434" s="58" t="s">
        <v>173</v>
      </c>
      <c r="AH2434" s="52">
        <f>+C2434</f>
        <v>44196</v>
      </c>
      <c r="AI2434" s="52">
        <f t="shared" si="264"/>
        <v>44196</v>
      </c>
      <c r="AJ2434" s="53" t="s">
        <v>402</v>
      </c>
    </row>
    <row r="2435" spans="1:38" s="67" customFormat="1" ht="15" customHeight="1">
      <c r="A2435" s="51">
        <f t="shared" si="270"/>
        <v>2020</v>
      </c>
      <c r="B2435" s="52">
        <v>44105</v>
      </c>
      <c r="C2435" s="52">
        <v>44196</v>
      </c>
      <c r="D2435" s="53" t="s">
        <v>96</v>
      </c>
      <c r="E2435" s="53">
        <v>290</v>
      </c>
      <c r="F2435" s="53" t="s">
        <v>251</v>
      </c>
      <c r="G2435" s="53" t="s">
        <v>251</v>
      </c>
      <c r="H2435" s="53" t="s">
        <v>293</v>
      </c>
      <c r="I2435" s="53" t="s">
        <v>2817</v>
      </c>
      <c r="J2435" s="53" t="s">
        <v>2818</v>
      </c>
      <c r="K2435" s="53" t="s">
        <v>306</v>
      </c>
      <c r="L2435" s="53" t="s">
        <v>101</v>
      </c>
      <c r="M2435" s="53" t="s">
        <v>2780</v>
      </c>
      <c r="N2435" s="53" t="s">
        <v>103</v>
      </c>
      <c r="O2435" s="53">
        <v>0</v>
      </c>
      <c r="P2435" s="54">
        <v>0</v>
      </c>
      <c r="Q2435" s="53" t="s">
        <v>121</v>
      </c>
      <c r="R2435" s="53" t="s">
        <v>122</v>
      </c>
      <c r="S2435" s="53" t="s">
        <v>122</v>
      </c>
      <c r="T2435" s="53" t="s">
        <v>121</v>
      </c>
      <c r="U2435" s="53" t="s">
        <v>122</v>
      </c>
      <c r="V2435" s="53" t="s">
        <v>122</v>
      </c>
      <c r="W2435" s="53" t="s">
        <v>296</v>
      </c>
      <c r="X2435" s="55">
        <f t="shared" si="271"/>
        <v>44105</v>
      </c>
      <c r="Y2435" s="55">
        <v>44196</v>
      </c>
      <c r="Z2435" s="53">
        <f t="shared" si="269"/>
        <v>2420</v>
      </c>
      <c r="AA2435" s="54">
        <v>661.2</v>
      </c>
      <c r="AB2435" s="54">
        <v>0</v>
      </c>
      <c r="AC2435" s="52"/>
      <c r="AD2435" s="56" t="s">
        <v>400</v>
      </c>
      <c r="AE2435" s="53">
        <f t="shared" si="272"/>
        <v>2428</v>
      </c>
      <c r="AF2435" s="57" t="s">
        <v>2950</v>
      </c>
      <c r="AG2435" s="58" t="s">
        <v>173</v>
      </c>
      <c r="AH2435" s="52">
        <f t="shared" si="268"/>
        <v>44196</v>
      </c>
      <c r="AI2435" s="52">
        <f t="shared" si="264"/>
        <v>44196</v>
      </c>
      <c r="AJ2435" s="53" t="s">
        <v>402</v>
      </c>
    </row>
    <row r="2436" spans="1:38" ht="15" customHeight="1">
      <c r="A2436" s="51">
        <f t="shared" si="270"/>
        <v>2020</v>
      </c>
      <c r="B2436" s="52">
        <v>44105</v>
      </c>
      <c r="C2436" s="52">
        <v>44196</v>
      </c>
      <c r="D2436" s="53" t="s">
        <v>96</v>
      </c>
      <c r="E2436" s="53">
        <v>290</v>
      </c>
      <c r="F2436" s="53" t="s">
        <v>251</v>
      </c>
      <c r="G2436" s="53" t="s">
        <v>251</v>
      </c>
      <c r="H2436" s="53" t="s">
        <v>293</v>
      </c>
      <c r="I2436" s="53" t="s">
        <v>2817</v>
      </c>
      <c r="J2436" s="53" t="s">
        <v>2818</v>
      </c>
      <c r="K2436" s="53" t="s">
        <v>306</v>
      </c>
      <c r="L2436" s="53" t="s">
        <v>101</v>
      </c>
      <c r="M2436" s="53" t="s">
        <v>2780</v>
      </c>
      <c r="N2436" s="53" t="s">
        <v>103</v>
      </c>
      <c r="O2436" s="53">
        <v>0</v>
      </c>
      <c r="P2436" s="54">
        <v>0</v>
      </c>
      <c r="Q2436" s="53" t="s">
        <v>121</v>
      </c>
      <c r="R2436" s="53" t="s">
        <v>122</v>
      </c>
      <c r="S2436" s="53" t="s">
        <v>122</v>
      </c>
      <c r="T2436" s="53" t="s">
        <v>121</v>
      </c>
      <c r="U2436" s="53" t="s">
        <v>122</v>
      </c>
      <c r="V2436" s="53" t="s">
        <v>122</v>
      </c>
      <c r="W2436" s="53" t="s">
        <v>296</v>
      </c>
      <c r="X2436" s="55">
        <f t="shared" si="271"/>
        <v>44105</v>
      </c>
      <c r="Y2436" s="55">
        <v>44196</v>
      </c>
      <c r="Z2436" s="53">
        <f t="shared" si="269"/>
        <v>2421</v>
      </c>
      <c r="AA2436" s="54">
        <v>661.2</v>
      </c>
      <c r="AB2436" s="54">
        <v>0</v>
      </c>
      <c r="AC2436" s="52"/>
      <c r="AD2436" s="56" t="s">
        <v>400</v>
      </c>
      <c r="AE2436" s="53">
        <f t="shared" si="272"/>
        <v>2429</v>
      </c>
      <c r="AF2436" s="57" t="s">
        <v>2950</v>
      </c>
      <c r="AG2436" s="58" t="s">
        <v>173</v>
      </c>
      <c r="AH2436" s="52">
        <f t="shared" ref="AH2436:AH2499" si="273">+C2436</f>
        <v>44196</v>
      </c>
      <c r="AI2436" s="52">
        <f t="shared" ref="AI2436:AI2499" si="274">+AH2436</f>
        <v>44196</v>
      </c>
      <c r="AJ2436" s="53" t="s">
        <v>402</v>
      </c>
      <c r="AK2436" s="67"/>
      <c r="AL2436" s="67"/>
    </row>
    <row r="2437" spans="1:38" ht="15" customHeight="1">
      <c r="A2437" s="51">
        <f t="shared" si="270"/>
        <v>2020</v>
      </c>
      <c r="B2437" s="52">
        <v>44105</v>
      </c>
      <c r="C2437" s="52">
        <v>44196</v>
      </c>
      <c r="D2437" s="53" t="s">
        <v>96</v>
      </c>
      <c r="E2437" s="53">
        <v>290</v>
      </c>
      <c r="F2437" s="53" t="s">
        <v>251</v>
      </c>
      <c r="G2437" s="53" t="s">
        <v>251</v>
      </c>
      <c r="H2437" s="53" t="s">
        <v>293</v>
      </c>
      <c r="I2437" s="53" t="s">
        <v>2817</v>
      </c>
      <c r="J2437" s="53" t="s">
        <v>2818</v>
      </c>
      <c r="K2437" s="53" t="s">
        <v>306</v>
      </c>
      <c r="L2437" s="53" t="s">
        <v>101</v>
      </c>
      <c r="M2437" s="53" t="s">
        <v>2780</v>
      </c>
      <c r="N2437" s="53" t="s">
        <v>103</v>
      </c>
      <c r="O2437" s="53">
        <v>0</v>
      </c>
      <c r="P2437" s="54">
        <v>0</v>
      </c>
      <c r="Q2437" s="53" t="s">
        <v>121</v>
      </c>
      <c r="R2437" s="53" t="s">
        <v>122</v>
      </c>
      <c r="S2437" s="53" t="s">
        <v>122</v>
      </c>
      <c r="T2437" s="53" t="s">
        <v>121</v>
      </c>
      <c r="U2437" s="53" t="s">
        <v>122</v>
      </c>
      <c r="V2437" s="53" t="s">
        <v>122</v>
      </c>
      <c r="W2437" s="53" t="s">
        <v>296</v>
      </c>
      <c r="X2437" s="55">
        <f t="shared" si="271"/>
        <v>44105</v>
      </c>
      <c r="Y2437" s="55">
        <v>44196</v>
      </c>
      <c r="Z2437" s="53">
        <f t="shared" si="269"/>
        <v>2422</v>
      </c>
      <c r="AA2437" s="54">
        <v>661.2</v>
      </c>
      <c r="AB2437" s="54">
        <v>0</v>
      </c>
      <c r="AC2437" s="52"/>
      <c r="AD2437" s="56" t="s">
        <v>400</v>
      </c>
      <c r="AE2437" s="53">
        <f t="shared" si="272"/>
        <v>2430</v>
      </c>
      <c r="AF2437" s="57" t="s">
        <v>2950</v>
      </c>
      <c r="AG2437" s="58" t="s">
        <v>173</v>
      </c>
      <c r="AH2437" s="52">
        <f t="shared" si="273"/>
        <v>44196</v>
      </c>
      <c r="AI2437" s="52">
        <f t="shared" si="274"/>
        <v>44196</v>
      </c>
      <c r="AJ2437" s="53" t="s">
        <v>402</v>
      </c>
      <c r="AK2437" s="67"/>
      <c r="AL2437" s="67"/>
    </row>
    <row r="2438" spans="1:38" ht="15" customHeight="1">
      <c r="A2438" s="51">
        <f t="shared" si="270"/>
        <v>2020</v>
      </c>
      <c r="B2438" s="52">
        <v>44105</v>
      </c>
      <c r="C2438" s="52">
        <v>44196</v>
      </c>
      <c r="D2438" s="53" t="s">
        <v>96</v>
      </c>
      <c r="E2438" s="53">
        <v>290</v>
      </c>
      <c r="F2438" s="53" t="s">
        <v>251</v>
      </c>
      <c r="G2438" s="53" t="s">
        <v>251</v>
      </c>
      <c r="H2438" s="53" t="s">
        <v>293</v>
      </c>
      <c r="I2438" s="53" t="s">
        <v>2817</v>
      </c>
      <c r="J2438" s="53" t="s">
        <v>2818</v>
      </c>
      <c r="K2438" s="53" t="s">
        <v>306</v>
      </c>
      <c r="L2438" s="53" t="s">
        <v>101</v>
      </c>
      <c r="M2438" s="53" t="s">
        <v>2780</v>
      </c>
      <c r="N2438" s="53" t="s">
        <v>103</v>
      </c>
      <c r="O2438" s="53">
        <v>0</v>
      </c>
      <c r="P2438" s="54">
        <v>0</v>
      </c>
      <c r="Q2438" s="53" t="s">
        <v>121</v>
      </c>
      <c r="R2438" s="53" t="s">
        <v>122</v>
      </c>
      <c r="S2438" s="53" t="s">
        <v>122</v>
      </c>
      <c r="T2438" s="53" t="s">
        <v>121</v>
      </c>
      <c r="U2438" s="53" t="s">
        <v>122</v>
      </c>
      <c r="V2438" s="53" t="s">
        <v>122</v>
      </c>
      <c r="W2438" s="53" t="s">
        <v>296</v>
      </c>
      <c r="X2438" s="55">
        <f t="shared" si="271"/>
        <v>44105</v>
      </c>
      <c r="Y2438" s="55">
        <v>44196</v>
      </c>
      <c r="Z2438" s="53">
        <f t="shared" si="269"/>
        <v>2423</v>
      </c>
      <c r="AA2438" s="54">
        <v>661.2</v>
      </c>
      <c r="AB2438" s="54">
        <v>0</v>
      </c>
      <c r="AC2438" s="52"/>
      <c r="AD2438" s="56" t="s">
        <v>400</v>
      </c>
      <c r="AE2438" s="53">
        <f t="shared" si="272"/>
        <v>2431</v>
      </c>
      <c r="AF2438" s="57" t="s">
        <v>2950</v>
      </c>
      <c r="AG2438" s="58" t="s">
        <v>173</v>
      </c>
      <c r="AH2438" s="52">
        <f t="shared" si="273"/>
        <v>44196</v>
      </c>
      <c r="AI2438" s="52">
        <f t="shared" si="274"/>
        <v>44196</v>
      </c>
      <c r="AJ2438" s="53" t="s">
        <v>402</v>
      </c>
      <c r="AK2438" s="67"/>
      <c r="AL2438" s="67"/>
    </row>
    <row r="2439" spans="1:38" ht="15" customHeight="1">
      <c r="A2439" s="51">
        <f t="shared" si="270"/>
        <v>2020</v>
      </c>
      <c r="B2439" s="52">
        <v>44105</v>
      </c>
      <c r="C2439" s="52">
        <v>44196</v>
      </c>
      <c r="D2439" s="53" t="s">
        <v>96</v>
      </c>
      <c r="E2439" s="53">
        <v>290</v>
      </c>
      <c r="F2439" s="53" t="s">
        <v>251</v>
      </c>
      <c r="G2439" s="53" t="s">
        <v>251</v>
      </c>
      <c r="H2439" s="53" t="s">
        <v>293</v>
      </c>
      <c r="I2439" s="53" t="s">
        <v>2817</v>
      </c>
      <c r="J2439" s="53" t="s">
        <v>2818</v>
      </c>
      <c r="K2439" s="53" t="s">
        <v>306</v>
      </c>
      <c r="L2439" s="53" t="s">
        <v>101</v>
      </c>
      <c r="M2439" s="53" t="s">
        <v>2780</v>
      </c>
      <c r="N2439" s="53" t="s">
        <v>103</v>
      </c>
      <c r="O2439" s="53">
        <v>0</v>
      </c>
      <c r="P2439" s="54">
        <v>0</v>
      </c>
      <c r="Q2439" s="53" t="s">
        <v>121</v>
      </c>
      <c r="R2439" s="53" t="s">
        <v>122</v>
      </c>
      <c r="S2439" s="53" t="s">
        <v>122</v>
      </c>
      <c r="T2439" s="53" t="s">
        <v>121</v>
      </c>
      <c r="U2439" s="53" t="s">
        <v>122</v>
      </c>
      <c r="V2439" s="53" t="s">
        <v>122</v>
      </c>
      <c r="W2439" s="53" t="s">
        <v>296</v>
      </c>
      <c r="X2439" s="55">
        <f t="shared" si="271"/>
        <v>44105</v>
      </c>
      <c r="Y2439" s="55">
        <v>44196</v>
      </c>
      <c r="Z2439" s="53">
        <f t="shared" si="269"/>
        <v>2424</v>
      </c>
      <c r="AA2439" s="54">
        <v>661.2</v>
      </c>
      <c r="AB2439" s="54">
        <v>0</v>
      </c>
      <c r="AC2439" s="52"/>
      <c r="AD2439" s="56" t="s">
        <v>400</v>
      </c>
      <c r="AE2439" s="53">
        <f t="shared" si="272"/>
        <v>2432</v>
      </c>
      <c r="AF2439" s="57" t="s">
        <v>2950</v>
      </c>
      <c r="AG2439" s="58" t="s">
        <v>173</v>
      </c>
      <c r="AH2439" s="52">
        <f t="shared" si="273"/>
        <v>44196</v>
      </c>
      <c r="AI2439" s="52">
        <f t="shared" si="274"/>
        <v>44196</v>
      </c>
      <c r="AJ2439" s="53" t="s">
        <v>402</v>
      </c>
      <c r="AK2439" s="67"/>
      <c r="AL2439" s="67"/>
    </row>
    <row r="2440" spans="1:38" ht="15" customHeight="1">
      <c r="A2440" s="51">
        <f t="shared" si="270"/>
        <v>2020</v>
      </c>
      <c r="B2440" s="52">
        <v>44105</v>
      </c>
      <c r="C2440" s="52">
        <v>44196</v>
      </c>
      <c r="D2440" s="53" t="s">
        <v>96</v>
      </c>
      <c r="E2440" s="53">
        <v>290</v>
      </c>
      <c r="F2440" s="53" t="s">
        <v>251</v>
      </c>
      <c r="G2440" s="53" t="s">
        <v>251</v>
      </c>
      <c r="H2440" s="53" t="s">
        <v>293</v>
      </c>
      <c r="I2440" s="53" t="s">
        <v>2817</v>
      </c>
      <c r="J2440" s="53" t="s">
        <v>2818</v>
      </c>
      <c r="K2440" s="53" t="s">
        <v>306</v>
      </c>
      <c r="L2440" s="53" t="s">
        <v>101</v>
      </c>
      <c r="M2440" s="53" t="s">
        <v>2780</v>
      </c>
      <c r="N2440" s="53" t="s">
        <v>103</v>
      </c>
      <c r="O2440" s="53">
        <v>0</v>
      </c>
      <c r="P2440" s="54">
        <v>0</v>
      </c>
      <c r="Q2440" s="53" t="s">
        <v>121</v>
      </c>
      <c r="R2440" s="53" t="s">
        <v>122</v>
      </c>
      <c r="S2440" s="53" t="s">
        <v>122</v>
      </c>
      <c r="T2440" s="53" t="s">
        <v>121</v>
      </c>
      <c r="U2440" s="53" t="s">
        <v>122</v>
      </c>
      <c r="V2440" s="53" t="s">
        <v>122</v>
      </c>
      <c r="W2440" s="53" t="s">
        <v>296</v>
      </c>
      <c r="X2440" s="55">
        <f t="shared" si="271"/>
        <v>44105</v>
      </c>
      <c r="Y2440" s="55">
        <v>44196</v>
      </c>
      <c r="Z2440" s="53">
        <f t="shared" si="269"/>
        <v>2425</v>
      </c>
      <c r="AA2440" s="54">
        <v>661.2</v>
      </c>
      <c r="AB2440" s="54">
        <v>0</v>
      </c>
      <c r="AC2440" s="52"/>
      <c r="AD2440" s="56" t="s">
        <v>400</v>
      </c>
      <c r="AE2440" s="53">
        <f t="shared" si="272"/>
        <v>2433</v>
      </c>
      <c r="AF2440" s="57" t="s">
        <v>2950</v>
      </c>
      <c r="AG2440" s="58" t="s">
        <v>173</v>
      </c>
      <c r="AH2440" s="52">
        <f t="shared" si="273"/>
        <v>44196</v>
      </c>
      <c r="AI2440" s="52">
        <f t="shared" si="274"/>
        <v>44196</v>
      </c>
      <c r="AJ2440" s="53" t="s">
        <v>402</v>
      </c>
      <c r="AK2440" s="67"/>
      <c r="AL2440" s="67"/>
    </row>
    <row r="2441" spans="1:38" ht="15" customHeight="1">
      <c r="A2441" s="51">
        <f t="shared" si="270"/>
        <v>2020</v>
      </c>
      <c r="B2441" s="52">
        <v>44105</v>
      </c>
      <c r="C2441" s="52">
        <v>44196</v>
      </c>
      <c r="D2441" s="53" t="s">
        <v>96</v>
      </c>
      <c r="E2441" s="53">
        <v>290</v>
      </c>
      <c r="F2441" s="53" t="s">
        <v>251</v>
      </c>
      <c r="G2441" s="53" t="s">
        <v>251</v>
      </c>
      <c r="H2441" s="53" t="s">
        <v>293</v>
      </c>
      <c r="I2441" s="53" t="s">
        <v>2817</v>
      </c>
      <c r="J2441" s="53" t="s">
        <v>2818</v>
      </c>
      <c r="K2441" s="53" t="s">
        <v>306</v>
      </c>
      <c r="L2441" s="53" t="s">
        <v>101</v>
      </c>
      <c r="M2441" s="53" t="s">
        <v>2780</v>
      </c>
      <c r="N2441" s="53" t="s">
        <v>103</v>
      </c>
      <c r="O2441" s="53">
        <v>0</v>
      </c>
      <c r="P2441" s="54">
        <v>0</v>
      </c>
      <c r="Q2441" s="53" t="s">
        <v>121</v>
      </c>
      <c r="R2441" s="53" t="s">
        <v>122</v>
      </c>
      <c r="S2441" s="53" t="s">
        <v>122</v>
      </c>
      <c r="T2441" s="53" t="s">
        <v>121</v>
      </c>
      <c r="U2441" s="53" t="s">
        <v>122</v>
      </c>
      <c r="V2441" s="53" t="s">
        <v>122</v>
      </c>
      <c r="W2441" s="53" t="s">
        <v>296</v>
      </c>
      <c r="X2441" s="55">
        <f t="shared" si="271"/>
        <v>44105</v>
      </c>
      <c r="Y2441" s="55">
        <v>44196</v>
      </c>
      <c r="Z2441" s="53">
        <f t="shared" si="269"/>
        <v>2426</v>
      </c>
      <c r="AA2441" s="54">
        <v>661.2</v>
      </c>
      <c r="AB2441" s="54">
        <v>0</v>
      </c>
      <c r="AC2441" s="52"/>
      <c r="AD2441" s="56" t="s">
        <v>400</v>
      </c>
      <c r="AE2441" s="53">
        <f t="shared" si="272"/>
        <v>2434</v>
      </c>
      <c r="AF2441" s="57" t="s">
        <v>2950</v>
      </c>
      <c r="AG2441" s="58" t="s">
        <v>173</v>
      </c>
      <c r="AH2441" s="52">
        <f t="shared" si="273"/>
        <v>44196</v>
      </c>
      <c r="AI2441" s="52">
        <f t="shared" si="274"/>
        <v>44196</v>
      </c>
      <c r="AJ2441" s="53" t="s">
        <v>402</v>
      </c>
      <c r="AK2441" s="67"/>
      <c r="AL2441" s="67"/>
    </row>
    <row r="2442" spans="1:38" ht="15" customHeight="1">
      <c r="A2442" s="51">
        <f t="shared" si="270"/>
        <v>2020</v>
      </c>
      <c r="B2442" s="52">
        <v>44105</v>
      </c>
      <c r="C2442" s="52">
        <v>44196</v>
      </c>
      <c r="D2442" s="53" t="s">
        <v>96</v>
      </c>
      <c r="E2442" s="53">
        <v>290</v>
      </c>
      <c r="F2442" s="53" t="s">
        <v>251</v>
      </c>
      <c r="G2442" s="53" t="s">
        <v>251</v>
      </c>
      <c r="H2442" s="53" t="s">
        <v>293</v>
      </c>
      <c r="I2442" s="53" t="s">
        <v>2817</v>
      </c>
      <c r="J2442" s="53" t="s">
        <v>2818</v>
      </c>
      <c r="K2442" s="53" t="s">
        <v>306</v>
      </c>
      <c r="L2442" s="53" t="s">
        <v>101</v>
      </c>
      <c r="M2442" s="53" t="s">
        <v>2780</v>
      </c>
      <c r="N2442" s="53" t="s">
        <v>103</v>
      </c>
      <c r="O2442" s="53">
        <v>0</v>
      </c>
      <c r="P2442" s="54">
        <v>0</v>
      </c>
      <c r="Q2442" s="53" t="s">
        <v>121</v>
      </c>
      <c r="R2442" s="53" t="s">
        <v>122</v>
      </c>
      <c r="S2442" s="53" t="s">
        <v>122</v>
      </c>
      <c r="T2442" s="53" t="s">
        <v>121</v>
      </c>
      <c r="U2442" s="53" t="s">
        <v>122</v>
      </c>
      <c r="V2442" s="53" t="s">
        <v>122</v>
      </c>
      <c r="W2442" s="53" t="s">
        <v>296</v>
      </c>
      <c r="X2442" s="55">
        <f t="shared" si="271"/>
        <v>44105</v>
      </c>
      <c r="Y2442" s="55">
        <v>44196</v>
      </c>
      <c r="Z2442" s="53">
        <f t="shared" si="269"/>
        <v>2427</v>
      </c>
      <c r="AA2442" s="54">
        <v>1322.4</v>
      </c>
      <c r="AB2442" s="54">
        <v>0</v>
      </c>
      <c r="AC2442" s="52"/>
      <c r="AD2442" s="56" t="s">
        <v>400</v>
      </c>
      <c r="AE2442" s="53">
        <f t="shared" si="272"/>
        <v>2435</v>
      </c>
      <c r="AF2442" s="57" t="s">
        <v>2951</v>
      </c>
      <c r="AG2442" s="58" t="s">
        <v>173</v>
      </c>
      <c r="AH2442" s="52">
        <f t="shared" si="273"/>
        <v>44196</v>
      </c>
      <c r="AI2442" s="52">
        <f t="shared" si="274"/>
        <v>44196</v>
      </c>
      <c r="AJ2442" s="53" t="s">
        <v>402</v>
      </c>
      <c r="AK2442" s="67"/>
      <c r="AL2442" s="67"/>
    </row>
    <row r="2443" spans="1:38" ht="15" customHeight="1">
      <c r="A2443" s="51">
        <f t="shared" si="270"/>
        <v>2020</v>
      </c>
      <c r="B2443" s="52">
        <v>44105</v>
      </c>
      <c r="C2443" s="52">
        <v>44196</v>
      </c>
      <c r="D2443" s="53" t="s">
        <v>96</v>
      </c>
      <c r="E2443" s="53">
        <v>290</v>
      </c>
      <c r="F2443" s="53" t="s">
        <v>251</v>
      </c>
      <c r="G2443" s="53" t="s">
        <v>251</v>
      </c>
      <c r="H2443" s="53" t="s">
        <v>293</v>
      </c>
      <c r="I2443" s="53" t="s">
        <v>2817</v>
      </c>
      <c r="J2443" s="53" t="s">
        <v>2818</v>
      </c>
      <c r="K2443" s="53" t="s">
        <v>306</v>
      </c>
      <c r="L2443" s="53" t="s">
        <v>101</v>
      </c>
      <c r="M2443" s="53" t="s">
        <v>2780</v>
      </c>
      <c r="N2443" s="53" t="s">
        <v>103</v>
      </c>
      <c r="O2443" s="53">
        <v>0</v>
      </c>
      <c r="P2443" s="54">
        <v>0</v>
      </c>
      <c r="Q2443" s="53" t="s">
        <v>121</v>
      </c>
      <c r="R2443" s="53" t="s">
        <v>122</v>
      </c>
      <c r="S2443" s="53" t="s">
        <v>122</v>
      </c>
      <c r="T2443" s="53" t="s">
        <v>121</v>
      </c>
      <c r="U2443" s="53" t="s">
        <v>122</v>
      </c>
      <c r="V2443" s="53" t="s">
        <v>122</v>
      </c>
      <c r="W2443" s="53" t="s">
        <v>296</v>
      </c>
      <c r="X2443" s="55">
        <f t="shared" si="271"/>
        <v>44105</v>
      </c>
      <c r="Y2443" s="55">
        <v>44196</v>
      </c>
      <c r="Z2443" s="53">
        <f t="shared" si="269"/>
        <v>2428</v>
      </c>
      <c r="AA2443" s="54">
        <v>1322.4</v>
      </c>
      <c r="AB2443" s="54">
        <v>0</v>
      </c>
      <c r="AC2443" s="52"/>
      <c r="AD2443" s="56" t="s">
        <v>400</v>
      </c>
      <c r="AE2443" s="53">
        <f t="shared" si="272"/>
        <v>2436</v>
      </c>
      <c r="AF2443" s="57" t="s">
        <v>2951</v>
      </c>
      <c r="AG2443" s="58" t="s">
        <v>173</v>
      </c>
      <c r="AH2443" s="52">
        <f t="shared" si="273"/>
        <v>44196</v>
      </c>
      <c r="AI2443" s="52">
        <f t="shared" si="274"/>
        <v>44196</v>
      </c>
      <c r="AJ2443" s="53" t="s">
        <v>402</v>
      </c>
      <c r="AK2443" s="67"/>
      <c r="AL2443" s="67"/>
    </row>
    <row r="2444" spans="1:38" ht="15" customHeight="1">
      <c r="A2444" s="51">
        <f t="shared" si="270"/>
        <v>2020</v>
      </c>
      <c r="B2444" s="52">
        <v>44105</v>
      </c>
      <c r="C2444" s="52">
        <v>44196</v>
      </c>
      <c r="D2444" s="53" t="s">
        <v>96</v>
      </c>
      <c r="E2444" s="53">
        <v>290</v>
      </c>
      <c r="F2444" s="53" t="s">
        <v>251</v>
      </c>
      <c r="G2444" s="53" t="s">
        <v>251</v>
      </c>
      <c r="H2444" s="53" t="s">
        <v>293</v>
      </c>
      <c r="I2444" s="53" t="s">
        <v>2817</v>
      </c>
      <c r="J2444" s="53" t="s">
        <v>2818</v>
      </c>
      <c r="K2444" s="53" t="s">
        <v>306</v>
      </c>
      <c r="L2444" s="53" t="s">
        <v>101</v>
      </c>
      <c r="M2444" s="53" t="s">
        <v>2780</v>
      </c>
      <c r="N2444" s="53" t="s">
        <v>103</v>
      </c>
      <c r="O2444" s="53">
        <v>0</v>
      </c>
      <c r="P2444" s="54">
        <v>0</v>
      </c>
      <c r="Q2444" s="53" t="s">
        <v>121</v>
      </c>
      <c r="R2444" s="53" t="s">
        <v>122</v>
      </c>
      <c r="S2444" s="53" t="s">
        <v>122</v>
      </c>
      <c r="T2444" s="53" t="s">
        <v>121</v>
      </c>
      <c r="U2444" s="53" t="s">
        <v>122</v>
      </c>
      <c r="V2444" s="53" t="s">
        <v>122</v>
      </c>
      <c r="W2444" s="53" t="s">
        <v>296</v>
      </c>
      <c r="X2444" s="55">
        <f t="shared" si="271"/>
        <v>44105</v>
      </c>
      <c r="Y2444" s="55">
        <v>44196</v>
      </c>
      <c r="Z2444" s="53">
        <f t="shared" si="269"/>
        <v>2429</v>
      </c>
      <c r="AA2444" s="54">
        <v>1322.4</v>
      </c>
      <c r="AB2444" s="54">
        <v>0</v>
      </c>
      <c r="AC2444" s="52"/>
      <c r="AD2444" s="56" t="s">
        <v>400</v>
      </c>
      <c r="AE2444" s="53">
        <f t="shared" si="272"/>
        <v>2437</v>
      </c>
      <c r="AF2444" s="57" t="s">
        <v>2951</v>
      </c>
      <c r="AG2444" s="58" t="s">
        <v>173</v>
      </c>
      <c r="AH2444" s="52">
        <f t="shared" si="273"/>
        <v>44196</v>
      </c>
      <c r="AI2444" s="52">
        <f t="shared" si="274"/>
        <v>44196</v>
      </c>
      <c r="AJ2444" s="53" t="s">
        <v>402</v>
      </c>
      <c r="AK2444" s="67"/>
      <c r="AL2444" s="67"/>
    </row>
    <row r="2445" spans="1:38" ht="15" customHeight="1">
      <c r="A2445" s="51">
        <f t="shared" si="270"/>
        <v>2020</v>
      </c>
      <c r="B2445" s="52">
        <v>44105</v>
      </c>
      <c r="C2445" s="52">
        <v>44196</v>
      </c>
      <c r="D2445" s="53" t="s">
        <v>96</v>
      </c>
      <c r="E2445" s="53">
        <v>290</v>
      </c>
      <c r="F2445" s="53" t="s">
        <v>251</v>
      </c>
      <c r="G2445" s="53" t="s">
        <v>251</v>
      </c>
      <c r="H2445" s="53" t="s">
        <v>293</v>
      </c>
      <c r="I2445" s="53" t="s">
        <v>2817</v>
      </c>
      <c r="J2445" s="53" t="s">
        <v>2818</v>
      </c>
      <c r="K2445" s="53" t="s">
        <v>306</v>
      </c>
      <c r="L2445" s="53" t="s">
        <v>101</v>
      </c>
      <c r="M2445" s="53" t="s">
        <v>2780</v>
      </c>
      <c r="N2445" s="53" t="s">
        <v>103</v>
      </c>
      <c r="O2445" s="53">
        <v>0</v>
      </c>
      <c r="P2445" s="54">
        <v>0</v>
      </c>
      <c r="Q2445" s="53" t="s">
        <v>121</v>
      </c>
      <c r="R2445" s="53" t="s">
        <v>122</v>
      </c>
      <c r="S2445" s="53" t="s">
        <v>122</v>
      </c>
      <c r="T2445" s="53" t="s">
        <v>121</v>
      </c>
      <c r="U2445" s="53" t="s">
        <v>122</v>
      </c>
      <c r="V2445" s="53" t="s">
        <v>122</v>
      </c>
      <c r="W2445" s="53" t="s">
        <v>296</v>
      </c>
      <c r="X2445" s="55">
        <f t="shared" si="271"/>
        <v>44105</v>
      </c>
      <c r="Y2445" s="55">
        <v>44196</v>
      </c>
      <c r="Z2445" s="53">
        <f t="shared" si="269"/>
        <v>2430</v>
      </c>
      <c r="AA2445" s="54">
        <v>1322.4</v>
      </c>
      <c r="AB2445" s="54">
        <v>0</v>
      </c>
      <c r="AC2445" s="52"/>
      <c r="AD2445" s="56" t="s">
        <v>400</v>
      </c>
      <c r="AE2445" s="53">
        <f t="shared" si="272"/>
        <v>2438</v>
      </c>
      <c r="AF2445" s="57" t="s">
        <v>2951</v>
      </c>
      <c r="AG2445" s="58" t="s">
        <v>173</v>
      </c>
      <c r="AH2445" s="52">
        <f t="shared" si="273"/>
        <v>44196</v>
      </c>
      <c r="AI2445" s="52">
        <f t="shared" si="274"/>
        <v>44196</v>
      </c>
      <c r="AJ2445" s="53" t="s">
        <v>402</v>
      </c>
      <c r="AK2445" s="67"/>
      <c r="AL2445" s="67"/>
    </row>
    <row r="2446" spans="1:38" ht="15" customHeight="1">
      <c r="A2446" s="51">
        <f t="shared" si="270"/>
        <v>2020</v>
      </c>
      <c r="B2446" s="52">
        <v>44105</v>
      </c>
      <c r="C2446" s="52">
        <v>44196</v>
      </c>
      <c r="D2446" s="53" t="s">
        <v>96</v>
      </c>
      <c r="E2446" s="53">
        <v>290</v>
      </c>
      <c r="F2446" s="53" t="s">
        <v>251</v>
      </c>
      <c r="G2446" s="53" t="s">
        <v>251</v>
      </c>
      <c r="H2446" s="53" t="s">
        <v>293</v>
      </c>
      <c r="I2446" s="53" t="s">
        <v>2817</v>
      </c>
      <c r="J2446" s="53" t="s">
        <v>2818</v>
      </c>
      <c r="K2446" s="53" t="s">
        <v>306</v>
      </c>
      <c r="L2446" s="53" t="s">
        <v>101</v>
      </c>
      <c r="M2446" s="53" t="s">
        <v>2780</v>
      </c>
      <c r="N2446" s="53" t="s">
        <v>103</v>
      </c>
      <c r="O2446" s="53">
        <v>0</v>
      </c>
      <c r="P2446" s="54">
        <v>0</v>
      </c>
      <c r="Q2446" s="53" t="s">
        <v>121</v>
      </c>
      <c r="R2446" s="53" t="s">
        <v>122</v>
      </c>
      <c r="S2446" s="53" t="s">
        <v>122</v>
      </c>
      <c r="T2446" s="53" t="s">
        <v>121</v>
      </c>
      <c r="U2446" s="53" t="s">
        <v>122</v>
      </c>
      <c r="V2446" s="53" t="s">
        <v>122</v>
      </c>
      <c r="W2446" s="53" t="s">
        <v>296</v>
      </c>
      <c r="X2446" s="55">
        <f t="shared" si="271"/>
        <v>44105</v>
      </c>
      <c r="Y2446" s="55">
        <v>44196</v>
      </c>
      <c r="Z2446" s="53">
        <f t="shared" si="269"/>
        <v>2431</v>
      </c>
      <c r="AA2446" s="54">
        <v>1322.4</v>
      </c>
      <c r="AB2446" s="54">
        <v>0</v>
      </c>
      <c r="AC2446" s="52"/>
      <c r="AD2446" s="56" t="s">
        <v>400</v>
      </c>
      <c r="AE2446" s="53">
        <f t="shared" si="272"/>
        <v>2439</v>
      </c>
      <c r="AF2446" s="57" t="s">
        <v>2951</v>
      </c>
      <c r="AG2446" s="58" t="s">
        <v>173</v>
      </c>
      <c r="AH2446" s="52">
        <f t="shared" si="273"/>
        <v>44196</v>
      </c>
      <c r="AI2446" s="52">
        <f t="shared" si="274"/>
        <v>44196</v>
      </c>
      <c r="AJ2446" s="53" t="s">
        <v>402</v>
      </c>
      <c r="AK2446" s="67"/>
      <c r="AL2446" s="67"/>
    </row>
    <row r="2447" spans="1:38" ht="15" customHeight="1">
      <c r="A2447" s="51">
        <f t="shared" si="270"/>
        <v>2020</v>
      </c>
      <c r="B2447" s="52">
        <v>44105</v>
      </c>
      <c r="C2447" s="52">
        <v>44196</v>
      </c>
      <c r="D2447" s="53" t="s">
        <v>96</v>
      </c>
      <c r="E2447" s="53">
        <v>290</v>
      </c>
      <c r="F2447" s="53" t="s">
        <v>251</v>
      </c>
      <c r="G2447" s="53" t="s">
        <v>251</v>
      </c>
      <c r="H2447" s="53" t="s">
        <v>293</v>
      </c>
      <c r="I2447" s="53" t="s">
        <v>2817</v>
      </c>
      <c r="J2447" s="53" t="s">
        <v>2818</v>
      </c>
      <c r="K2447" s="53" t="s">
        <v>306</v>
      </c>
      <c r="L2447" s="53" t="s">
        <v>101</v>
      </c>
      <c r="M2447" s="53" t="s">
        <v>2780</v>
      </c>
      <c r="N2447" s="53" t="s">
        <v>103</v>
      </c>
      <c r="O2447" s="53">
        <v>0</v>
      </c>
      <c r="P2447" s="54">
        <v>0</v>
      </c>
      <c r="Q2447" s="53" t="s">
        <v>121</v>
      </c>
      <c r="R2447" s="53" t="s">
        <v>122</v>
      </c>
      <c r="S2447" s="53" t="s">
        <v>122</v>
      </c>
      <c r="T2447" s="53" t="s">
        <v>121</v>
      </c>
      <c r="U2447" s="53" t="s">
        <v>122</v>
      </c>
      <c r="V2447" s="53" t="s">
        <v>122</v>
      </c>
      <c r="W2447" s="53" t="s">
        <v>296</v>
      </c>
      <c r="X2447" s="55">
        <f t="shared" si="271"/>
        <v>44105</v>
      </c>
      <c r="Y2447" s="55">
        <v>44196</v>
      </c>
      <c r="Z2447" s="53">
        <f t="shared" si="269"/>
        <v>2432</v>
      </c>
      <c r="AA2447" s="54">
        <v>1322.4</v>
      </c>
      <c r="AB2447" s="54">
        <v>0</v>
      </c>
      <c r="AC2447" s="52"/>
      <c r="AD2447" s="56" t="s">
        <v>400</v>
      </c>
      <c r="AE2447" s="53">
        <f t="shared" si="272"/>
        <v>2440</v>
      </c>
      <c r="AF2447" s="57" t="s">
        <v>2951</v>
      </c>
      <c r="AG2447" s="58" t="s">
        <v>173</v>
      </c>
      <c r="AH2447" s="52">
        <f t="shared" si="273"/>
        <v>44196</v>
      </c>
      <c r="AI2447" s="52">
        <f t="shared" si="274"/>
        <v>44196</v>
      </c>
      <c r="AJ2447" s="53" t="s">
        <v>402</v>
      </c>
      <c r="AK2447" s="67"/>
      <c r="AL2447" s="67"/>
    </row>
    <row r="2448" spans="1:38" ht="15" customHeight="1">
      <c r="A2448" s="51">
        <f t="shared" si="270"/>
        <v>2020</v>
      </c>
      <c r="B2448" s="52">
        <v>44105</v>
      </c>
      <c r="C2448" s="52">
        <v>44196</v>
      </c>
      <c r="D2448" s="53" t="s">
        <v>96</v>
      </c>
      <c r="E2448" s="53">
        <v>290</v>
      </c>
      <c r="F2448" s="53" t="s">
        <v>251</v>
      </c>
      <c r="G2448" s="53" t="s">
        <v>251</v>
      </c>
      <c r="H2448" s="53" t="s">
        <v>293</v>
      </c>
      <c r="I2448" s="53" t="s">
        <v>2817</v>
      </c>
      <c r="J2448" s="53" t="s">
        <v>2818</v>
      </c>
      <c r="K2448" s="53" t="s">
        <v>306</v>
      </c>
      <c r="L2448" s="53" t="s">
        <v>101</v>
      </c>
      <c r="M2448" s="53" t="s">
        <v>2780</v>
      </c>
      <c r="N2448" s="53" t="s">
        <v>103</v>
      </c>
      <c r="O2448" s="53">
        <v>0</v>
      </c>
      <c r="P2448" s="54">
        <v>0</v>
      </c>
      <c r="Q2448" s="53" t="s">
        <v>121</v>
      </c>
      <c r="R2448" s="53" t="s">
        <v>122</v>
      </c>
      <c r="S2448" s="53" t="s">
        <v>122</v>
      </c>
      <c r="T2448" s="53" t="s">
        <v>121</v>
      </c>
      <c r="U2448" s="53" t="s">
        <v>122</v>
      </c>
      <c r="V2448" s="53" t="s">
        <v>122</v>
      </c>
      <c r="W2448" s="53" t="s">
        <v>296</v>
      </c>
      <c r="X2448" s="55">
        <f t="shared" si="271"/>
        <v>44105</v>
      </c>
      <c r="Y2448" s="55">
        <v>44196</v>
      </c>
      <c r="Z2448" s="53">
        <f t="shared" si="269"/>
        <v>2433</v>
      </c>
      <c r="AA2448" s="54">
        <v>1322.4</v>
      </c>
      <c r="AB2448" s="54">
        <v>0</v>
      </c>
      <c r="AC2448" s="52"/>
      <c r="AD2448" s="56" t="s">
        <v>400</v>
      </c>
      <c r="AE2448" s="53">
        <f t="shared" si="272"/>
        <v>2441</v>
      </c>
      <c r="AF2448" s="57" t="s">
        <v>2951</v>
      </c>
      <c r="AG2448" s="58" t="s">
        <v>173</v>
      </c>
      <c r="AH2448" s="52">
        <f t="shared" si="273"/>
        <v>44196</v>
      </c>
      <c r="AI2448" s="52">
        <f t="shared" si="274"/>
        <v>44196</v>
      </c>
      <c r="AJ2448" s="53" t="s">
        <v>402</v>
      </c>
      <c r="AK2448" s="67"/>
      <c r="AL2448" s="67"/>
    </row>
    <row r="2449" spans="1:38" ht="15" customHeight="1">
      <c r="A2449" s="51">
        <f t="shared" si="270"/>
        <v>2020</v>
      </c>
      <c r="B2449" s="52">
        <v>44105</v>
      </c>
      <c r="C2449" s="52">
        <v>44196</v>
      </c>
      <c r="D2449" s="53" t="s">
        <v>96</v>
      </c>
      <c r="E2449" s="53">
        <v>290</v>
      </c>
      <c r="F2449" s="53" t="s">
        <v>251</v>
      </c>
      <c r="G2449" s="53" t="s">
        <v>251</v>
      </c>
      <c r="H2449" s="53" t="s">
        <v>293</v>
      </c>
      <c r="I2449" s="53" t="s">
        <v>2817</v>
      </c>
      <c r="J2449" s="53" t="s">
        <v>2818</v>
      </c>
      <c r="K2449" s="53" t="s">
        <v>306</v>
      </c>
      <c r="L2449" s="53" t="s">
        <v>101</v>
      </c>
      <c r="M2449" s="53" t="s">
        <v>2780</v>
      </c>
      <c r="N2449" s="53" t="s">
        <v>103</v>
      </c>
      <c r="O2449" s="53">
        <v>0</v>
      </c>
      <c r="P2449" s="54">
        <v>0</v>
      </c>
      <c r="Q2449" s="53" t="s">
        <v>121</v>
      </c>
      <c r="R2449" s="53" t="s">
        <v>122</v>
      </c>
      <c r="S2449" s="53" t="s">
        <v>122</v>
      </c>
      <c r="T2449" s="53" t="s">
        <v>121</v>
      </c>
      <c r="U2449" s="53" t="s">
        <v>122</v>
      </c>
      <c r="V2449" s="53" t="s">
        <v>122</v>
      </c>
      <c r="W2449" s="53" t="s">
        <v>296</v>
      </c>
      <c r="X2449" s="55">
        <f t="shared" si="271"/>
        <v>44105</v>
      </c>
      <c r="Y2449" s="55">
        <v>44196</v>
      </c>
      <c r="Z2449" s="53">
        <f t="shared" si="269"/>
        <v>2434</v>
      </c>
      <c r="AA2449" s="54">
        <v>1322.4</v>
      </c>
      <c r="AB2449" s="54">
        <v>0</v>
      </c>
      <c r="AC2449" s="52"/>
      <c r="AD2449" s="56" t="s">
        <v>400</v>
      </c>
      <c r="AE2449" s="53">
        <f t="shared" si="272"/>
        <v>2442</v>
      </c>
      <c r="AF2449" s="57" t="s">
        <v>2951</v>
      </c>
      <c r="AG2449" s="58" t="s">
        <v>173</v>
      </c>
      <c r="AH2449" s="52">
        <f t="shared" si="273"/>
        <v>44196</v>
      </c>
      <c r="AI2449" s="52">
        <f t="shared" si="274"/>
        <v>44196</v>
      </c>
      <c r="AJ2449" s="53" t="s">
        <v>402</v>
      </c>
      <c r="AK2449" s="67"/>
      <c r="AL2449" s="67"/>
    </row>
    <row r="2450" spans="1:38" ht="15" customHeight="1">
      <c r="A2450" s="51">
        <f t="shared" si="270"/>
        <v>2020</v>
      </c>
      <c r="B2450" s="52">
        <v>44105</v>
      </c>
      <c r="C2450" s="52">
        <v>44196</v>
      </c>
      <c r="D2450" s="53" t="s">
        <v>96</v>
      </c>
      <c r="E2450" s="53">
        <v>290</v>
      </c>
      <c r="F2450" s="53" t="s">
        <v>251</v>
      </c>
      <c r="G2450" s="53" t="s">
        <v>251</v>
      </c>
      <c r="H2450" s="53" t="s">
        <v>293</v>
      </c>
      <c r="I2450" s="53" t="s">
        <v>2817</v>
      </c>
      <c r="J2450" s="53" t="s">
        <v>2818</v>
      </c>
      <c r="K2450" s="53" t="s">
        <v>306</v>
      </c>
      <c r="L2450" s="53" t="s">
        <v>101</v>
      </c>
      <c r="M2450" s="53" t="s">
        <v>2780</v>
      </c>
      <c r="N2450" s="53" t="s">
        <v>103</v>
      </c>
      <c r="O2450" s="53">
        <v>0</v>
      </c>
      <c r="P2450" s="54">
        <v>0</v>
      </c>
      <c r="Q2450" s="53" t="s">
        <v>121</v>
      </c>
      <c r="R2450" s="53" t="s">
        <v>122</v>
      </c>
      <c r="S2450" s="53" t="s">
        <v>122</v>
      </c>
      <c r="T2450" s="53" t="s">
        <v>121</v>
      </c>
      <c r="U2450" s="53" t="s">
        <v>122</v>
      </c>
      <c r="V2450" s="53" t="s">
        <v>122</v>
      </c>
      <c r="W2450" s="53" t="s">
        <v>296</v>
      </c>
      <c r="X2450" s="55">
        <f t="shared" si="271"/>
        <v>44105</v>
      </c>
      <c r="Y2450" s="55">
        <v>44196</v>
      </c>
      <c r="Z2450" s="53">
        <f t="shared" si="269"/>
        <v>2435</v>
      </c>
      <c r="AA2450" s="54">
        <v>1322.4</v>
      </c>
      <c r="AB2450" s="54">
        <v>0</v>
      </c>
      <c r="AC2450" s="52"/>
      <c r="AD2450" s="56" t="s">
        <v>400</v>
      </c>
      <c r="AE2450" s="53">
        <f t="shared" si="272"/>
        <v>2443</v>
      </c>
      <c r="AF2450" s="57" t="s">
        <v>2951</v>
      </c>
      <c r="AG2450" s="58" t="s">
        <v>173</v>
      </c>
      <c r="AH2450" s="52">
        <f t="shared" si="273"/>
        <v>44196</v>
      </c>
      <c r="AI2450" s="52">
        <f t="shared" si="274"/>
        <v>44196</v>
      </c>
      <c r="AJ2450" s="53" t="s">
        <v>402</v>
      </c>
      <c r="AK2450" s="67"/>
      <c r="AL2450" s="67"/>
    </row>
    <row r="2451" spans="1:38" ht="15" customHeight="1">
      <c r="A2451" s="51">
        <f t="shared" si="270"/>
        <v>2020</v>
      </c>
      <c r="B2451" s="52">
        <v>44105</v>
      </c>
      <c r="C2451" s="52">
        <v>44196</v>
      </c>
      <c r="D2451" s="53" t="s">
        <v>96</v>
      </c>
      <c r="E2451" s="53">
        <v>290</v>
      </c>
      <c r="F2451" s="53" t="s">
        <v>251</v>
      </c>
      <c r="G2451" s="53" t="s">
        <v>251</v>
      </c>
      <c r="H2451" s="53" t="s">
        <v>293</v>
      </c>
      <c r="I2451" s="53" t="s">
        <v>2817</v>
      </c>
      <c r="J2451" s="53" t="s">
        <v>2818</v>
      </c>
      <c r="K2451" s="53" t="s">
        <v>306</v>
      </c>
      <c r="L2451" s="53" t="s">
        <v>101</v>
      </c>
      <c r="M2451" s="53" t="s">
        <v>2780</v>
      </c>
      <c r="N2451" s="53" t="s">
        <v>103</v>
      </c>
      <c r="O2451" s="53">
        <v>0</v>
      </c>
      <c r="P2451" s="54">
        <v>0</v>
      </c>
      <c r="Q2451" s="53" t="s">
        <v>121</v>
      </c>
      <c r="R2451" s="53" t="s">
        <v>122</v>
      </c>
      <c r="S2451" s="53" t="s">
        <v>122</v>
      </c>
      <c r="T2451" s="53" t="s">
        <v>121</v>
      </c>
      <c r="U2451" s="53" t="s">
        <v>122</v>
      </c>
      <c r="V2451" s="53" t="s">
        <v>122</v>
      </c>
      <c r="W2451" s="53" t="s">
        <v>296</v>
      </c>
      <c r="X2451" s="55">
        <f t="shared" si="271"/>
        <v>44105</v>
      </c>
      <c r="Y2451" s="55">
        <v>44196</v>
      </c>
      <c r="Z2451" s="53">
        <f t="shared" si="269"/>
        <v>2436</v>
      </c>
      <c r="AA2451" s="54">
        <v>1322.4</v>
      </c>
      <c r="AB2451" s="54">
        <v>0</v>
      </c>
      <c r="AC2451" s="52"/>
      <c r="AD2451" s="56" t="s">
        <v>400</v>
      </c>
      <c r="AE2451" s="53">
        <f t="shared" si="272"/>
        <v>2444</v>
      </c>
      <c r="AF2451" s="57" t="s">
        <v>2951</v>
      </c>
      <c r="AG2451" s="58" t="s">
        <v>173</v>
      </c>
      <c r="AH2451" s="52">
        <f t="shared" si="273"/>
        <v>44196</v>
      </c>
      <c r="AI2451" s="52">
        <f t="shared" si="274"/>
        <v>44196</v>
      </c>
      <c r="AJ2451" s="53" t="s">
        <v>402</v>
      </c>
      <c r="AK2451" s="67"/>
      <c r="AL2451" s="67"/>
    </row>
    <row r="2452" spans="1:38" ht="15" customHeight="1">
      <c r="A2452" s="51">
        <f t="shared" si="270"/>
        <v>2020</v>
      </c>
      <c r="B2452" s="52">
        <v>44105</v>
      </c>
      <c r="C2452" s="52">
        <v>44196</v>
      </c>
      <c r="D2452" s="53" t="s">
        <v>96</v>
      </c>
      <c r="E2452" s="53">
        <v>203</v>
      </c>
      <c r="F2452" s="53" t="s">
        <v>307</v>
      </c>
      <c r="G2452" s="53" t="s">
        <v>126</v>
      </c>
      <c r="H2452" s="53" t="s">
        <v>127</v>
      </c>
      <c r="I2452" s="53" t="s">
        <v>1366</v>
      </c>
      <c r="J2452" s="53" t="s">
        <v>1367</v>
      </c>
      <c r="K2452" s="53" t="s">
        <v>1368</v>
      </c>
      <c r="L2452" s="53" t="s">
        <v>102</v>
      </c>
      <c r="M2452" s="53" t="s">
        <v>1711</v>
      </c>
      <c r="N2452" s="53" t="s">
        <v>103</v>
      </c>
      <c r="O2452" s="53">
        <v>0</v>
      </c>
      <c r="P2452" s="54">
        <v>0</v>
      </c>
      <c r="Q2452" s="53" t="s">
        <v>121</v>
      </c>
      <c r="R2452" s="53" t="s">
        <v>122</v>
      </c>
      <c r="S2452" s="53" t="s">
        <v>122</v>
      </c>
      <c r="T2452" s="53" t="s">
        <v>121</v>
      </c>
      <c r="U2452" s="53" t="s">
        <v>122</v>
      </c>
      <c r="V2452" s="53" t="s">
        <v>122</v>
      </c>
      <c r="W2452" s="53" t="s">
        <v>397</v>
      </c>
      <c r="X2452" s="55">
        <f t="shared" ref="X2452" si="275">+B2452</f>
        <v>44105</v>
      </c>
      <c r="Y2452" s="55">
        <v>44196</v>
      </c>
      <c r="Z2452" s="53">
        <f t="shared" si="269"/>
        <v>2437</v>
      </c>
      <c r="AA2452" s="54">
        <v>4210.8</v>
      </c>
      <c r="AB2452" s="54">
        <v>0</v>
      </c>
      <c r="AC2452" s="52"/>
      <c r="AD2452" s="56" t="s">
        <v>400</v>
      </c>
      <c r="AE2452" s="53">
        <f t="shared" si="272"/>
        <v>2445</v>
      </c>
      <c r="AF2452" s="57" t="s">
        <v>2952</v>
      </c>
      <c r="AG2452" s="58" t="s">
        <v>173</v>
      </c>
      <c r="AH2452" s="52">
        <f t="shared" si="273"/>
        <v>44196</v>
      </c>
      <c r="AI2452" s="52">
        <f t="shared" si="274"/>
        <v>44196</v>
      </c>
      <c r="AJ2452" s="53" t="s">
        <v>402</v>
      </c>
      <c r="AK2452" s="67"/>
      <c r="AL2452" s="67"/>
    </row>
    <row r="2453" spans="1:38" ht="15" customHeight="1">
      <c r="A2453" s="51">
        <f t="shared" si="270"/>
        <v>2020</v>
      </c>
      <c r="B2453" s="52">
        <v>44105</v>
      </c>
      <c r="C2453" s="52">
        <v>44196</v>
      </c>
      <c r="D2453" s="53" t="s">
        <v>96</v>
      </c>
      <c r="E2453" s="53">
        <v>290</v>
      </c>
      <c r="F2453" s="53" t="s">
        <v>251</v>
      </c>
      <c r="G2453" s="53" t="s">
        <v>251</v>
      </c>
      <c r="H2453" s="53" t="s">
        <v>293</v>
      </c>
      <c r="I2453" s="53" t="s">
        <v>2817</v>
      </c>
      <c r="J2453" s="53" t="s">
        <v>2818</v>
      </c>
      <c r="K2453" s="53" t="s">
        <v>306</v>
      </c>
      <c r="L2453" s="53" t="s">
        <v>101</v>
      </c>
      <c r="M2453" s="53" t="s">
        <v>2780</v>
      </c>
      <c r="N2453" s="53" t="s">
        <v>103</v>
      </c>
      <c r="O2453" s="53">
        <v>0</v>
      </c>
      <c r="P2453" s="54">
        <v>0</v>
      </c>
      <c r="Q2453" s="53" t="s">
        <v>121</v>
      </c>
      <c r="R2453" s="53" t="s">
        <v>122</v>
      </c>
      <c r="S2453" s="53" t="s">
        <v>122</v>
      </c>
      <c r="T2453" s="53" t="s">
        <v>121</v>
      </c>
      <c r="U2453" s="53" t="s">
        <v>122</v>
      </c>
      <c r="V2453" s="53" t="s">
        <v>122</v>
      </c>
      <c r="W2453" s="53" t="s">
        <v>296</v>
      </c>
      <c r="X2453" s="55">
        <f t="shared" si="271"/>
        <v>44105</v>
      </c>
      <c r="Y2453" s="55">
        <v>44196</v>
      </c>
      <c r="Z2453" s="53">
        <f t="shared" si="269"/>
        <v>2438</v>
      </c>
      <c r="AA2453" s="54">
        <v>1322.4</v>
      </c>
      <c r="AB2453" s="54">
        <v>0</v>
      </c>
      <c r="AC2453" s="52"/>
      <c r="AD2453" s="56" t="s">
        <v>400</v>
      </c>
      <c r="AE2453" s="53">
        <f t="shared" si="272"/>
        <v>2446</v>
      </c>
      <c r="AF2453" s="57" t="s">
        <v>2953</v>
      </c>
      <c r="AG2453" s="58" t="s">
        <v>173</v>
      </c>
      <c r="AH2453" s="52">
        <f t="shared" si="273"/>
        <v>44196</v>
      </c>
      <c r="AI2453" s="52">
        <f t="shared" si="274"/>
        <v>44196</v>
      </c>
      <c r="AJ2453" s="53" t="s">
        <v>402</v>
      </c>
      <c r="AK2453" s="67"/>
      <c r="AL2453" s="67"/>
    </row>
    <row r="2454" spans="1:38" ht="15" customHeight="1">
      <c r="A2454" s="51">
        <f t="shared" si="270"/>
        <v>2020</v>
      </c>
      <c r="B2454" s="52">
        <v>44105</v>
      </c>
      <c r="C2454" s="52">
        <v>44196</v>
      </c>
      <c r="D2454" s="53" t="s">
        <v>96</v>
      </c>
      <c r="E2454" s="53">
        <v>290</v>
      </c>
      <c r="F2454" s="53" t="s">
        <v>251</v>
      </c>
      <c r="G2454" s="53" t="s">
        <v>251</v>
      </c>
      <c r="H2454" s="53" t="s">
        <v>293</v>
      </c>
      <c r="I2454" s="53" t="s">
        <v>2817</v>
      </c>
      <c r="J2454" s="53" t="s">
        <v>2818</v>
      </c>
      <c r="K2454" s="53" t="s">
        <v>306</v>
      </c>
      <c r="L2454" s="53" t="s">
        <v>101</v>
      </c>
      <c r="M2454" s="53" t="s">
        <v>2780</v>
      </c>
      <c r="N2454" s="53" t="s">
        <v>103</v>
      </c>
      <c r="O2454" s="53">
        <v>0</v>
      </c>
      <c r="P2454" s="54">
        <v>0</v>
      </c>
      <c r="Q2454" s="53" t="s">
        <v>121</v>
      </c>
      <c r="R2454" s="53" t="s">
        <v>122</v>
      </c>
      <c r="S2454" s="53" t="s">
        <v>122</v>
      </c>
      <c r="T2454" s="53" t="s">
        <v>121</v>
      </c>
      <c r="U2454" s="53" t="s">
        <v>122</v>
      </c>
      <c r="V2454" s="53" t="s">
        <v>122</v>
      </c>
      <c r="W2454" s="53" t="s">
        <v>296</v>
      </c>
      <c r="X2454" s="55">
        <f t="shared" si="271"/>
        <v>44105</v>
      </c>
      <c r="Y2454" s="55">
        <v>44196</v>
      </c>
      <c r="Z2454" s="53">
        <f t="shared" si="269"/>
        <v>2439</v>
      </c>
      <c r="AA2454" s="54">
        <v>1322.4</v>
      </c>
      <c r="AB2454" s="54">
        <v>0</v>
      </c>
      <c r="AC2454" s="52"/>
      <c r="AD2454" s="56" t="s">
        <v>400</v>
      </c>
      <c r="AE2454" s="53">
        <f t="shared" si="272"/>
        <v>2447</v>
      </c>
      <c r="AF2454" s="57" t="s">
        <v>2953</v>
      </c>
      <c r="AG2454" s="58" t="s">
        <v>173</v>
      </c>
      <c r="AH2454" s="52">
        <f t="shared" si="273"/>
        <v>44196</v>
      </c>
      <c r="AI2454" s="52">
        <f t="shared" si="274"/>
        <v>44196</v>
      </c>
      <c r="AJ2454" s="53" t="s">
        <v>402</v>
      </c>
      <c r="AK2454" s="67"/>
      <c r="AL2454" s="67"/>
    </row>
    <row r="2455" spans="1:38" ht="15" customHeight="1">
      <c r="A2455" s="51">
        <f t="shared" si="270"/>
        <v>2020</v>
      </c>
      <c r="B2455" s="52">
        <v>44105</v>
      </c>
      <c r="C2455" s="52">
        <v>44196</v>
      </c>
      <c r="D2455" s="53" t="s">
        <v>96</v>
      </c>
      <c r="E2455" s="53">
        <v>290</v>
      </c>
      <c r="F2455" s="53" t="s">
        <v>251</v>
      </c>
      <c r="G2455" s="53" t="s">
        <v>251</v>
      </c>
      <c r="H2455" s="53" t="s">
        <v>293</v>
      </c>
      <c r="I2455" s="53" t="s">
        <v>2817</v>
      </c>
      <c r="J2455" s="53" t="s">
        <v>2818</v>
      </c>
      <c r="K2455" s="53" t="s">
        <v>306</v>
      </c>
      <c r="L2455" s="53" t="s">
        <v>101</v>
      </c>
      <c r="M2455" s="53" t="s">
        <v>2780</v>
      </c>
      <c r="N2455" s="53" t="s">
        <v>103</v>
      </c>
      <c r="O2455" s="53">
        <v>0</v>
      </c>
      <c r="P2455" s="54">
        <v>0</v>
      </c>
      <c r="Q2455" s="53" t="s">
        <v>121</v>
      </c>
      <c r="R2455" s="53" t="s">
        <v>122</v>
      </c>
      <c r="S2455" s="53" t="s">
        <v>122</v>
      </c>
      <c r="T2455" s="53" t="s">
        <v>121</v>
      </c>
      <c r="U2455" s="53" t="s">
        <v>122</v>
      </c>
      <c r="V2455" s="53" t="s">
        <v>122</v>
      </c>
      <c r="W2455" s="53" t="s">
        <v>296</v>
      </c>
      <c r="X2455" s="55">
        <f t="shared" si="271"/>
        <v>44105</v>
      </c>
      <c r="Y2455" s="55">
        <v>44196</v>
      </c>
      <c r="Z2455" s="53">
        <f t="shared" si="269"/>
        <v>2440</v>
      </c>
      <c r="AA2455" s="54">
        <v>1322.4</v>
      </c>
      <c r="AB2455" s="54">
        <v>0</v>
      </c>
      <c r="AC2455" s="52"/>
      <c r="AD2455" s="56" t="s">
        <v>400</v>
      </c>
      <c r="AE2455" s="53">
        <f t="shared" si="272"/>
        <v>2448</v>
      </c>
      <c r="AF2455" s="57" t="s">
        <v>2953</v>
      </c>
      <c r="AG2455" s="58" t="s">
        <v>173</v>
      </c>
      <c r="AH2455" s="52">
        <f t="shared" si="273"/>
        <v>44196</v>
      </c>
      <c r="AI2455" s="52">
        <f t="shared" si="274"/>
        <v>44196</v>
      </c>
      <c r="AJ2455" s="53" t="s">
        <v>402</v>
      </c>
      <c r="AK2455" s="67"/>
      <c r="AL2455" s="67"/>
    </row>
    <row r="2456" spans="1:38" ht="15" customHeight="1">
      <c r="A2456" s="51">
        <f t="shared" si="270"/>
        <v>2020</v>
      </c>
      <c r="B2456" s="52">
        <v>44105</v>
      </c>
      <c r="C2456" s="52">
        <v>44196</v>
      </c>
      <c r="D2456" s="53" t="s">
        <v>96</v>
      </c>
      <c r="E2456" s="53">
        <v>290</v>
      </c>
      <c r="F2456" s="53" t="s">
        <v>251</v>
      </c>
      <c r="G2456" s="53" t="s">
        <v>251</v>
      </c>
      <c r="H2456" s="53" t="s">
        <v>293</v>
      </c>
      <c r="I2456" s="53" t="s">
        <v>2817</v>
      </c>
      <c r="J2456" s="53" t="s">
        <v>2818</v>
      </c>
      <c r="K2456" s="53" t="s">
        <v>306</v>
      </c>
      <c r="L2456" s="53" t="s">
        <v>101</v>
      </c>
      <c r="M2456" s="53" t="s">
        <v>2780</v>
      </c>
      <c r="N2456" s="53" t="s">
        <v>103</v>
      </c>
      <c r="O2456" s="53">
        <v>0</v>
      </c>
      <c r="P2456" s="54">
        <v>0</v>
      </c>
      <c r="Q2456" s="53" t="s">
        <v>121</v>
      </c>
      <c r="R2456" s="53" t="s">
        <v>122</v>
      </c>
      <c r="S2456" s="53" t="s">
        <v>122</v>
      </c>
      <c r="T2456" s="53" t="s">
        <v>121</v>
      </c>
      <c r="U2456" s="53" t="s">
        <v>122</v>
      </c>
      <c r="V2456" s="53" t="s">
        <v>122</v>
      </c>
      <c r="W2456" s="53" t="s">
        <v>296</v>
      </c>
      <c r="X2456" s="55">
        <f t="shared" si="271"/>
        <v>44105</v>
      </c>
      <c r="Y2456" s="55">
        <v>44196</v>
      </c>
      <c r="Z2456" s="53">
        <f t="shared" si="269"/>
        <v>2441</v>
      </c>
      <c r="AA2456" s="54">
        <v>1322.4</v>
      </c>
      <c r="AB2456" s="54">
        <v>0</v>
      </c>
      <c r="AC2456" s="52"/>
      <c r="AD2456" s="56" t="s">
        <v>400</v>
      </c>
      <c r="AE2456" s="53">
        <f t="shared" si="272"/>
        <v>2449</v>
      </c>
      <c r="AF2456" s="57" t="s">
        <v>2953</v>
      </c>
      <c r="AG2456" s="58" t="s">
        <v>173</v>
      </c>
      <c r="AH2456" s="52">
        <f t="shared" si="273"/>
        <v>44196</v>
      </c>
      <c r="AI2456" s="52">
        <f t="shared" si="274"/>
        <v>44196</v>
      </c>
      <c r="AJ2456" s="53" t="s">
        <v>402</v>
      </c>
      <c r="AK2456" s="67"/>
      <c r="AL2456" s="67"/>
    </row>
    <row r="2457" spans="1:38" ht="15" customHeight="1">
      <c r="A2457" s="51">
        <f t="shared" si="270"/>
        <v>2020</v>
      </c>
      <c r="B2457" s="52">
        <v>44105</v>
      </c>
      <c r="C2457" s="52">
        <v>44196</v>
      </c>
      <c r="D2457" s="53" t="s">
        <v>96</v>
      </c>
      <c r="E2457" s="53">
        <v>290</v>
      </c>
      <c r="F2457" s="53" t="s">
        <v>251</v>
      </c>
      <c r="G2457" s="53" t="s">
        <v>251</v>
      </c>
      <c r="H2457" s="53" t="s">
        <v>293</v>
      </c>
      <c r="I2457" s="53" t="s">
        <v>2817</v>
      </c>
      <c r="J2457" s="53" t="s">
        <v>2818</v>
      </c>
      <c r="K2457" s="53" t="s">
        <v>306</v>
      </c>
      <c r="L2457" s="53" t="s">
        <v>101</v>
      </c>
      <c r="M2457" s="53" t="s">
        <v>2780</v>
      </c>
      <c r="N2457" s="53" t="s">
        <v>103</v>
      </c>
      <c r="O2457" s="53">
        <v>0</v>
      </c>
      <c r="P2457" s="54">
        <v>0</v>
      </c>
      <c r="Q2457" s="53" t="s">
        <v>121</v>
      </c>
      <c r="R2457" s="53" t="s">
        <v>122</v>
      </c>
      <c r="S2457" s="53" t="s">
        <v>122</v>
      </c>
      <c r="T2457" s="53" t="s">
        <v>121</v>
      </c>
      <c r="U2457" s="53" t="s">
        <v>122</v>
      </c>
      <c r="V2457" s="53" t="s">
        <v>122</v>
      </c>
      <c r="W2457" s="53" t="s">
        <v>296</v>
      </c>
      <c r="X2457" s="55">
        <f t="shared" si="271"/>
        <v>44105</v>
      </c>
      <c r="Y2457" s="55">
        <v>44196</v>
      </c>
      <c r="Z2457" s="53">
        <f t="shared" si="269"/>
        <v>2442</v>
      </c>
      <c r="AA2457" s="54">
        <v>1322.4</v>
      </c>
      <c r="AB2457" s="54">
        <v>0</v>
      </c>
      <c r="AC2457" s="52"/>
      <c r="AD2457" s="56" t="s">
        <v>400</v>
      </c>
      <c r="AE2457" s="53">
        <f t="shared" si="272"/>
        <v>2450</v>
      </c>
      <c r="AF2457" s="57" t="s">
        <v>2953</v>
      </c>
      <c r="AG2457" s="58" t="s">
        <v>173</v>
      </c>
      <c r="AH2457" s="52">
        <f t="shared" si="273"/>
        <v>44196</v>
      </c>
      <c r="AI2457" s="52">
        <f t="shared" si="274"/>
        <v>44196</v>
      </c>
      <c r="AJ2457" s="53" t="s">
        <v>402</v>
      </c>
      <c r="AK2457" s="67"/>
      <c r="AL2457" s="67"/>
    </row>
    <row r="2458" spans="1:38" ht="15" customHeight="1">
      <c r="A2458" s="51">
        <f t="shared" si="270"/>
        <v>2020</v>
      </c>
      <c r="B2458" s="52">
        <v>44105</v>
      </c>
      <c r="C2458" s="52">
        <v>44196</v>
      </c>
      <c r="D2458" s="53" t="s">
        <v>96</v>
      </c>
      <c r="E2458" s="53">
        <v>290</v>
      </c>
      <c r="F2458" s="53" t="s">
        <v>251</v>
      </c>
      <c r="G2458" s="53" t="s">
        <v>251</v>
      </c>
      <c r="H2458" s="53" t="s">
        <v>293</v>
      </c>
      <c r="I2458" s="53" t="s">
        <v>2817</v>
      </c>
      <c r="J2458" s="53" t="s">
        <v>2818</v>
      </c>
      <c r="K2458" s="53" t="s">
        <v>306</v>
      </c>
      <c r="L2458" s="53" t="s">
        <v>101</v>
      </c>
      <c r="M2458" s="53" t="s">
        <v>2780</v>
      </c>
      <c r="N2458" s="53" t="s">
        <v>103</v>
      </c>
      <c r="O2458" s="53">
        <v>0</v>
      </c>
      <c r="P2458" s="54">
        <v>0</v>
      </c>
      <c r="Q2458" s="53" t="s">
        <v>121</v>
      </c>
      <c r="R2458" s="53" t="s">
        <v>122</v>
      </c>
      <c r="S2458" s="53" t="s">
        <v>122</v>
      </c>
      <c r="T2458" s="53" t="s">
        <v>121</v>
      </c>
      <c r="U2458" s="53" t="s">
        <v>122</v>
      </c>
      <c r="V2458" s="53" t="s">
        <v>122</v>
      </c>
      <c r="W2458" s="53" t="s">
        <v>296</v>
      </c>
      <c r="X2458" s="55">
        <f t="shared" si="271"/>
        <v>44105</v>
      </c>
      <c r="Y2458" s="55">
        <v>44196</v>
      </c>
      <c r="Z2458" s="53">
        <f t="shared" si="269"/>
        <v>2443</v>
      </c>
      <c r="AA2458" s="54">
        <v>1322.4</v>
      </c>
      <c r="AB2458" s="54">
        <v>0</v>
      </c>
      <c r="AC2458" s="52"/>
      <c r="AD2458" s="56" t="s">
        <v>400</v>
      </c>
      <c r="AE2458" s="53">
        <f t="shared" si="272"/>
        <v>2451</v>
      </c>
      <c r="AF2458" s="57" t="s">
        <v>2953</v>
      </c>
      <c r="AG2458" s="58" t="s">
        <v>173</v>
      </c>
      <c r="AH2458" s="52">
        <f t="shared" si="273"/>
        <v>44196</v>
      </c>
      <c r="AI2458" s="52">
        <f t="shared" si="274"/>
        <v>44196</v>
      </c>
      <c r="AJ2458" s="53" t="s">
        <v>402</v>
      </c>
      <c r="AK2458" s="67"/>
      <c r="AL2458" s="67"/>
    </row>
    <row r="2459" spans="1:38" ht="15" customHeight="1">
      <c r="A2459" s="51">
        <f t="shared" si="270"/>
        <v>2020</v>
      </c>
      <c r="B2459" s="52">
        <v>44105</v>
      </c>
      <c r="C2459" s="52">
        <v>44196</v>
      </c>
      <c r="D2459" s="53" t="s">
        <v>96</v>
      </c>
      <c r="E2459" s="53">
        <v>290</v>
      </c>
      <c r="F2459" s="53" t="s">
        <v>251</v>
      </c>
      <c r="G2459" s="53" t="s">
        <v>251</v>
      </c>
      <c r="H2459" s="53" t="s">
        <v>293</v>
      </c>
      <c r="I2459" s="53" t="s">
        <v>2817</v>
      </c>
      <c r="J2459" s="53" t="s">
        <v>2818</v>
      </c>
      <c r="K2459" s="53" t="s">
        <v>306</v>
      </c>
      <c r="L2459" s="53" t="s">
        <v>101</v>
      </c>
      <c r="M2459" s="53" t="s">
        <v>2780</v>
      </c>
      <c r="N2459" s="53" t="s">
        <v>103</v>
      </c>
      <c r="O2459" s="53">
        <v>0</v>
      </c>
      <c r="P2459" s="54">
        <v>0</v>
      </c>
      <c r="Q2459" s="53" t="s">
        <v>121</v>
      </c>
      <c r="R2459" s="53" t="s">
        <v>122</v>
      </c>
      <c r="S2459" s="53" t="s">
        <v>122</v>
      </c>
      <c r="T2459" s="53" t="s">
        <v>121</v>
      </c>
      <c r="U2459" s="53" t="s">
        <v>122</v>
      </c>
      <c r="V2459" s="53" t="s">
        <v>122</v>
      </c>
      <c r="W2459" s="53" t="s">
        <v>296</v>
      </c>
      <c r="X2459" s="55">
        <f t="shared" si="271"/>
        <v>44105</v>
      </c>
      <c r="Y2459" s="55">
        <v>44196</v>
      </c>
      <c r="Z2459" s="53">
        <f t="shared" si="269"/>
        <v>2444</v>
      </c>
      <c r="AA2459" s="54">
        <v>1322.4</v>
      </c>
      <c r="AB2459" s="54">
        <v>0</v>
      </c>
      <c r="AC2459" s="52"/>
      <c r="AD2459" s="56" t="s">
        <v>400</v>
      </c>
      <c r="AE2459" s="53">
        <f t="shared" si="272"/>
        <v>2452</v>
      </c>
      <c r="AF2459" s="57" t="s">
        <v>2953</v>
      </c>
      <c r="AG2459" s="58" t="s">
        <v>173</v>
      </c>
      <c r="AH2459" s="52">
        <f t="shared" si="273"/>
        <v>44196</v>
      </c>
      <c r="AI2459" s="52">
        <f t="shared" si="274"/>
        <v>44196</v>
      </c>
      <c r="AJ2459" s="53" t="s">
        <v>402</v>
      </c>
      <c r="AK2459" s="67"/>
      <c r="AL2459" s="67"/>
    </row>
    <row r="2460" spans="1:38" ht="15" customHeight="1">
      <c r="A2460" s="51">
        <f t="shared" si="270"/>
        <v>2020</v>
      </c>
      <c r="B2460" s="52">
        <v>44105</v>
      </c>
      <c r="C2460" s="52">
        <v>44196</v>
      </c>
      <c r="D2460" s="53" t="s">
        <v>96</v>
      </c>
      <c r="E2460" s="53">
        <v>290</v>
      </c>
      <c r="F2460" s="53" t="s">
        <v>251</v>
      </c>
      <c r="G2460" s="53" t="s">
        <v>251</v>
      </c>
      <c r="H2460" s="53" t="s">
        <v>293</v>
      </c>
      <c r="I2460" s="53" t="s">
        <v>2817</v>
      </c>
      <c r="J2460" s="53" t="s">
        <v>2818</v>
      </c>
      <c r="K2460" s="53" t="s">
        <v>306</v>
      </c>
      <c r="L2460" s="53" t="s">
        <v>101</v>
      </c>
      <c r="M2460" s="53" t="s">
        <v>2780</v>
      </c>
      <c r="N2460" s="53" t="s">
        <v>103</v>
      </c>
      <c r="O2460" s="53">
        <v>0</v>
      </c>
      <c r="P2460" s="54">
        <v>0</v>
      </c>
      <c r="Q2460" s="53" t="s">
        <v>121</v>
      </c>
      <c r="R2460" s="53" t="s">
        <v>122</v>
      </c>
      <c r="S2460" s="53" t="s">
        <v>122</v>
      </c>
      <c r="T2460" s="53" t="s">
        <v>121</v>
      </c>
      <c r="U2460" s="53" t="s">
        <v>122</v>
      </c>
      <c r="V2460" s="53" t="s">
        <v>122</v>
      </c>
      <c r="W2460" s="53" t="s">
        <v>296</v>
      </c>
      <c r="X2460" s="55">
        <f t="shared" si="271"/>
        <v>44105</v>
      </c>
      <c r="Y2460" s="55">
        <v>44196</v>
      </c>
      <c r="Z2460" s="53">
        <f t="shared" si="269"/>
        <v>2445</v>
      </c>
      <c r="AA2460" s="54">
        <v>1322.4</v>
      </c>
      <c r="AB2460" s="54">
        <v>0</v>
      </c>
      <c r="AC2460" s="52"/>
      <c r="AD2460" s="56" t="s">
        <v>400</v>
      </c>
      <c r="AE2460" s="53">
        <f t="shared" si="272"/>
        <v>2453</v>
      </c>
      <c r="AF2460" s="57" t="s">
        <v>2953</v>
      </c>
      <c r="AG2460" s="58" t="s">
        <v>173</v>
      </c>
      <c r="AH2460" s="52">
        <f t="shared" si="273"/>
        <v>44196</v>
      </c>
      <c r="AI2460" s="52">
        <f t="shared" si="274"/>
        <v>44196</v>
      </c>
      <c r="AJ2460" s="53" t="s">
        <v>402</v>
      </c>
      <c r="AK2460" s="67"/>
      <c r="AL2460" s="67"/>
    </row>
    <row r="2461" spans="1:38" ht="15" customHeight="1">
      <c r="A2461" s="51">
        <f t="shared" si="270"/>
        <v>2020</v>
      </c>
      <c r="B2461" s="52">
        <v>44105</v>
      </c>
      <c r="C2461" s="52">
        <v>44196</v>
      </c>
      <c r="D2461" s="53" t="s">
        <v>96</v>
      </c>
      <c r="E2461" s="53">
        <v>290</v>
      </c>
      <c r="F2461" s="53" t="s">
        <v>251</v>
      </c>
      <c r="G2461" s="53" t="s">
        <v>251</v>
      </c>
      <c r="H2461" s="53" t="s">
        <v>293</v>
      </c>
      <c r="I2461" s="53" t="s">
        <v>2817</v>
      </c>
      <c r="J2461" s="53" t="s">
        <v>2818</v>
      </c>
      <c r="K2461" s="53" t="s">
        <v>306</v>
      </c>
      <c r="L2461" s="53" t="s">
        <v>101</v>
      </c>
      <c r="M2461" s="53" t="s">
        <v>2780</v>
      </c>
      <c r="N2461" s="53" t="s">
        <v>103</v>
      </c>
      <c r="O2461" s="53">
        <v>0</v>
      </c>
      <c r="P2461" s="54">
        <v>0</v>
      </c>
      <c r="Q2461" s="53" t="s">
        <v>121</v>
      </c>
      <c r="R2461" s="53" t="s">
        <v>122</v>
      </c>
      <c r="S2461" s="53" t="s">
        <v>122</v>
      </c>
      <c r="T2461" s="53" t="s">
        <v>121</v>
      </c>
      <c r="U2461" s="53" t="s">
        <v>122</v>
      </c>
      <c r="V2461" s="53" t="s">
        <v>122</v>
      </c>
      <c r="W2461" s="53" t="s">
        <v>296</v>
      </c>
      <c r="X2461" s="55">
        <f t="shared" si="271"/>
        <v>44105</v>
      </c>
      <c r="Y2461" s="55">
        <v>44196</v>
      </c>
      <c r="Z2461" s="53">
        <f t="shared" si="269"/>
        <v>2446</v>
      </c>
      <c r="AA2461" s="54">
        <v>1322.4</v>
      </c>
      <c r="AB2461" s="54">
        <v>0</v>
      </c>
      <c r="AC2461" s="52"/>
      <c r="AD2461" s="56" t="s">
        <v>400</v>
      </c>
      <c r="AE2461" s="53">
        <f t="shared" si="272"/>
        <v>2454</v>
      </c>
      <c r="AF2461" s="57" t="s">
        <v>2953</v>
      </c>
      <c r="AG2461" s="58" t="s">
        <v>173</v>
      </c>
      <c r="AH2461" s="52">
        <f t="shared" si="273"/>
        <v>44196</v>
      </c>
      <c r="AI2461" s="52">
        <f t="shared" si="274"/>
        <v>44196</v>
      </c>
      <c r="AJ2461" s="53" t="s">
        <v>402</v>
      </c>
      <c r="AK2461" s="67"/>
      <c r="AL2461" s="67"/>
    </row>
    <row r="2462" spans="1:38" ht="15" customHeight="1">
      <c r="A2462" s="51">
        <f t="shared" si="270"/>
        <v>2020</v>
      </c>
      <c r="B2462" s="52">
        <v>44105</v>
      </c>
      <c r="C2462" s="52">
        <v>44196</v>
      </c>
      <c r="D2462" s="53" t="s">
        <v>96</v>
      </c>
      <c r="E2462" s="53">
        <v>290</v>
      </c>
      <c r="F2462" s="53" t="s">
        <v>251</v>
      </c>
      <c r="G2462" s="53" t="s">
        <v>251</v>
      </c>
      <c r="H2462" s="53" t="s">
        <v>293</v>
      </c>
      <c r="I2462" s="53" t="s">
        <v>2817</v>
      </c>
      <c r="J2462" s="53" t="s">
        <v>2818</v>
      </c>
      <c r="K2462" s="53" t="s">
        <v>306</v>
      </c>
      <c r="L2462" s="53" t="s">
        <v>101</v>
      </c>
      <c r="M2462" s="53" t="s">
        <v>2780</v>
      </c>
      <c r="N2462" s="53" t="s">
        <v>103</v>
      </c>
      <c r="O2462" s="53">
        <v>0</v>
      </c>
      <c r="P2462" s="54">
        <v>0</v>
      </c>
      <c r="Q2462" s="53" t="s">
        <v>121</v>
      </c>
      <c r="R2462" s="53" t="s">
        <v>122</v>
      </c>
      <c r="S2462" s="53" t="s">
        <v>122</v>
      </c>
      <c r="T2462" s="53" t="s">
        <v>121</v>
      </c>
      <c r="U2462" s="53" t="s">
        <v>122</v>
      </c>
      <c r="V2462" s="53" t="s">
        <v>122</v>
      </c>
      <c r="W2462" s="53" t="s">
        <v>296</v>
      </c>
      <c r="X2462" s="55">
        <f t="shared" si="271"/>
        <v>44105</v>
      </c>
      <c r="Y2462" s="55">
        <v>44196</v>
      </c>
      <c r="Z2462" s="53">
        <f t="shared" si="269"/>
        <v>2447</v>
      </c>
      <c r="AA2462" s="54">
        <v>1322.4</v>
      </c>
      <c r="AB2462" s="54">
        <v>0</v>
      </c>
      <c r="AC2462" s="52"/>
      <c r="AD2462" s="56" t="s">
        <v>400</v>
      </c>
      <c r="AE2462" s="53">
        <f t="shared" si="272"/>
        <v>2455</v>
      </c>
      <c r="AF2462" s="57" t="s">
        <v>2953</v>
      </c>
      <c r="AG2462" s="58" t="s">
        <v>173</v>
      </c>
      <c r="AH2462" s="52">
        <f t="shared" si="273"/>
        <v>44196</v>
      </c>
      <c r="AI2462" s="52">
        <f t="shared" si="274"/>
        <v>44196</v>
      </c>
      <c r="AJ2462" s="53" t="s">
        <v>402</v>
      </c>
      <c r="AK2462" s="67"/>
      <c r="AL2462" s="67"/>
    </row>
    <row r="2463" spans="1:38" ht="15" customHeight="1">
      <c r="A2463" s="51">
        <f t="shared" si="270"/>
        <v>2020</v>
      </c>
      <c r="B2463" s="52">
        <v>44105</v>
      </c>
      <c r="C2463" s="52">
        <v>44196</v>
      </c>
      <c r="D2463" s="53" t="s">
        <v>96</v>
      </c>
      <c r="E2463" s="53">
        <v>290</v>
      </c>
      <c r="F2463" s="53" t="s">
        <v>251</v>
      </c>
      <c r="G2463" s="53" t="s">
        <v>251</v>
      </c>
      <c r="H2463" s="53" t="s">
        <v>293</v>
      </c>
      <c r="I2463" s="53" t="s">
        <v>2817</v>
      </c>
      <c r="J2463" s="53" t="s">
        <v>2818</v>
      </c>
      <c r="K2463" s="53" t="s">
        <v>306</v>
      </c>
      <c r="L2463" s="53" t="s">
        <v>101</v>
      </c>
      <c r="M2463" s="53" t="s">
        <v>2780</v>
      </c>
      <c r="N2463" s="53" t="s">
        <v>103</v>
      </c>
      <c r="O2463" s="53">
        <v>0</v>
      </c>
      <c r="P2463" s="54">
        <v>0</v>
      </c>
      <c r="Q2463" s="53" t="s">
        <v>121</v>
      </c>
      <c r="R2463" s="53" t="s">
        <v>122</v>
      </c>
      <c r="S2463" s="53" t="s">
        <v>122</v>
      </c>
      <c r="T2463" s="53" t="s">
        <v>121</v>
      </c>
      <c r="U2463" s="53" t="s">
        <v>122</v>
      </c>
      <c r="V2463" s="53" t="s">
        <v>122</v>
      </c>
      <c r="W2463" s="53" t="s">
        <v>296</v>
      </c>
      <c r="X2463" s="55">
        <f t="shared" si="271"/>
        <v>44105</v>
      </c>
      <c r="Y2463" s="55">
        <v>44196</v>
      </c>
      <c r="Z2463" s="53">
        <f t="shared" si="269"/>
        <v>2448</v>
      </c>
      <c r="AA2463" s="54">
        <v>661.2</v>
      </c>
      <c r="AB2463" s="54">
        <v>0</v>
      </c>
      <c r="AC2463" s="52"/>
      <c r="AD2463" s="56" t="s">
        <v>400</v>
      </c>
      <c r="AE2463" s="53">
        <f t="shared" si="272"/>
        <v>2456</v>
      </c>
      <c r="AF2463" s="57" t="s">
        <v>2954</v>
      </c>
      <c r="AG2463" s="58" t="s">
        <v>173</v>
      </c>
      <c r="AH2463" s="52">
        <f t="shared" si="273"/>
        <v>44196</v>
      </c>
      <c r="AI2463" s="52">
        <f t="shared" si="274"/>
        <v>44196</v>
      </c>
      <c r="AJ2463" s="53" t="s">
        <v>402</v>
      </c>
      <c r="AK2463" s="67"/>
      <c r="AL2463" s="67"/>
    </row>
    <row r="2464" spans="1:38" ht="15" customHeight="1">
      <c r="A2464" s="51">
        <f t="shared" si="270"/>
        <v>2020</v>
      </c>
      <c r="B2464" s="52">
        <v>44105</v>
      </c>
      <c r="C2464" s="52">
        <v>44196</v>
      </c>
      <c r="D2464" s="53" t="s">
        <v>96</v>
      </c>
      <c r="E2464" s="53">
        <v>290</v>
      </c>
      <c r="F2464" s="53" t="s">
        <v>251</v>
      </c>
      <c r="G2464" s="53" t="s">
        <v>251</v>
      </c>
      <c r="H2464" s="53" t="s">
        <v>293</v>
      </c>
      <c r="I2464" s="53" t="s">
        <v>2817</v>
      </c>
      <c r="J2464" s="53" t="s">
        <v>2818</v>
      </c>
      <c r="K2464" s="53" t="s">
        <v>306</v>
      </c>
      <c r="L2464" s="53" t="s">
        <v>101</v>
      </c>
      <c r="M2464" s="53" t="s">
        <v>2780</v>
      </c>
      <c r="N2464" s="53" t="s">
        <v>103</v>
      </c>
      <c r="O2464" s="53">
        <v>0</v>
      </c>
      <c r="P2464" s="54">
        <v>0</v>
      </c>
      <c r="Q2464" s="53" t="s">
        <v>121</v>
      </c>
      <c r="R2464" s="53" t="s">
        <v>122</v>
      </c>
      <c r="S2464" s="53" t="s">
        <v>122</v>
      </c>
      <c r="T2464" s="53" t="s">
        <v>121</v>
      </c>
      <c r="U2464" s="53" t="s">
        <v>122</v>
      </c>
      <c r="V2464" s="53" t="s">
        <v>122</v>
      </c>
      <c r="W2464" s="53" t="s">
        <v>296</v>
      </c>
      <c r="X2464" s="55">
        <f t="shared" si="271"/>
        <v>44105</v>
      </c>
      <c r="Y2464" s="55">
        <v>44196</v>
      </c>
      <c r="Z2464" s="53">
        <f t="shared" si="269"/>
        <v>2449</v>
      </c>
      <c r="AA2464" s="54">
        <v>661.2</v>
      </c>
      <c r="AB2464" s="54">
        <v>0</v>
      </c>
      <c r="AC2464" s="52"/>
      <c r="AD2464" s="56" t="s">
        <v>400</v>
      </c>
      <c r="AE2464" s="53">
        <f t="shared" si="272"/>
        <v>2457</v>
      </c>
      <c r="AF2464" s="57" t="s">
        <v>2954</v>
      </c>
      <c r="AG2464" s="58" t="s">
        <v>173</v>
      </c>
      <c r="AH2464" s="52">
        <f t="shared" si="273"/>
        <v>44196</v>
      </c>
      <c r="AI2464" s="52">
        <f t="shared" si="274"/>
        <v>44196</v>
      </c>
      <c r="AJ2464" s="53" t="s">
        <v>402</v>
      </c>
      <c r="AK2464" s="67"/>
      <c r="AL2464" s="67"/>
    </row>
    <row r="2465" spans="1:38" ht="15" customHeight="1">
      <c r="A2465" s="51">
        <f t="shared" si="270"/>
        <v>2020</v>
      </c>
      <c r="B2465" s="52">
        <v>44105</v>
      </c>
      <c r="C2465" s="52">
        <v>44196</v>
      </c>
      <c r="D2465" s="53" t="s">
        <v>96</v>
      </c>
      <c r="E2465" s="53">
        <v>290</v>
      </c>
      <c r="F2465" s="53" t="s">
        <v>251</v>
      </c>
      <c r="G2465" s="53" t="s">
        <v>251</v>
      </c>
      <c r="H2465" s="53" t="s">
        <v>293</v>
      </c>
      <c r="I2465" s="53" t="s">
        <v>2817</v>
      </c>
      <c r="J2465" s="53" t="s">
        <v>2818</v>
      </c>
      <c r="K2465" s="53" t="s">
        <v>306</v>
      </c>
      <c r="L2465" s="53" t="s">
        <v>101</v>
      </c>
      <c r="M2465" s="53" t="s">
        <v>2780</v>
      </c>
      <c r="N2465" s="53" t="s">
        <v>103</v>
      </c>
      <c r="O2465" s="53">
        <v>0</v>
      </c>
      <c r="P2465" s="54">
        <v>0</v>
      </c>
      <c r="Q2465" s="53" t="s">
        <v>121</v>
      </c>
      <c r="R2465" s="53" t="s">
        <v>122</v>
      </c>
      <c r="S2465" s="53" t="s">
        <v>122</v>
      </c>
      <c r="T2465" s="53" t="s">
        <v>121</v>
      </c>
      <c r="U2465" s="53" t="s">
        <v>122</v>
      </c>
      <c r="V2465" s="53" t="s">
        <v>122</v>
      </c>
      <c r="W2465" s="53" t="s">
        <v>296</v>
      </c>
      <c r="X2465" s="55">
        <f t="shared" si="271"/>
        <v>44105</v>
      </c>
      <c r="Y2465" s="55">
        <v>44196</v>
      </c>
      <c r="Z2465" s="53">
        <f t="shared" si="269"/>
        <v>2450</v>
      </c>
      <c r="AA2465" s="54">
        <v>661.2</v>
      </c>
      <c r="AB2465" s="54">
        <v>0</v>
      </c>
      <c r="AC2465" s="52"/>
      <c r="AD2465" s="56" t="s">
        <v>400</v>
      </c>
      <c r="AE2465" s="53">
        <f t="shared" si="272"/>
        <v>2458</v>
      </c>
      <c r="AF2465" s="57" t="s">
        <v>2954</v>
      </c>
      <c r="AG2465" s="58" t="s">
        <v>173</v>
      </c>
      <c r="AH2465" s="52">
        <f t="shared" si="273"/>
        <v>44196</v>
      </c>
      <c r="AI2465" s="52">
        <f t="shared" si="274"/>
        <v>44196</v>
      </c>
      <c r="AJ2465" s="53" t="s">
        <v>402</v>
      </c>
      <c r="AK2465" s="67"/>
      <c r="AL2465" s="67"/>
    </row>
    <row r="2466" spans="1:38" ht="15" customHeight="1">
      <c r="A2466" s="51">
        <f t="shared" si="270"/>
        <v>2020</v>
      </c>
      <c r="B2466" s="52">
        <v>44105</v>
      </c>
      <c r="C2466" s="52">
        <v>44196</v>
      </c>
      <c r="D2466" s="53" t="s">
        <v>96</v>
      </c>
      <c r="E2466" s="53">
        <v>290</v>
      </c>
      <c r="F2466" s="53" t="s">
        <v>251</v>
      </c>
      <c r="G2466" s="53" t="s">
        <v>251</v>
      </c>
      <c r="H2466" s="53" t="s">
        <v>293</v>
      </c>
      <c r="I2466" s="53" t="s">
        <v>2817</v>
      </c>
      <c r="J2466" s="53" t="s">
        <v>2818</v>
      </c>
      <c r="K2466" s="53" t="s">
        <v>306</v>
      </c>
      <c r="L2466" s="53" t="s">
        <v>101</v>
      </c>
      <c r="M2466" s="53" t="s">
        <v>2780</v>
      </c>
      <c r="N2466" s="53" t="s">
        <v>103</v>
      </c>
      <c r="O2466" s="53">
        <v>0</v>
      </c>
      <c r="P2466" s="54">
        <v>0</v>
      </c>
      <c r="Q2466" s="53" t="s">
        <v>121</v>
      </c>
      <c r="R2466" s="53" t="s">
        <v>122</v>
      </c>
      <c r="S2466" s="53" t="s">
        <v>122</v>
      </c>
      <c r="T2466" s="53" t="s">
        <v>121</v>
      </c>
      <c r="U2466" s="53" t="s">
        <v>122</v>
      </c>
      <c r="V2466" s="53" t="s">
        <v>122</v>
      </c>
      <c r="W2466" s="53" t="s">
        <v>296</v>
      </c>
      <c r="X2466" s="55">
        <f t="shared" si="271"/>
        <v>44105</v>
      </c>
      <c r="Y2466" s="55">
        <v>44196</v>
      </c>
      <c r="Z2466" s="53">
        <f t="shared" si="269"/>
        <v>2451</v>
      </c>
      <c r="AA2466" s="54">
        <v>661.2</v>
      </c>
      <c r="AB2466" s="54">
        <v>0</v>
      </c>
      <c r="AC2466" s="52"/>
      <c r="AD2466" s="56" t="s">
        <v>400</v>
      </c>
      <c r="AE2466" s="53">
        <f t="shared" si="272"/>
        <v>2459</v>
      </c>
      <c r="AF2466" s="57" t="s">
        <v>2954</v>
      </c>
      <c r="AG2466" s="58" t="s">
        <v>173</v>
      </c>
      <c r="AH2466" s="52">
        <f t="shared" si="273"/>
        <v>44196</v>
      </c>
      <c r="AI2466" s="52">
        <f t="shared" si="274"/>
        <v>44196</v>
      </c>
      <c r="AJ2466" s="53" t="s">
        <v>402</v>
      </c>
      <c r="AK2466" s="67"/>
      <c r="AL2466" s="67"/>
    </row>
    <row r="2467" spans="1:38" ht="15" customHeight="1">
      <c r="A2467" s="51">
        <f t="shared" si="270"/>
        <v>2020</v>
      </c>
      <c r="B2467" s="52">
        <v>44105</v>
      </c>
      <c r="C2467" s="52">
        <v>44196</v>
      </c>
      <c r="D2467" s="53" t="s">
        <v>96</v>
      </c>
      <c r="E2467" s="53">
        <v>290</v>
      </c>
      <c r="F2467" s="53" t="s">
        <v>251</v>
      </c>
      <c r="G2467" s="53" t="s">
        <v>251</v>
      </c>
      <c r="H2467" s="53" t="s">
        <v>293</v>
      </c>
      <c r="I2467" s="53" t="s">
        <v>2817</v>
      </c>
      <c r="J2467" s="53" t="s">
        <v>2818</v>
      </c>
      <c r="K2467" s="53" t="s">
        <v>306</v>
      </c>
      <c r="L2467" s="53" t="s">
        <v>101</v>
      </c>
      <c r="M2467" s="53" t="s">
        <v>2780</v>
      </c>
      <c r="N2467" s="53" t="s">
        <v>103</v>
      </c>
      <c r="O2467" s="53">
        <v>0</v>
      </c>
      <c r="P2467" s="54">
        <v>0</v>
      </c>
      <c r="Q2467" s="53" t="s">
        <v>121</v>
      </c>
      <c r="R2467" s="53" t="s">
        <v>122</v>
      </c>
      <c r="S2467" s="53" t="s">
        <v>122</v>
      </c>
      <c r="T2467" s="53" t="s">
        <v>121</v>
      </c>
      <c r="U2467" s="53" t="s">
        <v>122</v>
      </c>
      <c r="V2467" s="53" t="s">
        <v>122</v>
      </c>
      <c r="W2467" s="53" t="s">
        <v>296</v>
      </c>
      <c r="X2467" s="55">
        <f t="shared" si="271"/>
        <v>44105</v>
      </c>
      <c r="Y2467" s="55">
        <v>44196</v>
      </c>
      <c r="Z2467" s="53">
        <f t="shared" si="269"/>
        <v>2452</v>
      </c>
      <c r="AA2467" s="54">
        <v>661.2</v>
      </c>
      <c r="AB2467" s="54">
        <v>0</v>
      </c>
      <c r="AC2467" s="52"/>
      <c r="AD2467" s="56" t="s">
        <v>400</v>
      </c>
      <c r="AE2467" s="53">
        <f t="shared" si="272"/>
        <v>2460</v>
      </c>
      <c r="AF2467" s="57" t="s">
        <v>2954</v>
      </c>
      <c r="AG2467" s="58" t="s">
        <v>173</v>
      </c>
      <c r="AH2467" s="52">
        <f t="shared" si="273"/>
        <v>44196</v>
      </c>
      <c r="AI2467" s="52">
        <f t="shared" si="274"/>
        <v>44196</v>
      </c>
      <c r="AJ2467" s="53" t="s">
        <v>402</v>
      </c>
      <c r="AK2467" s="67"/>
      <c r="AL2467" s="67"/>
    </row>
    <row r="2468" spans="1:38" ht="15" customHeight="1">
      <c r="A2468" s="51">
        <f t="shared" si="270"/>
        <v>2020</v>
      </c>
      <c r="B2468" s="52">
        <v>44105</v>
      </c>
      <c r="C2468" s="52">
        <v>44196</v>
      </c>
      <c r="D2468" s="53" t="s">
        <v>96</v>
      </c>
      <c r="E2468" s="53">
        <v>290</v>
      </c>
      <c r="F2468" s="53" t="s">
        <v>251</v>
      </c>
      <c r="G2468" s="53" t="s">
        <v>251</v>
      </c>
      <c r="H2468" s="53" t="s">
        <v>293</v>
      </c>
      <c r="I2468" s="53" t="s">
        <v>2817</v>
      </c>
      <c r="J2468" s="53" t="s">
        <v>2818</v>
      </c>
      <c r="K2468" s="53" t="s">
        <v>306</v>
      </c>
      <c r="L2468" s="53" t="s">
        <v>101</v>
      </c>
      <c r="M2468" s="53" t="s">
        <v>2780</v>
      </c>
      <c r="N2468" s="53" t="s">
        <v>103</v>
      </c>
      <c r="O2468" s="53">
        <v>0</v>
      </c>
      <c r="P2468" s="54">
        <v>0</v>
      </c>
      <c r="Q2468" s="53" t="s">
        <v>121</v>
      </c>
      <c r="R2468" s="53" t="s">
        <v>122</v>
      </c>
      <c r="S2468" s="53" t="s">
        <v>122</v>
      </c>
      <c r="T2468" s="53" t="s">
        <v>121</v>
      </c>
      <c r="U2468" s="53" t="s">
        <v>122</v>
      </c>
      <c r="V2468" s="53" t="s">
        <v>122</v>
      </c>
      <c r="W2468" s="53" t="s">
        <v>296</v>
      </c>
      <c r="X2468" s="55">
        <f t="shared" si="271"/>
        <v>44105</v>
      </c>
      <c r="Y2468" s="55">
        <v>44196</v>
      </c>
      <c r="Z2468" s="53">
        <f t="shared" si="269"/>
        <v>2453</v>
      </c>
      <c r="AA2468" s="54">
        <v>661.2</v>
      </c>
      <c r="AB2468" s="54">
        <v>0</v>
      </c>
      <c r="AC2468" s="52"/>
      <c r="AD2468" s="56" t="s">
        <v>400</v>
      </c>
      <c r="AE2468" s="53">
        <f t="shared" si="272"/>
        <v>2461</v>
      </c>
      <c r="AF2468" s="57" t="s">
        <v>2954</v>
      </c>
      <c r="AG2468" s="58" t="s">
        <v>173</v>
      </c>
      <c r="AH2468" s="52">
        <f t="shared" si="273"/>
        <v>44196</v>
      </c>
      <c r="AI2468" s="52">
        <f t="shared" si="274"/>
        <v>44196</v>
      </c>
      <c r="AJ2468" s="53" t="s">
        <v>402</v>
      </c>
      <c r="AK2468" s="67"/>
      <c r="AL2468" s="67"/>
    </row>
    <row r="2469" spans="1:38" ht="15" customHeight="1">
      <c r="A2469" s="51">
        <f t="shared" si="270"/>
        <v>2020</v>
      </c>
      <c r="B2469" s="52">
        <v>44105</v>
      </c>
      <c r="C2469" s="52">
        <v>44196</v>
      </c>
      <c r="D2469" s="53" t="s">
        <v>96</v>
      </c>
      <c r="E2469" s="53">
        <v>290</v>
      </c>
      <c r="F2469" s="53" t="s">
        <v>251</v>
      </c>
      <c r="G2469" s="53" t="s">
        <v>251</v>
      </c>
      <c r="H2469" s="53" t="s">
        <v>293</v>
      </c>
      <c r="I2469" s="53" t="s">
        <v>2817</v>
      </c>
      <c r="J2469" s="53" t="s">
        <v>2818</v>
      </c>
      <c r="K2469" s="53" t="s">
        <v>306</v>
      </c>
      <c r="L2469" s="53" t="s">
        <v>101</v>
      </c>
      <c r="M2469" s="53" t="s">
        <v>2780</v>
      </c>
      <c r="N2469" s="53" t="s">
        <v>103</v>
      </c>
      <c r="O2469" s="53">
        <v>0</v>
      </c>
      <c r="P2469" s="54">
        <v>0</v>
      </c>
      <c r="Q2469" s="53" t="s">
        <v>121</v>
      </c>
      <c r="R2469" s="53" t="s">
        <v>122</v>
      </c>
      <c r="S2469" s="53" t="s">
        <v>122</v>
      </c>
      <c r="T2469" s="53" t="s">
        <v>121</v>
      </c>
      <c r="U2469" s="53" t="s">
        <v>122</v>
      </c>
      <c r="V2469" s="53" t="s">
        <v>122</v>
      </c>
      <c r="W2469" s="53" t="s">
        <v>296</v>
      </c>
      <c r="X2469" s="55">
        <f t="shared" si="271"/>
        <v>44105</v>
      </c>
      <c r="Y2469" s="55">
        <v>44196</v>
      </c>
      <c r="Z2469" s="53">
        <f t="shared" si="269"/>
        <v>2454</v>
      </c>
      <c r="AA2469" s="54">
        <v>661.2</v>
      </c>
      <c r="AB2469" s="54">
        <v>0</v>
      </c>
      <c r="AC2469" s="52"/>
      <c r="AD2469" s="56" t="s">
        <v>400</v>
      </c>
      <c r="AE2469" s="53">
        <f t="shared" si="272"/>
        <v>2462</v>
      </c>
      <c r="AF2469" s="57" t="s">
        <v>2954</v>
      </c>
      <c r="AG2469" s="58" t="s">
        <v>173</v>
      </c>
      <c r="AH2469" s="52">
        <f t="shared" si="273"/>
        <v>44196</v>
      </c>
      <c r="AI2469" s="52">
        <f t="shared" si="274"/>
        <v>44196</v>
      </c>
      <c r="AJ2469" s="53" t="s">
        <v>402</v>
      </c>
      <c r="AK2469" s="67"/>
      <c r="AL2469" s="67"/>
    </row>
    <row r="2470" spans="1:38" ht="15" customHeight="1">
      <c r="A2470" s="51">
        <f t="shared" si="270"/>
        <v>2020</v>
      </c>
      <c r="B2470" s="52">
        <v>44105</v>
      </c>
      <c r="C2470" s="52">
        <v>44196</v>
      </c>
      <c r="D2470" s="53" t="s">
        <v>96</v>
      </c>
      <c r="E2470" s="53">
        <v>290</v>
      </c>
      <c r="F2470" s="53" t="s">
        <v>251</v>
      </c>
      <c r="G2470" s="53" t="s">
        <v>251</v>
      </c>
      <c r="H2470" s="53" t="s">
        <v>293</v>
      </c>
      <c r="I2470" s="53" t="s">
        <v>2817</v>
      </c>
      <c r="J2470" s="53" t="s">
        <v>2818</v>
      </c>
      <c r="K2470" s="53" t="s">
        <v>306</v>
      </c>
      <c r="L2470" s="53" t="s">
        <v>101</v>
      </c>
      <c r="M2470" s="53" t="s">
        <v>2780</v>
      </c>
      <c r="N2470" s="53" t="s">
        <v>103</v>
      </c>
      <c r="O2470" s="53">
        <v>0</v>
      </c>
      <c r="P2470" s="54">
        <v>0</v>
      </c>
      <c r="Q2470" s="53" t="s">
        <v>121</v>
      </c>
      <c r="R2470" s="53" t="s">
        <v>122</v>
      </c>
      <c r="S2470" s="53" t="s">
        <v>122</v>
      </c>
      <c r="T2470" s="53" t="s">
        <v>121</v>
      </c>
      <c r="U2470" s="53" t="s">
        <v>122</v>
      </c>
      <c r="V2470" s="53" t="s">
        <v>122</v>
      </c>
      <c r="W2470" s="53" t="s">
        <v>296</v>
      </c>
      <c r="X2470" s="55">
        <f t="shared" si="271"/>
        <v>44105</v>
      </c>
      <c r="Y2470" s="55">
        <v>44196</v>
      </c>
      <c r="Z2470" s="53">
        <f t="shared" si="269"/>
        <v>2455</v>
      </c>
      <c r="AA2470" s="54">
        <v>661.2</v>
      </c>
      <c r="AB2470" s="54">
        <v>0</v>
      </c>
      <c r="AC2470" s="52"/>
      <c r="AD2470" s="56" t="s">
        <v>400</v>
      </c>
      <c r="AE2470" s="53">
        <f t="shared" si="272"/>
        <v>2463</v>
      </c>
      <c r="AF2470" s="57" t="s">
        <v>2954</v>
      </c>
      <c r="AG2470" s="58" t="s">
        <v>173</v>
      </c>
      <c r="AH2470" s="52">
        <f t="shared" si="273"/>
        <v>44196</v>
      </c>
      <c r="AI2470" s="52">
        <f t="shared" si="274"/>
        <v>44196</v>
      </c>
      <c r="AJ2470" s="53" t="s">
        <v>402</v>
      </c>
      <c r="AK2470" s="67"/>
      <c r="AL2470" s="67"/>
    </row>
    <row r="2471" spans="1:38" ht="15" customHeight="1">
      <c r="A2471" s="51">
        <f t="shared" si="270"/>
        <v>2020</v>
      </c>
      <c r="B2471" s="52">
        <v>44105</v>
      </c>
      <c r="C2471" s="52">
        <v>44196</v>
      </c>
      <c r="D2471" s="53" t="s">
        <v>96</v>
      </c>
      <c r="E2471" s="53">
        <v>290</v>
      </c>
      <c r="F2471" s="53" t="s">
        <v>251</v>
      </c>
      <c r="G2471" s="53" t="s">
        <v>251</v>
      </c>
      <c r="H2471" s="53" t="s">
        <v>293</v>
      </c>
      <c r="I2471" s="53" t="s">
        <v>2817</v>
      </c>
      <c r="J2471" s="53" t="s">
        <v>2818</v>
      </c>
      <c r="K2471" s="53" t="s">
        <v>306</v>
      </c>
      <c r="L2471" s="53" t="s">
        <v>101</v>
      </c>
      <c r="M2471" s="53" t="s">
        <v>2780</v>
      </c>
      <c r="N2471" s="53" t="s">
        <v>103</v>
      </c>
      <c r="O2471" s="53">
        <v>0</v>
      </c>
      <c r="P2471" s="54">
        <v>0</v>
      </c>
      <c r="Q2471" s="53" t="s">
        <v>121</v>
      </c>
      <c r="R2471" s="53" t="s">
        <v>122</v>
      </c>
      <c r="S2471" s="53" t="s">
        <v>122</v>
      </c>
      <c r="T2471" s="53" t="s">
        <v>121</v>
      </c>
      <c r="U2471" s="53" t="s">
        <v>122</v>
      </c>
      <c r="V2471" s="53" t="s">
        <v>122</v>
      </c>
      <c r="W2471" s="53" t="s">
        <v>296</v>
      </c>
      <c r="X2471" s="55">
        <f t="shared" si="271"/>
        <v>44105</v>
      </c>
      <c r="Y2471" s="55">
        <v>44196</v>
      </c>
      <c r="Z2471" s="53">
        <f t="shared" si="269"/>
        <v>2456</v>
      </c>
      <c r="AA2471" s="54">
        <v>661.2</v>
      </c>
      <c r="AB2471" s="54">
        <v>0</v>
      </c>
      <c r="AC2471" s="52"/>
      <c r="AD2471" s="56" t="s">
        <v>400</v>
      </c>
      <c r="AE2471" s="53">
        <f t="shared" si="272"/>
        <v>2464</v>
      </c>
      <c r="AF2471" s="57" t="s">
        <v>2954</v>
      </c>
      <c r="AG2471" s="58" t="s">
        <v>173</v>
      </c>
      <c r="AH2471" s="52">
        <f t="shared" si="273"/>
        <v>44196</v>
      </c>
      <c r="AI2471" s="52">
        <f t="shared" si="274"/>
        <v>44196</v>
      </c>
      <c r="AJ2471" s="53" t="s">
        <v>402</v>
      </c>
      <c r="AK2471" s="67"/>
      <c r="AL2471" s="67"/>
    </row>
    <row r="2472" spans="1:38" ht="15" customHeight="1">
      <c r="A2472" s="51">
        <f t="shared" si="270"/>
        <v>2020</v>
      </c>
      <c r="B2472" s="52">
        <v>44105</v>
      </c>
      <c r="C2472" s="52">
        <v>44196</v>
      </c>
      <c r="D2472" s="53" t="s">
        <v>96</v>
      </c>
      <c r="E2472" s="53">
        <v>290</v>
      </c>
      <c r="F2472" s="53" t="s">
        <v>251</v>
      </c>
      <c r="G2472" s="53" t="s">
        <v>251</v>
      </c>
      <c r="H2472" s="53" t="s">
        <v>293</v>
      </c>
      <c r="I2472" s="53" t="s">
        <v>2817</v>
      </c>
      <c r="J2472" s="53" t="s">
        <v>2818</v>
      </c>
      <c r="K2472" s="53" t="s">
        <v>306</v>
      </c>
      <c r="L2472" s="53" t="s">
        <v>101</v>
      </c>
      <c r="M2472" s="53" t="s">
        <v>2780</v>
      </c>
      <c r="N2472" s="53" t="s">
        <v>103</v>
      </c>
      <c r="O2472" s="53">
        <v>0</v>
      </c>
      <c r="P2472" s="54">
        <v>0</v>
      </c>
      <c r="Q2472" s="53" t="s">
        <v>121</v>
      </c>
      <c r="R2472" s="53" t="s">
        <v>122</v>
      </c>
      <c r="S2472" s="53" t="s">
        <v>122</v>
      </c>
      <c r="T2472" s="53" t="s">
        <v>121</v>
      </c>
      <c r="U2472" s="53" t="s">
        <v>122</v>
      </c>
      <c r="V2472" s="53" t="s">
        <v>122</v>
      </c>
      <c r="W2472" s="53" t="s">
        <v>296</v>
      </c>
      <c r="X2472" s="55">
        <f t="shared" si="271"/>
        <v>44105</v>
      </c>
      <c r="Y2472" s="55">
        <v>44196</v>
      </c>
      <c r="Z2472" s="53">
        <f t="shared" si="269"/>
        <v>2457</v>
      </c>
      <c r="AA2472" s="54">
        <v>661.2</v>
      </c>
      <c r="AB2472" s="54">
        <v>0</v>
      </c>
      <c r="AC2472" s="52"/>
      <c r="AD2472" s="56" t="s">
        <v>400</v>
      </c>
      <c r="AE2472" s="53">
        <f t="shared" si="272"/>
        <v>2465</v>
      </c>
      <c r="AF2472" s="57" t="s">
        <v>2954</v>
      </c>
      <c r="AG2472" s="58" t="s">
        <v>173</v>
      </c>
      <c r="AH2472" s="52">
        <f t="shared" si="273"/>
        <v>44196</v>
      </c>
      <c r="AI2472" s="52">
        <f t="shared" si="274"/>
        <v>44196</v>
      </c>
      <c r="AJ2472" s="53" t="s">
        <v>402</v>
      </c>
      <c r="AK2472" s="67"/>
      <c r="AL2472" s="67"/>
    </row>
    <row r="2473" spans="1:38" ht="15" customHeight="1">
      <c r="A2473" s="51">
        <f t="shared" ref="A2473" si="276">YEAR(B2473)</f>
        <v>2020</v>
      </c>
      <c r="B2473" s="52">
        <v>44105</v>
      </c>
      <c r="C2473" s="52">
        <v>44196</v>
      </c>
      <c r="D2473" s="53" t="s">
        <v>96</v>
      </c>
      <c r="E2473" s="53">
        <v>203</v>
      </c>
      <c r="F2473" s="53" t="s">
        <v>307</v>
      </c>
      <c r="G2473" s="53" t="s">
        <v>126</v>
      </c>
      <c r="H2473" s="53" t="s">
        <v>127</v>
      </c>
      <c r="I2473" s="53" t="s">
        <v>1366</v>
      </c>
      <c r="J2473" s="53" t="s">
        <v>1367</v>
      </c>
      <c r="K2473" s="53" t="s">
        <v>1368</v>
      </c>
      <c r="L2473" s="53" t="s">
        <v>102</v>
      </c>
      <c r="M2473" s="53" t="s">
        <v>1711</v>
      </c>
      <c r="N2473" s="53" t="s">
        <v>103</v>
      </c>
      <c r="O2473" s="53">
        <v>0</v>
      </c>
      <c r="P2473" s="54">
        <v>0</v>
      </c>
      <c r="Q2473" s="53" t="s">
        <v>121</v>
      </c>
      <c r="R2473" s="53" t="s">
        <v>122</v>
      </c>
      <c r="S2473" s="53" t="s">
        <v>122</v>
      </c>
      <c r="T2473" s="53" t="s">
        <v>121</v>
      </c>
      <c r="U2473" s="53" t="s">
        <v>122</v>
      </c>
      <c r="V2473" s="53" t="s">
        <v>122</v>
      </c>
      <c r="W2473" s="53" t="s">
        <v>397</v>
      </c>
      <c r="X2473" s="55">
        <f t="shared" si="271"/>
        <v>44105</v>
      </c>
      <c r="Y2473" s="55">
        <v>44196</v>
      </c>
      <c r="Z2473" s="53">
        <f t="shared" si="269"/>
        <v>2458</v>
      </c>
      <c r="AA2473" s="54">
        <v>2610</v>
      </c>
      <c r="AB2473" s="54">
        <v>0</v>
      </c>
      <c r="AC2473" s="52"/>
      <c r="AD2473" s="56" t="s">
        <v>400</v>
      </c>
      <c r="AE2473" s="53">
        <f t="shared" si="272"/>
        <v>2466</v>
      </c>
      <c r="AF2473" s="57" t="s">
        <v>2955</v>
      </c>
      <c r="AG2473" s="58" t="s">
        <v>173</v>
      </c>
      <c r="AH2473" s="52">
        <f t="shared" si="273"/>
        <v>44196</v>
      </c>
      <c r="AI2473" s="52">
        <f t="shared" si="274"/>
        <v>44196</v>
      </c>
      <c r="AJ2473" s="53" t="s">
        <v>402</v>
      </c>
      <c r="AK2473" s="67"/>
      <c r="AL2473" s="67"/>
    </row>
    <row r="2474" spans="1:38" ht="15" customHeight="1">
      <c r="A2474" s="51">
        <f t="shared" si="270"/>
        <v>2020</v>
      </c>
      <c r="B2474" s="52">
        <v>44105</v>
      </c>
      <c r="C2474" s="52">
        <v>44196</v>
      </c>
      <c r="D2474" s="53" t="s">
        <v>96</v>
      </c>
      <c r="E2474" s="53">
        <v>290</v>
      </c>
      <c r="F2474" s="53" t="s">
        <v>251</v>
      </c>
      <c r="G2474" s="53" t="s">
        <v>251</v>
      </c>
      <c r="H2474" s="53" t="s">
        <v>293</v>
      </c>
      <c r="I2474" s="53" t="s">
        <v>2817</v>
      </c>
      <c r="J2474" s="53" t="s">
        <v>2818</v>
      </c>
      <c r="K2474" s="53" t="s">
        <v>306</v>
      </c>
      <c r="L2474" s="53" t="s">
        <v>101</v>
      </c>
      <c r="M2474" s="53" t="s">
        <v>2780</v>
      </c>
      <c r="N2474" s="53" t="s">
        <v>103</v>
      </c>
      <c r="O2474" s="53">
        <v>0</v>
      </c>
      <c r="P2474" s="54">
        <v>0</v>
      </c>
      <c r="Q2474" s="53" t="s">
        <v>121</v>
      </c>
      <c r="R2474" s="53" t="s">
        <v>122</v>
      </c>
      <c r="S2474" s="53" t="s">
        <v>122</v>
      </c>
      <c r="T2474" s="53" t="s">
        <v>121</v>
      </c>
      <c r="U2474" s="53" t="s">
        <v>122</v>
      </c>
      <c r="V2474" s="53" t="s">
        <v>122</v>
      </c>
      <c r="W2474" s="53" t="s">
        <v>296</v>
      </c>
      <c r="X2474" s="55">
        <f t="shared" si="271"/>
        <v>44105</v>
      </c>
      <c r="Y2474" s="55">
        <v>44196</v>
      </c>
      <c r="Z2474" s="53">
        <f t="shared" si="269"/>
        <v>2459</v>
      </c>
      <c r="AA2474" s="54">
        <v>528.96</v>
      </c>
      <c r="AB2474" s="54">
        <v>0</v>
      </c>
      <c r="AC2474" s="52"/>
      <c r="AD2474" s="56" t="s">
        <v>400</v>
      </c>
      <c r="AE2474" s="53">
        <f t="shared" si="272"/>
        <v>2467</v>
      </c>
      <c r="AF2474" s="57" t="s">
        <v>2956</v>
      </c>
      <c r="AG2474" s="58" t="s">
        <v>173</v>
      </c>
      <c r="AH2474" s="52">
        <f t="shared" si="273"/>
        <v>44196</v>
      </c>
      <c r="AI2474" s="52">
        <f t="shared" si="274"/>
        <v>44196</v>
      </c>
      <c r="AJ2474" s="53" t="s">
        <v>402</v>
      </c>
      <c r="AK2474" s="67"/>
      <c r="AL2474" s="67"/>
    </row>
    <row r="2475" spans="1:38" ht="15" customHeight="1">
      <c r="A2475" s="51">
        <f t="shared" si="270"/>
        <v>2020</v>
      </c>
      <c r="B2475" s="52">
        <v>44105</v>
      </c>
      <c r="C2475" s="52">
        <v>44196</v>
      </c>
      <c r="D2475" s="53" t="s">
        <v>96</v>
      </c>
      <c r="E2475" s="53">
        <v>290</v>
      </c>
      <c r="F2475" s="53" t="s">
        <v>251</v>
      </c>
      <c r="G2475" s="53" t="s">
        <v>251</v>
      </c>
      <c r="H2475" s="53" t="s">
        <v>293</v>
      </c>
      <c r="I2475" s="53" t="s">
        <v>2817</v>
      </c>
      <c r="J2475" s="53" t="s">
        <v>2818</v>
      </c>
      <c r="K2475" s="53" t="s">
        <v>306</v>
      </c>
      <c r="L2475" s="53" t="s">
        <v>101</v>
      </c>
      <c r="M2475" s="53" t="s">
        <v>2780</v>
      </c>
      <c r="N2475" s="53" t="s">
        <v>103</v>
      </c>
      <c r="O2475" s="53">
        <v>0</v>
      </c>
      <c r="P2475" s="54">
        <v>0</v>
      </c>
      <c r="Q2475" s="53" t="s">
        <v>121</v>
      </c>
      <c r="R2475" s="53" t="s">
        <v>122</v>
      </c>
      <c r="S2475" s="53" t="s">
        <v>122</v>
      </c>
      <c r="T2475" s="53" t="s">
        <v>121</v>
      </c>
      <c r="U2475" s="53" t="s">
        <v>122</v>
      </c>
      <c r="V2475" s="53" t="s">
        <v>122</v>
      </c>
      <c r="W2475" s="53" t="s">
        <v>296</v>
      </c>
      <c r="X2475" s="55">
        <f t="shared" si="271"/>
        <v>44105</v>
      </c>
      <c r="Y2475" s="55">
        <v>44196</v>
      </c>
      <c r="Z2475" s="53">
        <f t="shared" si="269"/>
        <v>2460</v>
      </c>
      <c r="AA2475" s="54">
        <v>528.96</v>
      </c>
      <c r="AB2475" s="54">
        <v>0</v>
      </c>
      <c r="AC2475" s="52"/>
      <c r="AD2475" s="56" t="s">
        <v>400</v>
      </c>
      <c r="AE2475" s="53">
        <f t="shared" si="272"/>
        <v>2468</v>
      </c>
      <c r="AF2475" s="57" t="s">
        <v>2956</v>
      </c>
      <c r="AG2475" s="58" t="s">
        <v>173</v>
      </c>
      <c r="AH2475" s="52">
        <f t="shared" si="273"/>
        <v>44196</v>
      </c>
      <c r="AI2475" s="52">
        <f t="shared" si="274"/>
        <v>44196</v>
      </c>
      <c r="AJ2475" s="53" t="s">
        <v>402</v>
      </c>
      <c r="AK2475" s="67"/>
      <c r="AL2475" s="67"/>
    </row>
    <row r="2476" spans="1:38" ht="15" customHeight="1">
      <c r="A2476" s="51">
        <f t="shared" si="270"/>
        <v>2020</v>
      </c>
      <c r="B2476" s="52">
        <v>44105</v>
      </c>
      <c r="C2476" s="52">
        <v>44196</v>
      </c>
      <c r="D2476" s="53" t="s">
        <v>96</v>
      </c>
      <c r="E2476" s="53">
        <v>290</v>
      </c>
      <c r="F2476" s="53" t="s">
        <v>251</v>
      </c>
      <c r="G2476" s="53" t="s">
        <v>251</v>
      </c>
      <c r="H2476" s="53" t="s">
        <v>293</v>
      </c>
      <c r="I2476" s="53" t="s">
        <v>2817</v>
      </c>
      <c r="J2476" s="53" t="s">
        <v>2818</v>
      </c>
      <c r="K2476" s="53" t="s">
        <v>306</v>
      </c>
      <c r="L2476" s="53" t="s">
        <v>101</v>
      </c>
      <c r="M2476" s="53" t="s">
        <v>2780</v>
      </c>
      <c r="N2476" s="53" t="s">
        <v>103</v>
      </c>
      <c r="O2476" s="53">
        <v>0</v>
      </c>
      <c r="P2476" s="54">
        <v>0</v>
      </c>
      <c r="Q2476" s="53" t="s">
        <v>121</v>
      </c>
      <c r="R2476" s="53" t="s">
        <v>122</v>
      </c>
      <c r="S2476" s="53" t="s">
        <v>122</v>
      </c>
      <c r="T2476" s="53" t="s">
        <v>121</v>
      </c>
      <c r="U2476" s="53" t="s">
        <v>122</v>
      </c>
      <c r="V2476" s="53" t="s">
        <v>122</v>
      </c>
      <c r="W2476" s="53" t="s">
        <v>296</v>
      </c>
      <c r="X2476" s="55">
        <f t="shared" si="271"/>
        <v>44105</v>
      </c>
      <c r="Y2476" s="55">
        <v>44196</v>
      </c>
      <c r="Z2476" s="53">
        <f t="shared" si="269"/>
        <v>2461</v>
      </c>
      <c r="AA2476" s="54">
        <v>528.96</v>
      </c>
      <c r="AB2476" s="54">
        <v>0</v>
      </c>
      <c r="AC2476" s="52"/>
      <c r="AD2476" s="56" t="s">
        <v>400</v>
      </c>
      <c r="AE2476" s="53">
        <f t="shared" si="272"/>
        <v>2469</v>
      </c>
      <c r="AF2476" s="57" t="s">
        <v>2956</v>
      </c>
      <c r="AG2476" s="58" t="s">
        <v>173</v>
      </c>
      <c r="AH2476" s="52">
        <f t="shared" si="273"/>
        <v>44196</v>
      </c>
      <c r="AI2476" s="52">
        <f t="shared" si="274"/>
        <v>44196</v>
      </c>
      <c r="AJ2476" s="53" t="s">
        <v>402</v>
      </c>
      <c r="AK2476" s="67"/>
      <c r="AL2476" s="67"/>
    </row>
    <row r="2477" spans="1:38" ht="15" customHeight="1">
      <c r="A2477" s="51">
        <f t="shared" si="270"/>
        <v>2020</v>
      </c>
      <c r="B2477" s="52">
        <v>44105</v>
      </c>
      <c r="C2477" s="52">
        <v>44196</v>
      </c>
      <c r="D2477" s="53" t="s">
        <v>96</v>
      </c>
      <c r="E2477" s="53">
        <v>290</v>
      </c>
      <c r="F2477" s="53" t="s">
        <v>251</v>
      </c>
      <c r="G2477" s="53" t="s">
        <v>251</v>
      </c>
      <c r="H2477" s="53" t="s">
        <v>293</v>
      </c>
      <c r="I2477" s="53" t="s">
        <v>2817</v>
      </c>
      <c r="J2477" s="53" t="s">
        <v>2818</v>
      </c>
      <c r="K2477" s="53" t="s">
        <v>306</v>
      </c>
      <c r="L2477" s="53" t="s">
        <v>101</v>
      </c>
      <c r="M2477" s="53" t="s">
        <v>2780</v>
      </c>
      <c r="N2477" s="53" t="s">
        <v>103</v>
      </c>
      <c r="O2477" s="53">
        <v>0</v>
      </c>
      <c r="P2477" s="54">
        <v>0</v>
      </c>
      <c r="Q2477" s="53" t="s">
        <v>121</v>
      </c>
      <c r="R2477" s="53" t="s">
        <v>122</v>
      </c>
      <c r="S2477" s="53" t="s">
        <v>122</v>
      </c>
      <c r="T2477" s="53" t="s">
        <v>121</v>
      </c>
      <c r="U2477" s="53" t="s">
        <v>122</v>
      </c>
      <c r="V2477" s="53" t="s">
        <v>122</v>
      </c>
      <c r="W2477" s="53" t="s">
        <v>296</v>
      </c>
      <c r="X2477" s="55">
        <f t="shared" si="271"/>
        <v>44105</v>
      </c>
      <c r="Y2477" s="55">
        <v>44196</v>
      </c>
      <c r="Z2477" s="53">
        <f t="shared" si="269"/>
        <v>2462</v>
      </c>
      <c r="AA2477" s="54">
        <v>528.96</v>
      </c>
      <c r="AB2477" s="54">
        <v>0</v>
      </c>
      <c r="AC2477" s="52"/>
      <c r="AD2477" s="56" t="s">
        <v>400</v>
      </c>
      <c r="AE2477" s="53">
        <f t="shared" si="272"/>
        <v>2470</v>
      </c>
      <c r="AF2477" s="57" t="s">
        <v>2956</v>
      </c>
      <c r="AG2477" s="58" t="s">
        <v>173</v>
      </c>
      <c r="AH2477" s="52">
        <f t="shared" si="273"/>
        <v>44196</v>
      </c>
      <c r="AI2477" s="52">
        <f t="shared" si="274"/>
        <v>44196</v>
      </c>
      <c r="AJ2477" s="53" t="s">
        <v>402</v>
      </c>
      <c r="AK2477" s="67"/>
      <c r="AL2477" s="67"/>
    </row>
    <row r="2478" spans="1:38" ht="15" customHeight="1">
      <c r="A2478" s="51">
        <f t="shared" si="270"/>
        <v>2020</v>
      </c>
      <c r="B2478" s="52">
        <v>44105</v>
      </c>
      <c r="C2478" s="52">
        <v>44196</v>
      </c>
      <c r="D2478" s="53" t="s">
        <v>96</v>
      </c>
      <c r="E2478" s="53">
        <v>290</v>
      </c>
      <c r="F2478" s="53" t="s">
        <v>251</v>
      </c>
      <c r="G2478" s="53" t="s">
        <v>251</v>
      </c>
      <c r="H2478" s="53" t="s">
        <v>293</v>
      </c>
      <c r="I2478" s="53" t="s">
        <v>2817</v>
      </c>
      <c r="J2478" s="53" t="s">
        <v>2818</v>
      </c>
      <c r="K2478" s="53" t="s">
        <v>306</v>
      </c>
      <c r="L2478" s="53" t="s">
        <v>101</v>
      </c>
      <c r="M2478" s="53" t="s">
        <v>2780</v>
      </c>
      <c r="N2478" s="53" t="s">
        <v>103</v>
      </c>
      <c r="O2478" s="53">
        <v>0</v>
      </c>
      <c r="P2478" s="54">
        <v>0</v>
      </c>
      <c r="Q2478" s="53" t="s">
        <v>121</v>
      </c>
      <c r="R2478" s="53" t="s">
        <v>122</v>
      </c>
      <c r="S2478" s="53" t="s">
        <v>122</v>
      </c>
      <c r="T2478" s="53" t="s">
        <v>121</v>
      </c>
      <c r="U2478" s="53" t="s">
        <v>122</v>
      </c>
      <c r="V2478" s="53" t="s">
        <v>122</v>
      </c>
      <c r="W2478" s="53" t="s">
        <v>296</v>
      </c>
      <c r="X2478" s="55">
        <f t="shared" si="271"/>
        <v>44105</v>
      </c>
      <c r="Y2478" s="55">
        <v>44196</v>
      </c>
      <c r="Z2478" s="53">
        <f t="shared" si="269"/>
        <v>2463</v>
      </c>
      <c r="AA2478" s="54">
        <v>528.96</v>
      </c>
      <c r="AB2478" s="54">
        <v>0</v>
      </c>
      <c r="AC2478" s="52"/>
      <c r="AD2478" s="56" t="s">
        <v>400</v>
      </c>
      <c r="AE2478" s="53">
        <f t="shared" si="272"/>
        <v>2471</v>
      </c>
      <c r="AF2478" s="57" t="s">
        <v>2956</v>
      </c>
      <c r="AG2478" s="58" t="s">
        <v>173</v>
      </c>
      <c r="AH2478" s="52">
        <f t="shared" si="273"/>
        <v>44196</v>
      </c>
      <c r="AI2478" s="52">
        <f t="shared" si="274"/>
        <v>44196</v>
      </c>
      <c r="AJ2478" s="53" t="s">
        <v>402</v>
      </c>
      <c r="AK2478" s="67"/>
      <c r="AL2478" s="67"/>
    </row>
    <row r="2479" spans="1:38" ht="15" customHeight="1">
      <c r="A2479" s="51">
        <f t="shared" si="270"/>
        <v>2020</v>
      </c>
      <c r="B2479" s="52">
        <v>44105</v>
      </c>
      <c r="C2479" s="52">
        <v>44196</v>
      </c>
      <c r="D2479" s="53" t="s">
        <v>96</v>
      </c>
      <c r="E2479" s="53">
        <v>290</v>
      </c>
      <c r="F2479" s="53" t="s">
        <v>251</v>
      </c>
      <c r="G2479" s="53" t="s">
        <v>251</v>
      </c>
      <c r="H2479" s="53" t="s">
        <v>293</v>
      </c>
      <c r="I2479" s="53" t="s">
        <v>2817</v>
      </c>
      <c r="J2479" s="53" t="s">
        <v>2818</v>
      </c>
      <c r="K2479" s="53" t="s">
        <v>306</v>
      </c>
      <c r="L2479" s="53" t="s">
        <v>101</v>
      </c>
      <c r="M2479" s="53" t="s">
        <v>2780</v>
      </c>
      <c r="N2479" s="53" t="s">
        <v>103</v>
      </c>
      <c r="O2479" s="53">
        <v>0</v>
      </c>
      <c r="P2479" s="54">
        <v>0</v>
      </c>
      <c r="Q2479" s="53" t="s">
        <v>121</v>
      </c>
      <c r="R2479" s="53" t="s">
        <v>122</v>
      </c>
      <c r="S2479" s="53" t="s">
        <v>122</v>
      </c>
      <c r="T2479" s="53" t="s">
        <v>121</v>
      </c>
      <c r="U2479" s="53" t="s">
        <v>122</v>
      </c>
      <c r="V2479" s="53" t="s">
        <v>122</v>
      </c>
      <c r="W2479" s="53" t="s">
        <v>296</v>
      </c>
      <c r="X2479" s="55">
        <f t="shared" si="271"/>
        <v>44105</v>
      </c>
      <c r="Y2479" s="55">
        <v>44196</v>
      </c>
      <c r="Z2479" s="53">
        <f t="shared" si="269"/>
        <v>2464</v>
      </c>
      <c r="AA2479" s="54">
        <v>528.96</v>
      </c>
      <c r="AB2479" s="54">
        <v>0</v>
      </c>
      <c r="AC2479" s="52"/>
      <c r="AD2479" s="56" t="s">
        <v>400</v>
      </c>
      <c r="AE2479" s="53">
        <f t="shared" si="272"/>
        <v>2472</v>
      </c>
      <c r="AF2479" s="57" t="s">
        <v>2956</v>
      </c>
      <c r="AG2479" s="58" t="s">
        <v>173</v>
      </c>
      <c r="AH2479" s="52">
        <f t="shared" si="273"/>
        <v>44196</v>
      </c>
      <c r="AI2479" s="52">
        <f t="shared" si="274"/>
        <v>44196</v>
      </c>
      <c r="AJ2479" s="53" t="s">
        <v>402</v>
      </c>
      <c r="AK2479" s="67"/>
      <c r="AL2479" s="67"/>
    </row>
    <row r="2480" spans="1:38" ht="15" customHeight="1">
      <c r="A2480" s="51">
        <f t="shared" si="270"/>
        <v>2020</v>
      </c>
      <c r="B2480" s="52">
        <v>44105</v>
      </c>
      <c r="C2480" s="52">
        <v>44196</v>
      </c>
      <c r="D2480" s="53" t="s">
        <v>96</v>
      </c>
      <c r="E2480" s="53">
        <v>290</v>
      </c>
      <c r="F2480" s="53" t="s">
        <v>251</v>
      </c>
      <c r="G2480" s="53" t="s">
        <v>251</v>
      </c>
      <c r="H2480" s="53" t="s">
        <v>293</v>
      </c>
      <c r="I2480" s="53" t="s">
        <v>2817</v>
      </c>
      <c r="J2480" s="53" t="s">
        <v>2818</v>
      </c>
      <c r="K2480" s="53" t="s">
        <v>306</v>
      </c>
      <c r="L2480" s="53" t="s">
        <v>101</v>
      </c>
      <c r="M2480" s="53" t="s">
        <v>2780</v>
      </c>
      <c r="N2480" s="53" t="s">
        <v>103</v>
      </c>
      <c r="O2480" s="53">
        <v>0</v>
      </c>
      <c r="P2480" s="54">
        <v>0</v>
      </c>
      <c r="Q2480" s="53" t="s">
        <v>121</v>
      </c>
      <c r="R2480" s="53" t="s">
        <v>122</v>
      </c>
      <c r="S2480" s="53" t="s">
        <v>122</v>
      </c>
      <c r="T2480" s="53" t="s">
        <v>121</v>
      </c>
      <c r="U2480" s="53" t="s">
        <v>122</v>
      </c>
      <c r="V2480" s="53" t="s">
        <v>122</v>
      </c>
      <c r="W2480" s="53" t="s">
        <v>296</v>
      </c>
      <c r="X2480" s="55">
        <f t="shared" si="271"/>
        <v>44105</v>
      </c>
      <c r="Y2480" s="55">
        <v>44196</v>
      </c>
      <c r="Z2480" s="53">
        <f t="shared" si="269"/>
        <v>2465</v>
      </c>
      <c r="AA2480" s="54">
        <v>528.96</v>
      </c>
      <c r="AB2480" s="54">
        <v>0</v>
      </c>
      <c r="AC2480" s="52"/>
      <c r="AD2480" s="56" t="s">
        <v>400</v>
      </c>
      <c r="AE2480" s="53">
        <f t="shared" si="272"/>
        <v>2473</v>
      </c>
      <c r="AF2480" s="57" t="s">
        <v>2956</v>
      </c>
      <c r="AG2480" s="58" t="s">
        <v>173</v>
      </c>
      <c r="AH2480" s="52">
        <f t="shared" si="273"/>
        <v>44196</v>
      </c>
      <c r="AI2480" s="52">
        <f t="shared" si="274"/>
        <v>44196</v>
      </c>
      <c r="AJ2480" s="53" t="s">
        <v>402</v>
      </c>
      <c r="AK2480" s="67"/>
      <c r="AL2480" s="67"/>
    </row>
    <row r="2481" spans="1:38" ht="15" customHeight="1">
      <c r="A2481" s="51">
        <f t="shared" si="270"/>
        <v>2020</v>
      </c>
      <c r="B2481" s="52">
        <v>44105</v>
      </c>
      <c r="C2481" s="52">
        <v>44196</v>
      </c>
      <c r="D2481" s="53" t="s">
        <v>96</v>
      </c>
      <c r="E2481" s="53">
        <v>290</v>
      </c>
      <c r="F2481" s="53" t="s">
        <v>251</v>
      </c>
      <c r="G2481" s="53" t="s">
        <v>251</v>
      </c>
      <c r="H2481" s="53" t="s">
        <v>293</v>
      </c>
      <c r="I2481" s="53" t="s">
        <v>2817</v>
      </c>
      <c r="J2481" s="53" t="s">
        <v>2818</v>
      </c>
      <c r="K2481" s="53" t="s">
        <v>306</v>
      </c>
      <c r="L2481" s="53" t="s">
        <v>101</v>
      </c>
      <c r="M2481" s="53" t="s">
        <v>2780</v>
      </c>
      <c r="N2481" s="53" t="s">
        <v>103</v>
      </c>
      <c r="O2481" s="53">
        <v>0</v>
      </c>
      <c r="P2481" s="54">
        <v>0</v>
      </c>
      <c r="Q2481" s="53" t="s">
        <v>121</v>
      </c>
      <c r="R2481" s="53" t="s">
        <v>122</v>
      </c>
      <c r="S2481" s="53" t="s">
        <v>122</v>
      </c>
      <c r="T2481" s="53" t="s">
        <v>121</v>
      </c>
      <c r="U2481" s="53" t="s">
        <v>122</v>
      </c>
      <c r="V2481" s="53" t="s">
        <v>122</v>
      </c>
      <c r="W2481" s="53" t="s">
        <v>296</v>
      </c>
      <c r="X2481" s="55">
        <f t="shared" si="271"/>
        <v>44105</v>
      </c>
      <c r="Y2481" s="55">
        <v>44196</v>
      </c>
      <c r="Z2481" s="53">
        <f t="shared" si="269"/>
        <v>2466</v>
      </c>
      <c r="AA2481" s="54">
        <v>528.96</v>
      </c>
      <c r="AB2481" s="54">
        <v>0</v>
      </c>
      <c r="AC2481" s="52"/>
      <c r="AD2481" s="56" t="s">
        <v>400</v>
      </c>
      <c r="AE2481" s="53">
        <f t="shared" si="272"/>
        <v>2474</v>
      </c>
      <c r="AF2481" s="57" t="s">
        <v>2956</v>
      </c>
      <c r="AG2481" s="58" t="s">
        <v>173</v>
      </c>
      <c r="AH2481" s="52">
        <f t="shared" si="273"/>
        <v>44196</v>
      </c>
      <c r="AI2481" s="52">
        <f t="shared" si="274"/>
        <v>44196</v>
      </c>
      <c r="AJ2481" s="53" t="s">
        <v>402</v>
      </c>
      <c r="AK2481" s="67"/>
      <c r="AL2481" s="67"/>
    </row>
    <row r="2482" spans="1:38" ht="15" customHeight="1">
      <c r="A2482" s="51">
        <f t="shared" si="270"/>
        <v>2020</v>
      </c>
      <c r="B2482" s="52">
        <v>44105</v>
      </c>
      <c r="C2482" s="52">
        <v>44196</v>
      </c>
      <c r="D2482" s="53" t="s">
        <v>96</v>
      </c>
      <c r="E2482" s="53">
        <v>290</v>
      </c>
      <c r="F2482" s="53" t="s">
        <v>251</v>
      </c>
      <c r="G2482" s="53" t="s">
        <v>251</v>
      </c>
      <c r="H2482" s="53" t="s">
        <v>293</v>
      </c>
      <c r="I2482" s="53" t="s">
        <v>2817</v>
      </c>
      <c r="J2482" s="53" t="s">
        <v>2818</v>
      </c>
      <c r="K2482" s="53" t="s">
        <v>306</v>
      </c>
      <c r="L2482" s="53" t="s">
        <v>101</v>
      </c>
      <c r="M2482" s="53" t="s">
        <v>2780</v>
      </c>
      <c r="N2482" s="53" t="s">
        <v>103</v>
      </c>
      <c r="O2482" s="53">
        <v>0</v>
      </c>
      <c r="P2482" s="54">
        <v>0</v>
      </c>
      <c r="Q2482" s="53" t="s">
        <v>121</v>
      </c>
      <c r="R2482" s="53" t="s">
        <v>122</v>
      </c>
      <c r="S2482" s="53" t="s">
        <v>122</v>
      </c>
      <c r="T2482" s="53" t="s">
        <v>121</v>
      </c>
      <c r="U2482" s="53" t="s">
        <v>122</v>
      </c>
      <c r="V2482" s="53" t="s">
        <v>122</v>
      </c>
      <c r="W2482" s="53" t="s">
        <v>296</v>
      </c>
      <c r="X2482" s="55">
        <f t="shared" si="271"/>
        <v>44105</v>
      </c>
      <c r="Y2482" s="55">
        <v>44196</v>
      </c>
      <c r="Z2482" s="53">
        <f t="shared" si="269"/>
        <v>2467</v>
      </c>
      <c r="AA2482" s="54">
        <v>528.96</v>
      </c>
      <c r="AB2482" s="54">
        <v>0</v>
      </c>
      <c r="AC2482" s="52"/>
      <c r="AD2482" s="56" t="s">
        <v>400</v>
      </c>
      <c r="AE2482" s="53">
        <f t="shared" si="272"/>
        <v>2475</v>
      </c>
      <c r="AF2482" s="57" t="s">
        <v>2956</v>
      </c>
      <c r="AG2482" s="58" t="s">
        <v>173</v>
      </c>
      <c r="AH2482" s="52">
        <f t="shared" si="273"/>
        <v>44196</v>
      </c>
      <c r="AI2482" s="52">
        <f t="shared" si="274"/>
        <v>44196</v>
      </c>
      <c r="AJ2482" s="53" t="s">
        <v>402</v>
      </c>
      <c r="AK2482" s="67"/>
      <c r="AL2482" s="67"/>
    </row>
    <row r="2483" spans="1:38" ht="15" customHeight="1">
      <c r="A2483" s="51">
        <f t="shared" si="270"/>
        <v>2020</v>
      </c>
      <c r="B2483" s="52">
        <v>44105</v>
      </c>
      <c r="C2483" s="52">
        <v>44196</v>
      </c>
      <c r="D2483" s="53" t="s">
        <v>96</v>
      </c>
      <c r="E2483" s="53">
        <v>290</v>
      </c>
      <c r="F2483" s="53" t="s">
        <v>251</v>
      </c>
      <c r="G2483" s="53" t="s">
        <v>251</v>
      </c>
      <c r="H2483" s="53" t="s">
        <v>293</v>
      </c>
      <c r="I2483" s="53" t="s">
        <v>2817</v>
      </c>
      <c r="J2483" s="53" t="s">
        <v>2818</v>
      </c>
      <c r="K2483" s="53" t="s">
        <v>306</v>
      </c>
      <c r="L2483" s="53" t="s">
        <v>101</v>
      </c>
      <c r="M2483" s="53" t="s">
        <v>2780</v>
      </c>
      <c r="N2483" s="53" t="s">
        <v>103</v>
      </c>
      <c r="O2483" s="53">
        <v>0</v>
      </c>
      <c r="P2483" s="54">
        <v>0</v>
      </c>
      <c r="Q2483" s="53" t="s">
        <v>121</v>
      </c>
      <c r="R2483" s="53" t="s">
        <v>122</v>
      </c>
      <c r="S2483" s="53" t="s">
        <v>122</v>
      </c>
      <c r="T2483" s="53" t="s">
        <v>121</v>
      </c>
      <c r="U2483" s="53" t="s">
        <v>122</v>
      </c>
      <c r="V2483" s="53" t="s">
        <v>122</v>
      </c>
      <c r="W2483" s="53" t="s">
        <v>296</v>
      </c>
      <c r="X2483" s="55">
        <f t="shared" si="271"/>
        <v>44105</v>
      </c>
      <c r="Y2483" s="55">
        <v>44196</v>
      </c>
      <c r="Z2483" s="53">
        <f t="shared" si="269"/>
        <v>2468</v>
      </c>
      <c r="AA2483" s="54">
        <v>528.96</v>
      </c>
      <c r="AB2483" s="54">
        <v>0</v>
      </c>
      <c r="AC2483" s="52"/>
      <c r="AD2483" s="56" t="s">
        <v>400</v>
      </c>
      <c r="AE2483" s="53">
        <f t="shared" si="272"/>
        <v>2476</v>
      </c>
      <c r="AF2483" s="57" t="s">
        <v>2956</v>
      </c>
      <c r="AG2483" s="58" t="s">
        <v>173</v>
      </c>
      <c r="AH2483" s="52">
        <f t="shared" si="273"/>
        <v>44196</v>
      </c>
      <c r="AI2483" s="52">
        <f t="shared" si="274"/>
        <v>44196</v>
      </c>
      <c r="AJ2483" s="53" t="s">
        <v>402</v>
      </c>
      <c r="AK2483" s="67"/>
      <c r="AL2483" s="67"/>
    </row>
    <row r="2484" spans="1:38" ht="15" customHeight="1">
      <c r="A2484" s="51">
        <f t="shared" si="270"/>
        <v>2020</v>
      </c>
      <c r="B2484" s="52">
        <v>44105</v>
      </c>
      <c r="C2484" s="52">
        <v>44196</v>
      </c>
      <c r="D2484" s="53" t="s">
        <v>96</v>
      </c>
      <c r="E2484" s="53">
        <v>290</v>
      </c>
      <c r="F2484" s="53" t="s">
        <v>251</v>
      </c>
      <c r="G2484" s="53" t="s">
        <v>251</v>
      </c>
      <c r="H2484" s="53" t="s">
        <v>293</v>
      </c>
      <c r="I2484" s="53" t="s">
        <v>2817</v>
      </c>
      <c r="J2484" s="53" t="s">
        <v>2818</v>
      </c>
      <c r="K2484" s="53" t="s">
        <v>306</v>
      </c>
      <c r="L2484" s="53" t="s">
        <v>101</v>
      </c>
      <c r="M2484" s="53" t="s">
        <v>2780</v>
      </c>
      <c r="N2484" s="53" t="s">
        <v>103</v>
      </c>
      <c r="O2484" s="53">
        <v>0</v>
      </c>
      <c r="P2484" s="54">
        <v>0</v>
      </c>
      <c r="Q2484" s="53" t="s">
        <v>121</v>
      </c>
      <c r="R2484" s="53" t="s">
        <v>122</v>
      </c>
      <c r="S2484" s="53" t="s">
        <v>122</v>
      </c>
      <c r="T2484" s="53" t="s">
        <v>121</v>
      </c>
      <c r="U2484" s="53" t="s">
        <v>122</v>
      </c>
      <c r="V2484" s="53" t="s">
        <v>122</v>
      </c>
      <c r="W2484" s="53" t="s">
        <v>296</v>
      </c>
      <c r="X2484" s="55">
        <f t="shared" si="271"/>
        <v>44105</v>
      </c>
      <c r="Y2484" s="55">
        <v>44196</v>
      </c>
      <c r="Z2484" s="53">
        <f t="shared" si="269"/>
        <v>2469</v>
      </c>
      <c r="AA2484" s="54">
        <v>528.96</v>
      </c>
      <c r="AB2484" s="54">
        <v>0</v>
      </c>
      <c r="AC2484" s="52"/>
      <c r="AD2484" s="56" t="s">
        <v>400</v>
      </c>
      <c r="AE2484" s="53">
        <f t="shared" si="272"/>
        <v>2477</v>
      </c>
      <c r="AF2484" s="57" t="s">
        <v>2957</v>
      </c>
      <c r="AG2484" s="58" t="s">
        <v>173</v>
      </c>
      <c r="AH2484" s="52">
        <f t="shared" si="273"/>
        <v>44196</v>
      </c>
      <c r="AI2484" s="52">
        <f t="shared" si="274"/>
        <v>44196</v>
      </c>
      <c r="AJ2484" s="53" t="s">
        <v>402</v>
      </c>
      <c r="AK2484" s="67"/>
      <c r="AL2484" s="67"/>
    </row>
    <row r="2485" spans="1:38" ht="15" customHeight="1">
      <c r="A2485" s="51">
        <f t="shared" si="270"/>
        <v>2020</v>
      </c>
      <c r="B2485" s="52">
        <v>44105</v>
      </c>
      <c r="C2485" s="52">
        <v>44196</v>
      </c>
      <c r="D2485" s="53" t="s">
        <v>96</v>
      </c>
      <c r="E2485" s="53">
        <v>290</v>
      </c>
      <c r="F2485" s="53" t="s">
        <v>251</v>
      </c>
      <c r="G2485" s="53" t="s">
        <v>251</v>
      </c>
      <c r="H2485" s="53" t="s">
        <v>293</v>
      </c>
      <c r="I2485" s="53" t="s">
        <v>2817</v>
      </c>
      <c r="J2485" s="53" t="s">
        <v>2818</v>
      </c>
      <c r="K2485" s="53" t="s">
        <v>306</v>
      </c>
      <c r="L2485" s="53" t="s">
        <v>101</v>
      </c>
      <c r="M2485" s="53" t="s">
        <v>2780</v>
      </c>
      <c r="N2485" s="53" t="s">
        <v>103</v>
      </c>
      <c r="O2485" s="53">
        <v>0</v>
      </c>
      <c r="P2485" s="54">
        <v>0</v>
      </c>
      <c r="Q2485" s="53" t="s">
        <v>121</v>
      </c>
      <c r="R2485" s="53" t="s">
        <v>122</v>
      </c>
      <c r="S2485" s="53" t="s">
        <v>122</v>
      </c>
      <c r="T2485" s="53" t="s">
        <v>121</v>
      </c>
      <c r="U2485" s="53" t="s">
        <v>122</v>
      </c>
      <c r="V2485" s="53" t="s">
        <v>122</v>
      </c>
      <c r="W2485" s="53" t="s">
        <v>296</v>
      </c>
      <c r="X2485" s="55">
        <f t="shared" si="271"/>
        <v>44105</v>
      </c>
      <c r="Y2485" s="55">
        <v>44196</v>
      </c>
      <c r="Z2485" s="53">
        <f t="shared" si="269"/>
        <v>2470</v>
      </c>
      <c r="AA2485" s="54">
        <v>528.96</v>
      </c>
      <c r="AB2485" s="54">
        <v>0</v>
      </c>
      <c r="AC2485" s="52"/>
      <c r="AD2485" s="56" t="s">
        <v>400</v>
      </c>
      <c r="AE2485" s="53">
        <f t="shared" si="272"/>
        <v>2478</v>
      </c>
      <c r="AF2485" s="57" t="s">
        <v>2957</v>
      </c>
      <c r="AG2485" s="58" t="s">
        <v>173</v>
      </c>
      <c r="AH2485" s="52">
        <f t="shared" si="273"/>
        <v>44196</v>
      </c>
      <c r="AI2485" s="52">
        <f t="shared" si="274"/>
        <v>44196</v>
      </c>
      <c r="AJ2485" s="53" t="s">
        <v>402</v>
      </c>
      <c r="AK2485" s="67"/>
      <c r="AL2485" s="67"/>
    </row>
    <row r="2486" spans="1:38" ht="15" customHeight="1">
      <c r="A2486" s="51">
        <f t="shared" si="270"/>
        <v>2020</v>
      </c>
      <c r="B2486" s="52">
        <v>44105</v>
      </c>
      <c r="C2486" s="52">
        <v>44196</v>
      </c>
      <c r="D2486" s="53" t="s">
        <v>96</v>
      </c>
      <c r="E2486" s="53">
        <v>290</v>
      </c>
      <c r="F2486" s="53" t="s">
        <v>251</v>
      </c>
      <c r="G2486" s="53" t="s">
        <v>251</v>
      </c>
      <c r="H2486" s="53" t="s">
        <v>293</v>
      </c>
      <c r="I2486" s="53" t="s">
        <v>2817</v>
      </c>
      <c r="J2486" s="53" t="s">
        <v>2818</v>
      </c>
      <c r="K2486" s="53" t="s">
        <v>306</v>
      </c>
      <c r="L2486" s="53" t="s">
        <v>101</v>
      </c>
      <c r="M2486" s="53" t="s">
        <v>2780</v>
      </c>
      <c r="N2486" s="53" t="s">
        <v>103</v>
      </c>
      <c r="O2486" s="53">
        <v>0</v>
      </c>
      <c r="P2486" s="54">
        <v>0</v>
      </c>
      <c r="Q2486" s="53" t="s">
        <v>121</v>
      </c>
      <c r="R2486" s="53" t="s">
        <v>122</v>
      </c>
      <c r="S2486" s="53" t="s">
        <v>122</v>
      </c>
      <c r="T2486" s="53" t="s">
        <v>121</v>
      </c>
      <c r="U2486" s="53" t="s">
        <v>122</v>
      </c>
      <c r="V2486" s="53" t="s">
        <v>122</v>
      </c>
      <c r="W2486" s="53" t="s">
        <v>296</v>
      </c>
      <c r="X2486" s="55">
        <f t="shared" si="271"/>
        <v>44105</v>
      </c>
      <c r="Y2486" s="55">
        <v>44196</v>
      </c>
      <c r="Z2486" s="53">
        <f t="shared" si="269"/>
        <v>2471</v>
      </c>
      <c r="AA2486" s="54">
        <v>528.96</v>
      </c>
      <c r="AB2486" s="54">
        <v>0</v>
      </c>
      <c r="AC2486" s="52"/>
      <c r="AD2486" s="56" t="s">
        <v>400</v>
      </c>
      <c r="AE2486" s="53">
        <f t="shared" si="272"/>
        <v>2479</v>
      </c>
      <c r="AF2486" s="57" t="s">
        <v>2957</v>
      </c>
      <c r="AG2486" s="58" t="s">
        <v>173</v>
      </c>
      <c r="AH2486" s="52">
        <f t="shared" si="273"/>
        <v>44196</v>
      </c>
      <c r="AI2486" s="52">
        <f t="shared" si="274"/>
        <v>44196</v>
      </c>
      <c r="AJ2486" s="53" t="s">
        <v>402</v>
      </c>
      <c r="AK2486" s="67"/>
      <c r="AL2486" s="67"/>
    </row>
    <row r="2487" spans="1:38" ht="15" customHeight="1">
      <c r="A2487" s="51">
        <f t="shared" si="270"/>
        <v>2020</v>
      </c>
      <c r="B2487" s="52">
        <v>44105</v>
      </c>
      <c r="C2487" s="52">
        <v>44196</v>
      </c>
      <c r="D2487" s="53" t="s">
        <v>96</v>
      </c>
      <c r="E2487" s="53">
        <v>290</v>
      </c>
      <c r="F2487" s="53" t="s">
        <v>251</v>
      </c>
      <c r="G2487" s="53" t="s">
        <v>251</v>
      </c>
      <c r="H2487" s="53" t="s">
        <v>293</v>
      </c>
      <c r="I2487" s="53" t="s">
        <v>2817</v>
      </c>
      <c r="J2487" s="53" t="s">
        <v>2818</v>
      </c>
      <c r="K2487" s="53" t="s">
        <v>306</v>
      </c>
      <c r="L2487" s="53" t="s">
        <v>101</v>
      </c>
      <c r="M2487" s="53" t="s">
        <v>2780</v>
      </c>
      <c r="N2487" s="53" t="s">
        <v>103</v>
      </c>
      <c r="O2487" s="53">
        <v>0</v>
      </c>
      <c r="P2487" s="54">
        <v>0</v>
      </c>
      <c r="Q2487" s="53" t="s">
        <v>121</v>
      </c>
      <c r="R2487" s="53" t="s">
        <v>122</v>
      </c>
      <c r="S2487" s="53" t="s">
        <v>122</v>
      </c>
      <c r="T2487" s="53" t="s">
        <v>121</v>
      </c>
      <c r="U2487" s="53" t="s">
        <v>122</v>
      </c>
      <c r="V2487" s="53" t="s">
        <v>122</v>
      </c>
      <c r="W2487" s="53" t="s">
        <v>296</v>
      </c>
      <c r="X2487" s="55">
        <f t="shared" si="271"/>
        <v>44105</v>
      </c>
      <c r="Y2487" s="55">
        <v>44196</v>
      </c>
      <c r="Z2487" s="53">
        <f t="shared" si="269"/>
        <v>2472</v>
      </c>
      <c r="AA2487" s="54">
        <v>528.96</v>
      </c>
      <c r="AB2487" s="54">
        <v>0</v>
      </c>
      <c r="AC2487" s="52"/>
      <c r="AD2487" s="56" t="s">
        <v>400</v>
      </c>
      <c r="AE2487" s="53">
        <f t="shared" si="272"/>
        <v>2480</v>
      </c>
      <c r="AF2487" s="57" t="s">
        <v>2957</v>
      </c>
      <c r="AG2487" s="58" t="s">
        <v>173</v>
      </c>
      <c r="AH2487" s="52">
        <f t="shared" si="273"/>
        <v>44196</v>
      </c>
      <c r="AI2487" s="52">
        <f t="shared" si="274"/>
        <v>44196</v>
      </c>
      <c r="AJ2487" s="53" t="s">
        <v>402</v>
      </c>
      <c r="AK2487" s="67"/>
      <c r="AL2487" s="67"/>
    </row>
    <row r="2488" spans="1:38" ht="15" customHeight="1">
      <c r="A2488" s="51">
        <f t="shared" si="270"/>
        <v>2020</v>
      </c>
      <c r="B2488" s="52">
        <v>44105</v>
      </c>
      <c r="C2488" s="52">
        <v>44196</v>
      </c>
      <c r="D2488" s="53" t="s">
        <v>96</v>
      </c>
      <c r="E2488" s="53">
        <v>290</v>
      </c>
      <c r="F2488" s="53" t="s">
        <v>251</v>
      </c>
      <c r="G2488" s="53" t="s">
        <v>251</v>
      </c>
      <c r="H2488" s="53" t="s">
        <v>293</v>
      </c>
      <c r="I2488" s="53" t="s">
        <v>2817</v>
      </c>
      <c r="J2488" s="53" t="s">
        <v>2818</v>
      </c>
      <c r="K2488" s="53" t="s">
        <v>306</v>
      </c>
      <c r="L2488" s="53" t="s">
        <v>101</v>
      </c>
      <c r="M2488" s="53" t="s">
        <v>2780</v>
      </c>
      <c r="N2488" s="53" t="s">
        <v>103</v>
      </c>
      <c r="O2488" s="53">
        <v>0</v>
      </c>
      <c r="P2488" s="54">
        <v>0</v>
      </c>
      <c r="Q2488" s="53" t="s">
        <v>121</v>
      </c>
      <c r="R2488" s="53" t="s">
        <v>122</v>
      </c>
      <c r="S2488" s="53" t="s">
        <v>122</v>
      </c>
      <c r="T2488" s="53" t="s">
        <v>121</v>
      </c>
      <c r="U2488" s="53" t="s">
        <v>122</v>
      </c>
      <c r="V2488" s="53" t="s">
        <v>122</v>
      </c>
      <c r="W2488" s="53" t="s">
        <v>296</v>
      </c>
      <c r="X2488" s="55">
        <f t="shared" si="271"/>
        <v>44105</v>
      </c>
      <c r="Y2488" s="55">
        <v>44196</v>
      </c>
      <c r="Z2488" s="53">
        <f t="shared" si="269"/>
        <v>2473</v>
      </c>
      <c r="AA2488" s="54">
        <v>528.96</v>
      </c>
      <c r="AB2488" s="54">
        <v>0</v>
      </c>
      <c r="AC2488" s="52"/>
      <c r="AD2488" s="56" t="s">
        <v>400</v>
      </c>
      <c r="AE2488" s="53">
        <f t="shared" si="272"/>
        <v>2481</v>
      </c>
      <c r="AF2488" s="57" t="s">
        <v>2957</v>
      </c>
      <c r="AG2488" s="58" t="s">
        <v>173</v>
      </c>
      <c r="AH2488" s="52">
        <f t="shared" si="273"/>
        <v>44196</v>
      </c>
      <c r="AI2488" s="52">
        <f t="shared" si="274"/>
        <v>44196</v>
      </c>
      <c r="AJ2488" s="53" t="s">
        <v>402</v>
      </c>
      <c r="AK2488" s="67"/>
      <c r="AL2488" s="67"/>
    </row>
    <row r="2489" spans="1:38" ht="15" customHeight="1">
      <c r="A2489" s="51">
        <f t="shared" si="270"/>
        <v>2020</v>
      </c>
      <c r="B2489" s="52">
        <v>44105</v>
      </c>
      <c r="C2489" s="52">
        <v>44196</v>
      </c>
      <c r="D2489" s="53" t="s">
        <v>96</v>
      </c>
      <c r="E2489" s="53">
        <v>290</v>
      </c>
      <c r="F2489" s="53" t="s">
        <v>251</v>
      </c>
      <c r="G2489" s="53" t="s">
        <v>251</v>
      </c>
      <c r="H2489" s="53" t="s">
        <v>293</v>
      </c>
      <c r="I2489" s="53" t="s">
        <v>2817</v>
      </c>
      <c r="J2489" s="53" t="s">
        <v>2818</v>
      </c>
      <c r="K2489" s="53" t="s">
        <v>306</v>
      </c>
      <c r="L2489" s="53" t="s">
        <v>101</v>
      </c>
      <c r="M2489" s="53" t="s">
        <v>2780</v>
      </c>
      <c r="N2489" s="53" t="s">
        <v>103</v>
      </c>
      <c r="O2489" s="53">
        <v>0</v>
      </c>
      <c r="P2489" s="54">
        <v>0</v>
      </c>
      <c r="Q2489" s="53" t="s">
        <v>121</v>
      </c>
      <c r="R2489" s="53" t="s">
        <v>122</v>
      </c>
      <c r="S2489" s="53" t="s">
        <v>122</v>
      </c>
      <c r="T2489" s="53" t="s">
        <v>121</v>
      </c>
      <c r="U2489" s="53" t="s">
        <v>122</v>
      </c>
      <c r="V2489" s="53" t="s">
        <v>122</v>
      </c>
      <c r="W2489" s="53" t="s">
        <v>296</v>
      </c>
      <c r="X2489" s="55">
        <f t="shared" si="271"/>
        <v>44105</v>
      </c>
      <c r="Y2489" s="55">
        <v>44196</v>
      </c>
      <c r="Z2489" s="53">
        <f t="shared" si="269"/>
        <v>2474</v>
      </c>
      <c r="AA2489" s="54">
        <v>528.96</v>
      </c>
      <c r="AB2489" s="54">
        <v>0</v>
      </c>
      <c r="AC2489" s="52"/>
      <c r="AD2489" s="56" t="s">
        <v>400</v>
      </c>
      <c r="AE2489" s="53">
        <f t="shared" si="272"/>
        <v>2482</v>
      </c>
      <c r="AF2489" s="57" t="s">
        <v>2957</v>
      </c>
      <c r="AG2489" s="58" t="s">
        <v>173</v>
      </c>
      <c r="AH2489" s="52">
        <f t="shared" si="273"/>
        <v>44196</v>
      </c>
      <c r="AI2489" s="52">
        <f t="shared" si="274"/>
        <v>44196</v>
      </c>
      <c r="AJ2489" s="53" t="s">
        <v>402</v>
      </c>
      <c r="AK2489" s="67"/>
      <c r="AL2489" s="67"/>
    </row>
    <row r="2490" spans="1:38" ht="15" customHeight="1">
      <c r="A2490" s="51">
        <f t="shared" si="270"/>
        <v>2020</v>
      </c>
      <c r="B2490" s="52">
        <v>44105</v>
      </c>
      <c r="C2490" s="52">
        <v>44196</v>
      </c>
      <c r="D2490" s="53" t="s">
        <v>96</v>
      </c>
      <c r="E2490" s="53">
        <v>290</v>
      </c>
      <c r="F2490" s="53" t="s">
        <v>251</v>
      </c>
      <c r="G2490" s="53" t="s">
        <v>251</v>
      </c>
      <c r="H2490" s="53" t="s">
        <v>293</v>
      </c>
      <c r="I2490" s="53" t="s">
        <v>2817</v>
      </c>
      <c r="J2490" s="53" t="s">
        <v>2818</v>
      </c>
      <c r="K2490" s="53" t="s">
        <v>306</v>
      </c>
      <c r="L2490" s="53" t="s">
        <v>101</v>
      </c>
      <c r="M2490" s="53" t="s">
        <v>2780</v>
      </c>
      <c r="N2490" s="53" t="s">
        <v>103</v>
      </c>
      <c r="O2490" s="53">
        <v>0</v>
      </c>
      <c r="P2490" s="54">
        <v>0</v>
      </c>
      <c r="Q2490" s="53" t="s">
        <v>121</v>
      </c>
      <c r="R2490" s="53" t="s">
        <v>122</v>
      </c>
      <c r="S2490" s="53" t="s">
        <v>122</v>
      </c>
      <c r="T2490" s="53" t="s">
        <v>121</v>
      </c>
      <c r="U2490" s="53" t="s">
        <v>122</v>
      </c>
      <c r="V2490" s="53" t="s">
        <v>122</v>
      </c>
      <c r="W2490" s="53" t="s">
        <v>296</v>
      </c>
      <c r="X2490" s="55">
        <f t="shared" si="271"/>
        <v>44105</v>
      </c>
      <c r="Y2490" s="55">
        <v>44196</v>
      </c>
      <c r="Z2490" s="53">
        <f t="shared" si="269"/>
        <v>2475</v>
      </c>
      <c r="AA2490" s="54">
        <v>528.96</v>
      </c>
      <c r="AB2490" s="54">
        <v>0</v>
      </c>
      <c r="AC2490" s="52"/>
      <c r="AD2490" s="56" t="s">
        <v>400</v>
      </c>
      <c r="AE2490" s="53">
        <f t="shared" si="272"/>
        <v>2483</v>
      </c>
      <c r="AF2490" s="57" t="s">
        <v>2957</v>
      </c>
      <c r="AG2490" s="58" t="s">
        <v>173</v>
      </c>
      <c r="AH2490" s="52">
        <f t="shared" si="273"/>
        <v>44196</v>
      </c>
      <c r="AI2490" s="52">
        <f t="shared" si="274"/>
        <v>44196</v>
      </c>
      <c r="AJ2490" s="53" t="s">
        <v>402</v>
      </c>
      <c r="AK2490" s="67"/>
      <c r="AL2490" s="67"/>
    </row>
    <row r="2491" spans="1:38" ht="15" customHeight="1">
      <c r="A2491" s="51">
        <f t="shared" si="270"/>
        <v>2020</v>
      </c>
      <c r="B2491" s="52">
        <v>44105</v>
      </c>
      <c r="C2491" s="52">
        <v>44196</v>
      </c>
      <c r="D2491" s="53" t="s">
        <v>96</v>
      </c>
      <c r="E2491" s="53">
        <v>290</v>
      </c>
      <c r="F2491" s="53" t="s">
        <v>251</v>
      </c>
      <c r="G2491" s="53" t="s">
        <v>251</v>
      </c>
      <c r="H2491" s="53" t="s">
        <v>293</v>
      </c>
      <c r="I2491" s="53" t="s">
        <v>2817</v>
      </c>
      <c r="J2491" s="53" t="s">
        <v>2818</v>
      </c>
      <c r="K2491" s="53" t="s">
        <v>306</v>
      </c>
      <c r="L2491" s="53" t="s">
        <v>101</v>
      </c>
      <c r="M2491" s="53" t="s">
        <v>2780</v>
      </c>
      <c r="N2491" s="53" t="s">
        <v>103</v>
      </c>
      <c r="O2491" s="53">
        <v>0</v>
      </c>
      <c r="P2491" s="54">
        <v>0</v>
      </c>
      <c r="Q2491" s="53" t="s">
        <v>121</v>
      </c>
      <c r="R2491" s="53" t="s">
        <v>122</v>
      </c>
      <c r="S2491" s="53" t="s">
        <v>122</v>
      </c>
      <c r="T2491" s="53" t="s">
        <v>121</v>
      </c>
      <c r="U2491" s="53" t="s">
        <v>122</v>
      </c>
      <c r="V2491" s="53" t="s">
        <v>122</v>
      </c>
      <c r="W2491" s="53" t="s">
        <v>296</v>
      </c>
      <c r="X2491" s="55">
        <f t="shared" si="271"/>
        <v>44105</v>
      </c>
      <c r="Y2491" s="55">
        <v>44196</v>
      </c>
      <c r="Z2491" s="53">
        <f t="shared" si="269"/>
        <v>2476</v>
      </c>
      <c r="AA2491" s="54">
        <v>528.96</v>
      </c>
      <c r="AB2491" s="54">
        <v>0</v>
      </c>
      <c r="AC2491" s="52"/>
      <c r="AD2491" s="56" t="s">
        <v>400</v>
      </c>
      <c r="AE2491" s="53">
        <f t="shared" si="272"/>
        <v>2484</v>
      </c>
      <c r="AF2491" s="57" t="s">
        <v>2957</v>
      </c>
      <c r="AG2491" s="58" t="s">
        <v>173</v>
      </c>
      <c r="AH2491" s="52">
        <f t="shared" si="273"/>
        <v>44196</v>
      </c>
      <c r="AI2491" s="52">
        <f t="shared" si="274"/>
        <v>44196</v>
      </c>
      <c r="AJ2491" s="53" t="s">
        <v>402</v>
      </c>
      <c r="AK2491" s="67"/>
      <c r="AL2491" s="67"/>
    </row>
    <row r="2492" spans="1:38" ht="15" customHeight="1">
      <c r="A2492" s="51">
        <f t="shared" si="270"/>
        <v>2020</v>
      </c>
      <c r="B2492" s="52">
        <v>44105</v>
      </c>
      <c r="C2492" s="52">
        <v>44196</v>
      </c>
      <c r="D2492" s="53" t="s">
        <v>96</v>
      </c>
      <c r="E2492" s="53">
        <v>290</v>
      </c>
      <c r="F2492" s="53" t="s">
        <v>251</v>
      </c>
      <c r="G2492" s="53" t="s">
        <v>251</v>
      </c>
      <c r="H2492" s="53" t="s">
        <v>293</v>
      </c>
      <c r="I2492" s="53" t="s">
        <v>2817</v>
      </c>
      <c r="J2492" s="53" t="s">
        <v>2818</v>
      </c>
      <c r="K2492" s="53" t="s">
        <v>306</v>
      </c>
      <c r="L2492" s="53" t="s">
        <v>101</v>
      </c>
      <c r="M2492" s="53" t="s">
        <v>2780</v>
      </c>
      <c r="N2492" s="53" t="s">
        <v>103</v>
      </c>
      <c r="O2492" s="53">
        <v>0</v>
      </c>
      <c r="P2492" s="54">
        <v>0</v>
      </c>
      <c r="Q2492" s="53" t="s">
        <v>121</v>
      </c>
      <c r="R2492" s="53" t="s">
        <v>122</v>
      </c>
      <c r="S2492" s="53" t="s">
        <v>122</v>
      </c>
      <c r="T2492" s="53" t="s">
        <v>121</v>
      </c>
      <c r="U2492" s="53" t="s">
        <v>122</v>
      </c>
      <c r="V2492" s="53" t="s">
        <v>122</v>
      </c>
      <c r="W2492" s="53" t="s">
        <v>296</v>
      </c>
      <c r="X2492" s="55">
        <f t="shared" si="271"/>
        <v>44105</v>
      </c>
      <c r="Y2492" s="55">
        <v>44196</v>
      </c>
      <c r="Z2492" s="53">
        <f t="shared" si="269"/>
        <v>2477</v>
      </c>
      <c r="AA2492" s="54">
        <v>528.96</v>
      </c>
      <c r="AB2492" s="54">
        <v>0</v>
      </c>
      <c r="AC2492" s="52"/>
      <c r="AD2492" s="56" t="s">
        <v>400</v>
      </c>
      <c r="AE2492" s="53">
        <f t="shared" si="272"/>
        <v>2485</v>
      </c>
      <c r="AF2492" s="57" t="s">
        <v>2957</v>
      </c>
      <c r="AG2492" s="58" t="s">
        <v>173</v>
      </c>
      <c r="AH2492" s="52">
        <f t="shared" si="273"/>
        <v>44196</v>
      </c>
      <c r="AI2492" s="52">
        <f t="shared" si="274"/>
        <v>44196</v>
      </c>
      <c r="AJ2492" s="53" t="s">
        <v>402</v>
      </c>
      <c r="AK2492" s="67"/>
      <c r="AL2492" s="67"/>
    </row>
    <row r="2493" spans="1:38" ht="15" customHeight="1">
      <c r="A2493" s="51">
        <f t="shared" si="270"/>
        <v>2020</v>
      </c>
      <c r="B2493" s="52">
        <v>44105</v>
      </c>
      <c r="C2493" s="52">
        <v>44196</v>
      </c>
      <c r="D2493" s="53" t="s">
        <v>96</v>
      </c>
      <c r="E2493" s="53">
        <v>290</v>
      </c>
      <c r="F2493" s="53" t="s">
        <v>251</v>
      </c>
      <c r="G2493" s="53" t="s">
        <v>251</v>
      </c>
      <c r="H2493" s="53" t="s">
        <v>293</v>
      </c>
      <c r="I2493" s="53" t="s">
        <v>2817</v>
      </c>
      <c r="J2493" s="53" t="s">
        <v>2818</v>
      </c>
      <c r="K2493" s="53" t="s">
        <v>306</v>
      </c>
      <c r="L2493" s="53" t="s">
        <v>101</v>
      </c>
      <c r="M2493" s="53" t="s">
        <v>2780</v>
      </c>
      <c r="N2493" s="53" t="s">
        <v>103</v>
      </c>
      <c r="O2493" s="53">
        <v>0</v>
      </c>
      <c r="P2493" s="54">
        <v>0</v>
      </c>
      <c r="Q2493" s="53" t="s">
        <v>121</v>
      </c>
      <c r="R2493" s="53" t="s">
        <v>122</v>
      </c>
      <c r="S2493" s="53" t="s">
        <v>122</v>
      </c>
      <c r="T2493" s="53" t="s">
        <v>121</v>
      </c>
      <c r="U2493" s="53" t="s">
        <v>122</v>
      </c>
      <c r="V2493" s="53" t="s">
        <v>122</v>
      </c>
      <c r="W2493" s="53" t="s">
        <v>296</v>
      </c>
      <c r="X2493" s="55">
        <f t="shared" si="271"/>
        <v>44105</v>
      </c>
      <c r="Y2493" s="55">
        <v>44196</v>
      </c>
      <c r="Z2493" s="53">
        <f t="shared" si="269"/>
        <v>2478</v>
      </c>
      <c r="AA2493" s="54">
        <v>528.96</v>
      </c>
      <c r="AB2493" s="54">
        <v>0</v>
      </c>
      <c r="AC2493" s="52"/>
      <c r="AD2493" s="56" t="s">
        <v>400</v>
      </c>
      <c r="AE2493" s="53">
        <f t="shared" si="272"/>
        <v>2486</v>
      </c>
      <c r="AF2493" s="57" t="s">
        <v>2957</v>
      </c>
      <c r="AG2493" s="58" t="s">
        <v>173</v>
      </c>
      <c r="AH2493" s="52">
        <f t="shared" si="273"/>
        <v>44196</v>
      </c>
      <c r="AI2493" s="52">
        <f t="shared" si="274"/>
        <v>44196</v>
      </c>
      <c r="AJ2493" s="53" t="s">
        <v>402</v>
      </c>
      <c r="AK2493" s="67"/>
      <c r="AL2493" s="67"/>
    </row>
    <row r="2494" spans="1:38" ht="15" customHeight="1">
      <c r="A2494" s="51">
        <f t="shared" si="270"/>
        <v>2020</v>
      </c>
      <c r="B2494" s="52">
        <v>44105</v>
      </c>
      <c r="C2494" s="52">
        <v>44196</v>
      </c>
      <c r="D2494" s="53" t="s">
        <v>96</v>
      </c>
      <c r="E2494" s="53">
        <v>290</v>
      </c>
      <c r="F2494" s="53" t="s">
        <v>251</v>
      </c>
      <c r="G2494" s="53" t="s">
        <v>251</v>
      </c>
      <c r="H2494" s="53" t="s">
        <v>293</v>
      </c>
      <c r="I2494" s="53" t="s">
        <v>2817</v>
      </c>
      <c r="J2494" s="53" t="s">
        <v>2818</v>
      </c>
      <c r="K2494" s="53" t="s">
        <v>306</v>
      </c>
      <c r="L2494" s="53" t="s">
        <v>101</v>
      </c>
      <c r="M2494" s="53" t="s">
        <v>2780</v>
      </c>
      <c r="N2494" s="53" t="s">
        <v>103</v>
      </c>
      <c r="O2494" s="53">
        <v>0</v>
      </c>
      <c r="P2494" s="54">
        <v>0</v>
      </c>
      <c r="Q2494" s="53" t="s">
        <v>121</v>
      </c>
      <c r="R2494" s="53" t="s">
        <v>122</v>
      </c>
      <c r="S2494" s="53" t="s">
        <v>122</v>
      </c>
      <c r="T2494" s="53" t="s">
        <v>121</v>
      </c>
      <c r="U2494" s="53" t="s">
        <v>122</v>
      </c>
      <c r="V2494" s="53" t="s">
        <v>122</v>
      </c>
      <c r="W2494" s="53" t="s">
        <v>296</v>
      </c>
      <c r="X2494" s="55">
        <f t="shared" si="271"/>
        <v>44105</v>
      </c>
      <c r="Y2494" s="55">
        <v>44196</v>
      </c>
      <c r="Z2494" s="53">
        <f t="shared" si="269"/>
        <v>2479</v>
      </c>
      <c r="AA2494" s="54">
        <v>661.2</v>
      </c>
      <c r="AB2494" s="54">
        <v>0</v>
      </c>
      <c r="AC2494" s="52"/>
      <c r="AD2494" s="56" t="s">
        <v>400</v>
      </c>
      <c r="AE2494" s="53">
        <f t="shared" si="272"/>
        <v>2487</v>
      </c>
      <c r="AF2494" s="57" t="s">
        <v>2958</v>
      </c>
      <c r="AG2494" s="58" t="s">
        <v>173</v>
      </c>
      <c r="AH2494" s="52">
        <f t="shared" si="273"/>
        <v>44196</v>
      </c>
      <c r="AI2494" s="52">
        <f t="shared" si="274"/>
        <v>44196</v>
      </c>
      <c r="AJ2494" s="53" t="s">
        <v>402</v>
      </c>
      <c r="AK2494" s="67"/>
      <c r="AL2494" s="67"/>
    </row>
    <row r="2495" spans="1:38" ht="15" customHeight="1">
      <c r="A2495" s="51">
        <f t="shared" si="270"/>
        <v>2020</v>
      </c>
      <c r="B2495" s="52">
        <v>44105</v>
      </c>
      <c r="C2495" s="52">
        <v>44196</v>
      </c>
      <c r="D2495" s="53" t="s">
        <v>96</v>
      </c>
      <c r="E2495" s="53">
        <v>290</v>
      </c>
      <c r="F2495" s="53" t="s">
        <v>251</v>
      </c>
      <c r="G2495" s="53" t="s">
        <v>251</v>
      </c>
      <c r="H2495" s="53" t="s">
        <v>293</v>
      </c>
      <c r="I2495" s="53" t="s">
        <v>2817</v>
      </c>
      <c r="J2495" s="53" t="s">
        <v>2818</v>
      </c>
      <c r="K2495" s="53" t="s">
        <v>306</v>
      </c>
      <c r="L2495" s="53" t="s">
        <v>101</v>
      </c>
      <c r="M2495" s="53" t="s">
        <v>2780</v>
      </c>
      <c r="N2495" s="53" t="s">
        <v>103</v>
      </c>
      <c r="O2495" s="53">
        <v>0</v>
      </c>
      <c r="P2495" s="54">
        <v>0</v>
      </c>
      <c r="Q2495" s="53" t="s">
        <v>121</v>
      </c>
      <c r="R2495" s="53" t="s">
        <v>122</v>
      </c>
      <c r="S2495" s="53" t="s">
        <v>122</v>
      </c>
      <c r="T2495" s="53" t="s">
        <v>121</v>
      </c>
      <c r="U2495" s="53" t="s">
        <v>122</v>
      </c>
      <c r="V2495" s="53" t="s">
        <v>122</v>
      </c>
      <c r="W2495" s="53" t="s">
        <v>296</v>
      </c>
      <c r="X2495" s="55">
        <f t="shared" si="271"/>
        <v>44105</v>
      </c>
      <c r="Y2495" s="55">
        <v>44196</v>
      </c>
      <c r="Z2495" s="53">
        <f t="shared" si="269"/>
        <v>2480</v>
      </c>
      <c r="AA2495" s="54">
        <v>661.2</v>
      </c>
      <c r="AB2495" s="54">
        <v>0</v>
      </c>
      <c r="AC2495" s="52"/>
      <c r="AD2495" s="56" t="s">
        <v>400</v>
      </c>
      <c r="AE2495" s="53">
        <f t="shared" si="272"/>
        <v>2488</v>
      </c>
      <c r="AF2495" s="57" t="s">
        <v>2958</v>
      </c>
      <c r="AG2495" s="58" t="s">
        <v>173</v>
      </c>
      <c r="AH2495" s="52">
        <f t="shared" si="273"/>
        <v>44196</v>
      </c>
      <c r="AI2495" s="52">
        <f t="shared" si="274"/>
        <v>44196</v>
      </c>
      <c r="AJ2495" s="53" t="s">
        <v>402</v>
      </c>
      <c r="AK2495" s="67"/>
      <c r="AL2495" s="67"/>
    </row>
    <row r="2496" spans="1:38" ht="15" customHeight="1">
      <c r="A2496" s="51">
        <f t="shared" si="270"/>
        <v>2020</v>
      </c>
      <c r="B2496" s="52">
        <v>44105</v>
      </c>
      <c r="C2496" s="52">
        <v>44196</v>
      </c>
      <c r="D2496" s="53" t="s">
        <v>96</v>
      </c>
      <c r="E2496" s="53">
        <v>290</v>
      </c>
      <c r="F2496" s="53" t="s">
        <v>251</v>
      </c>
      <c r="G2496" s="53" t="s">
        <v>251</v>
      </c>
      <c r="H2496" s="53" t="s">
        <v>293</v>
      </c>
      <c r="I2496" s="53" t="s">
        <v>2817</v>
      </c>
      <c r="J2496" s="53" t="s">
        <v>2818</v>
      </c>
      <c r="K2496" s="53" t="s">
        <v>306</v>
      </c>
      <c r="L2496" s="53" t="s">
        <v>101</v>
      </c>
      <c r="M2496" s="53" t="s">
        <v>2780</v>
      </c>
      <c r="N2496" s="53" t="s">
        <v>103</v>
      </c>
      <c r="O2496" s="53">
        <v>0</v>
      </c>
      <c r="P2496" s="54">
        <v>0</v>
      </c>
      <c r="Q2496" s="53" t="s">
        <v>121</v>
      </c>
      <c r="R2496" s="53" t="s">
        <v>122</v>
      </c>
      <c r="S2496" s="53" t="s">
        <v>122</v>
      </c>
      <c r="T2496" s="53" t="s">
        <v>121</v>
      </c>
      <c r="U2496" s="53" t="s">
        <v>122</v>
      </c>
      <c r="V2496" s="53" t="s">
        <v>122</v>
      </c>
      <c r="W2496" s="53" t="s">
        <v>296</v>
      </c>
      <c r="X2496" s="55">
        <f t="shared" si="271"/>
        <v>44105</v>
      </c>
      <c r="Y2496" s="55">
        <v>44196</v>
      </c>
      <c r="Z2496" s="53">
        <f t="shared" si="269"/>
        <v>2481</v>
      </c>
      <c r="AA2496" s="54">
        <v>661.2</v>
      </c>
      <c r="AB2496" s="54">
        <v>0</v>
      </c>
      <c r="AC2496" s="52"/>
      <c r="AD2496" s="56" t="s">
        <v>400</v>
      </c>
      <c r="AE2496" s="53">
        <f t="shared" si="272"/>
        <v>2489</v>
      </c>
      <c r="AF2496" s="57" t="s">
        <v>2958</v>
      </c>
      <c r="AG2496" s="58" t="s">
        <v>173</v>
      </c>
      <c r="AH2496" s="52">
        <f t="shared" si="273"/>
        <v>44196</v>
      </c>
      <c r="AI2496" s="52">
        <f t="shared" si="274"/>
        <v>44196</v>
      </c>
      <c r="AJ2496" s="53" t="s">
        <v>402</v>
      </c>
      <c r="AK2496" s="67"/>
      <c r="AL2496" s="67"/>
    </row>
    <row r="2497" spans="1:38" ht="15" customHeight="1">
      <c r="A2497" s="51">
        <f t="shared" si="270"/>
        <v>2020</v>
      </c>
      <c r="B2497" s="52">
        <v>44105</v>
      </c>
      <c r="C2497" s="52">
        <v>44196</v>
      </c>
      <c r="D2497" s="53" t="s">
        <v>96</v>
      </c>
      <c r="E2497" s="53">
        <v>290</v>
      </c>
      <c r="F2497" s="53" t="s">
        <v>251</v>
      </c>
      <c r="G2497" s="53" t="s">
        <v>251</v>
      </c>
      <c r="H2497" s="53" t="s">
        <v>293</v>
      </c>
      <c r="I2497" s="53" t="s">
        <v>2817</v>
      </c>
      <c r="J2497" s="53" t="s">
        <v>2818</v>
      </c>
      <c r="K2497" s="53" t="s">
        <v>306</v>
      </c>
      <c r="L2497" s="53" t="s">
        <v>101</v>
      </c>
      <c r="M2497" s="53" t="s">
        <v>2780</v>
      </c>
      <c r="N2497" s="53" t="s">
        <v>103</v>
      </c>
      <c r="O2497" s="53">
        <v>0</v>
      </c>
      <c r="P2497" s="54">
        <v>0</v>
      </c>
      <c r="Q2497" s="53" t="s">
        <v>121</v>
      </c>
      <c r="R2497" s="53" t="s">
        <v>122</v>
      </c>
      <c r="S2497" s="53" t="s">
        <v>122</v>
      </c>
      <c r="T2497" s="53" t="s">
        <v>121</v>
      </c>
      <c r="U2497" s="53" t="s">
        <v>122</v>
      </c>
      <c r="V2497" s="53" t="s">
        <v>122</v>
      </c>
      <c r="W2497" s="53" t="s">
        <v>296</v>
      </c>
      <c r="X2497" s="55">
        <f t="shared" si="271"/>
        <v>44105</v>
      </c>
      <c r="Y2497" s="55">
        <v>44196</v>
      </c>
      <c r="Z2497" s="53">
        <f t="shared" ref="Z2497:Z2560" si="277">+Z2496+1</f>
        <v>2482</v>
      </c>
      <c r="AA2497" s="54">
        <v>661.2</v>
      </c>
      <c r="AB2497" s="54">
        <v>0</v>
      </c>
      <c r="AC2497" s="52"/>
      <c r="AD2497" s="56" t="s">
        <v>400</v>
      </c>
      <c r="AE2497" s="53">
        <f t="shared" si="272"/>
        <v>2490</v>
      </c>
      <c r="AF2497" s="57" t="s">
        <v>2958</v>
      </c>
      <c r="AG2497" s="58" t="s">
        <v>173</v>
      </c>
      <c r="AH2497" s="52">
        <f t="shared" si="273"/>
        <v>44196</v>
      </c>
      <c r="AI2497" s="52">
        <f t="shared" si="274"/>
        <v>44196</v>
      </c>
      <c r="AJ2497" s="53" t="s">
        <v>402</v>
      </c>
      <c r="AK2497" s="67"/>
      <c r="AL2497" s="67"/>
    </row>
    <row r="2498" spans="1:38" ht="15" customHeight="1">
      <c r="A2498" s="51">
        <f t="shared" ref="A2498:A2524" si="278">YEAR(B2498)</f>
        <v>2020</v>
      </c>
      <c r="B2498" s="52">
        <v>44105</v>
      </c>
      <c r="C2498" s="52">
        <v>44196</v>
      </c>
      <c r="D2498" s="53" t="s">
        <v>96</v>
      </c>
      <c r="E2498" s="53">
        <v>290</v>
      </c>
      <c r="F2498" s="53" t="s">
        <v>251</v>
      </c>
      <c r="G2498" s="53" t="s">
        <v>251</v>
      </c>
      <c r="H2498" s="53" t="s">
        <v>293</v>
      </c>
      <c r="I2498" s="53" t="s">
        <v>2817</v>
      </c>
      <c r="J2498" s="53" t="s">
        <v>2818</v>
      </c>
      <c r="K2498" s="53" t="s">
        <v>306</v>
      </c>
      <c r="L2498" s="53" t="s">
        <v>101</v>
      </c>
      <c r="M2498" s="53" t="s">
        <v>2780</v>
      </c>
      <c r="N2498" s="53" t="s">
        <v>103</v>
      </c>
      <c r="O2498" s="53">
        <v>0</v>
      </c>
      <c r="P2498" s="54">
        <v>0</v>
      </c>
      <c r="Q2498" s="53" t="s">
        <v>121</v>
      </c>
      <c r="R2498" s="53" t="s">
        <v>122</v>
      </c>
      <c r="S2498" s="53" t="s">
        <v>122</v>
      </c>
      <c r="T2498" s="53" t="s">
        <v>121</v>
      </c>
      <c r="U2498" s="53" t="s">
        <v>122</v>
      </c>
      <c r="V2498" s="53" t="s">
        <v>122</v>
      </c>
      <c r="W2498" s="53" t="s">
        <v>296</v>
      </c>
      <c r="X2498" s="55">
        <f t="shared" ref="X2498:X2524" si="279">+B2498</f>
        <v>44105</v>
      </c>
      <c r="Y2498" s="55">
        <v>44196</v>
      </c>
      <c r="Z2498" s="53">
        <f t="shared" si="277"/>
        <v>2483</v>
      </c>
      <c r="AA2498" s="54">
        <v>661.2</v>
      </c>
      <c r="AB2498" s="54">
        <v>0</v>
      </c>
      <c r="AC2498" s="52"/>
      <c r="AD2498" s="56" t="s">
        <v>400</v>
      </c>
      <c r="AE2498" s="53">
        <f t="shared" ref="AE2498:AE2561" si="280">+AE2497+1</f>
        <v>2491</v>
      </c>
      <c r="AF2498" s="57" t="s">
        <v>2958</v>
      </c>
      <c r="AG2498" s="58" t="s">
        <v>173</v>
      </c>
      <c r="AH2498" s="52">
        <f t="shared" si="273"/>
        <v>44196</v>
      </c>
      <c r="AI2498" s="52">
        <f t="shared" si="274"/>
        <v>44196</v>
      </c>
      <c r="AJ2498" s="53" t="s">
        <v>402</v>
      </c>
      <c r="AK2498" s="67"/>
      <c r="AL2498" s="67"/>
    </row>
    <row r="2499" spans="1:38" ht="15" customHeight="1">
      <c r="A2499" s="51">
        <f t="shared" si="278"/>
        <v>2020</v>
      </c>
      <c r="B2499" s="52">
        <v>44105</v>
      </c>
      <c r="C2499" s="52">
        <v>44196</v>
      </c>
      <c r="D2499" s="53" t="s">
        <v>96</v>
      </c>
      <c r="E2499" s="53">
        <v>290</v>
      </c>
      <c r="F2499" s="53" t="s">
        <v>251</v>
      </c>
      <c r="G2499" s="53" t="s">
        <v>251</v>
      </c>
      <c r="H2499" s="53" t="s">
        <v>293</v>
      </c>
      <c r="I2499" s="53" t="s">
        <v>2817</v>
      </c>
      <c r="J2499" s="53" t="s">
        <v>2818</v>
      </c>
      <c r="K2499" s="53" t="s">
        <v>306</v>
      </c>
      <c r="L2499" s="53" t="s">
        <v>101</v>
      </c>
      <c r="M2499" s="53" t="s">
        <v>2780</v>
      </c>
      <c r="N2499" s="53" t="s">
        <v>103</v>
      </c>
      <c r="O2499" s="53">
        <v>0</v>
      </c>
      <c r="P2499" s="54">
        <v>0</v>
      </c>
      <c r="Q2499" s="53" t="s">
        <v>121</v>
      </c>
      <c r="R2499" s="53" t="s">
        <v>122</v>
      </c>
      <c r="S2499" s="53" t="s">
        <v>122</v>
      </c>
      <c r="T2499" s="53" t="s">
        <v>121</v>
      </c>
      <c r="U2499" s="53" t="s">
        <v>122</v>
      </c>
      <c r="V2499" s="53" t="s">
        <v>122</v>
      </c>
      <c r="W2499" s="53" t="s">
        <v>296</v>
      </c>
      <c r="X2499" s="55">
        <f t="shared" si="279"/>
        <v>44105</v>
      </c>
      <c r="Y2499" s="55">
        <v>44196</v>
      </c>
      <c r="Z2499" s="53">
        <f t="shared" si="277"/>
        <v>2484</v>
      </c>
      <c r="AA2499" s="54">
        <v>661.2</v>
      </c>
      <c r="AB2499" s="54">
        <v>0</v>
      </c>
      <c r="AC2499" s="52"/>
      <c r="AD2499" s="56" t="s">
        <v>400</v>
      </c>
      <c r="AE2499" s="53">
        <f t="shared" si="280"/>
        <v>2492</v>
      </c>
      <c r="AF2499" s="57" t="s">
        <v>2958</v>
      </c>
      <c r="AG2499" s="58" t="s">
        <v>173</v>
      </c>
      <c r="AH2499" s="52">
        <f t="shared" si="273"/>
        <v>44196</v>
      </c>
      <c r="AI2499" s="52">
        <f t="shared" si="274"/>
        <v>44196</v>
      </c>
      <c r="AJ2499" s="53" t="s">
        <v>402</v>
      </c>
      <c r="AK2499" s="67"/>
      <c r="AL2499" s="67"/>
    </row>
    <row r="2500" spans="1:38" ht="15" customHeight="1">
      <c r="A2500" s="51">
        <f t="shared" si="278"/>
        <v>2020</v>
      </c>
      <c r="B2500" s="52">
        <v>44105</v>
      </c>
      <c r="C2500" s="52">
        <v>44196</v>
      </c>
      <c r="D2500" s="53" t="s">
        <v>96</v>
      </c>
      <c r="E2500" s="53">
        <v>290</v>
      </c>
      <c r="F2500" s="53" t="s">
        <v>251</v>
      </c>
      <c r="G2500" s="53" t="s">
        <v>251</v>
      </c>
      <c r="H2500" s="53" t="s">
        <v>293</v>
      </c>
      <c r="I2500" s="53" t="s">
        <v>2817</v>
      </c>
      <c r="J2500" s="53" t="s">
        <v>2818</v>
      </c>
      <c r="K2500" s="53" t="s">
        <v>306</v>
      </c>
      <c r="L2500" s="53" t="s">
        <v>101</v>
      </c>
      <c r="M2500" s="53" t="s">
        <v>2780</v>
      </c>
      <c r="N2500" s="53" t="s">
        <v>103</v>
      </c>
      <c r="O2500" s="53">
        <v>0</v>
      </c>
      <c r="P2500" s="54">
        <v>0</v>
      </c>
      <c r="Q2500" s="53" t="s">
        <v>121</v>
      </c>
      <c r="R2500" s="53" t="s">
        <v>122</v>
      </c>
      <c r="S2500" s="53" t="s">
        <v>122</v>
      </c>
      <c r="T2500" s="53" t="s">
        <v>121</v>
      </c>
      <c r="U2500" s="53" t="s">
        <v>122</v>
      </c>
      <c r="V2500" s="53" t="s">
        <v>122</v>
      </c>
      <c r="W2500" s="53" t="s">
        <v>296</v>
      </c>
      <c r="X2500" s="55">
        <f t="shared" si="279"/>
        <v>44105</v>
      </c>
      <c r="Y2500" s="55">
        <v>44196</v>
      </c>
      <c r="Z2500" s="53">
        <f t="shared" si="277"/>
        <v>2485</v>
      </c>
      <c r="AA2500" s="54">
        <v>661.2</v>
      </c>
      <c r="AB2500" s="54">
        <v>0</v>
      </c>
      <c r="AC2500" s="52"/>
      <c r="AD2500" s="56" t="s">
        <v>400</v>
      </c>
      <c r="AE2500" s="53">
        <f t="shared" si="280"/>
        <v>2493</v>
      </c>
      <c r="AF2500" s="57" t="s">
        <v>2958</v>
      </c>
      <c r="AG2500" s="58" t="s">
        <v>173</v>
      </c>
      <c r="AH2500" s="52">
        <f t="shared" ref="AH2500:AH2524" si="281">+C2500</f>
        <v>44196</v>
      </c>
      <c r="AI2500" s="52">
        <f t="shared" ref="AI2500:AI2524" si="282">+AH2500</f>
        <v>44196</v>
      </c>
      <c r="AJ2500" s="53" t="s">
        <v>402</v>
      </c>
      <c r="AK2500" s="67"/>
      <c r="AL2500" s="67"/>
    </row>
    <row r="2501" spans="1:38" ht="15" customHeight="1">
      <c r="A2501" s="51">
        <f t="shared" si="278"/>
        <v>2020</v>
      </c>
      <c r="B2501" s="52">
        <v>44105</v>
      </c>
      <c r="C2501" s="52">
        <v>44196</v>
      </c>
      <c r="D2501" s="53" t="s">
        <v>96</v>
      </c>
      <c r="E2501" s="53">
        <v>290</v>
      </c>
      <c r="F2501" s="53" t="s">
        <v>251</v>
      </c>
      <c r="G2501" s="53" t="s">
        <v>251</v>
      </c>
      <c r="H2501" s="53" t="s">
        <v>293</v>
      </c>
      <c r="I2501" s="53" t="s">
        <v>2817</v>
      </c>
      <c r="J2501" s="53" t="s">
        <v>2818</v>
      </c>
      <c r="K2501" s="53" t="s">
        <v>306</v>
      </c>
      <c r="L2501" s="53" t="s">
        <v>101</v>
      </c>
      <c r="M2501" s="53" t="s">
        <v>2780</v>
      </c>
      <c r="N2501" s="53" t="s">
        <v>103</v>
      </c>
      <c r="O2501" s="53">
        <v>0</v>
      </c>
      <c r="P2501" s="54">
        <v>0</v>
      </c>
      <c r="Q2501" s="53" t="s">
        <v>121</v>
      </c>
      <c r="R2501" s="53" t="s">
        <v>122</v>
      </c>
      <c r="S2501" s="53" t="s">
        <v>122</v>
      </c>
      <c r="T2501" s="53" t="s">
        <v>121</v>
      </c>
      <c r="U2501" s="53" t="s">
        <v>122</v>
      </c>
      <c r="V2501" s="53" t="s">
        <v>122</v>
      </c>
      <c r="W2501" s="53" t="s">
        <v>296</v>
      </c>
      <c r="X2501" s="55">
        <f t="shared" si="279"/>
        <v>44105</v>
      </c>
      <c r="Y2501" s="55">
        <v>44196</v>
      </c>
      <c r="Z2501" s="53">
        <f t="shared" si="277"/>
        <v>2486</v>
      </c>
      <c r="AA2501" s="54">
        <v>661.2</v>
      </c>
      <c r="AB2501" s="54">
        <v>0</v>
      </c>
      <c r="AC2501" s="52"/>
      <c r="AD2501" s="56" t="s">
        <v>400</v>
      </c>
      <c r="AE2501" s="53">
        <f t="shared" si="280"/>
        <v>2494</v>
      </c>
      <c r="AF2501" s="57" t="s">
        <v>2958</v>
      </c>
      <c r="AG2501" s="58" t="s">
        <v>173</v>
      </c>
      <c r="AH2501" s="52">
        <f t="shared" si="281"/>
        <v>44196</v>
      </c>
      <c r="AI2501" s="52">
        <f t="shared" si="282"/>
        <v>44196</v>
      </c>
      <c r="AJ2501" s="53" t="s">
        <v>402</v>
      </c>
      <c r="AK2501" s="67"/>
      <c r="AL2501" s="67"/>
    </row>
    <row r="2502" spans="1:38" ht="15" customHeight="1">
      <c r="A2502" s="51">
        <f t="shared" si="278"/>
        <v>2020</v>
      </c>
      <c r="B2502" s="52">
        <v>44105</v>
      </c>
      <c r="C2502" s="52">
        <v>44196</v>
      </c>
      <c r="D2502" s="53" t="s">
        <v>96</v>
      </c>
      <c r="E2502" s="53">
        <v>290</v>
      </c>
      <c r="F2502" s="53" t="s">
        <v>251</v>
      </c>
      <c r="G2502" s="53" t="s">
        <v>251</v>
      </c>
      <c r="H2502" s="53" t="s">
        <v>293</v>
      </c>
      <c r="I2502" s="53" t="s">
        <v>2817</v>
      </c>
      <c r="J2502" s="53" t="s">
        <v>2818</v>
      </c>
      <c r="K2502" s="53" t="s">
        <v>306</v>
      </c>
      <c r="L2502" s="53" t="s">
        <v>101</v>
      </c>
      <c r="M2502" s="53" t="s">
        <v>2780</v>
      </c>
      <c r="N2502" s="53" t="s">
        <v>103</v>
      </c>
      <c r="O2502" s="53">
        <v>0</v>
      </c>
      <c r="P2502" s="54">
        <v>0</v>
      </c>
      <c r="Q2502" s="53" t="s">
        <v>121</v>
      </c>
      <c r="R2502" s="53" t="s">
        <v>122</v>
      </c>
      <c r="S2502" s="53" t="s">
        <v>122</v>
      </c>
      <c r="T2502" s="53" t="s">
        <v>121</v>
      </c>
      <c r="U2502" s="53" t="s">
        <v>122</v>
      </c>
      <c r="V2502" s="53" t="s">
        <v>122</v>
      </c>
      <c r="W2502" s="53" t="s">
        <v>296</v>
      </c>
      <c r="X2502" s="55">
        <f t="shared" si="279"/>
        <v>44105</v>
      </c>
      <c r="Y2502" s="55">
        <v>44196</v>
      </c>
      <c r="Z2502" s="53">
        <f t="shared" si="277"/>
        <v>2487</v>
      </c>
      <c r="AA2502" s="54">
        <v>661.2</v>
      </c>
      <c r="AB2502" s="54">
        <v>0</v>
      </c>
      <c r="AC2502" s="52"/>
      <c r="AD2502" s="56" t="s">
        <v>400</v>
      </c>
      <c r="AE2502" s="53">
        <f t="shared" si="280"/>
        <v>2495</v>
      </c>
      <c r="AF2502" s="57" t="s">
        <v>2958</v>
      </c>
      <c r="AG2502" s="58" t="s">
        <v>173</v>
      </c>
      <c r="AH2502" s="52">
        <f t="shared" si="281"/>
        <v>44196</v>
      </c>
      <c r="AI2502" s="52">
        <f t="shared" si="282"/>
        <v>44196</v>
      </c>
      <c r="AJ2502" s="53" t="s">
        <v>402</v>
      </c>
      <c r="AK2502" s="67"/>
      <c r="AL2502" s="67"/>
    </row>
    <row r="2503" spans="1:38" ht="15" customHeight="1">
      <c r="A2503" s="51">
        <f t="shared" si="278"/>
        <v>2020</v>
      </c>
      <c r="B2503" s="52">
        <v>44105</v>
      </c>
      <c r="C2503" s="52">
        <v>44196</v>
      </c>
      <c r="D2503" s="53" t="s">
        <v>96</v>
      </c>
      <c r="E2503" s="53">
        <v>290</v>
      </c>
      <c r="F2503" s="53" t="s">
        <v>251</v>
      </c>
      <c r="G2503" s="53" t="s">
        <v>251</v>
      </c>
      <c r="H2503" s="53" t="s">
        <v>293</v>
      </c>
      <c r="I2503" s="53" t="s">
        <v>2817</v>
      </c>
      <c r="J2503" s="53" t="s">
        <v>2818</v>
      </c>
      <c r="K2503" s="53" t="s">
        <v>306</v>
      </c>
      <c r="L2503" s="53" t="s">
        <v>101</v>
      </c>
      <c r="M2503" s="53" t="s">
        <v>2780</v>
      </c>
      <c r="N2503" s="53" t="s">
        <v>103</v>
      </c>
      <c r="O2503" s="53">
        <v>0</v>
      </c>
      <c r="P2503" s="54">
        <v>0</v>
      </c>
      <c r="Q2503" s="53" t="s">
        <v>121</v>
      </c>
      <c r="R2503" s="53" t="s">
        <v>122</v>
      </c>
      <c r="S2503" s="53" t="s">
        <v>122</v>
      </c>
      <c r="T2503" s="53" t="s">
        <v>121</v>
      </c>
      <c r="U2503" s="53" t="s">
        <v>122</v>
      </c>
      <c r="V2503" s="53" t="s">
        <v>122</v>
      </c>
      <c r="W2503" s="53" t="s">
        <v>296</v>
      </c>
      <c r="X2503" s="55">
        <f t="shared" si="279"/>
        <v>44105</v>
      </c>
      <c r="Y2503" s="55">
        <v>44196</v>
      </c>
      <c r="Z2503" s="53">
        <f t="shared" si="277"/>
        <v>2488</v>
      </c>
      <c r="AA2503" s="54">
        <v>661.2</v>
      </c>
      <c r="AB2503" s="54">
        <v>0</v>
      </c>
      <c r="AC2503" s="52"/>
      <c r="AD2503" s="56" t="s">
        <v>400</v>
      </c>
      <c r="AE2503" s="53">
        <f t="shared" si="280"/>
        <v>2496</v>
      </c>
      <c r="AF2503" s="57" t="s">
        <v>2958</v>
      </c>
      <c r="AG2503" s="58" t="s">
        <v>173</v>
      </c>
      <c r="AH2503" s="52">
        <f t="shared" si="281"/>
        <v>44196</v>
      </c>
      <c r="AI2503" s="52">
        <f t="shared" si="282"/>
        <v>44196</v>
      </c>
      <c r="AJ2503" s="53" t="s">
        <v>402</v>
      </c>
      <c r="AK2503" s="67"/>
      <c r="AL2503" s="67"/>
    </row>
    <row r="2504" spans="1:38" ht="15" customHeight="1">
      <c r="A2504" s="51">
        <f t="shared" si="278"/>
        <v>2020</v>
      </c>
      <c r="B2504" s="52">
        <v>44105</v>
      </c>
      <c r="C2504" s="52">
        <v>44196</v>
      </c>
      <c r="D2504" s="53" t="s">
        <v>96</v>
      </c>
      <c r="E2504" s="53">
        <v>290</v>
      </c>
      <c r="F2504" s="53" t="s">
        <v>251</v>
      </c>
      <c r="G2504" s="53" t="s">
        <v>251</v>
      </c>
      <c r="H2504" s="53" t="s">
        <v>293</v>
      </c>
      <c r="I2504" s="53" t="s">
        <v>2817</v>
      </c>
      <c r="J2504" s="53" t="s">
        <v>2818</v>
      </c>
      <c r="K2504" s="53" t="s">
        <v>306</v>
      </c>
      <c r="L2504" s="53" t="s">
        <v>101</v>
      </c>
      <c r="M2504" s="53" t="s">
        <v>2780</v>
      </c>
      <c r="N2504" s="53" t="s">
        <v>103</v>
      </c>
      <c r="O2504" s="53">
        <v>0</v>
      </c>
      <c r="P2504" s="54">
        <v>0</v>
      </c>
      <c r="Q2504" s="53" t="s">
        <v>121</v>
      </c>
      <c r="R2504" s="53" t="s">
        <v>122</v>
      </c>
      <c r="S2504" s="53" t="s">
        <v>122</v>
      </c>
      <c r="T2504" s="53" t="s">
        <v>121</v>
      </c>
      <c r="U2504" s="53" t="s">
        <v>122</v>
      </c>
      <c r="V2504" s="53" t="s">
        <v>122</v>
      </c>
      <c r="W2504" s="53" t="s">
        <v>296</v>
      </c>
      <c r="X2504" s="55">
        <f t="shared" si="279"/>
        <v>44105</v>
      </c>
      <c r="Y2504" s="55">
        <v>44196</v>
      </c>
      <c r="Z2504" s="53">
        <f t="shared" si="277"/>
        <v>2489</v>
      </c>
      <c r="AA2504" s="54">
        <v>1322.4</v>
      </c>
      <c r="AB2504" s="54">
        <v>0</v>
      </c>
      <c r="AC2504" s="52"/>
      <c r="AD2504" s="56" t="s">
        <v>400</v>
      </c>
      <c r="AE2504" s="53">
        <f t="shared" si="280"/>
        <v>2497</v>
      </c>
      <c r="AF2504" s="57" t="s">
        <v>2959</v>
      </c>
      <c r="AG2504" s="58" t="s">
        <v>173</v>
      </c>
      <c r="AH2504" s="52">
        <f t="shared" si="281"/>
        <v>44196</v>
      </c>
      <c r="AI2504" s="52">
        <f t="shared" si="282"/>
        <v>44196</v>
      </c>
      <c r="AJ2504" s="53" t="s">
        <v>402</v>
      </c>
      <c r="AK2504" s="67"/>
      <c r="AL2504" s="67"/>
    </row>
    <row r="2505" spans="1:38" ht="15" customHeight="1">
      <c r="A2505" s="51">
        <f t="shared" si="278"/>
        <v>2020</v>
      </c>
      <c r="B2505" s="52">
        <v>44105</v>
      </c>
      <c r="C2505" s="52">
        <v>44196</v>
      </c>
      <c r="D2505" s="53" t="s">
        <v>96</v>
      </c>
      <c r="E2505" s="53">
        <v>290</v>
      </c>
      <c r="F2505" s="53" t="s">
        <v>251</v>
      </c>
      <c r="G2505" s="53" t="s">
        <v>251</v>
      </c>
      <c r="H2505" s="53" t="s">
        <v>293</v>
      </c>
      <c r="I2505" s="53" t="s">
        <v>2817</v>
      </c>
      <c r="J2505" s="53" t="s">
        <v>2818</v>
      </c>
      <c r="K2505" s="53" t="s">
        <v>306</v>
      </c>
      <c r="L2505" s="53" t="s">
        <v>101</v>
      </c>
      <c r="M2505" s="53" t="s">
        <v>2780</v>
      </c>
      <c r="N2505" s="53" t="s">
        <v>103</v>
      </c>
      <c r="O2505" s="53">
        <v>0</v>
      </c>
      <c r="P2505" s="54">
        <v>0</v>
      </c>
      <c r="Q2505" s="53" t="s">
        <v>121</v>
      </c>
      <c r="R2505" s="53" t="s">
        <v>122</v>
      </c>
      <c r="S2505" s="53" t="s">
        <v>122</v>
      </c>
      <c r="T2505" s="53" t="s">
        <v>121</v>
      </c>
      <c r="U2505" s="53" t="s">
        <v>122</v>
      </c>
      <c r="V2505" s="53" t="s">
        <v>122</v>
      </c>
      <c r="W2505" s="53" t="s">
        <v>296</v>
      </c>
      <c r="X2505" s="55">
        <f t="shared" si="279"/>
        <v>44105</v>
      </c>
      <c r="Y2505" s="55">
        <v>44196</v>
      </c>
      <c r="Z2505" s="53">
        <f t="shared" si="277"/>
        <v>2490</v>
      </c>
      <c r="AA2505" s="54">
        <v>1322.4</v>
      </c>
      <c r="AB2505" s="54">
        <v>0</v>
      </c>
      <c r="AC2505" s="52"/>
      <c r="AD2505" s="56" t="s">
        <v>400</v>
      </c>
      <c r="AE2505" s="53">
        <f t="shared" si="280"/>
        <v>2498</v>
      </c>
      <c r="AF2505" s="57" t="s">
        <v>2959</v>
      </c>
      <c r="AG2505" s="58" t="s">
        <v>173</v>
      </c>
      <c r="AH2505" s="52">
        <f t="shared" si="281"/>
        <v>44196</v>
      </c>
      <c r="AI2505" s="52">
        <f t="shared" si="282"/>
        <v>44196</v>
      </c>
      <c r="AJ2505" s="53" t="s">
        <v>402</v>
      </c>
      <c r="AK2505" s="67"/>
      <c r="AL2505" s="67"/>
    </row>
    <row r="2506" spans="1:38" ht="15" customHeight="1">
      <c r="A2506" s="51">
        <f t="shared" si="278"/>
        <v>2020</v>
      </c>
      <c r="B2506" s="52">
        <v>44105</v>
      </c>
      <c r="C2506" s="52">
        <v>44196</v>
      </c>
      <c r="D2506" s="53" t="s">
        <v>96</v>
      </c>
      <c r="E2506" s="53">
        <v>290</v>
      </c>
      <c r="F2506" s="53" t="s">
        <v>251</v>
      </c>
      <c r="G2506" s="53" t="s">
        <v>251</v>
      </c>
      <c r="H2506" s="53" t="s">
        <v>293</v>
      </c>
      <c r="I2506" s="53" t="s">
        <v>2817</v>
      </c>
      <c r="J2506" s="53" t="s">
        <v>2818</v>
      </c>
      <c r="K2506" s="53" t="s">
        <v>306</v>
      </c>
      <c r="L2506" s="53" t="s">
        <v>101</v>
      </c>
      <c r="M2506" s="53" t="s">
        <v>2780</v>
      </c>
      <c r="N2506" s="53" t="s">
        <v>103</v>
      </c>
      <c r="O2506" s="53">
        <v>0</v>
      </c>
      <c r="P2506" s="54">
        <v>0</v>
      </c>
      <c r="Q2506" s="53" t="s">
        <v>121</v>
      </c>
      <c r="R2506" s="53" t="s">
        <v>122</v>
      </c>
      <c r="S2506" s="53" t="s">
        <v>122</v>
      </c>
      <c r="T2506" s="53" t="s">
        <v>121</v>
      </c>
      <c r="U2506" s="53" t="s">
        <v>122</v>
      </c>
      <c r="V2506" s="53" t="s">
        <v>122</v>
      </c>
      <c r="W2506" s="53" t="s">
        <v>296</v>
      </c>
      <c r="X2506" s="55">
        <f t="shared" si="279"/>
        <v>44105</v>
      </c>
      <c r="Y2506" s="55">
        <v>44196</v>
      </c>
      <c r="Z2506" s="53">
        <f t="shared" si="277"/>
        <v>2491</v>
      </c>
      <c r="AA2506" s="54">
        <v>1322.4</v>
      </c>
      <c r="AB2506" s="54">
        <v>0</v>
      </c>
      <c r="AC2506" s="52"/>
      <c r="AD2506" s="56" t="s">
        <v>400</v>
      </c>
      <c r="AE2506" s="53">
        <f t="shared" si="280"/>
        <v>2499</v>
      </c>
      <c r="AF2506" s="57" t="s">
        <v>2959</v>
      </c>
      <c r="AG2506" s="58" t="s">
        <v>173</v>
      </c>
      <c r="AH2506" s="52">
        <f t="shared" si="281"/>
        <v>44196</v>
      </c>
      <c r="AI2506" s="52">
        <f t="shared" si="282"/>
        <v>44196</v>
      </c>
      <c r="AJ2506" s="53" t="s">
        <v>402</v>
      </c>
      <c r="AK2506" s="67"/>
      <c r="AL2506" s="67"/>
    </row>
    <row r="2507" spans="1:38" ht="15" customHeight="1">
      <c r="A2507" s="51">
        <f t="shared" si="278"/>
        <v>2020</v>
      </c>
      <c r="B2507" s="52">
        <v>44105</v>
      </c>
      <c r="C2507" s="52">
        <v>44196</v>
      </c>
      <c r="D2507" s="53" t="s">
        <v>96</v>
      </c>
      <c r="E2507" s="53">
        <v>290</v>
      </c>
      <c r="F2507" s="53" t="s">
        <v>251</v>
      </c>
      <c r="G2507" s="53" t="s">
        <v>251</v>
      </c>
      <c r="H2507" s="53" t="s">
        <v>293</v>
      </c>
      <c r="I2507" s="53" t="s">
        <v>2817</v>
      </c>
      <c r="J2507" s="53" t="s">
        <v>2818</v>
      </c>
      <c r="K2507" s="53" t="s">
        <v>306</v>
      </c>
      <c r="L2507" s="53" t="s">
        <v>101</v>
      </c>
      <c r="M2507" s="53" t="s">
        <v>2780</v>
      </c>
      <c r="N2507" s="53" t="s">
        <v>103</v>
      </c>
      <c r="O2507" s="53">
        <v>0</v>
      </c>
      <c r="P2507" s="54">
        <v>0</v>
      </c>
      <c r="Q2507" s="53" t="s">
        <v>121</v>
      </c>
      <c r="R2507" s="53" t="s">
        <v>122</v>
      </c>
      <c r="S2507" s="53" t="s">
        <v>122</v>
      </c>
      <c r="T2507" s="53" t="s">
        <v>121</v>
      </c>
      <c r="U2507" s="53" t="s">
        <v>122</v>
      </c>
      <c r="V2507" s="53" t="s">
        <v>122</v>
      </c>
      <c r="W2507" s="53" t="s">
        <v>296</v>
      </c>
      <c r="X2507" s="55">
        <f t="shared" si="279"/>
        <v>44105</v>
      </c>
      <c r="Y2507" s="55">
        <v>44196</v>
      </c>
      <c r="Z2507" s="53">
        <f t="shared" si="277"/>
        <v>2492</v>
      </c>
      <c r="AA2507" s="54">
        <v>1322.4</v>
      </c>
      <c r="AB2507" s="54">
        <v>0</v>
      </c>
      <c r="AC2507" s="52"/>
      <c r="AD2507" s="56" t="s">
        <v>400</v>
      </c>
      <c r="AE2507" s="53">
        <f t="shared" si="280"/>
        <v>2500</v>
      </c>
      <c r="AF2507" s="57" t="s">
        <v>2959</v>
      </c>
      <c r="AG2507" s="58" t="s">
        <v>173</v>
      </c>
      <c r="AH2507" s="52">
        <f t="shared" si="281"/>
        <v>44196</v>
      </c>
      <c r="AI2507" s="52">
        <f t="shared" si="282"/>
        <v>44196</v>
      </c>
      <c r="AJ2507" s="53" t="s">
        <v>402</v>
      </c>
      <c r="AK2507" s="67"/>
      <c r="AL2507" s="67"/>
    </row>
    <row r="2508" spans="1:38" ht="15" customHeight="1">
      <c r="A2508" s="51">
        <f t="shared" si="278"/>
        <v>2020</v>
      </c>
      <c r="B2508" s="52">
        <v>44105</v>
      </c>
      <c r="C2508" s="52">
        <v>44196</v>
      </c>
      <c r="D2508" s="53" t="s">
        <v>96</v>
      </c>
      <c r="E2508" s="53">
        <v>290</v>
      </c>
      <c r="F2508" s="53" t="s">
        <v>251</v>
      </c>
      <c r="G2508" s="53" t="s">
        <v>251</v>
      </c>
      <c r="H2508" s="53" t="s">
        <v>293</v>
      </c>
      <c r="I2508" s="53" t="s">
        <v>2817</v>
      </c>
      <c r="J2508" s="53" t="s">
        <v>2818</v>
      </c>
      <c r="K2508" s="53" t="s">
        <v>306</v>
      </c>
      <c r="L2508" s="53" t="s">
        <v>101</v>
      </c>
      <c r="M2508" s="53" t="s">
        <v>2780</v>
      </c>
      <c r="N2508" s="53" t="s">
        <v>103</v>
      </c>
      <c r="O2508" s="53">
        <v>0</v>
      </c>
      <c r="P2508" s="54">
        <v>0</v>
      </c>
      <c r="Q2508" s="53" t="s">
        <v>121</v>
      </c>
      <c r="R2508" s="53" t="s">
        <v>122</v>
      </c>
      <c r="S2508" s="53" t="s">
        <v>122</v>
      </c>
      <c r="T2508" s="53" t="s">
        <v>121</v>
      </c>
      <c r="U2508" s="53" t="s">
        <v>122</v>
      </c>
      <c r="V2508" s="53" t="s">
        <v>122</v>
      </c>
      <c r="W2508" s="53" t="s">
        <v>296</v>
      </c>
      <c r="X2508" s="55">
        <f t="shared" si="279"/>
        <v>44105</v>
      </c>
      <c r="Y2508" s="55">
        <v>44196</v>
      </c>
      <c r="Z2508" s="53">
        <f t="shared" si="277"/>
        <v>2493</v>
      </c>
      <c r="AA2508" s="54">
        <v>1322.4</v>
      </c>
      <c r="AB2508" s="54">
        <v>0</v>
      </c>
      <c r="AC2508" s="52"/>
      <c r="AD2508" s="56" t="s">
        <v>400</v>
      </c>
      <c r="AE2508" s="53">
        <f t="shared" si="280"/>
        <v>2501</v>
      </c>
      <c r="AF2508" s="57" t="s">
        <v>2959</v>
      </c>
      <c r="AG2508" s="58" t="s">
        <v>173</v>
      </c>
      <c r="AH2508" s="52">
        <f t="shared" si="281"/>
        <v>44196</v>
      </c>
      <c r="AI2508" s="52">
        <f t="shared" si="282"/>
        <v>44196</v>
      </c>
      <c r="AJ2508" s="53" t="s">
        <v>402</v>
      </c>
      <c r="AK2508" s="67"/>
      <c r="AL2508" s="67"/>
    </row>
    <row r="2509" spans="1:38" ht="15" customHeight="1">
      <c r="A2509" s="51">
        <f t="shared" si="278"/>
        <v>2020</v>
      </c>
      <c r="B2509" s="52">
        <v>44105</v>
      </c>
      <c r="C2509" s="52">
        <v>44196</v>
      </c>
      <c r="D2509" s="53" t="s">
        <v>96</v>
      </c>
      <c r="E2509" s="53">
        <v>290</v>
      </c>
      <c r="F2509" s="53" t="s">
        <v>251</v>
      </c>
      <c r="G2509" s="53" t="s">
        <v>251</v>
      </c>
      <c r="H2509" s="53" t="s">
        <v>293</v>
      </c>
      <c r="I2509" s="53" t="s">
        <v>2817</v>
      </c>
      <c r="J2509" s="53" t="s">
        <v>2818</v>
      </c>
      <c r="K2509" s="53" t="s">
        <v>306</v>
      </c>
      <c r="L2509" s="53" t="s">
        <v>101</v>
      </c>
      <c r="M2509" s="53" t="s">
        <v>2780</v>
      </c>
      <c r="N2509" s="53" t="s">
        <v>103</v>
      </c>
      <c r="O2509" s="53">
        <v>0</v>
      </c>
      <c r="P2509" s="54">
        <v>0</v>
      </c>
      <c r="Q2509" s="53" t="s">
        <v>121</v>
      </c>
      <c r="R2509" s="53" t="s">
        <v>122</v>
      </c>
      <c r="S2509" s="53" t="s">
        <v>122</v>
      </c>
      <c r="T2509" s="53" t="s">
        <v>121</v>
      </c>
      <c r="U2509" s="53" t="s">
        <v>122</v>
      </c>
      <c r="V2509" s="53" t="s">
        <v>122</v>
      </c>
      <c r="W2509" s="53" t="s">
        <v>296</v>
      </c>
      <c r="X2509" s="55">
        <f t="shared" si="279"/>
        <v>44105</v>
      </c>
      <c r="Y2509" s="55">
        <v>44196</v>
      </c>
      <c r="Z2509" s="53">
        <f t="shared" si="277"/>
        <v>2494</v>
      </c>
      <c r="AA2509" s="54">
        <v>1322.4</v>
      </c>
      <c r="AB2509" s="54">
        <v>0</v>
      </c>
      <c r="AC2509" s="52"/>
      <c r="AD2509" s="56" t="s">
        <v>400</v>
      </c>
      <c r="AE2509" s="53">
        <f t="shared" si="280"/>
        <v>2502</v>
      </c>
      <c r="AF2509" s="57" t="s">
        <v>2959</v>
      </c>
      <c r="AG2509" s="58" t="s">
        <v>173</v>
      </c>
      <c r="AH2509" s="52">
        <f t="shared" si="281"/>
        <v>44196</v>
      </c>
      <c r="AI2509" s="52">
        <f t="shared" si="282"/>
        <v>44196</v>
      </c>
      <c r="AJ2509" s="53" t="s">
        <v>402</v>
      </c>
      <c r="AK2509" s="67"/>
      <c r="AL2509" s="67"/>
    </row>
    <row r="2510" spans="1:38" ht="15" customHeight="1">
      <c r="A2510" s="51">
        <f t="shared" si="278"/>
        <v>2020</v>
      </c>
      <c r="B2510" s="52">
        <v>44105</v>
      </c>
      <c r="C2510" s="52">
        <v>44196</v>
      </c>
      <c r="D2510" s="53" t="s">
        <v>96</v>
      </c>
      <c r="E2510" s="53">
        <v>290</v>
      </c>
      <c r="F2510" s="53" t="s">
        <v>251</v>
      </c>
      <c r="G2510" s="53" t="s">
        <v>251</v>
      </c>
      <c r="H2510" s="53" t="s">
        <v>293</v>
      </c>
      <c r="I2510" s="53" t="s">
        <v>2817</v>
      </c>
      <c r="J2510" s="53" t="s">
        <v>2818</v>
      </c>
      <c r="K2510" s="53" t="s">
        <v>306</v>
      </c>
      <c r="L2510" s="53" t="s">
        <v>101</v>
      </c>
      <c r="M2510" s="53" t="s">
        <v>2780</v>
      </c>
      <c r="N2510" s="53" t="s">
        <v>103</v>
      </c>
      <c r="O2510" s="53">
        <v>0</v>
      </c>
      <c r="P2510" s="54">
        <v>0</v>
      </c>
      <c r="Q2510" s="53" t="s">
        <v>121</v>
      </c>
      <c r="R2510" s="53" t="s">
        <v>122</v>
      </c>
      <c r="S2510" s="53" t="s">
        <v>122</v>
      </c>
      <c r="T2510" s="53" t="s">
        <v>121</v>
      </c>
      <c r="U2510" s="53" t="s">
        <v>122</v>
      </c>
      <c r="V2510" s="53" t="s">
        <v>122</v>
      </c>
      <c r="W2510" s="53" t="s">
        <v>296</v>
      </c>
      <c r="X2510" s="55">
        <f t="shared" si="279"/>
        <v>44105</v>
      </c>
      <c r="Y2510" s="55">
        <v>44196</v>
      </c>
      <c r="Z2510" s="53">
        <f t="shared" si="277"/>
        <v>2495</v>
      </c>
      <c r="AA2510" s="54">
        <v>1322.4</v>
      </c>
      <c r="AB2510" s="54">
        <v>0</v>
      </c>
      <c r="AC2510" s="52"/>
      <c r="AD2510" s="56" t="s">
        <v>400</v>
      </c>
      <c r="AE2510" s="53">
        <f t="shared" si="280"/>
        <v>2503</v>
      </c>
      <c r="AF2510" s="57" t="s">
        <v>2959</v>
      </c>
      <c r="AG2510" s="58" t="s">
        <v>173</v>
      </c>
      <c r="AH2510" s="52">
        <f t="shared" si="281"/>
        <v>44196</v>
      </c>
      <c r="AI2510" s="52">
        <f t="shared" si="282"/>
        <v>44196</v>
      </c>
      <c r="AJ2510" s="53" t="s">
        <v>402</v>
      </c>
      <c r="AK2510" s="67"/>
      <c r="AL2510" s="67"/>
    </row>
    <row r="2511" spans="1:38" ht="15" customHeight="1">
      <c r="A2511" s="51">
        <f t="shared" si="278"/>
        <v>2020</v>
      </c>
      <c r="B2511" s="52">
        <v>44105</v>
      </c>
      <c r="C2511" s="52">
        <v>44196</v>
      </c>
      <c r="D2511" s="53" t="s">
        <v>96</v>
      </c>
      <c r="E2511" s="53">
        <v>290</v>
      </c>
      <c r="F2511" s="53" t="s">
        <v>251</v>
      </c>
      <c r="G2511" s="53" t="s">
        <v>251</v>
      </c>
      <c r="H2511" s="53" t="s">
        <v>293</v>
      </c>
      <c r="I2511" s="53" t="s">
        <v>2817</v>
      </c>
      <c r="J2511" s="53" t="s">
        <v>2818</v>
      </c>
      <c r="K2511" s="53" t="s">
        <v>306</v>
      </c>
      <c r="L2511" s="53" t="s">
        <v>101</v>
      </c>
      <c r="M2511" s="53" t="s">
        <v>2780</v>
      </c>
      <c r="N2511" s="53" t="s">
        <v>103</v>
      </c>
      <c r="O2511" s="53">
        <v>0</v>
      </c>
      <c r="P2511" s="54">
        <v>0</v>
      </c>
      <c r="Q2511" s="53" t="s">
        <v>121</v>
      </c>
      <c r="R2511" s="53" t="s">
        <v>122</v>
      </c>
      <c r="S2511" s="53" t="s">
        <v>122</v>
      </c>
      <c r="T2511" s="53" t="s">
        <v>121</v>
      </c>
      <c r="U2511" s="53" t="s">
        <v>122</v>
      </c>
      <c r="V2511" s="53" t="s">
        <v>122</v>
      </c>
      <c r="W2511" s="53" t="s">
        <v>296</v>
      </c>
      <c r="X2511" s="55">
        <f t="shared" si="279"/>
        <v>44105</v>
      </c>
      <c r="Y2511" s="55">
        <v>44196</v>
      </c>
      <c r="Z2511" s="53">
        <f t="shared" si="277"/>
        <v>2496</v>
      </c>
      <c r="AA2511" s="54">
        <v>1322.4</v>
      </c>
      <c r="AB2511" s="54">
        <v>0</v>
      </c>
      <c r="AC2511" s="52"/>
      <c r="AD2511" s="56" t="s">
        <v>400</v>
      </c>
      <c r="AE2511" s="53">
        <f t="shared" si="280"/>
        <v>2504</v>
      </c>
      <c r="AF2511" s="57" t="s">
        <v>2959</v>
      </c>
      <c r="AG2511" s="58" t="s">
        <v>173</v>
      </c>
      <c r="AH2511" s="52">
        <f t="shared" si="281"/>
        <v>44196</v>
      </c>
      <c r="AI2511" s="52">
        <f t="shared" si="282"/>
        <v>44196</v>
      </c>
      <c r="AJ2511" s="53" t="s">
        <v>402</v>
      </c>
      <c r="AK2511" s="67"/>
      <c r="AL2511" s="67"/>
    </row>
    <row r="2512" spans="1:38" ht="15" customHeight="1">
      <c r="A2512" s="51">
        <f t="shared" si="278"/>
        <v>2020</v>
      </c>
      <c r="B2512" s="52">
        <v>44105</v>
      </c>
      <c r="C2512" s="52">
        <v>44196</v>
      </c>
      <c r="D2512" s="53" t="s">
        <v>96</v>
      </c>
      <c r="E2512" s="53">
        <v>290</v>
      </c>
      <c r="F2512" s="53" t="s">
        <v>251</v>
      </c>
      <c r="G2512" s="53" t="s">
        <v>251</v>
      </c>
      <c r="H2512" s="53" t="s">
        <v>293</v>
      </c>
      <c r="I2512" s="53" t="s">
        <v>2817</v>
      </c>
      <c r="J2512" s="53" t="s">
        <v>2818</v>
      </c>
      <c r="K2512" s="53" t="s">
        <v>306</v>
      </c>
      <c r="L2512" s="53" t="s">
        <v>101</v>
      </c>
      <c r="M2512" s="53" t="s">
        <v>2780</v>
      </c>
      <c r="N2512" s="53" t="s">
        <v>103</v>
      </c>
      <c r="O2512" s="53">
        <v>0</v>
      </c>
      <c r="P2512" s="54">
        <v>0</v>
      </c>
      <c r="Q2512" s="53" t="s">
        <v>121</v>
      </c>
      <c r="R2512" s="53" t="s">
        <v>122</v>
      </c>
      <c r="S2512" s="53" t="s">
        <v>122</v>
      </c>
      <c r="T2512" s="53" t="s">
        <v>121</v>
      </c>
      <c r="U2512" s="53" t="s">
        <v>122</v>
      </c>
      <c r="V2512" s="53" t="s">
        <v>122</v>
      </c>
      <c r="W2512" s="53" t="s">
        <v>296</v>
      </c>
      <c r="X2512" s="55">
        <f t="shared" si="279"/>
        <v>44105</v>
      </c>
      <c r="Y2512" s="55">
        <v>44196</v>
      </c>
      <c r="Z2512" s="53">
        <f t="shared" si="277"/>
        <v>2497</v>
      </c>
      <c r="AA2512" s="54">
        <v>1322.4</v>
      </c>
      <c r="AB2512" s="54">
        <v>0</v>
      </c>
      <c r="AC2512" s="52"/>
      <c r="AD2512" s="56" t="s">
        <v>400</v>
      </c>
      <c r="AE2512" s="53">
        <f t="shared" si="280"/>
        <v>2505</v>
      </c>
      <c r="AF2512" s="57" t="s">
        <v>2959</v>
      </c>
      <c r="AG2512" s="58" t="s">
        <v>173</v>
      </c>
      <c r="AH2512" s="52">
        <f t="shared" si="281"/>
        <v>44196</v>
      </c>
      <c r="AI2512" s="52">
        <f t="shared" si="282"/>
        <v>44196</v>
      </c>
      <c r="AJ2512" s="53" t="s">
        <v>402</v>
      </c>
      <c r="AK2512" s="67"/>
      <c r="AL2512" s="67"/>
    </row>
    <row r="2513" spans="1:38" ht="15" customHeight="1">
      <c r="A2513" s="51">
        <f t="shared" si="278"/>
        <v>2020</v>
      </c>
      <c r="B2513" s="52">
        <v>44105</v>
      </c>
      <c r="C2513" s="52">
        <v>44196</v>
      </c>
      <c r="D2513" s="53" t="s">
        <v>96</v>
      </c>
      <c r="E2513" s="53">
        <v>290</v>
      </c>
      <c r="F2513" s="53" t="s">
        <v>251</v>
      </c>
      <c r="G2513" s="53" t="s">
        <v>251</v>
      </c>
      <c r="H2513" s="53" t="s">
        <v>293</v>
      </c>
      <c r="I2513" s="53" t="s">
        <v>2817</v>
      </c>
      <c r="J2513" s="53" t="s">
        <v>2818</v>
      </c>
      <c r="K2513" s="53" t="s">
        <v>306</v>
      </c>
      <c r="L2513" s="53" t="s">
        <v>101</v>
      </c>
      <c r="M2513" s="53" t="s">
        <v>2780</v>
      </c>
      <c r="N2513" s="53" t="s">
        <v>103</v>
      </c>
      <c r="O2513" s="53">
        <v>0</v>
      </c>
      <c r="P2513" s="54">
        <v>0</v>
      </c>
      <c r="Q2513" s="53" t="s">
        <v>121</v>
      </c>
      <c r="R2513" s="53" t="s">
        <v>122</v>
      </c>
      <c r="S2513" s="53" t="s">
        <v>122</v>
      </c>
      <c r="T2513" s="53" t="s">
        <v>121</v>
      </c>
      <c r="U2513" s="53" t="s">
        <v>122</v>
      </c>
      <c r="V2513" s="53" t="s">
        <v>122</v>
      </c>
      <c r="W2513" s="53" t="s">
        <v>296</v>
      </c>
      <c r="X2513" s="55">
        <f t="shared" si="279"/>
        <v>44105</v>
      </c>
      <c r="Y2513" s="55">
        <v>44196</v>
      </c>
      <c r="Z2513" s="53">
        <f t="shared" si="277"/>
        <v>2498</v>
      </c>
      <c r="AA2513" s="54">
        <v>1322.4</v>
      </c>
      <c r="AB2513" s="54">
        <v>0</v>
      </c>
      <c r="AC2513" s="52"/>
      <c r="AD2513" s="56" t="s">
        <v>400</v>
      </c>
      <c r="AE2513" s="53">
        <f t="shared" si="280"/>
        <v>2506</v>
      </c>
      <c r="AF2513" s="57" t="s">
        <v>2959</v>
      </c>
      <c r="AG2513" s="58" t="s">
        <v>173</v>
      </c>
      <c r="AH2513" s="52">
        <f t="shared" si="281"/>
        <v>44196</v>
      </c>
      <c r="AI2513" s="52">
        <f t="shared" si="282"/>
        <v>44196</v>
      </c>
      <c r="AJ2513" s="53" t="s">
        <v>402</v>
      </c>
      <c r="AK2513" s="67"/>
      <c r="AL2513" s="67"/>
    </row>
    <row r="2514" spans="1:38" ht="15" customHeight="1">
      <c r="A2514" s="51">
        <f t="shared" si="278"/>
        <v>2020</v>
      </c>
      <c r="B2514" s="52">
        <v>44105</v>
      </c>
      <c r="C2514" s="52">
        <v>44196</v>
      </c>
      <c r="D2514" s="53" t="s">
        <v>96</v>
      </c>
      <c r="E2514" s="53">
        <v>203</v>
      </c>
      <c r="F2514" s="53" t="s">
        <v>307</v>
      </c>
      <c r="G2514" s="53" t="s">
        <v>126</v>
      </c>
      <c r="H2514" s="53" t="s">
        <v>127</v>
      </c>
      <c r="I2514" s="53" t="s">
        <v>1366</v>
      </c>
      <c r="J2514" s="53" t="s">
        <v>1367</v>
      </c>
      <c r="K2514" s="53" t="s">
        <v>1368</v>
      </c>
      <c r="L2514" s="53" t="s">
        <v>102</v>
      </c>
      <c r="M2514" s="53" t="s">
        <v>1711</v>
      </c>
      <c r="N2514" s="53" t="s">
        <v>103</v>
      </c>
      <c r="O2514" s="53">
        <v>0</v>
      </c>
      <c r="P2514" s="54">
        <v>0</v>
      </c>
      <c r="Q2514" s="53" t="s">
        <v>121</v>
      </c>
      <c r="R2514" s="53" t="s">
        <v>122</v>
      </c>
      <c r="S2514" s="53" t="s">
        <v>122</v>
      </c>
      <c r="T2514" s="53" t="s">
        <v>121</v>
      </c>
      <c r="U2514" s="53" t="s">
        <v>122</v>
      </c>
      <c r="V2514" s="53" t="s">
        <v>122</v>
      </c>
      <c r="W2514" s="53" t="s">
        <v>397</v>
      </c>
      <c r="X2514" s="55">
        <f t="shared" si="279"/>
        <v>44105</v>
      </c>
      <c r="Y2514" s="55">
        <v>44196</v>
      </c>
      <c r="Z2514" s="53">
        <f t="shared" si="277"/>
        <v>2499</v>
      </c>
      <c r="AA2514" s="54">
        <v>3591.88</v>
      </c>
      <c r="AB2514" s="54">
        <v>0</v>
      </c>
      <c r="AC2514" s="52"/>
      <c r="AD2514" s="56" t="s">
        <v>400</v>
      </c>
      <c r="AE2514" s="53">
        <f t="shared" si="280"/>
        <v>2507</v>
      </c>
      <c r="AF2514" s="57" t="s">
        <v>2960</v>
      </c>
      <c r="AG2514" s="58" t="s">
        <v>173</v>
      </c>
      <c r="AH2514" s="52">
        <f t="shared" si="281"/>
        <v>44196</v>
      </c>
      <c r="AI2514" s="52">
        <f t="shared" si="282"/>
        <v>44196</v>
      </c>
      <c r="AJ2514" s="53" t="s">
        <v>402</v>
      </c>
      <c r="AK2514" s="67"/>
      <c r="AL2514" s="67"/>
    </row>
    <row r="2515" spans="1:38" ht="15" customHeight="1">
      <c r="A2515" s="51">
        <f t="shared" si="278"/>
        <v>2020</v>
      </c>
      <c r="B2515" s="52">
        <v>44105</v>
      </c>
      <c r="C2515" s="52">
        <v>44196</v>
      </c>
      <c r="D2515" s="53" t="s">
        <v>96</v>
      </c>
      <c r="E2515" s="53">
        <v>290</v>
      </c>
      <c r="F2515" s="53" t="s">
        <v>251</v>
      </c>
      <c r="G2515" s="53" t="s">
        <v>251</v>
      </c>
      <c r="H2515" s="53" t="s">
        <v>293</v>
      </c>
      <c r="I2515" s="53" t="s">
        <v>2817</v>
      </c>
      <c r="J2515" s="53" t="s">
        <v>2818</v>
      </c>
      <c r="K2515" s="53" t="s">
        <v>306</v>
      </c>
      <c r="L2515" s="53" t="s">
        <v>101</v>
      </c>
      <c r="M2515" s="53" t="s">
        <v>2780</v>
      </c>
      <c r="N2515" s="53" t="s">
        <v>103</v>
      </c>
      <c r="O2515" s="53">
        <v>0</v>
      </c>
      <c r="P2515" s="54">
        <v>0</v>
      </c>
      <c r="Q2515" s="53" t="s">
        <v>121</v>
      </c>
      <c r="R2515" s="53" t="s">
        <v>122</v>
      </c>
      <c r="S2515" s="53" t="s">
        <v>122</v>
      </c>
      <c r="T2515" s="53" t="s">
        <v>121</v>
      </c>
      <c r="U2515" s="53" t="s">
        <v>122</v>
      </c>
      <c r="V2515" s="53" t="s">
        <v>122</v>
      </c>
      <c r="W2515" s="53" t="s">
        <v>296</v>
      </c>
      <c r="X2515" s="55">
        <f t="shared" si="279"/>
        <v>44105</v>
      </c>
      <c r="Y2515" s="55">
        <v>44196</v>
      </c>
      <c r="Z2515" s="53">
        <f t="shared" si="277"/>
        <v>2500</v>
      </c>
      <c r="AA2515" s="54">
        <v>1190.1600000000001</v>
      </c>
      <c r="AB2515" s="54">
        <v>0</v>
      </c>
      <c r="AC2515" s="52"/>
      <c r="AD2515" s="56" t="s">
        <v>400</v>
      </c>
      <c r="AE2515" s="53">
        <f t="shared" si="280"/>
        <v>2508</v>
      </c>
      <c r="AF2515" s="57" t="s">
        <v>2961</v>
      </c>
      <c r="AG2515" s="58" t="s">
        <v>173</v>
      </c>
      <c r="AH2515" s="52">
        <f t="shared" si="281"/>
        <v>44196</v>
      </c>
      <c r="AI2515" s="52">
        <f t="shared" si="282"/>
        <v>44196</v>
      </c>
      <c r="AJ2515" s="53" t="s">
        <v>402</v>
      </c>
      <c r="AK2515" s="67"/>
      <c r="AL2515" s="67"/>
    </row>
    <row r="2516" spans="1:38" ht="15" customHeight="1">
      <c r="A2516" s="51">
        <f t="shared" si="278"/>
        <v>2020</v>
      </c>
      <c r="B2516" s="52">
        <v>44105</v>
      </c>
      <c r="C2516" s="52">
        <v>44196</v>
      </c>
      <c r="D2516" s="53" t="s">
        <v>96</v>
      </c>
      <c r="E2516" s="53">
        <v>290</v>
      </c>
      <c r="F2516" s="53" t="s">
        <v>251</v>
      </c>
      <c r="G2516" s="53" t="s">
        <v>251</v>
      </c>
      <c r="H2516" s="53" t="s">
        <v>293</v>
      </c>
      <c r="I2516" s="53" t="s">
        <v>2817</v>
      </c>
      <c r="J2516" s="53" t="s">
        <v>2818</v>
      </c>
      <c r="K2516" s="53" t="s">
        <v>306</v>
      </c>
      <c r="L2516" s="53" t="s">
        <v>101</v>
      </c>
      <c r="M2516" s="53" t="s">
        <v>2780</v>
      </c>
      <c r="N2516" s="53" t="s">
        <v>103</v>
      </c>
      <c r="O2516" s="53">
        <v>0</v>
      </c>
      <c r="P2516" s="54">
        <v>0</v>
      </c>
      <c r="Q2516" s="53" t="s">
        <v>121</v>
      </c>
      <c r="R2516" s="53" t="s">
        <v>122</v>
      </c>
      <c r="S2516" s="53" t="s">
        <v>122</v>
      </c>
      <c r="T2516" s="53" t="s">
        <v>121</v>
      </c>
      <c r="U2516" s="53" t="s">
        <v>122</v>
      </c>
      <c r="V2516" s="53" t="s">
        <v>122</v>
      </c>
      <c r="W2516" s="53" t="s">
        <v>296</v>
      </c>
      <c r="X2516" s="55">
        <f t="shared" si="279"/>
        <v>44105</v>
      </c>
      <c r="Y2516" s="55">
        <v>44196</v>
      </c>
      <c r="Z2516" s="53">
        <f t="shared" si="277"/>
        <v>2501</v>
      </c>
      <c r="AA2516" s="54">
        <v>1190.1600000000001</v>
      </c>
      <c r="AB2516" s="54">
        <v>0</v>
      </c>
      <c r="AC2516" s="52"/>
      <c r="AD2516" s="56" t="s">
        <v>400</v>
      </c>
      <c r="AE2516" s="53">
        <f t="shared" si="280"/>
        <v>2509</v>
      </c>
      <c r="AF2516" s="57" t="s">
        <v>2961</v>
      </c>
      <c r="AG2516" s="58" t="s">
        <v>173</v>
      </c>
      <c r="AH2516" s="52">
        <f t="shared" si="281"/>
        <v>44196</v>
      </c>
      <c r="AI2516" s="52">
        <f t="shared" si="282"/>
        <v>44196</v>
      </c>
      <c r="AJ2516" s="53" t="s">
        <v>402</v>
      </c>
      <c r="AK2516" s="67"/>
      <c r="AL2516" s="67"/>
    </row>
    <row r="2517" spans="1:38" ht="15" customHeight="1">
      <c r="A2517" s="51">
        <f t="shared" si="278"/>
        <v>2020</v>
      </c>
      <c r="B2517" s="52">
        <v>44105</v>
      </c>
      <c r="C2517" s="52">
        <v>44196</v>
      </c>
      <c r="D2517" s="53" t="s">
        <v>96</v>
      </c>
      <c r="E2517" s="53">
        <v>290</v>
      </c>
      <c r="F2517" s="53" t="s">
        <v>251</v>
      </c>
      <c r="G2517" s="53" t="s">
        <v>251</v>
      </c>
      <c r="H2517" s="53" t="s">
        <v>293</v>
      </c>
      <c r="I2517" s="53" t="s">
        <v>2817</v>
      </c>
      <c r="J2517" s="53" t="s">
        <v>2818</v>
      </c>
      <c r="K2517" s="53" t="s">
        <v>306</v>
      </c>
      <c r="L2517" s="53" t="s">
        <v>101</v>
      </c>
      <c r="M2517" s="53" t="s">
        <v>2780</v>
      </c>
      <c r="N2517" s="53" t="s">
        <v>103</v>
      </c>
      <c r="O2517" s="53">
        <v>0</v>
      </c>
      <c r="P2517" s="54">
        <v>0</v>
      </c>
      <c r="Q2517" s="53" t="s">
        <v>121</v>
      </c>
      <c r="R2517" s="53" t="s">
        <v>122</v>
      </c>
      <c r="S2517" s="53" t="s">
        <v>122</v>
      </c>
      <c r="T2517" s="53" t="s">
        <v>121</v>
      </c>
      <c r="U2517" s="53" t="s">
        <v>122</v>
      </c>
      <c r="V2517" s="53" t="s">
        <v>122</v>
      </c>
      <c r="W2517" s="53" t="s">
        <v>296</v>
      </c>
      <c r="X2517" s="55">
        <f t="shared" si="279"/>
        <v>44105</v>
      </c>
      <c r="Y2517" s="55">
        <v>44196</v>
      </c>
      <c r="Z2517" s="53">
        <f t="shared" si="277"/>
        <v>2502</v>
      </c>
      <c r="AA2517" s="54">
        <v>1190.1600000000001</v>
      </c>
      <c r="AB2517" s="54">
        <v>0</v>
      </c>
      <c r="AC2517" s="52"/>
      <c r="AD2517" s="56" t="s">
        <v>400</v>
      </c>
      <c r="AE2517" s="53">
        <f t="shared" si="280"/>
        <v>2510</v>
      </c>
      <c r="AF2517" s="57" t="s">
        <v>2961</v>
      </c>
      <c r="AG2517" s="58" t="s">
        <v>173</v>
      </c>
      <c r="AH2517" s="52">
        <f t="shared" si="281"/>
        <v>44196</v>
      </c>
      <c r="AI2517" s="52">
        <f t="shared" si="282"/>
        <v>44196</v>
      </c>
      <c r="AJ2517" s="53" t="s">
        <v>402</v>
      </c>
      <c r="AK2517" s="67"/>
      <c r="AL2517" s="67"/>
    </row>
    <row r="2518" spans="1:38" ht="15" customHeight="1">
      <c r="A2518" s="51">
        <f t="shared" si="278"/>
        <v>2020</v>
      </c>
      <c r="B2518" s="52">
        <v>44105</v>
      </c>
      <c r="C2518" s="52">
        <v>44196</v>
      </c>
      <c r="D2518" s="53" t="s">
        <v>96</v>
      </c>
      <c r="E2518" s="53">
        <v>290</v>
      </c>
      <c r="F2518" s="53" t="s">
        <v>251</v>
      </c>
      <c r="G2518" s="53" t="s">
        <v>251</v>
      </c>
      <c r="H2518" s="53" t="s">
        <v>293</v>
      </c>
      <c r="I2518" s="53" t="s">
        <v>2817</v>
      </c>
      <c r="J2518" s="53" t="s">
        <v>2818</v>
      </c>
      <c r="K2518" s="53" t="s">
        <v>306</v>
      </c>
      <c r="L2518" s="53" t="s">
        <v>101</v>
      </c>
      <c r="M2518" s="53" t="s">
        <v>2780</v>
      </c>
      <c r="N2518" s="53" t="s">
        <v>103</v>
      </c>
      <c r="O2518" s="53">
        <v>0</v>
      </c>
      <c r="P2518" s="54">
        <v>0</v>
      </c>
      <c r="Q2518" s="53" t="s">
        <v>121</v>
      </c>
      <c r="R2518" s="53" t="s">
        <v>122</v>
      </c>
      <c r="S2518" s="53" t="s">
        <v>122</v>
      </c>
      <c r="T2518" s="53" t="s">
        <v>121</v>
      </c>
      <c r="U2518" s="53" t="s">
        <v>122</v>
      </c>
      <c r="V2518" s="53" t="s">
        <v>122</v>
      </c>
      <c r="W2518" s="53" t="s">
        <v>296</v>
      </c>
      <c r="X2518" s="55">
        <f t="shared" si="279"/>
        <v>44105</v>
      </c>
      <c r="Y2518" s="55">
        <v>44196</v>
      </c>
      <c r="Z2518" s="53">
        <f t="shared" si="277"/>
        <v>2503</v>
      </c>
      <c r="AA2518" s="54">
        <v>1190.1600000000001</v>
      </c>
      <c r="AB2518" s="54">
        <v>0</v>
      </c>
      <c r="AC2518" s="52"/>
      <c r="AD2518" s="56" t="s">
        <v>400</v>
      </c>
      <c r="AE2518" s="53">
        <f t="shared" si="280"/>
        <v>2511</v>
      </c>
      <c r="AF2518" s="57" t="s">
        <v>2961</v>
      </c>
      <c r="AG2518" s="58" t="s">
        <v>173</v>
      </c>
      <c r="AH2518" s="52">
        <f t="shared" si="281"/>
        <v>44196</v>
      </c>
      <c r="AI2518" s="52">
        <f t="shared" si="282"/>
        <v>44196</v>
      </c>
      <c r="AJ2518" s="53" t="s">
        <v>402</v>
      </c>
      <c r="AK2518" s="67"/>
      <c r="AL2518" s="67"/>
    </row>
    <row r="2519" spans="1:38" ht="15" customHeight="1">
      <c r="A2519" s="51">
        <f t="shared" si="278"/>
        <v>2020</v>
      </c>
      <c r="B2519" s="52">
        <v>44105</v>
      </c>
      <c r="C2519" s="52">
        <v>44196</v>
      </c>
      <c r="D2519" s="53" t="s">
        <v>96</v>
      </c>
      <c r="E2519" s="53">
        <v>290</v>
      </c>
      <c r="F2519" s="53" t="s">
        <v>251</v>
      </c>
      <c r="G2519" s="53" t="s">
        <v>251</v>
      </c>
      <c r="H2519" s="53" t="s">
        <v>293</v>
      </c>
      <c r="I2519" s="53" t="s">
        <v>2817</v>
      </c>
      <c r="J2519" s="53" t="s">
        <v>2818</v>
      </c>
      <c r="K2519" s="53" t="s">
        <v>306</v>
      </c>
      <c r="L2519" s="53" t="s">
        <v>101</v>
      </c>
      <c r="M2519" s="53" t="s">
        <v>2780</v>
      </c>
      <c r="N2519" s="53" t="s">
        <v>103</v>
      </c>
      <c r="O2519" s="53">
        <v>0</v>
      </c>
      <c r="P2519" s="54">
        <v>0</v>
      </c>
      <c r="Q2519" s="53" t="s">
        <v>121</v>
      </c>
      <c r="R2519" s="53" t="s">
        <v>122</v>
      </c>
      <c r="S2519" s="53" t="s">
        <v>122</v>
      </c>
      <c r="T2519" s="53" t="s">
        <v>121</v>
      </c>
      <c r="U2519" s="53" t="s">
        <v>122</v>
      </c>
      <c r="V2519" s="53" t="s">
        <v>122</v>
      </c>
      <c r="W2519" s="53" t="s">
        <v>296</v>
      </c>
      <c r="X2519" s="55">
        <f t="shared" si="279"/>
        <v>44105</v>
      </c>
      <c r="Y2519" s="55">
        <v>44196</v>
      </c>
      <c r="Z2519" s="53">
        <f t="shared" si="277"/>
        <v>2504</v>
      </c>
      <c r="AA2519" s="54">
        <v>1190.1600000000001</v>
      </c>
      <c r="AB2519" s="54">
        <v>0</v>
      </c>
      <c r="AC2519" s="52"/>
      <c r="AD2519" s="56" t="s">
        <v>400</v>
      </c>
      <c r="AE2519" s="53">
        <f t="shared" si="280"/>
        <v>2512</v>
      </c>
      <c r="AF2519" s="57" t="s">
        <v>2961</v>
      </c>
      <c r="AG2519" s="58" t="s">
        <v>173</v>
      </c>
      <c r="AH2519" s="52">
        <f t="shared" si="281"/>
        <v>44196</v>
      </c>
      <c r="AI2519" s="52">
        <f t="shared" si="282"/>
        <v>44196</v>
      </c>
      <c r="AJ2519" s="53" t="s">
        <v>402</v>
      </c>
      <c r="AK2519" s="67"/>
      <c r="AL2519" s="67"/>
    </row>
    <row r="2520" spans="1:38" ht="15" customHeight="1">
      <c r="A2520" s="51">
        <f t="shared" si="278"/>
        <v>2020</v>
      </c>
      <c r="B2520" s="52">
        <v>44105</v>
      </c>
      <c r="C2520" s="52">
        <v>44196</v>
      </c>
      <c r="D2520" s="53" t="s">
        <v>96</v>
      </c>
      <c r="E2520" s="53">
        <v>290</v>
      </c>
      <c r="F2520" s="53" t="s">
        <v>251</v>
      </c>
      <c r="G2520" s="53" t="s">
        <v>251</v>
      </c>
      <c r="H2520" s="53" t="s">
        <v>293</v>
      </c>
      <c r="I2520" s="53" t="s">
        <v>2817</v>
      </c>
      <c r="J2520" s="53" t="s">
        <v>2818</v>
      </c>
      <c r="K2520" s="53" t="s">
        <v>306</v>
      </c>
      <c r="L2520" s="53" t="s">
        <v>101</v>
      </c>
      <c r="M2520" s="53" t="s">
        <v>2780</v>
      </c>
      <c r="N2520" s="53" t="s">
        <v>103</v>
      </c>
      <c r="O2520" s="53">
        <v>0</v>
      </c>
      <c r="P2520" s="54">
        <v>0</v>
      </c>
      <c r="Q2520" s="53" t="s">
        <v>121</v>
      </c>
      <c r="R2520" s="53" t="s">
        <v>122</v>
      </c>
      <c r="S2520" s="53" t="s">
        <v>122</v>
      </c>
      <c r="T2520" s="53" t="s">
        <v>121</v>
      </c>
      <c r="U2520" s="53" t="s">
        <v>122</v>
      </c>
      <c r="V2520" s="53" t="s">
        <v>122</v>
      </c>
      <c r="W2520" s="53" t="s">
        <v>296</v>
      </c>
      <c r="X2520" s="55">
        <f t="shared" si="279"/>
        <v>44105</v>
      </c>
      <c r="Y2520" s="55">
        <v>44196</v>
      </c>
      <c r="Z2520" s="53">
        <f t="shared" si="277"/>
        <v>2505</v>
      </c>
      <c r="AA2520" s="54">
        <v>1190.1600000000001</v>
      </c>
      <c r="AB2520" s="54">
        <v>0</v>
      </c>
      <c r="AC2520" s="52"/>
      <c r="AD2520" s="56" t="s">
        <v>400</v>
      </c>
      <c r="AE2520" s="53">
        <f t="shared" si="280"/>
        <v>2513</v>
      </c>
      <c r="AF2520" s="57" t="s">
        <v>2961</v>
      </c>
      <c r="AG2520" s="58" t="s">
        <v>173</v>
      </c>
      <c r="AH2520" s="52">
        <f t="shared" si="281"/>
        <v>44196</v>
      </c>
      <c r="AI2520" s="52">
        <f t="shared" si="282"/>
        <v>44196</v>
      </c>
      <c r="AJ2520" s="53" t="s">
        <v>402</v>
      </c>
      <c r="AK2520" s="67"/>
      <c r="AL2520" s="67"/>
    </row>
    <row r="2521" spans="1:38" ht="15" customHeight="1">
      <c r="A2521" s="51">
        <f t="shared" si="278"/>
        <v>2020</v>
      </c>
      <c r="B2521" s="52">
        <v>44105</v>
      </c>
      <c r="C2521" s="52">
        <v>44196</v>
      </c>
      <c r="D2521" s="53" t="s">
        <v>96</v>
      </c>
      <c r="E2521" s="53">
        <v>290</v>
      </c>
      <c r="F2521" s="53" t="s">
        <v>251</v>
      </c>
      <c r="G2521" s="53" t="s">
        <v>251</v>
      </c>
      <c r="H2521" s="53" t="s">
        <v>293</v>
      </c>
      <c r="I2521" s="53" t="s">
        <v>2817</v>
      </c>
      <c r="J2521" s="53" t="s">
        <v>2818</v>
      </c>
      <c r="K2521" s="53" t="s">
        <v>306</v>
      </c>
      <c r="L2521" s="53" t="s">
        <v>101</v>
      </c>
      <c r="M2521" s="53" t="s">
        <v>2780</v>
      </c>
      <c r="N2521" s="53" t="s">
        <v>103</v>
      </c>
      <c r="O2521" s="53">
        <v>0</v>
      </c>
      <c r="P2521" s="54">
        <v>0</v>
      </c>
      <c r="Q2521" s="53" t="s">
        <v>121</v>
      </c>
      <c r="R2521" s="53" t="s">
        <v>122</v>
      </c>
      <c r="S2521" s="53" t="s">
        <v>122</v>
      </c>
      <c r="T2521" s="53" t="s">
        <v>121</v>
      </c>
      <c r="U2521" s="53" t="s">
        <v>122</v>
      </c>
      <c r="V2521" s="53" t="s">
        <v>122</v>
      </c>
      <c r="W2521" s="53" t="s">
        <v>296</v>
      </c>
      <c r="X2521" s="55">
        <f t="shared" si="279"/>
        <v>44105</v>
      </c>
      <c r="Y2521" s="55">
        <v>44196</v>
      </c>
      <c r="Z2521" s="53">
        <f t="shared" si="277"/>
        <v>2506</v>
      </c>
      <c r="AA2521" s="54">
        <v>1190.1600000000001</v>
      </c>
      <c r="AB2521" s="54">
        <v>0</v>
      </c>
      <c r="AC2521" s="52"/>
      <c r="AD2521" s="56" t="s">
        <v>400</v>
      </c>
      <c r="AE2521" s="53">
        <f t="shared" si="280"/>
        <v>2514</v>
      </c>
      <c r="AF2521" s="57" t="s">
        <v>2961</v>
      </c>
      <c r="AG2521" s="58" t="s">
        <v>173</v>
      </c>
      <c r="AH2521" s="52">
        <f t="shared" si="281"/>
        <v>44196</v>
      </c>
      <c r="AI2521" s="52">
        <f t="shared" si="282"/>
        <v>44196</v>
      </c>
      <c r="AJ2521" s="53" t="s">
        <v>402</v>
      </c>
      <c r="AK2521" s="67"/>
      <c r="AL2521" s="67"/>
    </row>
    <row r="2522" spans="1:38" ht="15" customHeight="1">
      <c r="A2522" s="51">
        <f t="shared" si="278"/>
        <v>2020</v>
      </c>
      <c r="B2522" s="52">
        <v>44105</v>
      </c>
      <c r="C2522" s="52">
        <v>44196</v>
      </c>
      <c r="D2522" s="53" t="s">
        <v>96</v>
      </c>
      <c r="E2522" s="53">
        <v>290</v>
      </c>
      <c r="F2522" s="53" t="s">
        <v>251</v>
      </c>
      <c r="G2522" s="53" t="s">
        <v>251</v>
      </c>
      <c r="H2522" s="53" t="s">
        <v>293</v>
      </c>
      <c r="I2522" s="53" t="s">
        <v>2817</v>
      </c>
      <c r="J2522" s="53" t="s">
        <v>2818</v>
      </c>
      <c r="K2522" s="53" t="s">
        <v>306</v>
      </c>
      <c r="L2522" s="53" t="s">
        <v>101</v>
      </c>
      <c r="M2522" s="53" t="s">
        <v>2780</v>
      </c>
      <c r="N2522" s="53" t="s">
        <v>103</v>
      </c>
      <c r="O2522" s="53">
        <v>0</v>
      </c>
      <c r="P2522" s="54">
        <v>0</v>
      </c>
      <c r="Q2522" s="53" t="s">
        <v>121</v>
      </c>
      <c r="R2522" s="53" t="s">
        <v>122</v>
      </c>
      <c r="S2522" s="53" t="s">
        <v>122</v>
      </c>
      <c r="T2522" s="53" t="s">
        <v>121</v>
      </c>
      <c r="U2522" s="53" t="s">
        <v>122</v>
      </c>
      <c r="V2522" s="53" t="s">
        <v>122</v>
      </c>
      <c r="W2522" s="53" t="s">
        <v>296</v>
      </c>
      <c r="X2522" s="55">
        <f t="shared" si="279"/>
        <v>44105</v>
      </c>
      <c r="Y2522" s="55">
        <v>44196</v>
      </c>
      <c r="Z2522" s="53">
        <f t="shared" si="277"/>
        <v>2507</v>
      </c>
      <c r="AA2522" s="54">
        <v>1190.1600000000001</v>
      </c>
      <c r="AB2522" s="54">
        <v>0</v>
      </c>
      <c r="AC2522" s="52"/>
      <c r="AD2522" s="56" t="s">
        <v>400</v>
      </c>
      <c r="AE2522" s="53">
        <f t="shared" si="280"/>
        <v>2515</v>
      </c>
      <c r="AF2522" s="57" t="s">
        <v>2961</v>
      </c>
      <c r="AG2522" s="58" t="s">
        <v>173</v>
      </c>
      <c r="AH2522" s="52">
        <f t="shared" si="281"/>
        <v>44196</v>
      </c>
      <c r="AI2522" s="52">
        <f t="shared" si="282"/>
        <v>44196</v>
      </c>
      <c r="AJ2522" s="53" t="s">
        <v>402</v>
      </c>
      <c r="AK2522" s="67"/>
      <c r="AL2522" s="67"/>
    </row>
    <row r="2523" spans="1:38" ht="15" customHeight="1">
      <c r="A2523" s="51">
        <f t="shared" si="278"/>
        <v>2020</v>
      </c>
      <c r="B2523" s="52">
        <v>44105</v>
      </c>
      <c r="C2523" s="52">
        <v>44196</v>
      </c>
      <c r="D2523" s="53" t="s">
        <v>96</v>
      </c>
      <c r="E2523" s="53">
        <v>290</v>
      </c>
      <c r="F2523" s="53" t="s">
        <v>251</v>
      </c>
      <c r="G2523" s="53" t="s">
        <v>251</v>
      </c>
      <c r="H2523" s="53" t="s">
        <v>293</v>
      </c>
      <c r="I2523" s="53" t="s">
        <v>2817</v>
      </c>
      <c r="J2523" s="53" t="s">
        <v>2818</v>
      </c>
      <c r="K2523" s="53" t="s">
        <v>306</v>
      </c>
      <c r="L2523" s="53" t="s">
        <v>101</v>
      </c>
      <c r="M2523" s="53" t="s">
        <v>2780</v>
      </c>
      <c r="N2523" s="53" t="s">
        <v>103</v>
      </c>
      <c r="O2523" s="53">
        <v>0</v>
      </c>
      <c r="P2523" s="54">
        <v>0</v>
      </c>
      <c r="Q2523" s="53" t="s">
        <v>121</v>
      </c>
      <c r="R2523" s="53" t="s">
        <v>122</v>
      </c>
      <c r="S2523" s="53" t="s">
        <v>122</v>
      </c>
      <c r="T2523" s="53" t="s">
        <v>121</v>
      </c>
      <c r="U2523" s="53" t="s">
        <v>122</v>
      </c>
      <c r="V2523" s="53" t="s">
        <v>122</v>
      </c>
      <c r="W2523" s="53" t="s">
        <v>296</v>
      </c>
      <c r="X2523" s="55">
        <f t="shared" si="279"/>
        <v>44105</v>
      </c>
      <c r="Y2523" s="55">
        <v>44196</v>
      </c>
      <c r="Z2523" s="53">
        <f t="shared" si="277"/>
        <v>2508</v>
      </c>
      <c r="AA2523" s="54">
        <v>1190.1600000000001</v>
      </c>
      <c r="AB2523" s="54">
        <v>0</v>
      </c>
      <c r="AC2523" s="52"/>
      <c r="AD2523" s="56" t="s">
        <v>400</v>
      </c>
      <c r="AE2523" s="53">
        <f t="shared" si="280"/>
        <v>2516</v>
      </c>
      <c r="AF2523" s="57" t="s">
        <v>2961</v>
      </c>
      <c r="AG2523" s="58" t="s">
        <v>173</v>
      </c>
      <c r="AH2523" s="52">
        <f t="shared" si="281"/>
        <v>44196</v>
      </c>
      <c r="AI2523" s="52">
        <f t="shared" si="282"/>
        <v>44196</v>
      </c>
      <c r="AJ2523" s="53" t="s">
        <v>402</v>
      </c>
      <c r="AK2523" s="67"/>
      <c r="AL2523" s="67"/>
    </row>
    <row r="2524" spans="1:38" ht="15" customHeight="1">
      <c r="A2524" s="51">
        <f t="shared" si="278"/>
        <v>2020</v>
      </c>
      <c r="B2524" s="52">
        <v>44105</v>
      </c>
      <c r="C2524" s="52">
        <v>44196</v>
      </c>
      <c r="D2524" s="53" t="s">
        <v>96</v>
      </c>
      <c r="E2524" s="53">
        <v>290</v>
      </c>
      <c r="F2524" s="53" t="s">
        <v>251</v>
      </c>
      <c r="G2524" s="53" t="s">
        <v>251</v>
      </c>
      <c r="H2524" s="53" t="s">
        <v>293</v>
      </c>
      <c r="I2524" s="53" t="s">
        <v>2817</v>
      </c>
      <c r="J2524" s="53" t="s">
        <v>2818</v>
      </c>
      <c r="K2524" s="53" t="s">
        <v>306</v>
      </c>
      <c r="L2524" s="53" t="s">
        <v>101</v>
      </c>
      <c r="M2524" s="53" t="s">
        <v>2780</v>
      </c>
      <c r="N2524" s="53" t="s">
        <v>103</v>
      </c>
      <c r="O2524" s="53">
        <v>0</v>
      </c>
      <c r="P2524" s="54">
        <v>0</v>
      </c>
      <c r="Q2524" s="53" t="s">
        <v>121</v>
      </c>
      <c r="R2524" s="53" t="s">
        <v>122</v>
      </c>
      <c r="S2524" s="53" t="s">
        <v>122</v>
      </c>
      <c r="T2524" s="53" t="s">
        <v>121</v>
      </c>
      <c r="U2524" s="53" t="s">
        <v>122</v>
      </c>
      <c r="V2524" s="53" t="s">
        <v>122</v>
      </c>
      <c r="W2524" s="53" t="s">
        <v>296</v>
      </c>
      <c r="X2524" s="55">
        <f t="shared" si="279"/>
        <v>44105</v>
      </c>
      <c r="Y2524" s="55">
        <v>44196</v>
      </c>
      <c r="Z2524" s="53">
        <f t="shared" si="277"/>
        <v>2509</v>
      </c>
      <c r="AA2524" s="54">
        <v>1190.1600000000001</v>
      </c>
      <c r="AB2524" s="54">
        <v>0</v>
      </c>
      <c r="AC2524" s="52"/>
      <c r="AD2524" s="56" t="s">
        <v>400</v>
      </c>
      <c r="AE2524" s="53">
        <f t="shared" si="280"/>
        <v>2517</v>
      </c>
      <c r="AF2524" s="57" t="s">
        <v>2961</v>
      </c>
      <c r="AG2524" s="58" t="s">
        <v>173</v>
      </c>
      <c r="AH2524" s="52">
        <f t="shared" si="281"/>
        <v>44196</v>
      </c>
      <c r="AI2524" s="52">
        <f t="shared" si="282"/>
        <v>44196</v>
      </c>
      <c r="AJ2524" s="53" t="s">
        <v>402</v>
      </c>
      <c r="AK2524" s="67"/>
      <c r="AL2524" s="67"/>
    </row>
    <row r="2525" spans="1:38" ht="15" customHeight="1">
      <c r="A2525" s="51">
        <v>2021</v>
      </c>
      <c r="B2525" s="52">
        <v>44197</v>
      </c>
      <c r="C2525" s="52">
        <v>44286</v>
      </c>
      <c r="D2525" s="53" t="s">
        <v>96</v>
      </c>
      <c r="E2525" s="53">
        <v>290</v>
      </c>
      <c r="F2525" s="53" t="s">
        <v>251</v>
      </c>
      <c r="G2525" s="53" t="s">
        <v>251</v>
      </c>
      <c r="H2525" s="53" t="s">
        <v>293</v>
      </c>
      <c r="I2525" s="53" t="s">
        <v>2817</v>
      </c>
      <c r="J2525" s="53" t="s">
        <v>2818</v>
      </c>
      <c r="K2525" s="53" t="s">
        <v>306</v>
      </c>
      <c r="L2525" s="53" t="s">
        <v>101</v>
      </c>
      <c r="M2525" s="53" t="s">
        <v>2780</v>
      </c>
      <c r="N2525" s="53" t="s">
        <v>103</v>
      </c>
      <c r="O2525" s="53">
        <v>0</v>
      </c>
      <c r="P2525" s="54">
        <v>0</v>
      </c>
      <c r="Q2525" s="53" t="s">
        <v>121</v>
      </c>
      <c r="R2525" s="53" t="s">
        <v>122</v>
      </c>
      <c r="S2525" s="53" t="s">
        <v>122</v>
      </c>
      <c r="T2525" s="53" t="s">
        <v>121</v>
      </c>
      <c r="U2525" s="53" t="s">
        <v>122</v>
      </c>
      <c r="V2525" s="53" t="s">
        <v>122</v>
      </c>
      <c r="W2525" s="53" t="s">
        <v>296</v>
      </c>
      <c r="X2525" s="55">
        <f t="shared" ref="X2525:X2534" si="283">+B2525</f>
        <v>44197</v>
      </c>
      <c r="Y2525" s="55">
        <v>44286</v>
      </c>
      <c r="Z2525" s="53">
        <f t="shared" si="277"/>
        <v>2510</v>
      </c>
      <c r="AA2525" s="54">
        <v>2600.7199999999998</v>
      </c>
      <c r="AB2525" s="54">
        <v>0</v>
      </c>
      <c r="AC2525" s="52"/>
      <c r="AD2525" s="56" t="s">
        <v>400</v>
      </c>
      <c r="AE2525" s="53">
        <f t="shared" si="280"/>
        <v>2518</v>
      </c>
      <c r="AF2525" s="57" t="s">
        <v>2962</v>
      </c>
      <c r="AG2525" s="58" t="s">
        <v>173</v>
      </c>
      <c r="AH2525" s="52">
        <f t="shared" ref="AH2525" si="284">+C2525</f>
        <v>44286</v>
      </c>
      <c r="AI2525" s="52">
        <f t="shared" ref="AI2525" si="285">+AH2525</f>
        <v>44286</v>
      </c>
      <c r="AJ2525" s="53" t="s">
        <v>402</v>
      </c>
    </row>
    <row r="2526" spans="1:38" ht="15" customHeight="1">
      <c r="A2526" s="51">
        <v>2021</v>
      </c>
      <c r="B2526" s="52">
        <v>44197</v>
      </c>
      <c r="C2526" s="52">
        <v>44286</v>
      </c>
      <c r="D2526" s="53" t="s">
        <v>96</v>
      </c>
      <c r="E2526" s="53">
        <v>290</v>
      </c>
      <c r="F2526" s="53" t="s">
        <v>251</v>
      </c>
      <c r="G2526" s="53" t="s">
        <v>251</v>
      </c>
      <c r="H2526" s="53" t="s">
        <v>293</v>
      </c>
      <c r="I2526" s="53" t="s">
        <v>2817</v>
      </c>
      <c r="J2526" s="53" t="s">
        <v>2818</v>
      </c>
      <c r="K2526" s="53" t="s">
        <v>306</v>
      </c>
      <c r="L2526" s="53" t="s">
        <v>101</v>
      </c>
      <c r="M2526" s="53" t="s">
        <v>2780</v>
      </c>
      <c r="N2526" s="53" t="s">
        <v>103</v>
      </c>
      <c r="O2526" s="53">
        <v>0</v>
      </c>
      <c r="P2526" s="54">
        <v>0</v>
      </c>
      <c r="Q2526" s="53" t="s">
        <v>121</v>
      </c>
      <c r="R2526" s="53" t="s">
        <v>122</v>
      </c>
      <c r="S2526" s="53" t="s">
        <v>122</v>
      </c>
      <c r="T2526" s="53" t="s">
        <v>121</v>
      </c>
      <c r="U2526" s="53" t="s">
        <v>122</v>
      </c>
      <c r="V2526" s="53" t="s">
        <v>122</v>
      </c>
      <c r="W2526" s="53" t="s">
        <v>296</v>
      </c>
      <c r="X2526" s="55">
        <f t="shared" si="283"/>
        <v>44197</v>
      </c>
      <c r="Y2526" s="55">
        <v>44286</v>
      </c>
      <c r="Z2526" s="53">
        <f t="shared" si="277"/>
        <v>2511</v>
      </c>
      <c r="AA2526" s="54">
        <v>2600.7199999999998</v>
      </c>
      <c r="AB2526" s="54">
        <v>0</v>
      </c>
      <c r="AC2526" s="52"/>
      <c r="AD2526" s="56" t="s">
        <v>400</v>
      </c>
      <c r="AE2526" s="53">
        <f t="shared" si="280"/>
        <v>2519</v>
      </c>
      <c r="AF2526" s="57" t="s">
        <v>2962</v>
      </c>
      <c r="AG2526" s="58" t="s">
        <v>173</v>
      </c>
      <c r="AH2526" s="52">
        <f>+C2526</f>
        <v>44286</v>
      </c>
      <c r="AI2526" s="52">
        <f t="shared" ref="AI2526:AI2535" si="286">+AH2526</f>
        <v>44286</v>
      </c>
      <c r="AJ2526" s="53" t="s">
        <v>402</v>
      </c>
    </row>
    <row r="2527" spans="1:38" ht="15" customHeight="1">
      <c r="A2527" s="51">
        <v>2021</v>
      </c>
      <c r="B2527" s="52">
        <v>44197</v>
      </c>
      <c r="C2527" s="52">
        <v>44286</v>
      </c>
      <c r="D2527" s="53" t="s">
        <v>96</v>
      </c>
      <c r="E2527" s="53">
        <v>290</v>
      </c>
      <c r="F2527" s="53" t="s">
        <v>251</v>
      </c>
      <c r="G2527" s="53" t="s">
        <v>251</v>
      </c>
      <c r="H2527" s="53" t="s">
        <v>293</v>
      </c>
      <c r="I2527" s="53" t="s">
        <v>2817</v>
      </c>
      <c r="J2527" s="53" t="s">
        <v>2818</v>
      </c>
      <c r="K2527" s="53" t="s">
        <v>306</v>
      </c>
      <c r="L2527" s="53" t="s">
        <v>101</v>
      </c>
      <c r="M2527" s="53" t="s">
        <v>2780</v>
      </c>
      <c r="N2527" s="53" t="s">
        <v>103</v>
      </c>
      <c r="O2527" s="53">
        <v>0</v>
      </c>
      <c r="P2527" s="54">
        <v>0</v>
      </c>
      <c r="Q2527" s="53" t="s">
        <v>121</v>
      </c>
      <c r="R2527" s="53" t="s">
        <v>122</v>
      </c>
      <c r="S2527" s="53" t="s">
        <v>122</v>
      </c>
      <c r="T2527" s="53" t="s">
        <v>121</v>
      </c>
      <c r="U2527" s="53" t="s">
        <v>122</v>
      </c>
      <c r="V2527" s="53" t="s">
        <v>122</v>
      </c>
      <c r="W2527" s="53" t="s">
        <v>296</v>
      </c>
      <c r="X2527" s="55">
        <f t="shared" si="283"/>
        <v>44197</v>
      </c>
      <c r="Y2527" s="55">
        <v>44286</v>
      </c>
      <c r="Z2527" s="53">
        <f t="shared" si="277"/>
        <v>2512</v>
      </c>
      <c r="AA2527" s="54">
        <v>2600.7199999999998</v>
      </c>
      <c r="AB2527" s="54">
        <v>0</v>
      </c>
      <c r="AC2527" s="52"/>
      <c r="AD2527" s="56" t="s">
        <v>400</v>
      </c>
      <c r="AE2527" s="53">
        <f t="shared" si="280"/>
        <v>2520</v>
      </c>
      <c r="AF2527" s="57" t="s">
        <v>2962</v>
      </c>
      <c r="AG2527" s="58" t="s">
        <v>173</v>
      </c>
      <c r="AH2527" s="52">
        <f t="shared" ref="AH2527:AH2535" si="287">+C2527</f>
        <v>44286</v>
      </c>
      <c r="AI2527" s="52">
        <f t="shared" si="286"/>
        <v>44286</v>
      </c>
      <c r="AJ2527" s="53" t="s">
        <v>402</v>
      </c>
    </row>
    <row r="2528" spans="1:38" ht="15" customHeight="1">
      <c r="A2528" s="51">
        <v>2021</v>
      </c>
      <c r="B2528" s="52">
        <v>44197</v>
      </c>
      <c r="C2528" s="52">
        <v>44286</v>
      </c>
      <c r="D2528" s="53" t="s">
        <v>96</v>
      </c>
      <c r="E2528" s="53">
        <v>290</v>
      </c>
      <c r="F2528" s="53" t="s">
        <v>251</v>
      </c>
      <c r="G2528" s="53" t="s">
        <v>251</v>
      </c>
      <c r="H2528" s="53" t="s">
        <v>293</v>
      </c>
      <c r="I2528" s="53" t="s">
        <v>2817</v>
      </c>
      <c r="J2528" s="53" t="s">
        <v>2818</v>
      </c>
      <c r="K2528" s="53" t="s">
        <v>306</v>
      </c>
      <c r="L2528" s="53" t="s">
        <v>101</v>
      </c>
      <c r="M2528" s="53" t="s">
        <v>2780</v>
      </c>
      <c r="N2528" s="53" t="s">
        <v>103</v>
      </c>
      <c r="O2528" s="53">
        <v>0</v>
      </c>
      <c r="P2528" s="54">
        <v>0</v>
      </c>
      <c r="Q2528" s="53" t="s">
        <v>121</v>
      </c>
      <c r="R2528" s="53" t="s">
        <v>122</v>
      </c>
      <c r="S2528" s="53" t="s">
        <v>122</v>
      </c>
      <c r="T2528" s="53" t="s">
        <v>121</v>
      </c>
      <c r="U2528" s="53" t="s">
        <v>122</v>
      </c>
      <c r="V2528" s="53" t="s">
        <v>122</v>
      </c>
      <c r="W2528" s="53" t="s">
        <v>296</v>
      </c>
      <c r="X2528" s="55">
        <f t="shared" si="283"/>
        <v>44197</v>
      </c>
      <c r="Y2528" s="55">
        <v>44286</v>
      </c>
      <c r="Z2528" s="53">
        <f t="shared" si="277"/>
        <v>2513</v>
      </c>
      <c r="AA2528" s="54">
        <v>2600.7199999999998</v>
      </c>
      <c r="AB2528" s="54">
        <v>0</v>
      </c>
      <c r="AC2528" s="52"/>
      <c r="AD2528" s="56" t="s">
        <v>400</v>
      </c>
      <c r="AE2528" s="53">
        <f t="shared" si="280"/>
        <v>2521</v>
      </c>
      <c r="AF2528" s="57" t="s">
        <v>2962</v>
      </c>
      <c r="AG2528" s="58" t="s">
        <v>173</v>
      </c>
      <c r="AH2528" s="52">
        <f t="shared" si="287"/>
        <v>44286</v>
      </c>
      <c r="AI2528" s="52">
        <f t="shared" si="286"/>
        <v>44286</v>
      </c>
      <c r="AJ2528" s="53" t="s">
        <v>402</v>
      </c>
    </row>
    <row r="2529" spans="1:36" ht="15" customHeight="1">
      <c r="A2529" s="51">
        <v>2021</v>
      </c>
      <c r="B2529" s="52">
        <v>44197</v>
      </c>
      <c r="C2529" s="52">
        <v>44286</v>
      </c>
      <c r="D2529" s="53" t="s">
        <v>96</v>
      </c>
      <c r="E2529" s="53">
        <v>290</v>
      </c>
      <c r="F2529" s="53" t="s">
        <v>251</v>
      </c>
      <c r="G2529" s="53" t="s">
        <v>251</v>
      </c>
      <c r="H2529" s="53" t="s">
        <v>293</v>
      </c>
      <c r="I2529" s="53" t="s">
        <v>2817</v>
      </c>
      <c r="J2529" s="53" t="s">
        <v>2818</v>
      </c>
      <c r="K2529" s="53" t="s">
        <v>306</v>
      </c>
      <c r="L2529" s="53" t="s">
        <v>101</v>
      </c>
      <c r="M2529" s="53" t="s">
        <v>2780</v>
      </c>
      <c r="N2529" s="53" t="s">
        <v>103</v>
      </c>
      <c r="O2529" s="53">
        <v>0</v>
      </c>
      <c r="P2529" s="54">
        <v>0</v>
      </c>
      <c r="Q2529" s="53" t="s">
        <v>121</v>
      </c>
      <c r="R2529" s="53" t="s">
        <v>122</v>
      </c>
      <c r="S2529" s="53" t="s">
        <v>122</v>
      </c>
      <c r="T2529" s="53" t="s">
        <v>121</v>
      </c>
      <c r="U2529" s="53" t="s">
        <v>122</v>
      </c>
      <c r="V2529" s="53" t="s">
        <v>122</v>
      </c>
      <c r="W2529" s="53" t="s">
        <v>296</v>
      </c>
      <c r="X2529" s="55">
        <f t="shared" si="283"/>
        <v>44197</v>
      </c>
      <c r="Y2529" s="55">
        <v>44286</v>
      </c>
      <c r="Z2529" s="53">
        <f t="shared" si="277"/>
        <v>2514</v>
      </c>
      <c r="AA2529" s="54">
        <v>2600.7199999999998</v>
      </c>
      <c r="AB2529" s="54">
        <v>0</v>
      </c>
      <c r="AC2529" s="52"/>
      <c r="AD2529" s="56" t="s">
        <v>400</v>
      </c>
      <c r="AE2529" s="53">
        <f t="shared" si="280"/>
        <v>2522</v>
      </c>
      <c r="AF2529" s="57" t="s">
        <v>2962</v>
      </c>
      <c r="AG2529" s="58" t="s">
        <v>173</v>
      </c>
      <c r="AH2529" s="52">
        <f t="shared" si="287"/>
        <v>44286</v>
      </c>
      <c r="AI2529" s="52">
        <f t="shared" si="286"/>
        <v>44286</v>
      </c>
      <c r="AJ2529" s="53" t="s">
        <v>402</v>
      </c>
    </row>
    <row r="2530" spans="1:36" ht="15" customHeight="1">
      <c r="A2530" s="51">
        <v>2021</v>
      </c>
      <c r="B2530" s="52">
        <v>44197</v>
      </c>
      <c r="C2530" s="52">
        <v>44286</v>
      </c>
      <c r="D2530" s="53" t="s">
        <v>96</v>
      </c>
      <c r="E2530" s="53">
        <v>290</v>
      </c>
      <c r="F2530" s="53" t="s">
        <v>251</v>
      </c>
      <c r="G2530" s="53" t="s">
        <v>251</v>
      </c>
      <c r="H2530" s="53" t="s">
        <v>293</v>
      </c>
      <c r="I2530" s="53" t="s">
        <v>2817</v>
      </c>
      <c r="J2530" s="53" t="s">
        <v>2818</v>
      </c>
      <c r="K2530" s="53" t="s">
        <v>306</v>
      </c>
      <c r="L2530" s="53" t="s">
        <v>101</v>
      </c>
      <c r="M2530" s="53" t="s">
        <v>2780</v>
      </c>
      <c r="N2530" s="53" t="s">
        <v>103</v>
      </c>
      <c r="O2530" s="53">
        <v>0</v>
      </c>
      <c r="P2530" s="54">
        <v>0</v>
      </c>
      <c r="Q2530" s="53" t="s">
        <v>121</v>
      </c>
      <c r="R2530" s="53" t="s">
        <v>122</v>
      </c>
      <c r="S2530" s="53" t="s">
        <v>122</v>
      </c>
      <c r="T2530" s="53" t="s">
        <v>121</v>
      </c>
      <c r="U2530" s="53" t="s">
        <v>122</v>
      </c>
      <c r="V2530" s="53" t="s">
        <v>122</v>
      </c>
      <c r="W2530" s="53" t="s">
        <v>296</v>
      </c>
      <c r="X2530" s="55">
        <f t="shared" si="283"/>
        <v>44197</v>
      </c>
      <c r="Y2530" s="55">
        <v>44286</v>
      </c>
      <c r="Z2530" s="53">
        <f t="shared" si="277"/>
        <v>2515</v>
      </c>
      <c r="AA2530" s="54">
        <v>2600.7199999999998</v>
      </c>
      <c r="AB2530" s="54">
        <v>0</v>
      </c>
      <c r="AC2530" s="52"/>
      <c r="AD2530" s="56" t="s">
        <v>400</v>
      </c>
      <c r="AE2530" s="53">
        <f t="shared" si="280"/>
        <v>2523</v>
      </c>
      <c r="AF2530" s="57" t="s">
        <v>2962</v>
      </c>
      <c r="AG2530" s="58" t="s">
        <v>173</v>
      </c>
      <c r="AH2530" s="52">
        <f t="shared" si="287"/>
        <v>44286</v>
      </c>
      <c r="AI2530" s="52">
        <f t="shared" si="286"/>
        <v>44286</v>
      </c>
      <c r="AJ2530" s="53" t="s">
        <v>402</v>
      </c>
    </row>
    <row r="2531" spans="1:36" ht="15" customHeight="1">
      <c r="A2531" s="51">
        <v>2021</v>
      </c>
      <c r="B2531" s="52">
        <v>44197</v>
      </c>
      <c r="C2531" s="52">
        <v>44286</v>
      </c>
      <c r="D2531" s="53" t="s">
        <v>96</v>
      </c>
      <c r="E2531" s="53">
        <v>290</v>
      </c>
      <c r="F2531" s="53" t="s">
        <v>251</v>
      </c>
      <c r="G2531" s="53" t="s">
        <v>251</v>
      </c>
      <c r="H2531" s="53" t="s">
        <v>293</v>
      </c>
      <c r="I2531" s="53" t="s">
        <v>2817</v>
      </c>
      <c r="J2531" s="53" t="s">
        <v>2818</v>
      </c>
      <c r="K2531" s="53" t="s">
        <v>306</v>
      </c>
      <c r="L2531" s="53" t="s">
        <v>101</v>
      </c>
      <c r="M2531" s="53" t="s">
        <v>2780</v>
      </c>
      <c r="N2531" s="53" t="s">
        <v>103</v>
      </c>
      <c r="O2531" s="53">
        <v>0</v>
      </c>
      <c r="P2531" s="54">
        <v>0</v>
      </c>
      <c r="Q2531" s="53" t="s">
        <v>121</v>
      </c>
      <c r="R2531" s="53" t="s">
        <v>122</v>
      </c>
      <c r="S2531" s="53" t="s">
        <v>122</v>
      </c>
      <c r="T2531" s="53" t="s">
        <v>121</v>
      </c>
      <c r="U2531" s="53" t="s">
        <v>122</v>
      </c>
      <c r="V2531" s="53" t="s">
        <v>122</v>
      </c>
      <c r="W2531" s="53" t="s">
        <v>296</v>
      </c>
      <c r="X2531" s="55">
        <f t="shared" si="283"/>
        <v>44197</v>
      </c>
      <c r="Y2531" s="55">
        <v>44286</v>
      </c>
      <c r="Z2531" s="53">
        <f t="shared" si="277"/>
        <v>2516</v>
      </c>
      <c r="AA2531" s="54">
        <v>2600.7199999999998</v>
      </c>
      <c r="AB2531" s="54">
        <v>0</v>
      </c>
      <c r="AC2531" s="52"/>
      <c r="AD2531" s="56" t="s">
        <v>400</v>
      </c>
      <c r="AE2531" s="53">
        <f t="shared" si="280"/>
        <v>2524</v>
      </c>
      <c r="AF2531" s="57" t="s">
        <v>2962</v>
      </c>
      <c r="AG2531" s="58" t="s">
        <v>173</v>
      </c>
      <c r="AH2531" s="52">
        <f t="shared" si="287"/>
        <v>44286</v>
      </c>
      <c r="AI2531" s="52">
        <f t="shared" si="286"/>
        <v>44286</v>
      </c>
      <c r="AJ2531" s="53" t="s">
        <v>402</v>
      </c>
    </row>
    <row r="2532" spans="1:36" ht="15" customHeight="1">
      <c r="A2532" s="51">
        <v>2021</v>
      </c>
      <c r="B2532" s="52">
        <v>44197</v>
      </c>
      <c r="C2532" s="52">
        <v>44286</v>
      </c>
      <c r="D2532" s="53" t="s">
        <v>96</v>
      </c>
      <c r="E2532" s="53">
        <v>290</v>
      </c>
      <c r="F2532" s="53" t="s">
        <v>251</v>
      </c>
      <c r="G2532" s="53" t="s">
        <v>251</v>
      </c>
      <c r="H2532" s="53" t="s">
        <v>293</v>
      </c>
      <c r="I2532" s="53" t="s">
        <v>2817</v>
      </c>
      <c r="J2532" s="53" t="s">
        <v>2818</v>
      </c>
      <c r="K2532" s="53" t="s">
        <v>306</v>
      </c>
      <c r="L2532" s="53" t="s">
        <v>101</v>
      </c>
      <c r="M2532" s="53" t="s">
        <v>2780</v>
      </c>
      <c r="N2532" s="53" t="s">
        <v>103</v>
      </c>
      <c r="O2532" s="53">
        <v>0</v>
      </c>
      <c r="P2532" s="54">
        <v>0</v>
      </c>
      <c r="Q2532" s="53" t="s">
        <v>121</v>
      </c>
      <c r="R2532" s="53" t="s">
        <v>122</v>
      </c>
      <c r="S2532" s="53" t="s">
        <v>122</v>
      </c>
      <c r="T2532" s="53" t="s">
        <v>121</v>
      </c>
      <c r="U2532" s="53" t="s">
        <v>122</v>
      </c>
      <c r="V2532" s="53" t="s">
        <v>122</v>
      </c>
      <c r="W2532" s="53" t="s">
        <v>296</v>
      </c>
      <c r="X2532" s="55">
        <f t="shared" si="283"/>
        <v>44197</v>
      </c>
      <c r="Y2532" s="55">
        <v>44286</v>
      </c>
      <c r="Z2532" s="53">
        <f t="shared" si="277"/>
        <v>2517</v>
      </c>
      <c r="AA2532" s="54">
        <v>2600.7199999999998</v>
      </c>
      <c r="AB2532" s="54">
        <v>0</v>
      </c>
      <c r="AC2532" s="52"/>
      <c r="AD2532" s="56" t="s">
        <v>400</v>
      </c>
      <c r="AE2532" s="53">
        <f t="shared" si="280"/>
        <v>2525</v>
      </c>
      <c r="AF2532" s="57" t="s">
        <v>2962</v>
      </c>
      <c r="AG2532" s="58" t="s">
        <v>173</v>
      </c>
      <c r="AH2532" s="52">
        <f t="shared" si="287"/>
        <v>44286</v>
      </c>
      <c r="AI2532" s="52">
        <f t="shared" si="286"/>
        <v>44286</v>
      </c>
      <c r="AJ2532" s="53" t="s">
        <v>402</v>
      </c>
    </row>
    <row r="2533" spans="1:36" ht="15" customHeight="1">
      <c r="A2533" s="51">
        <v>2021</v>
      </c>
      <c r="B2533" s="52">
        <v>44197</v>
      </c>
      <c r="C2533" s="52">
        <v>44286</v>
      </c>
      <c r="D2533" s="53" t="s">
        <v>96</v>
      </c>
      <c r="E2533" s="53">
        <v>290</v>
      </c>
      <c r="F2533" s="53" t="s">
        <v>251</v>
      </c>
      <c r="G2533" s="53" t="s">
        <v>251</v>
      </c>
      <c r="H2533" s="53" t="s">
        <v>293</v>
      </c>
      <c r="I2533" s="53" t="s">
        <v>2817</v>
      </c>
      <c r="J2533" s="53" t="s">
        <v>2818</v>
      </c>
      <c r="K2533" s="53" t="s">
        <v>306</v>
      </c>
      <c r="L2533" s="53" t="s">
        <v>101</v>
      </c>
      <c r="M2533" s="53" t="s">
        <v>2780</v>
      </c>
      <c r="N2533" s="53" t="s">
        <v>103</v>
      </c>
      <c r="O2533" s="53">
        <v>0</v>
      </c>
      <c r="P2533" s="54">
        <v>0</v>
      </c>
      <c r="Q2533" s="53" t="s">
        <v>121</v>
      </c>
      <c r="R2533" s="53" t="s">
        <v>122</v>
      </c>
      <c r="S2533" s="53" t="s">
        <v>122</v>
      </c>
      <c r="T2533" s="53" t="s">
        <v>121</v>
      </c>
      <c r="U2533" s="53" t="s">
        <v>122</v>
      </c>
      <c r="V2533" s="53" t="s">
        <v>122</v>
      </c>
      <c r="W2533" s="53" t="s">
        <v>296</v>
      </c>
      <c r="X2533" s="55">
        <f t="shared" si="283"/>
        <v>44197</v>
      </c>
      <c r="Y2533" s="55">
        <v>44286</v>
      </c>
      <c r="Z2533" s="53">
        <f t="shared" si="277"/>
        <v>2518</v>
      </c>
      <c r="AA2533" s="54">
        <v>2600.7199999999998</v>
      </c>
      <c r="AB2533" s="54">
        <v>0</v>
      </c>
      <c r="AC2533" s="52"/>
      <c r="AD2533" s="56" t="s">
        <v>400</v>
      </c>
      <c r="AE2533" s="53">
        <f t="shared" si="280"/>
        <v>2526</v>
      </c>
      <c r="AF2533" s="57" t="s">
        <v>2962</v>
      </c>
      <c r="AG2533" s="58" t="s">
        <v>173</v>
      </c>
      <c r="AH2533" s="52">
        <f t="shared" si="287"/>
        <v>44286</v>
      </c>
      <c r="AI2533" s="52">
        <f t="shared" si="286"/>
        <v>44286</v>
      </c>
      <c r="AJ2533" s="53" t="s">
        <v>402</v>
      </c>
    </row>
    <row r="2534" spans="1:36" ht="15" customHeight="1">
      <c r="A2534" s="51">
        <v>2021</v>
      </c>
      <c r="B2534" s="52">
        <v>44197</v>
      </c>
      <c r="C2534" s="52">
        <v>44286</v>
      </c>
      <c r="D2534" s="53" t="s">
        <v>96</v>
      </c>
      <c r="E2534" s="53">
        <v>290</v>
      </c>
      <c r="F2534" s="53" t="s">
        <v>251</v>
      </c>
      <c r="G2534" s="53" t="s">
        <v>251</v>
      </c>
      <c r="H2534" s="53" t="s">
        <v>293</v>
      </c>
      <c r="I2534" s="53" t="s">
        <v>2817</v>
      </c>
      <c r="J2534" s="53" t="s">
        <v>2818</v>
      </c>
      <c r="K2534" s="53" t="s">
        <v>306</v>
      </c>
      <c r="L2534" s="53" t="s">
        <v>101</v>
      </c>
      <c r="M2534" s="53" t="s">
        <v>2780</v>
      </c>
      <c r="N2534" s="53" t="s">
        <v>103</v>
      </c>
      <c r="O2534" s="53">
        <v>0</v>
      </c>
      <c r="P2534" s="54">
        <v>0</v>
      </c>
      <c r="Q2534" s="53" t="s">
        <v>121</v>
      </c>
      <c r="R2534" s="53" t="s">
        <v>122</v>
      </c>
      <c r="S2534" s="53" t="s">
        <v>122</v>
      </c>
      <c r="T2534" s="53" t="s">
        <v>121</v>
      </c>
      <c r="U2534" s="53" t="s">
        <v>122</v>
      </c>
      <c r="V2534" s="53" t="s">
        <v>122</v>
      </c>
      <c r="W2534" s="53" t="s">
        <v>296</v>
      </c>
      <c r="X2534" s="55">
        <f t="shared" si="283"/>
        <v>44197</v>
      </c>
      <c r="Y2534" s="55">
        <v>44286</v>
      </c>
      <c r="Z2534" s="53">
        <f t="shared" si="277"/>
        <v>2519</v>
      </c>
      <c r="AA2534" s="54">
        <v>2600.7199999999998</v>
      </c>
      <c r="AB2534" s="54">
        <v>0</v>
      </c>
      <c r="AC2534" s="52"/>
      <c r="AD2534" s="56" t="s">
        <v>400</v>
      </c>
      <c r="AE2534" s="53">
        <f t="shared" si="280"/>
        <v>2527</v>
      </c>
      <c r="AF2534" s="57" t="s">
        <v>2962</v>
      </c>
      <c r="AG2534" s="58" t="s">
        <v>173</v>
      </c>
      <c r="AH2534" s="52">
        <f t="shared" si="287"/>
        <v>44286</v>
      </c>
      <c r="AI2534" s="52">
        <f t="shared" si="286"/>
        <v>44286</v>
      </c>
      <c r="AJ2534" s="53" t="s">
        <v>402</v>
      </c>
    </row>
    <row r="2535" spans="1:36" ht="15" customHeight="1">
      <c r="A2535" s="51">
        <v>2021</v>
      </c>
      <c r="B2535" s="52">
        <v>44197</v>
      </c>
      <c r="C2535" s="52">
        <v>44286</v>
      </c>
      <c r="D2535" s="53" t="s">
        <v>96</v>
      </c>
      <c r="E2535" s="53">
        <v>290</v>
      </c>
      <c r="F2535" s="53" t="s">
        <v>251</v>
      </c>
      <c r="G2535" s="53" t="s">
        <v>251</v>
      </c>
      <c r="H2535" s="53" t="s">
        <v>293</v>
      </c>
      <c r="I2535" s="53" t="s">
        <v>2817</v>
      </c>
      <c r="J2535" s="53" t="s">
        <v>2818</v>
      </c>
      <c r="K2535" s="53" t="s">
        <v>306</v>
      </c>
      <c r="L2535" s="53" t="s">
        <v>101</v>
      </c>
      <c r="M2535" s="53" t="s">
        <v>2780</v>
      </c>
      <c r="N2535" s="53" t="s">
        <v>103</v>
      </c>
      <c r="O2535" s="53">
        <v>0</v>
      </c>
      <c r="P2535" s="54">
        <v>0</v>
      </c>
      <c r="Q2535" s="53" t="s">
        <v>121</v>
      </c>
      <c r="R2535" s="53" t="s">
        <v>122</v>
      </c>
      <c r="S2535" s="53" t="s">
        <v>122</v>
      </c>
      <c r="T2535" s="53" t="s">
        <v>121</v>
      </c>
      <c r="U2535" s="53" t="s">
        <v>122</v>
      </c>
      <c r="V2535" s="53" t="s">
        <v>122</v>
      </c>
      <c r="W2535" s="53" t="s">
        <v>296</v>
      </c>
      <c r="X2535" s="55">
        <f t="shared" ref="X2535:X2544" si="288">+B2535</f>
        <v>44197</v>
      </c>
      <c r="Y2535" s="55">
        <v>44286</v>
      </c>
      <c r="Z2535" s="53">
        <f t="shared" si="277"/>
        <v>2520</v>
      </c>
      <c r="AA2535" s="54">
        <v>684.4</v>
      </c>
      <c r="AB2535" s="54">
        <v>0</v>
      </c>
      <c r="AC2535" s="52"/>
      <c r="AD2535" s="56" t="s">
        <v>400</v>
      </c>
      <c r="AE2535" s="53">
        <f t="shared" si="280"/>
        <v>2528</v>
      </c>
      <c r="AF2535" s="57" t="s">
        <v>2963</v>
      </c>
      <c r="AG2535" s="58" t="s">
        <v>173</v>
      </c>
      <c r="AH2535" s="52">
        <f t="shared" si="287"/>
        <v>44286</v>
      </c>
      <c r="AI2535" s="52">
        <f t="shared" si="286"/>
        <v>44286</v>
      </c>
      <c r="AJ2535" s="53" t="s">
        <v>402</v>
      </c>
    </row>
    <row r="2536" spans="1:36" ht="15" customHeight="1">
      <c r="A2536" s="51">
        <v>2021</v>
      </c>
      <c r="B2536" s="52">
        <v>44197</v>
      </c>
      <c r="C2536" s="52">
        <v>44286</v>
      </c>
      <c r="D2536" s="53" t="s">
        <v>96</v>
      </c>
      <c r="E2536" s="53">
        <v>290</v>
      </c>
      <c r="F2536" s="53" t="s">
        <v>251</v>
      </c>
      <c r="G2536" s="53" t="s">
        <v>251</v>
      </c>
      <c r="H2536" s="53" t="s">
        <v>293</v>
      </c>
      <c r="I2536" s="53" t="s">
        <v>2817</v>
      </c>
      <c r="J2536" s="53" t="s">
        <v>2818</v>
      </c>
      <c r="K2536" s="53" t="s">
        <v>306</v>
      </c>
      <c r="L2536" s="53" t="s">
        <v>101</v>
      </c>
      <c r="M2536" s="53" t="s">
        <v>2780</v>
      </c>
      <c r="N2536" s="53" t="s">
        <v>103</v>
      </c>
      <c r="O2536" s="53">
        <v>0</v>
      </c>
      <c r="P2536" s="54">
        <v>0</v>
      </c>
      <c r="Q2536" s="53" t="s">
        <v>121</v>
      </c>
      <c r="R2536" s="53" t="s">
        <v>122</v>
      </c>
      <c r="S2536" s="53" t="s">
        <v>122</v>
      </c>
      <c r="T2536" s="53" t="s">
        <v>121</v>
      </c>
      <c r="U2536" s="53" t="s">
        <v>122</v>
      </c>
      <c r="V2536" s="53" t="s">
        <v>122</v>
      </c>
      <c r="W2536" s="53" t="s">
        <v>296</v>
      </c>
      <c r="X2536" s="55">
        <f t="shared" si="288"/>
        <v>44197</v>
      </c>
      <c r="Y2536" s="55">
        <v>44286</v>
      </c>
      <c r="Z2536" s="53">
        <f t="shared" si="277"/>
        <v>2521</v>
      </c>
      <c r="AA2536" s="54">
        <v>684.4</v>
      </c>
      <c r="AB2536" s="54">
        <v>0</v>
      </c>
      <c r="AC2536" s="52"/>
      <c r="AD2536" s="56" t="s">
        <v>400</v>
      </c>
      <c r="AE2536" s="53">
        <f t="shared" si="280"/>
        <v>2529</v>
      </c>
      <c r="AF2536" s="57" t="s">
        <v>2963</v>
      </c>
      <c r="AG2536" s="58" t="s">
        <v>173</v>
      </c>
      <c r="AH2536" s="52">
        <f>+C2536</f>
        <v>44286</v>
      </c>
      <c r="AI2536" s="52">
        <f t="shared" ref="AI2536:AI2545" si="289">+AH2536</f>
        <v>44286</v>
      </c>
      <c r="AJ2536" s="53" t="s">
        <v>402</v>
      </c>
    </row>
    <row r="2537" spans="1:36" ht="15" customHeight="1">
      <c r="A2537" s="51">
        <v>2021</v>
      </c>
      <c r="B2537" s="52">
        <v>44197</v>
      </c>
      <c r="C2537" s="52">
        <v>44286</v>
      </c>
      <c r="D2537" s="53" t="s">
        <v>96</v>
      </c>
      <c r="E2537" s="53">
        <v>290</v>
      </c>
      <c r="F2537" s="53" t="s">
        <v>251</v>
      </c>
      <c r="G2537" s="53" t="s">
        <v>251</v>
      </c>
      <c r="H2537" s="53" t="s">
        <v>293</v>
      </c>
      <c r="I2537" s="53" t="s">
        <v>2817</v>
      </c>
      <c r="J2537" s="53" t="s">
        <v>2818</v>
      </c>
      <c r="K2537" s="53" t="s">
        <v>306</v>
      </c>
      <c r="L2537" s="53" t="s">
        <v>101</v>
      </c>
      <c r="M2537" s="53" t="s">
        <v>2780</v>
      </c>
      <c r="N2537" s="53" t="s">
        <v>103</v>
      </c>
      <c r="O2537" s="53">
        <v>0</v>
      </c>
      <c r="P2537" s="54">
        <v>0</v>
      </c>
      <c r="Q2537" s="53" t="s">
        <v>121</v>
      </c>
      <c r="R2537" s="53" t="s">
        <v>122</v>
      </c>
      <c r="S2537" s="53" t="s">
        <v>122</v>
      </c>
      <c r="T2537" s="53" t="s">
        <v>121</v>
      </c>
      <c r="U2537" s="53" t="s">
        <v>122</v>
      </c>
      <c r="V2537" s="53" t="s">
        <v>122</v>
      </c>
      <c r="W2537" s="53" t="s">
        <v>296</v>
      </c>
      <c r="X2537" s="55">
        <f t="shared" si="288"/>
        <v>44197</v>
      </c>
      <c r="Y2537" s="55">
        <v>44286</v>
      </c>
      <c r="Z2537" s="53">
        <f t="shared" si="277"/>
        <v>2522</v>
      </c>
      <c r="AA2537" s="54">
        <v>684.4</v>
      </c>
      <c r="AB2537" s="54">
        <v>0</v>
      </c>
      <c r="AC2537" s="52"/>
      <c r="AD2537" s="56" t="s">
        <v>400</v>
      </c>
      <c r="AE2537" s="53">
        <f t="shared" si="280"/>
        <v>2530</v>
      </c>
      <c r="AF2537" s="57" t="s">
        <v>2963</v>
      </c>
      <c r="AG2537" s="58" t="s">
        <v>173</v>
      </c>
      <c r="AH2537" s="52">
        <f t="shared" ref="AH2537:AH2545" si="290">+C2537</f>
        <v>44286</v>
      </c>
      <c r="AI2537" s="52">
        <f t="shared" si="289"/>
        <v>44286</v>
      </c>
      <c r="AJ2537" s="53" t="s">
        <v>402</v>
      </c>
    </row>
    <row r="2538" spans="1:36" ht="15" customHeight="1">
      <c r="A2538" s="51">
        <v>2021</v>
      </c>
      <c r="B2538" s="52">
        <v>44197</v>
      </c>
      <c r="C2538" s="52">
        <v>44286</v>
      </c>
      <c r="D2538" s="53" t="s">
        <v>96</v>
      </c>
      <c r="E2538" s="53">
        <v>290</v>
      </c>
      <c r="F2538" s="53" t="s">
        <v>251</v>
      </c>
      <c r="G2538" s="53" t="s">
        <v>251</v>
      </c>
      <c r="H2538" s="53" t="s">
        <v>293</v>
      </c>
      <c r="I2538" s="53" t="s">
        <v>2817</v>
      </c>
      <c r="J2538" s="53" t="s">
        <v>2818</v>
      </c>
      <c r="K2538" s="53" t="s">
        <v>306</v>
      </c>
      <c r="L2538" s="53" t="s">
        <v>101</v>
      </c>
      <c r="M2538" s="53" t="s">
        <v>2780</v>
      </c>
      <c r="N2538" s="53" t="s">
        <v>103</v>
      </c>
      <c r="O2538" s="53">
        <v>0</v>
      </c>
      <c r="P2538" s="54">
        <v>0</v>
      </c>
      <c r="Q2538" s="53" t="s">
        <v>121</v>
      </c>
      <c r="R2538" s="53" t="s">
        <v>122</v>
      </c>
      <c r="S2538" s="53" t="s">
        <v>122</v>
      </c>
      <c r="T2538" s="53" t="s">
        <v>121</v>
      </c>
      <c r="U2538" s="53" t="s">
        <v>122</v>
      </c>
      <c r="V2538" s="53" t="s">
        <v>122</v>
      </c>
      <c r="W2538" s="53" t="s">
        <v>296</v>
      </c>
      <c r="X2538" s="55">
        <f t="shared" si="288"/>
        <v>44197</v>
      </c>
      <c r="Y2538" s="55">
        <v>44286</v>
      </c>
      <c r="Z2538" s="53">
        <f t="shared" si="277"/>
        <v>2523</v>
      </c>
      <c r="AA2538" s="54">
        <v>684.4</v>
      </c>
      <c r="AB2538" s="54">
        <v>0</v>
      </c>
      <c r="AC2538" s="52"/>
      <c r="AD2538" s="56" t="s">
        <v>400</v>
      </c>
      <c r="AE2538" s="53">
        <f t="shared" si="280"/>
        <v>2531</v>
      </c>
      <c r="AF2538" s="57" t="s">
        <v>2963</v>
      </c>
      <c r="AG2538" s="58" t="s">
        <v>173</v>
      </c>
      <c r="AH2538" s="52">
        <f t="shared" si="290"/>
        <v>44286</v>
      </c>
      <c r="AI2538" s="52">
        <f t="shared" si="289"/>
        <v>44286</v>
      </c>
      <c r="AJ2538" s="53" t="s">
        <v>402</v>
      </c>
    </row>
    <row r="2539" spans="1:36" ht="15" customHeight="1">
      <c r="A2539" s="51">
        <v>2021</v>
      </c>
      <c r="B2539" s="52">
        <v>44197</v>
      </c>
      <c r="C2539" s="52">
        <v>44286</v>
      </c>
      <c r="D2539" s="53" t="s">
        <v>96</v>
      </c>
      <c r="E2539" s="53">
        <v>290</v>
      </c>
      <c r="F2539" s="53" t="s">
        <v>251</v>
      </c>
      <c r="G2539" s="53" t="s">
        <v>251</v>
      </c>
      <c r="H2539" s="53" t="s">
        <v>293</v>
      </c>
      <c r="I2539" s="53" t="s">
        <v>2817</v>
      </c>
      <c r="J2539" s="53" t="s">
        <v>2818</v>
      </c>
      <c r="K2539" s="53" t="s">
        <v>306</v>
      </c>
      <c r="L2539" s="53" t="s">
        <v>101</v>
      </c>
      <c r="M2539" s="53" t="s">
        <v>2780</v>
      </c>
      <c r="N2539" s="53" t="s">
        <v>103</v>
      </c>
      <c r="O2539" s="53">
        <v>0</v>
      </c>
      <c r="P2539" s="54">
        <v>0</v>
      </c>
      <c r="Q2539" s="53" t="s">
        <v>121</v>
      </c>
      <c r="R2539" s="53" t="s">
        <v>122</v>
      </c>
      <c r="S2539" s="53" t="s">
        <v>122</v>
      </c>
      <c r="T2539" s="53" t="s">
        <v>121</v>
      </c>
      <c r="U2539" s="53" t="s">
        <v>122</v>
      </c>
      <c r="V2539" s="53" t="s">
        <v>122</v>
      </c>
      <c r="W2539" s="53" t="s">
        <v>296</v>
      </c>
      <c r="X2539" s="55">
        <f t="shared" si="288"/>
        <v>44197</v>
      </c>
      <c r="Y2539" s="55">
        <v>44286</v>
      </c>
      <c r="Z2539" s="53">
        <f t="shared" si="277"/>
        <v>2524</v>
      </c>
      <c r="AA2539" s="54">
        <v>684.4</v>
      </c>
      <c r="AB2539" s="54">
        <v>0</v>
      </c>
      <c r="AC2539" s="52"/>
      <c r="AD2539" s="56" t="s">
        <v>400</v>
      </c>
      <c r="AE2539" s="53">
        <f t="shared" si="280"/>
        <v>2532</v>
      </c>
      <c r="AF2539" s="57" t="s">
        <v>2963</v>
      </c>
      <c r="AG2539" s="58" t="s">
        <v>173</v>
      </c>
      <c r="AH2539" s="52">
        <f t="shared" si="290"/>
        <v>44286</v>
      </c>
      <c r="AI2539" s="52">
        <f t="shared" si="289"/>
        <v>44286</v>
      </c>
      <c r="AJ2539" s="53" t="s">
        <v>402</v>
      </c>
    </row>
    <row r="2540" spans="1:36" ht="15" customHeight="1">
      <c r="A2540" s="51">
        <v>2021</v>
      </c>
      <c r="B2540" s="52">
        <v>44197</v>
      </c>
      <c r="C2540" s="52">
        <v>44286</v>
      </c>
      <c r="D2540" s="53" t="s">
        <v>96</v>
      </c>
      <c r="E2540" s="53">
        <v>290</v>
      </c>
      <c r="F2540" s="53" t="s">
        <v>251</v>
      </c>
      <c r="G2540" s="53" t="s">
        <v>251</v>
      </c>
      <c r="H2540" s="53" t="s">
        <v>293</v>
      </c>
      <c r="I2540" s="53" t="s">
        <v>2817</v>
      </c>
      <c r="J2540" s="53" t="s">
        <v>2818</v>
      </c>
      <c r="K2540" s="53" t="s">
        <v>306</v>
      </c>
      <c r="L2540" s="53" t="s">
        <v>101</v>
      </c>
      <c r="M2540" s="53" t="s">
        <v>2780</v>
      </c>
      <c r="N2540" s="53" t="s">
        <v>103</v>
      </c>
      <c r="O2540" s="53">
        <v>0</v>
      </c>
      <c r="P2540" s="54">
        <v>0</v>
      </c>
      <c r="Q2540" s="53" t="s">
        <v>121</v>
      </c>
      <c r="R2540" s="53" t="s">
        <v>122</v>
      </c>
      <c r="S2540" s="53" t="s">
        <v>122</v>
      </c>
      <c r="T2540" s="53" t="s">
        <v>121</v>
      </c>
      <c r="U2540" s="53" t="s">
        <v>122</v>
      </c>
      <c r="V2540" s="53" t="s">
        <v>122</v>
      </c>
      <c r="W2540" s="53" t="s">
        <v>296</v>
      </c>
      <c r="X2540" s="55">
        <f t="shared" si="288"/>
        <v>44197</v>
      </c>
      <c r="Y2540" s="55">
        <v>44286</v>
      </c>
      <c r="Z2540" s="53">
        <f t="shared" si="277"/>
        <v>2525</v>
      </c>
      <c r="AA2540" s="54">
        <v>684.4</v>
      </c>
      <c r="AB2540" s="54">
        <v>0</v>
      </c>
      <c r="AC2540" s="52"/>
      <c r="AD2540" s="56" t="s">
        <v>400</v>
      </c>
      <c r="AE2540" s="53">
        <f t="shared" si="280"/>
        <v>2533</v>
      </c>
      <c r="AF2540" s="57" t="s">
        <v>2963</v>
      </c>
      <c r="AG2540" s="58" t="s">
        <v>173</v>
      </c>
      <c r="AH2540" s="52">
        <f t="shared" si="290"/>
        <v>44286</v>
      </c>
      <c r="AI2540" s="52">
        <f t="shared" si="289"/>
        <v>44286</v>
      </c>
      <c r="AJ2540" s="53" t="s">
        <v>402</v>
      </c>
    </row>
    <row r="2541" spans="1:36" ht="15" customHeight="1">
      <c r="A2541" s="51">
        <v>2021</v>
      </c>
      <c r="B2541" s="52">
        <v>44197</v>
      </c>
      <c r="C2541" s="52">
        <v>44286</v>
      </c>
      <c r="D2541" s="53" t="s">
        <v>96</v>
      </c>
      <c r="E2541" s="53">
        <v>290</v>
      </c>
      <c r="F2541" s="53" t="s">
        <v>251</v>
      </c>
      <c r="G2541" s="53" t="s">
        <v>251</v>
      </c>
      <c r="H2541" s="53" t="s">
        <v>293</v>
      </c>
      <c r="I2541" s="53" t="s">
        <v>2817</v>
      </c>
      <c r="J2541" s="53" t="s">
        <v>2818</v>
      </c>
      <c r="K2541" s="53" t="s">
        <v>306</v>
      </c>
      <c r="L2541" s="53" t="s">
        <v>101</v>
      </c>
      <c r="M2541" s="53" t="s">
        <v>2780</v>
      </c>
      <c r="N2541" s="53" t="s">
        <v>103</v>
      </c>
      <c r="O2541" s="53">
        <v>0</v>
      </c>
      <c r="P2541" s="54">
        <v>0</v>
      </c>
      <c r="Q2541" s="53" t="s">
        <v>121</v>
      </c>
      <c r="R2541" s="53" t="s">
        <v>122</v>
      </c>
      <c r="S2541" s="53" t="s">
        <v>122</v>
      </c>
      <c r="T2541" s="53" t="s">
        <v>121</v>
      </c>
      <c r="U2541" s="53" t="s">
        <v>122</v>
      </c>
      <c r="V2541" s="53" t="s">
        <v>122</v>
      </c>
      <c r="W2541" s="53" t="s">
        <v>296</v>
      </c>
      <c r="X2541" s="55">
        <f t="shared" si="288"/>
        <v>44197</v>
      </c>
      <c r="Y2541" s="55">
        <v>44286</v>
      </c>
      <c r="Z2541" s="53">
        <f t="shared" si="277"/>
        <v>2526</v>
      </c>
      <c r="AA2541" s="54">
        <v>684.4</v>
      </c>
      <c r="AB2541" s="54">
        <v>0</v>
      </c>
      <c r="AC2541" s="52"/>
      <c r="AD2541" s="56" t="s">
        <v>400</v>
      </c>
      <c r="AE2541" s="53">
        <f t="shared" si="280"/>
        <v>2534</v>
      </c>
      <c r="AF2541" s="57" t="s">
        <v>2963</v>
      </c>
      <c r="AG2541" s="58" t="s">
        <v>173</v>
      </c>
      <c r="AH2541" s="52">
        <f t="shared" si="290"/>
        <v>44286</v>
      </c>
      <c r="AI2541" s="52">
        <f t="shared" si="289"/>
        <v>44286</v>
      </c>
      <c r="AJ2541" s="53" t="s">
        <v>402</v>
      </c>
    </row>
    <row r="2542" spans="1:36" ht="15" customHeight="1">
      <c r="A2542" s="51">
        <v>2021</v>
      </c>
      <c r="B2542" s="52">
        <v>44197</v>
      </c>
      <c r="C2542" s="52">
        <v>44286</v>
      </c>
      <c r="D2542" s="53" t="s">
        <v>96</v>
      </c>
      <c r="E2542" s="53">
        <v>290</v>
      </c>
      <c r="F2542" s="53" t="s">
        <v>251</v>
      </c>
      <c r="G2542" s="53" t="s">
        <v>251</v>
      </c>
      <c r="H2542" s="53" t="s">
        <v>293</v>
      </c>
      <c r="I2542" s="53" t="s">
        <v>2817</v>
      </c>
      <c r="J2542" s="53" t="s">
        <v>2818</v>
      </c>
      <c r="K2542" s="53" t="s">
        <v>306</v>
      </c>
      <c r="L2542" s="53" t="s">
        <v>101</v>
      </c>
      <c r="M2542" s="53" t="s">
        <v>2780</v>
      </c>
      <c r="N2542" s="53" t="s">
        <v>103</v>
      </c>
      <c r="O2542" s="53">
        <v>0</v>
      </c>
      <c r="P2542" s="54">
        <v>0</v>
      </c>
      <c r="Q2542" s="53" t="s">
        <v>121</v>
      </c>
      <c r="R2542" s="53" t="s">
        <v>122</v>
      </c>
      <c r="S2542" s="53" t="s">
        <v>122</v>
      </c>
      <c r="T2542" s="53" t="s">
        <v>121</v>
      </c>
      <c r="U2542" s="53" t="s">
        <v>122</v>
      </c>
      <c r="V2542" s="53" t="s">
        <v>122</v>
      </c>
      <c r="W2542" s="53" t="s">
        <v>296</v>
      </c>
      <c r="X2542" s="55">
        <f t="shared" si="288"/>
        <v>44197</v>
      </c>
      <c r="Y2542" s="55">
        <v>44286</v>
      </c>
      <c r="Z2542" s="53">
        <f t="shared" si="277"/>
        <v>2527</v>
      </c>
      <c r="AA2542" s="54">
        <v>684.4</v>
      </c>
      <c r="AB2542" s="54">
        <v>0</v>
      </c>
      <c r="AC2542" s="52"/>
      <c r="AD2542" s="56" t="s">
        <v>400</v>
      </c>
      <c r="AE2542" s="53">
        <f t="shared" si="280"/>
        <v>2535</v>
      </c>
      <c r="AF2542" s="57" t="s">
        <v>2963</v>
      </c>
      <c r="AG2542" s="58" t="s">
        <v>173</v>
      </c>
      <c r="AH2542" s="52">
        <f t="shared" si="290"/>
        <v>44286</v>
      </c>
      <c r="AI2542" s="52">
        <f t="shared" si="289"/>
        <v>44286</v>
      </c>
      <c r="AJ2542" s="53" t="s">
        <v>402</v>
      </c>
    </row>
    <row r="2543" spans="1:36" ht="15" customHeight="1">
      <c r="A2543" s="51">
        <v>2021</v>
      </c>
      <c r="B2543" s="52">
        <v>44197</v>
      </c>
      <c r="C2543" s="52">
        <v>44286</v>
      </c>
      <c r="D2543" s="53" t="s">
        <v>96</v>
      </c>
      <c r="E2543" s="53">
        <v>290</v>
      </c>
      <c r="F2543" s="53" t="s">
        <v>251</v>
      </c>
      <c r="G2543" s="53" t="s">
        <v>251</v>
      </c>
      <c r="H2543" s="53" t="s">
        <v>293</v>
      </c>
      <c r="I2543" s="53" t="s">
        <v>2817</v>
      </c>
      <c r="J2543" s="53" t="s">
        <v>2818</v>
      </c>
      <c r="K2543" s="53" t="s">
        <v>306</v>
      </c>
      <c r="L2543" s="53" t="s">
        <v>101</v>
      </c>
      <c r="M2543" s="53" t="s">
        <v>2780</v>
      </c>
      <c r="N2543" s="53" t="s">
        <v>103</v>
      </c>
      <c r="O2543" s="53">
        <v>0</v>
      </c>
      <c r="P2543" s="54">
        <v>0</v>
      </c>
      <c r="Q2543" s="53" t="s">
        <v>121</v>
      </c>
      <c r="R2543" s="53" t="s">
        <v>122</v>
      </c>
      <c r="S2543" s="53" t="s">
        <v>122</v>
      </c>
      <c r="T2543" s="53" t="s">
        <v>121</v>
      </c>
      <c r="U2543" s="53" t="s">
        <v>122</v>
      </c>
      <c r="V2543" s="53" t="s">
        <v>122</v>
      </c>
      <c r="W2543" s="53" t="s">
        <v>296</v>
      </c>
      <c r="X2543" s="55">
        <f t="shared" si="288"/>
        <v>44197</v>
      </c>
      <c r="Y2543" s="55">
        <v>44286</v>
      </c>
      <c r="Z2543" s="53">
        <f t="shared" si="277"/>
        <v>2528</v>
      </c>
      <c r="AA2543" s="54">
        <v>684.4</v>
      </c>
      <c r="AB2543" s="54">
        <v>0</v>
      </c>
      <c r="AC2543" s="52"/>
      <c r="AD2543" s="56" t="s">
        <v>400</v>
      </c>
      <c r="AE2543" s="53">
        <f t="shared" si="280"/>
        <v>2536</v>
      </c>
      <c r="AF2543" s="57" t="s">
        <v>2963</v>
      </c>
      <c r="AG2543" s="58" t="s">
        <v>173</v>
      </c>
      <c r="AH2543" s="52">
        <f t="shared" si="290"/>
        <v>44286</v>
      </c>
      <c r="AI2543" s="52">
        <f t="shared" si="289"/>
        <v>44286</v>
      </c>
      <c r="AJ2543" s="53" t="s">
        <v>402</v>
      </c>
    </row>
    <row r="2544" spans="1:36" ht="15" customHeight="1">
      <c r="A2544" s="51">
        <v>2021</v>
      </c>
      <c r="B2544" s="52">
        <v>44197</v>
      </c>
      <c r="C2544" s="52">
        <v>44286</v>
      </c>
      <c r="D2544" s="53" t="s">
        <v>96</v>
      </c>
      <c r="E2544" s="53">
        <v>290</v>
      </c>
      <c r="F2544" s="53" t="s">
        <v>251</v>
      </c>
      <c r="G2544" s="53" t="s">
        <v>251</v>
      </c>
      <c r="H2544" s="53" t="s">
        <v>293</v>
      </c>
      <c r="I2544" s="53" t="s">
        <v>2817</v>
      </c>
      <c r="J2544" s="53" t="s">
        <v>2818</v>
      </c>
      <c r="K2544" s="53" t="s">
        <v>306</v>
      </c>
      <c r="L2544" s="53" t="s">
        <v>101</v>
      </c>
      <c r="M2544" s="53" t="s">
        <v>2780</v>
      </c>
      <c r="N2544" s="53" t="s">
        <v>103</v>
      </c>
      <c r="O2544" s="53">
        <v>0</v>
      </c>
      <c r="P2544" s="54">
        <v>0</v>
      </c>
      <c r="Q2544" s="53" t="s">
        <v>121</v>
      </c>
      <c r="R2544" s="53" t="s">
        <v>122</v>
      </c>
      <c r="S2544" s="53" t="s">
        <v>122</v>
      </c>
      <c r="T2544" s="53" t="s">
        <v>121</v>
      </c>
      <c r="U2544" s="53" t="s">
        <v>122</v>
      </c>
      <c r="V2544" s="53" t="s">
        <v>122</v>
      </c>
      <c r="W2544" s="53" t="s">
        <v>296</v>
      </c>
      <c r="X2544" s="55">
        <f t="shared" si="288"/>
        <v>44197</v>
      </c>
      <c r="Y2544" s="55">
        <v>44286</v>
      </c>
      <c r="Z2544" s="53">
        <f t="shared" si="277"/>
        <v>2529</v>
      </c>
      <c r="AA2544" s="54">
        <v>684.4</v>
      </c>
      <c r="AB2544" s="54">
        <v>0</v>
      </c>
      <c r="AC2544" s="52"/>
      <c r="AD2544" s="56" t="s">
        <v>400</v>
      </c>
      <c r="AE2544" s="53">
        <f t="shared" si="280"/>
        <v>2537</v>
      </c>
      <c r="AF2544" s="57" t="s">
        <v>2963</v>
      </c>
      <c r="AG2544" s="58" t="s">
        <v>173</v>
      </c>
      <c r="AH2544" s="52">
        <f t="shared" si="290"/>
        <v>44286</v>
      </c>
      <c r="AI2544" s="52">
        <f t="shared" si="289"/>
        <v>44286</v>
      </c>
      <c r="AJ2544" s="53" t="s">
        <v>402</v>
      </c>
    </row>
    <row r="2545" spans="1:36" ht="15" customHeight="1">
      <c r="A2545" s="51">
        <v>2021</v>
      </c>
      <c r="B2545" s="52">
        <v>44197</v>
      </c>
      <c r="C2545" s="52">
        <v>44286</v>
      </c>
      <c r="D2545" s="53" t="s">
        <v>96</v>
      </c>
      <c r="E2545" s="53">
        <v>290</v>
      </c>
      <c r="F2545" s="53" t="s">
        <v>251</v>
      </c>
      <c r="G2545" s="53" t="s">
        <v>251</v>
      </c>
      <c r="H2545" s="53" t="s">
        <v>293</v>
      </c>
      <c r="I2545" s="53" t="s">
        <v>2817</v>
      </c>
      <c r="J2545" s="53" t="s">
        <v>2818</v>
      </c>
      <c r="K2545" s="53" t="s">
        <v>306</v>
      </c>
      <c r="L2545" s="53" t="s">
        <v>101</v>
      </c>
      <c r="M2545" s="53" t="s">
        <v>2780</v>
      </c>
      <c r="N2545" s="53" t="s">
        <v>103</v>
      </c>
      <c r="O2545" s="53">
        <v>0</v>
      </c>
      <c r="P2545" s="54">
        <v>0</v>
      </c>
      <c r="Q2545" s="53" t="s">
        <v>121</v>
      </c>
      <c r="R2545" s="53" t="s">
        <v>122</v>
      </c>
      <c r="S2545" s="53" t="s">
        <v>122</v>
      </c>
      <c r="T2545" s="53" t="s">
        <v>121</v>
      </c>
      <c r="U2545" s="53" t="s">
        <v>122</v>
      </c>
      <c r="V2545" s="53" t="s">
        <v>122</v>
      </c>
      <c r="W2545" s="53" t="s">
        <v>296</v>
      </c>
      <c r="X2545" s="55">
        <f t="shared" ref="X2545:X2554" si="291">+B2545</f>
        <v>44197</v>
      </c>
      <c r="Y2545" s="55">
        <v>44286</v>
      </c>
      <c r="Z2545" s="53">
        <f t="shared" si="277"/>
        <v>2530</v>
      </c>
      <c r="AA2545" s="54">
        <v>1368.8</v>
      </c>
      <c r="AB2545" s="54">
        <v>0</v>
      </c>
      <c r="AC2545" s="52"/>
      <c r="AD2545" s="56" t="s">
        <v>400</v>
      </c>
      <c r="AE2545" s="53">
        <f t="shared" si="280"/>
        <v>2538</v>
      </c>
      <c r="AF2545" s="57" t="s">
        <v>2964</v>
      </c>
      <c r="AG2545" s="58" t="s">
        <v>173</v>
      </c>
      <c r="AH2545" s="52">
        <f t="shared" si="290"/>
        <v>44286</v>
      </c>
      <c r="AI2545" s="52">
        <f t="shared" si="289"/>
        <v>44286</v>
      </c>
      <c r="AJ2545" s="53" t="s">
        <v>402</v>
      </c>
    </row>
    <row r="2546" spans="1:36" ht="15" customHeight="1">
      <c r="A2546" s="51">
        <v>2021</v>
      </c>
      <c r="B2546" s="52">
        <v>44197</v>
      </c>
      <c r="C2546" s="52">
        <v>44286</v>
      </c>
      <c r="D2546" s="53" t="s">
        <v>96</v>
      </c>
      <c r="E2546" s="53">
        <v>290</v>
      </c>
      <c r="F2546" s="53" t="s">
        <v>251</v>
      </c>
      <c r="G2546" s="53" t="s">
        <v>251</v>
      </c>
      <c r="H2546" s="53" t="s">
        <v>293</v>
      </c>
      <c r="I2546" s="53" t="s">
        <v>2817</v>
      </c>
      <c r="J2546" s="53" t="s">
        <v>2818</v>
      </c>
      <c r="K2546" s="53" t="s">
        <v>306</v>
      </c>
      <c r="L2546" s="53" t="s">
        <v>101</v>
      </c>
      <c r="M2546" s="53" t="s">
        <v>2780</v>
      </c>
      <c r="N2546" s="53" t="s">
        <v>103</v>
      </c>
      <c r="O2546" s="53">
        <v>0</v>
      </c>
      <c r="P2546" s="54">
        <v>0</v>
      </c>
      <c r="Q2546" s="53" t="s">
        <v>121</v>
      </c>
      <c r="R2546" s="53" t="s">
        <v>122</v>
      </c>
      <c r="S2546" s="53" t="s">
        <v>122</v>
      </c>
      <c r="T2546" s="53" t="s">
        <v>121</v>
      </c>
      <c r="U2546" s="53" t="s">
        <v>122</v>
      </c>
      <c r="V2546" s="53" t="s">
        <v>122</v>
      </c>
      <c r="W2546" s="53" t="s">
        <v>296</v>
      </c>
      <c r="X2546" s="55">
        <f t="shared" si="291"/>
        <v>44197</v>
      </c>
      <c r="Y2546" s="55">
        <v>44286</v>
      </c>
      <c r="Z2546" s="53">
        <f t="shared" si="277"/>
        <v>2531</v>
      </c>
      <c r="AA2546" s="54">
        <v>1368.8</v>
      </c>
      <c r="AB2546" s="54">
        <v>0</v>
      </c>
      <c r="AC2546" s="52"/>
      <c r="AD2546" s="56" t="s">
        <v>400</v>
      </c>
      <c r="AE2546" s="53">
        <f t="shared" si="280"/>
        <v>2539</v>
      </c>
      <c r="AF2546" s="57" t="s">
        <v>2964</v>
      </c>
      <c r="AG2546" s="58" t="s">
        <v>173</v>
      </c>
      <c r="AH2546" s="52">
        <f>+C2546</f>
        <v>44286</v>
      </c>
      <c r="AI2546" s="52">
        <f t="shared" ref="AI2546:AI2555" si="292">+AH2546</f>
        <v>44286</v>
      </c>
      <c r="AJ2546" s="53" t="s">
        <v>402</v>
      </c>
    </row>
    <row r="2547" spans="1:36" ht="15" customHeight="1">
      <c r="A2547" s="51">
        <v>2021</v>
      </c>
      <c r="B2547" s="52">
        <v>44197</v>
      </c>
      <c r="C2547" s="52">
        <v>44286</v>
      </c>
      <c r="D2547" s="53" t="s">
        <v>96</v>
      </c>
      <c r="E2547" s="53">
        <v>290</v>
      </c>
      <c r="F2547" s="53" t="s">
        <v>251</v>
      </c>
      <c r="G2547" s="53" t="s">
        <v>251</v>
      </c>
      <c r="H2547" s="53" t="s">
        <v>293</v>
      </c>
      <c r="I2547" s="53" t="s">
        <v>2817</v>
      </c>
      <c r="J2547" s="53" t="s">
        <v>2818</v>
      </c>
      <c r="K2547" s="53" t="s">
        <v>306</v>
      </c>
      <c r="L2547" s="53" t="s">
        <v>101</v>
      </c>
      <c r="M2547" s="53" t="s">
        <v>2780</v>
      </c>
      <c r="N2547" s="53" t="s">
        <v>103</v>
      </c>
      <c r="O2547" s="53">
        <v>0</v>
      </c>
      <c r="P2547" s="54">
        <v>0</v>
      </c>
      <c r="Q2547" s="53" t="s">
        <v>121</v>
      </c>
      <c r="R2547" s="53" t="s">
        <v>122</v>
      </c>
      <c r="S2547" s="53" t="s">
        <v>122</v>
      </c>
      <c r="T2547" s="53" t="s">
        <v>121</v>
      </c>
      <c r="U2547" s="53" t="s">
        <v>122</v>
      </c>
      <c r="V2547" s="53" t="s">
        <v>122</v>
      </c>
      <c r="W2547" s="53" t="s">
        <v>296</v>
      </c>
      <c r="X2547" s="55">
        <f t="shared" si="291"/>
        <v>44197</v>
      </c>
      <c r="Y2547" s="55">
        <v>44286</v>
      </c>
      <c r="Z2547" s="53">
        <f t="shared" si="277"/>
        <v>2532</v>
      </c>
      <c r="AA2547" s="54">
        <v>1368.8</v>
      </c>
      <c r="AB2547" s="54">
        <v>0</v>
      </c>
      <c r="AC2547" s="52"/>
      <c r="AD2547" s="56" t="s">
        <v>400</v>
      </c>
      <c r="AE2547" s="53">
        <f t="shared" si="280"/>
        <v>2540</v>
      </c>
      <c r="AF2547" s="57" t="s">
        <v>2964</v>
      </c>
      <c r="AG2547" s="58" t="s">
        <v>173</v>
      </c>
      <c r="AH2547" s="52">
        <f t="shared" ref="AH2547:AH2555" si="293">+C2547</f>
        <v>44286</v>
      </c>
      <c r="AI2547" s="52">
        <f t="shared" si="292"/>
        <v>44286</v>
      </c>
      <c r="AJ2547" s="53" t="s">
        <v>402</v>
      </c>
    </row>
    <row r="2548" spans="1:36" ht="15" customHeight="1">
      <c r="A2548" s="51">
        <v>2021</v>
      </c>
      <c r="B2548" s="52">
        <v>44197</v>
      </c>
      <c r="C2548" s="52">
        <v>44286</v>
      </c>
      <c r="D2548" s="53" t="s">
        <v>96</v>
      </c>
      <c r="E2548" s="53">
        <v>290</v>
      </c>
      <c r="F2548" s="53" t="s">
        <v>251</v>
      </c>
      <c r="G2548" s="53" t="s">
        <v>251</v>
      </c>
      <c r="H2548" s="53" t="s">
        <v>293</v>
      </c>
      <c r="I2548" s="53" t="s">
        <v>2817</v>
      </c>
      <c r="J2548" s="53" t="s">
        <v>2818</v>
      </c>
      <c r="K2548" s="53" t="s">
        <v>306</v>
      </c>
      <c r="L2548" s="53" t="s">
        <v>101</v>
      </c>
      <c r="M2548" s="53" t="s">
        <v>2780</v>
      </c>
      <c r="N2548" s="53" t="s">
        <v>103</v>
      </c>
      <c r="O2548" s="53">
        <v>0</v>
      </c>
      <c r="P2548" s="54">
        <v>0</v>
      </c>
      <c r="Q2548" s="53" t="s">
        <v>121</v>
      </c>
      <c r="R2548" s="53" t="s">
        <v>122</v>
      </c>
      <c r="S2548" s="53" t="s">
        <v>122</v>
      </c>
      <c r="T2548" s="53" t="s">
        <v>121</v>
      </c>
      <c r="U2548" s="53" t="s">
        <v>122</v>
      </c>
      <c r="V2548" s="53" t="s">
        <v>122</v>
      </c>
      <c r="W2548" s="53" t="s">
        <v>296</v>
      </c>
      <c r="X2548" s="55">
        <f t="shared" si="291"/>
        <v>44197</v>
      </c>
      <c r="Y2548" s="55">
        <v>44286</v>
      </c>
      <c r="Z2548" s="53">
        <f t="shared" si="277"/>
        <v>2533</v>
      </c>
      <c r="AA2548" s="54">
        <v>1368.8</v>
      </c>
      <c r="AB2548" s="54">
        <v>0</v>
      </c>
      <c r="AC2548" s="52"/>
      <c r="AD2548" s="56" t="s">
        <v>400</v>
      </c>
      <c r="AE2548" s="53">
        <f t="shared" si="280"/>
        <v>2541</v>
      </c>
      <c r="AF2548" s="57" t="s">
        <v>2964</v>
      </c>
      <c r="AG2548" s="58" t="s">
        <v>173</v>
      </c>
      <c r="AH2548" s="52">
        <f t="shared" si="293"/>
        <v>44286</v>
      </c>
      <c r="AI2548" s="52">
        <f t="shared" si="292"/>
        <v>44286</v>
      </c>
      <c r="AJ2548" s="53" t="s">
        <v>402</v>
      </c>
    </row>
    <row r="2549" spans="1:36" ht="15" customHeight="1">
      <c r="A2549" s="51">
        <v>2021</v>
      </c>
      <c r="B2549" s="52">
        <v>44197</v>
      </c>
      <c r="C2549" s="52">
        <v>44286</v>
      </c>
      <c r="D2549" s="53" t="s">
        <v>96</v>
      </c>
      <c r="E2549" s="53">
        <v>290</v>
      </c>
      <c r="F2549" s="53" t="s">
        <v>251</v>
      </c>
      <c r="G2549" s="53" t="s">
        <v>251</v>
      </c>
      <c r="H2549" s="53" t="s">
        <v>293</v>
      </c>
      <c r="I2549" s="53" t="s">
        <v>2817</v>
      </c>
      <c r="J2549" s="53" t="s">
        <v>2818</v>
      </c>
      <c r="K2549" s="53" t="s">
        <v>306</v>
      </c>
      <c r="L2549" s="53" t="s">
        <v>101</v>
      </c>
      <c r="M2549" s="53" t="s">
        <v>2780</v>
      </c>
      <c r="N2549" s="53" t="s">
        <v>103</v>
      </c>
      <c r="O2549" s="53">
        <v>0</v>
      </c>
      <c r="P2549" s="54">
        <v>0</v>
      </c>
      <c r="Q2549" s="53" t="s">
        <v>121</v>
      </c>
      <c r="R2549" s="53" t="s">
        <v>122</v>
      </c>
      <c r="S2549" s="53" t="s">
        <v>122</v>
      </c>
      <c r="T2549" s="53" t="s">
        <v>121</v>
      </c>
      <c r="U2549" s="53" t="s">
        <v>122</v>
      </c>
      <c r="V2549" s="53" t="s">
        <v>122</v>
      </c>
      <c r="W2549" s="53" t="s">
        <v>296</v>
      </c>
      <c r="X2549" s="55">
        <f t="shared" si="291"/>
        <v>44197</v>
      </c>
      <c r="Y2549" s="55">
        <v>44286</v>
      </c>
      <c r="Z2549" s="53">
        <f t="shared" si="277"/>
        <v>2534</v>
      </c>
      <c r="AA2549" s="54">
        <v>1368.8</v>
      </c>
      <c r="AB2549" s="54">
        <v>0</v>
      </c>
      <c r="AC2549" s="52"/>
      <c r="AD2549" s="56" t="s">
        <v>400</v>
      </c>
      <c r="AE2549" s="53">
        <f t="shared" si="280"/>
        <v>2542</v>
      </c>
      <c r="AF2549" s="57" t="s">
        <v>2964</v>
      </c>
      <c r="AG2549" s="58" t="s">
        <v>173</v>
      </c>
      <c r="AH2549" s="52">
        <f t="shared" si="293"/>
        <v>44286</v>
      </c>
      <c r="AI2549" s="52">
        <f t="shared" si="292"/>
        <v>44286</v>
      </c>
      <c r="AJ2549" s="53" t="s">
        <v>402</v>
      </c>
    </row>
    <row r="2550" spans="1:36" ht="15" customHeight="1">
      <c r="A2550" s="51">
        <v>2021</v>
      </c>
      <c r="B2550" s="52">
        <v>44197</v>
      </c>
      <c r="C2550" s="52">
        <v>44286</v>
      </c>
      <c r="D2550" s="53" t="s">
        <v>96</v>
      </c>
      <c r="E2550" s="53">
        <v>290</v>
      </c>
      <c r="F2550" s="53" t="s">
        <v>251</v>
      </c>
      <c r="G2550" s="53" t="s">
        <v>251</v>
      </c>
      <c r="H2550" s="53" t="s">
        <v>293</v>
      </c>
      <c r="I2550" s="53" t="s">
        <v>2817</v>
      </c>
      <c r="J2550" s="53" t="s">
        <v>2818</v>
      </c>
      <c r="K2550" s="53" t="s">
        <v>306</v>
      </c>
      <c r="L2550" s="53" t="s">
        <v>101</v>
      </c>
      <c r="M2550" s="53" t="s">
        <v>2780</v>
      </c>
      <c r="N2550" s="53" t="s">
        <v>103</v>
      </c>
      <c r="O2550" s="53">
        <v>0</v>
      </c>
      <c r="P2550" s="54">
        <v>0</v>
      </c>
      <c r="Q2550" s="53" t="s">
        <v>121</v>
      </c>
      <c r="R2550" s="53" t="s">
        <v>122</v>
      </c>
      <c r="S2550" s="53" t="s">
        <v>122</v>
      </c>
      <c r="T2550" s="53" t="s">
        <v>121</v>
      </c>
      <c r="U2550" s="53" t="s">
        <v>122</v>
      </c>
      <c r="V2550" s="53" t="s">
        <v>122</v>
      </c>
      <c r="W2550" s="53" t="s">
        <v>296</v>
      </c>
      <c r="X2550" s="55">
        <f t="shared" si="291"/>
        <v>44197</v>
      </c>
      <c r="Y2550" s="55">
        <v>44286</v>
      </c>
      <c r="Z2550" s="53">
        <f t="shared" si="277"/>
        <v>2535</v>
      </c>
      <c r="AA2550" s="54">
        <v>1368.8</v>
      </c>
      <c r="AB2550" s="54">
        <v>0</v>
      </c>
      <c r="AC2550" s="52"/>
      <c r="AD2550" s="56" t="s">
        <v>400</v>
      </c>
      <c r="AE2550" s="53">
        <f t="shared" si="280"/>
        <v>2543</v>
      </c>
      <c r="AF2550" s="57" t="s">
        <v>2964</v>
      </c>
      <c r="AG2550" s="58" t="s">
        <v>173</v>
      </c>
      <c r="AH2550" s="52">
        <f t="shared" si="293"/>
        <v>44286</v>
      </c>
      <c r="AI2550" s="52">
        <f t="shared" si="292"/>
        <v>44286</v>
      </c>
      <c r="AJ2550" s="53" t="s">
        <v>402</v>
      </c>
    </row>
    <row r="2551" spans="1:36" ht="15" customHeight="1">
      <c r="A2551" s="51">
        <v>2021</v>
      </c>
      <c r="B2551" s="52">
        <v>44197</v>
      </c>
      <c r="C2551" s="52">
        <v>44286</v>
      </c>
      <c r="D2551" s="53" t="s">
        <v>96</v>
      </c>
      <c r="E2551" s="53">
        <v>290</v>
      </c>
      <c r="F2551" s="53" t="s">
        <v>251</v>
      </c>
      <c r="G2551" s="53" t="s">
        <v>251</v>
      </c>
      <c r="H2551" s="53" t="s">
        <v>293</v>
      </c>
      <c r="I2551" s="53" t="s">
        <v>2817</v>
      </c>
      <c r="J2551" s="53" t="s">
        <v>2818</v>
      </c>
      <c r="K2551" s="53" t="s">
        <v>306</v>
      </c>
      <c r="L2551" s="53" t="s">
        <v>101</v>
      </c>
      <c r="M2551" s="53" t="s">
        <v>2780</v>
      </c>
      <c r="N2551" s="53" t="s">
        <v>103</v>
      </c>
      <c r="O2551" s="53">
        <v>0</v>
      </c>
      <c r="P2551" s="54">
        <v>0</v>
      </c>
      <c r="Q2551" s="53" t="s">
        <v>121</v>
      </c>
      <c r="R2551" s="53" t="s">
        <v>122</v>
      </c>
      <c r="S2551" s="53" t="s">
        <v>122</v>
      </c>
      <c r="T2551" s="53" t="s">
        <v>121</v>
      </c>
      <c r="U2551" s="53" t="s">
        <v>122</v>
      </c>
      <c r="V2551" s="53" t="s">
        <v>122</v>
      </c>
      <c r="W2551" s="53" t="s">
        <v>296</v>
      </c>
      <c r="X2551" s="55">
        <f t="shared" si="291"/>
        <v>44197</v>
      </c>
      <c r="Y2551" s="55">
        <v>44286</v>
      </c>
      <c r="Z2551" s="53">
        <f t="shared" si="277"/>
        <v>2536</v>
      </c>
      <c r="AA2551" s="54">
        <v>1368.8</v>
      </c>
      <c r="AB2551" s="54">
        <v>0</v>
      </c>
      <c r="AC2551" s="52"/>
      <c r="AD2551" s="56" t="s">
        <v>400</v>
      </c>
      <c r="AE2551" s="53">
        <f t="shared" si="280"/>
        <v>2544</v>
      </c>
      <c r="AF2551" s="57" t="s">
        <v>2964</v>
      </c>
      <c r="AG2551" s="58" t="s">
        <v>173</v>
      </c>
      <c r="AH2551" s="52">
        <f t="shared" si="293"/>
        <v>44286</v>
      </c>
      <c r="AI2551" s="52">
        <f t="shared" si="292"/>
        <v>44286</v>
      </c>
      <c r="AJ2551" s="53" t="s">
        <v>402</v>
      </c>
    </row>
    <row r="2552" spans="1:36" ht="15" customHeight="1">
      <c r="A2552" s="51">
        <v>2021</v>
      </c>
      <c r="B2552" s="52">
        <v>44197</v>
      </c>
      <c r="C2552" s="52">
        <v>44286</v>
      </c>
      <c r="D2552" s="53" t="s">
        <v>96</v>
      </c>
      <c r="E2552" s="53">
        <v>290</v>
      </c>
      <c r="F2552" s="53" t="s">
        <v>251</v>
      </c>
      <c r="G2552" s="53" t="s">
        <v>251</v>
      </c>
      <c r="H2552" s="53" t="s">
        <v>293</v>
      </c>
      <c r="I2552" s="53" t="s">
        <v>2817</v>
      </c>
      <c r="J2552" s="53" t="s">
        <v>2818</v>
      </c>
      <c r="K2552" s="53" t="s">
        <v>306</v>
      </c>
      <c r="L2552" s="53" t="s">
        <v>101</v>
      </c>
      <c r="M2552" s="53" t="s">
        <v>2780</v>
      </c>
      <c r="N2552" s="53" t="s">
        <v>103</v>
      </c>
      <c r="O2552" s="53">
        <v>0</v>
      </c>
      <c r="P2552" s="54">
        <v>0</v>
      </c>
      <c r="Q2552" s="53" t="s">
        <v>121</v>
      </c>
      <c r="R2552" s="53" t="s">
        <v>122</v>
      </c>
      <c r="S2552" s="53" t="s">
        <v>122</v>
      </c>
      <c r="T2552" s="53" t="s">
        <v>121</v>
      </c>
      <c r="U2552" s="53" t="s">
        <v>122</v>
      </c>
      <c r="V2552" s="53" t="s">
        <v>122</v>
      </c>
      <c r="W2552" s="53" t="s">
        <v>296</v>
      </c>
      <c r="X2552" s="55">
        <f t="shared" si="291"/>
        <v>44197</v>
      </c>
      <c r="Y2552" s="55">
        <v>44286</v>
      </c>
      <c r="Z2552" s="53">
        <f t="shared" si="277"/>
        <v>2537</v>
      </c>
      <c r="AA2552" s="54">
        <v>1368.8</v>
      </c>
      <c r="AB2552" s="54">
        <v>0</v>
      </c>
      <c r="AC2552" s="52"/>
      <c r="AD2552" s="56" t="s">
        <v>400</v>
      </c>
      <c r="AE2552" s="53">
        <f t="shared" si="280"/>
        <v>2545</v>
      </c>
      <c r="AF2552" s="57" t="s">
        <v>2964</v>
      </c>
      <c r="AG2552" s="58" t="s">
        <v>173</v>
      </c>
      <c r="AH2552" s="52">
        <f t="shared" si="293"/>
        <v>44286</v>
      </c>
      <c r="AI2552" s="52">
        <f t="shared" si="292"/>
        <v>44286</v>
      </c>
      <c r="AJ2552" s="53" t="s">
        <v>402</v>
      </c>
    </row>
    <row r="2553" spans="1:36" ht="15" customHeight="1">
      <c r="A2553" s="51">
        <v>2021</v>
      </c>
      <c r="B2553" s="52">
        <v>44197</v>
      </c>
      <c r="C2553" s="52">
        <v>44286</v>
      </c>
      <c r="D2553" s="53" t="s">
        <v>96</v>
      </c>
      <c r="E2553" s="53">
        <v>290</v>
      </c>
      <c r="F2553" s="53" t="s">
        <v>251</v>
      </c>
      <c r="G2553" s="53" t="s">
        <v>251</v>
      </c>
      <c r="H2553" s="53" t="s">
        <v>293</v>
      </c>
      <c r="I2553" s="53" t="s">
        <v>2817</v>
      </c>
      <c r="J2553" s="53" t="s">
        <v>2818</v>
      </c>
      <c r="K2553" s="53" t="s">
        <v>306</v>
      </c>
      <c r="L2553" s="53" t="s">
        <v>101</v>
      </c>
      <c r="M2553" s="53" t="s">
        <v>2780</v>
      </c>
      <c r="N2553" s="53" t="s">
        <v>103</v>
      </c>
      <c r="O2553" s="53">
        <v>0</v>
      </c>
      <c r="P2553" s="54">
        <v>0</v>
      </c>
      <c r="Q2553" s="53" t="s">
        <v>121</v>
      </c>
      <c r="R2553" s="53" t="s">
        <v>122</v>
      </c>
      <c r="S2553" s="53" t="s">
        <v>122</v>
      </c>
      <c r="T2553" s="53" t="s">
        <v>121</v>
      </c>
      <c r="U2553" s="53" t="s">
        <v>122</v>
      </c>
      <c r="V2553" s="53" t="s">
        <v>122</v>
      </c>
      <c r="W2553" s="53" t="s">
        <v>296</v>
      </c>
      <c r="X2553" s="55">
        <f t="shared" si="291"/>
        <v>44197</v>
      </c>
      <c r="Y2553" s="55">
        <v>44286</v>
      </c>
      <c r="Z2553" s="53">
        <f t="shared" si="277"/>
        <v>2538</v>
      </c>
      <c r="AA2553" s="54">
        <v>1368.8</v>
      </c>
      <c r="AB2553" s="54">
        <v>0</v>
      </c>
      <c r="AC2553" s="52"/>
      <c r="AD2553" s="56" t="s">
        <v>400</v>
      </c>
      <c r="AE2553" s="53">
        <f t="shared" si="280"/>
        <v>2546</v>
      </c>
      <c r="AF2553" s="57" t="s">
        <v>2964</v>
      </c>
      <c r="AG2553" s="58" t="s">
        <v>173</v>
      </c>
      <c r="AH2553" s="52">
        <f t="shared" si="293"/>
        <v>44286</v>
      </c>
      <c r="AI2553" s="52">
        <f t="shared" si="292"/>
        <v>44286</v>
      </c>
      <c r="AJ2553" s="53" t="s">
        <v>402</v>
      </c>
    </row>
    <row r="2554" spans="1:36" ht="15" customHeight="1">
      <c r="A2554" s="51">
        <v>2021</v>
      </c>
      <c r="B2554" s="52">
        <v>44197</v>
      </c>
      <c r="C2554" s="52">
        <v>44286</v>
      </c>
      <c r="D2554" s="53" t="s">
        <v>96</v>
      </c>
      <c r="E2554" s="53">
        <v>290</v>
      </c>
      <c r="F2554" s="53" t="s">
        <v>251</v>
      </c>
      <c r="G2554" s="53" t="s">
        <v>251</v>
      </c>
      <c r="H2554" s="53" t="s">
        <v>293</v>
      </c>
      <c r="I2554" s="53" t="s">
        <v>2817</v>
      </c>
      <c r="J2554" s="53" t="s">
        <v>2818</v>
      </c>
      <c r="K2554" s="53" t="s">
        <v>306</v>
      </c>
      <c r="L2554" s="53" t="s">
        <v>101</v>
      </c>
      <c r="M2554" s="53" t="s">
        <v>2780</v>
      </c>
      <c r="N2554" s="53" t="s">
        <v>103</v>
      </c>
      <c r="O2554" s="53">
        <v>0</v>
      </c>
      <c r="P2554" s="54">
        <v>0</v>
      </c>
      <c r="Q2554" s="53" t="s">
        <v>121</v>
      </c>
      <c r="R2554" s="53" t="s">
        <v>122</v>
      </c>
      <c r="S2554" s="53" t="s">
        <v>122</v>
      </c>
      <c r="T2554" s="53" t="s">
        <v>121</v>
      </c>
      <c r="U2554" s="53" t="s">
        <v>122</v>
      </c>
      <c r="V2554" s="53" t="s">
        <v>122</v>
      </c>
      <c r="W2554" s="53" t="s">
        <v>296</v>
      </c>
      <c r="X2554" s="55">
        <f t="shared" si="291"/>
        <v>44197</v>
      </c>
      <c r="Y2554" s="55">
        <v>44286</v>
      </c>
      <c r="Z2554" s="53">
        <f t="shared" si="277"/>
        <v>2539</v>
      </c>
      <c r="AA2554" s="54">
        <v>1368.8</v>
      </c>
      <c r="AB2554" s="54">
        <v>0</v>
      </c>
      <c r="AC2554" s="52"/>
      <c r="AD2554" s="56" t="s">
        <v>400</v>
      </c>
      <c r="AE2554" s="53">
        <f t="shared" si="280"/>
        <v>2547</v>
      </c>
      <c r="AF2554" s="57" t="s">
        <v>2964</v>
      </c>
      <c r="AG2554" s="58" t="s">
        <v>173</v>
      </c>
      <c r="AH2554" s="52">
        <f t="shared" si="293"/>
        <v>44286</v>
      </c>
      <c r="AI2554" s="52">
        <f t="shared" si="292"/>
        <v>44286</v>
      </c>
      <c r="AJ2554" s="53" t="s">
        <v>402</v>
      </c>
    </row>
    <row r="2555" spans="1:36" ht="15" customHeight="1">
      <c r="A2555" s="51">
        <v>2021</v>
      </c>
      <c r="B2555" s="52">
        <v>44197</v>
      </c>
      <c r="C2555" s="52">
        <v>44286</v>
      </c>
      <c r="D2555" s="53" t="s">
        <v>96</v>
      </c>
      <c r="E2555" s="53">
        <v>290</v>
      </c>
      <c r="F2555" s="53" t="s">
        <v>251</v>
      </c>
      <c r="G2555" s="53" t="s">
        <v>251</v>
      </c>
      <c r="H2555" s="53" t="s">
        <v>293</v>
      </c>
      <c r="I2555" s="53" t="s">
        <v>2817</v>
      </c>
      <c r="J2555" s="53" t="s">
        <v>2818</v>
      </c>
      <c r="K2555" s="53" t="s">
        <v>306</v>
      </c>
      <c r="L2555" s="53" t="s">
        <v>101</v>
      </c>
      <c r="M2555" s="53" t="s">
        <v>2780</v>
      </c>
      <c r="N2555" s="53" t="s">
        <v>103</v>
      </c>
      <c r="O2555" s="53">
        <v>0</v>
      </c>
      <c r="P2555" s="54">
        <v>0</v>
      </c>
      <c r="Q2555" s="53" t="s">
        <v>121</v>
      </c>
      <c r="R2555" s="53" t="s">
        <v>122</v>
      </c>
      <c r="S2555" s="53" t="s">
        <v>122</v>
      </c>
      <c r="T2555" s="53" t="s">
        <v>121</v>
      </c>
      <c r="U2555" s="53" t="s">
        <v>122</v>
      </c>
      <c r="V2555" s="53" t="s">
        <v>122</v>
      </c>
      <c r="W2555" s="53" t="s">
        <v>296</v>
      </c>
      <c r="X2555" s="55">
        <f t="shared" ref="X2555:X2564" si="294">+B2555</f>
        <v>44197</v>
      </c>
      <c r="Y2555" s="55">
        <v>44286</v>
      </c>
      <c r="Z2555" s="53">
        <f t="shared" si="277"/>
        <v>2540</v>
      </c>
      <c r="AA2555" s="54">
        <v>1368.8</v>
      </c>
      <c r="AB2555" s="54">
        <v>0</v>
      </c>
      <c r="AC2555" s="52"/>
      <c r="AD2555" s="56" t="s">
        <v>400</v>
      </c>
      <c r="AE2555" s="53">
        <f t="shared" si="280"/>
        <v>2548</v>
      </c>
      <c r="AF2555" s="57" t="s">
        <v>2964</v>
      </c>
      <c r="AG2555" s="58" t="s">
        <v>173</v>
      </c>
      <c r="AH2555" s="52">
        <f t="shared" si="293"/>
        <v>44286</v>
      </c>
      <c r="AI2555" s="52">
        <f t="shared" si="292"/>
        <v>44286</v>
      </c>
      <c r="AJ2555" s="53" t="s">
        <v>402</v>
      </c>
    </row>
    <row r="2556" spans="1:36" ht="15" customHeight="1">
      <c r="A2556" s="51">
        <v>2021</v>
      </c>
      <c r="B2556" s="52">
        <v>44197</v>
      </c>
      <c r="C2556" s="52">
        <v>44286</v>
      </c>
      <c r="D2556" s="53" t="s">
        <v>96</v>
      </c>
      <c r="E2556" s="53">
        <v>290</v>
      </c>
      <c r="F2556" s="53" t="s">
        <v>251</v>
      </c>
      <c r="G2556" s="53" t="s">
        <v>251</v>
      </c>
      <c r="H2556" s="53" t="s">
        <v>293</v>
      </c>
      <c r="I2556" s="53" t="s">
        <v>2817</v>
      </c>
      <c r="J2556" s="53" t="s">
        <v>2818</v>
      </c>
      <c r="K2556" s="53" t="s">
        <v>306</v>
      </c>
      <c r="L2556" s="53" t="s">
        <v>101</v>
      </c>
      <c r="M2556" s="53" t="s">
        <v>2780</v>
      </c>
      <c r="N2556" s="53" t="s">
        <v>103</v>
      </c>
      <c r="O2556" s="53">
        <v>0</v>
      </c>
      <c r="P2556" s="54">
        <v>0</v>
      </c>
      <c r="Q2556" s="53" t="s">
        <v>121</v>
      </c>
      <c r="R2556" s="53" t="s">
        <v>122</v>
      </c>
      <c r="S2556" s="53" t="s">
        <v>122</v>
      </c>
      <c r="T2556" s="53" t="s">
        <v>121</v>
      </c>
      <c r="U2556" s="53" t="s">
        <v>122</v>
      </c>
      <c r="V2556" s="53" t="s">
        <v>122</v>
      </c>
      <c r="W2556" s="53" t="s">
        <v>296</v>
      </c>
      <c r="X2556" s="55">
        <f t="shared" si="294"/>
        <v>44197</v>
      </c>
      <c r="Y2556" s="55">
        <v>44286</v>
      </c>
      <c r="Z2556" s="53">
        <f t="shared" si="277"/>
        <v>2541</v>
      </c>
      <c r="AA2556" s="54">
        <v>1368.8</v>
      </c>
      <c r="AB2556" s="54">
        <v>0</v>
      </c>
      <c r="AC2556" s="52"/>
      <c r="AD2556" s="56" t="s">
        <v>400</v>
      </c>
      <c r="AE2556" s="53">
        <f t="shared" si="280"/>
        <v>2549</v>
      </c>
      <c r="AF2556" s="57" t="s">
        <v>2964</v>
      </c>
      <c r="AG2556" s="58" t="s">
        <v>173</v>
      </c>
      <c r="AH2556" s="52">
        <f>+C2556</f>
        <v>44286</v>
      </c>
      <c r="AI2556" s="52">
        <f t="shared" ref="AI2556:AI2565" si="295">+AH2556</f>
        <v>44286</v>
      </c>
      <c r="AJ2556" s="53" t="s">
        <v>402</v>
      </c>
    </row>
    <row r="2557" spans="1:36" ht="15" customHeight="1">
      <c r="A2557" s="51">
        <v>2021</v>
      </c>
      <c r="B2557" s="52">
        <v>44197</v>
      </c>
      <c r="C2557" s="52">
        <v>44286</v>
      </c>
      <c r="D2557" s="53" t="s">
        <v>96</v>
      </c>
      <c r="E2557" s="53">
        <v>290</v>
      </c>
      <c r="F2557" s="53" t="s">
        <v>251</v>
      </c>
      <c r="G2557" s="53" t="s">
        <v>251</v>
      </c>
      <c r="H2557" s="53" t="s">
        <v>293</v>
      </c>
      <c r="I2557" s="53" t="s">
        <v>2817</v>
      </c>
      <c r="J2557" s="53" t="s">
        <v>2818</v>
      </c>
      <c r="K2557" s="53" t="s">
        <v>306</v>
      </c>
      <c r="L2557" s="53" t="s">
        <v>101</v>
      </c>
      <c r="M2557" s="53" t="s">
        <v>2780</v>
      </c>
      <c r="N2557" s="53" t="s">
        <v>103</v>
      </c>
      <c r="O2557" s="53">
        <v>0</v>
      </c>
      <c r="P2557" s="54">
        <v>0</v>
      </c>
      <c r="Q2557" s="53" t="s">
        <v>121</v>
      </c>
      <c r="R2557" s="53" t="s">
        <v>122</v>
      </c>
      <c r="S2557" s="53" t="s">
        <v>122</v>
      </c>
      <c r="T2557" s="53" t="s">
        <v>121</v>
      </c>
      <c r="U2557" s="53" t="s">
        <v>122</v>
      </c>
      <c r="V2557" s="53" t="s">
        <v>122</v>
      </c>
      <c r="W2557" s="53" t="s">
        <v>296</v>
      </c>
      <c r="X2557" s="55">
        <f t="shared" si="294"/>
        <v>44197</v>
      </c>
      <c r="Y2557" s="55">
        <v>44286</v>
      </c>
      <c r="Z2557" s="53">
        <f t="shared" si="277"/>
        <v>2542</v>
      </c>
      <c r="AA2557" s="54">
        <v>1368.8</v>
      </c>
      <c r="AB2557" s="54">
        <v>0</v>
      </c>
      <c r="AC2557" s="52"/>
      <c r="AD2557" s="56" t="s">
        <v>400</v>
      </c>
      <c r="AE2557" s="53">
        <f t="shared" si="280"/>
        <v>2550</v>
      </c>
      <c r="AF2557" s="57" t="s">
        <v>2964</v>
      </c>
      <c r="AG2557" s="58" t="s">
        <v>173</v>
      </c>
      <c r="AH2557" s="52">
        <f t="shared" ref="AH2557:AH2565" si="296">+C2557</f>
        <v>44286</v>
      </c>
      <c r="AI2557" s="52">
        <f t="shared" si="295"/>
        <v>44286</v>
      </c>
      <c r="AJ2557" s="53" t="s">
        <v>402</v>
      </c>
    </row>
    <row r="2558" spans="1:36" ht="15" customHeight="1">
      <c r="A2558" s="51">
        <v>2021</v>
      </c>
      <c r="B2558" s="52">
        <v>44197</v>
      </c>
      <c r="C2558" s="52">
        <v>44286</v>
      </c>
      <c r="D2558" s="53" t="s">
        <v>96</v>
      </c>
      <c r="E2558" s="53">
        <v>290</v>
      </c>
      <c r="F2558" s="53" t="s">
        <v>251</v>
      </c>
      <c r="G2558" s="53" t="s">
        <v>251</v>
      </c>
      <c r="H2558" s="53" t="s">
        <v>293</v>
      </c>
      <c r="I2558" s="53" t="s">
        <v>2817</v>
      </c>
      <c r="J2558" s="53" t="s">
        <v>2818</v>
      </c>
      <c r="K2558" s="53" t="s">
        <v>306</v>
      </c>
      <c r="L2558" s="53" t="s">
        <v>101</v>
      </c>
      <c r="M2558" s="53" t="s">
        <v>2780</v>
      </c>
      <c r="N2558" s="53" t="s">
        <v>103</v>
      </c>
      <c r="O2558" s="53">
        <v>0</v>
      </c>
      <c r="P2558" s="54">
        <v>0</v>
      </c>
      <c r="Q2558" s="53" t="s">
        <v>121</v>
      </c>
      <c r="R2558" s="53" t="s">
        <v>122</v>
      </c>
      <c r="S2558" s="53" t="s">
        <v>122</v>
      </c>
      <c r="T2558" s="53" t="s">
        <v>121</v>
      </c>
      <c r="U2558" s="53" t="s">
        <v>122</v>
      </c>
      <c r="V2558" s="53" t="s">
        <v>122</v>
      </c>
      <c r="W2558" s="53" t="s">
        <v>296</v>
      </c>
      <c r="X2558" s="55">
        <f t="shared" si="294"/>
        <v>44197</v>
      </c>
      <c r="Y2558" s="55">
        <v>44286</v>
      </c>
      <c r="Z2558" s="53">
        <f t="shared" si="277"/>
        <v>2543</v>
      </c>
      <c r="AA2558" s="54">
        <v>1368.8</v>
      </c>
      <c r="AB2558" s="54">
        <v>0</v>
      </c>
      <c r="AC2558" s="52"/>
      <c r="AD2558" s="56" t="s">
        <v>400</v>
      </c>
      <c r="AE2558" s="53">
        <f t="shared" si="280"/>
        <v>2551</v>
      </c>
      <c r="AF2558" s="57" t="s">
        <v>2964</v>
      </c>
      <c r="AG2558" s="58" t="s">
        <v>173</v>
      </c>
      <c r="AH2558" s="52">
        <f t="shared" si="296"/>
        <v>44286</v>
      </c>
      <c r="AI2558" s="52">
        <f t="shared" si="295"/>
        <v>44286</v>
      </c>
      <c r="AJ2558" s="53" t="s">
        <v>402</v>
      </c>
    </row>
    <row r="2559" spans="1:36" ht="15" customHeight="1">
      <c r="A2559" s="51">
        <v>2021</v>
      </c>
      <c r="B2559" s="52">
        <v>44197</v>
      </c>
      <c r="C2559" s="52">
        <v>44286</v>
      </c>
      <c r="D2559" s="53" t="s">
        <v>96</v>
      </c>
      <c r="E2559" s="53">
        <v>290</v>
      </c>
      <c r="F2559" s="53" t="s">
        <v>251</v>
      </c>
      <c r="G2559" s="53" t="s">
        <v>251</v>
      </c>
      <c r="H2559" s="53" t="s">
        <v>293</v>
      </c>
      <c r="I2559" s="53" t="s">
        <v>2817</v>
      </c>
      <c r="J2559" s="53" t="s">
        <v>2818</v>
      </c>
      <c r="K2559" s="53" t="s">
        <v>306</v>
      </c>
      <c r="L2559" s="53" t="s">
        <v>101</v>
      </c>
      <c r="M2559" s="53" t="s">
        <v>2780</v>
      </c>
      <c r="N2559" s="53" t="s">
        <v>103</v>
      </c>
      <c r="O2559" s="53">
        <v>0</v>
      </c>
      <c r="P2559" s="54">
        <v>0</v>
      </c>
      <c r="Q2559" s="53" t="s">
        <v>121</v>
      </c>
      <c r="R2559" s="53" t="s">
        <v>122</v>
      </c>
      <c r="S2559" s="53" t="s">
        <v>122</v>
      </c>
      <c r="T2559" s="53" t="s">
        <v>121</v>
      </c>
      <c r="U2559" s="53" t="s">
        <v>122</v>
      </c>
      <c r="V2559" s="53" t="s">
        <v>122</v>
      </c>
      <c r="W2559" s="53" t="s">
        <v>296</v>
      </c>
      <c r="X2559" s="55">
        <f t="shared" si="294"/>
        <v>44197</v>
      </c>
      <c r="Y2559" s="55">
        <v>44286</v>
      </c>
      <c r="Z2559" s="53">
        <f t="shared" si="277"/>
        <v>2544</v>
      </c>
      <c r="AA2559" s="54">
        <v>1368.8</v>
      </c>
      <c r="AB2559" s="54">
        <v>0</v>
      </c>
      <c r="AC2559" s="52"/>
      <c r="AD2559" s="56" t="s">
        <v>400</v>
      </c>
      <c r="AE2559" s="53">
        <f t="shared" si="280"/>
        <v>2552</v>
      </c>
      <c r="AF2559" s="57" t="s">
        <v>2964</v>
      </c>
      <c r="AG2559" s="58" t="s">
        <v>173</v>
      </c>
      <c r="AH2559" s="52">
        <f t="shared" si="296"/>
        <v>44286</v>
      </c>
      <c r="AI2559" s="52">
        <f t="shared" si="295"/>
        <v>44286</v>
      </c>
      <c r="AJ2559" s="53" t="s">
        <v>402</v>
      </c>
    </row>
    <row r="2560" spans="1:36" ht="15" customHeight="1">
      <c r="A2560" s="51">
        <v>2021</v>
      </c>
      <c r="B2560" s="52">
        <v>44197</v>
      </c>
      <c r="C2560" s="52">
        <v>44286</v>
      </c>
      <c r="D2560" s="53" t="s">
        <v>96</v>
      </c>
      <c r="E2560" s="53">
        <v>290</v>
      </c>
      <c r="F2560" s="53" t="s">
        <v>251</v>
      </c>
      <c r="G2560" s="53" t="s">
        <v>251</v>
      </c>
      <c r="H2560" s="53" t="s">
        <v>293</v>
      </c>
      <c r="I2560" s="53" t="s">
        <v>2817</v>
      </c>
      <c r="J2560" s="53" t="s">
        <v>2818</v>
      </c>
      <c r="K2560" s="53" t="s">
        <v>306</v>
      </c>
      <c r="L2560" s="53" t="s">
        <v>101</v>
      </c>
      <c r="M2560" s="53" t="s">
        <v>2780</v>
      </c>
      <c r="N2560" s="53" t="s">
        <v>103</v>
      </c>
      <c r="O2560" s="53">
        <v>0</v>
      </c>
      <c r="P2560" s="54">
        <v>0</v>
      </c>
      <c r="Q2560" s="53" t="s">
        <v>121</v>
      </c>
      <c r="R2560" s="53" t="s">
        <v>122</v>
      </c>
      <c r="S2560" s="53" t="s">
        <v>122</v>
      </c>
      <c r="T2560" s="53" t="s">
        <v>121</v>
      </c>
      <c r="U2560" s="53" t="s">
        <v>122</v>
      </c>
      <c r="V2560" s="53" t="s">
        <v>122</v>
      </c>
      <c r="W2560" s="53" t="s">
        <v>296</v>
      </c>
      <c r="X2560" s="55">
        <f t="shared" si="294"/>
        <v>44197</v>
      </c>
      <c r="Y2560" s="55">
        <v>44286</v>
      </c>
      <c r="Z2560" s="53">
        <f t="shared" si="277"/>
        <v>2545</v>
      </c>
      <c r="AA2560" s="54">
        <v>1368.8</v>
      </c>
      <c r="AB2560" s="54">
        <v>0</v>
      </c>
      <c r="AC2560" s="52"/>
      <c r="AD2560" s="56" t="s">
        <v>400</v>
      </c>
      <c r="AE2560" s="53">
        <f t="shared" si="280"/>
        <v>2553</v>
      </c>
      <c r="AF2560" s="57" t="s">
        <v>2964</v>
      </c>
      <c r="AG2560" s="58" t="s">
        <v>173</v>
      </c>
      <c r="AH2560" s="52">
        <f t="shared" si="296"/>
        <v>44286</v>
      </c>
      <c r="AI2560" s="52">
        <f t="shared" si="295"/>
        <v>44286</v>
      </c>
      <c r="AJ2560" s="53" t="s">
        <v>402</v>
      </c>
    </row>
    <row r="2561" spans="1:16383" ht="15" customHeight="1">
      <c r="A2561" s="51">
        <v>2021</v>
      </c>
      <c r="B2561" s="52">
        <v>44197</v>
      </c>
      <c r="C2561" s="52">
        <v>44286</v>
      </c>
      <c r="D2561" s="53" t="s">
        <v>96</v>
      </c>
      <c r="E2561" s="53">
        <v>290</v>
      </c>
      <c r="F2561" s="53" t="s">
        <v>251</v>
      </c>
      <c r="G2561" s="53" t="s">
        <v>251</v>
      </c>
      <c r="H2561" s="53" t="s">
        <v>293</v>
      </c>
      <c r="I2561" s="53" t="s">
        <v>2817</v>
      </c>
      <c r="J2561" s="53" t="s">
        <v>2818</v>
      </c>
      <c r="K2561" s="53" t="s">
        <v>306</v>
      </c>
      <c r="L2561" s="53" t="s">
        <v>101</v>
      </c>
      <c r="M2561" s="53" t="s">
        <v>2780</v>
      </c>
      <c r="N2561" s="53" t="s">
        <v>103</v>
      </c>
      <c r="O2561" s="53">
        <v>0</v>
      </c>
      <c r="P2561" s="54">
        <v>0</v>
      </c>
      <c r="Q2561" s="53" t="s">
        <v>121</v>
      </c>
      <c r="R2561" s="53" t="s">
        <v>122</v>
      </c>
      <c r="S2561" s="53" t="s">
        <v>122</v>
      </c>
      <c r="T2561" s="53" t="s">
        <v>121</v>
      </c>
      <c r="U2561" s="53" t="s">
        <v>122</v>
      </c>
      <c r="V2561" s="53" t="s">
        <v>122</v>
      </c>
      <c r="W2561" s="53" t="s">
        <v>296</v>
      </c>
      <c r="X2561" s="55">
        <f t="shared" si="294"/>
        <v>44197</v>
      </c>
      <c r="Y2561" s="55">
        <v>44286</v>
      </c>
      <c r="Z2561" s="53">
        <f t="shared" ref="Z2561:Z2576" si="297">+Z2560+1</f>
        <v>2546</v>
      </c>
      <c r="AA2561" s="54">
        <v>1368.8</v>
      </c>
      <c r="AB2561" s="54">
        <v>0</v>
      </c>
      <c r="AC2561" s="52"/>
      <c r="AD2561" s="56" t="s">
        <v>400</v>
      </c>
      <c r="AE2561" s="53">
        <f t="shared" si="280"/>
        <v>2554</v>
      </c>
      <c r="AF2561" s="57" t="s">
        <v>2964</v>
      </c>
      <c r="AG2561" s="58" t="s">
        <v>173</v>
      </c>
      <c r="AH2561" s="52">
        <f t="shared" si="296"/>
        <v>44286</v>
      </c>
      <c r="AI2561" s="52">
        <f t="shared" si="295"/>
        <v>44286</v>
      </c>
      <c r="AJ2561" s="53" t="s">
        <v>402</v>
      </c>
    </row>
    <row r="2562" spans="1:16383" ht="15" customHeight="1">
      <c r="A2562" s="51">
        <v>2021</v>
      </c>
      <c r="B2562" s="52">
        <v>44197</v>
      </c>
      <c r="C2562" s="52">
        <v>44286</v>
      </c>
      <c r="D2562" s="53" t="s">
        <v>96</v>
      </c>
      <c r="E2562" s="53">
        <v>290</v>
      </c>
      <c r="F2562" s="53" t="s">
        <v>251</v>
      </c>
      <c r="G2562" s="53" t="s">
        <v>251</v>
      </c>
      <c r="H2562" s="53" t="s">
        <v>293</v>
      </c>
      <c r="I2562" s="53" t="s">
        <v>2817</v>
      </c>
      <c r="J2562" s="53" t="s">
        <v>2818</v>
      </c>
      <c r="K2562" s="53" t="s">
        <v>306</v>
      </c>
      <c r="L2562" s="53" t="s">
        <v>101</v>
      </c>
      <c r="M2562" s="53" t="s">
        <v>2780</v>
      </c>
      <c r="N2562" s="53" t="s">
        <v>103</v>
      </c>
      <c r="O2562" s="53">
        <v>0</v>
      </c>
      <c r="P2562" s="54">
        <v>0</v>
      </c>
      <c r="Q2562" s="53" t="s">
        <v>121</v>
      </c>
      <c r="R2562" s="53" t="s">
        <v>122</v>
      </c>
      <c r="S2562" s="53" t="s">
        <v>122</v>
      </c>
      <c r="T2562" s="53" t="s">
        <v>121</v>
      </c>
      <c r="U2562" s="53" t="s">
        <v>122</v>
      </c>
      <c r="V2562" s="53" t="s">
        <v>122</v>
      </c>
      <c r="W2562" s="53" t="s">
        <v>296</v>
      </c>
      <c r="X2562" s="55">
        <f t="shared" si="294"/>
        <v>44197</v>
      </c>
      <c r="Y2562" s="55">
        <v>44286</v>
      </c>
      <c r="Z2562" s="53">
        <f t="shared" si="297"/>
        <v>2547</v>
      </c>
      <c r="AA2562" s="54">
        <v>1368.8</v>
      </c>
      <c r="AB2562" s="54">
        <v>0</v>
      </c>
      <c r="AC2562" s="52"/>
      <c r="AD2562" s="56" t="s">
        <v>400</v>
      </c>
      <c r="AE2562" s="53">
        <f t="shared" ref="AE2562:AE2576" si="298">+AE2561+1</f>
        <v>2555</v>
      </c>
      <c r="AF2562" s="57" t="s">
        <v>2964</v>
      </c>
      <c r="AG2562" s="58" t="s">
        <v>173</v>
      </c>
      <c r="AH2562" s="52">
        <f t="shared" si="296"/>
        <v>44286</v>
      </c>
      <c r="AI2562" s="52">
        <f t="shared" si="295"/>
        <v>44286</v>
      </c>
      <c r="AJ2562" s="53" t="s">
        <v>402</v>
      </c>
    </row>
    <row r="2563" spans="1:16383" ht="15" customHeight="1">
      <c r="A2563" s="51">
        <v>2021</v>
      </c>
      <c r="B2563" s="52">
        <v>44197</v>
      </c>
      <c r="C2563" s="52">
        <v>44286</v>
      </c>
      <c r="D2563" s="53" t="s">
        <v>96</v>
      </c>
      <c r="E2563" s="53">
        <v>290</v>
      </c>
      <c r="F2563" s="53" t="s">
        <v>251</v>
      </c>
      <c r="G2563" s="53" t="s">
        <v>251</v>
      </c>
      <c r="H2563" s="53" t="s">
        <v>293</v>
      </c>
      <c r="I2563" s="53" t="s">
        <v>2817</v>
      </c>
      <c r="J2563" s="53" t="s">
        <v>2818</v>
      </c>
      <c r="K2563" s="53" t="s">
        <v>306</v>
      </c>
      <c r="L2563" s="53" t="s">
        <v>101</v>
      </c>
      <c r="M2563" s="53" t="s">
        <v>2780</v>
      </c>
      <c r="N2563" s="53" t="s">
        <v>103</v>
      </c>
      <c r="O2563" s="53">
        <v>0</v>
      </c>
      <c r="P2563" s="54">
        <v>0</v>
      </c>
      <c r="Q2563" s="53" t="s">
        <v>121</v>
      </c>
      <c r="R2563" s="53" t="s">
        <v>122</v>
      </c>
      <c r="S2563" s="53" t="s">
        <v>122</v>
      </c>
      <c r="T2563" s="53" t="s">
        <v>121</v>
      </c>
      <c r="U2563" s="53" t="s">
        <v>122</v>
      </c>
      <c r="V2563" s="53" t="s">
        <v>122</v>
      </c>
      <c r="W2563" s="53" t="s">
        <v>296</v>
      </c>
      <c r="X2563" s="55">
        <f t="shared" si="294"/>
        <v>44197</v>
      </c>
      <c r="Y2563" s="55">
        <v>44286</v>
      </c>
      <c r="Z2563" s="53">
        <f t="shared" si="297"/>
        <v>2548</v>
      </c>
      <c r="AA2563" s="54">
        <v>1368.8</v>
      </c>
      <c r="AB2563" s="54">
        <v>0</v>
      </c>
      <c r="AC2563" s="52"/>
      <c r="AD2563" s="56" t="s">
        <v>400</v>
      </c>
      <c r="AE2563" s="53">
        <f t="shared" si="298"/>
        <v>2556</v>
      </c>
      <c r="AF2563" s="57" t="s">
        <v>2964</v>
      </c>
      <c r="AG2563" s="58" t="s">
        <v>173</v>
      </c>
      <c r="AH2563" s="52">
        <f t="shared" si="296"/>
        <v>44286</v>
      </c>
      <c r="AI2563" s="52">
        <f t="shared" si="295"/>
        <v>44286</v>
      </c>
      <c r="AJ2563" s="53" t="s">
        <v>402</v>
      </c>
    </row>
    <row r="2564" spans="1:16383" ht="15" customHeight="1">
      <c r="A2564" s="51">
        <v>2021</v>
      </c>
      <c r="B2564" s="52">
        <v>44197</v>
      </c>
      <c r="C2564" s="52">
        <v>44286</v>
      </c>
      <c r="D2564" s="53" t="s">
        <v>96</v>
      </c>
      <c r="E2564" s="53">
        <v>290</v>
      </c>
      <c r="F2564" s="53" t="s">
        <v>251</v>
      </c>
      <c r="G2564" s="53" t="s">
        <v>251</v>
      </c>
      <c r="H2564" s="53" t="s">
        <v>293</v>
      </c>
      <c r="I2564" s="53" t="s">
        <v>2817</v>
      </c>
      <c r="J2564" s="53" t="s">
        <v>2818</v>
      </c>
      <c r="K2564" s="53" t="s">
        <v>306</v>
      </c>
      <c r="L2564" s="53" t="s">
        <v>101</v>
      </c>
      <c r="M2564" s="53" t="s">
        <v>2780</v>
      </c>
      <c r="N2564" s="53" t="s">
        <v>103</v>
      </c>
      <c r="O2564" s="53">
        <v>0</v>
      </c>
      <c r="P2564" s="54">
        <v>0</v>
      </c>
      <c r="Q2564" s="53" t="s">
        <v>121</v>
      </c>
      <c r="R2564" s="53" t="s">
        <v>122</v>
      </c>
      <c r="S2564" s="53" t="s">
        <v>122</v>
      </c>
      <c r="T2564" s="53" t="s">
        <v>121</v>
      </c>
      <c r="U2564" s="53" t="s">
        <v>122</v>
      </c>
      <c r="V2564" s="53" t="s">
        <v>122</v>
      </c>
      <c r="W2564" s="53" t="s">
        <v>296</v>
      </c>
      <c r="X2564" s="55">
        <f t="shared" si="294"/>
        <v>44197</v>
      </c>
      <c r="Y2564" s="55">
        <v>44286</v>
      </c>
      <c r="Z2564" s="53">
        <f t="shared" si="297"/>
        <v>2549</v>
      </c>
      <c r="AA2564" s="54">
        <v>1368.8</v>
      </c>
      <c r="AB2564" s="54">
        <v>0</v>
      </c>
      <c r="AC2564" s="52"/>
      <c r="AD2564" s="56" t="s">
        <v>400</v>
      </c>
      <c r="AE2564" s="53">
        <f t="shared" si="298"/>
        <v>2557</v>
      </c>
      <c r="AF2564" s="57" t="s">
        <v>2964</v>
      </c>
      <c r="AG2564" s="58" t="s">
        <v>173</v>
      </c>
      <c r="AH2564" s="52">
        <f t="shared" si="296"/>
        <v>44286</v>
      </c>
      <c r="AI2564" s="52">
        <f t="shared" si="295"/>
        <v>44286</v>
      </c>
      <c r="AJ2564" s="53" t="s">
        <v>402</v>
      </c>
    </row>
    <row r="2565" spans="1:16383" ht="15" customHeight="1">
      <c r="A2565" s="51">
        <v>2021</v>
      </c>
      <c r="B2565" s="52">
        <v>44197</v>
      </c>
      <c r="C2565" s="52">
        <v>44286</v>
      </c>
      <c r="D2565" s="53" t="s">
        <v>96</v>
      </c>
      <c r="E2565" s="53">
        <v>290</v>
      </c>
      <c r="F2565" s="53" t="s">
        <v>251</v>
      </c>
      <c r="G2565" s="53" t="s">
        <v>251</v>
      </c>
      <c r="H2565" s="53" t="s">
        <v>293</v>
      </c>
      <c r="I2565" s="53" t="s">
        <v>2817</v>
      </c>
      <c r="J2565" s="53" t="s">
        <v>2818</v>
      </c>
      <c r="K2565" s="53" t="s">
        <v>306</v>
      </c>
      <c r="L2565" s="53" t="s">
        <v>101</v>
      </c>
      <c r="M2565" s="53" t="s">
        <v>2780</v>
      </c>
      <c r="N2565" s="53" t="s">
        <v>103</v>
      </c>
      <c r="O2565" s="53">
        <v>0</v>
      </c>
      <c r="P2565" s="54">
        <v>0</v>
      </c>
      <c r="Q2565" s="53" t="s">
        <v>121</v>
      </c>
      <c r="R2565" s="53" t="s">
        <v>122</v>
      </c>
      <c r="S2565" s="53" t="s">
        <v>122</v>
      </c>
      <c r="T2565" s="53" t="s">
        <v>121</v>
      </c>
      <c r="U2565" s="53" t="s">
        <v>122</v>
      </c>
      <c r="V2565" s="53" t="s">
        <v>122</v>
      </c>
      <c r="W2565" s="53" t="s">
        <v>296</v>
      </c>
      <c r="X2565" s="55">
        <f t="shared" ref="X2565:X2574" si="299">+B2565</f>
        <v>44197</v>
      </c>
      <c r="Y2565" s="55">
        <v>44286</v>
      </c>
      <c r="Z2565" s="53">
        <f t="shared" si="297"/>
        <v>2550</v>
      </c>
      <c r="AA2565" s="54">
        <v>547.52</v>
      </c>
      <c r="AB2565" s="54">
        <v>0</v>
      </c>
      <c r="AC2565" s="52"/>
      <c r="AD2565" s="56" t="s">
        <v>400</v>
      </c>
      <c r="AE2565" s="53">
        <f t="shared" si="298"/>
        <v>2558</v>
      </c>
      <c r="AF2565" s="57" t="s">
        <v>2965</v>
      </c>
      <c r="AG2565" s="58" t="s">
        <v>173</v>
      </c>
      <c r="AH2565" s="52">
        <f t="shared" si="296"/>
        <v>44286</v>
      </c>
      <c r="AI2565" s="52">
        <f t="shared" si="295"/>
        <v>44286</v>
      </c>
      <c r="AJ2565" s="53" t="s">
        <v>402</v>
      </c>
      <c r="AK2565" s="77"/>
      <c r="AL2565" s="77"/>
      <c r="AM2565" s="77"/>
      <c r="AN2565" s="77"/>
      <c r="AO2565" s="77"/>
      <c r="AP2565" s="77"/>
      <c r="AQ2565" s="77"/>
      <c r="AR2565" s="77"/>
      <c r="AS2565" s="77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77"/>
      <c r="BE2565" s="77"/>
      <c r="BF2565" s="77"/>
      <c r="BG2565" s="77"/>
      <c r="BH2565" s="77"/>
      <c r="BI2565" s="77"/>
      <c r="BJ2565" s="77"/>
      <c r="BK2565" s="77"/>
      <c r="BL2565" s="77"/>
      <c r="BM2565" s="77"/>
      <c r="BN2565" s="77"/>
      <c r="BO2565" s="77"/>
      <c r="BP2565" s="77"/>
      <c r="BQ2565" s="77"/>
      <c r="BR2565" s="77"/>
      <c r="BS2565" s="77"/>
      <c r="BT2565" s="77"/>
      <c r="BU2565" s="77"/>
      <c r="BV2565" s="77"/>
      <c r="BW2565" s="77"/>
      <c r="BX2565" s="77"/>
      <c r="BY2565" s="77"/>
      <c r="BZ2565" s="77"/>
      <c r="CA2565" s="77"/>
      <c r="CB2565" s="77"/>
      <c r="CC2565" s="77"/>
      <c r="CD2565" s="77"/>
      <c r="CE2565" s="77"/>
      <c r="CF2565" s="77"/>
      <c r="CG2565" s="77"/>
      <c r="CH2565" s="77"/>
      <c r="CI2565" s="77"/>
      <c r="CJ2565" s="77"/>
      <c r="CK2565" s="77"/>
      <c r="CL2565" s="77"/>
      <c r="CM2565" s="77"/>
      <c r="CN2565" s="77"/>
      <c r="CO2565" s="77"/>
      <c r="CP2565" s="77"/>
      <c r="CQ2565" s="77"/>
      <c r="CR2565" s="77"/>
      <c r="CS2565" s="77"/>
      <c r="CT2565" s="77"/>
      <c r="CU2565" s="77"/>
      <c r="CV2565" s="77"/>
      <c r="CW2565" s="77"/>
      <c r="CX2565" s="77"/>
      <c r="CY2565" s="77"/>
      <c r="CZ2565" s="77"/>
      <c r="DA2565" s="77"/>
      <c r="DB2565" s="77"/>
      <c r="DC2565" s="77"/>
      <c r="DD2565" s="77"/>
      <c r="DE2565" s="77"/>
      <c r="DF2565" s="77"/>
      <c r="DG2565" s="77"/>
      <c r="DH2565" s="77"/>
      <c r="DI2565" s="77"/>
      <c r="DJ2565" s="77"/>
      <c r="DK2565" s="77"/>
      <c r="DL2565" s="77"/>
      <c r="DM2565" s="77"/>
      <c r="DN2565" s="77"/>
      <c r="DO2565" s="77"/>
      <c r="DP2565" s="77"/>
      <c r="DQ2565" s="77"/>
      <c r="DR2565" s="77"/>
      <c r="DS2565" s="77"/>
      <c r="DT2565" s="77"/>
      <c r="DU2565" s="77"/>
      <c r="DV2565" s="77"/>
      <c r="DW2565" s="77"/>
      <c r="DX2565" s="77"/>
      <c r="DY2565" s="77"/>
      <c r="DZ2565" s="77"/>
      <c r="EA2565" s="77"/>
      <c r="EB2565" s="77"/>
      <c r="EC2565" s="77"/>
      <c r="ED2565" s="77"/>
      <c r="EE2565" s="77"/>
      <c r="EF2565" s="77"/>
      <c r="EG2565" s="77"/>
      <c r="EH2565" s="77"/>
      <c r="EI2565" s="77"/>
      <c r="EJ2565" s="77"/>
      <c r="EK2565" s="77"/>
      <c r="EL2565" s="77"/>
      <c r="EM2565" s="77"/>
      <c r="EN2565" s="77"/>
      <c r="EO2565" s="77"/>
      <c r="EP2565" s="77"/>
      <c r="EQ2565" s="77"/>
      <c r="ER2565" s="77"/>
      <c r="ES2565" s="77"/>
      <c r="ET2565" s="77"/>
      <c r="EU2565" s="77"/>
      <c r="EV2565" s="77"/>
      <c r="EW2565" s="77"/>
      <c r="EX2565" s="77"/>
      <c r="EY2565" s="77"/>
      <c r="EZ2565" s="77"/>
      <c r="FA2565" s="77"/>
      <c r="FB2565" s="77"/>
      <c r="FC2565" s="77"/>
      <c r="FD2565" s="77"/>
      <c r="FE2565" s="77"/>
      <c r="FF2565" s="77"/>
      <c r="FG2565" s="77"/>
      <c r="FH2565" s="77"/>
      <c r="FI2565" s="77"/>
      <c r="FJ2565" s="77"/>
      <c r="FK2565" s="77"/>
      <c r="FL2565" s="77"/>
      <c r="FM2565" s="77"/>
      <c r="FN2565" s="77"/>
      <c r="FO2565" s="77"/>
      <c r="FP2565" s="77"/>
      <c r="FQ2565" s="77"/>
      <c r="FR2565" s="77"/>
      <c r="FS2565" s="77"/>
      <c r="FT2565" s="77"/>
      <c r="FU2565" s="77"/>
      <c r="FV2565" s="77"/>
      <c r="FW2565" s="77"/>
      <c r="FX2565" s="77"/>
      <c r="FY2565" s="77"/>
      <c r="FZ2565" s="77"/>
      <c r="GA2565" s="77"/>
      <c r="GB2565" s="77"/>
      <c r="GC2565" s="77"/>
      <c r="GD2565" s="77"/>
      <c r="GE2565" s="77"/>
      <c r="GF2565" s="77"/>
      <c r="GG2565" s="77"/>
      <c r="GH2565" s="77"/>
      <c r="GI2565" s="77"/>
      <c r="GJ2565" s="77"/>
      <c r="GK2565" s="77"/>
      <c r="GL2565" s="77"/>
      <c r="GM2565" s="77"/>
      <c r="GN2565" s="77"/>
      <c r="GO2565" s="77"/>
      <c r="GP2565" s="77"/>
      <c r="GQ2565" s="77"/>
      <c r="GR2565" s="77"/>
      <c r="GS2565" s="77"/>
      <c r="GT2565" s="77"/>
      <c r="GU2565" s="77"/>
      <c r="GV2565" s="77"/>
      <c r="GW2565" s="77"/>
      <c r="GX2565" s="77"/>
      <c r="GY2565" s="77"/>
      <c r="GZ2565" s="77"/>
      <c r="HA2565" s="77"/>
      <c r="HB2565" s="77"/>
      <c r="HC2565" s="77"/>
      <c r="HD2565" s="77"/>
      <c r="HE2565" s="77"/>
      <c r="HF2565" s="77"/>
      <c r="HG2565" s="77"/>
      <c r="HH2565" s="77"/>
      <c r="HI2565" s="77"/>
      <c r="HJ2565" s="77"/>
      <c r="HK2565" s="77"/>
      <c r="HL2565" s="77"/>
      <c r="HM2565" s="77"/>
      <c r="HN2565" s="77"/>
      <c r="HO2565" s="77"/>
      <c r="HP2565" s="77"/>
      <c r="HQ2565" s="77"/>
      <c r="HR2565" s="77"/>
      <c r="HS2565" s="77"/>
      <c r="HT2565" s="77"/>
      <c r="HU2565" s="77"/>
      <c r="HV2565" s="77"/>
      <c r="HW2565" s="77"/>
      <c r="HX2565" s="77"/>
      <c r="HY2565" s="77"/>
      <c r="HZ2565" s="77"/>
      <c r="IA2565" s="77"/>
      <c r="IB2565" s="77"/>
      <c r="IC2565" s="77"/>
      <c r="ID2565" s="77"/>
      <c r="IE2565" s="77"/>
      <c r="IF2565" s="77"/>
      <c r="IG2565" s="77"/>
      <c r="IH2565" s="77"/>
      <c r="II2565" s="77"/>
      <c r="IJ2565" s="77"/>
      <c r="IK2565" s="77"/>
      <c r="IL2565" s="77"/>
      <c r="IM2565" s="77"/>
      <c r="IN2565" s="77"/>
      <c r="IO2565" s="77"/>
      <c r="IP2565" s="77"/>
      <c r="IQ2565" s="77"/>
      <c r="IR2565" s="77"/>
      <c r="IS2565" s="77"/>
      <c r="IT2565" s="77"/>
      <c r="IU2565" s="77"/>
      <c r="IV2565" s="77"/>
      <c r="IW2565" s="77"/>
      <c r="IX2565" s="77"/>
      <c r="IY2565" s="77"/>
      <c r="IZ2565" s="77"/>
      <c r="JA2565" s="77"/>
      <c r="JB2565" s="77"/>
      <c r="JC2565" s="77"/>
      <c r="JD2565" s="77"/>
      <c r="JE2565" s="77"/>
      <c r="JF2565" s="77"/>
      <c r="JG2565" s="77"/>
      <c r="JH2565" s="77"/>
      <c r="JI2565" s="77"/>
      <c r="JJ2565" s="77"/>
      <c r="JK2565" s="77"/>
      <c r="JL2565" s="77"/>
      <c r="JM2565" s="77"/>
      <c r="JN2565" s="77"/>
      <c r="JO2565" s="77"/>
      <c r="JP2565" s="77"/>
      <c r="JQ2565" s="77"/>
      <c r="JR2565" s="77"/>
      <c r="JS2565" s="77"/>
      <c r="JT2565" s="77"/>
      <c r="JU2565" s="77"/>
      <c r="JV2565" s="77"/>
      <c r="JW2565" s="77"/>
      <c r="JX2565" s="77"/>
      <c r="JY2565" s="77"/>
      <c r="JZ2565" s="77"/>
      <c r="KA2565" s="77"/>
      <c r="KB2565" s="77"/>
      <c r="KC2565" s="77"/>
      <c r="KD2565" s="77"/>
      <c r="KE2565" s="77"/>
      <c r="KF2565" s="77"/>
      <c r="KG2565" s="77"/>
      <c r="KH2565" s="77"/>
      <c r="KI2565" s="77"/>
      <c r="KJ2565" s="77"/>
      <c r="KK2565" s="77"/>
      <c r="KL2565" s="77"/>
      <c r="KM2565" s="77"/>
      <c r="KN2565" s="77"/>
      <c r="KO2565" s="77"/>
      <c r="KP2565" s="77"/>
      <c r="KQ2565" s="77"/>
      <c r="KR2565" s="77"/>
      <c r="KS2565" s="77"/>
      <c r="KT2565" s="77"/>
      <c r="KU2565" s="77"/>
      <c r="KV2565" s="77"/>
      <c r="KW2565" s="77"/>
      <c r="KX2565" s="77"/>
      <c r="KY2565" s="77"/>
      <c r="KZ2565" s="77"/>
      <c r="LA2565" s="77"/>
      <c r="LB2565" s="77"/>
      <c r="LC2565" s="77"/>
      <c r="LD2565" s="77"/>
      <c r="LE2565" s="77"/>
      <c r="LF2565" s="77"/>
      <c r="LG2565" s="77"/>
      <c r="LH2565" s="77"/>
      <c r="LI2565" s="77"/>
      <c r="LJ2565" s="77"/>
      <c r="LK2565" s="77"/>
      <c r="LL2565" s="77"/>
      <c r="LM2565" s="77"/>
      <c r="LN2565" s="77"/>
      <c r="LO2565" s="77"/>
      <c r="LP2565" s="77"/>
      <c r="LQ2565" s="77"/>
      <c r="LR2565" s="77"/>
      <c r="LS2565" s="77"/>
      <c r="LT2565" s="77"/>
      <c r="LU2565" s="77"/>
      <c r="LV2565" s="77"/>
      <c r="LW2565" s="77"/>
      <c r="LX2565" s="77"/>
      <c r="LY2565" s="77"/>
      <c r="LZ2565" s="77"/>
      <c r="MA2565" s="77"/>
      <c r="MB2565" s="77"/>
      <c r="MC2565" s="77"/>
      <c r="MD2565" s="77"/>
      <c r="ME2565" s="77"/>
      <c r="MF2565" s="77"/>
      <c r="MG2565" s="77"/>
      <c r="MH2565" s="77"/>
      <c r="MI2565" s="77"/>
      <c r="MJ2565" s="77"/>
      <c r="MK2565" s="77"/>
      <c r="ML2565" s="77"/>
      <c r="MM2565" s="77"/>
      <c r="MN2565" s="77"/>
      <c r="MO2565" s="77"/>
      <c r="MP2565" s="77"/>
      <c r="MQ2565" s="77"/>
      <c r="MR2565" s="77"/>
      <c r="MS2565" s="77"/>
      <c r="MT2565" s="77"/>
      <c r="MU2565" s="77"/>
      <c r="MV2565" s="77"/>
      <c r="MW2565" s="77"/>
      <c r="MX2565" s="77"/>
      <c r="MY2565" s="77"/>
      <c r="MZ2565" s="77"/>
      <c r="NA2565" s="77"/>
      <c r="NB2565" s="77"/>
      <c r="NC2565" s="77"/>
      <c r="ND2565" s="77"/>
      <c r="NE2565" s="77"/>
      <c r="NF2565" s="77"/>
      <c r="NG2565" s="77"/>
      <c r="NH2565" s="77"/>
      <c r="NI2565" s="77"/>
      <c r="NJ2565" s="77"/>
      <c r="NK2565" s="77"/>
      <c r="NL2565" s="77"/>
      <c r="NM2565" s="77"/>
      <c r="NN2565" s="77"/>
      <c r="NO2565" s="77"/>
      <c r="NP2565" s="77"/>
      <c r="NQ2565" s="77"/>
      <c r="NR2565" s="77"/>
      <c r="NS2565" s="77"/>
      <c r="NT2565" s="77"/>
      <c r="NU2565" s="77"/>
      <c r="NV2565" s="77"/>
      <c r="NW2565" s="77"/>
      <c r="NX2565" s="77"/>
      <c r="NY2565" s="77"/>
      <c r="NZ2565" s="77"/>
      <c r="OA2565" s="77"/>
      <c r="OB2565" s="77"/>
      <c r="OC2565" s="77"/>
      <c r="OD2565" s="77"/>
      <c r="OE2565" s="77"/>
      <c r="OF2565" s="77"/>
      <c r="OG2565" s="77"/>
      <c r="OH2565" s="77"/>
      <c r="OI2565" s="77"/>
      <c r="OJ2565" s="77"/>
      <c r="OK2565" s="77"/>
      <c r="OL2565" s="77"/>
      <c r="OM2565" s="77"/>
      <c r="ON2565" s="77"/>
      <c r="OO2565" s="77"/>
      <c r="OP2565" s="77"/>
      <c r="OQ2565" s="77"/>
      <c r="OR2565" s="77"/>
      <c r="OS2565" s="77"/>
      <c r="OT2565" s="77"/>
      <c r="OU2565" s="77"/>
      <c r="OV2565" s="77"/>
      <c r="OW2565" s="77"/>
      <c r="OX2565" s="77"/>
      <c r="OY2565" s="77"/>
      <c r="OZ2565" s="77"/>
      <c r="PA2565" s="77"/>
      <c r="PB2565" s="77"/>
      <c r="PC2565" s="77"/>
      <c r="PD2565" s="77"/>
      <c r="PE2565" s="77"/>
      <c r="PF2565" s="77"/>
      <c r="PG2565" s="77"/>
      <c r="PH2565" s="77"/>
      <c r="PI2565" s="77"/>
      <c r="PJ2565" s="77"/>
      <c r="PK2565" s="77"/>
      <c r="PL2565" s="77"/>
      <c r="PM2565" s="77"/>
      <c r="PN2565" s="77"/>
      <c r="PO2565" s="77"/>
      <c r="PP2565" s="77"/>
      <c r="PQ2565" s="77"/>
      <c r="PR2565" s="77"/>
      <c r="PS2565" s="77"/>
      <c r="PT2565" s="77"/>
      <c r="PU2565" s="77"/>
      <c r="PV2565" s="77"/>
      <c r="PW2565" s="77"/>
      <c r="PX2565" s="77"/>
      <c r="PY2565" s="77"/>
      <c r="PZ2565" s="77"/>
      <c r="QA2565" s="77"/>
      <c r="QB2565" s="77"/>
      <c r="QC2565" s="77"/>
      <c r="QD2565" s="77"/>
      <c r="QE2565" s="77"/>
      <c r="QF2565" s="77"/>
      <c r="QG2565" s="77"/>
      <c r="QH2565" s="77"/>
      <c r="QI2565" s="77"/>
      <c r="QJ2565" s="77"/>
      <c r="QK2565" s="77"/>
      <c r="QL2565" s="77"/>
      <c r="QM2565" s="77"/>
      <c r="QN2565" s="77"/>
      <c r="QO2565" s="77"/>
      <c r="QP2565" s="77"/>
      <c r="QQ2565" s="77"/>
      <c r="QR2565" s="77"/>
      <c r="QS2565" s="77"/>
      <c r="QT2565" s="77"/>
      <c r="QU2565" s="77"/>
      <c r="QV2565" s="77"/>
      <c r="QW2565" s="77"/>
      <c r="QX2565" s="77"/>
      <c r="QY2565" s="77"/>
      <c r="QZ2565" s="77"/>
      <c r="RA2565" s="77"/>
      <c r="RB2565" s="77"/>
      <c r="RC2565" s="77"/>
      <c r="RD2565" s="77"/>
      <c r="RE2565" s="77"/>
      <c r="RF2565" s="77"/>
      <c r="RG2565" s="77"/>
      <c r="RH2565" s="77"/>
      <c r="RI2565" s="77"/>
      <c r="RJ2565" s="77"/>
      <c r="RK2565" s="77"/>
      <c r="RL2565" s="77"/>
      <c r="RM2565" s="77"/>
      <c r="RN2565" s="77"/>
      <c r="RO2565" s="77"/>
      <c r="RP2565" s="77"/>
      <c r="RQ2565" s="77"/>
      <c r="RR2565" s="77"/>
      <c r="RS2565" s="77"/>
      <c r="RT2565" s="77"/>
      <c r="RU2565" s="77"/>
      <c r="RV2565" s="77"/>
      <c r="RW2565" s="77"/>
      <c r="RX2565" s="77"/>
      <c r="RY2565" s="77"/>
      <c r="RZ2565" s="77"/>
      <c r="SA2565" s="77"/>
      <c r="SB2565" s="77"/>
      <c r="SC2565" s="77"/>
      <c r="SD2565" s="77"/>
      <c r="SE2565" s="77"/>
      <c r="SF2565" s="77"/>
      <c r="SG2565" s="77"/>
      <c r="SH2565" s="77"/>
      <c r="SI2565" s="77"/>
      <c r="SJ2565" s="77"/>
      <c r="SK2565" s="77"/>
      <c r="SL2565" s="77"/>
      <c r="SM2565" s="77"/>
      <c r="SN2565" s="77"/>
      <c r="SO2565" s="77"/>
      <c r="SP2565" s="77"/>
      <c r="SQ2565" s="77"/>
      <c r="SR2565" s="77"/>
      <c r="SS2565" s="77"/>
      <c r="ST2565" s="77"/>
      <c r="SU2565" s="77"/>
      <c r="SV2565" s="77"/>
      <c r="SW2565" s="77"/>
      <c r="SX2565" s="77"/>
      <c r="SY2565" s="77"/>
      <c r="SZ2565" s="77"/>
      <c r="TA2565" s="77"/>
      <c r="TB2565" s="77"/>
      <c r="TC2565" s="77"/>
      <c r="TD2565" s="77"/>
      <c r="TE2565" s="77"/>
      <c r="TF2565" s="77"/>
      <c r="TG2565" s="77"/>
      <c r="TH2565" s="77"/>
      <c r="TI2565" s="77"/>
      <c r="TJ2565" s="77"/>
      <c r="TK2565" s="77"/>
      <c r="TL2565" s="77"/>
      <c r="TM2565" s="77"/>
      <c r="TN2565" s="77"/>
      <c r="TO2565" s="77"/>
      <c r="TP2565" s="77"/>
      <c r="TQ2565" s="77"/>
      <c r="TR2565" s="77"/>
      <c r="TS2565" s="77"/>
      <c r="TT2565" s="77"/>
      <c r="TU2565" s="77"/>
      <c r="TV2565" s="77"/>
      <c r="TW2565" s="77"/>
      <c r="TX2565" s="77"/>
      <c r="TY2565" s="77"/>
      <c r="TZ2565" s="77"/>
      <c r="UA2565" s="77"/>
      <c r="UB2565" s="77"/>
      <c r="UC2565" s="77"/>
      <c r="UD2565" s="77"/>
      <c r="UE2565" s="77"/>
      <c r="UF2565" s="77"/>
      <c r="UG2565" s="77"/>
      <c r="UH2565" s="77"/>
      <c r="UI2565" s="77"/>
      <c r="UJ2565" s="77"/>
      <c r="UK2565" s="77"/>
      <c r="UL2565" s="77"/>
      <c r="UM2565" s="77"/>
      <c r="UN2565" s="77"/>
      <c r="UO2565" s="77"/>
      <c r="UP2565" s="77"/>
      <c r="UQ2565" s="77"/>
      <c r="UR2565" s="77"/>
      <c r="US2565" s="77"/>
      <c r="UT2565" s="77"/>
      <c r="UU2565" s="77"/>
      <c r="UV2565" s="77"/>
      <c r="UW2565" s="77"/>
      <c r="UX2565" s="77"/>
      <c r="UY2565" s="77"/>
      <c r="UZ2565" s="77"/>
      <c r="VA2565" s="77"/>
      <c r="VB2565" s="77"/>
      <c r="VC2565" s="77"/>
      <c r="VD2565" s="77"/>
      <c r="VE2565" s="77"/>
      <c r="VF2565" s="77"/>
      <c r="VG2565" s="77"/>
      <c r="VH2565" s="77"/>
      <c r="VI2565" s="77"/>
      <c r="VJ2565" s="77"/>
      <c r="VK2565" s="77"/>
      <c r="VL2565" s="77"/>
      <c r="VM2565" s="77"/>
      <c r="VN2565" s="77"/>
      <c r="VO2565" s="77"/>
      <c r="VP2565" s="77"/>
      <c r="VQ2565" s="77"/>
      <c r="VR2565" s="77"/>
      <c r="VS2565" s="77"/>
      <c r="VT2565" s="77"/>
      <c r="VU2565" s="77"/>
      <c r="VV2565" s="77"/>
      <c r="VW2565" s="77"/>
      <c r="VX2565" s="77"/>
      <c r="VY2565" s="77"/>
      <c r="VZ2565" s="77"/>
      <c r="WA2565" s="77"/>
      <c r="WB2565" s="77"/>
      <c r="WC2565" s="77"/>
      <c r="WD2565" s="77"/>
      <c r="WE2565" s="77"/>
      <c r="WF2565" s="77"/>
      <c r="WG2565" s="77"/>
      <c r="WH2565" s="77"/>
      <c r="WI2565" s="77"/>
      <c r="WJ2565" s="77"/>
      <c r="WK2565" s="77"/>
      <c r="WL2565" s="77"/>
      <c r="WM2565" s="77"/>
      <c r="WN2565" s="77"/>
      <c r="WO2565" s="77"/>
      <c r="WP2565" s="77"/>
      <c r="WQ2565" s="77"/>
      <c r="WR2565" s="77"/>
      <c r="WS2565" s="77"/>
      <c r="WT2565" s="77"/>
      <c r="WU2565" s="77"/>
      <c r="WV2565" s="77"/>
      <c r="WW2565" s="77"/>
      <c r="WX2565" s="77"/>
      <c r="WY2565" s="77"/>
      <c r="WZ2565" s="77"/>
      <c r="XA2565" s="77"/>
      <c r="XB2565" s="77"/>
      <c r="XC2565" s="77"/>
      <c r="XD2565" s="77"/>
      <c r="XE2565" s="77"/>
      <c r="XF2565" s="77"/>
      <c r="XG2565" s="77"/>
      <c r="XH2565" s="77"/>
      <c r="XI2565" s="77"/>
      <c r="XJ2565" s="77"/>
      <c r="XK2565" s="77"/>
      <c r="XL2565" s="77"/>
      <c r="XM2565" s="77"/>
      <c r="XN2565" s="77"/>
      <c r="XO2565" s="77"/>
      <c r="XP2565" s="77"/>
      <c r="XQ2565" s="77"/>
      <c r="XR2565" s="77"/>
      <c r="XS2565" s="77"/>
      <c r="XT2565" s="77"/>
      <c r="XU2565" s="77"/>
      <c r="XV2565" s="77"/>
      <c r="XW2565" s="77"/>
      <c r="XX2565" s="77"/>
      <c r="XY2565" s="77"/>
      <c r="XZ2565" s="77"/>
      <c r="YA2565" s="77"/>
      <c r="YB2565" s="77"/>
      <c r="YC2565" s="77"/>
      <c r="YD2565" s="77"/>
      <c r="YE2565" s="77"/>
      <c r="YF2565" s="77"/>
      <c r="YG2565" s="77"/>
      <c r="YH2565" s="77"/>
      <c r="YI2565" s="77"/>
      <c r="YJ2565" s="77"/>
      <c r="YK2565" s="77"/>
      <c r="YL2565" s="77"/>
      <c r="YM2565" s="77"/>
      <c r="YN2565" s="77"/>
      <c r="YO2565" s="77"/>
      <c r="YP2565" s="77"/>
      <c r="YQ2565" s="77"/>
      <c r="YR2565" s="77"/>
      <c r="YS2565" s="77"/>
      <c r="YT2565" s="77"/>
      <c r="YU2565" s="77"/>
      <c r="YV2565" s="77"/>
      <c r="YW2565" s="77"/>
      <c r="YX2565" s="77"/>
      <c r="YY2565" s="77"/>
      <c r="YZ2565" s="77"/>
      <c r="ZA2565" s="77"/>
      <c r="ZB2565" s="77"/>
      <c r="ZC2565" s="77"/>
      <c r="ZD2565" s="77"/>
      <c r="ZE2565" s="77"/>
      <c r="ZF2565" s="77"/>
      <c r="ZG2565" s="77"/>
      <c r="ZH2565" s="77"/>
      <c r="ZI2565" s="77"/>
      <c r="ZJ2565" s="77"/>
      <c r="ZK2565" s="77"/>
      <c r="ZL2565" s="77"/>
      <c r="ZM2565" s="77"/>
      <c r="ZN2565" s="77"/>
      <c r="ZO2565" s="77"/>
      <c r="ZP2565" s="77"/>
      <c r="ZQ2565" s="77"/>
      <c r="ZR2565" s="77"/>
      <c r="ZS2565" s="77"/>
      <c r="ZT2565" s="77"/>
      <c r="ZU2565" s="77"/>
      <c r="ZV2565" s="77"/>
      <c r="ZW2565" s="77"/>
      <c r="ZX2565" s="77"/>
      <c r="ZY2565" s="77"/>
      <c r="ZZ2565" s="77"/>
      <c r="AAA2565" s="77"/>
      <c r="AAB2565" s="77"/>
      <c r="AAC2565" s="77"/>
      <c r="AAD2565" s="77"/>
      <c r="AAE2565" s="77"/>
      <c r="AAF2565" s="77"/>
      <c r="AAG2565" s="77"/>
      <c r="AAH2565" s="77"/>
      <c r="AAI2565" s="77"/>
      <c r="AAJ2565" s="77"/>
      <c r="AAK2565" s="77"/>
      <c r="AAL2565" s="77"/>
      <c r="AAM2565" s="77"/>
      <c r="AAN2565" s="77"/>
      <c r="AAO2565" s="77"/>
      <c r="AAP2565" s="77"/>
      <c r="AAQ2565" s="77"/>
      <c r="AAR2565" s="77"/>
      <c r="AAS2565" s="77"/>
      <c r="AAT2565" s="77"/>
      <c r="AAU2565" s="77"/>
      <c r="AAV2565" s="77"/>
      <c r="AAW2565" s="77"/>
      <c r="AAX2565" s="77"/>
      <c r="AAY2565" s="77"/>
      <c r="AAZ2565" s="77"/>
      <c r="ABA2565" s="77"/>
      <c r="ABB2565" s="77"/>
      <c r="ABC2565" s="77"/>
      <c r="ABD2565" s="77"/>
      <c r="ABE2565" s="77"/>
      <c r="ABF2565" s="77"/>
      <c r="ABG2565" s="77"/>
      <c r="ABH2565" s="77"/>
      <c r="ABI2565" s="77"/>
      <c r="ABJ2565" s="77"/>
      <c r="ABK2565" s="77"/>
      <c r="ABL2565" s="77"/>
      <c r="ABM2565" s="77"/>
      <c r="ABN2565" s="77"/>
      <c r="ABO2565" s="77"/>
      <c r="ABP2565" s="77"/>
      <c r="ABQ2565" s="77"/>
      <c r="ABR2565" s="77"/>
      <c r="ABS2565" s="77"/>
      <c r="ABT2565" s="77"/>
      <c r="ABU2565" s="77"/>
      <c r="ABV2565" s="77"/>
      <c r="ABW2565" s="77"/>
      <c r="ABX2565" s="77"/>
      <c r="ABY2565" s="77"/>
      <c r="ABZ2565" s="77"/>
      <c r="ACA2565" s="77"/>
      <c r="ACB2565" s="77"/>
      <c r="ACC2565" s="77"/>
      <c r="ACD2565" s="77"/>
      <c r="ACE2565" s="77"/>
      <c r="ACF2565" s="77"/>
      <c r="ACG2565" s="77"/>
      <c r="ACH2565" s="77"/>
      <c r="ACI2565" s="77"/>
      <c r="ACJ2565" s="77"/>
      <c r="ACK2565" s="77"/>
      <c r="ACL2565" s="77"/>
      <c r="ACM2565" s="77"/>
      <c r="ACN2565" s="77"/>
      <c r="ACO2565" s="77"/>
      <c r="ACP2565" s="77"/>
      <c r="ACQ2565" s="77"/>
      <c r="ACR2565" s="77"/>
      <c r="ACS2565" s="77"/>
      <c r="ACT2565" s="77"/>
      <c r="ACU2565" s="77"/>
      <c r="ACV2565" s="77"/>
      <c r="ACW2565" s="77"/>
      <c r="ACX2565" s="77"/>
      <c r="ACY2565" s="77"/>
      <c r="ACZ2565" s="77"/>
      <c r="ADA2565" s="77"/>
      <c r="ADB2565" s="77"/>
      <c r="ADC2565" s="77"/>
      <c r="ADD2565" s="77"/>
      <c r="ADE2565" s="77"/>
      <c r="ADF2565" s="77"/>
      <c r="ADG2565" s="77"/>
      <c r="ADH2565" s="77"/>
      <c r="ADI2565" s="77"/>
      <c r="ADJ2565" s="77"/>
      <c r="ADK2565" s="77"/>
      <c r="ADL2565" s="77"/>
      <c r="ADM2565" s="77"/>
      <c r="ADN2565" s="77"/>
      <c r="ADO2565" s="77"/>
      <c r="ADP2565" s="77"/>
      <c r="ADQ2565" s="77"/>
      <c r="ADR2565" s="77"/>
      <c r="ADS2565" s="77"/>
      <c r="ADT2565" s="77"/>
      <c r="ADU2565" s="77"/>
      <c r="ADV2565" s="77"/>
      <c r="ADW2565" s="77"/>
      <c r="ADX2565" s="77"/>
      <c r="ADY2565" s="77"/>
      <c r="ADZ2565" s="77"/>
      <c r="AEA2565" s="77"/>
      <c r="AEB2565" s="77"/>
      <c r="AEC2565" s="77"/>
      <c r="AED2565" s="77"/>
      <c r="AEE2565" s="77"/>
      <c r="AEF2565" s="77"/>
      <c r="AEG2565" s="77"/>
      <c r="AEH2565" s="77"/>
      <c r="AEI2565" s="77"/>
      <c r="AEJ2565" s="77"/>
      <c r="AEK2565" s="77"/>
      <c r="AEL2565" s="77"/>
      <c r="AEM2565" s="77"/>
      <c r="AEN2565" s="77"/>
      <c r="AEO2565" s="77"/>
      <c r="AEP2565" s="77"/>
      <c r="AEQ2565" s="77"/>
      <c r="AER2565" s="77"/>
      <c r="AES2565" s="77"/>
      <c r="AET2565" s="77"/>
      <c r="AEU2565" s="77"/>
      <c r="AEV2565" s="77"/>
      <c r="AEW2565" s="77"/>
      <c r="AEX2565" s="77"/>
      <c r="AEY2565" s="77"/>
      <c r="AEZ2565" s="77"/>
      <c r="AFA2565" s="77"/>
      <c r="AFB2565" s="77"/>
      <c r="AFC2565" s="77"/>
      <c r="AFD2565" s="77"/>
      <c r="AFE2565" s="77"/>
      <c r="AFF2565" s="77"/>
      <c r="AFG2565" s="77"/>
      <c r="AFH2565" s="77"/>
      <c r="AFI2565" s="77"/>
      <c r="AFJ2565" s="77"/>
      <c r="AFK2565" s="77"/>
      <c r="AFL2565" s="77"/>
      <c r="AFM2565" s="77"/>
      <c r="AFN2565" s="77"/>
      <c r="AFO2565" s="77"/>
      <c r="AFP2565" s="77"/>
      <c r="AFQ2565" s="77"/>
      <c r="AFR2565" s="77"/>
      <c r="AFS2565" s="77"/>
      <c r="AFT2565" s="77"/>
      <c r="AFU2565" s="77"/>
      <c r="AFV2565" s="77"/>
      <c r="AFW2565" s="77"/>
      <c r="AFX2565" s="77"/>
      <c r="AFY2565" s="77"/>
      <c r="AFZ2565" s="77"/>
      <c r="AGA2565" s="77"/>
      <c r="AGB2565" s="77"/>
      <c r="AGC2565" s="77"/>
      <c r="AGD2565" s="77"/>
      <c r="AGE2565" s="77"/>
      <c r="AGF2565" s="77"/>
      <c r="AGG2565" s="77"/>
      <c r="AGH2565" s="77"/>
      <c r="AGI2565" s="77"/>
      <c r="AGJ2565" s="77"/>
      <c r="AGK2565" s="77"/>
      <c r="AGL2565" s="77"/>
      <c r="AGM2565" s="77"/>
      <c r="AGN2565" s="77"/>
      <c r="AGO2565" s="77"/>
      <c r="AGP2565" s="77"/>
      <c r="AGQ2565" s="77"/>
      <c r="AGR2565" s="77"/>
      <c r="AGS2565" s="77"/>
      <c r="AGT2565" s="77"/>
      <c r="AGU2565" s="77"/>
      <c r="AGV2565" s="77"/>
      <c r="AGW2565" s="77"/>
      <c r="AGX2565" s="77"/>
      <c r="AGY2565" s="77"/>
      <c r="AGZ2565" s="77"/>
      <c r="AHA2565" s="77"/>
      <c r="AHB2565" s="77"/>
      <c r="AHC2565" s="77"/>
      <c r="AHD2565" s="77"/>
      <c r="AHE2565" s="77"/>
      <c r="AHF2565" s="77"/>
      <c r="AHG2565" s="77"/>
      <c r="AHH2565" s="77"/>
      <c r="AHI2565" s="77"/>
      <c r="AHJ2565" s="77"/>
      <c r="AHK2565" s="77"/>
      <c r="AHL2565" s="77"/>
      <c r="AHM2565" s="77"/>
      <c r="AHN2565" s="77"/>
      <c r="AHO2565" s="77"/>
      <c r="AHP2565" s="77"/>
      <c r="AHQ2565" s="77"/>
      <c r="AHR2565" s="77"/>
      <c r="AHS2565" s="77"/>
      <c r="AHT2565" s="77"/>
      <c r="AHU2565" s="77"/>
      <c r="AHV2565" s="77"/>
      <c r="AHW2565" s="77"/>
      <c r="AHX2565" s="77"/>
      <c r="AHY2565" s="77"/>
      <c r="AHZ2565" s="77"/>
      <c r="AIA2565" s="77"/>
      <c r="AIB2565" s="77"/>
      <c r="AIC2565" s="77"/>
      <c r="AID2565" s="77"/>
      <c r="AIE2565" s="77"/>
      <c r="AIF2565" s="77"/>
      <c r="AIG2565" s="77"/>
      <c r="AIH2565" s="77"/>
      <c r="AII2565" s="77"/>
      <c r="AIJ2565" s="77"/>
      <c r="AIK2565" s="77"/>
      <c r="AIL2565" s="77"/>
      <c r="AIM2565" s="77"/>
      <c r="AIN2565" s="77"/>
      <c r="AIO2565" s="77"/>
      <c r="AIP2565" s="77"/>
      <c r="AIQ2565" s="77"/>
      <c r="AIR2565" s="77"/>
      <c r="AIS2565" s="77"/>
      <c r="AIT2565" s="77"/>
      <c r="AIU2565" s="77"/>
      <c r="AIV2565" s="77"/>
      <c r="AIW2565" s="77"/>
      <c r="AIX2565" s="77"/>
      <c r="AIY2565" s="77"/>
      <c r="AIZ2565" s="77"/>
      <c r="AJA2565" s="77"/>
      <c r="AJB2565" s="77"/>
      <c r="AJC2565" s="77"/>
      <c r="AJD2565" s="77"/>
      <c r="AJE2565" s="77"/>
      <c r="AJF2565" s="77"/>
      <c r="AJG2565" s="77"/>
      <c r="AJH2565" s="77"/>
      <c r="AJI2565" s="77"/>
      <c r="AJJ2565" s="77"/>
      <c r="AJK2565" s="77"/>
      <c r="AJL2565" s="77"/>
      <c r="AJM2565" s="77"/>
      <c r="AJN2565" s="77"/>
      <c r="AJO2565" s="77"/>
      <c r="AJP2565" s="77"/>
      <c r="AJQ2565" s="77"/>
      <c r="AJR2565" s="77"/>
      <c r="AJS2565" s="77"/>
      <c r="AJT2565" s="77"/>
      <c r="AJU2565" s="77"/>
      <c r="AJV2565" s="77"/>
      <c r="AJW2565" s="77"/>
      <c r="AJX2565" s="77"/>
      <c r="AJY2565" s="77"/>
      <c r="AJZ2565" s="77"/>
      <c r="AKA2565" s="77"/>
      <c r="AKB2565" s="77"/>
      <c r="AKC2565" s="77"/>
      <c r="AKD2565" s="77"/>
      <c r="AKE2565" s="77"/>
      <c r="AKF2565" s="77"/>
      <c r="AKG2565" s="77"/>
      <c r="AKH2565" s="77"/>
      <c r="AKI2565" s="77"/>
      <c r="AKJ2565" s="77"/>
      <c r="AKK2565" s="77"/>
      <c r="AKL2565" s="77"/>
      <c r="AKM2565" s="77"/>
      <c r="AKN2565" s="77"/>
      <c r="AKO2565" s="77"/>
      <c r="AKP2565" s="77"/>
      <c r="AKQ2565" s="77"/>
      <c r="AKR2565" s="77"/>
      <c r="AKS2565" s="77"/>
      <c r="AKT2565" s="77"/>
      <c r="AKU2565" s="77"/>
      <c r="AKV2565" s="77"/>
      <c r="AKW2565" s="77"/>
      <c r="AKX2565" s="77"/>
      <c r="AKY2565" s="77"/>
      <c r="AKZ2565" s="77"/>
      <c r="ALA2565" s="77"/>
      <c r="ALB2565" s="77"/>
      <c r="ALC2565" s="77"/>
      <c r="ALD2565" s="77"/>
      <c r="ALE2565" s="77"/>
      <c r="ALF2565" s="77"/>
      <c r="ALG2565" s="77"/>
      <c r="ALH2565" s="77"/>
      <c r="ALI2565" s="77"/>
      <c r="ALJ2565" s="77"/>
      <c r="ALK2565" s="77"/>
      <c r="ALL2565" s="77"/>
      <c r="ALM2565" s="77"/>
      <c r="ALN2565" s="77"/>
      <c r="ALO2565" s="77"/>
      <c r="ALP2565" s="77"/>
      <c r="ALQ2565" s="77"/>
      <c r="ALR2565" s="77"/>
      <c r="ALS2565" s="77"/>
      <c r="ALT2565" s="77"/>
      <c r="ALU2565" s="77"/>
      <c r="ALV2565" s="77"/>
      <c r="ALW2565" s="77"/>
      <c r="ALX2565" s="77"/>
      <c r="ALY2565" s="77"/>
      <c r="ALZ2565" s="77"/>
      <c r="AMA2565" s="77"/>
      <c r="AMB2565" s="77"/>
      <c r="AMC2565" s="77"/>
      <c r="AMD2565" s="77"/>
      <c r="AME2565" s="77"/>
      <c r="AMF2565" s="77"/>
      <c r="AMG2565" s="77"/>
      <c r="AMH2565" s="77"/>
      <c r="AMI2565" s="77"/>
      <c r="AMJ2565" s="77"/>
      <c r="AMK2565" s="77"/>
      <c r="AML2565" s="77"/>
      <c r="AMM2565" s="77"/>
      <c r="AMN2565" s="77"/>
      <c r="AMO2565" s="77"/>
      <c r="AMP2565" s="77"/>
      <c r="AMQ2565" s="77"/>
      <c r="AMR2565" s="77"/>
      <c r="AMS2565" s="77"/>
      <c r="AMT2565" s="77"/>
      <c r="AMU2565" s="77"/>
      <c r="AMV2565" s="77"/>
      <c r="AMW2565" s="77"/>
      <c r="AMX2565" s="77"/>
      <c r="AMY2565" s="77"/>
      <c r="AMZ2565" s="77"/>
      <c r="ANA2565" s="77"/>
      <c r="ANB2565" s="77"/>
      <c r="ANC2565" s="77"/>
      <c r="AND2565" s="77"/>
      <c r="ANE2565" s="77"/>
      <c r="ANF2565" s="77"/>
      <c r="ANG2565" s="77"/>
      <c r="ANH2565" s="77"/>
      <c r="ANI2565" s="77"/>
      <c r="ANJ2565" s="77"/>
      <c r="ANK2565" s="77"/>
      <c r="ANL2565" s="77"/>
      <c r="ANM2565" s="77"/>
      <c r="ANN2565" s="77"/>
      <c r="ANO2565" s="77"/>
      <c r="ANP2565" s="77"/>
      <c r="ANQ2565" s="77"/>
      <c r="ANR2565" s="77"/>
      <c r="ANS2565" s="77"/>
      <c r="ANT2565" s="77"/>
      <c r="ANU2565" s="77"/>
      <c r="ANV2565" s="77"/>
      <c r="ANW2565" s="77"/>
      <c r="ANX2565" s="77"/>
      <c r="ANY2565" s="77"/>
      <c r="ANZ2565" s="77"/>
      <c r="AOA2565" s="77"/>
      <c r="AOB2565" s="77"/>
      <c r="AOC2565" s="77"/>
      <c r="AOD2565" s="77"/>
      <c r="AOE2565" s="77"/>
      <c r="AOF2565" s="77"/>
      <c r="AOG2565" s="77"/>
      <c r="AOH2565" s="77"/>
      <c r="AOI2565" s="77"/>
      <c r="AOJ2565" s="77"/>
      <c r="AOK2565" s="77"/>
      <c r="AOL2565" s="77"/>
      <c r="AOM2565" s="77"/>
      <c r="AON2565" s="77"/>
      <c r="AOO2565" s="77"/>
      <c r="AOP2565" s="77"/>
      <c r="AOQ2565" s="77"/>
      <c r="AOR2565" s="77"/>
      <c r="AOS2565" s="77"/>
      <c r="AOT2565" s="77"/>
      <c r="AOU2565" s="77"/>
      <c r="AOV2565" s="77"/>
      <c r="AOW2565" s="77"/>
      <c r="AOX2565" s="77"/>
      <c r="AOY2565" s="77"/>
      <c r="AOZ2565" s="77"/>
      <c r="APA2565" s="77"/>
      <c r="APB2565" s="77"/>
      <c r="APC2565" s="77"/>
      <c r="APD2565" s="77"/>
      <c r="APE2565" s="77"/>
      <c r="APF2565" s="77"/>
      <c r="APG2565" s="77"/>
      <c r="APH2565" s="77"/>
      <c r="API2565" s="77"/>
      <c r="APJ2565" s="77"/>
      <c r="APK2565" s="77"/>
      <c r="APL2565" s="77"/>
      <c r="APM2565" s="77"/>
      <c r="APN2565" s="77"/>
      <c r="APO2565" s="77"/>
      <c r="APP2565" s="77"/>
      <c r="APQ2565" s="77"/>
      <c r="APR2565" s="77"/>
      <c r="APS2565" s="77"/>
      <c r="APT2565" s="77"/>
      <c r="APU2565" s="77"/>
      <c r="APV2565" s="77"/>
      <c r="APW2565" s="77"/>
      <c r="APX2565" s="77"/>
      <c r="APY2565" s="77"/>
      <c r="APZ2565" s="77"/>
      <c r="AQA2565" s="77"/>
      <c r="AQB2565" s="77"/>
      <c r="AQC2565" s="77"/>
      <c r="AQD2565" s="77"/>
      <c r="AQE2565" s="77"/>
      <c r="AQF2565" s="77"/>
      <c r="AQG2565" s="77"/>
      <c r="AQH2565" s="77"/>
      <c r="AQI2565" s="77"/>
      <c r="AQJ2565" s="77"/>
      <c r="AQK2565" s="77"/>
      <c r="AQL2565" s="77"/>
      <c r="AQM2565" s="77"/>
      <c r="AQN2565" s="77"/>
      <c r="AQO2565" s="77"/>
      <c r="AQP2565" s="77"/>
      <c r="AQQ2565" s="77"/>
      <c r="AQR2565" s="77"/>
      <c r="AQS2565" s="77"/>
      <c r="AQT2565" s="77"/>
      <c r="AQU2565" s="77"/>
      <c r="AQV2565" s="77"/>
      <c r="AQW2565" s="77"/>
      <c r="AQX2565" s="77"/>
      <c r="AQY2565" s="77"/>
      <c r="AQZ2565" s="77"/>
      <c r="ARA2565" s="77"/>
      <c r="ARB2565" s="77"/>
      <c r="ARC2565" s="77"/>
      <c r="ARD2565" s="77"/>
      <c r="ARE2565" s="77"/>
      <c r="ARF2565" s="77"/>
      <c r="ARG2565" s="77"/>
      <c r="ARH2565" s="77"/>
      <c r="ARI2565" s="77"/>
      <c r="ARJ2565" s="77"/>
      <c r="ARK2565" s="77"/>
      <c r="ARL2565" s="77"/>
      <c r="ARM2565" s="77"/>
      <c r="ARN2565" s="77"/>
      <c r="ARO2565" s="77"/>
      <c r="ARP2565" s="77"/>
      <c r="ARQ2565" s="77"/>
      <c r="ARR2565" s="77"/>
      <c r="ARS2565" s="77"/>
      <c r="ART2565" s="77"/>
      <c r="ARU2565" s="77"/>
      <c r="ARV2565" s="77"/>
      <c r="ARW2565" s="77"/>
      <c r="ARX2565" s="77"/>
      <c r="ARY2565" s="77"/>
      <c r="ARZ2565" s="77"/>
      <c r="ASA2565" s="77"/>
      <c r="ASB2565" s="77"/>
      <c r="ASC2565" s="77"/>
      <c r="ASD2565" s="77"/>
      <c r="ASE2565" s="77"/>
      <c r="ASF2565" s="77"/>
      <c r="ASG2565" s="77"/>
      <c r="ASH2565" s="77"/>
      <c r="ASI2565" s="77"/>
      <c r="ASJ2565" s="77"/>
      <c r="ASK2565" s="77"/>
      <c r="ASL2565" s="77"/>
      <c r="ASM2565" s="77"/>
      <c r="ASN2565" s="77"/>
      <c r="ASO2565" s="77"/>
      <c r="ASP2565" s="77"/>
      <c r="ASQ2565" s="77"/>
      <c r="ASR2565" s="77"/>
      <c r="ASS2565" s="77"/>
      <c r="AST2565" s="77"/>
      <c r="ASU2565" s="77"/>
      <c r="ASV2565" s="77"/>
      <c r="ASW2565" s="77"/>
      <c r="ASX2565" s="77"/>
      <c r="ASY2565" s="77"/>
      <c r="ASZ2565" s="77"/>
      <c r="ATA2565" s="77"/>
      <c r="ATB2565" s="77"/>
      <c r="ATC2565" s="77"/>
      <c r="ATD2565" s="77"/>
      <c r="ATE2565" s="77"/>
      <c r="ATF2565" s="77"/>
      <c r="ATG2565" s="77"/>
      <c r="ATH2565" s="77"/>
      <c r="ATI2565" s="77"/>
      <c r="ATJ2565" s="77"/>
      <c r="ATK2565" s="77"/>
      <c r="ATL2565" s="77"/>
      <c r="ATM2565" s="77"/>
      <c r="ATN2565" s="77"/>
      <c r="ATO2565" s="77"/>
      <c r="ATP2565" s="77"/>
      <c r="ATQ2565" s="77"/>
      <c r="ATR2565" s="77"/>
      <c r="ATS2565" s="77"/>
      <c r="ATT2565" s="77"/>
      <c r="ATU2565" s="77"/>
      <c r="ATV2565" s="77"/>
      <c r="ATW2565" s="77"/>
      <c r="ATX2565" s="77"/>
      <c r="ATY2565" s="77"/>
      <c r="ATZ2565" s="77"/>
      <c r="AUA2565" s="77"/>
      <c r="AUB2565" s="77"/>
      <c r="AUC2565" s="77"/>
      <c r="AUD2565" s="77"/>
      <c r="AUE2565" s="77"/>
      <c r="AUF2565" s="77"/>
      <c r="AUG2565" s="77"/>
      <c r="AUH2565" s="77"/>
      <c r="AUI2565" s="77"/>
      <c r="AUJ2565" s="77"/>
      <c r="AUK2565" s="77"/>
      <c r="AUL2565" s="77"/>
      <c r="AUM2565" s="77"/>
      <c r="AUN2565" s="77"/>
      <c r="AUO2565" s="77"/>
      <c r="AUP2565" s="77"/>
      <c r="AUQ2565" s="77"/>
      <c r="AUR2565" s="77"/>
      <c r="AUS2565" s="77"/>
      <c r="AUT2565" s="77"/>
      <c r="AUU2565" s="77"/>
      <c r="AUV2565" s="77"/>
      <c r="AUW2565" s="77"/>
      <c r="AUX2565" s="77"/>
      <c r="AUY2565" s="77"/>
      <c r="AUZ2565" s="77"/>
      <c r="AVA2565" s="77"/>
      <c r="AVB2565" s="77"/>
      <c r="AVC2565" s="77"/>
      <c r="AVD2565" s="77"/>
      <c r="AVE2565" s="77"/>
      <c r="AVF2565" s="77"/>
      <c r="AVG2565" s="77"/>
      <c r="AVH2565" s="77"/>
      <c r="AVI2565" s="77"/>
      <c r="AVJ2565" s="77"/>
      <c r="AVK2565" s="77"/>
      <c r="AVL2565" s="77"/>
      <c r="AVM2565" s="77"/>
      <c r="AVN2565" s="77"/>
      <c r="AVO2565" s="77"/>
      <c r="AVP2565" s="77"/>
      <c r="AVQ2565" s="77"/>
      <c r="AVR2565" s="77"/>
      <c r="AVS2565" s="77"/>
      <c r="AVT2565" s="77"/>
      <c r="AVU2565" s="77"/>
      <c r="AVV2565" s="77"/>
      <c r="AVW2565" s="77"/>
      <c r="AVX2565" s="77"/>
      <c r="AVY2565" s="77"/>
      <c r="AVZ2565" s="77"/>
      <c r="AWA2565" s="77"/>
      <c r="AWB2565" s="77"/>
      <c r="AWC2565" s="77"/>
      <c r="AWD2565" s="77"/>
      <c r="AWE2565" s="77"/>
      <c r="AWF2565" s="77"/>
      <c r="AWG2565" s="77"/>
      <c r="AWH2565" s="77"/>
      <c r="AWI2565" s="77"/>
      <c r="AWJ2565" s="77"/>
      <c r="AWK2565" s="77"/>
      <c r="AWL2565" s="77"/>
      <c r="AWM2565" s="77"/>
      <c r="AWN2565" s="77"/>
      <c r="AWO2565" s="77"/>
      <c r="AWP2565" s="77"/>
      <c r="AWQ2565" s="77"/>
      <c r="AWR2565" s="77"/>
      <c r="AWS2565" s="77"/>
      <c r="AWT2565" s="77"/>
      <c r="AWU2565" s="77"/>
      <c r="AWV2565" s="77"/>
      <c r="AWW2565" s="77"/>
      <c r="AWX2565" s="77"/>
      <c r="AWY2565" s="77"/>
      <c r="AWZ2565" s="77"/>
      <c r="AXA2565" s="77"/>
      <c r="AXB2565" s="77"/>
      <c r="AXC2565" s="77"/>
      <c r="AXD2565" s="77"/>
      <c r="AXE2565" s="77"/>
      <c r="AXF2565" s="77"/>
      <c r="AXG2565" s="77"/>
      <c r="AXH2565" s="77"/>
      <c r="AXI2565" s="77"/>
      <c r="AXJ2565" s="77"/>
      <c r="AXK2565" s="77"/>
      <c r="AXL2565" s="77"/>
      <c r="AXM2565" s="77"/>
      <c r="AXN2565" s="77"/>
      <c r="AXO2565" s="77"/>
      <c r="AXP2565" s="77"/>
      <c r="AXQ2565" s="77"/>
      <c r="AXR2565" s="77"/>
      <c r="AXS2565" s="77"/>
      <c r="AXT2565" s="77"/>
      <c r="AXU2565" s="77"/>
      <c r="AXV2565" s="77"/>
      <c r="AXW2565" s="77"/>
      <c r="AXX2565" s="77"/>
      <c r="AXY2565" s="77"/>
      <c r="AXZ2565" s="77"/>
      <c r="AYA2565" s="77"/>
      <c r="AYB2565" s="77"/>
      <c r="AYC2565" s="77"/>
      <c r="AYD2565" s="77"/>
      <c r="AYE2565" s="77"/>
      <c r="AYF2565" s="77"/>
      <c r="AYG2565" s="77"/>
      <c r="AYH2565" s="77"/>
      <c r="AYI2565" s="77"/>
      <c r="AYJ2565" s="77"/>
      <c r="AYK2565" s="77"/>
      <c r="AYL2565" s="77"/>
      <c r="AYM2565" s="77"/>
      <c r="AYN2565" s="77"/>
      <c r="AYO2565" s="77"/>
      <c r="AYP2565" s="77"/>
      <c r="AYQ2565" s="77"/>
      <c r="AYR2565" s="77"/>
      <c r="AYS2565" s="77"/>
      <c r="AYT2565" s="77"/>
      <c r="AYU2565" s="77"/>
      <c r="AYV2565" s="77"/>
      <c r="AYW2565" s="77"/>
      <c r="AYX2565" s="77"/>
      <c r="AYY2565" s="77"/>
      <c r="AYZ2565" s="77"/>
      <c r="AZA2565" s="77"/>
      <c r="AZB2565" s="77"/>
      <c r="AZC2565" s="77"/>
      <c r="AZD2565" s="77"/>
      <c r="AZE2565" s="77"/>
      <c r="AZF2565" s="77"/>
      <c r="AZG2565" s="77"/>
      <c r="AZH2565" s="77"/>
      <c r="AZI2565" s="77"/>
      <c r="AZJ2565" s="77"/>
      <c r="AZK2565" s="77"/>
      <c r="AZL2565" s="77"/>
      <c r="AZM2565" s="77"/>
      <c r="AZN2565" s="77"/>
      <c r="AZO2565" s="77"/>
      <c r="AZP2565" s="77"/>
      <c r="AZQ2565" s="77"/>
      <c r="AZR2565" s="77"/>
      <c r="AZS2565" s="77"/>
      <c r="AZT2565" s="77"/>
      <c r="AZU2565" s="77"/>
      <c r="AZV2565" s="77"/>
      <c r="AZW2565" s="77"/>
      <c r="AZX2565" s="77"/>
      <c r="AZY2565" s="77"/>
      <c r="AZZ2565" s="77"/>
      <c r="BAA2565" s="77"/>
      <c r="BAB2565" s="77"/>
      <c r="BAC2565" s="77"/>
      <c r="BAD2565" s="77"/>
      <c r="BAE2565" s="77"/>
      <c r="BAF2565" s="77"/>
      <c r="BAG2565" s="77"/>
      <c r="BAH2565" s="77"/>
      <c r="BAI2565" s="77"/>
      <c r="BAJ2565" s="77"/>
      <c r="BAK2565" s="77"/>
      <c r="BAL2565" s="77"/>
      <c r="BAM2565" s="77"/>
      <c r="BAN2565" s="77"/>
      <c r="BAO2565" s="77"/>
      <c r="BAP2565" s="77"/>
      <c r="BAQ2565" s="77"/>
      <c r="BAR2565" s="77"/>
      <c r="BAS2565" s="77"/>
      <c r="BAT2565" s="77"/>
      <c r="BAU2565" s="77"/>
      <c r="BAV2565" s="77"/>
      <c r="BAW2565" s="77"/>
      <c r="BAX2565" s="77"/>
      <c r="BAY2565" s="77"/>
      <c r="BAZ2565" s="77"/>
      <c r="BBA2565" s="77"/>
      <c r="BBB2565" s="77"/>
      <c r="BBC2565" s="77"/>
      <c r="BBD2565" s="77"/>
      <c r="BBE2565" s="77"/>
      <c r="BBF2565" s="77"/>
      <c r="BBG2565" s="77"/>
      <c r="BBH2565" s="77"/>
      <c r="BBI2565" s="77"/>
      <c r="BBJ2565" s="77"/>
      <c r="BBK2565" s="77"/>
      <c r="BBL2565" s="77"/>
      <c r="BBM2565" s="77"/>
      <c r="BBN2565" s="77"/>
      <c r="BBO2565" s="77"/>
      <c r="BBP2565" s="77"/>
      <c r="BBQ2565" s="77"/>
      <c r="BBR2565" s="77"/>
      <c r="BBS2565" s="77"/>
      <c r="BBT2565" s="77"/>
      <c r="BBU2565" s="77"/>
      <c r="BBV2565" s="77"/>
      <c r="BBW2565" s="77"/>
      <c r="BBX2565" s="77"/>
      <c r="BBY2565" s="77"/>
      <c r="BBZ2565" s="77"/>
      <c r="BCA2565" s="77"/>
      <c r="BCB2565" s="77"/>
      <c r="BCC2565" s="77"/>
      <c r="BCD2565" s="77"/>
      <c r="BCE2565" s="77"/>
      <c r="BCF2565" s="77"/>
      <c r="BCG2565" s="77"/>
      <c r="BCH2565" s="77"/>
      <c r="BCI2565" s="77"/>
      <c r="BCJ2565" s="77"/>
      <c r="BCK2565" s="77"/>
      <c r="BCL2565" s="77"/>
      <c r="BCM2565" s="77"/>
      <c r="BCN2565" s="77"/>
      <c r="BCO2565" s="77"/>
      <c r="BCP2565" s="77"/>
      <c r="BCQ2565" s="77"/>
      <c r="BCR2565" s="77"/>
      <c r="BCS2565" s="77"/>
      <c r="BCT2565" s="77"/>
      <c r="BCU2565" s="77"/>
      <c r="BCV2565" s="77"/>
      <c r="BCW2565" s="77"/>
      <c r="BCX2565" s="77"/>
      <c r="BCY2565" s="77"/>
      <c r="BCZ2565" s="77"/>
      <c r="BDA2565" s="77"/>
      <c r="BDB2565" s="77"/>
      <c r="BDC2565" s="77"/>
      <c r="BDD2565" s="77"/>
      <c r="BDE2565" s="77"/>
      <c r="BDF2565" s="77"/>
      <c r="BDG2565" s="77"/>
      <c r="BDH2565" s="77"/>
      <c r="BDI2565" s="77"/>
      <c r="BDJ2565" s="77"/>
      <c r="BDK2565" s="77"/>
      <c r="BDL2565" s="77"/>
      <c r="BDM2565" s="77"/>
      <c r="BDN2565" s="77"/>
      <c r="BDO2565" s="77"/>
      <c r="BDP2565" s="77"/>
      <c r="BDQ2565" s="77"/>
      <c r="BDR2565" s="77"/>
      <c r="BDS2565" s="77"/>
      <c r="BDT2565" s="77"/>
      <c r="BDU2565" s="77"/>
      <c r="BDV2565" s="77"/>
      <c r="BDW2565" s="77"/>
      <c r="BDX2565" s="77"/>
      <c r="BDY2565" s="77"/>
      <c r="BDZ2565" s="77"/>
      <c r="BEA2565" s="77"/>
      <c r="BEB2565" s="77"/>
      <c r="BEC2565" s="77"/>
      <c r="BED2565" s="77"/>
      <c r="BEE2565" s="77"/>
      <c r="BEF2565" s="77"/>
      <c r="BEG2565" s="77"/>
      <c r="BEH2565" s="77"/>
      <c r="BEI2565" s="77"/>
      <c r="BEJ2565" s="77"/>
      <c r="BEK2565" s="77"/>
      <c r="BEL2565" s="77"/>
      <c r="BEM2565" s="77"/>
      <c r="BEN2565" s="77"/>
      <c r="BEO2565" s="77"/>
      <c r="BEP2565" s="77"/>
      <c r="BEQ2565" s="77"/>
      <c r="BER2565" s="77"/>
      <c r="BES2565" s="77"/>
      <c r="BET2565" s="77"/>
      <c r="BEU2565" s="77"/>
      <c r="BEV2565" s="77"/>
      <c r="BEW2565" s="77"/>
      <c r="BEX2565" s="77"/>
      <c r="BEY2565" s="77"/>
      <c r="BEZ2565" s="77"/>
      <c r="BFA2565" s="77"/>
      <c r="BFB2565" s="77"/>
      <c r="BFC2565" s="77"/>
      <c r="BFD2565" s="77"/>
      <c r="BFE2565" s="77"/>
      <c r="BFF2565" s="77"/>
      <c r="BFG2565" s="77"/>
      <c r="BFH2565" s="77"/>
      <c r="BFI2565" s="77"/>
      <c r="BFJ2565" s="77"/>
      <c r="BFK2565" s="77"/>
      <c r="BFL2565" s="77"/>
      <c r="BFM2565" s="77"/>
      <c r="BFN2565" s="77"/>
      <c r="BFO2565" s="77"/>
      <c r="BFP2565" s="77"/>
      <c r="BFQ2565" s="77"/>
      <c r="BFR2565" s="77"/>
      <c r="BFS2565" s="77"/>
      <c r="BFT2565" s="77"/>
      <c r="BFU2565" s="77"/>
      <c r="BFV2565" s="77"/>
      <c r="BFW2565" s="77"/>
      <c r="BFX2565" s="77"/>
      <c r="BFY2565" s="77"/>
      <c r="BFZ2565" s="77"/>
      <c r="BGA2565" s="77"/>
      <c r="BGB2565" s="77"/>
      <c r="BGC2565" s="77"/>
      <c r="BGD2565" s="77"/>
      <c r="BGE2565" s="77"/>
      <c r="BGF2565" s="77"/>
      <c r="BGG2565" s="77"/>
      <c r="BGH2565" s="77"/>
      <c r="BGI2565" s="77"/>
      <c r="BGJ2565" s="77"/>
      <c r="BGK2565" s="77"/>
      <c r="BGL2565" s="77"/>
      <c r="BGM2565" s="77"/>
      <c r="BGN2565" s="77"/>
      <c r="BGO2565" s="77"/>
      <c r="BGP2565" s="77"/>
      <c r="BGQ2565" s="77"/>
      <c r="BGR2565" s="77"/>
      <c r="BGS2565" s="77"/>
      <c r="BGT2565" s="77"/>
      <c r="BGU2565" s="77"/>
      <c r="BGV2565" s="77"/>
      <c r="BGW2565" s="77"/>
      <c r="BGX2565" s="77"/>
      <c r="BGY2565" s="77"/>
      <c r="BGZ2565" s="77"/>
      <c r="BHA2565" s="77"/>
      <c r="BHB2565" s="77"/>
      <c r="BHC2565" s="77"/>
      <c r="BHD2565" s="77"/>
      <c r="BHE2565" s="77"/>
      <c r="BHF2565" s="77"/>
      <c r="BHG2565" s="77"/>
      <c r="BHH2565" s="77"/>
      <c r="BHI2565" s="77"/>
      <c r="BHJ2565" s="77"/>
      <c r="BHK2565" s="77"/>
      <c r="BHL2565" s="77"/>
      <c r="BHM2565" s="77"/>
      <c r="BHN2565" s="77"/>
      <c r="BHO2565" s="77"/>
      <c r="BHP2565" s="77"/>
      <c r="BHQ2565" s="77"/>
      <c r="BHR2565" s="77"/>
      <c r="BHS2565" s="77"/>
      <c r="BHT2565" s="77"/>
      <c r="BHU2565" s="77"/>
      <c r="BHV2565" s="77"/>
      <c r="BHW2565" s="77"/>
      <c r="BHX2565" s="77"/>
      <c r="BHY2565" s="77"/>
      <c r="BHZ2565" s="77"/>
      <c r="BIA2565" s="77"/>
      <c r="BIB2565" s="77"/>
      <c r="BIC2565" s="77"/>
      <c r="BID2565" s="77"/>
      <c r="BIE2565" s="77"/>
      <c r="BIF2565" s="77"/>
      <c r="BIG2565" s="77"/>
      <c r="BIH2565" s="77"/>
      <c r="BII2565" s="77"/>
      <c r="BIJ2565" s="77"/>
      <c r="BIK2565" s="77"/>
      <c r="BIL2565" s="77"/>
      <c r="BIM2565" s="77"/>
      <c r="BIN2565" s="77"/>
      <c r="BIO2565" s="77"/>
      <c r="BIP2565" s="77"/>
      <c r="BIQ2565" s="77"/>
      <c r="BIR2565" s="77"/>
      <c r="BIS2565" s="77"/>
      <c r="BIT2565" s="77"/>
      <c r="BIU2565" s="77"/>
      <c r="BIV2565" s="77"/>
      <c r="BIW2565" s="77"/>
      <c r="BIX2565" s="77"/>
      <c r="BIY2565" s="77"/>
      <c r="BIZ2565" s="77"/>
      <c r="BJA2565" s="77"/>
      <c r="BJB2565" s="77"/>
      <c r="BJC2565" s="77"/>
      <c r="BJD2565" s="77"/>
      <c r="BJE2565" s="77"/>
      <c r="BJF2565" s="77"/>
      <c r="BJG2565" s="77"/>
      <c r="BJH2565" s="77"/>
      <c r="BJI2565" s="77"/>
      <c r="BJJ2565" s="77"/>
      <c r="BJK2565" s="77"/>
      <c r="BJL2565" s="77"/>
      <c r="BJM2565" s="77"/>
      <c r="BJN2565" s="77"/>
      <c r="BJO2565" s="77"/>
      <c r="BJP2565" s="77"/>
      <c r="BJQ2565" s="77"/>
      <c r="BJR2565" s="77"/>
      <c r="BJS2565" s="77"/>
      <c r="BJT2565" s="77"/>
      <c r="BJU2565" s="77"/>
      <c r="BJV2565" s="77"/>
      <c r="BJW2565" s="77"/>
      <c r="BJX2565" s="77"/>
      <c r="BJY2565" s="77"/>
      <c r="BJZ2565" s="77"/>
      <c r="BKA2565" s="77"/>
      <c r="BKB2565" s="77"/>
      <c r="BKC2565" s="77"/>
      <c r="BKD2565" s="77"/>
      <c r="BKE2565" s="77"/>
      <c r="BKF2565" s="77"/>
      <c r="BKG2565" s="77"/>
      <c r="BKH2565" s="77"/>
      <c r="BKI2565" s="77"/>
      <c r="BKJ2565" s="77"/>
      <c r="BKK2565" s="77"/>
      <c r="BKL2565" s="77"/>
      <c r="BKM2565" s="77"/>
      <c r="BKN2565" s="77"/>
      <c r="BKO2565" s="77"/>
      <c r="BKP2565" s="77"/>
      <c r="BKQ2565" s="77"/>
      <c r="BKR2565" s="77"/>
      <c r="BKS2565" s="77"/>
      <c r="BKT2565" s="77"/>
      <c r="BKU2565" s="77"/>
      <c r="BKV2565" s="77"/>
      <c r="BKW2565" s="77"/>
      <c r="BKX2565" s="77"/>
      <c r="BKY2565" s="77"/>
      <c r="BKZ2565" s="77"/>
      <c r="BLA2565" s="77"/>
      <c r="BLB2565" s="77"/>
      <c r="BLC2565" s="77"/>
      <c r="BLD2565" s="77"/>
      <c r="BLE2565" s="77"/>
      <c r="BLF2565" s="77"/>
      <c r="BLG2565" s="77"/>
      <c r="BLH2565" s="77"/>
      <c r="BLI2565" s="77"/>
      <c r="BLJ2565" s="77"/>
      <c r="BLK2565" s="77"/>
      <c r="BLL2565" s="77"/>
      <c r="BLM2565" s="77"/>
      <c r="BLN2565" s="77"/>
      <c r="BLO2565" s="77"/>
      <c r="BLP2565" s="77"/>
      <c r="BLQ2565" s="77"/>
      <c r="BLR2565" s="77"/>
      <c r="BLS2565" s="77"/>
      <c r="BLT2565" s="77"/>
      <c r="BLU2565" s="77"/>
      <c r="BLV2565" s="77"/>
      <c r="BLW2565" s="77"/>
      <c r="BLX2565" s="77"/>
      <c r="BLY2565" s="77"/>
      <c r="BLZ2565" s="77"/>
      <c r="BMA2565" s="77"/>
      <c r="BMB2565" s="77"/>
      <c r="BMC2565" s="77"/>
      <c r="BMD2565" s="77"/>
      <c r="BME2565" s="77"/>
      <c r="BMF2565" s="77"/>
      <c r="BMG2565" s="77"/>
      <c r="BMH2565" s="77"/>
      <c r="BMI2565" s="77"/>
      <c r="BMJ2565" s="77"/>
      <c r="BMK2565" s="77"/>
      <c r="BML2565" s="77"/>
      <c r="BMM2565" s="77"/>
      <c r="BMN2565" s="77"/>
      <c r="BMO2565" s="77"/>
      <c r="BMP2565" s="77"/>
      <c r="BMQ2565" s="77"/>
      <c r="BMR2565" s="77"/>
      <c r="BMS2565" s="77"/>
      <c r="BMT2565" s="77"/>
      <c r="BMU2565" s="77"/>
      <c r="BMV2565" s="77"/>
      <c r="BMW2565" s="77"/>
      <c r="BMX2565" s="77"/>
      <c r="BMY2565" s="77"/>
      <c r="BMZ2565" s="77"/>
      <c r="BNA2565" s="77"/>
      <c r="BNB2565" s="77"/>
      <c r="BNC2565" s="77"/>
      <c r="BND2565" s="77"/>
      <c r="BNE2565" s="77"/>
      <c r="BNF2565" s="77"/>
      <c r="BNG2565" s="77"/>
      <c r="BNH2565" s="77"/>
      <c r="BNI2565" s="77"/>
      <c r="BNJ2565" s="77"/>
      <c r="BNK2565" s="77"/>
      <c r="BNL2565" s="77"/>
      <c r="BNM2565" s="77"/>
      <c r="BNN2565" s="77"/>
      <c r="BNO2565" s="77"/>
      <c r="BNP2565" s="77"/>
      <c r="BNQ2565" s="77"/>
      <c r="BNR2565" s="77"/>
      <c r="BNS2565" s="77"/>
      <c r="BNT2565" s="77"/>
      <c r="BNU2565" s="77"/>
      <c r="BNV2565" s="77"/>
      <c r="BNW2565" s="77"/>
      <c r="BNX2565" s="77"/>
      <c r="BNY2565" s="77"/>
      <c r="BNZ2565" s="77"/>
      <c r="BOA2565" s="77"/>
      <c r="BOB2565" s="77"/>
      <c r="BOC2565" s="77"/>
      <c r="BOD2565" s="77"/>
      <c r="BOE2565" s="77"/>
      <c r="BOF2565" s="77"/>
      <c r="BOG2565" s="77"/>
      <c r="BOH2565" s="77"/>
      <c r="BOI2565" s="77"/>
      <c r="BOJ2565" s="77"/>
      <c r="BOK2565" s="77"/>
      <c r="BOL2565" s="77"/>
      <c r="BOM2565" s="77"/>
      <c r="BON2565" s="77"/>
      <c r="BOO2565" s="77"/>
      <c r="BOP2565" s="77"/>
      <c r="BOQ2565" s="77"/>
      <c r="BOR2565" s="77"/>
      <c r="BOS2565" s="77"/>
      <c r="BOT2565" s="77"/>
      <c r="BOU2565" s="77"/>
      <c r="BOV2565" s="77"/>
      <c r="BOW2565" s="77"/>
      <c r="BOX2565" s="77"/>
      <c r="BOY2565" s="77"/>
      <c r="BOZ2565" s="77"/>
      <c r="BPA2565" s="77"/>
      <c r="BPB2565" s="77"/>
      <c r="BPC2565" s="77"/>
      <c r="BPD2565" s="77"/>
      <c r="BPE2565" s="77"/>
      <c r="BPF2565" s="77"/>
      <c r="BPG2565" s="77"/>
      <c r="BPH2565" s="77"/>
      <c r="BPI2565" s="77"/>
      <c r="BPJ2565" s="77"/>
      <c r="BPK2565" s="77"/>
      <c r="BPL2565" s="77"/>
      <c r="BPM2565" s="77"/>
      <c r="BPN2565" s="77"/>
      <c r="BPO2565" s="77"/>
      <c r="BPP2565" s="77"/>
      <c r="BPQ2565" s="77"/>
      <c r="BPR2565" s="77"/>
      <c r="BPS2565" s="77"/>
      <c r="BPT2565" s="77"/>
      <c r="BPU2565" s="77"/>
      <c r="BPV2565" s="77"/>
      <c r="BPW2565" s="77"/>
      <c r="BPX2565" s="77"/>
      <c r="BPY2565" s="77"/>
      <c r="BPZ2565" s="77"/>
      <c r="BQA2565" s="77"/>
      <c r="BQB2565" s="77"/>
      <c r="BQC2565" s="77"/>
      <c r="BQD2565" s="77"/>
      <c r="BQE2565" s="77"/>
      <c r="BQF2565" s="77"/>
      <c r="BQG2565" s="77"/>
      <c r="BQH2565" s="77"/>
      <c r="BQI2565" s="77"/>
      <c r="BQJ2565" s="77"/>
      <c r="BQK2565" s="77"/>
      <c r="BQL2565" s="77"/>
      <c r="BQM2565" s="77"/>
      <c r="BQN2565" s="77"/>
      <c r="BQO2565" s="77"/>
      <c r="BQP2565" s="77"/>
      <c r="BQQ2565" s="77"/>
      <c r="BQR2565" s="77"/>
      <c r="BQS2565" s="77"/>
      <c r="BQT2565" s="77"/>
      <c r="BQU2565" s="77"/>
      <c r="BQV2565" s="77"/>
      <c r="BQW2565" s="77"/>
      <c r="BQX2565" s="77"/>
      <c r="BQY2565" s="77"/>
      <c r="BQZ2565" s="77"/>
      <c r="BRA2565" s="77"/>
      <c r="BRB2565" s="77"/>
      <c r="BRC2565" s="77"/>
      <c r="BRD2565" s="77"/>
      <c r="BRE2565" s="77"/>
      <c r="BRF2565" s="77"/>
      <c r="BRG2565" s="77"/>
      <c r="BRH2565" s="77"/>
      <c r="BRI2565" s="77"/>
      <c r="BRJ2565" s="77"/>
      <c r="BRK2565" s="77"/>
      <c r="BRL2565" s="77"/>
      <c r="BRM2565" s="77"/>
      <c r="BRN2565" s="77"/>
      <c r="BRO2565" s="77"/>
      <c r="BRP2565" s="77"/>
      <c r="BRQ2565" s="77"/>
      <c r="BRR2565" s="77"/>
      <c r="BRS2565" s="77"/>
      <c r="BRT2565" s="77"/>
      <c r="BRU2565" s="77"/>
      <c r="BRV2565" s="77"/>
      <c r="BRW2565" s="77"/>
      <c r="BRX2565" s="77"/>
      <c r="BRY2565" s="77"/>
      <c r="BRZ2565" s="77"/>
      <c r="BSA2565" s="77"/>
      <c r="BSB2565" s="77"/>
      <c r="BSC2565" s="77"/>
      <c r="BSD2565" s="77"/>
      <c r="BSE2565" s="77"/>
      <c r="BSF2565" s="77"/>
      <c r="BSG2565" s="77"/>
      <c r="BSH2565" s="77"/>
      <c r="BSI2565" s="77"/>
      <c r="BSJ2565" s="77"/>
      <c r="BSK2565" s="77"/>
      <c r="BSL2565" s="77"/>
      <c r="BSM2565" s="77"/>
      <c r="BSN2565" s="77"/>
      <c r="BSO2565" s="77"/>
      <c r="BSP2565" s="77"/>
      <c r="BSQ2565" s="77"/>
      <c r="BSR2565" s="77"/>
      <c r="BSS2565" s="77"/>
      <c r="BST2565" s="77"/>
      <c r="BSU2565" s="77"/>
      <c r="BSV2565" s="77"/>
      <c r="BSW2565" s="77"/>
      <c r="BSX2565" s="77"/>
      <c r="BSY2565" s="77"/>
      <c r="BSZ2565" s="77"/>
      <c r="BTA2565" s="77"/>
      <c r="BTB2565" s="77"/>
      <c r="BTC2565" s="77"/>
      <c r="BTD2565" s="77"/>
      <c r="BTE2565" s="77"/>
      <c r="BTF2565" s="77"/>
      <c r="BTG2565" s="77"/>
      <c r="BTH2565" s="77"/>
      <c r="BTI2565" s="77"/>
      <c r="BTJ2565" s="77"/>
      <c r="BTK2565" s="77"/>
      <c r="BTL2565" s="77"/>
      <c r="BTM2565" s="77"/>
      <c r="BTN2565" s="77"/>
      <c r="BTO2565" s="77"/>
      <c r="BTP2565" s="77"/>
      <c r="BTQ2565" s="77"/>
      <c r="BTR2565" s="77"/>
      <c r="BTS2565" s="77"/>
      <c r="BTT2565" s="77"/>
      <c r="BTU2565" s="77"/>
      <c r="BTV2565" s="77"/>
      <c r="BTW2565" s="77"/>
      <c r="BTX2565" s="77"/>
      <c r="BTY2565" s="77"/>
      <c r="BTZ2565" s="77"/>
      <c r="BUA2565" s="77"/>
      <c r="BUB2565" s="77"/>
      <c r="BUC2565" s="77"/>
      <c r="BUD2565" s="77"/>
      <c r="BUE2565" s="77"/>
      <c r="BUF2565" s="77"/>
      <c r="BUG2565" s="77"/>
      <c r="BUH2565" s="77"/>
      <c r="BUI2565" s="77"/>
      <c r="BUJ2565" s="77"/>
      <c r="BUK2565" s="77"/>
      <c r="BUL2565" s="77"/>
      <c r="BUM2565" s="77"/>
      <c r="BUN2565" s="77"/>
      <c r="BUO2565" s="77"/>
      <c r="BUP2565" s="77"/>
      <c r="BUQ2565" s="77"/>
      <c r="BUR2565" s="77"/>
      <c r="BUS2565" s="77"/>
      <c r="BUT2565" s="77"/>
      <c r="BUU2565" s="77"/>
      <c r="BUV2565" s="77"/>
      <c r="BUW2565" s="77"/>
      <c r="BUX2565" s="77"/>
      <c r="BUY2565" s="77"/>
      <c r="BUZ2565" s="77"/>
      <c r="BVA2565" s="77"/>
      <c r="BVB2565" s="77"/>
      <c r="BVC2565" s="77"/>
      <c r="BVD2565" s="77"/>
      <c r="BVE2565" s="77"/>
      <c r="BVF2565" s="77"/>
      <c r="BVG2565" s="77"/>
      <c r="BVH2565" s="77"/>
      <c r="BVI2565" s="77"/>
      <c r="BVJ2565" s="77"/>
      <c r="BVK2565" s="77"/>
      <c r="BVL2565" s="77"/>
      <c r="BVM2565" s="77"/>
      <c r="BVN2565" s="77"/>
      <c r="BVO2565" s="77"/>
      <c r="BVP2565" s="77"/>
      <c r="BVQ2565" s="77"/>
      <c r="BVR2565" s="77"/>
      <c r="BVS2565" s="77"/>
      <c r="BVT2565" s="77"/>
      <c r="BVU2565" s="77"/>
      <c r="BVV2565" s="77"/>
      <c r="BVW2565" s="77"/>
      <c r="BVX2565" s="77"/>
      <c r="BVY2565" s="77"/>
      <c r="BVZ2565" s="77"/>
      <c r="BWA2565" s="77"/>
      <c r="BWB2565" s="77"/>
      <c r="BWC2565" s="77"/>
      <c r="BWD2565" s="77"/>
      <c r="BWE2565" s="77"/>
      <c r="BWF2565" s="77"/>
      <c r="BWG2565" s="77"/>
      <c r="BWH2565" s="77"/>
      <c r="BWI2565" s="77"/>
      <c r="BWJ2565" s="77"/>
      <c r="BWK2565" s="77"/>
      <c r="BWL2565" s="77"/>
      <c r="BWM2565" s="77"/>
      <c r="BWN2565" s="77"/>
      <c r="BWO2565" s="77"/>
      <c r="BWP2565" s="77"/>
      <c r="BWQ2565" s="77"/>
      <c r="BWR2565" s="77"/>
      <c r="BWS2565" s="77"/>
      <c r="BWT2565" s="77"/>
      <c r="BWU2565" s="77"/>
      <c r="BWV2565" s="77"/>
      <c r="BWW2565" s="77"/>
      <c r="BWX2565" s="77"/>
      <c r="BWY2565" s="77"/>
      <c r="BWZ2565" s="77"/>
      <c r="BXA2565" s="77"/>
      <c r="BXB2565" s="77"/>
      <c r="BXC2565" s="77"/>
      <c r="BXD2565" s="77"/>
      <c r="BXE2565" s="77"/>
      <c r="BXF2565" s="77"/>
      <c r="BXG2565" s="77"/>
      <c r="BXH2565" s="77"/>
      <c r="BXI2565" s="77"/>
      <c r="BXJ2565" s="77"/>
      <c r="BXK2565" s="77"/>
      <c r="BXL2565" s="77"/>
      <c r="BXM2565" s="77"/>
      <c r="BXN2565" s="77"/>
      <c r="BXO2565" s="77"/>
      <c r="BXP2565" s="77"/>
      <c r="BXQ2565" s="77"/>
      <c r="BXR2565" s="77"/>
      <c r="BXS2565" s="77"/>
      <c r="BXT2565" s="77"/>
      <c r="BXU2565" s="77"/>
      <c r="BXV2565" s="77"/>
      <c r="BXW2565" s="77"/>
      <c r="BXX2565" s="77"/>
      <c r="BXY2565" s="77"/>
      <c r="BXZ2565" s="77"/>
      <c r="BYA2565" s="77"/>
      <c r="BYB2565" s="77"/>
      <c r="BYC2565" s="77"/>
      <c r="BYD2565" s="77"/>
      <c r="BYE2565" s="77"/>
      <c r="BYF2565" s="77"/>
      <c r="BYG2565" s="77"/>
      <c r="BYH2565" s="77"/>
      <c r="BYI2565" s="77"/>
      <c r="BYJ2565" s="77"/>
      <c r="BYK2565" s="77"/>
      <c r="BYL2565" s="77"/>
      <c r="BYM2565" s="77"/>
      <c r="BYN2565" s="77"/>
      <c r="BYO2565" s="77"/>
      <c r="BYP2565" s="77"/>
      <c r="BYQ2565" s="77"/>
      <c r="BYR2565" s="77"/>
      <c r="BYS2565" s="77"/>
      <c r="BYT2565" s="77"/>
      <c r="BYU2565" s="77"/>
      <c r="BYV2565" s="77"/>
      <c r="BYW2565" s="77"/>
      <c r="BYX2565" s="77"/>
      <c r="BYY2565" s="77"/>
      <c r="BYZ2565" s="77"/>
      <c r="BZA2565" s="77"/>
      <c r="BZB2565" s="77"/>
      <c r="BZC2565" s="77"/>
      <c r="BZD2565" s="77"/>
      <c r="BZE2565" s="77"/>
      <c r="BZF2565" s="77"/>
      <c r="BZG2565" s="77"/>
      <c r="BZH2565" s="77"/>
      <c r="BZI2565" s="77"/>
      <c r="BZJ2565" s="77"/>
      <c r="BZK2565" s="77"/>
      <c r="BZL2565" s="77"/>
      <c r="BZM2565" s="77"/>
      <c r="BZN2565" s="77"/>
      <c r="BZO2565" s="77"/>
      <c r="BZP2565" s="77"/>
      <c r="BZQ2565" s="77"/>
      <c r="BZR2565" s="77"/>
      <c r="BZS2565" s="77"/>
      <c r="BZT2565" s="77"/>
      <c r="BZU2565" s="77"/>
      <c r="BZV2565" s="77"/>
      <c r="BZW2565" s="77"/>
      <c r="BZX2565" s="77"/>
      <c r="BZY2565" s="77"/>
      <c r="BZZ2565" s="77"/>
      <c r="CAA2565" s="77"/>
      <c r="CAB2565" s="77"/>
      <c r="CAC2565" s="77"/>
      <c r="CAD2565" s="77"/>
      <c r="CAE2565" s="77"/>
      <c r="CAF2565" s="77"/>
      <c r="CAG2565" s="77"/>
      <c r="CAH2565" s="77"/>
      <c r="CAI2565" s="77"/>
      <c r="CAJ2565" s="77"/>
      <c r="CAK2565" s="77"/>
      <c r="CAL2565" s="77"/>
      <c r="CAM2565" s="77"/>
      <c r="CAN2565" s="77"/>
      <c r="CAO2565" s="77"/>
      <c r="CAP2565" s="77"/>
      <c r="CAQ2565" s="77"/>
      <c r="CAR2565" s="77"/>
      <c r="CAS2565" s="77"/>
      <c r="CAT2565" s="77"/>
      <c r="CAU2565" s="77"/>
      <c r="CAV2565" s="77"/>
      <c r="CAW2565" s="77"/>
      <c r="CAX2565" s="77"/>
      <c r="CAY2565" s="77"/>
      <c r="CAZ2565" s="77"/>
      <c r="CBA2565" s="77"/>
      <c r="CBB2565" s="77"/>
      <c r="CBC2565" s="77"/>
      <c r="CBD2565" s="77"/>
      <c r="CBE2565" s="77"/>
      <c r="CBF2565" s="77"/>
      <c r="CBG2565" s="77"/>
      <c r="CBH2565" s="77"/>
      <c r="CBI2565" s="77"/>
      <c r="CBJ2565" s="77"/>
      <c r="CBK2565" s="77"/>
      <c r="CBL2565" s="77"/>
      <c r="CBM2565" s="77"/>
      <c r="CBN2565" s="77"/>
      <c r="CBO2565" s="77"/>
      <c r="CBP2565" s="77"/>
      <c r="CBQ2565" s="77"/>
      <c r="CBR2565" s="77"/>
      <c r="CBS2565" s="77"/>
      <c r="CBT2565" s="77"/>
      <c r="CBU2565" s="77"/>
      <c r="CBV2565" s="77"/>
      <c r="CBW2565" s="77"/>
      <c r="CBX2565" s="77"/>
      <c r="CBY2565" s="77"/>
      <c r="CBZ2565" s="77"/>
      <c r="CCA2565" s="77"/>
      <c r="CCB2565" s="77"/>
      <c r="CCC2565" s="77"/>
      <c r="CCD2565" s="77"/>
      <c r="CCE2565" s="77"/>
      <c r="CCF2565" s="77"/>
      <c r="CCG2565" s="77"/>
      <c r="CCH2565" s="77"/>
      <c r="CCI2565" s="77"/>
      <c r="CCJ2565" s="77"/>
      <c r="CCK2565" s="77"/>
      <c r="CCL2565" s="77"/>
      <c r="CCM2565" s="77"/>
      <c r="CCN2565" s="77"/>
      <c r="CCO2565" s="77"/>
      <c r="CCP2565" s="77"/>
      <c r="CCQ2565" s="77"/>
      <c r="CCR2565" s="77"/>
      <c r="CCS2565" s="77"/>
      <c r="CCT2565" s="77"/>
      <c r="CCU2565" s="77"/>
      <c r="CCV2565" s="77"/>
      <c r="CCW2565" s="77"/>
      <c r="CCX2565" s="77"/>
      <c r="CCY2565" s="77"/>
      <c r="CCZ2565" s="77"/>
      <c r="CDA2565" s="77"/>
      <c r="CDB2565" s="77"/>
      <c r="CDC2565" s="77"/>
      <c r="CDD2565" s="77"/>
      <c r="CDE2565" s="77"/>
      <c r="CDF2565" s="77"/>
      <c r="CDG2565" s="77"/>
      <c r="CDH2565" s="77"/>
      <c r="CDI2565" s="77"/>
      <c r="CDJ2565" s="77"/>
      <c r="CDK2565" s="77"/>
      <c r="CDL2565" s="77"/>
      <c r="CDM2565" s="77"/>
      <c r="CDN2565" s="77"/>
      <c r="CDO2565" s="77"/>
      <c r="CDP2565" s="77"/>
      <c r="CDQ2565" s="77"/>
      <c r="CDR2565" s="77"/>
      <c r="CDS2565" s="77"/>
      <c r="CDT2565" s="77"/>
      <c r="CDU2565" s="77"/>
      <c r="CDV2565" s="77"/>
      <c r="CDW2565" s="77"/>
      <c r="CDX2565" s="77"/>
      <c r="CDY2565" s="77"/>
      <c r="CDZ2565" s="77"/>
      <c r="CEA2565" s="77"/>
      <c r="CEB2565" s="77"/>
      <c r="CEC2565" s="77"/>
      <c r="CED2565" s="77"/>
      <c r="CEE2565" s="77"/>
      <c r="CEF2565" s="77"/>
      <c r="CEG2565" s="77"/>
      <c r="CEH2565" s="77"/>
      <c r="CEI2565" s="77"/>
      <c r="CEJ2565" s="77"/>
      <c r="CEK2565" s="77"/>
      <c r="CEL2565" s="77"/>
      <c r="CEM2565" s="77"/>
      <c r="CEN2565" s="77"/>
      <c r="CEO2565" s="77"/>
      <c r="CEP2565" s="77"/>
      <c r="CEQ2565" s="77"/>
      <c r="CER2565" s="77"/>
      <c r="CES2565" s="77"/>
      <c r="CET2565" s="77"/>
      <c r="CEU2565" s="77"/>
      <c r="CEV2565" s="77"/>
      <c r="CEW2565" s="77"/>
      <c r="CEX2565" s="77"/>
      <c r="CEY2565" s="77"/>
      <c r="CEZ2565" s="77"/>
      <c r="CFA2565" s="77"/>
      <c r="CFB2565" s="77"/>
      <c r="CFC2565" s="77"/>
      <c r="CFD2565" s="77"/>
      <c r="CFE2565" s="77"/>
      <c r="CFF2565" s="77"/>
      <c r="CFG2565" s="77"/>
      <c r="CFH2565" s="77"/>
      <c r="CFI2565" s="77"/>
      <c r="CFJ2565" s="77"/>
      <c r="CFK2565" s="77"/>
      <c r="CFL2565" s="77"/>
      <c r="CFM2565" s="77"/>
      <c r="CFN2565" s="77"/>
      <c r="CFO2565" s="77"/>
      <c r="CFP2565" s="77"/>
      <c r="CFQ2565" s="77"/>
      <c r="CFR2565" s="77"/>
      <c r="CFS2565" s="77"/>
      <c r="CFT2565" s="77"/>
      <c r="CFU2565" s="77"/>
      <c r="CFV2565" s="77"/>
      <c r="CFW2565" s="77"/>
      <c r="CFX2565" s="77"/>
      <c r="CFY2565" s="77"/>
      <c r="CFZ2565" s="77"/>
      <c r="CGA2565" s="77"/>
      <c r="CGB2565" s="77"/>
      <c r="CGC2565" s="77"/>
      <c r="CGD2565" s="77"/>
      <c r="CGE2565" s="77"/>
      <c r="CGF2565" s="77"/>
      <c r="CGG2565" s="77"/>
      <c r="CGH2565" s="77"/>
      <c r="CGI2565" s="77"/>
      <c r="CGJ2565" s="77"/>
      <c r="CGK2565" s="77"/>
      <c r="CGL2565" s="77"/>
      <c r="CGM2565" s="77"/>
      <c r="CGN2565" s="77"/>
      <c r="CGO2565" s="77"/>
      <c r="CGP2565" s="77"/>
      <c r="CGQ2565" s="77"/>
      <c r="CGR2565" s="77"/>
      <c r="CGS2565" s="77"/>
      <c r="CGT2565" s="77"/>
      <c r="CGU2565" s="77"/>
      <c r="CGV2565" s="77"/>
      <c r="CGW2565" s="77"/>
      <c r="CGX2565" s="77"/>
      <c r="CGY2565" s="77"/>
      <c r="CGZ2565" s="77"/>
      <c r="CHA2565" s="77"/>
      <c r="CHB2565" s="77"/>
      <c r="CHC2565" s="77"/>
      <c r="CHD2565" s="77"/>
      <c r="CHE2565" s="77"/>
      <c r="CHF2565" s="77"/>
      <c r="CHG2565" s="77"/>
      <c r="CHH2565" s="77"/>
      <c r="CHI2565" s="77"/>
      <c r="CHJ2565" s="77"/>
      <c r="CHK2565" s="77"/>
      <c r="CHL2565" s="77"/>
      <c r="CHM2565" s="77"/>
      <c r="CHN2565" s="77"/>
      <c r="CHO2565" s="77"/>
      <c r="CHP2565" s="77"/>
      <c r="CHQ2565" s="77"/>
      <c r="CHR2565" s="77"/>
      <c r="CHS2565" s="77"/>
      <c r="CHT2565" s="77"/>
      <c r="CHU2565" s="77"/>
      <c r="CHV2565" s="77"/>
      <c r="CHW2565" s="77"/>
      <c r="CHX2565" s="77"/>
      <c r="CHY2565" s="77"/>
      <c r="CHZ2565" s="77"/>
      <c r="CIA2565" s="77"/>
      <c r="CIB2565" s="77"/>
      <c r="CIC2565" s="77"/>
      <c r="CID2565" s="77"/>
      <c r="CIE2565" s="77"/>
      <c r="CIF2565" s="77"/>
      <c r="CIG2565" s="77"/>
      <c r="CIH2565" s="77"/>
      <c r="CII2565" s="77"/>
      <c r="CIJ2565" s="77"/>
      <c r="CIK2565" s="77"/>
      <c r="CIL2565" s="77"/>
      <c r="CIM2565" s="77"/>
      <c r="CIN2565" s="77"/>
      <c r="CIO2565" s="77"/>
      <c r="CIP2565" s="77"/>
      <c r="CIQ2565" s="77"/>
      <c r="CIR2565" s="77"/>
      <c r="CIS2565" s="77"/>
      <c r="CIT2565" s="77"/>
      <c r="CIU2565" s="77"/>
      <c r="CIV2565" s="77"/>
      <c r="CIW2565" s="77"/>
      <c r="CIX2565" s="77"/>
      <c r="CIY2565" s="77"/>
      <c r="CIZ2565" s="77"/>
      <c r="CJA2565" s="77"/>
      <c r="CJB2565" s="77"/>
      <c r="CJC2565" s="77"/>
      <c r="CJD2565" s="77"/>
      <c r="CJE2565" s="77"/>
      <c r="CJF2565" s="77"/>
      <c r="CJG2565" s="77"/>
      <c r="CJH2565" s="77"/>
      <c r="CJI2565" s="77"/>
      <c r="CJJ2565" s="77"/>
      <c r="CJK2565" s="77"/>
      <c r="CJL2565" s="77"/>
      <c r="CJM2565" s="77"/>
      <c r="CJN2565" s="77"/>
      <c r="CJO2565" s="77"/>
      <c r="CJP2565" s="77"/>
      <c r="CJQ2565" s="77"/>
      <c r="CJR2565" s="77"/>
      <c r="CJS2565" s="77"/>
      <c r="CJT2565" s="77"/>
      <c r="CJU2565" s="77"/>
      <c r="CJV2565" s="77"/>
      <c r="CJW2565" s="77"/>
      <c r="CJX2565" s="77"/>
      <c r="CJY2565" s="77"/>
      <c r="CJZ2565" s="77"/>
      <c r="CKA2565" s="77"/>
      <c r="CKB2565" s="77"/>
      <c r="CKC2565" s="77"/>
      <c r="CKD2565" s="77"/>
      <c r="CKE2565" s="77"/>
      <c r="CKF2565" s="77"/>
      <c r="CKG2565" s="77"/>
      <c r="CKH2565" s="77"/>
      <c r="CKI2565" s="77"/>
      <c r="CKJ2565" s="77"/>
      <c r="CKK2565" s="77"/>
      <c r="CKL2565" s="77"/>
      <c r="CKM2565" s="77"/>
      <c r="CKN2565" s="77"/>
      <c r="CKO2565" s="77"/>
      <c r="CKP2565" s="77"/>
      <c r="CKQ2565" s="77"/>
      <c r="CKR2565" s="77"/>
      <c r="CKS2565" s="77"/>
      <c r="CKT2565" s="77"/>
      <c r="CKU2565" s="77"/>
      <c r="CKV2565" s="77"/>
      <c r="CKW2565" s="77"/>
      <c r="CKX2565" s="77"/>
      <c r="CKY2565" s="77"/>
      <c r="CKZ2565" s="77"/>
      <c r="CLA2565" s="77"/>
      <c r="CLB2565" s="77"/>
      <c r="CLC2565" s="77"/>
      <c r="CLD2565" s="77"/>
      <c r="CLE2565" s="77"/>
      <c r="CLF2565" s="77"/>
      <c r="CLG2565" s="77"/>
      <c r="CLH2565" s="77"/>
      <c r="CLI2565" s="77"/>
      <c r="CLJ2565" s="77"/>
      <c r="CLK2565" s="77"/>
      <c r="CLL2565" s="77"/>
      <c r="CLM2565" s="77"/>
      <c r="CLN2565" s="77"/>
      <c r="CLO2565" s="77"/>
      <c r="CLP2565" s="77"/>
      <c r="CLQ2565" s="77"/>
      <c r="CLR2565" s="77"/>
      <c r="CLS2565" s="77"/>
      <c r="CLT2565" s="77"/>
      <c r="CLU2565" s="77"/>
      <c r="CLV2565" s="77"/>
      <c r="CLW2565" s="77"/>
      <c r="CLX2565" s="77"/>
      <c r="CLY2565" s="77"/>
      <c r="CLZ2565" s="77"/>
      <c r="CMA2565" s="77"/>
      <c r="CMB2565" s="77"/>
      <c r="CMC2565" s="77"/>
      <c r="CMD2565" s="77"/>
      <c r="CME2565" s="77"/>
      <c r="CMF2565" s="77"/>
      <c r="CMG2565" s="77"/>
      <c r="CMH2565" s="77"/>
      <c r="CMI2565" s="77"/>
      <c r="CMJ2565" s="77"/>
      <c r="CMK2565" s="77"/>
      <c r="CML2565" s="77"/>
      <c r="CMM2565" s="77"/>
      <c r="CMN2565" s="77"/>
      <c r="CMO2565" s="77"/>
      <c r="CMP2565" s="77"/>
      <c r="CMQ2565" s="77"/>
      <c r="CMR2565" s="77"/>
      <c r="CMS2565" s="77"/>
      <c r="CMT2565" s="77"/>
      <c r="CMU2565" s="77"/>
      <c r="CMV2565" s="77"/>
      <c r="CMW2565" s="77"/>
      <c r="CMX2565" s="77"/>
      <c r="CMY2565" s="77"/>
      <c r="CMZ2565" s="77"/>
      <c r="CNA2565" s="77"/>
      <c r="CNB2565" s="77"/>
      <c r="CNC2565" s="77"/>
      <c r="CND2565" s="77"/>
      <c r="CNE2565" s="77"/>
      <c r="CNF2565" s="77"/>
      <c r="CNG2565" s="77"/>
      <c r="CNH2565" s="77"/>
      <c r="CNI2565" s="77"/>
      <c r="CNJ2565" s="77"/>
      <c r="CNK2565" s="77"/>
      <c r="CNL2565" s="77"/>
      <c r="CNM2565" s="77"/>
      <c r="CNN2565" s="77"/>
      <c r="CNO2565" s="77"/>
      <c r="CNP2565" s="77"/>
      <c r="CNQ2565" s="77"/>
      <c r="CNR2565" s="77"/>
      <c r="CNS2565" s="77"/>
      <c r="CNT2565" s="77"/>
      <c r="CNU2565" s="77"/>
      <c r="CNV2565" s="77"/>
      <c r="CNW2565" s="77"/>
      <c r="CNX2565" s="77"/>
      <c r="CNY2565" s="77"/>
      <c r="CNZ2565" s="77"/>
      <c r="COA2565" s="77"/>
      <c r="COB2565" s="77"/>
      <c r="COC2565" s="77"/>
      <c r="COD2565" s="77"/>
      <c r="COE2565" s="77"/>
      <c r="COF2565" s="77"/>
      <c r="COG2565" s="77"/>
      <c r="COH2565" s="77"/>
      <c r="COI2565" s="77"/>
      <c r="COJ2565" s="77"/>
      <c r="COK2565" s="77"/>
      <c r="COL2565" s="77"/>
      <c r="COM2565" s="77"/>
      <c r="CON2565" s="77"/>
      <c r="COO2565" s="77"/>
      <c r="COP2565" s="77"/>
      <c r="COQ2565" s="77"/>
      <c r="COR2565" s="77"/>
      <c r="COS2565" s="77"/>
      <c r="COT2565" s="77"/>
      <c r="COU2565" s="77"/>
      <c r="COV2565" s="77"/>
      <c r="COW2565" s="77"/>
      <c r="COX2565" s="77"/>
      <c r="COY2565" s="77"/>
      <c r="COZ2565" s="77"/>
      <c r="CPA2565" s="77"/>
      <c r="CPB2565" s="77"/>
      <c r="CPC2565" s="77"/>
      <c r="CPD2565" s="77"/>
      <c r="CPE2565" s="77"/>
      <c r="CPF2565" s="77"/>
      <c r="CPG2565" s="77"/>
      <c r="CPH2565" s="77"/>
      <c r="CPI2565" s="77"/>
      <c r="CPJ2565" s="77"/>
      <c r="CPK2565" s="77"/>
      <c r="CPL2565" s="77"/>
      <c r="CPM2565" s="77"/>
      <c r="CPN2565" s="77"/>
      <c r="CPO2565" s="77"/>
      <c r="CPP2565" s="77"/>
      <c r="CPQ2565" s="77"/>
      <c r="CPR2565" s="77"/>
      <c r="CPS2565" s="77"/>
      <c r="CPT2565" s="77"/>
      <c r="CPU2565" s="77"/>
      <c r="CPV2565" s="77"/>
      <c r="CPW2565" s="77"/>
      <c r="CPX2565" s="77"/>
      <c r="CPY2565" s="77"/>
      <c r="CPZ2565" s="77"/>
      <c r="CQA2565" s="77"/>
      <c r="CQB2565" s="77"/>
      <c r="CQC2565" s="77"/>
      <c r="CQD2565" s="77"/>
      <c r="CQE2565" s="77"/>
      <c r="CQF2565" s="77"/>
      <c r="CQG2565" s="77"/>
      <c r="CQH2565" s="77"/>
      <c r="CQI2565" s="77"/>
      <c r="CQJ2565" s="77"/>
      <c r="CQK2565" s="77"/>
      <c r="CQL2565" s="77"/>
      <c r="CQM2565" s="77"/>
      <c r="CQN2565" s="77"/>
      <c r="CQO2565" s="77"/>
      <c r="CQP2565" s="77"/>
      <c r="CQQ2565" s="77"/>
      <c r="CQR2565" s="77"/>
      <c r="CQS2565" s="77"/>
      <c r="CQT2565" s="77"/>
      <c r="CQU2565" s="77"/>
      <c r="CQV2565" s="77"/>
      <c r="CQW2565" s="77"/>
      <c r="CQX2565" s="77"/>
      <c r="CQY2565" s="77"/>
      <c r="CQZ2565" s="77"/>
      <c r="CRA2565" s="77"/>
      <c r="CRB2565" s="77"/>
      <c r="CRC2565" s="77"/>
      <c r="CRD2565" s="77"/>
      <c r="CRE2565" s="77"/>
      <c r="CRF2565" s="77"/>
      <c r="CRG2565" s="77"/>
      <c r="CRH2565" s="77"/>
      <c r="CRI2565" s="77"/>
      <c r="CRJ2565" s="77"/>
      <c r="CRK2565" s="77"/>
      <c r="CRL2565" s="77"/>
      <c r="CRM2565" s="77"/>
      <c r="CRN2565" s="77"/>
      <c r="CRO2565" s="77"/>
      <c r="CRP2565" s="77"/>
      <c r="CRQ2565" s="77"/>
      <c r="CRR2565" s="77"/>
      <c r="CRS2565" s="77"/>
      <c r="CRT2565" s="77"/>
      <c r="CRU2565" s="77"/>
      <c r="CRV2565" s="77"/>
      <c r="CRW2565" s="77"/>
      <c r="CRX2565" s="77"/>
      <c r="CRY2565" s="77"/>
      <c r="CRZ2565" s="77"/>
      <c r="CSA2565" s="77"/>
      <c r="CSB2565" s="77"/>
      <c r="CSC2565" s="77"/>
      <c r="CSD2565" s="77"/>
      <c r="CSE2565" s="77"/>
      <c r="CSF2565" s="77"/>
      <c r="CSG2565" s="77"/>
      <c r="CSH2565" s="77"/>
      <c r="CSI2565" s="77"/>
      <c r="CSJ2565" s="77"/>
      <c r="CSK2565" s="77"/>
      <c r="CSL2565" s="77"/>
      <c r="CSM2565" s="77"/>
      <c r="CSN2565" s="77"/>
      <c r="CSO2565" s="77"/>
      <c r="CSP2565" s="77"/>
      <c r="CSQ2565" s="77"/>
      <c r="CSR2565" s="77"/>
      <c r="CSS2565" s="77"/>
      <c r="CST2565" s="77"/>
      <c r="CSU2565" s="77"/>
      <c r="CSV2565" s="77"/>
      <c r="CSW2565" s="77"/>
      <c r="CSX2565" s="77"/>
      <c r="CSY2565" s="77"/>
      <c r="CSZ2565" s="77"/>
      <c r="CTA2565" s="77"/>
      <c r="CTB2565" s="77"/>
      <c r="CTC2565" s="77"/>
      <c r="CTD2565" s="77"/>
      <c r="CTE2565" s="77"/>
      <c r="CTF2565" s="77"/>
      <c r="CTG2565" s="77"/>
      <c r="CTH2565" s="77"/>
      <c r="CTI2565" s="77"/>
      <c r="CTJ2565" s="77"/>
      <c r="CTK2565" s="77"/>
      <c r="CTL2565" s="77"/>
      <c r="CTM2565" s="77"/>
      <c r="CTN2565" s="77"/>
      <c r="CTO2565" s="77"/>
      <c r="CTP2565" s="77"/>
      <c r="CTQ2565" s="77"/>
      <c r="CTR2565" s="77"/>
      <c r="CTS2565" s="77"/>
      <c r="CTT2565" s="77"/>
      <c r="CTU2565" s="77"/>
      <c r="CTV2565" s="77"/>
      <c r="CTW2565" s="77"/>
      <c r="CTX2565" s="77"/>
      <c r="CTY2565" s="77"/>
      <c r="CTZ2565" s="77"/>
      <c r="CUA2565" s="77"/>
      <c r="CUB2565" s="77"/>
      <c r="CUC2565" s="77"/>
      <c r="CUD2565" s="77"/>
      <c r="CUE2565" s="77"/>
      <c r="CUF2565" s="77"/>
      <c r="CUG2565" s="77"/>
      <c r="CUH2565" s="77"/>
      <c r="CUI2565" s="77"/>
      <c r="CUJ2565" s="77"/>
      <c r="CUK2565" s="77"/>
      <c r="CUL2565" s="77"/>
      <c r="CUM2565" s="77"/>
      <c r="CUN2565" s="77"/>
      <c r="CUO2565" s="77"/>
      <c r="CUP2565" s="77"/>
      <c r="CUQ2565" s="77"/>
      <c r="CUR2565" s="77"/>
      <c r="CUS2565" s="77"/>
      <c r="CUT2565" s="77"/>
      <c r="CUU2565" s="77"/>
      <c r="CUV2565" s="77"/>
      <c r="CUW2565" s="77"/>
      <c r="CUX2565" s="77"/>
      <c r="CUY2565" s="77"/>
      <c r="CUZ2565" s="77"/>
      <c r="CVA2565" s="77"/>
      <c r="CVB2565" s="77"/>
      <c r="CVC2565" s="77"/>
      <c r="CVD2565" s="77"/>
      <c r="CVE2565" s="77"/>
      <c r="CVF2565" s="77"/>
      <c r="CVG2565" s="77"/>
      <c r="CVH2565" s="77"/>
      <c r="CVI2565" s="77"/>
      <c r="CVJ2565" s="77"/>
      <c r="CVK2565" s="77"/>
      <c r="CVL2565" s="77"/>
      <c r="CVM2565" s="77"/>
      <c r="CVN2565" s="77"/>
      <c r="CVO2565" s="77"/>
      <c r="CVP2565" s="77"/>
      <c r="CVQ2565" s="77"/>
      <c r="CVR2565" s="77"/>
      <c r="CVS2565" s="77"/>
      <c r="CVT2565" s="77"/>
      <c r="CVU2565" s="77"/>
      <c r="CVV2565" s="77"/>
      <c r="CVW2565" s="77"/>
      <c r="CVX2565" s="77"/>
      <c r="CVY2565" s="77"/>
      <c r="CVZ2565" s="77"/>
      <c r="CWA2565" s="77"/>
      <c r="CWB2565" s="77"/>
      <c r="CWC2565" s="77"/>
      <c r="CWD2565" s="77"/>
      <c r="CWE2565" s="77"/>
      <c r="CWF2565" s="77"/>
      <c r="CWG2565" s="77"/>
      <c r="CWH2565" s="77"/>
      <c r="CWI2565" s="77"/>
      <c r="CWJ2565" s="77"/>
      <c r="CWK2565" s="77"/>
      <c r="CWL2565" s="77"/>
      <c r="CWM2565" s="77"/>
      <c r="CWN2565" s="77"/>
      <c r="CWO2565" s="77"/>
      <c r="CWP2565" s="77"/>
      <c r="CWQ2565" s="77"/>
      <c r="CWR2565" s="77"/>
      <c r="CWS2565" s="77"/>
      <c r="CWT2565" s="77"/>
      <c r="CWU2565" s="77"/>
      <c r="CWV2565" s="77"/>
      <c r="CWW2565" s="77"/>
      <c r="CWX2565" s="77"/>
      <c r="CWY2565" s="77"/>
      <c r="CWZ2565" s="77"/>
      <c r="CXA2565" s="77"/>
      <c r="CXB2565" s="77"/>
      <c r="CXC2565" s="77"/>
      <c r="CXD2565" s="77"/>
      <c r="CXE2565" s="77"/>
      <c r="CXF2565" s="77"/>
      <c r="CXG2565" s="77"/>
      <c r="CXH2565" s="77"/>
      <c r="CXI2565" s="77"/>
      <c r="CXJ2565" s="77"/>
      <c r="CXK2565" s="77"/>
      <c r="CXL2565" s="77"/>
      <c r="CXM2565" s="77"/>
      <c r="CXN2565" s="77"/>
      <c r="CXO2565" s="77"/>
      <c r="CXP2565" s="77"/>
      <c r="CXQ2565" s="77"/>
      <c r="CXR2565" s="77"/>
      <c r="CXS2565" s="77"/>
      <c r="CXT2565" s="77"/>
      <c r="CXU2565" s="77"/>
      <c r="CXV2565" s="77"/>
      <c r="CXW2565" s="77"/>
      <c r="CXX2565" s="77"/>
      <c r="CXY2565" s="77"/>
      <c r="CXZ2565" s="77"/>
      <c r="CYA2565" s="77"/>
      <c r="CYB2565" s="77"/>
      <c r="CYC2565" s="77"/>
      <c r="CYD2565" s="77"/>
      <c r="CYE2565" s="77"/>
      <c r="CYF2565" s="77"/>
      <c r="CYG2565" s="77"/>
      <c r="CYH2565" s="77"/>
      <c r="CYI2565" s="77"/>
      <c r="CYJ2565" s="77"/>
      <c r="CYK2565" s="77"/>
      <c r="CYL2565" s="77"/>
      <c r="CYM2565" s="77"/>
      <c r="CYN2565" s="77"/>
      <c r="CYO2565" s="77"/>
      <c r="CYP2565" s="77"/>
      <c r="CYQ2565" s="77"/>
      <c r="CYR2565" s="77"/>
      <c r="CYS2565" s="77"/>
      <c r="CYT2565" s="77"/>
      <c r="CYU2565" s="77"/>
      <c r="CYV2565" s="77"/>
      <c r="CYW2565" s="77"/>
      <c r="CYX2565" s="77"/>
      <c r="CYY2565" s="77"/>
      <c r="CYZ2565" s="77"/>
      <c r="CZA2565" s="77"/>
      <c r="CZB2565" s="77"/>
      <c r="CZC2565" s="77"/>
      <c r="CZD2565" s="77"/>
      <c r="CZE2565" s="77"/>
      <c r="CZF2565" s="77"/>
      <c r="CZG2565" s="77"/>
      <c r="CZH2565" s="77"/>
      <c r="CZI2565" s="77"/>
      <c r="CZJ2565" s="77"/>
      <c r="CZK2565" s="77"/>
      <c r="CZL2565" s="77"/>
      <c r="CZM2565" s="77"/>
      <c r="CZN2565" s="77"/>
      <c r="CZO2565" s="77"/>
      <c r="CZP2565" s="77"/>
      <c r="CZQ2565" s="77"/>
      <c r="CZR2565" s="77"/>
      <c r="CZS2565" s="77"/>
      <c r="CZT2565" s="77"/>
      <c r="CZU2565" s="77"/>
      <c r="CZV2565" s="77"/>
      <c r="CZW2565" s="77"/>
      <c r="CZX2565" s="77"/>
      <c r="CZY2565" s="77"/>
      <c r="CZZ2565" s="77"/>
      <c r="DAA2565" s="77"/>
      <c r="DAB2565" s="77"/>
      <c r="DAC2565" s="77"/>
      <c r="DAD2565" s="77"/>
      <c r="DAE2565" s="77"/>
      <c r="DAF2565" s="77"/>
      <c r="DAG2565" s="77"/>
      <c r="DAH2565" s="77"/>
      <c r="DAI2565" s="77"/>
      <c r="DAJ2565" s="77"/>
      <c r="DAK2565" s="77"/>
      <c r="DAL2565" s="77"/>
      <c r="DAM2565" s="77"/>
      <c r="DAN2565" s="77"/>
      <c r="DAO2565" s="77"/>
      <c r="DAP2565" s="77"/>
      <c r="DAQ2565" s="77"/>
      <c r="DAR2565" s="77"/>
      <c r="DAS2565" s="77"/>
      <c r="DAT2565" s="77"/>
      <c r="DAU2565" s="77"/>
      <c r="DAV2565" s="77"/>
      <c r="DAW2565" s="77"/>
      <c r="DAX2565" s="77"/>
      <c r="DAY2565" s="77"/>
      <c r="DAZ2565" s="77"/>
      <c r="DBA2565" s="77"/>
      <c r="DBB2565" s="77"/>
      <c r="DBC2565" s="77"/>
      <c r="DBD2565" s="77"/>
      <c r="DBE2565" s="77"/>
      <c r="DBF2565" s="77"/>
      <c r="DBG2565" s="77"/>
      <c r="DBH2565" s="77"/>
      <c r="DBI2565" s="77"/>
      <c r="DBJ2565" s="77"/>
      <c r="DBK2565" s="77"/>
      <c r="DBL2565" s="77"/>
      <c r="DBM2565" s="77"/>
      <c r="DBN2565" s="77"/>
      <c r="DBO2565" s="77"/>
      <c r="DBP2565" s="77"/>
      <c r="DBQ2565" s="77"/>
      <c r="DBR2565" s="77"/>
      <c r="DBS2565" s="77"/>
      <c r="DBT2565" s="77"/>
      <c r="DBU2565" s="77"/>
      <c r="DBV2565" s="77"/>
      <c r="DBW2565" s="77"/>
      <c r="DBX2565" s="77"/>
      <c r="DBY2565" s="77"/>
      <c r="DBZ2565" s="77"/>
      <c r="DCA2565" s="77"/>
      <c r="DCB2565" s="77"/>
      <c r="DCC2565" s="77"/>
      <c r="DCD2565" s="77"/>
      <c r="DCE2565" s="77"/>
      <c r="DCF2565" s="77"/>
      <c r="DCG2565" s="77"/>
      <c r="DCH2565" s="77"/>
      <c r="DCI2565" s="77"/>
      <c r="DCJ2565" s="77"/>
      <c r="DCK2565" s="77"/>
      <c r="DCL2565" s="77"/>
      <c r="DCM2565" s="77"/>
      <c r="DCN2565" s="77"/>
      <c r="DCO2565" s="77"/>
      <c r="DCP2565" s="77"/>
      <c r="DCQ2565" s="77"/>
      <c r="DCR2565" s="77"/>
      <c r="DCS2565" s="77"/>
      <c r="DCT2565" s="77"/>
      <c r="DCU2565" s="77"/>
      <c r="DCV2565" s="77"/>
      <c r="DCW2565" s="77"/>
      <c r="DCX2565" s="77"/>
      <c r="DCY2565" s="77"/>
      <c r="DCZ2565" s="77"/>
      <c r="DDA2565" s="77"/>
      <c r="DDB2565" s="77"/>
      <c r="DDC2565" s="77"/>
      <c r="DDD2565" s="77"/>
      <c r="DDE2565" s="77"/>
      <c r="DDF2565" s="77"/>
      <c r="DDG2565" s="77"/>
      <c r="DDH2565" s="77"/>
      <c r="DDI2565" s="77"/>
      <c r="DDJ2565" s="77"/>
      <c r="DDK2565" s="77"/>
      <c r="DDL2565" s="77"/>
      <c r="DDM2565" s="77"/>
      <c r="DDN2565" s="77"/>
      <c r="DDO2565" s="77"/>
      <c r="DDP2565" s="77"/>
      <c r="DDQ2565" s="77"/>
      <c r="DDR2565" s="77"/>
      <c r="DDS2565" s="77"/>
      <c r="DDT2565" s="77"/>
      <c r="DDU2565" s="77"/>
      <c r="DDV2565" s="77"/>
      <c r="DDW2565" s="77"/>
      <c r="DDX2565" s="77"/>
      <c r="DDY2565" s="77"/>
      <c r="DDZ2565" s="77"/>
      <c r="DEA2565" s="77"/>
      <c r="DEB2565" s="77"/>
      <c r="DEC2565" s="77"/>
      <c r="DED2565" s="77"/>
      <c r="DEE2565" s="77"/>
      <c r="DEF2565" s="77"/>
      <c r="DEG2565" s="77"/>
      <c r="DEH2565" s="77"/>
      <c r="DEI2565" s="77"/>
      <c r="DEJ2565" s="77"/>
      <c r="DEK2565" s="77"/>
      <c r="DEL2565" s="77"/>
      <c r="DEM2565" s="77"/>
      <c r="DEN2565" s="77"/>
      <c r="DEO2565" s="77"/>
      <c r="DEP2565" s="77"/>
      <c r="DEQ2565" s="77"/>
      <c r="DER2565" s="77"/>
      <c r="DES2565" s="77"/>
      <c r="DET2565" s="77"/>
      <c r="DEU2565" s="77"/>
      <c r="DEV2565" s="77"/>
      <c r="DEW2565" s="77"/>
      <c r="DEX2565" s="77"/>
      <c r="DEY2565" s="77"/>
      <c r="DEZ2565" s="77"/>
      <c r="DFA2565" s="77"/>
      <c r="DFB2565" s="77"/>
      <c r="DFC2565" s="77"/>
      <c r="DFD2565" s="77"/>
      <c r="DFE2565" s="77"/>
      <c r="DFF2565" s="77"/>
      <c r="DFG2565" s="77"/>
      <c r="DFH2565" s="77"/>
      <c r="DFI2565" s="77"/>
      <c r="DFJ2565" s="77"/>
      <c r="DFK2565" s="77"/>
      <c r="DFL2565" s="77"/>
      <c r="DFM2565" s="77"/>
      <c r="DFN2565" s="77"/>
      <c r="DFO2565" s="77"/>
      <c r="DFP2565" s="77"/>
      <c r="DFQ2565" s="77"/>
      <c r="DFR2565" s="77"/>
      <c r="DFS2565" s="77"/>
      <c r="DFT2565" s="77"/>
      <c r="DFU2565" s="77"/>
      <c r="DFV2565" s="77"/>
      <c r="DFW2565" s="77"/>
      <c r="DFX2565" s="77"/>
      <c r="DFY2565" s="77"/>
      <c r="DFZ2565" s="77"/>
      <c r="DGA2565" s="77"/>
      <c r="DGB2565" s="77"/>
      <c r="DGC2565" s="77"/>
      <c r="DGD2565" s="77"/>
      <c r="DGE2565" s="77"/>
      <c r="DGF2565" s="77"/>
      <c r="DGG2565" s="77"/>
      <c r="DGH2565" s="77"/>
      <c r="DGI2565" s="77"/>
      <c r="DGJ2565" s="77"/>
      <c r="DGK2565" s="77"/>
      <c r="DGL2565" s="77"/>
      <c r="DGM2565" s="77"/>
      <c r="DGN2565" s="77"/>
      <c r="DGO2565" s="77"/>
      <c r="DGP2565" s="77"/>
      <c r="DGQ2565" s="77"/>
      <c r="DGR2565" s="77"/>
      <c r="DGS2565" s="77"/>
      <c r="DGT2565" s="77"/>
      <c r="DGU2565" s="77"/>
      <c r="DGV2565" s="77"/>
      <c r="DGW2565" s="77"/>
      <c r="DGX2565" s="77"/>
      <c r="DGY2565" s="77"/>
      <c r="DGZ2565" s="77"/>
      <c r="DHA2565" s="77"/>
      <c r="DHB2565" s="77"/>
      <c r="DHC2565" s="77"/>
      <c r="DHD2565" s="77"/>
      <c r="DHE2565" s="77"/>
      <c r="DHF2565" s="77"/>
      <c r="DHG2565" s="77"/>
      <c r="DHH2565" s="77"/>
      <c r="DHI2565" s="77"/>
      <c r="DHJ2565" s="77"/>
      <c r="DHK2565" s="77"/>
      <c r="DHL2565" s="77"/>
      <c r="DHM2565" s="77"/>
      <c r="DHN2565" s="77"/>
      <c r="DHO2565" s="77"/>
      <c r="DHP2565" s="77"/>
      <c r="DHQ2565" s="77"/>
      <c r="DHR2565" s="77"/>
      <c r="DHS2565" s="77"/>
      <c r="DHT2565" s="77"/>
      <c r="DHU2565" s="77"/>
      <c r="DHV2565" s="77"/>
      <c r="DHW2565" s="77"/>
      <c r="DHX2565" s="77"/>
      <c r="DHY2565" s="77"/>
      <c r="DHZ2565" s="77"/>
      <c r="DIA2565" s="77"/>
      <c r="DIB2565" s="77"/>
      <c r="DIC2565" s="77"/>
      <c r="DID2565" s="77"/>
      <c r="DIE2565" s="77"/>
      <c r="DIF2565" s="77"/>
      <c r="DIG2565" s="77"/>
      <c r="DIH2565" s="77"/>
      <c r="DII2565" s="77"/>
      <c r="DIJ2565" s="77"/>
      <c r="DIK2565" s="77"/>
      <c r="DIL2565" s="77"/>
      <c r="DIM2565" s="77"/>
      <c r="DIN2565" s="77"/>
      <c r="DIO2565" s="77"/>
      <c r="DIP2565" s="77"/>
      <c r="DIQ2565" s="77"/>
      <c r="DIR2565" s="77"/>
      <c r="DIS2565" s="77"/>
      <c r="DIT2565" s="77"/>
      <c r="DIU2565" s="77"/>
      <c r="DIV2565" s="77"/>
      <c r="DIW2565" s="77"/>
      <c r="DIX2565" s="77"/>
      <c r="DIY2565" s="77"/>
      <c r="DIZ2565" s="77"/>
      <c r="DJA2565" s="77"/>
      <c r="DJB2565" s="77"/>
      <c r="DJC2565" s="77"/>
      <c r="DJD2565" s="77"/>
      <c r="DJE2565" s="77"/>
      <c r="DJF2565" s="77"/>
      <c r="DJG2565" s="77"/>
      <c r="DJH2565" s="77"/>
      <c r="DJI2565" s="77"/>
      <c r="DJJ2565" s="77"/>
      <c r="DJK2565" s="77"/>
      <c r="DJL2565" s="77"/>
      <c r="DJM2565" s="77"/>
      <c r="DJN2565" s="77"/>
      <c r="DJO2565" s="77"/>
      <c r="DJP2565" s="77"/>
      <c r="DJQ2565" s="77"/>
      <c r="DJR2565" s="77"/>
      <c r="DJS2565" s="77"/>
      <c r="DJT2565" s="77"/>
      <c r="DJU2565" s="77"/>
      <c r="DJV2565" s="77"/>
      <c r="DJW2565" s="77"/>
      <c r="DJX2565" s="77"/>
      <c r="DJY2565" s="77"/>
      <c r="DJZ2565" s="77"/>
      <c r="DKA2565" s="77"/>
      <c r="DKB2565" s="77"/>
      <c r="DKC2565" s="77"/>
      <c r="DKD2565" s="77"/>
      <c r="DKE2565" s="77"/>
      <c r="DKF2565" s="77"/>
      <c r="DKG2565" s="77"/>
      <c r="DKH2565" s="77"/>
      <c r="DKI2565" s="77"/>
      <c r="DKJ2565" s="77"/>
      <c r="DKK2565" s="77"/>
      <c r="DKL2565" s="77"/>
      <c r="DKM2565" s="77"/>
      <c r="DKN2565" s="77"/>
      <c r="DKO2565" s="77"/>
      <c r="DKP2565" s="77"/>
      <c r="DKQ2565" s="77"/>
      <c r="DKR2565" s="77"/>
      <c r="DKS2565" s="77"/>
      <c r="DKT2565" s="77"/>
      <c r="DKU2565" s="77"/>
      <c r="DKV2565" s="77"/>
      <c r="DKW2565" s="77"/>
      <c r="DKX2565" s="77"/>
      <c r="DKY2565" s="77"/>
      <c r="DKZ2565" s="77"/>
      <c r="DLA2565" s="77"/>
      <c r="DLB2565" s="77"/>
      <c r="DLC2565" s="77"/>
      <c r="DLD2565" s="77"/>
      <c r="DLE2565" s="77"/>
      <c r="DLF2565" s="77"/>
      <c r="DLG2565" s="77"/>
      <c r="DLH2565" s="77"/>
      <c r="DLI2565" s="77"/>
      <c r="DLJ2565" s="77"/>
      <c r="DLK2565" s="77"/>
      <c r="DLL2565" s="77"/>
      <c r="DLM2565" s="77"/>
      <c r="DLN2565" s="77"/>
      <c r="DLO2565" s="77"/>
      <c r="DLP2565" s="77"/>
      <c r="DLQ2565" s="77"/>
      <c r="DLR2565" s="77"/>
      <c r="DLS2565" s="77"/>
      <c r="DLT2565" s="77"/>
      <c r="DLU2565" s="77"/>
      <c r="DLV2565" s="77"/>
      <c r="DLW2565" s="77"/>
      <c r="DLX2565" s="77"/>
      <c r="DLY2565" s="77"/>
      <c r="DLZ2565" s="77"/>
      <c r="DMA2565" s="77"/>
      <c r="DMB2565" s="77"/>
      <c r="DMC2565" s="77"/>
      <c r="DMD2565" s="77"/>
      <c r="DME2565" s="77"/>
      <c r="DMF2565" s="77"/>
      <c r="DMG2565" s="77"/>
      <c r="DMH2565" s="77"/>
      <c r="DMI2565" s="77"/>
      <c r="DMJ2565" s="77"/>
      <c r="DMK2565" s="77"/>
      <c r="DML2565" s="77"/>
      <c r="DMM2565" s="77"/>
      <c r="DMN2565" s="77"/>
      <c r="DMO2565" s="77"/>
      <c r="DMP2565" s="77"/>
      <c r="DMQ2565" s="77"/>
      <c r="DMR2565" s="77"/>
      <c r="DMS2565" s="77"/>
      <c r="DMT2565" s="77"/>
      <c r="DMU2565" s="77"/>
      <c r="DMV2565" s="77"/>
      <c r="DMW2565" s="77"/>
      <c r="DMX2565" s="77"/>
      <c r="DMY2565" s="77"/>
      <c r="DMZ2565" s="77"/>
      <c r="DNA2565" s="77"/>
      <c r="DNB2565" s="77"/>
      <c r="DNC2565" s="77"/>
      <c r="DND2565" s="77"/>
      <c r="DNE2565" s="77"/>
      <c r="DNF2565" s="77"/>
      <c r="DNG2565" s="77"/>
      <c r="DNH2565" s="77"/>
      <c r="DNI2565" s="77"/>
      <c r="DNJ2565" s="77"/>
      <c r="DNK2565" s="77"/>
      <c r="DNL2565" s="77"/>
      <c r="DNM2565" s="77"/>
      <c r="DNN2565" s="77"/>
      <c r="DNO2565" s="77"/>
      <c r="DNP2565" s="77"/>
      <c r="DNQ2565" s="77"/>
      <c r="DNR2565" s="77"/>
      <c r="DNS2565" s="77"/>
      <c r="DNT2565" s="77"/>
      <c r="DNU2565" s="77"/>
      <c r="DNV2565" s="77"/>
      <c r="DNW2565" s="77"/>
      <c r="DNX2565" s="77"/>
      <c r="DNY2565" s="77"/>
      <c r="DNZ2565" s="77"/>
      <c r="DOA2565" s="77"/>
      <c r="DOB2565" s="77"/>
      <c r="DOC2565" s="77"/>
      <c r="DOD2565" s="77"/>
      <c r="DOE2565" s="77"/>
      <c r="DOF2565" s="77"/>
      <c r="DOG2565" s="77"/>
      <c r="DOH2565" s="77"/>
      <c r="DOI2565" s="77"/>
      <c r="DOJ2565" s="77"/>
      <c r="DOK2565" s="77"/>
      <c r="DOL2565" s="77"/>
      <c r="DOM2565" s="77"/>
      <c r="DON2565" s="77"/>
      <c r="DOO2565" s="77"/>
      <c r="DOP2565" s="77"/>
      <c r="DOQ2565" s="77"/>
      <c r="DOR2565" s="77"/>
      <c r="DOS2565" s="77"/>
      <c r="DOT2565" s="77"/>
      <c r="DOU2565" s="77"/>
      <c r="DOV2565" s="77"/>
      <c r="DOW2565" s="77"/>
      <c r="DOX2565" s="77"/>
      <c r="DOY2565" s="77"/>
      <c r="DOZ2565" s="77"/>
      <c r="DPA2565" s="77"/>
      <c r="DPB2565" s="77"/>
      <c r="DPC2565" s="77"/>
      <c r="DPD2565" s="77"/>
      <c r="DPE2565" s="77"/>
      <c r="DPF2565" s="77"/>
      <c r="DPG2565" s="77"/>
      <c r="DPH2565" s="77"/>
      <c r="DPI2565" s="77"/>
      <c r="DPJ2565" s="77"/>
      <c r="DPK2565" s="77"/>
      <c r="DPL2565" s="77"/>
      <c r="DPM2565" s="77"/>
      <c r="DPN2565" s="77"/>
      <c r="DPO2565" s="77"/>
      <c r="DPP2565" s="77"/>
      <c r="DPQ2565" s="77"/>
      <c r="DPR2565" s="77"/>
      <c r="DPS2565" s="77"/>
      <c r="DPT2565" s="77"/>
      <c r="DPU2565" s="77"/>
      <c r="DPV2565" s="77"/>
      <c r="DPW2565" s="77"/>
      <c r="DPX2565" s="77"/>
      <c r="DPY2565" s="77"/>
      <c r="DPZ2565" s="77"/>
      <c r="DQA2565" s="77"/>
      <c r="DQB2565" s="77"/>
      <c r="DQC2565" s="77"/>
      <c r="DQD2565" s="77"/>
      <c r="DQE2565" s="77"/>
      <c r="DQF2565" s="77"/>
      <c r="DQG2565" s="77"/>
      <c r="DQH2565" s="77"/>
      <c r="DQI2565" s="77"/>
      <c r="DQJ2565" s="77"/>
      <c r="DQK2565" s="77"/>
      <c r="DQL2565" s="77"/>
      <c r="DQM2565" s="77"/>
      <c r="DQN2565" s="77"/>
      <c r="DQO2565" s="77"/>
      <c r="DQP2565" s="77"/>
      <c r="DQQ2565" s="77"/>
      <c r="DQR2565" s="77"/>
      <c r="DQS2565" s="77"/>
      <c r="DQT2565" s="77"/>
      <c r="DQU2565" s="77"/>
      <c r="DQV2565" s="77"/>
      <c r="DQW2565" s="77"/>
      <c r="DQX2565" s="77"/>
      <c r="DQY2565" s="77"/>
      <c r="DQZ2565" s="77"/>
      <c r="DRA2565" s="77"/>
      <c r="DRB2565" s="77"/>
      <c r="DRC2565" s="77"/>
      <c r="DRD2565" s="77"/>
      <c r="DRE2565" s="77"/>
      <c r="DRF2565" s="77"/>
      <c r="DRG2565" s="77"/>
      <c r="DRH2565" s="77"/>
      <c r="DRI2565" s="77"/>
      <c r="DRJ2565" s="77"/>
      <c r="DRK2565" s="77"/>
      <c r="DRL2565" s="77"/>
      <c r="DRM2565" s="77"/>
      <c r="DRN2565" s="77"/>
      <c r="DRO2565" s="77"/>
      <c r="DRP2565" s="77"/>
      <c r="DRQ2565" s="77"/>
      <c r="DRR2565" s="77"/>
      <c r="DRS2565" s="77"/>
      <c r="DRT2565" s="77"/>
      <c r="DRU2565" s="77"/>
      <c r="DRV2565" s="77"/>
      <c r="DRW2565" s="77"/>
      <c r="DRX2565" s="77"/>
      <c r="DRY2565" s="77"/>
      <c r="DRZ2565" s="77"/>
      <c r="DSA2565" s="77"/>
      <c r="DSB2565" s="77"/>
      <c r="DSC2565" s="77"/>
      <c r="DSD2565" s="77"/>
      <c r="DSE2565" s="77"/>
      <c r="DSF2565" s="77"/>
      <c r="DSG2565" s="77"/>
      <c r="DSH2565" s="77"/>
      <c r="DSI2565" s="77"/>
      <c r="DSJ2565" s="77"/>
      <c r="DSK2565" s="77"/>
      <c r="DSL2565" s="77"/>
      <c r="DSM2565" s="77"/>
      <c r="DSN2565" s="77"/>
      <c r="DSO2565" s="77"/>
      <c r="DSP2565" s="77"/>
      <c r="DSQ2565" s="77"/>
      <c r="DSR2565" s="77"/>
      <c r="DSS2565" s="77"/>
      <c r="DST2565" s="77"/>
      <c r="DSU2565" s="77"/>
      <c r="DSV2565" s="77"/>
      <c r="DSW2565" s="77"/>
      <c r="DSX2565" s="77"/>
      <c r="DSY2565" s="77"/>
      <c r="DSZ2565" s="77"/>
      <c r="DTA2565" s="77"/>
      <c r="DTB2565" s="77"/>
      <c r="DTC2565" s="77"/>
      <c r="DTD2565" s="77"/>
      <c r="DTE2565" s="77"/>
      <c r="DTF2565" s="77"/>
      <c r="DTG2565" s="77"/>
      <c r="DTH2565" s="77"/>
      <c r="DTI2565" s="77"/>
      <c r="DTJ2565" s="77"/>
      <c r="DTK2565" s="77"/>
      <c r="DTL2565" s="77"/>
      <c r="DTM2565" s="77"/>
      <c r="DTN2565" s="77"/>
      <c r="DTO2565" s="77"/>
      <c r="DTP2565" s="77"/>
      <c r="DTQ2565" s="77"/>
      <c r="DTR2565" s="77"/>
      <c r="DTS2565" s="77"/>
      <c r="DTT2565" s="77"/>
      <c r="DTU2565" s="77"/>
      <c r="DTV2565" s="77"/>
      <c r="DTW2565" s="77"/>
      <c r="DTX2565" s="77"/>
      <c r="DTY2565" s="77"/>
      <c r="DTZ2565" s="77"/>
      <c r="DUA2565" s="77"/>
      <c r="DUB2565" s="77"/>
      <c r="DUC2565" s="77"/>
      <c r="DUD2565" s="77"/>
      <c r="DUE2565" s="77"/>
      <c r="DUF2565" s="77"/>
      <c r="DUG2565" s="77"/>
      <c r="DUH2565" s="77"/>
      <c r="DUI2565" s="77"/>
      <c r="DUJ2565" s="77"/>
      <c r="DUK2565" s="77"/>
      <c r="DUL2565" s="77"/>
      <c r="DUM2565" s="77"/>
      <c r="DUN2565" s="77"/>
      <c r="DUO2565" s="77"/>
      <c r="DUP2565" s="77"/>
      <c r="DUQ2565" s="77"/>
      <c r="DUR2565" s="77"/>
      <c r="DUS2565" s="77"/>
      <c r="DUT2565" s="77"/>
      <c r="DUU2565" s="77"/>
      <c r="DUV2565" s="77"/>
      <c r="DUW2565" s="77"/>
      <c r="DUX2565" s="77"/>
      <c r="DUY2565" s="77"/>
      <c r="DUZ2565" s="77"/>
      <c r="DVA2565" s="77"/>
      <c r="DVB2565" s="77"/>
      <c r="DVC2565" s="77"/>
      <c r="DVD2565" s="77"/>
      <c r="DVE2565" s="77"/>
      <c r="DVF2565" s="77"/>
      <c r="DVG2565" s="77"/>
      <c r="DVH2565" s="77"/>
      <c r="DVI2565" s="77"/>
      <c r="DVJ2565" s="77"/>
      <c r="DVK2565" s="77"/>
      <c r="DVL2565" s="77"/>
      <c r="DVM2565" s="77"/>
      <c r="DVN2565" s="77"/>
      <c r="DVO2565" s="77"/>
      <c r="DVP2565" s="77"/>
      <c r="DVQ2565" s="77"/>
      <c r="DVR2565" s="77"/>
      <c r="DVS2565" s="77"/>
      <c r="DVT2565" s="77"/>
      <c r="DVU2565" s="77"/>
      <c r="DVV2565" s="77"/>
      <c r="DVW2565" s="77"/>
      <c r="DVX2565" s="77"/>
      <c r="DVY2565" s="77"/>
      <c r="DVZ2565" s="77"/>
      <c r="DWA2565" s="77"/>
      <c r="DWB2565" s="77"/>
      <c r="DWC2565" s="77"/>
      <c r="DWD2565" s="77"/>
      <c r="DWE2565" s="77"/>
      <c r="DWF2565" s="77"/>
      <c r="DWG2565" s="77"/>
      <c r="DWH2565" s="77"/>
      <c r="DWI2565" s="77"/>
      <c r="DWJ2565" s="77"/>
      <c r="DWK2565" s="77"/>
      <c r="DWL2565" s="77"/>
      <c r="DWM2565" s="77"/>
      <c r="DWN2565" s="77"/>
      <c r="DWO2565" s="77"/>
      <c r="DWP2565" s="77"/>
      <c r="DWQ2565" s="77"/>
      <c r="DWR2565" s="77"/>
      <c r="DWS2565" s="77"/>
      <c r="DWT2565" s="77"/>
      <c r="DWU2565" s="77"/>
      <c r="DWV2565" s="77"/>
      <c r="DWW2565" s="77"/>
      <c r="DWX2565" s="77"/>
      <c r="DWY2565" s="77"/>
      <c r="DWZ2565" s="77"/>
      <c r="DXA2565" s="77"/>
      <c r="DXB2565" s="77"/>
      <c r="DXC2565" s="77"/>
      <c r="DXD2565" s="77"/>
      <c r="DXE2565" s="77"/>
      <c r="DXF2565" s="77"/>
      <c r="DXG2565" s="77"/>
      <c r="DXH2565" s="77"/>
      <c r="DXI2565" s="77"/>
      <c r="DXJ2565" s="77"/>
      <c r="DXK2565" s="77"/>
      <c r="DXL2565" s="77"/>
      <c r="DXM2565" s="77"/>
      <c r="DXN2565" s="77"/>
      <c r="DXO2565" s="77"/>
      <c r="DXP2565" s="77"/>
      <c r="DXQ2565" s="77"/>
      <c r="DXR2565" s="77"/>
      <c r="DXS2565" s="77"/>
      <c r="DXT2565" s="77"/>
      <c r="DXU2565" s="77"/>
      <c r="DXV2565" s="77"/>
      <c r="DXW2565" s="77"/>
      <c r="DXX2565" s="77"/>
      <c r="DXY2565" s="77"/>
      <c r="DXZ2565" s="77"/>
      <c r="DYA2565" s="77"/>
      <c r="DYB2565" s="77"/>
      <c r="DYC2565" s="77"/>
      <c r="DYD2565" s="77"/>
      <c r="DYE2565" s="77"/>
      <c r="DYF2565" s="77"/>
      <c r="DYG2565" s="77"/>
      <c r="DYH2565" s="77"/>
      <c r="DYI2565" s="77"/>
      <c r="DYJ2565" s="77"/>
      <c r="DYK2565" s="77"/>
      <c r="DYL2565" s="77"/>
      <c r="DYM2565" s="77"/>
      <c r="DYN2565" s="77"/>
      <c r="DYO2565" s="77"/>
      <c r="DYP2565" s="77"/>
      <c r="DYQ2565" s="77"/>
      <c r="DYR2565" s="77"/>
      <c r="DYS2565" s="77"/>
      <c r="DYT2565" s="77"/>
      <c r="DYU2565" s="77"/>
      <c r="DYV2565" s="77"/>
      <c r="DYW2565" s="77"/>
      <c r="DYX2565" s="77"/>
      <c r="DYY2565" s="77"/>
      <c r="DYZ2565" s="77"/>
      <c r="DZA2565" s="77"/>
      <c r="DZB2565" s="77"/>
      <c r="DZC2565" s="77"/>
      <c r="DZD2565" s="77"/>
      <c r="DZE2565" s="77"/>
      <c r="DZF2565" s="77"/>
      <c r="DZG2565" s="77"/>
      <c r="DZH2565" s="77"/>
      <c r="DZI2565" s="77"/>
      <c r="DZJ2565" s="77"/>
      <c r="DZK2565" s="77"/>
      <c r="DZL2565" s="77"/>
      <c r="DZM2565" s="77"/>
      <c r="DZN2565" s="77"/>
      <c r="DZO2565" s="77"/>
      <c r="DZP2565" s="77"/>
      <c r="DZQ2565" s="77"/>
      <c r="DZR2565" s="77"/>
      <c r="DZS2565" s="77"/>
      <c r="DZT2565" s="77"/>
      <c r="DZU2565" s="77"/>
      <c r="DZV2565" s="77"/>
      <c r="DZW2565" s="77"/>
      <c r="DZX2565" s="77"/>
      <c r="DZY2565" s="77"/>
      <c r="DZZ2565" s="77"/>
      <c r="EAA2565" s="77"/>
      <c r="EAB2565" s="77"/>
      <c r="EAC2565" s="77"/>
      <c r="EAD2565" s="77"/>
      <c r="EAE2565" s="77"/>
      <c r="EAF2565" s="77"/>
      <c r="EAG2565" s="77"/>
      <c r="EAH2565" s="77"/>
      <c r="EAI2565" s="77"/>
      <c r="EAJ2565" s="77"/>
      <c r="EAK2565" s="77"/>
      <c r="EAL2565" s="77"/>
      <c r="EAM2565" s="77"/>
      <c r="EAN2565" s="77"/>
      <c r="EAO2565" s="77"/>
      <c r="EAP2565" s="77"/>
      <c r="EAQ2565" s="77"/>
      <c r="EAR2565" s="77"/>
      <c r="EAS2565" s="77"/>
      <c r="EAT2565" s="77"/>
      <c r="EAU2565" s="77"/>
      <c r="EAV2565" s="77"/>
      <c r="EAW2565" s="77"/>
      <c r="EAX2565" s="77"/>
      <c r="EAY2565" s="77"/>
      <c r="EAZ2565" s="77"/>
      <c r="EBA2565" s="77"/>
      <c r="EBB2565" s="77"/>
      <c r="EBC2565" s="77"/>
      <c r="EBD2565" s="77"/>
      <c r="EBE2565" s="77"/>
      <c r="EBF2565" s="77"/>
      <c r="EBG2565" s="77"/>
      <c r="EBH2565" s="77"/>
      <c r="EBI2565" s="77"/>
      <c r="EBJ2565" s="77"/>
      <c r="EBK2565" s="77"/>
      <c r="EBL2565" s="77"/>
      <c r="EBM2565" s="77"/>
      <c r="EBN2565" s="77"/>
      <c r="EBO2565" s="77"/>
      <c r="EBP2565" s="77"/>
      <c r="EBQ2565" s="77"/>
      <c r="EBR2565" s="77"/>
      <c r="EBS2565" s="77"/>
      <c r="EBT2565" s="77"/>
      <c r="EBU2565" s="77"/>
      <c r="EBV2565" s="77"/>
      <c r="EBW2565" s="77"/>
      <c r="EBX2565" s="77"/>
      <c r="EBY2565" s="77"/>
      <c r="EBZ2565" s="77"/>
      <c r="ECA2565" s="77"/>
      <c r="ECB2565" s="77"/>
      <c r="ECC2565" s="77"/>
      <c r="ECD2565" s="77"/>
      <c r="ECE2565" s="77"/>
      <c r="ECF2565" s="77"/>
      <c r="ECG2565" s="77"/>
      <c r="ECH2565" s="77"/>
      <c r="ECI2565" s="77"/>
      <c r="ECJ2565" s="77"/>
      <c r="ECK2565" s="77"/>
      <c r="ECL2565" s="77"/>
      <c r="ECM2565" s="77"/>
      <c r="ECN2565" s="77"/>
      <c r="ECO2565" s="77"/>
      <c r="ECP2565" s="77"/>
      <c r="ECQ2565" s="77"/>
      <c r="ECR2565" s="77"/>
      <c r="ECS2565" s="77"/>
      <c r="ECT2565" s="77"/>
      <c r="ECU2565" s="77"/>
      <c r="ECV2565" s="77"/>
      <c r="ECW2565" s="77"/>
      <c r="ECX2565" s="77"/>
      <c r="ECY2565" s="77"/>
      <c r="ECZ2565" s="77"/>
      <c r="EDA2565" s="77"/>
      <c r="EDB2565" s="77"/>
      <c r="EDC2565" s="77"/>
      <c r="EDD2565" s="77"/>
      <c r="EDE2565" s="77"/>
      <c r="EDF2565" s="77"/>
      <c r="EDG2565" s="77"/>
      <c r="EDH2565" s="77"/>
      <c r="EDI2565" s="77"/>
      <c r="EDJ2565" s="77"/>
      <c r="EDK2565" s="77"/>
      <c r="EDL2565" s="77"/>
      <c r="EDM2565" s="77"/>
      <c r="EDN2565" s="77"/>
      <c r="EDO2565" s="77"/>
      <c r="EDP2565" s="77"/>
      <c r="EDQ2565" s="77"/>
      <c r="EDR2565" s="77"/>
      <c r="EDS2565" s="77"/>
      <c r="EDT2565" s="77"/>
      <c r="EDU2565" s="77"/>
      <c r="EDV2565" s="77"/>
      <c r="EDW2565" s="77"/>
      <c r="EDX2565" s="77"/>
      <c r="EDY2565" s="77"/>
      <c r="EDZ2565" s="77"/>
      <c r="EEA2565" s="77"/>
      <c r="EEB2565" s="77"/>
      <c r="EEC2565" s="77"/>
      <c r="EED2565" s="77"/>
      <c r="EEE2565" s="77"/>
      <c r="EEF2565" s="77"/>
      <c r="EEG2565" s="77"/>
      <c r="EEH2565" s="77"/>
      <c r="EEI2565" s="77"/>
      <c r="EEJ2565" s="77"/>
      <c r="EEK2565" s="77"/>
      <c r="EEL2565" s="77"/>
      <c r="EEM2565" s="77"/>
      <c r="EEN2565" s="77"/>
      <c r="EEO2565" s="77"/>
      <c r="EEP2565" s="77"/>
      <c r="EEQ2565" s="77"/>
      <c r="EER2565" s="77"/>
      <c r="EES2565" s="77"/>
      <c r="EET2565" s="77"/>
      <c r="EEU2565" s="77"/>
      <c r="EEV2565" s="77"/>
      <c r="EEW2565" s="77"/>
      <c r="EEX2565" s="77"/>
      <c r="EEY2565" s="77"/>
      <c r="EEZ2565" s="77"/>
      <c r="EFA2565" s="77"/>
      <c r="EFB2565" s="77"/>
      <c r="EFC2565" s="77"/>
      <c r="EFD2565" s="77"/>
      <c r="EFE2565" s="77"/>
      <c r="EFF2565" s="77"/>
      <c r="EFG2565" s="77"/>
      <c r="EFH2565" s="77"/>
      <c r="EFI2565" s="77"/>
      <c r="EFJ2565" s="77"/>
      <c r="EFK2565" s="77"/>
      <c r="EFL2565" s="77"/>
      <c r="EFM2565" s="77"/>
      <c r="EFN2565" s="77"/>
      <c r="EFO2565" s="77"/>
      <c r="EFP2565" s="77"/>
      <c r="EFQ2565" s="77"/>
      <c r="EFR2565" s="77"/>
      <c r="EFS2565" s="77"/>
      <c r="EFT2565" s="77"/>
      <c r="EFU2565" s="77"/>
      <c r="EFV2565" s="77"/>
      <c r="EFW2565" s="77"/>
      <c r="EFX2565" s="77"/>
      <c r="EFY2565" s="77"/>
      <c r="EFZ2565" s="77"/>
      <c r="EGA2565" s="77"/>
      <c r="EGB2565" s="77"/>
      <c r="EGC2565" s="77"/>
      <c r="EGD2565" s="77"/>
      <c r="EGE2565" s="77"/>
      <c r="EGF2565" s="77"/>
      <c r="EGG2565" s="77"/>
      <c r="EGH2565" s="77"/>
      <c r="EGI2565" s="77"/>
      <c r="EGJ2565" s="77"/>
      <c r="EGK2565" s="77"/>
      <c r="EGL2565" s="77"/>
      <c r="EGM2565" s="77"/>
      <c r="EGN2565" s="77"/>
      <c r="EGO2565" s="77"/>
      <c r="EGP2565" s="77"/>
      <c r="EGQ2565" s="77"/>
      <c r="EGR2565" s="77"/>
      <c r="EGS2565" s="77"/>
      <c r="EGT2565" s="77"/>
      <c r="EGU2565" s="77"/>
      <c r="EGV2565" s="77"/>
      <c r="EGW2565" s="77"/>
      <c r="EGX2565" s="77"/>
      <c r="EGY2565" s="77"/>
      <c r="EGZ2565" s="77"/>
      <c r="EHA2565" s="77"/>
      <c r="EHB2565" s="77"/>
      <c r="EHC2565" s="77"/>
      <c r="EHD2565" s="77"/>
      <c r="EHE2565" s="77"/>
      <c r="EHF2565" s="77"/>
      <c r="EHG2565" s="77"/>
      <c r="EHH2565" s="77"/>
      <c r="EHI2565" s="77"/>
      <c r="EHJ2565" s="77"/>
      <c r="EHK2565" s="77"/>
      <c r="EHL2565" s="77"/>
      <c r="EHM2565" s="77"/>
      <c r="EHN2565" s="77"/>
      <c r="EHO2565" s="77"/>
      <c r="EHP2565" s="77"/>
      <c r="EHQ2565" s="77"/>
      <c r="EHR2565" s="77"/>
      <c r="EHS2565" s="77"/>
      <c r="EHT2565" s="77"/>
      <c r="EHU2565" s="77"/>
      <c r="EHV2565" s="77"/>
      <c r="EHW2565" s="77"/>
      <c r="EHX2565" s="77"/>
      <c r="EHY2565" s="77"/>
      <c r="EHZ2565" s="77"/>
      <c r="EIA2565" s="77"/>
      <c r="EIB2565" s="77"/>
      <c r="EIC2565" s="77"/>
      <c r="EID2565" s="77"/>
      <c r="EIE2565" s="77"/>
      <c r="EIF2565" s="77"/>
      <c r="EIG2565" s="77"/>
      <c r="EIH2565" s="77"/>
      <c r="EII2565" s="77"/>
      <c r="EIJ2565" s="77"/>
      <c r="EIK2565" s="77"/>
      <c r="EIL2565" s="77"/>
      <c r="EIM2565" s="77"/>
      <c r="EIN2565" s="77"/>
      <c r="EIO2565" s="77"/>
      <c r="EIP2565" s="77"/>
      <c r="EIQ2565" s="77"/>
      <c r="EIR2565" s="77"/>
      <c r="EIS2565" s="77"/>
      <c r="EIT2565" s="77"/>
      <c r="EIU2565" s="77"/>
      <c r="EIV2565" s="77"/>
      <c r="EIW2565" s="77"/>
      <c r="EIX2565" s="77"/>
      <c r="EIY2565" s="77"/>
      <c r="EIZ2565" s="77"/>
      <c r="EJA2565" s="77"/>
      <c r="EJB2565" s="77"/>
      <c r="EJC2565" s="77"/>
      <c r="EJD2565" s="77"/>
      <c r="EJE2565" s="77"/>
      <c r="EJF2565" s="77"/>
      <c r="EJG2565" s="77"/>
      <c r="EJH2565" s="77"/>
      <c r="EJI2565" s="77"/>
      <c r="EJJ2565" s="77"/>
      <c r="EJK2565" s="77"/>
      <c r="EJL2565" s="77"/>
      <c r="EJM2565" s="77"/>
      <c r="EJN2565" s="77"/>
      <c r="EJO2565" s="77"/>
      <c r="EJP2565" s="77"/>
      <c r="EJQ2565" s="77"/>
      <c r="EJR2565" s="77"/>
      <c r="EJS2565" s="77"/>
      <c r="EJT2565" s="77"/>
      <c r="EJU2565" s="77"/>
      <c r="EJV2565" s="77"/>
      <c r="EJW2565" s="77"/>
      <c r="EJX2565" s="77"/>
      <c r="EJY2565" s="77"/>
      <c r="EJZ2565" s="77"/>
      <c r="EKA2565" s="77"/>
      <c r="EKB2565" s="77"/>
      <c r="EKC2565" s="77"/>
      <c r="EKD2565" s="77"/>
      <c r="EKE2565" s="77"/>
      <c r="EKF2565" s="77"/>
      <c r="EKG2565" s="77"/>
      <c r="EKH2565" s="77"/>
      <c r="EKI2565" s="77"/>
      <c r="EKJ2565" s="77"/>
      <c r="EKK2565" s="77"/>
      <c r="EKL2565" s="77"/>
      <c r="EKM2565" s="77"/>
      <c r="EKN2565" s="77"/>
      <c r="EKO2565" s="77"/>
      <c r="EKP2565" s="77"/>
      <c r="EKQ2565" s="77"/>
      <c r="EKR2565" s="77"/>
      <c r="EKS2565" s="77"/>
      <c r="EKT2565" s="77"/>
      <c r="EKU2565" s="77"/>
      <c r="EKV2565" s="77"/>
      <c r="EKW2565" s="77"/>
      <c r="EKX2565" s="77"/>
      <c r="EKY2565" s="77"/>
      <c r="EKZ2565" s="77"/>
      <c r="ELA2565" s="77"/>
      <c r="ELB2565" s="77"/>
      <c r="ELC2565" s="77"/>
      <c r="ELD2565" s="77"/>
      <c r="ELE2565" s="77"/>
      <c r="ELF2565" s="77"/>
      <c r="ELG2565" s="77"/>
      <c r="ELH2565" s="77"/>
      <c r="ELI2565" s="77"/>
      <c r="ELJ2565" s="77"/>
      <c r="ELK2565" s="77"/>
      <c r="ELL2565" s="77"/>
      <c r="ELM2565" s="77"/>
      <c r="ELN2565" s="77"/>
      <c r="ELO2565" s="77"/>
      <c r="ELP2565" s="77"/>
      <c r="ELQ2565" s="77"/>
      <c r="ELR2565" s="77"/>
      <c r="ELS2565" s="77"/>
      <c r="ELT2565" s="77"/>
      <c r="ELU2565" s="77"/>
      <c r="ELV2565" s="77"/>
      <c r="ELW2565" s="77"/>
      <c r="ELX2565" s="77"/>
      <c r="ELY2565" s="77"/>
      <c r="ELZ2565" s="77"/>
      <c r="EMA2565" s="77"/>
      <c r="EMB2565" s="77"/>
      <c r="EMC2565" s="77"/>
      <c r="EMD2565" s="77"/>
      <c r="EME2565" s="77"/>
      <c r="EMF2565" s="77"/>
      <c r="EMG2565" s="77"/>
      <c r="EMH2565" s="77"/>
      <c r="EMI2565" s="77"/>
      <c r="EMJ2565" s="77"/>
      <c r="EMK2565" s="77"/>
      <c r="EML2565" s="77"/>
      <c r="EMM2565" s="77"/>
      <c r="EMN2565" s="77"/>
      <c r="EMO2565" s="77"/>
      <c r="EMP2565" s="77"/>
      <c r="EMQ2565" s="77"/>
      <c r="EMR2565" s="77"/>
      <c r="EMS2565" s="77"/>
      <c r="EMT2565" s="77"/>
      <c r="EMU2565" s="77"/>
      <c r="EMV2565" s="77"/>
      <c r="EMW2565" s="77"/>
      <c r="EMX2565" s="77"/>
      <c r="EMY2565" s="77"/>
      <c r="EMZ2565" s="77"/>
      <c r="ENA2565" s="77"/>
      <c r="ENB2565" s="77"/>
      <c r="ENC2565" s="77"/>
      <c r="END2565" s="77"/>
      <c r="ENE2565" s="77"/>
      <c r="ENF2565" s="77"/>
      <c r="ENG2565" s="77"/>
      <c r="ENH2565" s="77"/>
      <c r="ENI2565" s="77"/>
      <c r="ENJ2565" s="77"/>
      <c r="ENK2565" s="77"/>
      <c r="ENL2565" s="77"/>
      <c r="ENM2565" s="77"/>
      <c r="ENN2565" s="77"/>
      <c r="ENO2565" s="77"/>
      <c r="ENP2565" s="77"/>
      <c r="ENQ2565" s="77"/>
      <c r="ENR2565" s="77"/>
      <c r="ENS2565" s="77"/>
      <c r="ENT2565" s="77"/>
      <c r="ENU2565" s="77"/>
      <c r="ENV2565" s="77"/>
      <c r="ENW2565" s="77"/>
      <c r="ENX2565" s="77"/>
      <c r="ENY2565" s="77"/>
      <c r="ENZ2565" s="77"/>
      <c r="EOA2565" s="77"/>
      <c r="EOB2565" s="77"/>
      <c r="EOC2565" s="77"/>
      <c r="EOD2565" s="77"/>
      <c r="EOE2565" s="77"/>
      <c r="EOF2565" s="77"/>
      <c r="EOG2565" s="77"/>
      <c r="EOH2565" s="77"/>
      <c r="EOI2565" s="77"/>
      <c r="EOJ2565" s="77"/>
      <c r="EOK2565" s="77"/>
      <c r="EOL2565" s="77"/>
      <c r="EOM2565" s="77"/>
      <c r="EON2565" s="77"/>
      <c r="EOO2565" s="77"/>
      <c r="EOP2565" s="77"/>
      <c r="EOQ2565" s="77"/>
      <c r="EOR2565" s="77"/>
      <c r="EOS2565" s="77"/>
      <c r="EOT2565" s="77"/>
      <c r="EOU2565" s="77"/>
      <c r="EOV2565" s="77"/>
      <c r="EOW2565" s="77"/>
      <c r="EOX2565" s="77"/>
      <c r="EOY2565" s="77"/>
      <c r="EOZ2565" s="77"/>
      <c r="EPA2565" s="77"/>
      <c r="EPB2565" s="77"/>
      <c r="EPC2565" s="77"/>
      <c r="EPD2565" s="77"/>
      <c r="EPE2565" s="77"/>
      <c r="EPF2565" s="77"/>
      <c r="EPG2565" s="77"/>
      <c r="EPH2565" s="77"/>
      <c r="EPI2565" s="77"/>
      <c r="EPJ2565" s="77"/>
      <c r="EPK2565" s="77"/>
      <c r="EPL2565" s="77"/>
      <c r="EPM2565" s="77"/>
      <c r="EPN2565" s="77"/>
      <c r="EPO2565" s="77"/>
      <c r="EPP2565" s="77"/>
      <c r="EPQ2565" s="77"/>
      <c r="EPR2565" s="77"/>
      <c r="EPS2565" s="77"/>
      <c r="EPT2565" s="77"/>
      <c r="EPU2565" s="77"/>
      <c r="EPV2565" s="77"/>
      <c r="EPW2565" s="77"/>
      <c r="EPX2565" s="77"/>
      <c r="EPY2565" s="77"/>
      <c r="EPZ2565" s="77"/>
      <c r="EQA2565" s="77"/>
      <c r="EQB2565" s="77"/>
      <c r="EQC2565" s="77"/>
      <c r="EQD2565" s="77"/>
      <c r="EQE2565" s="77"/>
      <c r="EQF2565" s="77"/>
      <c r="EQG2565" s="77"/>
      <c r="EQH2565" s="77"/>
      <c r="EQI2565" s="77"/>
      <c r="EQJ2565" s="77"/>
      <c r="EQK2565" s="77"/>
      <c r="EQL2565" s="77"/>
      <c r="EQM2565" s="77"/>
      <c r="EQN2565" s="77"/>
      <c r="EQO2565" s="77"/>
      <c r="EQP2565" s="77"/>
      <c r="EQQ2565" s="77"/>
      <c r="EQR2565" s="77"/>
      <c r="EQS2565" s="77"/>
      <c r="EQT2565" s="77"/>
      <c r="EQU2565" s="77"/>
      <c r="EQV2565" s="77"/>
      <c r="EQW2565" s="77"/>
      <c r="EQX2565" s="77"/>
      <c r="EQY2565" s="77"/>
      <c r="EQZ2565" s="77"/>
      <c r="ERA2565" s="77"/>
      <c r="ERB2565" s="77"/>
      <c r="ERC2565" s="77"/>
      <c r="ERD2565" s="77"/>
      <c r="ERE2565" s="77"/>
      <c r="ERF2565" s="77"/>
      <c r="ERG2565" s="77"/>
      <c r="ERH2565" s="77"/>
      <c r="ERI2565" s="77"/>
      <c r="ERJ2565" s="77"/>
      <c r="ERK2565" s="77"/>
      <c r="ERL2565" s="77"/>
      <c r="ERM2565" s="77"/>
      <c r="ERN2565" s="77"/>
      <c r="ERO2565" s="77"/>
      <c r="ERP2565" s="77"/>
      <c r="ERQ2565" s="77"/>
      <c r="ERR2565" s="77"/>
      <c r="ERS2565" s="77"/>
      <c r="ERT2565" s="77"/>
      <c r="ERU2565" s="77"/>
      <c r="ERV2565" s="77"/>
      <c r="ERW2565" s="77"/>
      <c r="ERX2565" s="77"/>
      <c r="ERY2565" s="77"/>
      <c r="ERZ2565" s="77"/>
      <c r="ESA2565" s="77"/>
      <c r="ESB2565" s="77"/>
      <c r="ESC2565" s="77"/>
      <c r="ESD2565" s="77"/>
      <c r="ESE2565" s="77"/>
      <c r="ESF2565" s="77"/>
      <c r="ESG2565" s="77"/>
      <c r="ESH2565" s="77"/>
      <c r="ESI2565" s="77"/>
      <c r="ESJ2565" s="77"/>
      <c r="ESK2565" s="77"/>
      <c r="ESL2565" s="77"/>
      <c r="ESM2565" s="77"/>
      <c r="ESN2565" s="77"/>
      <c r="ESO2565" s="77"/>
      <c r="ESP2565" s="77"/>
      <c r="ESQ2565" s="77"/>
      <c r="ESR2565" s="77"/>
      <c r="ESS2565" s="77"/>
      <c r="EST2565" s="77"/>
      <c r="ESU2565" s="77"/>
      <c r="ESV2565" s="77"/>
      <c r="ESW2565" s="77"/>
      <c r="ESX2565" s="77"/>
      <c r="ESY2565" s="77"/>
      <c r="ESZ2565" s="77"/>
      <c r="ETA2565" s="77"/>
      <c r="ETB2565" s="77"/>
      <c r="ETC2565" s="77"/>
      <c r="ETD2565" s="77"/>
      <c r="ETE2565" s="77"/>
      <c r="ETF2565" s="77"/>
      <c r="ETG2565" s="77"/>
      <c r="ETH2565" s="77"/>
      <c r="ETI2565" s="77"/>
      <c r="ETJ2565" s="77"/>
      <c r="ETK2565" s="77"/>
      <c r="ETL2565" s="77"/>
      <c r="ETM2565" s="77"/>
      <c r="ETN2565" s="77"/>
      <c r="ETO2565" s="77"/>
      <c r="ETP2565" s="77"/>
      <c r="ETQ2565" s="77"/>
      <c r="ETR2565" s="77"/>
      <c r="ETS2565" s="77"/>
      <c r="ETT2565" s="77"/>
      <c r="ETU2565" s="77"/>
      <c r="ETV2565" s="77"/>
      <c r="ETW2565" s="77"/>
      <c r="ETX2565" s="77"/>
      <c r="ETY2565" s="77"/>
      <c r="ETZ2565" s="77"/>
      <c r="EUA2565" s="77"/>
      <c r="EUB2565" s="77"/>
      <c r="EUC2565" s="77"/>
      <c r="EUD2565" s="77"/>
      <c r="EUE2565" s="77"/>
      <c r="EUF2565" s="77"/>
      <c r="EUG2565" s="77"/>
      <c r="EUH2565" s="77"/>
      <c r="EUI2565" s="77"/>
      <c r="EUJ2565" s="77"/>
      <c r="EUK2565" s="77"/>
      <c r="EUL2565" s="77"/>
      <c r="EUM2565" s="77"/>
      <c r="EUN2565" s="77"/>
      <c r="EUO2565" s="77"/>
      <c r="EUP2565" s="77"/>
      <c r="EUQ2565" s="77"/>
      <c r="EUR2565" s="77"/>
      <c r="EUS2565" s="77"/>
      <c r="EUT2565" s="77"/>
      <c r="EUU2565" s="77"/>
      <c r="EUV2565" s="77"/>
      <c r="EUW2565" s="77"/>
      <c r="EUX2565" s="77"/>
      <c r="EUY2565" s="77"/>
      <c r="EUZ2565" s="77"/>
      <c r="EVA2565" s="77"/>
      <c r="EVB2565" s="77"/>
      <c r="EVC2565" s="77"/>
      <c r="EVD2565" s="77"/>
      <c r="EVE2565" s="77"/>
      <c r="EVF2565" s="77"/>
      <c r="EVG2565" s="77"/>
      <c r="EVH2565" s="77"/>
      <c r="EVI2565" s="77"/>
      <c r="EVJ2565" s="77"/>
      <c r="EVK2565" s="77"/>
      <c r="EVL2565" s="77"/>
      <c r="EVM2565" s="77"/>
      <c r="EVN2565" s="77"/>
      <c r="EVO2565" s="77"/>
      <c r="EVP2565" s="77"/>
      <c r="EVQ2565" s="77"/>
      <c r="EVR2565" s="77"/>
      <c r="EVS2565" s="77"/>
      <c r="EVT2565" s="77"/>
      <c r="EVU2565" s="77"/>
      <c r="EVV2565" s="77"/>
      <c r="EVW2565" s="77"/>
      <c r="EVX2565" s="77"/>
      <c r="EVY2565" s="77"/>
      <c r="EVZ2565" s="77"/>
      <c r="EWA2565" s="77"/>
      <c r="EWB2565" s="77"/>
      <c r="EWC2565" s="77"/>
      <c r="EWD2565" s="77"/>
      <c r="EWE2565" s="77"/>
      <c r="EWF2565" s="77"/>
      <c r="EWG2565" s="77"/>
      <c r="EWH2565" s="77"/>
      <c r="EWI2565" s="77"/>
      <c r="EWJ2565" s="77"/>
      <c r="EWK2565" s="77"/>
      <c r="EWL2565" s="77"/>
      <c r="EWM2565" s="77"/>
      <c r="EWN2565" s="77"/>
      <c r="EWO2565" s="77"/>
      <c r="EWP2565" s="77"/>
      <c r="EWQ2565" s="77"/>
      <c r="EWR2565" s="77"/>
      <c r="EWS2565" s="77"/>
      <c r="EWT2565" s="77"/>
      <c r="EWU2565" s="77"/>
      <c r="EWV2565" s="77"/>
      <c r="EWW2565" s="77"/>
      <c r="EWX2565" s="77"/>
      <c r="EWY2565" s="77"/>
      <c r="EWZ2565" s="77"/>
      <c r="EXA2565" s="77"/>
      <c r="EXB2565" s="77"/>
      <c r="EXC2565" s="77"/>
      <c r="EXD2565" s="77"/>
      <c r="EXE2565" s="77"/>
      <c r="EXF2565" s="77"/>
      <c r="EXG2565" s="77"/>
      <c r="EXH2565" s="77"/>
      <c r="EXI2565" s="77"/>
      <c r="EXJ2565" s="77"/>
      <c r="EXK2565" s="77"/>
      <c r="EXL2565" s="77"/>
      <c r="EXM2565" s="77"/>
      <c r="EXN2565" s="77"/>
      <c r="EXO2565" s="77"/>
      <c r="EXP2565" s="77"/>
      <c r="EXQ2565" s="77"/>
      <c r="EXR2565" s="77"/>
      <c r="EXS2565" s="77"/>
      <c r="EXT2565" s="77"/>
      <c r="EXU2565" s="77"/>
      <c r="EXV2565" s="77"/>
      <c r="EXW2565" s="77"/>
      <c r="EXX2565" s="77"/>
      <c r="EXY2565" s="77"/>
      <c r="EXZ2565" s="77"/>
      <c r="EYA2565" s="77"/>
      <c r="EYB2565" s="77"/>
      <c r="EYC2565" s="77"/>
      <c r="EYD2565" s="77"/>
      <c r="EYE2565" s="77"/>
      <c r="EYF2565" s="77"/>
      <c r="EYG2565" s="77"/>
      <c r="EYH2565" s="77"/>
      <c r="EYI2565" s="77"/>
      <c r="EYJ2565" s="77"/>
      <c r="EYK2565" s="77"/>
      <c r="EYL2565" s="77"/>
      <c r="EYM2565" s="77"/>
      <c r="EYN2565" s="77"/>
      <c r="EYO2565" s="77"/>
      <c r="EYP2565" s="77"/>
      <c r="EYQ2565" s="77"/>
      <c r="EYR2565" s="77"/>
      <c r="EYS2565" s="77"/>
      <c r="EYT2565" s="77"/>
      <c r="EYU2565" s="77"/>
      <c r="EYV2565" s="77"/>
      <c r="EYW2565" s="77"/>
      <c r="EYX2565" s="77"/>
      <c r="EYY2565" s="77"/>
      <c r="EYZ2565" s="77"/>
      <c r="EZA2565" s="77"/>
      <c r="EZB2565" s="77"/>
      <c r="EZC2565" s="77"/>
      <c r="EZD2565" s="77"/>
      <c r="EZE2565" s="77"/>
      <c r="EZF2565" s="77"/>
      <c r="EZG2565" s="77"/>
      <c r="EZH2565" s="77"/>
      <c r="EZI2565" s="77"/>
      <c r="EZJ2565" s="77"/>
      <c r="EZK2565" s="77"/>
      <c r="EZL2565" s="77"/>
      <c r="EZM2565" s="77"/>
      <c r="EZN2565" s="77"/>
      <c r="EZO2565" s="77"/>
      <c r="EZP2565" s="77"/>
      <c r="EZQ2565" s="77"/>
      <c r="EZR2565" s="77"/>
      <c r="EZS2565" s="77"/>
      <c r="EZT2565" s="77"/>
      <c r="EZU2565" s="77"/>
      <c r="EZV2565" s="77"/>
      <c r="EZW2565" s="77"/>
      <c r="EZX2565" s="77"/>
      <c r="EZY2565" s="77"/>
      <c r="EZZ2565" s="77"/>
      <c r="FAA2565" s="77"/>
      <c r="FAB2565" s="77"/>
      <c r="FAC2565" s="77"/>
      <c r="FAD2565" s="77"/>
      <c r="FAE2565" s="77"/>
      <c r="FAF2565" s="77"/>
      <c r="FAG2565" s="77"/>
      <c r="FAH2565" s="77"/>
      <c r="FAI2565" s="77"/>
      <c r="FAJ2565" s="77"/>
      <c r="FAK2565" s="77"/>
      <c r="FAL2565" s="77"/>
      <c r="FAM2565" s="77"/>
      <c r="FAN2565" s="77"/>
      <c r="FAO2565" s="77"/>
      <c r="FAP2565" s="77"/>
      <c r="FAQ2565" s="77"/>
      <c r="FAR2565" s="77"/>
      <c r="FAS2565" s="77"/>
      <c r="FAT2565" s="77"/>
      <c r="FAU2565" s="77"/>
      <c r="FAV2565" s="77"/>
      <c r="FAW2565" s="77"/>
      <c r="FAX2565" s="77"/>
      <c r="FAY2565" s="77"/>
      <c r="FAZ2565" s="77"/>
      <c r="FBA2565" s="77"/>
      <c r="FBB2565" s="77"/>
      <c r="FBC2565" s="77"/>
      <c r="FBD2565" s="77"/>
      <c r="FBE2565" s="77"/>
      <c r="FBF2565" s="77"/>
      <c r="FBG2565" s="77"/>
      <c r="FBH2565" s="77"/>
      <c r="FBI2565" s="77"/>
      <c r="FBJ2565" s="77"/>
      <c r="FBK2565" s="77"/>
      <c r="FBL2565" s="77"/>
      <c r="FBM2565" s="77"/>
      <c r="FBN2565" s="77"/>
      <c r="FBO2565" s="77"/>
      <c r="FBP2565" s="77"/>
      <c r="FBQ2565" s="77"/>
      <c r="FBR2565" s="77"/>
      <c r="FBS2565" s="77"/>
      <c r="FBT2565" s="77"/>
      <c r="FBU2565" s="77"/>
      <c r="FBV2565" s="77"/>
      <c r="FBW2565" s="77"/>
      <c r="FBX2565" s="77"/>
      <c r="FBY2565" s="77"/>
      <c r="FBZ2565" s="77"/>
      <c r="FCA2565" s="77"/>
      <c r="FCB2565" s="77"/>
      <c r="FCC2565" s="77"/>
      <c r="FCD2565" s="77"/>
      <c r="FCE2565" s="77"/>
      <c r="FCF2565" s="77"/>
      <c r="FCG2565" s="77"/>
      <c r="FCH2565" s="77"/>
      <c r="FCI2565" s="77"/>
      <c r="FCJ2565" s="77"/>
      <c r="FCK2565" s="77"/>
      <c r="FCL2565" s="77"/>
      <c r="FCM2565" s="77"/>
      <c r="FCN2565" s="77"/>
      <c r="FCO2565" s="77"/>
      <c r="FCP2565" s="77"/>
      <c r="FCQ2565" s="77"/>
      <c r="FCR2565" s="77"/>
      <c r="FCS2565" s="77"/>
      <c r="FCT2565" s="77"/>
      <c r="FCU2565" s="77"/>
      <c r="FCV2565" s="77"/>
      <c r="FCW2565" s="77"/>
      <c r="FCX2565" s="77"/>
      <c r="FCY2565" s="77"/>
      <c r="FCZ2565" s="77"/>
      <c r="FDA2565" s="77"/>
      <c r="FDB2565" s="77"/>
      <c r="FDC2565" s="77"/>
      <c r="FDD2565" s="77"/>
      <c r="FDE2565" s="77"/>
      <c r="FDF2565" s="77"/>
      <c r="FDG2565" s="77"/>
      <c r="FDH2565" s="77"/>
      <c r="FDI2565" s="77"/>
      <c r="FDJ2565" s="77"/>
      <c r="FDK2565" s="77"/>
      <c r="FDL2565" s="77"/>
      <c r="FDM2565" s="77"/>
      <c r="FDN2565" s="77"/>
      <c r="FDO2565" s="77"/>
      <c r="FDP2565" s="77"/>
      <c r="FDQ2565" s="77"/>
      <c r="FDR2565" s="77"/>
      <c r="FDS2565" s="77"/>
      <c r="FDT2565" s="77"/>
      <c r="FDU2565" s="77"/>
      <c r="FDV2565" s="77"/>
      <c r="FDW2565" s="77"/>
      <c r="FDX2565" s="77"/>
      <c r="FDY2565" s="77"/>
      <c r="FDZ2565" s="77"/>
      <c r="FEA2565" s="77"/>
      <c r="FEB2565" s="77"/>
      <c r="FEC2565" s="77"/>
      <c r="FED2565" s="77"/>
      <c r="FEE2565" s="77"/>
      <c r="FEF2565" s="77"/>
      <c r="FEG2565" s="77"/>
      <c r="FEH2565" s="77"/>
      <c r="FEI2565" s="77"/>
      <c r="FEJ2565" s="77"/>
      <c r="FEK2565" s="77"/>
      <c r="FEL2565" s="77"/>
      <c r="FEM2565" s="77"/>
      <c r="FEN2565" s="77"/>
      <c r="FEO2565" s="77"/>
      <c r="FEP2565" s="77"/>
      <c r="FEQ2565" s="77"/>
      <c r="FER2565" s="77"/>
      <c r="FES2565" s="77"/>
      <c r="FET2565" s="77"/>
      <c r="FEU2565" s="77"/>
      <c r="FEV2565" s="77"/>
      <c r="FEW2565" s="77"/>
      <c r="FEX2565" s="77"/>
      <c r="FEY2565" s="77"/>
      <c r="FEZ2565" s="77"/>
      <c r="FFA2565" s="77"/>
      <c r="FFB2565" s="77"/>
      <c r="FFC2565" s="77"/>
      <c r="FFD2565" s="77"/>
      <c r="FFE2565" s="77"/>
      <c r="FFF2565" s="77"/>
      <c r="FFG2565" s="77"/>
      <c r="FFH2565" s="77"/>
      <c r="FFI2565" s="77"/>
      <c r="FFJ2565" s="77"/>
      <c r="FFK2565" s="77"/>
      <c r="FFL2565" s="77"/>
      <c r="FFM2565" s="77"/>
      <c r="FFN2565" s="77"/>
      <c r="FFO2565" s="77"/>
      <c r="FFP2565" s="77"/>
      <c r="FFQ2565" s="77"/>
      <c r="FFR2565" s="77"/>
      <c r="FFS2565" s="77"/>
      <c r="FFT2565" s="77"/>
      <c r="FFU2565" s="77"/>
      <c r="FFV2565" s="77"/>
      <c r="FFW2565" s="77"/>
      <c r="FFX2565" s="77"/>
      <c r="FFY2565" s="77"/>
      <c r="FFZ2565" s="77"/>
      <c r="FGA2565" s="77"/>
      <c r="FGB2565" s="77"/>
      <c r="FGC2565" s="77"/>
      <c r="FGD2565" s="77"/>
      <c r="FGE2565" s="77"/>
      <c r="FGF2565" s="77"/>
      <c r="FGG2565" s="77"/>
      <c r="FGH2565" s="77"/>
      <c r="FGI2565" s="77"/>
      <c r="FGJ2565" s="77"/>
      <c r="FGK2565" s="77"/>
      <c r="FGL2565" s="77"/>
      <c r="FGM2565" s="77"/>
      <c r="FGN2565" s="77"/>
      <c r="FGO2565" s="77"/>
      <c r="FGP2565" s="77"/>
      <c r="FGQ2565" s="77"/>
      <c r="FGR2565" s="77"/>
      <c r="FGS2565" s="77"/>
      <c r="FGT2565" s="77"/>
      <c r="FGU2565" s="77"/>
      <c r="FGV2565" s="77"/>
      <c r="FGW2565" s="77"/>
      <c r="FGX2565" s="77"/>
      <c r="FGY2565" s="77"/>
      <c r="FGZ2565" s="77"/>
      <c r="FHA2565" s="77"/>
      <c r="FHB2565" s="77"/>
      <c r="FHC2565" s="77"/>
      <c r="FHD2565" s="77"/>
      <c r="FHE2565" s="77"/>
      <c r="FHF2565" s="77"/>
      <c r="FHG2565" s="77"/>
      <c r="FHH2565" s="77"/>
      <c r="FHI2565" s="77"/>
      <c r="FHJ2565" s="77"/>
      <c r="FHK2565" s="77"/>
      <c r="FHL2565" s="77"/>
      <c r="FHM2565" s="77"/>
      <c r="FHN2565" s="77"/>
      <c r="FHO2565" s="77"/>
      <c r="FHP2565" s="77"/>
      <c r="FHQ2565" s="77"/>
      <c r="FHR2565" s="77"/>
      <c r="FHS2565" s="77"/>
      <c r="FHT2565" s="77"/>
      <c r="FHU2565" s="77"/>
      <c r="FHV2565" s="77"/>
      <c r="FHW2565" s="77"/>
      <c r="FHX2565" s="77"/>
      <c r="FHY2565" s="77"/>
      <c r="FHZ2565" s="77"/>
      <c r="FIA2565" s="77"/>
      <c r="FIB2565" s="77"/>
      <c r="FIC2565" s="77"/>
      <c r="FID2565" s="77"/>
      <c r="FIE2565" s="77"/>
      <c r="FIF2565" s="77"/>
      <c r="FIG2565" s="77"/>
      <c r="FIH2565" s="77"/>
      <c r="FII2565" s="77"/>
      <c r="FIJ2565" s="77"/>
      <c r="FIK2565" s="77"/>
      <c r="FIL2565" s="77"/>
      <c r="FIM2565" s="77"/>
      <c r="FIN2565" s="77"/>
      <c r="FIO2565" s="77"/>
      <c r="FIP2565" s="77"/>
      <c r="FIQ2565" s="77"/>
      <c r="FIR2565" s="77"/>
      <c r="FIS2565" s="77"/>
      <c r="FIT2565" s="77"/>
      <c r="FIU2565" s="77"/>
      <c r="FIV2565" s="77"/>
      <c r="FIW2565" s="77"/>
      <c r="FIX2565" s="77"/>
      <c r="FIY2565" s="77"/>
      <c r="FIZ2565" s="77"/>
      <c r="FJA2565" s="77"/>
      <c r="FJB2565" s="77"/>
      <c r="FJC2565" s="77"/>
      <c r="FJD2565" s="77"/>
      <c r="FJE2565" s="77"/>
      <c r="FJF2565" s="77"/>
      <c r="FJG2565" s="77"/>
      <c r="FJH2565" s="77"/>
      <c r="FJI2565" s="77"/>
      <c r="FJJ2565" s="77"/>
      <c r="FJK2565" s="77"/>
      <c r="FJL2565" s="77"/>
      <c r="FJM2565" s="77"/>
      <c r="FJN2565" s="77"/>
      <c r="FJO2565" s="77"/>
      <c r="FJP2565" s="77"/>
      <c r="FJQ2565" s="77"/>
      <c r="FJR2565" s="77"/>
      <c r="FJS2565" s="77"/>
      <c r="FJT2565" s="77"/>
      <c r="FJU2565" s="77"/>
      <c r="FJV2565" s="77"/>
      <c r="FJW2565" s="77"/>
      <c r="FJX2565" s="77"/>
      <c r="FJY2565" s="77"/>
      <c r="FJZ2565" s="77"/>
      <c r="FKA2565" s="77"/>
      <c r="FKB2565" s="77"/>
      <c r="FKC2565" s="77"/>
      <c r="FKD2565" s="77"/>
      <c r="FKE2565" s="77"/>
      <c r="FKF2565" s="77"/>
      <c r="FKG2565" s="77"/>
      <c r="FKH2565" s="77"/>
      <c r="FKI2565" s="77"/>
      <c r="FKJ2565" s="77"/>
      <c r="FKK2565" s="77"/>
      <c r="FKL2565" s="77"/>
      <c r="FKM2565" s="77"/>
      <c r="FKN2565" s="77"/>
      <c r="FKO2565" s="77"/>
      <c r="FKP2565" s="77"/>
      <c r="FKQ2565" s="77"/>
      <c r="FKR2565" s="77"/>
      <c r="FKS2565" s="77"/>
      <c r="FKT2565" s="77"/>
      <c r="FKU2565" s="77"/>
      <c r="FKV2565" s="77"/>
      <c r="FKW2565" s="77"/>
      <c r="FKX2565" s="77"/>
      <c r="FKY2565" s="77"/>
      <c r="FKZ2565" s="77"/>
      <c r="FLA2565" s="77"/>
      <c r="FLB2565" s="77"/>
      <c r="FLC2565" s="77"/>
      <c r="FLD2565" s="77"/>
      <c r="FLE2565" s="77"/>
      <c r="FLF2565" s="77"/>
      <c r="FLG2565" s="77"/>
      <c r="FLH2565" s="77"/>
      <c r="FLI2565" s="77"/>
      <c r="FLJ2565" s="77"/>
      <c r="FLK2565" s="77"/>
      <c r="FLL2565" s="77"/>
      <c r="FLM2565" s="77"/>
      <c r="FLN2565" s="77"/>
      <c r="FLO2565" s="77"/>
      <c r="FLP2565" s="77"/>
      <c r="FLQ2565" s="77"/>
      <c r="FLR2565" s="77"/>
      <c r="FLS2565" s="77"/>
      <c r="FLT2565" s="77"/>
      <c r="FLU2565" s="77"/>
      <c r="FLV2565" s="77"/>
      <c r="FLW2565" s="77"/>
      <c r="FLX2565" s="77"/>
      <c r="FLY2565" s="77"/>
      <c r="FLZ2565" s="77"/>
      <c r="FMA2565" s="77"/>
      <c r="FMB2565" s="77"/>
      <c r="FMC2565" s="77"/>
      <c r="FMD2565" s="77"/>
      <c r="FME2565" s="77"/>
      <c r="FMF2565" s="77"/>
      <c r="FMG2565" s="77"/>
      <c r="FMH2565" s="77"/>
      <c r="FMI2565" s="77"/>
      <c r="FMJ2565" s="77"/>
      <c r="FMK2565" s="77"/>
      <c r="FML2565" s="77"/>
      <c r="FMM2565" s="77"/>
      <c r="FMN2565" s="77"/>
      <c r="FMO2565" s="77"/>
      <c r="FMP2565" s="77"/>
      <c r="FMQ2565" s="77"/>
      <c r="FMR2565" s="77"/>
      <c r="FMS2565" s="77"/>
      <c r="FMT2565" s="77"/>
      <c r="FMU2565" s="77"/>
      <c r="FMV2565" s="77"/>
      <c r="FMW2565" s="77"/>
      <c r="FMX2565" s="77"/>
      <c r="FMY2565" s="77"/>
      <c r="FMZ2565" s="77"/>
      <c r="FNA2565" s="77"/>
      <c r="FNB2565" s="77"/>
      <c r="FNC2565" s="77"/>
      <c r="FND2565" s="77"/>
      <c r="FNE2565" s="77"/>
      <c r="FNF2565" s="77"/>
      <c r="FNG2565" s="77"/>
      <c r="FNH2565" s="77"/>
      <c r="FNI2565" s="77"/>
      <c r="FNJ2565" s="77"/>
      <c r="FNK2565" s="77"/>
      <c r="FNL2565" s="77"/>
      <c r="FNM2565" s="77"/>
      <c r="FNN2565" s="77"/>
      <c r="FNO2565" s="77"/>
      <c r="FNP2565" s="77"/>
      <c r="FNQ2565" s="77"/>
      <c r="FNR2565" s="77"/>
      <c r="FNS2565" s="77"/>
      <c r="FNT2565" s="77"/>
      <c r="FNU2565" s="77"/>
      <c r="FNV2565" s="77"/>
      <c r="FNW2565" s="77"/>
      <c r="FNX2565" s="77"/>
      <c r="FNY2565" s="77"/>
      <c r="FNZ2565" s="77"/>
      <c r="FOA2565" s="77"/>
      <c r="FOB2565" s="77"/>
      <c r="FOC2565" s="77"/>
      <c r="FOD2565" s="77"/>
      <c r="FOE2565" s="77"/>
      <c r="FOF2565" s="77"/>
      <c r="FOG2565" s="77"/>
      <c r="FOH2565" s="77"/>
      <c r="FOI2565" s="77"/>
      <c r="FOJ2565" s="77"/>
      <c r="FOK2565" s="77"/>
      <c r="FOL2565" s="77"/>
      <c r="FOM2565" s="77"/>
      <c r="FON2565" s="77"/>
      <c r="FOO2565" s="77"/>
      <c r="FOP2565" s="77"/>
      <c r="FOQ2565" s="77"/>
      <c r="FOR2565" s="77"/>
      <c r="FOS2565" s="77"/>
      <c r="FOT2565" s="77"/>
      <c r="FOU2565" s="77"/>
      <c r="FOV2565" s="77"/>
      <c r="FOW2565" s="77"/>
      <c r="FOX2565" s="77"/>
      <c r="FOY2565" s="77"/>
      <c r="FOZ2565" s="77"/>
      <c r="FPA2565" s="77"/>
      <c r="FPB2565" s="77"/>
      <c r="FPC2565" s="77"/>
      <c r="FPD2565" s="77"/>
      <c r="FPE2565" s="77"/>
      <c r="FPF2565" s="77"/>
      <c r="FPG2565" s="77"/>
      <c r="FPH2565" s="77"/>
      <c r="FPI2565" s="77"/>
      <c r="FPJ2565" s="77"/>
      <c r="FPK2565" s="77"/>
      <c r="FPL2565" s="77"/>
      <c r="FPM2565" s="77"/>
      <c r="FPN2565" s="77"/>
      <c r="FPO2565" s="77"/>
      <c r="FPP2565" s="77"/>
      <c r="FPQ2565" s="77"/>
      <c r="FPR2565" s="77"/>
      <c r="FPS2565" s="77"/>
      <c r="FPT2565" s="77"/>
      <c r="FPU2565" s="77"/>
      <c r="FPV2565" s="77"/>
      <c r="FPW2565" s="77"/>
      <c r="FPX2565" s="77"/>
      <c r="FPY2565" s="77"/>
      <c r="FPZ2565" s="77"/>
      <c r="FQA2565" s="77"/>
      <c r="FQB2565" s="77"/>
      <c r="FQC2565" s="77"/>
      <c r="FQD2565" s="77"/>
      <c r="FQE2565" s="77"/>
      <c r="FQF2565" s="77"/>
      <c r="FQG2565" s="77"/>
      <c r="FQH2565" s="77"/>
      <c r="FQI2565" s="77"/>
      <c r="FQJ2565" s="77"/>
      <c r="FQK2565" s="77"/>
      <c r="FQL2565" s="77"/>
      <c r="FQM2565" s="77"/>
      <c r="FQN2565" s="77"/>
      <c r="FQO2565" s="77"/>
      <c r="FQP2565" s="77"/>
      <c r="FQQ2565" s="77"/>
      <c r="FQR2565" s="77"/>
      <c r="FQS2565" s="77"/>
      <c r="FQT2565" s="77"/>
      <c r="FQU2565" s="77"/>
      <c r="FQV2565" s="77"/>
      <c r="FQW2565" s="77"/>
      <c r="FQX2565" s="77"/>
      <c r="FQY2565" s="77"/>
      <c r="FQZ2565" s="77"/>
      <c r="FRA2565" s="77"/>
      <c r="FRB2565" s="77"/>
      <c r="FRC2565" s="77"/>
      <c r="FRD2565" s="77"/>
      <c r="FRE2565" s="77"/>
      <c r="FRF2565" s="77"/>
      <c r="FRG2565" s="77"/>
      <c r="FRH2565" s="77"/>
      <c r="FRI2565" s="77"/>
      <c r="FRJ2565" s="77"/>
      <c r="FRK2565" s="77"/>
      <c r="FRL2565" s="77"/>
      <c r="FRM2565" s="77"/>
      <c r="FRN2565" s="77"/>
      <c r="FRO2565" s="77"/>
      <c r="FRP2565" s="77"/>
      <c r="FRQ2565" s="77"/>
      <c r="FRR2565" s="77"/>
      <c r="FRS2565" s="77"/>
      <c r="FRT2565" s="77"/>
      <c r="FRU2565" s="77"/>
      <c r="FRV2565" s="77"/>
      <c r="FRW2565" s="77"/>
      <c r="FRX2565" s="77"/>
      <c r="FRY2565" s="77"/>
      <c r="FRZ2565" s="77"/>
      <c r="FSA2565" s="77"/>
      <c r="FSB2565" s="77"/>
      <c r="FSC2565" s="77"/>
      <c r="FSD2565" s="77"/>
      <c r="FSE2565" s="77"/>
      <c r="FSF2565" s="77"/>
      <c r="FSG2565" s="77"/>
      <c r="FSH2565" s="77"/>
      <c r="FSI2565" s="77"/>
      <c r="FSJ2565" s="77"/>
      <c r="FSK2565" s="77"/>
      <c r="FSL2565" s="77"/>
      <c r="FSM2565" s="77"/>
      <c r="FSN2565" s="77"/>
      <c r="FSO2565" s="77"/>
      <c r="FSP2565" s="77"/>
      <c r="FSQ2565" s="77"/>
      <c r="FSR2565" s="77"/>
      <c r="FSS2565" s="77"/>
      <c r="FST2565" s="77"/>
      <c r="FSU2565" s="77"/>
      <c r="FSV2565" s="77"/>
      <c r="FSW2565" s="77"/>
      <c r="FSX2565" s="77"/>
      <c r="FSY2565" s="77"/>
      <c r="FSZ2565" s="77"/>
      <c r="FTA2565" s="77"/>
      <c r="FTB2565" s="77"/>
      <c r="FTC2565" s="77"/>
      <c r="FTD2565" s="77"/>
      <c r="FTE2565" s="77"/>
      <c r="FTF2565" s="77"/>
      <c r="FTG2565" s="77"/>
      <c r="FTH2565" s="77"/>
      <c r="FTI2565" s="77"/>
      <c r="FTJ2565" s="77"/>
      <c r="FTK2565" s="77"/>
      <c r="FTL2565" s="77"/>
      <c r="FTM2565" s="77"/>
      <c r="FTN2565" s="77"/>
      <c r="FTO2565" s="77"/>
      <c r="FTP2565" s="77"/>
      <c r="FTQ2565" s="77"/>
      <c r="FTR2565" s="77"/>
      <c r="FTS2565" s="77"/>
      <c r="FTT2565" s="77"/>
      <c r="FTU2565" s="77"/>
      <c r="FTV2565" s="77"/>
      <c r="FTW2565" s="77"/>
      <c r="FTX2565" s="77"/>
      <c r="FTY2565" s="77"/>
      <c r="FTZ2565" s="77"/>
      <c r="FUA2565" s="77"/>
      <c r="FUB2565" s="77"/>
      <c r="FUC2565" s="77"/>
      <c r="FUD2565" s="77"/>
      <c r="FUE2565" s="77"/>
      <c r="FUF2565" s="77"/>
      <c r="FUG2565" s="77"/>
      <c r="FUH2565" s="77"/>
      <c r="FUI2565" s="77"/>
      <c r="FUJ2565" s="77"/>
      <c r="FUK2565" s="77"/>
      <c r="FUL2565" s="77"/>
      <c r="FUM2565" s="77"/>
      <c r="FUN2565" s="77"/>
      <c r="FUO2565" s="77"/>
      <c r="FUP2565" s="77"/>
      <c r="FUQ2565" s="77"/>
      <c r="FUR2565" s="77"/>
      <c r="FUS2565" s="77"/>
      <c r="FUT2565" s="77"/>
      <c r="FUU2565" s="77"/>
      <c r="FUV2565" s="77"/>
      <c r="FUW2565" s="77"/>
      <c r="FUX2565" s="77"/>
      <c r="FUY2565" s="77"/>
      <c r="FUZ2565" s="77"/>
      <c r="FVA2565" s="77"/>
      <c r="FVB2565" s="77"/>
      <c r="FVC2565" s="77"/>
      <c r="FVD2565" s="77"/>
      <c r="FVE2565" s="77"/>
      <c r="FVF2565" s="77"/>
      <c r="FVG2565" s="77"/>
      <c r="FVH2565" s="77"/>
      <c r="FVI2565" s="77"/>
      <c r="FVJ2565" s="77"/>
      <c r="FVK2565" s="77"/>
      <c r="FVL2565" s="77"/>
      <c r="FVM2565" s="77"/>
      <c r="FVN2565" s="77"/>
      <c r="FVO2565" s="77"/>
      <c r="FVP2565" s="77"/>
      <c r="FVQ2565" s="77"/>
      <c r="FVR2565" s="77"/>
      <c r="FVS2565" s="77"/>
      <c r="FVT2565" s="77"/>
      <c r="FVU2565" s="77"/>
      <c r="FVV2565" s="77"/>
      <c r="FVW2565" s="77"/>
      <c r="FVX2565" s="77"/>
      <c r="FVY2565" s="77"/>
      <c r="FVZ2565" s="77"/>
      <c r="FWA2565" s="77"/>
      <c r="FWB2565" s="77"/>
      <c r="FWC2565" s="77"/>
      <c r="FWD2565" s="77"/>
      <c r="FWE2565" s="77"/>
      <c r="FWF2565" s="77"/>
      <c r="FWG2565" s="77"/>
      <c r="FWH2565" s="77"/>
      <c r="FWI2565" s="77"/>
      <c r="FWJ2565" s="77"/>
      <c r="FWK2565" s="77"/>
      <c r="FWL2565" s="77"/>
      <c r="FWM2565" s="77"/>
      <c r="FWN2565" s="77"/>
      <c r="FWO2565" s="77"/>
      <c r="FWP2565" s="77"/>
      <c r="FWQ2565" s="77"/>
      <c r="FWR2565" s="77"/>
      <c r="FWS2565" s="77"/>
      <c r="FWT2565" s="77"/>
      <c r="FWU2565" s="77"/>
      <c r="FWV2565" s="77"/>
      <c r="FWW2565" s="77"/>
      <c r="FWX2565" s="77"/>
      <c r="FWY2565" s="77"/>
      <c r="FWZ2565" s="77"/>
      <c r="FXA2565" s="77"/>
      <c r="FXB2565" s="77"/>
      <c r="FXC2565" s="77"/>
      <c r="FXD2565" s="77"/>
      <c r="FXE2565" s="77"/>
      <c r="FXF2565" s="77"/>
      <c r="FXG2565" s="77"/>
      <c r="FXH2565" s="77"/>
      <c r="FXI2565" s="77"/>
      <c r="FXJ2565" s="77"/>
      <c r="FXK2565" s="77"/>
      <c r="FXL2565" s="77"/>
      <c r="FXM2565" s="77"/>
      <c r="FXN2565" s="77"/>
      <c r="FXO2565" s="77"/>
      <c r="FXP2565" s="77"/>
      <c r="FXQ2565" s="77"/>
      <c r="FXR2565" s="77"/>
      <c r="FXS2565" s="77"/>
      <c r="FXT2565" s="77"/>
      <c r="FXU2565" s="77"/>
      <c r="FXV2565" s="77"/>
      <c r="FXW2565" s="77"/>
      <c r="FXX2565" s="77"/>
      <c r="FXY2565" s="77"/>
      <c r="FXZ2565" s="77"/>
      <c r="FYA2565" s="77"/>
      <c r="FYB2565" s="77"/>
      <c r="FYC2565" s="77"/>
      <c r="FYD2565" s="77"/>
      <c r="FYE2565" s="77"/>
      <c r="FYF2565" s="77"/>
      <c r="FYG2565" s="77"/>
      <c r="FYH2565" s="77"/>
      <c r="FYI2565" s="77"/>
      <c r="FYJ2565" s="77"/>
      <c r="FYK2565" s="77"/>
      <c r="FYL2565" s="77"/>
      <c r="FYM2565" s="77"/>
      <c r="FYN2565" s="77"/>
      <c r="FYO2565" s="77"/>
      <c r="FYP2565" s="77"/>
      <c r="FYQ2565" s="77"/>
      <c r="FYR2565" s="77"/>
      <c r="FYS2565" s="77"/>
      <c r="FYT2565" s="77"/>
      <c r="FYU2565" s="77"/>
      <c r="FYV2565" s="77"/>
      <c r="FYW2565" s="77"/>
      <c r="FYX2565" s="77"/>
      <c r="FYY2565" s="77"/>
      <c r="FYZ2565" s="77"/>
      <c r="FZA2565" s="77"/>
      <c r="FZB2565" s="77"/>
      <c r="FZC2565" s="77"/>
      <c r="FZD2565" s="77"/>
      <c r="FZE2565" s="77"/>
      <c r="FZF2565" s="77"/>
      <c r="FZG2565" s="77"/>
      <c r="FZH2565" s="77"/>
      <c r="FZI2565" s="77"/>
      <c r="FZJ2565" s="77"/>
      <c r="FZK2565" s="77"/>
      <c r="FZL2565" s="77"/>
      <c r="FZM2565" s="77"/>
      <c r="FZN2565" s="77"/>
      <c r="FZO2565" s="77"/>
      <c r="FZP2565" s="77"/>
      <c r="FZQ2565" s="77"/>
      <c r="FZR2565" s="77"/>
      <c r="FZS2565" s="77"/>
      <c r="FZT2565" s="77"/>
      <c r="FZU2565" s="77"/>
      <c r="FZV2565" s="77"/>
      <c r="FZW2565" s="77"/>
      <c r="FZX2565" s="77"/>
      <c r="FZY2565" s="77"/>
      <c r="FZZ2565" s="77"/>
      <c r="GAA2565" s="77"/>
      <c r="GAB2565" s="77"/>
      <c r="GAC2565" s="77"/>
      <c r="GAD2565" s="77"/>
      <c r="GAE2565" s="77"/>
      <c r="GAF2565" s="77"/>
      <c r="GAG2565" s="77"/>
      <c r="GAH2565" s="77"/>
      <c r="GAI2565" s="77"/>
      <c r="GAJ2565" s="77"/>
      <c r="GAK2565" s="77"/>
      <c r="GAL2565" s="77"/>
      <c r="GAM2565" s="77"/>
      <c r="GAN2565" s="77"/>
      <c r="GAO2565" s="77"/>
      <c r="GAP2565" s="77"/>
      <c r="GAQ2565" s="77"/>
      <c r="GAR2565" s="77"/>
      <c r="GAS2565" s="77"/>
      <c r="GAT2565" s="77"/>
      <c r="GAU2565" s="77"/>
      <c r="GAV2565" s="77"/>
      <c r="GAW2565" s="77"/>
      <c r="GAX2565" s="77"/>
      <c r="GAY2565" s="77"/>
      <c r="GAZ2565" s="77"/>
      <c r="GBA2565" s="77"/>
      <c r="GBB2565" s="77"/>
      <c r="GBC2565" s="77"/>
      <c r="GBD2565" s="77"/>
      <c r="GBE2565" s="77"/>
      <c r="GBF2565" s="77"/>
      <c r="GBG2565" s="77"/>
      <c r="GBH2565" s="77"/>
      <c r="GBI2565" s="77"/>
      <c r="GBJ2565" s="77"/>
      <c r="GBK2565" s="77"/>
      <c r="GBL2565" s="77"/>
      <c r="GBM2565" s="77"/>
      <c r="GBN2565" s="77"/>
      <c r="GBO2565" s="77"/>
      <c r="GBP2565" s="77"/>
      <c r="GBQ2565" s="77"/>
      <c r="GBR2565" s="77"/>
      <c r="GBS2565" s="77"/>
      <c r="GBT2565" s="77"/>
      <c r="GBU2565" s="77"/>
      <c r="GBV2565" s="77"/>
      <c r="GBW2565" s="77"/>
      <c r="GBX2565" s="77"/>
      <c r="GBY2565" s="77"/>
      <c r="GBZ2565" s="77"/>
      <c r="GCA2565" s="77"/>
      <c r="GCB2565" s="77"/>
      <c r="GCC2565" s="77"/>
      <c r="GCD2565" s="77"/>
      <c r="GCE2565" s="77"/>
      <c r="GCF2565" s="77"/>
      <c r="GCG2565" s="77"/>
      <c r="GCH2565" s="77"/>
      <c r="GCI2565" s="77"/>
      <c r="GCJ2565" s="77"/>
      <c r="GCK2565" s="77"/>
      <c r="GCL2565" s="77"/>
      <c r="GCM2565" s="77"/>
      <c r="GCN2565" s="77"/>
      <c r="GCO2565" s="77"/>
      <c r="GCP2565" s="77"/>
      <c r="GCQ2565" s="77"/>
      <c r="GCR2565" s="77"/>
      <c r="GCS2565" s="77"/>
      <c r="GCT2565" s="77"/>
      <c r="GCU2565" s="77"/>
      <c r="GCV2565" s="77"/>
      <c r="GCW2565" s="77"/>
      <c r="GCX2565" s="77"/>
      <c r="GCY2565" s="77"/>
      <c r="GCZ2565" s="77"/>
      <c r="GDA2565" s="77"/>
      <c r="GDB2565" s="77"/>
      <c r="GDC2565" s="77"/>
      <c r="GDD2565" s="77"/>
      <c r="GDE2565" s="77"/>
      <c r="GDF2565" s="77"/>
      <c r="GDG2565" s="77"/>
      <c r="GDH2565" s="77"/>
      <c r="GDI2565" s="77"/>
      <c r="GDJ2565" s="77"/>
      <c r="GDK2565" s="77"/>
      <c r="GDL2565" s="77"/>
      <c r="GDM2565" s="77"/>
      <c r="GDN2565" s="77"/>
      <c r="GDO2565" s="77"/>
      <c r="GDP2565" s="77"/>
      <c r="GDQ2565" s="77"/>
      <c r="GDR2565" s="77"/>
      <c r="GDS2565" s="77"/>
      <c r="GDT2565" s="77"/>
      <c r="GDU2565" s="77"/>
      <c r="GDV2565" s="77"/>
      <c r="GDW2565" s="77"/>
      <c r="GDX2565" s="77"/>
      <c r="GDY2565" s="77"/>
      <c r="GDZ2565" s="77"/>
      <c r="GEA2565" s="77"/>
      <c r="GEB2565" s="77"/>
      <c r="GEC2565" s="77"/>
      <c r="GED2565" s="77"/>
      <c r="GEE2565" s="77"/>
      <c r="GEF2565" s="77"/>
      <c r="GEG2565" s="77"/>
      <c r="GEH2565" s="77"/>
      <c r="GEI2565" s="77"/>
      <c r="GEJ2565" s="77"/>
      <c r="GEK2565" s="77"/>
      <c r="GEL2565" s="77"/>
      <c r="GEM2565" s="77"/>
      <c r="GEN2565" s="77"/>
      <c r="GEO2565" s="77"/>
      <c r="GEP2565" s="77"/>
      <c r="GEQ2565" s="77"/>
      <c r="GER2565" s="77"/>
      <c r="GES2565" s="77"/>
      <c r="GET2565" s="77"/>
      <c r="GEU2565" s="77"/>
      <c r="GEV2565" s="77"/>
      <c r="GEW2565" s="77"/>
      <c r="GEX2565" s="77"/>
      <c r="GEY2565" s="77"/>
      <c r="GEZ2565" s="77"/>
      <c r="GFA2565" s="77"/>
      <c r="GFB2565" s="77"/>
      <c r="GFC2565" s="77"/>
      <c r="GFD2565" s="77"/>
      <c r="GFE2565" s="77"/>
      <c r="GFF2565" s="77"/>
      <c r="GFG2565" s="77"/>
      <c r="GFH2565" s="77"/>
      <c r="GFI2565" s="77"/>
      <c r="GFJ2565" s="77"/>
      <c r="GFK2565" s="77"/>
      <c r="GFL2565" s="77"/>
      <c r="GFM2565" s="77"/>
      <c r="GFN2565" s="77"/>
      <c r="GFO2565" s="77"/>
      <c r="GFP2565" s="77"/>
      <c r="GFQ2565" s="77"/>
      <c r="GFR2565" s="77"/>
      <c r="GFS2565" s="77"/>
      <c r="GFT2565" s="77"/>
      <c r="GFU2565" s="77"/>
      <c r="GFV2565" s="77"/>
      <c r="GFW2565" s="77"/>
      <c r="GFX2565" s="77"/>
      <c r="GFY2565" s="77"/>
      <c r="GFZ2565" s="77"/>
      <c r="GGA2565" s="77"/>
      <c r="GGB2565" s="77"/>
      <c r="GGC2565" s="77"/>
      <c r="GGD2565" s="77"/>
      <c r="GGE2565" s="77"/>
      <c r="GGF2565" s="77"/>
      <c r="GGG2565" s="77"/>
      <c r="GGH2565" s="77"/>
      <c r="GGI2565" s="77"/>
      <c r="GGJ2565" s="77"/>
      <c r="GGK2565" s="77"/>
      <c r="GGL2565" s="77"/>
      <c r="GGM2565" s="77"/>
      <c r="GGN2565" s="77"/>
      <c r="GGO2565" s="77"/>
      <c r="GGP2565" s="77"/>
      <c r="GGQ2565" s="77"/>
      <c r="GGR2565" s="77"/>
      <c r="GGS2565" s="77"/>
      <c r="GGT2565" s="77"/>
      <c r="GGU2565" s="77"/>
      <c r="GGV2565" s="77"/>
      <c r="GGW2565" s="77"/>
      <c r="GGX2565" s="77"/>
      <c r="GGY2565" s="77"/>
      <c r="GGZ2565" s="77"/>
      <c r="GHA2565" s="77"/>
      <c r="GHB2565" s="77"/>
      <c r="GHC2565" s="77"/>
      <c r="GHD2565" s="77"/>
      <c r="GHE2565" s="77"/>
      <c r="GHF2565" s="77"/>
      <c r="GHG2565" s="77"/>
      <c r="GHH2565" s="77"/>
      <c r="GHI2565" s="77"/>
      <c r="GHJ2565" s="77"/>
      <c r="GHK2565" s="77"/>
      <c r="GHL2565" s="77"/>
      <c r="GHM2565" s="77"/>
      <c r="GHN2565" s="77"/>
      <c r="GHO2565" s="77"/>
      <c r="GHP2565" s="77"/>
      <c r="GHQ2565" s="77"/>
      <c r="GHR2565" s="77"/>
      <c r="GHS2565" s="77"/>
      <c r="GHT2565" s="77"/>
      <c r="GHU2565" s="77"/>
      <c r="GHV2565" s="77"/>
      <c r="GHW2565" s="77"/>
      <c r="GHX2565" s="77"/>
      <c r="GHY2565" s="77"/>
      <c r="GHZ2565" s="77"/>
      <c r="GIA2565" s="77"/>
      <c r="GIB2565" s="77"/>
      <c r="GIC2565" s="77"/>
      <c r="GID2565" s="77"/>
      <c r="GIE2565" s="77"/>
      <c r="GIF2565" s="77"/>
      <c r="GIG2565" s="77"/>
      <c r="GIH2565" s="77"/>
      <c r="GII2565" s="77"/>
      <c r="GIJ2565" s="77"/>
      <c r="GIK2565" s="77"/>
      <c r="GIL2565" s="77"/>
      <c r="GIM2565" s="77"/>
      <c r="GIN2565" s="77"/>
      <c r="GIO2565" s="77"/>
      <c r="GIP2565" s="77"/>
      <c r="GIQ2565" s="77"/>
      <c r="GIR2565" s="77"/>
      <c r="GIS2565" s="77"/>
      <c r="GIT2565" s="77"/>
      <c r="GIU2565" s="77"/>
      <c r="GIV2565" s="77"/>
      <c r="GIW2565" s="77"/>
      <c r="GIX2565" s="77"/>
      <c r="GIY2565" s="77"/>
      <c r="GIZ2565" s="77"/>
      <c r="GJA2565" s="77"/>
      <c r="GJB2565" s="77"/>
      <c r="GJC2565" s="77"/>
      <c r="GJD2565" s="77"/>
      <c r="GJE2565" s="77"/>
      <c r="GJF2565" s="77"/>
      <c r="GJG2565" s="77"/>
      <c r="GJH2565" s="77"/>
      <c r="GJI2565" s="77"/>
      <c r="GJJ2565" s="77"/>
      <c r="GJK2565" s="77"/>
      <c r="GJL2565" s="77"/>
      <c r="GJM2565" s="77"/>
      <c r="GJN2565" s="77"/>
      <c r="GJO2565" s="77"/>
      <c r="GJP2565" s="77"/>
      <c r="GJQ2565" s="77"/>
      <c r="GJR2565" s="77"/>
      <c r="GJS2565" s="77"/>
      <c r="GJT2565" s="77"/>
      <c r="GJU2565" s="77"/>
      <c r="GJV2565" s="77"/>
      <c r="GJW2565" s="77"/>
      <c r="GJX2565" s="77"/>
      <c r="GJY2565" s="77"/>
      <c r="GJZ2565" s="77"/>
      <c r="GKA2565" s="77"/>
      <c r="GKB2565" s="77"/>
      <c r="GKC2565" s="77"/>
      <c r="GKD2565" s="77"/>
      <c r="GKE2565" s="77"/>
      <c r="GKF2565" s="77"/>
      <c r="GKG2565" s="77"/>
      <c r="GKH2565" s="77"/>
      <c r="GKI2565" s="77"/>
      <c r="GKJ2565" s="77"/>
      <c r="GKK2565" s="77"/>
      <c r="GKL2565" s="77"/>
      <c r="GKM2565" s="77"/>
      <c r="GKN2565" s="77"/>
      <c r="GKO2565" s="77"/>
      <c r="GKP2565" s="77"/>
      <c r="GKQ2565" s="77"/>
      <c r="GKR2565" s="77"/>
      <c r="GKS2565" s="77"/>
      <c r="GKT2565" s="77"/>
      <c r="GKU2565" s="77"/>
      <c r="GKV2565" s="77"/>
      <c r="GKW2565" s="77"/>
      <c r="GKX2565" s="77"/>
      <c r="GKY2565" s="77"/>
      <c r="GKZ2565" s="77"/>
      <c r="GLA2565" s="77"/>
      <c r="GLB2565" s="77"/>
      <c r="GLC2565" s="77"/>
      <c r="GLD2565" s="77"/>
      <c r="GLE2565" s="77"/>
      <c r="GLF2565" s="77"/>
      <c r="GLG2565" s="77"/>
      <c r="GLH2565" s="77"/>
      <c r="GLI2565" s="77"/>
      <c r="GLJ2565" s="77"/>
      <c r="GLK2565" s="77"/>
      <c r="GLL2565" s="77"/>
      <c r="GLM2565" s="77"/>
      <c r="GLN2565" s="77"/>
      <c r="GLO2565" s="77"/>
      <c r="GLP2565" s="77"/>
      <c r="GLQ2565" s="77"/>
      <c r="GLR2565" s="77"/>
      <c r="GLS2565" s="77"/>
      <c r="GLT2565" s="77"/>
      <c r="GLU2565" s="77"/>
      <c r="GLV2565" s="77"/>
      <c r="GLW2565" s="77"/>
      <c r="GLX2565" s="77"/>
      <c r="GLY2565" s="77"/>
      <c r="GLZ2565" s="77"/>
      <c r="GMA2565" s="77"/>
      <c r="GMB2565" s="77"/>
      <c r="GMC2565" s="77"/>
      <c r="GMD2565" s="77"/>
      <c r="GME2565" s="77"/>
      <c r="GMF2565" s="77"/>
      <c r="GMG2565" s="77"/>
      <c r="GMH2565" s="77"/>
      <c r="GMI2565" s="77"/>
      <c r="GMJ2565" s="77"/>
      <c r="GMK2565" s="77"/>
      <c r="GML2565" s="77"/>
      <c r="GMM2565" s="77"/>
      <c r="GMN2565" s="77"/>
      <c r="GMO2565" s="77"/>
      <c r="GMP2565" s="77"/>
      <c r="GMQ2565" s="77"/>
      <c r="GMR2565" s="77"/>
      <c r="GMS2565" s="77"/>
      <c r="GMT2565" s="77"/>
      <c r="GMU2565" s="77"/>
      <c r="GMV2565" s="77"/>
      <c r="GMW2565" s="77"/>
      <c r="GMX2565" s="77"/>
      <c r="GMY2565" s="77"/>
      <c r="GMZ2565" s="77"/>
      <c r="GNA2565" s="77"/>
      <c r="GNB2565" s="77"/>
      <c r="GNC2565" s="77"/>
      <c r="GND2565" s="77"/>
      <c r="GNE2565" s="77"/>
      <c r="GNF2565" s="77"/>
      <c r="GNG2565" s="77"/>
      <c r="GNH2565" s="77"/>
      <c r="GNI2565" s="77"/>
      <c r="GNJ2565" s="77"/>
      <c r="GNK2565" s="77"/>
      <c r="GNL2565" s="77"/>
      <c r="GNM2565" s="77"/>
      <c r="GNN2565" s="77"/>
      <c r="GNO2565" s="77"/>
      <c r="GNP2565" s="77"/>
      <c r="GNQ2565" s="77"/>
      <c r="GNR2565" s="77"/>
      <c r="GNS2565" s="77"/>
      <c r="GNT2565" s="77"/>
      <c r="GNU2565" s="77"/>
      <c r="GNV2565" s="77"/>
      <c r="GNW2565" s="77"/>
      <c r="GNX2565" s="77"/>
      <c r="GNY2565" s="77"/>
      <c r="GNZ2565" s="77"/>
      <c r="GOA2565" s="77"/>
      <c r="GOB2565" s="77"/>
      <c r="GOC2565" s="77"/>
      <c r="GOD2565" s="77"/>
      <c r="GOE2565" s="77"/>
      <c r="GOF2565" s="77"/>
      <c r="GOG2565" s="77"/>
      <c r="GOH2565" s="77"/>
      <c r="GOI2565" s="77"/>
      <c r="GOJ2565" s="77"/>
      <c r="GOK2565" s="77"/>
      <c r="GOL2565" s="77"/>
      <c r="GOM2565" s="77"/>
      <c r="GON2565" s="77"/>
      <c r="GOO2565" s="77"/>
      <c r="GOP2565" s="77"/>
      <c r="GOQ2565" s="77"/>
      <c r="GOR2565" s="77"/>
      <c r="GOS2565" s="77"/>
      <c r="GOT2565" s="77"/>
      <c r="GOU2565" s="77"/>
      <c r="GOV2565" s="77"/>
      <c r="GOW2565" s="77"/>
      <c r="GOX2565" s="77"/>
      <c r="GOY2565" s="77"/>
      <c r="GOZ2565" s="77"/>
      <c r="GPA2565" s="77"/>
      <c r="GPB2565" s="77"/>
      <c r="GPC2565" s="77"/>
      <c r="GPD2565" s="77"/>
      <c r="GPE2565" s="77"/>
      <c r="GPF2565" s="77"/>
      <c r="GPG2565" s="77"/>
      <c r="GPH2565" s="77"/>
      <c r="GPI2565" s="77"/>
      <c r="GPJ2565" s="77"/>
      <c r="GPK2565" s="77"/>
      <c r="GPL2565" s="77"/>
      <c r="GPM2565" s="77"/>
      <c r="GPN2565" s="77"/>
      <c r="GPO2565" s="77"/>
      <c r="GPP2565" s="77"/>
      <c r="GPQ2565" s="77"/>
      <c r="GPR2565" s="77"/>
      <c r="GPS2565" s="77"/>
      <c r="GPT2565" s="77"/>
      <c r="GPU2565" s="77"/>
      <c r="GPV2565" s="77"/>
      <c r="GPW2565" s="77"/>
      <c r="GPX2565" s="77"/>
      <c r="GPY2565" s="77"/>
      <c r="GPZ2565" s="77"/>
      <c r="GQA2565" s="77"/>
      <c r="GQB2565" s="77"/>
      <c r="GQC2565" s="77"/>
      <c r="GQD2565" s="77"/>
      <c r="GQE2565" s="77"/>
      <c r="GQF2565" s="77"/>
      <c r="GQG2565" s="77"/>
      <c r="GQH2565" s="77"/>
      <c r="GQI2565" s="77"/>
      <c r="GQJ2565" s="77"/>
      <c r="GQK2565" s="77"/>
      <c r="GQL2565" s="77"/>
      <c r="GQM2565" s="77"/>
      <c r="GQN2565" s="77"/>
      <c r="GQO2565" s="77"/>
      <c r="GQP2565" s="77"/>
      <c r="GQQ2565" s="77"/>
      <c r="GQR2565" s="77"/>
      <c r="GQS2565" s="77"/>
      <c r="GQT2565" s="77"/>
      <c r="GQU2565" s="77"/>
      <c r="GQV2565" s="77"/>
      <c r="GQW2565" s="77"/>
      <c r="GQX2565" s="77"/>
      <c r="GQY2565" s="77"/>
      <c r="GQZ2565" s="77"/>
      <c r="GRA2565" s="77"/>
      <c r="GRB2565" s="77"/>
      <c r="GRC2565" s="77"/>
      <c r="GRD2565" s="77"/>
      <c r="GRE2565" s="77"/>
      <c r="GRF2565" s="77"/>
      <c r="GRG2565" s="77"/>
      <c r="GRH2565" s="77"/>
      <c r="GRI2565" s="77"/>
      <c r="GRJ2565" s="77"/>
      <c r="GRK2565" s="77"/>
      <c r="GRL2565" s="77"/>
      <c r="GRM2565" s="77"/>
      <c r="GRN2565" s="77"/>
      <c r="GRO2565" s="77"/>
      <c r="GRP2565" s="77"/>
      <c r="GRQ2565" s="77"/>
      <c r="GRR2565" s="77"/>
      <c r="GRS2565" s="77"/>
      <c r="GRT2565" s="77"/>
      <c r="GRU2565" s="77"/>
      <c r="GRV2565" s="77"/>
      <c r="GRW2565" s="77"/>
      <c r="GRX2565" s="77"/>
      <c r="GRY2565" s="77"/>
      <c r="GRZ2565" s="77"/>
      <c r="GSA2565" s="77"/>
      <c r="GSB2565" s="77"/>
      <c r="GSC2565" s="77"/>
      <c r="GSD2565" s="77"/>
      <c r="GSE2565" s="77"/>
      <c r="GSF2565" s="77"/>
      <c r="GSG2565" s="77"/>
      <c r="GSH2565" s="77"/>
      <c r="GSI2565" s="77"/>
      <c r="GSJ2565" s="77"/>
      <c r="GSK2565" s="77"/>
      <c r="GSL2565" s="77"/>
      <c r="GSM2565" s="77"/>
      <c r="GSN2565" s="77"/>
      <c r="GSO2565" s="77"/>
      <c r="GSP2565" s="77"/>
      <c r="GSQ2565" s="77"/>
      <c r="GSR2565" s="77"/>
      <c r="GSS2565" s="77"/>
      <c r="GST2565" s="77"/>
      <c r="GSU2565" s="77"/>
      <c r="GSV2565" s="77"/>
      <c r="GSW2565" s="77"/>
      <c r="GSX2565" s="77"/>
      <c r="GSY2565" s="77"/>
      <c r="GSZ2565" s="77"/>
      <c r="GTA2565" s="77"/>
      <c r="GTB2565" s="77"/>
      <c r="GTC2565" s="77"/>
      <c r="GTD2565" s="77"/>
      <c r="GTE2565" s="77"/>
      <c r="GTF2565" s="77"/>
      <c r="GTG2565" s="77"/>
      <c r="GTH2565" s="77"/>
      <c r="GTI2565" s="77"/>
      <c r="GTJ2565" s="77"/>
      <c r="GTK2565" s="77"/>
      <c r="GTL2565" s="77"/>
      <c r="GTM2565" s="77"/>
      <c r="GTN2565" s="77"/>
      <c r="GTO2565" s="77"/>
      <c r="GTP2565" s="77"/>
      <c r="GTQ2565" s="77"/>
      <c r="GTR2565" s="77"/>
      <c r="GTS2565" s="77"/>
      <c r="GTT2565" s="77"/>
      <c r="GTU2565" s="77"/>
      <c r="GTV2565" s="77"/>
      <c r="GTW2565" s="77"/>
      <c r="GTX2565" s="77"/>
      <c r="GTY2565" s="77"/>
      <c r="GTZ2565" s="77"/>
      <c r="GUA2565" s="77"/>
      <c r="GUB2565" s="77"/>
      <c r="GUC2565" s="77"/>
      <c r="GUD2565" s="77"/>
      <c r="GUE2565" s="77"/>
      <c r="GUF2565" s="77"/>
      <c r="GUG2565" s="77"/>
      <c r="GUH2565" s="77"/>
      <c r="GUI2565" s="77"/>
      <c r="GUJ2565" s="77"/>
      <c r="GUK2565" s="77"/>
      <c r="GUL2565" s="77"/>
      <c r="GUM2565" s="77"/>
      <c r="GUN2565" s="77"/>
      <c r="GUO2565" s="77"/>
      <c r="GUP2565" s="77"/>
      <c r="GUQ2565" s="77"/>
      <c r="GUR2565" s="77"/>
      <c r="GUS2565" s="77"/>
      <c r="GUT2565" s="77"/>
      <c r="GUU2565" s="77"/>
      <c r="GUV2565" s="77"/>
      <c r="GUW2565" s="77"/>
      <c r="GUX2565" s="77"/>
      <c r="GUY2565" s="77"/>
      <c r="GUZ2565" s="77"/>
      <c r="GVA2565" s="77"/>
      <c r="GVB2565" s="77"/>
      <c r="GVC2565" s="77"/>
      <c r="GVD2565" s="77"/>
      <c r="GVE2565" s="77"/>
      <c r="GVF2565" s="77"/>
      <c r="GVG2565" s="77"/>
      <c r="GVH2565" s="77"/>
      <c r="GVI2565" s="77"/>
      <c r="GVJ2565" s="77"/>
      <c r="GVK2565" s="77"/>
      <c r="GVL2565" s="77"/>
      <c r="GVM2565" s="77"/>
      <c r="GVN2565" s="77"/>
      <c r="GVO2565" s="77"/>
      <c r="GVP2565" s="77"/>
      <c r="GVQ2565" s="77"/>
      <c r="GVR2565" s="77"/>
      <c r="GVS2565" s="77"/>
      <c r="GVT2565" s="77"/>
      <c r="GVU2565" s="77"/>
      <c r="GVV2565" s="77"/>
      <c r="GVW2565" s="77"/>
      <c r="GVX2565" s="77"/>
      <c r="GVY2565" s="77"/>
      <c r="GVZ2565" s="77"/>
      <c r="GWA2565" s="77"/>
      <c r="GWB2565" s="77"/>
      <c r="GWC2565" s="77"/>
      <c r="GWD2565" s="77"/>
      <c r="GWE2565" s="77"/>
      <c r="GWF2565" s="77"/>
      <c r="GWG2565" s="77"/>
      <c r="GWH2565" s="77"/>
      <c r="GWI2565" s="77"/>
      <c r="GWJ2565" s="77"/>
      <c r="GWK2565" s="77"/>
      <c r="GWL2565" s="77"/>
      <c r="GWM2565" s="77"/>
      <c r="GWN2565" s="77"/>
      <c r="GWO2565" s="77"/>
      <c r="GWP2565" s="77"/>
      <c r="GWQ2565" s="77"/>
      <c r="GWR2565" s="77"/>
      <c r="GWS2565" s="77"/>
      <c r="GWT2565" s="77"/>
      <c r="GWU2565" s="77"/>
      <c r="GWV2565" s="77"/>
      <c r="GWW2565" s="77"/>
      <c r="GWX2565" s="77"/>
      <c r="GWY2565" s="77"/>
      <c r="GWZ2565" s="77"/>
      <c r="GXA2565" s="77"/>
      <c r="GXB2565" s="77"/>
      <c r="GXC2565" s="77"/>
      <c r="GXD2565" s="77"/>
      <c r="GXE2565" s="77"/>
      <c r="GXF2565" s="77"/>
      <c r="GXG2565" s="77"/>
      <c r="GXH2565" s="77"/>
      <c r="GXI2565" s="77"/>
      <c r="GXJ2565" s="77"/>
      <c r="GXK2565" s="77"/>
      <c r="GXL2565" s="77"/>
      <c r="GXM2565" s="77"/>
      <c r="GXN2565" s="77"/>
      <c r="GXO2565" s="77"/>
      <c r="GXP2565" s="77"/>
      <c r="GXQ2565" s="77"/>
      <c r="GXR2565" s="77"/>
      <c r="GXS2565" s="77"/>
      <c r="GXT2565" s="77"/>
      <c r="GXU2565" s="77"/>
      <c r="GXV2565" s="77"/>
      <c r="GXW2565" s="77"/>
      <c r="GXX2565" s="77"/>
      <c r="GXY2565" s="77"/>
      <c r="GXZ2565" s="77"/>
      <c r="GYA2565" s="77"/>
      <c r="GYB2565" s="77"/>
      <c r="GYC2565" s="77"/>
      <c r="GYD2565" s="77"/>
      <c r="GYE2565" s="77"/>
      <c r="GYF2565" s="77"/>
      <c r="GYG2565" s="77"/>
      <c r="GYH2565" s="77"/>
      <c r="GYI2565" s="77"/>
      <c r="GYJ2565" s="77"/>
      <c r="GYK2565" s="77"/>
      <c r="GYL2565" s="77"/>
      <c r="GYM2565" s="77"/>
      <c r="GYN2565" s="77"/>
      <c r="GYO2565" s="77"/>
      <c r="GYP2565" s="77"/>
      <c r="GYQ2565" s="77"/>
      <c r="GYR2565" s="77"/>
      <c r="GYS2565" s="77"/>
      <c r="GYT2565" s="77"/>
      <c r="GYU2565" s="77"/>
      <c r="GYV2565" s="77"/>
      <c r="GYW2565" s="77"/>
      <c r="GYX2565" s="77"/>
      <c r="GYY2565" s="77"/>
      <c r="GYZ2565" s="77"/>
      <c r="GZA2565" s="77"/>
      <c r="GZB2565" s="77"/>
      <c r="GZC2565" s="77"/>
      <c r="GZD2565" s="77"/>
      <c r="GZE2565" s="77"/>
      <c r="GZF2565" s="77"/>
      <c r="GZG2565" s="77"/>
      <c r="GZH2565" s="77"/>
      <c r="GZI2565" s="77"/>
      <c r="GZJ2565" s="77"/>
      <c r="GZK2565" s="77"/>
      <c r="GZL2565" s="77"/>
      <c r="GZM2565" s="77"/>
      <c r="GZN2565" s="77"/>
      <c r="GZO2565" s="77"/>
      <c r="GZP2565" s="77"/>
      <c r="GZQ2565" s="77"/>
      <c r="GZR2565" s="77"/>
      <c r="GZS2565" s="77"/>
      <c r="GZT2565" s="77"/>
      <c r="GZU2565" s="77"/>
      <c r="GZV2565" s="77"/>
      <c r="GZW2565" s="77"/>
      <c r="GZX2565" s="77"/>
      <c r="GZY2565" s="77"/>
      <c r="GZZ2565" s="77"/>
      <c r="HAA2565" s="77"/>
      <c r="HAB2565" s="77"/>
      <c r="HAC2565" s="77"/>
      <c r="HAD2565" s="77"/>
      <c r="HAE2565" s="77"/>
      <c r="HAF2565" s="77"/>
      <c r="HAG2565" s="77"/>
      <c r="HAH2565" s="77"/>
      <c r="HAI2565" s="77"/>
      <c r="HAJ2565" s="77"/>
      <c r="HAK2565" s="77"/>
      <c r="HAL2565" s="77"/>
      <c r="HAM2565" s="77"/>
      <c r="HAN2565" s="77"/>
      <c r="HAO2565" s="77"/>
      <c r="HAP2565" s="77"/>
      <c r="HAQ2565" s="77"/>
      <c r="HAR2565" s="77"/>
      <c r="HAS2565" s="77"/>
      <c r="HAT2565" s="77"/>
      <c r="HAU2565" s="77"/>
      <c r="HAV2565" s="77"/>
      <c r="HAW2565" s="77"/>
      <c r="HAX2565" s="77"/>
      <c r="HAY2565" s="77"/>
      <c r="HAZ2565" s="77"/>
      <c r="HBA2565" s="77"/>
      <c r="HBB2565" s="77"/>
      <c r="HBC2565" s="77"/>
      <c r="HBD2565" s="77"/>
      <c r="HBE2565" s="77"/>
      <c r="HBF2565" s="77"/>
      <c r="HBG2565" s="77"/>
      <c r="HBH2565" s="77"/>
      <c r="HBI2565" s="77"/>
      <c r="HBJ2565" s="77"/>
      <c r="HBK2565" s="77"/>
      <c r="HBL2565" s="77"/>
      <c r="HBM2565" s="77"/>
      <c r="HBN2565" s="77"/>
      <c r="HBO2565" s="77"/>
      <c r="HBP2565" s="77"/>
      <c r="HBQ2565" s="77"/>
      <c r="HBR2565" s="77"/>
      <c r="HBS2565" s="77"/>
      <c r="HBT2565" s="77"/>
      <c r="HBU2565" s="77"/>
      <c r="HBV2565" s="77"/>
      <c r="HBW2565" s="77"/>
      <c r="HBX2565" s="77"/>
      <c r="HBY2565" s="77"/>
      <c r="HBZ2565" s="77"/>
      <c r="HCA2565" s="77"/>
      <c r="HCB2565" s="77"/>
      <c r="HCC2565" s="77"/>
      <c r="HCD2565" s="77"/>
      <c r="HCE2565" s="77"/>
      <c r="HCF2565" s="77"/>
      <c r="HCG2565" s="77"/>
      <c r="HCH2565" s="77"/>
      <c r="HCI2565" s="77"/>
      <c r="HCJ2565" s="77"/>
      <c r="HCK2565" s="77"/>
      <c r="HCL2565" s="77"/>
      <c r="HCM2565" s="77"/>
      <c r="HCN2565" s="77"/>
      <c r="HCO2565" s="77"/>
      <c r="HCP2565" s="77"/>
      <c r="HCQ2565" s="77"/>
      <c r="HCR2565" s="77"/>
      <c r="HCS2565" s="77"/>
      <c r="HCT2565" s="77"/>
      <c r="HCU2565" s="77"/>
      <c r="HCV2565" s="77"/>
      <c r="HCW2565" s="77"/>
      <c r="HCX2565" s="77"/>
      <c r="HCY2565" s="77"/>
      <c r="HCZ2565" s="77"/>
      <c r="HDA2565" s="77"/>
      <c r="HDB2565" s="77"/>
      <c r="HDC2565" s="77"/>
      <c r="HDD2565" s="77"/>
      <c r="HDE2565" s="77"/>
      <c r="HDF2565" s="77"/>
      <c r="HDG2565" s="77"/>
      <c r="HDH2565" s="77"/>
      <c r="HDI2565" s="77"/>
      <c r="HDJ2565" s="77"/>
      <c r="HDK2565" s="77"/>
      <c r="HDL2565" s="77"/>
      <c r="HDM2565" s="77"/>
      <c r="HDN2565" s="77"/>
      <c r="HDO2565" s="77"/>
      <c r="HDP2565" s="77"/>
      <c r="HDQ2565" s="77"/>
      <c r="HDR2565" s="77"/>
      <c r="HDS2565" s="77"/>
      <c r="HDT2565" s="77"/>
      <c r="HDU2565" s="77"/>
      <c r="HDV2565" s="77"/>
      <c r="HDW2565" s="77"/>
      <c r="HDX2565" s="77"/>
      <c r="HDY2565" s="77"/>
      <c r="HDZ2565" s="77"/>
      <c r="HEA2565" s="77"/>
      <c r="HEB2565" s="77"/>
      <c r="HEC2565" s="77"/>
      <c r="HED2565" s="77"/>
      <c r="HEE2565" s="77"/>
      <c r="HEF2565" s="77"/>
      <c r="HEG2565" s="77"/>
      <c r="HEH2565" s="77"/>
      <c r="HEI2565" s="77"/>
      <c r="HEJ2565" s="77"/>
      <c r="HEK2565" s="77"/>
      <c r="HEL2565" s="77"/>
      <c r="HEM2565" s="77"/>
      <c r="HEN2565" s="77"/>
      <c r="HEO2565" s="77"/>
      <c r="HEP2565" s="77"/>
      <c r="HEQ2565" s="77"/>
      <c r="HER2565" s="77"/>
      <c r="HES2565" s="77"/>
      <c r="HET2565" s="77"/>
      <c r="HEU2565" s="77"/>
      <c r="HEV2565" s="77"/>
      <c r="HEW2565" s="77"/>
      <c r="HEX2565" s="77"/>
      <c r="HEY2565" s="77"/>
      <c r="HEZ2565" s="77"/>
      <c r="HFA2565" s="77"/>
      <c r="HFB2565" s="77"/>
      <c r="HFC2565" s="77"/>
      <c r="HFD2565" s="77"/>
      <c r="HFE2565" s="77"/>
      <c r="HFF2565" s="77"/>
      <c r="HFG2565" s="77"/>
      <c r="HFH2565" s="77"/>
      <c r="HFI2565" s="77"/>
      <c r="HFJ2565" s="77"/>
      <c r="HFK2565" s="77"/>
      <c r="HFL2565" s="77"/>
      <c r="HFM2565" s="77"/>
      <c r="HFN2565" s="77"/>
      <c r="HFO2565" s="77"/>
      <c r="HFP2565" s="77"/>
      <c r="HFQ2565" s="77"/>
      <c r="HFR2565" s="77"/>
      <c r="HFS2565" s="77"/>
      <c r="HFT2565" s="77"/>
      <c r="HFU2565" s="77"/>
      <c r="HFV2565" s="77"/>
      <c r="HFW2565" s="77"/>
      <c r="HFX2565" s="77"/>
      <c r="HFY2565" s="77"/>
      <c r="HFZ2565" s="77"/>
      <c r="HGA2565" s="77"/>
      <c r="HGB2565" s="77"/>
      <c r="HGC2565" s="77"/>
      <c r="HGD2565" s="77"/>
      <c r="HGE2565" s="77"/>
      <c r="HGF2565" s="77"/>
      <c r="HGG2565" s="77"/>
      <c r="HGH2565" s="77"/>
      <c r="HGI2565" s="77"/>
      <c r="HGJ2565" s="77"/>
      <c r="HGK2565" s="77"/>
      <c r="HGL2565" s="77"/>
      <c r="HGM2565" s="77"/>
      <c r="HGN2565" s="77"/>
      <c r="HGO2565" s="77"/>
      <c r="HGP2565" s="77"/>
      <c r="HGQ2565" s="77"/>
      <c r="HGR2565" s="77"/>
      <c r="HGS2565" s="77"/>
      <c r="HGT2565" s="77"/>
      <c r="HGU2565" s="77"/>
      <c r="HGV2565" s="77"/>
      <c r="HGW2565" s="77"/>
      <c r="HGX2565" s="77"/>
      <c r="HGY2565" s="77"/>
      <c r="HGZ2565" s="77"/>
      <c r="HHA2565" s="77"/>
      <c r="HHB2565" s="77"/>
      <c r="HHC2565" s="77"/>
      <c r="HHD2565" s="77"/>
      <c r="HHE2565" s="77"/>
      <c r="HHF2565" s="77"/>
      <c r="HHG2565" s="77"/>
      <c r="HHH2565" s="77"/>
      <c r="HHI2565" s="77"/>
      <c r="HHJ2565" s="77"/>
      <c r="HHK2565" s="77"/>
      <c r="HHL2565" s="77"/>
      <c r="HHM2565" s="77"/>
      <c r="HHN2565" s="77"/>
      <c r="HHO2565" s="77"/>
      <c r="HHP2565" s="77"/>
      <c r="HHQ2565" s="77"/>
      <c r="HHR2565" s="77"/>
      <c r="HHS2565" s="77"/>
      <c r="HHT2565" s="77"/>
      <c r="HHU2565" s="77"/>
      <c r="HHV2565" s="77"/>
      <c r="HHW2565" s="77"/>
      <c r="HHX2565" s="77"/>
      <c r="HHY2565" s="77"/>
      <c r="HHZ2565" s="77"/>
      <c r="HIA2565" s="77"/>
      <c r="HIB2565" s="77"/>
      <c r="HIC2565" s="77"/>
      <c r="HID2565" s="77"/>
      <c r="HIE2565" s="77"/>
      <c r="HIF2565" s="77"/>
      <c r="HIG2565" s="77"/>
      <c r="HIH2565" s="77"/>
      <c r="HII2565" s="77"/>
      <c r="HIJ2565" s="77"/>
      <c r="HIK2565" s="77"/>
      <c r="HIL2565" s="77"/>
      <c r="HIM2565" s="77"/>
      <c r="HIN2565" s="77"/>
      <c r="HIO2565" s="77"/>
      <c r="HIP2565" s="77"/>
      <c r="HIQ2565" s="77"/>
      <c r="HIR2565" s="77"/>
      <c r="HIS2565" s="77"/>
      <c r="HIT2565" s="77"/>
      <c r="HIU2565" s="77"/>
      <c r="HIV2565" s="77"/>
      <c r="HIW2565" s="77"/>
      <c r="HIX2565" s="77"/>
      <c r="HIY2565" s="77"/>
      <c r="HIZ2565" s="77"/>
      <c r="HJA2565" s="77"/>
      <c r="HJB2565" s="77"/>
      <c r="HJC2565" s="77"/>
      <c r="HJD2565" s="77"/>
      <c r="HJE2565" s="77"/>
      <c r="HJF2565" s="77"/>
      <c r="HJG2565" s="77"/>
      <c r="HJH2565" s="77"/>
      <c r="HJI2565" s="77"/>
      <c r="HJJ2565" s="77"/>
      <c r="HJK2565" s="77"/>
      <c r="HJL2565" s="77"/>
      <c r="HJM2565" s="77"/>
      <c r="HJN2565" s="77"/>
      <c r="HJO2565" s="77"/>
      <c r="HJP2565" s="77"/>
      <c r="HJQ2565" s="77"/>
      <c r="HJR2565" s="77"/>
      <c r="HJS2565" s="77"/>
      <c r="HJT2565" s="77"/>
      <c r="HJU2565" s="77"/>
      <c r="HJV2565" s="77"/>
      <c r="HJW2565" s="77"/>
      <c r="HJX2565" s="77"/>
      <c r="HJY2565" s="77"/>
      <c r="HJZ2565" s="77"/>
      <c r="HKA2565" s="77"/>
      <c r="HKB2565" s="77"/>
      <c r="HKC2565" s="77"/>
      <c r="HKD2565" s="77"/>
      <c r="HKE2565" s="77"/>
      <c r="HKF2565" s="77"/>
      <c r="HKG2565" s="77"/>
      <c r="HKH2565" s="77"/>
      <c r="HKI2565" s="77"/>
      <c r="HKJ2565" s="77"/>
      <c r="HKK2565" s="77"/>
      <c r="HKL2565" s="77"/>
      <c r="HKM2565" s="77"/>
      <c r="HKN2565" s="77"/>
      <c r="HKO2565" s="77"/>
      <c r="HKP2565" s="77"/>
      <c r="HKQ2565" s="77"/>
      <c r="HKR2565" s="77"/>
      <c r="HKS2565" s="77"/>
      <c r="HKT2565" s="77"/>
      <c r="HKU2565" s="77"/>
      <c r="HKV2565" s="77"/>
      <c r="HKW2565" s="77"/>
      <c r="HKX2565" s="77"/>
      <c r="HKY2565" s="77"/>
      <c r="HKZ2565" s="77"/>
      <c r="HLA2565" s="77"/>
      <c r="HLB2565" s="77"/>
      <c r="HLC2565" s="77"/>
      <c r="HLD2565" s="77"/>
      <c r="HLE2565" s="77"/>
      <c r="HLF2565" s="77"/>
      <c r="HLG2565" s="77"/>
      <c r="HLH2565" s="77"/>
      <c r="HLI2565" s="77"/>
      <c r="HLJ2565" s="77"/>
      <c r="HLK2565" s="77"/>
      <c r="HLL2565" s="77"/>
      <c r="HLM2565" s="77"/>
      <c r="HLN2565" s="77"/>
      <c r="HLO2565" s="77"/>
      <c r="HLP2565" s="77"/>
      <c r="HLQ2565" s="77"/>
      <c r="HLR2565" s="77"/>
      <c r="HLS2565" s="77"/>
      <c r="HLT2565" s="77"/>
      <c r="HLU2565" s="77"/>
      <c r="HLV2565" s="77"/>
      <c r="HLW2565" s="77"/>
      <c r="HLX2565" s="77"/>
      <c r="HLY2565" s="77"/>
      <c r="HLZ2565" s="77"/>
      <c r="HMA2565" s="77"/>
      <c r="HMB2565" s="77"/>
      <c r="HMC2565" s="77"/>
      <c r="HMD2565" s="77"/>
      <c r="HME2565" s="77"/>
      <c r="HMF2565" s="77"/>
      <c r="HMG2565" s="77"/>
      <c r="HMH2565" s="77"/>
      <c r="HMI2565" s="77"/>
      <c r="HMJ2565" s="77"/>
      <c r="HMK2565" s="77"/>
      <c r="HML2565" s="77"/>
      <c r="HMM2565" s="77"/>
      <c r="HMN2565" s="77"/>
      <c r="HMO2565" s="77"/>
      <c r="HMP2565" s="77"/>
      <c r="HMQ2565" s="77"/>
      <c r="HMR2565" s="77"/>
      <c r="HMS2565" s="77"/>
      <c r="HMT2565" s="77"/>
      <c r="HMU2565" s="77"/>
      <c r="HMV2565" s="77"/>
      <c r="HMW2565" s="77"/>
      <c r="HMX2565" s="77"/>
      <c r="HMY2565" s="77"/>
      <c r="HMZ2565" s="77"/>
      <c r="HNA2565" s="77"/>
      <c r="HNB2565" s="77"/>
      <c r="HNC2565" s="77"/>
      <c r="HND2565" s="77"/>
      <c r="HNE2565" s="77"/>
      <c r="HNF2565" s="77"/>
      <c r="HNG2565" s="77"/>
      <c r="HNH2565" s="77"/>
      <c r="HNI2565" s="77"/>
      <c r="HNJ2565" s="77"/>
      <c r="HNK2565" s="77"/>
      <c r="HNL2565" s="77"/>
      <c r="HNM2565" s="77"/>
      <c r="HNN2565" s="77"/>
      <c r="HNO2565" s="77"/>
      <c r="HNP2565" s="77"/>
      <c r="HNQ2565" s="77"/>
      <c r="HNR2565" s="77"/>
      <c r="HNS2565" s="77"/>
      <c r="HNT2565" s="77"/>
      <c r="HNU2565" s="77"/>
      <c r="HNV2565" s="77"/>
      <c r="HNW2565" s="77"/>
      <c r="HNX2565" s="77"/>
      <c r="HNY2565" s="77"/>
      <c r="HNZ2565" s="77"/>
      <c r="HOA2565" s="77"/>
      <c r="HOB2565" s="77"/>
      <c r="HOC2565" s="77"/>
      <c r="HOD2565" s="77"/>
      <c r="HOE2565" s="77"/>
      <c r="HOF2565" s="77"/>
      <c r="HOG2565" s="77"/>
      <c r="HOH2565" s="77"/>
      <c r="HOI2565" s="77"/>
      <c r="HOJ2565" s="77"/>
      <c r="HOK2565" s="77"/>
      <c r="HOL2565" s="77"/>
      <c r="HOM2565" s="77"/>
      <c r="HON2565" s="77"/>
      <c r="HOO2565" s="77"/>
      <c r="HOP2565" s="77"/>
      <c r="HOQ2565" s="77"/>
      <c r="HOR2565" s="77"/>
      <c r="HOS2565" s="77"/>
      <c r="HOT2565" s="77"/>
      <c r="HOU2565" s="77"/>
      <c r="HOV2565" s="77"/>
      <c r="HOW2565" s="77"/>
      <c r="HOX2565" s="77"/>
      <c r="HOY2565" s="77"/>
      <c r="HOZ2565" s="77"/>
      <c r="HPA2565" s="77"/>
      <c r="HPB2565" s="77"/>
      <c r="HPC2565" s="77"/>
      <c r="HPD2565" s="77"/>
      <c r="HPE2565" s="77"/>
      <c r="HPF2565" s="77"/>
      <c r="HPG2565" s="77"/>
      <c r="HPH2565" s="77"/>
      <c r="HPI2565" s="77"/>
      <c r="HPJ2565" s="77"/>
      <c r="HPK2565" s="77"/>
      <c r="HPL2565" s="77"/>
      <c r="HPM2565" s="77"/>
      <c r="HPN2565" s="77"/>
      <c r="HPO2565" s="77"/>
      <c r="HPP2565" s="77"/>
      <c r="HPQ2565" s="77"/>
      <c r="HPR2565" s="77"/>
      <c r="HPS2565" s="77"/>
      <c r="HPT2565" s="77"/>
      <c r="HPU2565" s="77"/>
      <c r="HPV2565" s="77"/>
      <c r="HPW2565" s="77"/>
      <c r="HPX2565" s="77"/>
      <c r="HPY2565" s="77"/>
      <c r="HPZ2565" s="77"/>
      <c r="HQA2565" s="77"/>
      <c r="HQB2565" s="77"/>
      <c r="HQC2565" s="77"/>
      <c r="HQD2565" s="77"/>
      <c r="HQE2565" s="77"/>
      <c r="HQF2565" s="77"/>
      <c r="HQG2565" s="77"/>
      <c r="HQH2565" s="77"/>
      <c r="HQI2565" s="77"/>
      <c r="HQJ2565" s="77"/>
      <c r="HQK2565" s="77"/>
      <c r="HQL2565" s="77"/>
      <c r="HQM2565" s="77"/>
      <c r="HQN2565" s="77"/>
      <c r="HQO2565" s="77"/>
      <c r="HQP2565" s="77"/>
      <c r="HQQ2565" s="77"/>
      <c r="HQR2565" s="77"/>
      <c r="HQS2565" s="77"/>
      <c r="HQT2565" s="77"/>
      <c r="HQU2565" s="77"/>
      <c r="HQV2565" s="77"/>
      <c r="HQW2565" s="77"/>
      <c r="HQX2565" s="77"/>
      <c r="HQY2565" s="77"/>
      <c r="HQZ2565" s="77"/>
      <c r="HRA2565" s="77"/>
      <c r="HRB2565" s="77"/>
      <c r="HRC2565" s="77"/>
      <c r="HRD2565" s="77"/>
      <c r="HRE2565" s="77"/>
      <c r="HRF2565" s="77"/>
      <c r="HRG2565" s="77"/>
      <c r="HRH2565" s="77"/>
      <c r="HRI2565" s="77"/>
      <c r="HRJ2565" s="77"/>
      <c r="HRK2565" s="77"/>
      <c r="HRL2565" s="77"/>
      <c r="HRM2565" s="77"/>
      <c r="HRN2565" s="77"/>
      <c r="HRO2565" s="77"/>
      <c r="HRP2565" s="77"/>
      <c r="HRQ2565" s="77"/>
      <c r="HRR2565" s="77"/>
      <c r="HRS2565" s="77"/>
      <c r="HRT2565" s="77"/>
      <c r="HRU2565" s="77"/>
      <c r="HRV2565" s="77"/>
      <c r="HRW2565" s="77"/>
      <c r="HRX2565" s="77"/>
      <c r="HRY2565" s="77"/>
      <c r="HRZ2565" s="77"/>
      <c r="HSA2565" s="77"/>
      <c r="HSB2565" s="77"/>
      <c r="HSC2565" s="77"/>
      <c r="HSD2565" s="77"/>
      <c r="HSE2565" s="77"/>
      <c r="HSF2565" s="77"/>
      <c r="HSG2565" s="77"/>
      <c r="HSH2565" s="77"/>
      <c r="HSI2565" s="77"/>
      <c r="HSJ2565" s="77"/>
      <c r="HSK2565" s="77"/>
      <c r="HSL2565" s="77"/>
      <c r="HSM2565" s="77"/>
      <c r="HSN2565" s="77"/>
      <c r="HSO2565" s="77"/>
      <c r="HSP2565" s="77"/>
      <c r="HSQ2565" s="77"/>
      <c r="HSR2565" s="77"/>
      <c r="HSS2565" s="77"/>
      <c r="HST2565" s="77"/>
      <c r="HSU2565" s="77"/>
      <c r="HSV2565" s="77"/>
      <c r="HSW2565" s="77"/>
      <c r="HSX2565" s="77"/>
      <c r="HSY2565" s="77"/>
      <c r="HSZ2565" s="77"/>
      <c r="HTA2565" s="77"/>
      <c r="HTB2565" s="77"/>
      <c r="HTC2565" s="77"/>
      <c r="HTD2565" s="77"/>
      <c r="HTE2565" s="77"/>
      <c r="HTF2565" s="77"/>
      <c r="HTG2565" s="77"/>
      <c r="HTH2565" s="77"/>
      <c r="HTI2565" s="77"/>
      <c r="HTJ2565" s="77"/>
      <c r="HTK2565" s="77"/>
      <c r="HTL2565" s="77"/>
      <c r="HTM2565" s="77"/>
      <c r="HTN2565" s="77"/>
      <c r="HTO2565" s="77"/>
      <c r="HTP2565" s="77"/>
      <c r="HTQ2565" s="77"/>
      <c r="HTR2565" s="77"/>
      <c r="HTS2565" s="77"/>
      <c r="HTT2565" s="77"/>
      <c r="HTU2565" s="77"/>
      <c r="HTV2565" s="77"/>
      <c r="HTW2565" s="77"/>
      <c r="HTX2565" s="77"/>
      <c r="HTY2565" s="77"/>
      <c r="HTZ2565" s="77"/>
      <c r="HUA2565" s="77"/>
      <c r="HUB2565" s="77"/>
      <c r="HUC2565" s="77"/>
      <c r="HUD2565" s="77"/>
      <c r="HUE2565" s="77"/>
      <c r="HUF2565" s="77"/>
      <c r="HUG2565" s="77"/>
      <c r="HUH2565" s="77"/>
      <c r="HUI2565" s="77"/>
      <c r="HUJ2565" s="77"/>
      <c r="HUK2565" s="77"/>
      <c r="HUL2565" s="77"/>
      <c r="HUM2565" s="77"/>
      <c r="HUN2565" s="77"/>
      <c r="HUO2565" s="77"/>
      <c r="HUP2565" s="77"/>
      <c r="HUQ2565" s="77"/>
      <c r="HUR2565" s="77"/>
      <c r="HUS2565" s="77"/>
      <c r="HUT2565" s="77"/>
      <c r="HUU2565" s="77"/>
      <c r="HUV2565" s="77"/>
      <c r="HUW2565" s="77"/>
      <c r="HUX2565" s="77"/>
      <c r="HUY2565" s="77"/>
      <c r="HUZ2565" s="77"/>
      <c r="HVA2565" s="77"/>
      <c r="HVB2565" s="77"/>
      <c r="HVC2565" s="77"/>
      <c r="HVD2565" s="77"/>
      <c r="HVE2565" s="77"/>
      <c r="HVF2565" s="77"/>
      <c r="HVG2565" s="77"/>
      <c r="HVH2565" s="77"/>
      <c r="HVI2565" s="77"/>
      <c r="HVJ2565" s="77"/>
      <c r="HVK2565" s="77"/>
      <c r="HVL2565" s="77"/>
      <c r="HVM2565" s="77"/>
      <c r="HVN2565" s="77"/>
      <c r="HVO2565" s="77"/>
      <c r="HVP2565" s="77"/>
      <c r="HVQ2565" s="77"/>
      <c r="HVR2565" s="77"/>
      <c r="HVS2565" s="77"/>
      <c r="HVT2565" s="77"/>
      <c r="HVU2565" s="77"/>
      <c r="HVV2565" s="77"/>
      <c r="HVW2565" s="77"/>
      <c r="HVX2565" s="77"/>
      <c r="HVY2565" s="77"/>
      <c r="HVZ2565" s="77"/>
      <c r="HWA2565" s="77"/>
      <c r="HWB2565" s="77"/>
      <c r="HWC2565" s="77"/>
      <c r="HWD2565" s="77"/>
      <c r="HWE2565" s="77"/>
      <c r="HWF2565" s="77"/>
      <c r="HWG2565" s="77"/>
      <c r="HWH2565" s="77"/>
      <c r="HWI2565" s="77"/>
      <c r="HWJ2565" s="77"/>
      <c r="HWK2565" s="77"/>
      <c r="HWL2565" s="77"/>
      <c r="HWM2565" s="77"/>
      <c r="HWN2565" s="77"/>
      <c r="HWO2565" s="77"/>
      <c r="HWP2565" s="77"/>
      <c r="HWQ2565" s="77"/>
      <c r="HWR2565" s="77"/>
      <c r="HWS2565" s="77"/>
      <c r="HWT2565" s="77"/>
      <c r="HWU2565" s="77"/>
      <c r="HWV2565" s="77"/>
      <c r="HWW2565" s="77"/>
      <c r="HWX2565" s="77"/>
      <c r="HWY2565" s="77"/>
      <c r="HWZ2565" s="77"/>
      <c r="HXA2565" s="77"/>
      <c r="HXB2565" s="77"/>
      <c r="HXC2565" s="77"/>
      <c r="HXD2565" s="77"/>
      <c r="HXE2565" s="77"/>
      <c r="HXF2565" s="77"/>
      <c r="HXG2565" s="77"/>
      <c r="HXH2565" s="77"/>
      <c r="HXI2565" s="77"/>
      <c r="HXJ2565" s="77"/>
      <c r="HXK2565" s="77"/>
      <c r="HXL2565" s="77"/>
      <c r="HXM2565" s="77"/>
      <c r="HXN2565" s="77"/>
      <c r="HXO2565" s="77"/>
      <c r="HXP2565" s="77"/>
      <c r="HXQ2565" s="77"/>
      <c r="HXR2565" s="77"/>
      <c r="HXS2565" s="77"/>
      <c r="HXT2565" s="77"/>
      <c r="HXU2565" s="77"/>
      <c r="HXV2565" s="77"/>
      <c r="HXW2565" s="77"/>
      <c r="HXX2565" s="77"/>
      <c r="HXY2565" s="77"/>
      <c r="HXZ2565" s="77"/>
      <c r="HYA2565" s="77"/>
      <c r="HYB2565" s="77"/>
      <c r="HYC2565" s="77"/>
      <c r="HYD2565" s="77"/>
      <c r="HYE2565" s="77"/>
      <c r="HYF2565" s="77"/>
      <c r="HYG2565" s="77"/>
      <c r="HYH2565" s="77"/>
      <c r="HYI2565" s="77"/>
      <c r="HYJ2565" s="77"/>
      <c r="HYK2565" s="77"/>
      <c r="HYL2565" s="77"/>
      <c r="HYM2565" s="77"/>
      <c r="HYN2565" s="77"/>
      <c r="HYO2565" s="77"/>
      <c r="HYP2565" s="77"/>
      <c r="HYQ2565" s="77"/>
      <c r="HYR2565" s="77"/>
      <c r="HYS2565" s="77"/>
      <c r="HYT2565" s="77"/>
      <c r="HYU2565" s="77"/>
      <c r="HYV2565" s="77"/>
      <c r="HYW2565" s="77"/>
      <c r="HYX2565" s="77"/>
      <c r="HYY2565" s="77"/>
      <c r="HYZ2565" s="77"/>
      <c r="HZA2565" s="77"/>
      <c r="HZB2565" s="77"/>
      <c r="HZC2565" s="77"/>
      <c r="HZD2565" s="77"/>
      <c r="HZE2565" s="77"/>
      <c r="HZF2565" s="77"/>
      <c r="HZG2565" s="77"/>
      <c r="HZH2565" s="77"/>
      <c r="HZI2565" s="77"/>
      <c r="HZJ2565" s="77"/>
      <c r="HZK2565" s="77"/>
      <c r="HZL2565" s="77"/>
      <c r="HZM2565" s="77"/>
      <c r="HZN2565" s="77"/>
      <c r="HZO2565" s="77"/>
      <c r="HZP2565" s="77"/>
      <c r="HZQ2565" s="77"/>
      <c r="HZR2565" s="77"/>
      <c r="HZS2565" s="77"/>
      <c r="HZT2565" s="77"/>
      <c r="HZU2565" s="77"/>
      <c r="HZV2565" s="77"/>
      <c r="HZW2565" s="77"/>
      <c r="HZX2565" s="77"/>
      <c r="HZY2565" s="77"/>
      <c r="HZZ2565" s="77"/>
      <c r="IAA2565" s="77"/>
      <c r="IAB2565" s="77"/>
      <c r="IAC2565" s="77"/>
      <c r="IAD2565" s="77"/>
      <c r="IAE2565" s="77"/>
      <c r="IAF2565" s="77"/>
      <c r="IAG2565" s="77"/>
      <c r="IAH2565" s="77"/>
      <c r="IAI2565" s="77"/>
      <c r="IAJ2565" s="77"/>
      <c r="IAK2565" s="77"/>
      <c r="IAL2565" s="77"/>
      <c r="IAM2565" s="77"/>
      <c r="IAN2565" s="77"/>
      <c r="IAO2565" s="77"/>
      <c r="IAP2565" s="77"/>
      <c r="IAQ2565" s="77"/>
      <c r="IAR2565" s="77"/>
      <c r="IAS2565" s="77"/>
      <c r="IAT2565" s="77"/>
      <c r="IAU2565" s="77"/>
      <c r="IAV2565" s="77"/>
      <c r="IAW2565" s="77"/>
      <c r="IAX2565" s="77"/>
      <c r="IAY2565" s="77"/>
      <c r="IAZ2565" s="77"/>
      <c r="IBA2565" s="77"/>
      <c r="IBB2565" s="77"/>
      <c r="IBC2565" s="77"/>
      <c r="IBD2565" s="77"/>
      <c r="IBE2565" s="77"/>
      <c r="IBF2565" s="77"/>
      <c r="IBG2565" s="77"/>
      <c r="IBH2565" s="77"/>
      <c r="IBI2565" s="77"/>
      <c r="IBJ2565" s="77"/>
      <c r="IBK2565" s="77"/>
      <c r="IBL2565" s="77"/>
      <c r="IBM2565" s="77"/>
      <c r="IBN2565" s="77"/>
      <c r="IBO2565" s="77"/>
      <c r="IBP2565" s="77"/>
      <c r="IBQ2565" s="77"/>
      <c r="IBR2565" s="77"/>
      <c r="IBS2565" s="77"/>
      <c r="IBT2565" s="77"/>
      <c r="IBU2565" s="77"/>
      <c r="IBV2565" s="77"/>
      <c r="IBW2565" s="77"/>
      <c r="IBX2565" s="77"/>
      <c r="IBY2565" s="77"/>
      <c r="IBZ2565" s="77"/>
      <c r="ICA2565" s="77"/>
      <c r="ICB2565" s="77"/>
      <c r="ICC2565" s="77"/>
      <c r="ICD2565" s="77"/>
      <c r="ICE2565" s="77"/>
      <c r="ICF2565" s="77"/>
      <c r="ICG2565" s="77"/>
      <c r="ICH2565" s="77"/>
      <c r="ICI2565" s="77"/>
      <c r="ICJ2565" s="77"/>
      <c r="ICK2565" s="77"/>
      <c r="ICL2565" s="77"/>
      <c r="ICM2565" s="77"/>
      <c r="ICN2565" s="77"/>
      <c r="ICO2565" s="77"/>
      <c r="ICP2565" s="77"/>
      <c r="ICQ2565" s="77"/>
      <c r="ICR2565" s="77"/>
      <c r="ICS2565" s="77"/>
      <c r="ICT2565" s="77"/>
      <c r="ICU2565" s="77"/>
      <c r="ICV2565" s="77"/>
      <c r="ICW2565" s="77"/>
      <c r="ICX2565" s="77"/>
      <c r="ICY2565" s="77"/>
      <c r="ICZ2565" s="77"/>
      <c r="IDA2565" s="77"/>
      <c r="IDB2565" s="77"/>
      <c r="IDC2565" s="77"/>
      <c r="IDD2565" s="77"/>
      <c r="IDE2565" s="77"/>
      <c r="IDF2565" s="77"/>
      <c r="IDG2565" s="77"/>
      <c r="IDH2565" s="77"/>
      <c r="IDI2565" s="77"/>
      <c r="IDJ2565" s="77"/>
      <c r="IDK2565" s="77"/>
      <c r="IDL2565" s="77"/>
      <c r="IDM2565" s="77"/>
      <c r="IDN2565" s="77"/>
      <c r="IDO2565" s="77"/>
      <c r="IDP2565" s="77"/>
      <c r="IDQ2565" s="77"/>
      <c r="IDR2565" s="77"/>
      <c r="IDS2565" s="77"/>
      <c r="IDT2565" s="77"/>
      <c r="IDU2565" s="77"/>
      <c r="IDV2565" s="77"/>
      <c r="IDW2565" s="77"/>
      <c r="IDX2565" s="77"/>
      <c r="IDY2565" s="77"/>
      <c r="IDZ2565" s="77"/>
      <c r="IEA2565" s="77"/>
      <c r="IEB2565" s="77"/>
      <c r="IEC2565" s="77"/>
      <c r="IED2565" s="77"/>
      <c r="IEE2565" s="77"/>
      <c r="IEF2565" s="77"/>
      <c r="IEG2565" s="77"/>
      <c r="IEH2565" s="77"/>
      <c r="IEI2565" s="77"/>
      <c r="IEJ2565" s="77"/>
      <c r="IEK2565" s="77"/>
      <c r="IEL2565" s="77"/>
      <c r="IEM2565" s="77"/>
      <c r="IEN2565" s="77"/>
      <c r="IEO2565" s="77"/>
      <c r="IEP2565" s="77"/>
      <c r="IEQ2565" s="77"/>
      <c r="IER2565" s="77"/>
      <c r="IES2565" s="77"/>
      <c r="IET2565" s="77"/>
      <c r="IEU2565" s="77"/>
      <c r="IEV2565" s="77"/>
      <c r="IEW2565" s="77"/>
      <c r="IEX2565" s="77"/>
      <c r="IEY2565" s="77"/>
      <c r="IEZ2565" s="77"/>
      <c r="IFA2565" s="77"/>
      <c r="IFB2565" s="77"/>
      <c r="IFC2565" s="77"/>
      <c r="IFD2565" s="77"/>
      <c r="IFE2565" s="77"/>
      <c r="IFF2565" s="77"/>
      <c r="IFG2565" s="77"/>
      <c r="IFH2565" s="77"/>
      <c r="IFI2565" s="77"/>
      <c r="IFJ2565" s="77"/>
      <c r="IFK2565" s="77"/>
      <c r="IFL2565" s="77"/>
      <c r="IFM2565" s="77"/>
      <c r="IFN2565" s="77"/>
      <c r="IFO2565" s="77"/>
      <c r="IFP2565" s="77"/>
      <c r="IFQ2565" s="77"/>
      <c r="IFR2565" s="77"/>
      <c r="IFS2565" s="77"/>
      <c r="IFT2565" s="77"/>
      <c r="IFU2565" s="77"/>
      <c r="IFV2565" s="77"/>
      <c r="IFW2565" s="77"/>
      <c r="IFX2565" s="77"/>
      <c r="IFY2565" s="77"/>
      <c r="IFZ2565" s="77"/>
      <c r="IGA2565" s="77"/>
      <c r="IGB2565" s="77"/>
      <c r="IGC2565" s="77"/>
      <c r="IGD2565" s="77"/>
      <c r="IGE2565" s="77"/>
      <c r="IGF2565" s="77"/>
      <c r="IGG2565" s="77"/>
      <c r="IGH2565" s="77"/>
      <c r="IGI2565" s="77"/>
      <c r="IGJ2565" s="77"/>
      <c r="IGK2565" s="77"/>
      <c r="IGL2565" s="77"/>
      <c r="IGM2565" s="77"/>
      <c r="IGN2565" s="77"/>
      <c r="IGO2565" s="77"/>
      <c r="IGP2565" s="77"/>
      <c r="IGQ2565" s="77"/>
      <c r="IGR2565" s="77"/>
      <c r="IGS2565" s="77"/>
      <c r="IGT2565" s="77"/>
      <c r="IGU2565" s="77"/>
      <c r="IGV2565" s="77"/>
      <c r="IGW2565" s="77"/>
      <c r="IGX2565" s="77"/>
      <c r="IGY2565" s="77"/>
      <c r="IGZ2565" s="77"/>
      <c r="IHA2565" s="77"/>
      <c r="IHB2565" s="77"/>
      <c r="IHC2565" s="77"/>
      <c r="IHD2565" s="77"/>
      <c r="IHE2565" s="77"/>
      <c r="IHF2565" s="77"/>
      <c r="IHG2565" s="77"/>
      <c r="IHH2565" s="77"/>
      <c r="IHI2565" s="77"/>
      <c r="IHJ2565" s="77"/>
      <c r="IHK2565" s="77"/>
      <c r="IHL2565" s="77"/>
      <c r="IHM2565" s="77"/>
      <c r="IHN2565" s="77"/>
      <c r="IHO2565" s="77"/>
      <c r="IHP2565" s="77"/>
      <c r="IHQ2565" s="77"/>
      <c r="IHR2565" s="77"/>
      <c r="IHS2565" s="77"/>
      <c r="IHT2565" s="77"/>
      <c r="IHU2565" s="77"/>
      <c r="IHV2565" s="77"/>
      <c r="IHW2565" s="77"/>
      <c r="IHX2565" s="77"/>
      <c r="IHY2565" s="77"/>
      <c r="IHZ2565" s="77"/>
      <c r="IIA2565" s="77"/>
      <c r="IIB2565" s="77"/>
      <c r="IIC2565" s="77"/>
      <c r="IID2565" s="77"/>
      <c r="IIE2565" s="77"/>
      <c r="IIF2565" s="77"/>
      <c r="IIG2565" s="77"/>
      <c r="IIH2565" s="77"/>
      <c r="III2565" s="77"/>
      <c r="IIJ2565" s="77"/>
      <c r="IIK2565" s="77"/>
      <c r="IIL2565" s="77"/>
      <c r="IIM2565" s="77"/>
      <c r="IIN2565" s="77"/>
      <c r="IIO2565" s="77"/>
      <c r="IIP2565" s="77"/>
      <c r="IIQ2565" s="77"/>
      <c r="IIR2565" s="77"/>
      <c r="IIS2565" s="77"/>
      <c r="IIT2565" s="77"/>
      <c r="IIU2565" s="77"/>
      <c r="IIV2565" s="77"/>
      <c r="IIW2565" s="77"/>
      <c r="IIX2565" s="77"/>
      <c r="IIY2565" s="77"/>
      <c r="IIZ2565" s="77"/>
      <c r="IJA2565" s="77"/>
      <c r="IJB2565" s="77"/>
      <c r="IJC2565" s="77"/>
      <c r="IJD2565" s="77"/>
      <c r="IJE2565" s="77"/>
      <c r="IJF2565" s="77"/>
      <c r="IJG2565" s="77"/>
      <c r="IJH2565" s="77"/>
      <c r="IJI2565" s="77"/>
      <c r="IJJ2565" s="77"/>
      <c r="IJK2565" s="77"/>
      <c r="IJL2565" s="77"/>
      <c r="IJM2565" s="77"/>
      <c r="IJN2565" s="77"/>
      <c r="IJO2565" s="77"/>
      <c r="IJP2565" s="77"/>
      <c r="IJQ2565" s="77"/>
      <c r="IJR2565" s="77"/>
      <c r="IJS2565" s="77"/>
      <c r="IJT2565" s="77"/>
      <c r="IJU2565" s="77"/>
      <c r="IJV2565" s="77"/>
      <c r="IJW2565" s="77"/>
      <c r="IJX2565" s="77"/>
      <c r="IJY2565" s="77"/>
      <c r="IJZ2565" s="77"/>
      <c r="IKA2565" s="77"/>
      <c r="IKB2565" s="77"/>
      <c r="IKC2565" s="77"/>
      <c r="IKD2565" s="77"/>
      <c r="IKE2565" s="77"/>
      <c r="IKF2565" s="77"/>
      <c r="IKG2565" s="77"/>
      <c r="IKH2565" s="77"/>
      <c r="IKI2565" s="77"/>
      <c r="IKJ2565" s="77"/>
      <c r="IKK2565" s="77"/>
      <c r="IKL2565" s="77"/>
      <c r="IKM2565" s="77"/>
      <c r="IKN2565" s="77"/>
      <c r="IKO2565" s="77"/>
      <c r="IKP2565" s="77"/>
      <c r="IKQ2565" s="77"/>
      <c r="IKR2565" s="77"/>
      <c r="IKS2565" s="77"/>
      <c r="IKT2565" s="77"/>
      <c r="IKU2565" s="77"/>
      <c r="IKV2565" s="77"/>
      <c r="IKW2565" s="77"/>
      <c r="IKX2565" s="77"/>
      <c r="IKY2565" s="77"/>
      <c r="IKZ2565" s="77"/>
      <c r="ILA2565" s="77"/>
      <c r="ILB2565" s="77"/>
      <c r="ILC2565" s="77"/>
      <c r="ILD2565" s="77"/>
      <c r="ILE2565" s="77"/>
      <c r="ILF2565" s="77"/>
      <c r="ILG2565" s="77"/>
      <c r="ILH2565" s="77"/>
      <c r="ILI2565" s="77"/>
      <c r="ILJ2565" s="77"/>
      <c r="ILK2565" s="77"/>
      <c r="ILL2565" s="77"/>
      <c r="ILM2565" s="77"/>
      <c r="ILN2565" s="77"/>
      <c r="ILO2565" s="77"/>
      <c r="ILP2565" s="77"/>
      <c r="ILQ2565" s="77"/>
      <c r="ILR2565" s="77"/>
      <c r="ILS2565" s="77"/>
      <c r="ILT2565" s="77"/>
      <c r="ILU2565" s="77"/>
      <c r="ILV2565" s="77"/>
      <c r="ILW2565" s="77"/>
      <c r="ILX2565" s="77"/>
      <c r="ILY2565" s="77"/>
      <c r="ILZ2565" s="77"/>
      <c r="IMA2565" s="77"/>
      <c r="IMB2565" s="77"/>
      <c r="IMC2565" s="77"/>
      <c r="IMD2565" s="77"/>
      <c r="IME2565" s="77"/>
      <c r="IMF2565" s="77"/>
      <c r="IMG2565" s="77"/>
      <c r="IMH2565" s="77"/>
      <c r="IMI2565" s="77"/>
      <c r="IMJ2565" s="77"/>
      <c r="IMK2565" s="77"/>
      <c r="IML2565" s="77"/>
      <c r="IMM2565" s="77"/>
      <c r="IMN2565" s="77"/>
      <c r="IMO2565" s="77"/>
      <c r="IMP2565" s="77"/>
      <c r="IMQ2565" s="77"/>
      <c r="IMR2565" s="77"/>
      <c r="IMS2565" s="77"/>
      <c r="IMT2565" s="77"/>
      <c r="IMU2565" s="77"/>
      <c r="IMV2565" s="77"/>
      <c r="IMW2565" s="77"/>
      <c r="IMX2565" s="77"/>
      <c r="IMY2565" s="77"/>
      <c r="IMZ2565" s="77"/>
      <c r="INA2565" s="77"/>
      <c r="INB2565" s="77"/>
      <c r="INC2565" s="77"/>
      <c r="IND2565" s="77"/>
      <c r="INE2565" s="77"/>
      <c r="INF2565" s="77"/>
      <c r="ING2565" s="77"/>
      <c r="INH2565" s="77"/>
      <c r="INI2565" s="77"/>
      <c r="INJ2565" s="77"/>
      <c r="INK2565" s="77"/>
      <c r="INL2565" s="77"/>
      <c r="INM2565" s="77"/>
      <c r="INN2565" s="77"/>
      <c r="INO2565" s="77"/>
      <c r="INP2565" s="77"/>
      <c r="INQ2565" s="77"/>
      <c r="INR2565" s="77"/>
      <c r="INS2565" s="77"/>
      <c r="INT2565" s="77"/>
      <c r="INU2565" s="77"/>
      <c r="INV2565" s="77"/>
      <c r="INW2565" s="77"/>
      <c r="INX2565" s="77"/>
      <c r="INY2565" s="77"/>
      <c r="INZ2565" s="77"/>
      <c r="IOA2565" s="77"/>
      <c r="IOB2565" s="77"/>
      <c r="IOC2565" s="77"/>
      <c r="IOD2565" s="77"/>
      <c r="IOE2565" s="77"/>
      <c r="IOF2565" s="77"/>
      <c r="IOG2565" s="77"/>
      <c r="IOH2565" s="77"/>
      <c r="IOI2565" s="77"/>
      <c r="IOJ2565" s="77"/>
      <c r="IOK2565" s="77"/>
      <c r="IOL2565" s="77"/>
      <c r="IOM2565" s="77"/>
      <c r="ION2565" s="77"/>
      <c r="IOO2565" s="77"/>
      <c r="IOP2565" s="77"/>
      <c r="IOQ2565" s="77"/>
      <c r="IOR2565" s="77"/>
      <c r="IOS2565" s="77"/>
      <c r="IOT2565" s="77"/>
      <c r="IOU2565" s="77"/>
      <c r="IOV2565" s="77"/>
      <c r="IOW2565" s="77"/>
      <c r="IOX2565" s="77"/>
      <c r="IOY2565" s="77"/>
      <c r="IOZ2565" s="77"/>
      <c r="IPA2565" s="77"/>
      <c r="IPB2565" s="77"/>
      <c r="IPC2565" s="77"/>
      <c r="IPD2565" s="77"/>
      <c r="IPE2565" s="77"/>
      <c r="IPF2565" s="77"/>
      <c r="IPG2565" s="77"/>
      <c r="IPH2565" s="77"/>
      <c r="IPI2565" s="77"/>
      <c r="IPJ2565" s="77"/>
      <c r="IPK2565" s="77"/>
      <c r="IPL2565" s="77"/>
      <c r="IPM2565" s="77"/>
      <c r="IPN2565" s="77"/>
      <c r="IPO2565" s="77"/>
      <c r="IPP2565" s="77"/>
      <c r="IPQ2565" s="77"/>
      <c r="IPR2565" s="77"/>
      <c r="IPS2565" s="77"/>
      <c r="IPT2565" s="77"/>
      <c r="IPU2565" s="77"/>
      <c r="IPV2565" s="77"/>
      <c r="IPW2565" s="77"/>
      <c r="IPX2565" s="77"/>
      <c r="IPY2565" s="77"/>
      <c r="IPZ2565" s="77"/>
      <c r="IQA2565" s="77"/>
      <c r="IQB2565" s="77"/>
      <c r="IQC2565" s="77"/>
      <c r="IQD2565" s="77"/>
      <c r="IQE2565" s="77"/>
      <c r="IQF2565" s="77"/>
      <c r="IQG2565" s="77"/>
      <c r="IQH2565" s="77"/>
      <c r="IQI2565" s="77"/>
      <c r="IQJ2565" s="77"/>
      <c r="IQK2565" s="77"/>
      <c r="IQL2565" s="77"/>
      <c r="IQM2565" s="77"/>
      <c r="IQN2565" s="77"/>
      <c r="IQO2565" s="77"/>
      <c r="IQP2565" s="77"/>
      <c r="IQQ2565" s="77"/>
      <c r="IQR2565" s="77"/>
      <c r="IQS2565" s="77"/>
      <c r="IQT2565" s="77"/>
      <c r="IQU2565" s="77"/>
      <c r="IQV2565" s="77"/>
      <c r="IQW2565" s="77"/>
      <c r="IQX2565" s="77"/>
      <c r="IQY2565" s="77"/>
      <c r="IQZ2565" s="77"/>
      <c r="IRA2565" s="77"/>
      <c r="IRB2565" s="77"/>
      <c r="IRC2565" s="77"/>
      <c r="IRD2565" s="77"/>
      <c r="IRE2565" s="77"/>
      <c r="IRF2565" s="77"/>
      <c r="IRG2565" s="77"/>
      <c r="IRH2565" s="77"/>
      <c r="IRI2565" s="77"/>
      <c r="IRJ2565" s="77"/>
      <c r="IRK2565" s="77"/>
      <c r="IRL2565" s="77"/>
      <c r="IRM2565" s="77"/>
      <c r="IRN2565" s="77"/>
      <c r="IRO2565" s="77"/>
      <c r="IRP2565" s="77"/>
      <c r="IRQ2565" s="77"/>
      <c r="IRR2565" s="77"/>
      <c r="IRS2565" s="77"/>
      <c r="IRT2565" s="77"/>
      <c r="IRU2565" s="77"/>
      <c r="IRV2565" s="77"/>
      <c r="IRW2565" s="77"/>
      <c r="IRX2565" s="77"/>
      <c r="IRY2565" s="77"/>
      <c r="IRZ2565" s="77"/>
      <c r="ISA2565" s="77"/>
      <c r="ISB2565" s="77"/>
      <c r="ISC2565" s="77"/>
      <c r="ISD2565" s="77"/>
      <c r="ISE2565" s="77"/>
      <c r="ISF2565" s="77"/>
      <c r="ISG2565" s="77"/>
      <c r="ISH2565" s="77"/>
      <c r="ISI2565" s="77"/>
      <c r="ISJ2565" s="77"/>
      <c r="ISK2565" s="77"/>
      <c r="ISL2565" s="77"/>
      <c r="ISM2565" s="77"/>
      <c r="ISN2565" s="77"/>
      <c r="ISO2565" s="77"/>
      <c r="ISP2565" s="77"/>
      <c r="ISQ2565" s="77"/>
      <c r="ISR2565" s="77"/>
      <c r="ISS2565" s="77"/>
      <c r="IST2565" s="77"/>
      <c r="ISU2565" s="77"/>
      <c r="ISV2565" s="77"/>
      <c r="ISW2565" s="77"/>
      <c r="ISX2565" s="77"/>
      <c r="ISY2565" s="77"/>
      <c r="ISZ2565" s="77"/>
      <c r="ITA2565" s="77"/>
      <c r="ITB2565" s="77"/>
      <c r="ITC2565" s="77"/>
      <c r="ITD2565" s="77"/>
      <c r="ITE2565" s="77"/>
      <c r="ITF2565" s="77"/>
      <c r="ITG2565" s="77"/>
      <c r="ITH2565" s="77"/>
      <c r="ITI2565" s="77"/>
      <c r="ITJ2565" s="77"/>
      <c r="ITK2565" s="77"/>
      <c r="ITL2565" s="77"/>
      <c r="ITM2565" s="77"/>
      <c r="ITN2565" s="77"/>
      <c r="ITO2565" s="77"/>
      <c r="ITP2565" s="77"/>
      <c r="ITQ2565" s="77"/>
      <c r="ITR2565" s="77"/>
      <c r="ITS2565" s="77"/>
      <c r="ITT2565" s="77"/>
      <c r="ITU2565" s="77"/>
      <c r="ITV2565" s="77"/>
      <c r="ITW2565" s="77"/>
      <c r="ITX2565" s="77"/>
      <c r="ITY2565" s="77"/>
      <c r="ITZ2565" s="77"/>
      <c r="IUA2565" s="77"/>
      <c r="IUB2565" s="77"/>
      <c r="IUC2565" s="77"/>
      <c r="IUD2565" s="77"/>
      <c r="IUE2565" s="77"/>
      <c r="IUF2565" s="77"/>
      <c r="IUG2565" s="77"/>
      <c r="IUH2565" s="77"/>
      <c r="IUI2565" s="77"/>
      <c r="IUJ2565" s="77"/>
      <c r="IUK2565" s="77"/>
      <c r="IUL2565" s="77"/>
      <c r="IUM2565" s="77"/>
      <c r="IUN2565" s="77"/>
      <c r="IUO2565" s="77"/>
      <c r="IUP2565" s="77"/>
      <c r="IUQ2565" s="77"/>
      <c r="IUR2565" s="77"/>
      <c r="IUS2565" s="77"/>
      <c r="IUT2565" s="77"/>
      <c r="IUU2565" s="77"/>
      <c r="IUV2565" s="77"/>
      <c r="IUW2565" s="77"/>
      <c r="IUX2565" s="77"/>
      <c r="IUY2565" s="77"/>
      <c r="IUZ2565" s="77"/>
      <c r="IVA2565" s="77"/>
      <c r="IVB2565" s="77"/>
      <c r="IVC2565" s="77"/>
      <c r="IVD2565" s="77"/>
      <c r="IVE2565" s="77"/>
      <c r="IVF2565" s="77"/>
      <c r="IVG2565" s="77"/>
      <c r="IVH2565" s="77"/>
      <c r="IVI2565" s="77"/>
      <c r="IVJ2565" s="77"/>
      <c r="IVK2565" s="77"/>
      <c r="IVL2565" s="77"/>
      <c r="IVM2565" s="77"/>
      <c r="IVN2565" s="77"/>
      <c r="IVO2565" s="77"/>
      <c r="IVP2565" s="77"/>
      <c r="IVQ2565" s="77"/>
      <c r="IVR2565" s="77"/>
      <c r="IVS2565" s="77"/>
      <c r="IVT2565" s="77"/>
      <c r="IVU2565" s="77"/>
      <c r="IVV2565" s="77"/>
      <c r="IVW2565" s="77"/>
      <c r="IVX2565" s="77"/>
      <c r="IVY2565" s="77"/>
      <c r="IVZ2565" s="77"/>
      <c r="IWA2565" s="77"/>
      <c r="IWB2565" s="77"/>
      <c r="IWC2565" s="77"/>
      <c r="IWD2565" s="77"/>
      <c r="IWE2565" s="77"/>
      <c r="IWF2565" s="77"/>
      <c r="IWG2565" s="77"/>
      <c r="IWH2565" s="77"/>
      <c r="IWI2565" s="77"/>
      <c r="IWJ2565" s="77"/>
      <c r="IWK2565" s="77"/>
      <c r="IWL2565" s="77"/>
      <c r="IWM2565" s="77"/>
      <c r="IWN2565" s="77"/>
      <c r="IWO2565" s="77"/>
      <c r="IWP2565" s="77"/>
      <c r="IWQ2565" s="77"/>
      <c r="IWR2565" s="77"/>
      <c r="IWS2565" s="77"/>
      <c r="IWT2565" s="77"/>
      <c r="IWU2565" s="77"/>
      <c r="IWV2565" s="77"/>
      <c r="IWW2565" s="77"/>
      <c r="IWX2565" s="77"/>
      <c r="IWY2565" s="77"/>
      <c r="IWZ2565" s="77"/>
      <c r="IXA2565" s="77"/>
      <c r="IXB2565" s="77"/>
      <c r="IXC2565" s="77"/>
      <c r="IXD2565" s="77"/>
      <c r="IXE2565" s="77"/>
      <c r="IXF2565" s="77"/>
      <c r="IXG2565" s="77"/>
      <c r="IXH2565" s="77"/>
      <c r="IXI2565" s="77"/>
      <c r="IXJ2565" s="77"/>
      <c r="IXK2565" s="77"/>
      <c r="IXL2565" s="77"/>
      <c r="IXM2565" s="77"/>
      <c r="IXN2565" s="77"/>
      <c r="IXO2565" s="77"/>
      <c r="IXP2565" s="77"/>
      <c r="IXQ2565" s="77"/>
      <c r="IXR2565" s="77"/>
      <c r="IXS2565" s="77"/>
      <c r="IXT2565" s="77"/>
      <c r="IXU2565" s="77"/>
      <c r="IXV2565" s="77"/>
      <c r="IXW2565" s="77"/>
      <c r="IXX2565" s="77"/>
      <c r="IXY2565" s="77"/>
      <c r="IXZ2565" s="77"/>
      <c r="IYA2565" s="77"/>
      <c r="IYB2565" s="77"/>
      <c r="IYC2565" s="77"/>
      <c r="IYD2565" s="77"/>
      <c r="IYE2565" s="77"/>
      <c r="IYF2565" s="77"/>
      <c r="IYG2565" s="77"/>
      <c r="IYH2565" s="77"/>
      <c r="IYI2565" s="77"/>
      <c r="IYJ2565" s="77"/>
      <c r="IYK2565" s="77"/>
      <c r="IYL2565" s="77"/>
      <c r="IYM2565" s="77"/>
      <c r="IYN2565" s="77"/>
      <c r="IYO2565" s="77"/>
      <c r="IYP2565" s="77"/>
      <c r="IYQ2565" s="77"/>
      <c r="IYR2565" s="77"/>
      <c r="IYS2565" s="77"/>
      <c r="IYT2565" s="77"/>
      <c r="IYU2565" s="77"/>
      <c r="IYV2565" s="77"/>
      <c r="IYW2565" s="77"/>
      <c r="IYX2565" s="77"/>
      <c r="IYY2565" s="77"/>
      <c r="IYZ2565" s="77"/>
      <c r="IZA2565" s="77"/>
      <c r="IZB2565" s="77"/>
      <c r="IZC2565" s="77"/>
      <c r="IZD2565" s="77"/>
      <c r="IZE2565" s="77"/>
      <c r="IZF2565" s="77"/>
      <c r="IZG2565" s="77"/>
      <c r="IZH2565" s="77"/>
      <c r="IZI2565" s="77"/>
      <c r="IZJ2565" s="77"/>
      <c r="IZK2565" s="77"/>
      <c r="IZL2565" s="77"/>
      <c r="IZM2565" s="77"/>
      <c r="IZN2565" s="77"/>
      <c r="IZO2565" s="77"/>
      <c r="IZP2565" s="77"/>
      <c r="IZQ2565" s="77"/>
      <c r="IZR2565" s="77"/>
      <c r="IZS2565" s="77"/>
      <c r="IZT2565" s="77"/>
      <c r="IZU2565" s="77"/>
      <c r="IZV2565" s="77"/>
      <c r="IZW2565" s="77"/>
      <c r="IZX2565" s="77"/>
      <c r="IZY2565" s="77"/>
      <c r="IZZ2565" s="77"/>
      <c r="JAA2565" s="77"/>
      <c r="JAB2565" s="77"/>
      <c r="JAC2565" s="77"/>
      <c r="JAD2565" s="77"/>
      <c r="JAE2565" s="77"/>
      <c r="JAF2565" s="77"/>
      <c r="JAG2565" s="77"/>
      <c r="JAH2565" s="77"/>
      <c r="JAI2565" s="77"/>
      <c r="JAJ2565" s="77"/>
      <c r="JAK2565" s="77"/>
      <c r="JAL2565" s="77"/>
      <c r="JAM2565" s="77"/>
      <c r="JAN2565" s="77"/>
      <c r="JAO2565" s="77"/>
      <c r="JAP2565" s="77"/>
      <c r="JAQ2565" s="77"/>
      <c r="JAR2565" s="77"/>
      <c r="JAS2565" s="77"/>
      <c r="JAT2565" s="77"/>
      <c r="JAU2565" s="77"/>
      <c r="JAV2565" s="77"/>
      <c r="JAW2565" s="77"/>
      <c r="JAX2565" s="77"/>
      <c r="JAY2565" s="77"/>
      <c r="JAZ2565" s="77"/>
      <c r="JBA2565" s="77"/>
      <c r="JBB2565" s="77"/>
      <c r="JBC2565" s="77"/>
      <c r="JBD2565" s="77"/>
      <c r="JBE2565" s="77"/>
      <c r="JBF2565" s="77"/>
      <c r="JBG2565" s="77"/>
      <c r="JBH2565" s="77"/>
      <c r="JBI2565" s="77"/>
      <c r="JBJ2565" s="77"/>
      <c r="JBK2565" s="77"/>
      <c r="JBL2565" s="77"/>
      <c r="JBM2565" s="77"/>
      <c r="JBN2565" s="77"/>
      <c r="JBO2565" s="77"/>
      <c r="JBP2565" s="77"/>
      <c r="JBQ2565" s="77"/>
      <c r="JBR2565" s="77"/>
      <c r="JBS2565" s="77"/>
      <c r="JBT2565" s="77"/>
      <c r="JBU2565" s="77"/>
      <c r="JBV2565" s="77"/>
      <c r="JBW2565" s="77"/>
      <c r="JBX2565" s="77"/>
      <c r="JBY2565" s="77"/>
      <c r="JBZ2565" s="77"/>
      <c r="JCA2565" s="77"/>
      <c r="JCB2565" s="77"/>
      <c r="JCC2565" s="77"/>
      <c r="JCD2565" s="77"/>
      <c r="JCE2565" s="77"/>
      <c r="JCF2565" s="77"/>
      <c r="JCG2565" s="77"/>
      <c r="JCH2565" s="77"/>
      <c r="JCI2565" s="77"/>
      <c r="JCJ2565" s="77"/>
      <c r="JCK2565" s="77"/>
      <c r="JCL2565" s="77"/>
      <c r="JCM2565" s="77"/>
      <c r="JCN2565" s="77"/>
      <c r="JCO2565" s="77"/>
      <c r="JCP2565" s="77"/>
      <c r="JCQ2565" s="77"/>
      <c r="JCR2565" s="77"/>
      <c r="JCS2565" s="77"/>
      <c r="JCT2565" s="77"/>
      <c r="JCU2565" s="77"/>
      <c r="JCV2565" s="77"/>
      <c r="JCW2565" s="77"/>
      <c r="JCX2565" s="77"/>
      <c r="JCY2565" s="77"/>
      <c r="JCZ2565" s="77"/>
      <c r="JDA2565" s="77"/>
      <c r="JDB2565" s="77"/>
      <c r="JDC2565" s="77"/>
      <c r="JDD2565" s="77"/>
      <c r="JDE2565" s="77"/>
      <c r="JDF2565" s="77"/>
      <c r="JDG2565" s="77"/>
      <c r="JDH2565" s="77"/>
      <c r="JDI2565" s="77"/>
      <c r="JDJ2565" s="77"/>
      <c r="JDK2565" s="77"/>
      <c r="JDL2565" s="77"/>
      <c r="JDM2565" s="77"/>
      <c r="JDN2565" s="77"/>
      <c r="JDO2565" s="77"/>
      <c r="JDP2565" s="77"/>
      <c r="JDQ2565" s="77"/>
      <c r="JDR2565" s="77"/>
      <c r="JDS2565" s="77"/>
      <c r="JDT2565" s="77"/>
      <c r="JDU2565" s="77"/>
      <c r="JDV2565" s="77"/>
      <c r="JDW2565" s="77"/>
      <c r="JDX2565" s="77"/>
      <c r="JDY2565" s="77"/>
      <c r="JDZ2565" s="77"/>
      <c r="JEA2565" s="77"/>
      <c r="JEB2565" s="77"/>
      <c r="JEC2565" s="77"/>
      <c r="JED2565" s="77"/>
      <c r="JEE2565" s="77"/>
      <c r="JEF2565" s="77"/>
      <c r="JEG2565" s="77"/>
      <c r="JEH2565" s="77"/>
      <c r="JEI2565" s="77"/>
      <c r="JEJ2565" s="77"/>
      <c r="JEK2565" s="77"/>
      <c r="JEL2565" s="77"/>
      <c r="JEM2565" s="77"/>
      <c r="JEN2565" s="77"/>
      <c r="JEO2565" s="77"/>
      <c r="JEP2565" s="77"/>
      <c r="JEQ2565" s="77"/>
      <c r="JER2565" s="77"/>
      <c r="JES2565" s="77"/>
      <c r="JET2565" s="77"/>
      <c r="JEU2565" s="77"/>
      <c r="JEV2565" s="77"/>
      <c r="JEW2565" s="77"/>
      <c r="JEX2565" s="77"/>
      <c r="JEY2565" s="77"/>
      <c r="JEZ2565" s="77"/>
      <c r="JFA2565" s="77"/>
      <c r="JFB2565" s="77"/>
      <c r="JFC2565" s="77"/>
      <c r="JFD2565" s="77"/>
      <c r="JFE2565" s="77"/>
      <c r="JFF2565" s="77"/>
      <c r="JFG2565" s="77"/>
      <c r="JFH2565" s="77"/>
      <c r="JFI2565" s="77"/>
      <c r="JFJ2565" s="77"/>
      <c r="JFK2565" s="77"/>
      <c r="JFL2565" s="77"/>
      <c r="JFM2565" s="77"/>
      <c r="JFN2565" s="77"/>
      <c r="JFO2565" s="77"/>
      <c r="JFP2565" s="77"/>
      <c r="JFQ2565" s="77"/>
      <c r="JFR2565" s="77"/>
      <c r="JFS2565" s="77"/>
      <c r="JFT2565" s="77"/>
      <c r="JFU2565" s="77"/>
      <c r="JFV2565" s="77"/>
      <c r="JFW2565" s="77"/>
      <c r="JFX2565" s="77"/>
      <c r="JFY2565" s="77"/>
      <c r="JFZ2565" s="77"/>
      <c r="JGA2565" s="77"/>
      <c r="JGB2565" s="77"/>
      <c r="JGC2565" s="77"/>
      <c r="JGD2565" s="77"/>
      <c r="JGE2565" s="77"/>
      <c r="JGF2565" s="77"/>
      <c r="JGG2565" s="77"/>
      <c r="JGH2565" s="77"/>
      <c r="JGI2565" s="77"/>
      <c r="JGJ2565" s="77"/>
      <c r="JGK2565" s="77"/>
      <c r="JGL2565" s="77"/>
      <c r="JGM2565" s="77"/>
      <c r="JGN2565" s="77"/>
      <c r="JGO2565" s="77"/>
      <c r="JGP2565" s="77"/>
      <c r="JGQ2565" s="77"/>
      <c r="JGR2565" s="77"/>
      <c r="JGS2565" s="77"/>
      <c r="JGT2565" s="77"/>
      <c r="JGU2565" s="77"/>
      <c r="JGV2565" s="77"/>
      <c r="JGW2565" s="77"/>
      <c r="JGX2565" s="77"/>
      <c r="JGY2565" s="77"/>
      <c r="JGZ2565" s="77"/>
      <c r="JHA2565" s="77"/>
      <c r="JHB2565" s="77"/>
      <c r="JHC2565" s="77"/>
      <c r="JHD2565" s="77"/>
      <c r="JHE2565" s="77"/>
      <c r="JHF2565" s="77"/>
      <c r="JHG2565" s="77"/>
      <c r="JHH2565" s="77"/>
      <c r="JHI2565" s="77"/>
      <c r="JHJ2565" s="77"/>
      <c r="JHK2565" s="77"/>
      <c r="JHL2565" s="77"/>
      <c r="JHM2565" s="77"/>
      <c r="JHN2565" s="77"/>
      <c r="JHO2565" s="77"/>
      <c r="JHP2565" s="77"/>
      <c r="JHQ2565" s="77"/>
      <c r="JHR2565" s="77"/>
      <c r="JHS2565" s="77"/>
      <c r="JHT2565" s="77"/>
      <c r="JHU2565" s="77"/>
      <c r="JHV2565" s="77"/>
      <c r="JHW2565" s="77"/>
      <c r="JHX2565" s="77"/>
      <c r="JHY2565" s="77"/>
      <c r="JHZ2565" s="77"/>
      <c r="JIA2565" s="77"/>
      <c r="JIB2565" s="77"/>
      <c r="JIC2565" s="77"/>
      <c r="JID2565" s="77"/>
      <c r="JIE2565" s="77"/>
      <c r="JIF2565" s="77"/>
      <c r="JIG2565" s="77"/>
      <c r="JIH2565" s="77"/>
      <c r="JII2565" s="77"/>
      <c r="JIJ2565" s="77"/>
      <c r="JIK2565" s="77"/>
      <c r="JIL2565" s="77"/>
      <c r="JIM2565" s="77"/>
      <c r="JIN2565" s="77"/>
      <c r="JIO2565" s="77"/>
      <c r="JIP2565" s="77"/>
      <c r="JIQ2565" s="77"/>
      <c r="JIR2565" s="77"/>
      <c r="JIS2565" s="77"/>
      <c r="JIT2565" s="77"/>
      <c r="JIU2565" s="77"/>
      <c r="JIV2565" s="77"/>
      <c r="JIW2565" s="77"/>
      <c r="JIX2565" s="77"/>
      <c r="JIY2565" s="77"/>
      <c r="JIZ2565" s="77"/>
      <c r="JJA2565" s="77"/>
      <c r="JJB2565" s="77"/>
      <c r="JJC2565" s="77"/>
      <c r="JJD2565" s="77"/>
      <c r="JJE2565" s="77"/>
      <c r="JJF2565" s="77"/>
      <c r="JJG2565" s="77"/>
      <c r="JJH2565" s="77"/>
      <c r="JJI2565" s="77"/>
      <c r="JJJ2565" s="77"/>
      <c r="JJK2565" s="77"/>
      <c r="JJL2565" s="77"/>
      <c r="JJM2565" s="77"/>
      <c r="JJN2565" s="77"/>
      <c r="JJO2565" s="77"/>
      <c r="JJP2565" s="77"/>
      <c r="JJQ2565" s="77"/>
      <c r="JJR2565" s="77"/>
      <c r="JJS2565" s="77"/>
      <c r="JJT2565" s="77"/>
      <c r="JJU2565" s="77"/>
      <c r="JJV2565" s="77"/>
      <c r="JJW2565" s="77"/>
      <c r="JJX2565" s="77"/>
      <c r="JJY2565" s="77"/>
      <c r="JJZ2565" s="77"/>
      <c r="JKA2565" s="77"/>
      <c r="JKB2565" s="77"/>
      <c r="JKC2565" s="77"/>
      <c r="JKD2565" s="77"/>
      <c r="JKE2565" s="77"/>
      <c r="JKF2565" s="77"/>
      <c r="JKG2565" s="77"/>
      <c r="JKH2565" s="77"/>
      <c r="JKI2565" s="77"/>
      <c r="JKJ2565" s="77"/>
      <c r="JKK2565" s="77"/>
      <c r="JKL2565" s="77"/>
      <c r="JKM2565" s="77"/>
      <c r="JKN2565" s="77"/>
      <c r="JKO2565" s="77"/>
      <c r="JKP2565" s="77"/>
      <c r="JKQ2565" s="77"/>
      <c r="JKR2565" s="77"/>
      <c r="JKS2565" s="77"/>
      <c r="JKT2565" s="77"/>
      <c r="JKU2565" s="77"/>
      <c r="JKV2565" s="77"/>
      <c r="JKW2565" s="77"/>
      <c r="JKX2565" s="77"/>
      <c r="JKY2565" s="77"/>
      <c r="JKZ2565" s="77"/>
      <c r="JLA2565" s="77"/>
      <c r="JLB2565" s="77"/>
      <c r="JLC2565" s="77"/>
      <c r="JLD2565" s="77"/>
      <c r="JLE2565" s="77"/>
      <c r="JLF2565" s="77"/>
      <c r="JLG2565" s="77"/>
      <c r="JLH2565" s="77"/>
      <c r="JLI2565" s="77"/>
      <c r="JLJ2565" s="77"/>
      <c r="JLK2565" s="77"/>
      <c r="JLL2565" s="77"/>
      <c r="JLM2565" s="77"/>
      <c r="JLN2565" s="77"/>
      <c r="JLO2565" s="77"/>
      <c r="JLP2565" s="77"/>
      <c r="JLQ2565" s="77"/>
      <c r="JLR2565" s="77"/>
      <c r="JLS2565" s="77"/>
      <c r="JLT2565" s="77"/>
      <c r="JLU2565" s="77"/>
      <c r="JLV2565" s="77"/>
      <c r="JLW2565" s="77"/>
      <c r="JLX2565" s="77"/>
      <c r="JLY2565" s="77"/>
      <c r="JLZ2565" s="77"/>
      <c r="JMA2565" s="77"/>
      <c r="JMB2565" s="77"/>
      <c r="JMC2565" s="77"/>
      <c r="JMD2565" s="77"/>
      <c r="JME2565" s="77"/>
      <c r="JMF2565" s="77"/>
      <c r="JMG2565" s="77"/>
      <c r="JMH2565" s="77"/>
      <c r="JMI2565" s="77"/>
      <c r="JMJ2565" s="77"/>
      <c r="JMK2565" s="77"/>
      <c r="JML2565" s="77"/>
      <c r="JMM2565" s="77"/>
      <c r="JMN2565" s="77"/>
      <c r="JMO2565" s="77"/>
      <c r="JMP2565" s="77"/>
      <c r="JMQ2565" s="77"/>
      <c r="JMR2565" s="77"/>
      <c r="JMS2565" s="77"/>
      <c r="JMT2565" s="77"/>
      <c r="JMU2565" s="77"/>
      <c r="JMV2565" s="77"/>
      <c r="JMW2565" s="77"/>
      <c r="JMX2565" s="77"/>
      <c r="JMY2565" s="77"/>
      <c r="JMZ2565" s="77"/>
      <c r="JNA2565" s="77"/>
      <c r="JNB2565" s="77"/>
      <c r="JNC2565" s="77"/>
      <c r="JND2565" s="77"/>
      <c r="JNE2565" s="77"/>
      <c r="JNF2565" s="77"/>
      <c r="JNG2565" s="77"/>
      <c r="JNH2565" s="77"/>
      <c r="JNI2565" s="77"/>
      <c r="JNJ2565" s="77"/>
      <c r="JNK2565" s="77"/>
      <c r="JNL2565" s="77"/>
      <c r="JNM2565" s="77"/>
      <c r="JNN2565" s="77"/>
      <c r="JNO2565" s="77"/>
      <c r="JNP2565" s="77"/>
      <c r="JNQ2565" s="77"/>
      <c r="JNR2565" s="77"/>
      <c r="JNS2565" s="77"/>
      <c r="JNT2565" s="77"/>
      <c r="JNU2565" s="77"/>
      <c r="JNV2565" s="77"/>
      <c r="JNW2565" s="77"/>
      <c r="JNX2565" s="77"/>
      <c r="JNY2565" s="77"/>
      <c r="JNZ2565" s="77"/>
      <c r="JOA2565" s="77"/>
      <c r="JOB2565" s="77"/>
      <c r="JOC2565" s="77"/>
      <c r="JOD2565" s="77"/>
      <c r="JOE2565" s="77"/>
      <c r="JOF2565" s="77"/>
      <c r="JOG2565" s="77"/>
      <c r="JOH2565" s="77"/>
      <c r="JOI2565" s="77"/>
      <c r="JOJ2565" s="77"/>
      <c r="JOK2565" s="77"/>
      <c r="JOL2565" s="77"/>
      <c r="JOM2565" s="77"/>
      <c r="JON2565" s="77"/>
      <c r="JOO2565" s="77"/>
      <c r="JOP2565" s="77"/>
      <c r="JOQ2565" s="77"/>
      <c r="JOR2565" s="77"/>
      <c r="JOS2565" s="77"/>
      <c r="JOT2565" s="77"/>
      <c r="JOU2565" s="77"/>
      <c r="JOV2565" s="77"/>
      <c r="JOW2565" s="77"/>
      <c r="JOX2565" s="77"/>
      <c r="JOY2565" s="77"/>
      <c r="JOZ2565" s="77"/>
      <c r="JPA2565" s="77"/>
      <c r="JPB2565" s="77"/>
      <c r="JPC2565" s="77"/>
      <c r="JPD2565" s="77"/>
      <c r="JPE2565" s="77"/>
      <c r="JPF2565" s="77"/>
      <c r="JPG2565" s="77"/>
      <c r="JPH2565" s="77"/>
      <c r="JPI2565" s="77"/>
      <c r="JPJ2565" s="77"/>
      <c r="JPK2565" s="77"/>
      <c r="JPL2565" s="77"/>
      <c r="JPM2565" s="77"/>
      <c r="JPN2565" s="77"/>
      <c r="JPO2565" s="77"/>
      <c r="JPP2565" s="77"/>
      <c r="JPQ2565" s="77"/>
      <c r="JPR2565" s="77"/>
      <c r="JPS2565" s="77"/>
      <c r="JPT2565" s="77"/>
      <c r="JPU2565" s="77"/>
      <c r="JPV2565" s="77"/>
      <c r="JPW2565" s="77"/>
      <c r="JPX2565" s="77"/>
      <c r="JPY2565" s="77"/>
      <c r="JPZ2565" s="77"/>
      <c r="JQA2565" s="77"/>
      <c r="JQB2565" s="77"/>
      <c r="JQC2565" s="77"/>
      <c r="JQD2565" s="77"/>
      <c r="JQE2565" s="77"/>
      <c r="JQF2565" s="77"/>
      <c r="JQG2565" s="77"/>
      <c r="JQH2565" s="77"/>
      <c r="JQI2565" s="77"/>
      <c r="JQJ2565" s="77"/>
      <c r="JQK2565" s="77"/>
      <c r="JQL2565" s="77"/>
      <c r="JQM2565" s="77"/>
      <c r="JQN2565" s="77"/>
      <c r="JQO2565" s="77"/>
      <c r="JQP2565" s="77"/>
      <c r="JQQ2565" s="77"/>
      <c r="JQR2565" s="77"/>
      <c r="JQS2565" s="77"/>
      <c r="JQT2565" s="77"/>
      <c r="JQU2565" s="77"/>
      <c r="JQV2565" s="77"/>
      <c r="JQW2565" s="77"/>
      <c r="JQX2565" s="77"/>
      <c r="JQY2565" s="77"/>
      <c r="JQZ2565" s="77"/>
      <c r="JRA2565" s="77"/>
      <c r="JRB2565" s="77"/>
      <c r="JRC2565" s="77"/>
      <c r="JRD2565" s="77"/>
      <c r="JRE2565" s="77"/>
      <c r="JRF2565" s="77"/>
      <c r="JRG2565" s="77"/>
      <c r="JRH2565" s="77"/>
      <c r="JRI2565" s="77"/>
      <c r="JRJ2565" s="77"/>
      <c r="JRK2565" s="77"/>
      <c r="JRL2565" s="77"/>
      <c r="JRM2565" s="77"/>
      <c r="JRN2565" s="77"/>
      <c r="JRO2565" s="77"/>
      <c r="JRP2565" s="77"/>
      <c r="JRQ2565" s="77"/>
      <c r="JRR2565" s="77"/>
      <c r="JRS2565" s="77"/>
      <c r="JRT2565" s="77"/>
      <c r="JRU2565" s="77"/>
      <c r="JRV2565" s="77"/>
      <c r="JRW2565" s="77"/>
      <c r="JRX2565" s="77"/>
      <c r="JRY2565" s="77"/>
      <c r="JRZ2565" s="77"/>
      <c r="JSA2565" s="77"/>
      <c r="JSB2565" s="77"/>
      <c r="JSC2565" s="77"/>
      <c r="JSD2565" s="77"/>
      <c r="JSE2565" s="77"/>
      <c r="JSF2565" s="77"/>
      <c r="JSG2565" s="77"/>
      <c r="JSH2565" s="77"/>
      <c r="JSI2565" s="77"/>
      <c r="JSJ2565" s="77"/>
      <c r="JSK2565" s="77"/>
      <c r="JSL2565" s="77"/>
      <c r="JSM2565" s="77"/>
      <c r="JSN2565" s="77"/>
      <c r="JSO2565" s="77"/>
      <c r="JSP2565" s="77"/>
      <c r="JSQ2565" s="77"/>
      <c r="JSR2565" s="77"/>
      <c r="JSS2565" s="77"/>
      <c r="JST2565" s="77"/>
      <c r="JSU2565" s="77"/>
      <c r="JSV2565" s="77"/>
      <c r="JSW2565" s="77"/>
      <c r="JSX2565" s="77"/>
      <c r="JSY2565" s="77"/>
      <c r="JSZ2565" s="77"/>
      <c r="JTA2565" s="77"/>
      <c r="JTB2565" s="77"/>
      <c r="JTC2565" s="77"/>
      <c r="JTD2565" s="77"/>
      <c r="JTE2565" s="77"/>
      <c r="JTF2565" s="77"/>
      <c r="JTG2565" s="77"/>
      <c r="JTH2565" s="77"/>
      <c r="JTI2565" s="77"/>
      <c r="JTJ2565" s="77"/>
      <c r="JTK2565" s="77"/>
      <c r="JTL2565" s="77"/>
      <c r="JTM2565" s="77"/>
      <c r="JTN2565" s="77"/>
      <c r="JTO2565" s="77"/>
      <c r="JTP2565" s="77"/>
      <c r="JTQ2565" s="77"/>
      <c r="JTR2565" s="77"/>
      <c r="JTS2565" s="77"/>
      <c r="JTT2565" s="77"/>
      <c r="JTU2565" s="77"/>
      <c r="JTV2565" s="77"/>
      <c r="JTW2565" s="77"/>
      <c r="JTX2565" s="77"/>
      <c r="JTY2565" s="77"/>
      <c r="JTZ2565" s="77"/>
      <c r="JUA2565" s="77"/>
      <c r="JUB2565" s="77"/>
      <c r="JUC2565" s="77"/>
      <c r="JUD2565" s="77"/>
      <c r="JUE2565" s="77"/>
      <c r="JUF2565" s="77"/>
      <c r="JUG2565" s="77"/>
      <c r="JUH2565" s="77"/>
      <c r="JUI2565" s="77"/>
      <c r="JUJ2565" s="77"/>
      <c r="JUK2565" s="77"/>
      <c r="JUL2565" s="77"/>
      <c r="JUM2565" s="77"/>
      <c r="JUN2565" s="77"/>
      <c r="JUO2565" s="77"/>
      <c r="JUP2565" s="77"/>
      <c r="JUQ2565" s="77"/>
      <c r="JUR2565" s="77"/>
      <c r="JUS2565" s="77"/>
      <c r="JUT2565" s="77"/>
      <c r="JUU2565" s="77"/>
      <c r="JUV2565" s="77"/>
      <c r="JUW2565" s="77"/>
      <c r="JUX2565" s="77"/>
      <c r="JUY2565" s="77"/>
      <c r="JUZ2565" s="77"/>
      <c r="JVA2565" s="77"/>
      <c r="JVB2565" s="77"/>
      <c r="JVC2565" s="77"/>
      <c r="JVD2565" s="77"/>
      <c r="JVE2565" s="77"/>
      <c r="JVF2565" s="77"/>
      <c r="JVG2565" s="77"/>
      <c r="JVH2565" s="77"/>
      <c r="JVI2565" s="77"/>
      <c r="JVJ2565" s="77"/>
      <c r="JVK2565" s="77"/>
      <c r="JVL2565" s="77"/>
      <c r="JVM2565" s="77"/>
      <c r="JVN2565" s="77"/>
      <c r="JVO2565" s="77"/>
      <c r="JVP2565" s="77"/>
      <c r="JVQ2565" s="77"/>
      <c r="JVR2565" s="77"/>
      <c r="JVS2565" s="77"/>
      <c r="JVT2565" s="77"/>
      <c r="JVU2565" s="77"/>
      <c r="JVV2565" s="77"/>
      <c r="JVW2565" s="77"/>
      <c r="JVX2565" s="77"/>
      <c r="JVY2565" s="77"/>
      <c r="JVZ2565" s="77"/>
      <c r="JWA2565" s="77"/>
      <c r="JWB2565" s="77"/>
      <c r="JWC2565" s="77"/>
      <c r="JWD2565" s="77"/>
      <c r="JWE2565" s="77"/>
      <c r="JWF2565" s="77"/>
      <c r="JWG2565" s="77"/>
      <c r="JWH2565" s="77"/>
      <c r="JWI2565" s="77"/>
      <c r="JWJ2565" s="77"/>
      <c r="JWK2565" s="77"/>
      <c r="JWL2565" s="77"/>
      <c r="JWM2565" s="77"/>
      <c r="JWN2565" s="77"/>
      <c r="JWO2565" s="77"/>
      <c r="JWP2565" s="77"/>
      <c r="JWQ2565" s="77"/>
      <c r="JWR2565" s="77"/>
      <c r="JWS2565" s="77"/>
      <c r="JWT2565" s="77"/>
      <c r="JWU2565" s="77"/>
      <c r="JWV2565" s="77"/>
      <c r="JWW2565" s="77"/>
      <c r="JWX2565" s="77"/>
      <c r="JWY2565" s="77"/>
      <c r="JWZ2565" s="77"/>
      <c r="JXA2565" s="77"/>
      <c r="JXB2565" s="77"/>
      <c r="JXC2565" s="77"/>
      <c r="JXD2565" s="77"/>
      <c r="JXE2565" s="77"/>
      <c r="JXF2565" s="77"/>
      <c r="JXG2565" s="77"/>
      <c r="JXH2565" s="77"/>
      <c r="JXI2565" s="77"/>
      <c r="JXJ2565" s="77"/>
      <c r="JXK2565" s="77"/>
      <c r="JXL2565" s="77"/>
      <c r="JXM2565" s="77"/>
      <c r="JXN2565" s="77"/>
      <c r="JXO2565" s="77"/>
      <c r="JXP2565" s="77"/>
      <c r="JXQ2565" s="77"/>
      <c r="JXR2565" s="77"/>
      <c r="JXS2565" s="77"/>
      <c r="JXT2565" s="77"/>
      <c r="JXU2565" s="77"/>
      <c r="JXV2565" s="77"/>
      <c r="JXW2565" s="77"/>
      <c r="JXX2565" s="77"/>
      <c r="JXY2565" s="77"/>
      <c r="JXZ2565" s="77"/>
      <c r="JYA2565" s="77"/>
      <c r="JYB2565" s="77"/>
      <c r="JYC2565" s="77"/>
      <c r="JYD2565" s="77"/>
      <c r="JYE2565" s="77"/>
      <c r="JYF2565" s="77"/>
      <c r="JYG2565" s="77"/>
      <c r="JYH2565" s="77"/>
      <c r="JYI2565" s="77"/>
      <c r="JYJ2565" s="77"/>
      <c r="JYK2565" s="77"/>
      <c r="JYL2565" s="77"/>
      <c r="JYM2565" s="77"/>
      <c r="JYN2565" s="77"/>
      <c r="JYO2565" s="77"/>
      <c r="JYP2565" s="77"/>
      <c r="JYQ2565" s="77"/>
      <c r="JYR2565" s="77"/>
      <c r="JYS2565" s="77"/>
      <c r="JYT2565" s="77"/>
      <c r="JYU2565" s="77"/>
      <c r="JYV2565" s="77"/>
      <c r="JYW2565" s="77"/>
      <c r="JYX2565" s="77"/>
      <c r="JYY2565" s="77"/>
      <c r="JYZ2565" s="77"/>
      <c r="JZA2565" s="77"/>
      <c r="JZB2565" s="77"/>
      <c r="JZC2565" s="77"/>
      <c r="JZD2565" s="77"/>
      <c r="JZE2565" s="77"/>
      <c r="JZF2565" s="77"/>
      <c r="JZG2565" s="77"/>
      <c r="JZH2565" s="77"/>
      <c r="JZI2565" s="77"/>
      <c r="JZJ2565" s="77"/>
      <c r="JZK2565" s="77"/>
      <c r="JZL2565" s="77"/>
      <c r="JZM2565" s="77"/>
      <c r="JZN2565" s="77"/>
      <c r="JZO2565" s="77"/>
      <c r="JZP2565" s="77"/>
      <c r="JZQ2565" s="77"/>
      <c r="JZR2565" s="77"/>
      <c r="JZS2565" s="77"/>
      <c r="JZT2565" s="77"/>
      <c r="JZU2565" s="77"/>
      <c r="JZV2565" s="77"/>
      <c r="JZW2565" s="77"/>
      <c r="JZX2565" s="77"/>
      <c r="JZY2565" s="77"/>
      <c r="JZZ2565" s="77"/>
      <c r="KAA2565" s="77"/>
      <c r="KAB2565" s="77"/>
      <c r="KAC2565" s="77"/>
      <c r="KAD2565" s="77"/>
      <c r="KAE2565" s="77"/>
      <c r="KAF2565" s="77"/>
      <c r="KAG2565" s="77"/>
      <c r="KAH2565" s="77"/>
      <c r="KAI2565" s="77"/>
      <c r="KAJ2565" s="77"/>
      <c r="KAK2565" s="77"/>
      <c r="KAL2565" s="77"/>
      <c r="KAM2565" s="77"/>
      <c r="KAN2565" s="77"/>
      <c r="KAO2565" s="77"/>
      <c r="KAP2565" s="77"/>
      <c r="KAQ2565" s="77"/>
      <c r="KAR2565" s="77"/>
      <c r="KAS2565" s="77"/>
      <c r="KAT2565" s="77"/>
      <c r="KAU2565" s="77"/>
      <c r="KAV2565" s="77"/>
      <c r="KAW2565" s="77"/>
      <c r="KAX2565" s="77"/>
      <c r="KAY2565" s="77"/>
      <c r="KAZ2565" s="77"/>
      <c r="KBA2565" s="77"/>
      <c r="KBB2565" s="77"/>
      <c r="KBC2565" s="77"/>
      <c r="KBD2565" s="77"/>
      <c r="KBE2565" s="77"/>
      <c r="KBF2565" s="77"/>
      <c r="KBG2565" s="77"/>
      <c r="KBH2565" s="77"/>
      <c r="KBI2565" s="77"/>
      <c r="KBJ2565" s="77"/>
      <c r="KBK2565" s="77"/>
      <c r="KBL2565" s="77"/>
      <c r="KBM2565" s="77"/>
      <c r="KBN2565" s="77"/>
      <c r="KBO2565" s="77"/>
      <c r="KBP2565" s="77"/>
      <c r="KBQ2565" s="77"/>
      <c r="KBR2565" s="77"/>
      <c r="KBS2565" s="77"/>
      <c r="KBT2565" s="77"/>
      <c r="KBU2565" s="77"/>
      <c r="KBV2565" s="77"/>
      <c r="KBW2565" s="77"/>
      <c r="KBX2565" s="77"/>
      <c r="KBY2565" s="77"/>
      <c r="KBZ2565" s="77"/>
      <c r="KCA2565" s="77"/>
      <c r="KCB2565" s="77"/>
      <c r="KCC2565" s="77"/>
      <c r="KCD2565" s="77"/>
      <c r="KCE2565" s="77"/>
      <c r="KCF2565" s="77"/>
      <c r="KCG2565" s="77"/>
      <c r="KCH2565" s="77"/>
      <c r="KCI2565" s="77"/>
      <c r="KCJ2565" s="77"/>
      <c r="KCK2565" s="77"/>
      <c r="KCL2565" s="77"/>
      <c r="KCM2565" s="77"/>
      <c r="KCN2565" s="77"/>
      <c r="KCO2565" s="77"/>
      <c r="KCP2565" s="77"/>
      <c r="KCQ2565" s="77"/>
      <c r="KCR2565" s="77"/>
      <c r="KCS2565" s="77"/>
      <c r="KCT2565" s="77"/>
      <c r="KCU2565" s="77"/>
      <c r="KCV2565" s="77"/>
      <c r="KCW2565" s="77"/>
      <c r="KCX2565" s="77"/>
      <c r="KCY2565" s="77"/>
      <c r="KCZ2565" s="77"/>
      <c r="KDA2565" s="77"/>
      <c r="KDB2565" s="77"/>
      <c r="KDC2565" s="77"/>
      <c r="KDD2565" s="77"/>
      <c r="KDE2565" s="77"/>
      <c r="KDF2565" s="77"/>
      <c r="KDG2565" s="77"/>
      <c r="KDH2565" s="77"/>
      <c r="KDI2565" s="77"/>
      <c r="KDJ2565" s="77"/>
      <c r="KDK2565" s="77"/>
      <c r="KDL2565" s="77"/>
      <c r="KDM2565" s="77"/>
      <c r="KDN2565" s="77"/>
      <c r="KDO2565" s="77"/>
      <c r="KDP2565" s="77"/>
      <c r="KDQ2565" s="77"/>
      <c r="KDR2565" s="77"/>
      <c r="KDS2565" s="77"/>
      <c r="KDT2565" s="77"/>
      <c r="KDU2565" s="77"/>
      <c r="KDV2565" s="77"/>
      <c r="KDW2565" s="77"/>
      <c r="KDX2565" s="77"/>
      <c r="KDY2565" s="77"/>
      <c r="KDZ2565" s="77"/>
      <c r="KEA2565" s="77"/>
      <c r="KEB2565" s="77"/>
      <c r="KEC2565" s="77"/>
      <c r="KED2565" s="77"/>
      <c r="KEE2565" s="77"/>
      <c r="KEF2565" s="77"/>
      <c r="KEG2565" s="77"/>
      <c r="KEH2565" s="77"/>
      <c r="KEI2565" s="77"/>
      <c r="KEJ2565" s="77"/>
      <c r="KEK2565" s="77"/>
      <c r="KEL2565" s="77"/>
      <c r="KEM2565" s="77"/>
      <c r="KEN2565" s="77"/>
      <c r="KEO2565" s="77"/>
      <c r="KEP2565" s="77"/>
      <c r="KEQ2565" s="77"/>
      <c r="KER2565" s="77"/>
      <c r="KES2565" s="77"/>
      <c r="KET2565" s="77"/>
      <c r="KEU2565" s="77"/>
      <c r="KEV2565" s="77"/>
      <c r="KEW2565" s="77"/>
      <c r="KEX2565" s="77"/>
      <c r="KEY2565" s="77"/>
      <c r="KEZ2565" s="77"/>
      <c r="KFA2565" s="77"/>
      <c r="KFB2565" s="77"/>
      <c r="KFC2565" s="77"/>
      <c r="KFD2565" s="77"/>
      <c r="KFE2565" s="77"/>
      <c r="KFF2565" s="77"/>
      <c r="KFG2565" s="77"/>
      <c r="KFH2565" s="77"/>
      <c r="KFI2565" s="77"/>
      <c r="KFJ2565" s="77"/>
      <c r="KFK2565" s="77"/>
      <c r="KFL2565" s="77"/>
      <c r="KFM2565" s="77"/>
      <c r="KFN2565" s="77"/>
      <c r="KFO2565" s="77"/>
      <c r="KFP2565" s="77"/>
      <c r="KFQ2565" s="77"/>
      <c r="KFR2565" s="77"/>
      <c r="KFS2565" s="77"/>
      <c r="KFT2565" s="77"/>
      <c r="KFU2565" s="77"/>
      <c r="KFV2565" s="77"/>
      <c r="KFW2565" s="77"/>
      <c r="KFX2565" s="77"/>
      <c r="KFY2565" s="77"/>
      <c r="KFZ2565" s="77"/>
      <c r="KGA2565" s="77"/>
      <c r="KGB2565" s="77"/>
      <c r="KGC2565" s="77"/>
      <c r="KGD2565" s="77"/>
      <c r="KGE2565" s="77"/>
      <c r="KGF2565" s="77"/>
      <c r="KGG2565" s="77"/>
      <c r="KGH2565" s="77"/>
      <c r="KGI2565" s="77"/>
      <c r="KGJ2565" s="77"/>
      <c r="KGK2565" s="77"/>
      <c r="KGL2565" s="77"/>
      <c r="KGM2565" s="77"/>
      <c r="KGN2565" s="77"/>
      <c r="KGO2565" s="77"/>
      <c r="KGP2565" s="77"/>
      <c r="KGQ2565" s="77"/>
      <c r="KGR2565" s="77"/>
      <c r="KGS2565" s="77"/>
      <c r="KGT2565" s="77"/>
      <c r="KGU2565" s="77"/>
      <c r="KGV2565" s="77"/>
      <c r="KGW2565" s="77"/>
      <c r="KGX2565" s="77"/>
      <c r="KGY2565" s="77"/>
      <c r="KGZ2565" s="77"/>
      <c r="KHA2565" s="77"/>
      <c r="KHB2565" s="77"/>
      <c r="KHC2565" s="77"/>
      <c r="KHD2565" s="77"/>
      <c r="KHE2565" s="77"/>
      <c r="KHF2565" s="77"/>
      <c r="KHG2565" s="77"/>
      <c r="KHH2565" s="77"/>
      <c r="KHI2565" s="77"/>
      <c r="KHJ2565" s="77"/>
      <c r="KHK2565" s="77"/>
      <c r="KHL2565" s="77"/>
      <c r="KHM2565" s="77"/>
      <c r="KHN2565" s="77"/>
      <c r="KHO2565" s="77"/>
      <c r="KHP2565" s="77"/>
      <c r="KHQ2565" s="77"/>
      <c r="KHR2565" s="77"/>
      <c r="KHS2565" s="77"/>
      <c r="KHT2565" s="77"/>
      <c r="KHU2565" s="77"/>
      <c r="KHV2565" s="77"/>
      <c r="KHW2565" s="77"/>
      <c r="KHX2565" s="77"/>
      <c r="KHY2565" s="77"/>
      <c r="KHZ2565" s="77"/>
      <c r="KIA2565" s="77"/>
      <c r="KIB2565" s="77"/>
      <c r="KIC2565" s="77"/>
      <c r="KID2565" s="77"/>
      <c r="KIE2565" s="77"/>
      <c r="KIF2565" s="77"/>
      <c r="KIG2565" s="77"/>
      <c r="KIH2565" s="77"/>
      <c r="KII2565" s="77"/>
      <c r="KIJ2565" s="77"/>
      <c r="KIK2565" s="77"/>
      <c r="KIL2565" s="77"/>
      <c r="KIM2565" s="77"/>
      <c r="KIN2565" s="77"/>
      <c r="KIO2565" s="77"/>
      <c r="KIP2565" s="77"/>
      <c r="KIQ2565" s="77"/>
      <c r="KIR2565" s="77"/>
      <c r="KIS2565" s="77"/>
      <c r="KIT2565" s="77"/>
      <c r="KIU2565" s="77"/>
      <c r="KIV2565" s="77"/>
      <c r="KIW2565" s="77"/>
      <c r="KIX2565" s="77"/>
      <c r="KIY2565" s="77"/>
      <c r="KIZ2565" s="77"/>
      <c r="KJA2565" s="77"/>
      <c r="KJB2565" s="77"/>
      <c r="KJC2565" s="77"/>
      <c r="KJD2565" s="77"/>
      <c r="KJE2565" s="77"/>
      <c r="KJF2565" s="77"/>
      <c r="KJG2565" s="77"/>
      <c r="KJH2565" s="77"/>
      <c r="KJI2565" s="77"/>
      <c r="KJJ2565" s="77"/>
      <c r="KJK2565" s="77"/>
      <c r="KJL2565" s="77"/>
      <c r="KJM2565" s="77"/>
      <c r="KJN2565" s="77"/>
      <c r="KJO2565" s="77"/>
      <c r="KJP2565" s="77"/>
      <c r="KJQ2565" s="77"/>
      <c r="KJR2565" s="77"/>
      <c r="KJS2565" s="77"/>
      <c r="KJT2565" s="77"/>
      <c r="KJU2565" s="77"/>
      <c r="KJV2565" s="77"/>
      <c r="KJW2565" s="77"/>
      <c r="KJX2565" s="77"/>
      <c r="KJY2565" s="77"/>
      <c r="KJZ2565" s="77"/>
      <c r="KKA2565" s="77"/>
      <c r="KKB2565" s="77"/>
      <c r="KKC2565" s="77"/>
      <c r="KKD2565" s="77"/>
      <c r="KKE2565" s="77"/>
      <c r="KKF2565" s="77"/>
      <c r="KKG2565" s="77"/>
      <c r="KKH2565" s="77"/>
      <c r="KKI2565" s="77"/>
      <c r="KKJ2565" s="77"/>
      <c r="KKK2565" s="77"/>
      <c r="KKL2565" s="77"/>
      <c r="KKM2565" s="77"/>
      <c r="KKN2565" s="77"/>
      <c r="KKO2565" s="77"/>
      <c r="KKP2565" s="77"/>
      <c r="KKQ2565" s="77"/>
      <c r="KKR2565" s="77"/>
      <c r="KKS2565" s="77"/>
      <c r="KKT2565" s="77"/>
      <c r="KKU2565" s="77"/>
      <c r="KKV2565" s="77"/>
      <c r="KKW2565" s="77"/>
      <c r="KKX2565" s="77"/>
      <c r="KKY2565" s="77"/>
      <c r="KKZ2565" s="77"/>
      <c r="KLA2565" s="77"/>
      <c r="KLB2565" s="77"/>
      <c r="KLC2565" s="77"/>
      <c r="KLD2565" s="77"/>
      <c r="KLE2565" s="77"/>
      <c r="KLF2565" s="77"/>
      <c r="KLG2565" s="77"/>
      <c r="KLH2565" s="77"/>
      <c r="KLI2565" s="77"/>
      <c r="KLJ2565" s="77"/>
      <c r="KLK2565" s="77"/>
      <c r="KLL2565" s="77"/>
      <c r="KLM2565" s="77"/>
      <c r="KLN2565" s="77"/>
      <c r="KLO2565" s="77"/>
      <c r="KLP2565" s="77"/>
      <c r="KLQ2565" s="77"/>
      <c r="KLR2565" s="77"/>
      <c r="KLS2565" s="77"/>
      <c r="KLT2565" s="77"/>
      <c r="KLU2565" s="77"/>
      <c r="KLV2565" s="77"/>
      <c r="KLW2565" s="77"/>
      <c r="KLX2565" s="77"/>
      <c r="KLY2565" s="77"/>
      <c r="KLZ2565" s="77"/>
      <c r="KMA2565" s="77"/>
      <c r="KMB2565" s="77"/>
      <c r="KMC2565" s="77"/>
      <c r="KMD2565" s="77"/>
      <c r="KME2565" s="77"/>
      <c r="KMF2565" s="77"/>
      <c r="KMG2565" s="77"/>
      <c r="KMH2565" s="77"/>
      <c r="KMI2565" s="77"/>
      <c r="KMJ2565" s="77"/>
      <c r="KMK2565" s="77"/>
      <c r="KML2565" s="77"/>
      <c r="KMM2565" s="77"/>
      <c r="KMN2565" s="77"/>
      <c r="KMO2565" s="77"/>
      <c r="KMP2565" s="77"/>
      <c r="KMQ2565" s="77"/>
      <c r="KMR2565" s="77"/>
      <c r="KMS2565" s="77"/>
      <c r="KMT2565" s="77"/>
      <c r="KMU2565" s="77"/>
      <c r="KMV2565" s="77"/>
      <c r="KMW2565" s="77"/>
      <c r="KMX2565" s="77"/>
      <c r="KMY2565" s="77"/>
      <c r="KMZ2565" s="77"/>
      <c r="KNA2565" s="77"/>
      <c r="KNB2565" s="77"/>
      <c r="KNC2565" s="77"/>
      <c r="KND2565" s="77"/>
      <c r="KNE2565" s="77"/>
      <c r="KNF2565" s="77"/>
      <c r="KNG2565" s="77"/>
      <c r="KNH2565" s="77"/>
      <c r="KNI2565" s="77"/>
      <c r="KNJ2565" s="77"/>
      <c r="KNK2565" s="77"/>
      <c r="KNL2565" s="77"/>
      <c r="KNM2565" s="77"/>
      <c r="KNN2565" s="77"/>
      <c r="KNO2565" s="77"/>
      <c r="KNP2565" s="77"/>
      <c r="KNQ2565" s="77"/>
      <c r="KNR2565" s="77"/>
      <c r="KNS2565" s="77"/>
      <c r="KNT2565" s="77"/>
      <c r="KNU2565" s="77"/>
      <c r="KNV2565" s="77"/>
      <c r="KNW2565" s="77"/>
      <c r="KNX2565" s="77"/>
      <c r="KNY2565" s="77"/>
      <c r="KNZ2565" s="77"/>
      <c r="KOA2565" s="77"/>
      <c r="KOB2565" s="77"/>
      <c r="KOC2565" s="77"/>
      <c r="KOD2565" s="77"/>
      <c r="KOE2565" s="77"/>
      <c r="KOF2565" s="77"/>
      <c r="KOG2565" s="77"/>
      <c r="KOH2565" s="77"/>
      <c r="KOI2565" s="77"/>
      <c r="KOJ2565" s="77"/>
      <c r="KOK2565" s="77"/>
      <c r="KOL2565" s="77"/>
      <c r="KOM2565" s="77"/>
      <c r="KON2565" s="77"/>
      <c r="KOO2565" s="77"/>
      <c r="KOP2565" s="77"/>
      <c r="KOQ2565" s="77"/>
      <c r="KOR2565" s="77"/>
      <c r="KOS2565" s="77"/>
      <c r="KOT2565" s="77"/>
      <c r="KOU2565" s="77"/>
      <c r="KOV2565" s="77"/>
      <c r="KOW2565" s="77"/>
      <c r="KOX2565" s="77"/>
      <c r="KOY2565" s="77"/>
      <c r="KOZ2565" s="77"/>
      <c r="KPA2565" s="77"/>
      <c r="KPB2565" s="77"/>
      <c r="KPC2565" s="77"/>
      <c r="KPD2565" s="77"/>
      <c r="KPE2565" s="77"/>
      <c r="KPF2565" s="77"/>
      <c r="KPG2565" s="77"/>
      <c r="KPH2565" s="77"/>
      <c r="KPI2565" s="77"/>
      <c r="KPJ2565" s="77"/>
      <c r="KPK2565" s="77"/>
      <c r="KPL2565" s="77"/>
      <c r="KPM2565" s="77"/>
      <c r="KPN2565" s="77"/>
      <c r="KPO2565" s="77"/>
      <c r="KPP2565" s="77"/>
      <c r="KPQ2565" s="77"/>
      <c r="KPR2565" s="77"/>
      <c r="KPS2565" s="77"/>
      <c r="KPT2565" s="77"/>
      <c r="KPU2565" s="77"/>
      <c r="KPV2565" s="77"/>
      <c r="KPW2565" s="77"/>
      <c r="KPX2565" s="77"/>
      <c r="KPY2565" s="77"/>
      <c r="KPZ2565" s="77"/>
      <c r="KQA2565" s="77"/>
      <c r="KQB2565" s="77"/>
      <c r="KQC2565" s="77"/>
      <c r="KQD2565" s="77"/>
      <c r="KQE2565" s="77"/>
      <c r="KQF2565" s="77"/>
      <c r="KQG2565" s="77"/>
      <c r="KQH2565" s="77"/>
      <c r="KQI2565" s="77"/>
      <c r="KQJ2565" s="77"/>
      <c r="KQK2565" s="77"/>
      <c r="KQL2565" s="77"/>
      <c r="KQM2565" s="77"/>
      <c r="KQN2565" s="77"/>
      <c r="KQO2565" s="77"/>
      <c r="KQP2565" s="77"/>
      <c r="KQQ2565" s="77"/>
      <c r="KQR2565" s="77"/>
      <c r="KQS2565" s="77"/>
      <c r="KQT2565" s="77"/>
      <c r="KQU2565" s="77"/>
      <c r="KQV2565" s="77"/>
      <c r="KQW2565" s="77"/>
      <c r="KQX2565" s="77"/>
      <c r="KQY2565" s="77"/>
      <c r="KQZ2565" s="77"/>
      <c r="KRA2565" s="77"/>
      <c r="KRB2565" s="77"/>
      <c r="KRC2565" s="77"/>
      <c r="KRD2565" s="77"/>
      <c r="KRE2565" s="77"/>
      <c r="KRF2565" s="77"/>
      <c r="KRG2565" s="77"/>
      <c r="KRH2565" s="77"/>
      <c r="KRI2565" s="77"/>
      <c r="KRJ2565" s="77"/>
      <c r="KRK2565" s="77"/>
      <c r="KRL2565" s="77"/>
      <c r="KRM2565" s="77"/>
      <c r="KRN2565" s="77"/>
      <c r="KRO2565" s="77"/>
      <c r="KRP2565" s="77"/>
      <c r="KRQ2565" s="77"/>
      <c r="KRR2565" s="77"/>
      <c r="KRS2565" s="77"/>
      <c r="KRT2565" s="77"/>
      <c r="KRU2565" s="77"/>
      <c r="KRV2565" s="77"/>
      <c r="KRW2565" s="77"/>
      <c r="KRX2565" s="77"/>
      <c r="KRY2565" s="77"/>
      <c r="KRZ2565" s="77"/>
      <c r="KSA2565" s="77"/>
      <c r="KSB2565" s="77"/>
      <c r="KSC2565" s="77"/>
      <c r="KSD2565" s="77"/>
      <c r="KSE2565" s="77"/>
      <c r="KSF2565" s="77"/>
      <c r="KSG2565" s="77"/>
      <c r="KSH2565" s="77"/>
      <c r="KSI2565" s="77"/>
      <c r="KSJ2565" s="77"/>
      <c r="KSK2565" s="77"/>
      <c r="KSL2565" s="77"/>
      <c r="KSM2565" s="77"/>
      <c r="KSN2565" s="77"/>
      <c r="KSO2565" s="77"/>
      <c r="KSP2565" s="77"/>
      <c r="KSQ2565" s="77"/>
      <c r="KSR2565" s="77"/>
      <c r="KSS2565" s="77"/>
      <c r="KST2565" s="77"/>
      <c r="KSU2565" s="77"/>
      <c r="KSV2565" s="77"/>
      <c r="KSW2565" s="77"/>
      <c r="KSX2565" s="77"/>
      <c r="KSY2565" s="77"/>
      <c r="KSZ2565" s="77"/>
      <c r="KTA2565" s="77"/>
      <c r="KTB2565" s="77"/>
      <c r="KTC2565" s="77"/>
      <c r="KTD2565" s="77"/>
      <c r="KTE2565" s="77"/>
      <c r="KTF2565" s="77"/>
      <c r="KTG2565" s="77"/>
      <c r="KTH2565" s="77"/>
      <c r="KTI2565" s="77"/>
      <c r="KTJ2565" s="77"/>
      <c r="KTK2565" s="77"/>
      <c r="KTL2565" s="77"/>
      <c r="KTM2565" s="77"/>
      <c r="KTN2565" s="77"/>
      <c r="KTO2565" s="77"/>
      <c r="KTP2565" s="77"/>
      <c r="KTQ2565" s="77"/>
      <c r="KTR2565" s="77"/>
      <c r="KTS2565" s="77"/>
      <c r="KTT2565" s="77"/>
      <c r="KTU2565" s="77"/>
      <c r="KTV2565" s="77"/>
      <c r="KTW2565" s="77"/>
      <c r="KTX2565" s="77"/>
      <c r="KTY2565" s="77"/>
      <c r="KTZ2565" s="77"/>
      <c r="KUA2565" s="77"/>
      <c r="KUB2565" s="77"/>
      <c r="KUC2565" s="77"/>
      <c r="KUD2565" s="77"/>
      <c r="KUE2565" s="77"/>
      <c r="KUF2565" s="77"/>
      <c r="KUG2565" s="77"/>
      <c r="KUH2565" s="77"/>
      <c r="KUI2565" s="77"/>
      <c r="KUJ2565" s="77"/>
      <c r="KUK2565" s="77"/>
      <c r="KUL2565" s="77"/>
      <c r="KUM2565" s="77"/>
      <c r="KUN2565" s="77"/>
      <c r="KUO2565" s="77"/>
      <c r="KUP2565" s="77"/>
      <c r="KUQ2565" s="77"/>
      <c r="KUR2565" s="77"/>
      <c r="KUS2565" s="77"/>
      <c r="KUT2565" s="77"/>
      <c r="KUU2565" s="77"/>
      <c r="KUV2565" s="77"/>
      <c r="KUW2565" s="77"/>
      <c r="KUX2565" s="77"/>
      <c r="KUY2565" s="77"/>
      <c r="KUZ2565" s="77"/>
      <c r="KVA2565" s="77"/>
      <c r="KVB2565" s="77"/>
      <c r="KVC2565" s="77"/>
      <c r="KVD2565" s="77"/>
      <c r="KVE2565" s="77"/>
      <c r="KVF2565" s="77"/>
      <c r="KVG2565" s="77"/>
      <c r="KVH2565" s="77"/>
      <c r="KVI2565" s="77"/>
      <c r="KVJ2565" s="77"/>
      <c r="KVK2565" s="77"/>
      <c r="KVL2565" s="77"/>
      <c r="KVM2565" s="77"/>
      <c r="KVN2565" s="77"/>
      <c r="KVO2565" s="77"/>
      <c r="KVP2565" s="77"/>
      <c r="KVQ2565" s="77"/>
      <c r="KVR2565" s="77"/>
      <c r="KVS2565" s="77"/>
      <c r="KVT2565" s="77"/>
      <c r="KVU2565" s="77"/>
      <c r="KVV2565" s="77"/>
      <c r="KVW2565" s="77"/>
      <c r="KVX2565" s="77"/>
      <c r="KVY2565" s="77"/>
      <c r="KVZ2565" s="77"/>
      <c r="KWA2565" s="77"/>
      <c r="KWB2565" s="77"/>
      <c r="KWC2565" s="77"/>
      <c r="KWD2565" s="77"/>
      <c r="KWE2565" s="77"/>
      <c r="KWF2565" s="77"/>
      <c r="KWG2565" s="77"/>
      <c r="KWH2565" s="77"/>
      <c r="KWI2565" s="77"/>
      <c r="KWJ2565" s="77"/>
      <c r="KWK2565" s="77"/>
      <c r="KWL2565" s="77"/>
      <c r="KWM2565" s="77"/>
      <c r="KWN2565" s="77"/>
      <c r="KWO2565" s="77"/>
      <c r="KWP2565" s="77"/>
      <c r="KWQ2565" s="77"/>
      <c r="KWR2565" s="77"/>
      <c r="KWS2565" s="77"/>
      <c r="KWT2565" s="77"/>
      <c r="KWU2565" s="77"/>
      <c r="KWV2565" s="77"/>
      <c r="KWW2565" s="77"/>
      <c r="KWX2565" s="77"/>
      <c r="KWY2565" s="77"/>
      <c r="KWZ2565" s="77"/>
      <c r="KXA2565" s="77"/>
      <c r="KXB2565" s="77"/>
      <c r="KXC2565" s="77"/>
      <c r="KXD2565" s="77"/>
      <c r="KXE2565" s="77"/>
      <c r="KXF2565" s="77"/>
      <c r="KXG2565" s="77"/>
      <c r="KXH2565" s="77"/>
      <c r="KXI2565" s="77"/>
      <c r="KXJ2565" s="77"/>
      <c r="KXK2565" s="77"/>
      <c r="KXL2565" s="77"/>
      <c r="KXM2565" s="77"/>
      <c r="KXN2565" s="77"/>
      <c r="KXO2565" s="77"/>
      <c r="KXP2565" s="77"/>
      <c r="KXQ2565" s="77"/>
      <c r="KXR2565" s="77"/>
      <c r="KXS2565" s="77"/>
      <c r="KXT2565" s="77"/>
      <c r="KXU2565" s="77"/>
      <c r="KXV2565" s="77"/>
      <c r="KXW2565" s="77"/>
      <c r="KXX2565" s="77"/>
      <c r="KXY2565" s="77"/>
      <c r="KXZ2565" s="77"/>
      <c r="KYA2565" s="77"/>
      <c r="KYB2565" s="77"/>
      <c r="KYC2565" s="77"/>
      <c r="KYD2565" s="77"/>
      <c r="KYE2565" s="77"/>
      <c r="KYF2565" s="77"/>
      <c r="KYG2565" s="77"/>
      <c r="KYH2565" s="77"/>
      <c r="KYI2565" s="77"/>
      <c r="KYJ2565" s="77"/>
      <c r="KYK2565" s="77"/>
      <c r="KYL2565" s="77"/>
      <c r="KYM2565" s="77"/>
      <c r="KYN2565" s="77"/>
      <c r="KYO2565" s="77"/>
      <c r="KYP2565" s="77"/>
      <c r="KYQ2565" s="77"/>
      <c r="KYR2565" s="77"/>
      <c r="KYS2565" s="77"/>
      <c r="KYT2565" s="77"/>
      <c r="KYU2565" s="77"/>
      <c r="KYV2565" s="77"/>
      <c r="KYW2565" s="77"/>
      <c r="KYX2565" s="77"/>
      <c r="KYY2565" s="77"/>
      <c r="KYZ2565" s="77"/>
      <c r="KZA2565" s="77"/>
      <c r="KZB2565" s="77"/>
      <c r="KZC2565" s="77"/>
      <c r="KZD2565" s="77"/>
      <c r="KZE2565" s="77"/>
      <c r="KZF2565" s="77"/>
      <c r="KZG2565" s="77"/>
      <c r="KZH2565" s="77"/>
      <c r="KZI2565" s="77"/>
      <c r="KZJ2565" s="77"/>
      <c r="KZK2565" s="77"/>
      <c r="KZL2565" s="77"/>
      <c r="KZM2565" s="77"/>
      <c r="KZN2565" s="77"/>
      <c r="KZO2565" s="77"/>
      <c r="KZP2565" s="77"/>
      <c r="KZQ2565" s="77"/>
      <c r="KZR2565" s="77"/>
      <c r="KZS2565" s="77"/>
      <c r="KZT2565" s="77"/>
      <c r="KZU2565" s="77"/>
      <c r="KZV2565" s="77"/>
      <c r="KZW2565" s="77"/>
      <c r="KZX2565" s="77"/>
      <c r="KZY2565" s="77"/>
      <c r="KZZ2565" s="77"/>
      <c r="LAA2565" s="77"/>
      <c r="LAB2565" s="77"/>
      <c r="LAC2565" s="77"/>
      <c r="LAD2565" s="77"/>
      <c r="LAE2565" s="77"/>
      <c r="LAF2565" s="77"/>
      <c r="LAG2565" s="77"/>
      <c r="LAH2565" s="77"/>
      <c r="LAI2565" s="77"/>
      <c r="LAJ2565" s="77"/>
      <c r="LAK2565" s="77"/>
      <c r="LAL2565" s="77"/>
      <c r="LAM2565" s="77"/>
      <c r="LAN2565" s="77"/>
      <c r="LAO2565" s="77"/>
      <c r="LAP2565" s="77"/>
      <c r="LAQ2565" s="77"/>
      <c r="LAR2565" s="77"/>
      <c r="LAS2565" s="77"/>
      <c r="LAT2565" s="77"/>
      <c r="LAU2565" s="77"/>
      <c r="LAV2565" s="77"/>
      <c r="LAW2565" s="77"/>
      <c r="LAX2565" s="77"/>
      <c r="LAY2565" s="77"/>
      <c r="LAZ2565" s="77"/>
      <c r="LBA2565" s="77"/>
      <c r="LBB2565" s="77"/>
      <c r="LBC2565" s="77"/>
      <c r="LBD2565" s="77"/>
      <c r="LBE2565" s="77"/>
      <c r="LBF2565" s="77"/>
      <c r="LBG2565" s="77"/>
      <c r="LBH2565" s="77"/>
      <c r="LBI2565" s="77"/>
      <c r="LBJ2565" s="77"/>
      <c r="LBK2565" s="77"/>
      <c r="LBL2565" s="77"/>
      <c r="LBM2565" s="77"/>
      <c r="LBN2565" s="77"/>
      <c r="LBO2565" s="77"/>
      <c r="LBP2565" s="77"/>
      <c r="LBQ2565" s="77"/>
      <c r="LBR2565" s="77"/>
      <c r="LBS2565" s="77"/>
      <c r="LBT2565" s="77"/>
      <c r="LBU2565" s="77"/>
      <c r="LBV2565" s="77"/>
      <c r="LBW2565" s="77"/>
      <c r="LBX2565" s="77"/>
      <c r="LBY2565" s="77"/>
      <c r="LBZ2565" s="77"/>
      <c r="LCA2565" s="77"/>
      <c r="LCB2565" s="77"/>
      <c r="LCC2565" s="77"/>
      <c r="LCD2565" s="77"/>
      <c r="LCE2565" s="77"/>
      <c r="LCF2565" s="77"/>
      <c r="LCG2565" s="77"/>
      <c r="LCH2565" s="77"/>
      <c r="LCI2565" s="77"/>
      <c r="LCJ2565" s="77"/>
      <c r="LCK2565" s="77"/>
      <c r="LCL2565" s="77"/>
      <c r="LCM2565" s="77"/>
      <c r="LCN2565" s="77"/>
      <c r="LCO2565" s="77"/>
      <c r="LCP2565" s="77"/>
      <c r="LCQ2565" s="77"/>
      <c r="LCR2565" s="77"/>
      <c r="LCS2565" s="77"/>
      <c r="LCT2565" s="77"/>
      <c r="LCU2565" s="77"/>
      <c r="LCV2565" s="77"/>
      <c r="LCW2565" s="77"/>
      <c r="LCX2565" s="77"/>
      <c r="LCY2565" s="77"/>
      <c r="LCZ2565" s="77"/>
      <c r="LDA2565" s="77"/>
      <c r="LDB2565" s="77"/>
      <c r="LDC2565" s="77"/>
      <c r="LDD2565" s="77"/>
      <c r="LDE2565" s="77"/>
      <c r="LDF2565" s="77"/>
      <c r="LDG2565" s="77"/>
      <c r="LDH2565" s="77"/>
      <c r="LDI2565" s="77"/>
      <c r="LDJ2565" s="77"/>
      <c r="LDK2565" s="77"/>
      <c r="LDL2565" s="77"/>
      <c r="LDM2565" s="77"/>
      <c r="LDN2565" s="77"/>
      <c r="LDO2565" s="77"/>
      <c r="LDP2565" s="77"/>
      <c r="LDQ2565" s="77"/>
      <c r="LDR2565" s="77"/>
      <c r="LDS2565" s="77"/>
      <c r="LDT2565" s="77"/>
      <c r="LDU2565" s="77"/>
      <c r="LDV2565" s="77"/>
      <c r="LDW2565" s="77"/>
      <c r="LDX2565" s="77"/>
      <c r="LDY2565" s="77"/>
      <c r="LDZ2565" s="77"/>
      <c r="LEA2565" s="77"/>
      <c r="LEB2565" s="77"/>
      <c r="LEC2565" s="77"/>
      <c r="LED2565" s="77"/>
      <c r="LEE2565" s="77"/>
      <c r="LEF2565" s="77"/>
      <c r="LEG2565" s="77"/>
      <c r="LEH2565" s="77"/>
      <c r="LEI2565" s="77"/>
      <c r="LEJ2565" s="77"/>
      <c r="LEK2565" s="77"/>
      <c r="LEL2565" s="77"/>
      <c r="LEM2565" s="77"/>
      <c r="LEN2565" s="77"/>
      <c r="LEO2565" s="77"/>
      <c r="LEP2565" s="77"/>
      <c r="LEQ2565" s="77"/>
      <c r="LER2565" s="77"/>
      <c r="LES2565" s="77"/>
      <c r="LET2565" s="77"/>
      <c r="LEU2565" s="77"/>
      <c r="LEV2565" s="77"/>
      <c r="LEW2565" s="77"/>
      <c r="LEX2565" s="77"/>
      <c r="LEY2565" s="77"/>
      <c r="LEZ2565" s="77"/>
      <c r="LFA2565" s="77"/>
      <c r="LFB2565" s="77"/>
      <c r="LFC2565" s="77"/>
      <c r="LFD2565" s="77"/>
      <c r="LFE2565" s="77"/>
      <c r="LFF2565" s="77"/>
      <c r="LFG2565" s="77"/>
      <c r="LFH2565" s="77"/>
      <c r="LFI2565" s="77"/>
      <c r="LFJ2565" s="77"/>
      <c r="LFK2565" s="77"/>
      <c r="LFL2565" s="77"/>
      <c r="LFM2565" s="77"/>
      <c r="LFN2565" s="77"/>
      <c r="LFO2565" s="77"/>
      <c r="LFP2565" s="77"/>
      <c r="LFQ2565" s="77"/>
      <c r="LFR2565" s="77"/>
      <c r="LFS2565" s="77"/>
      <c r="LFT2565" s="77"/>
      <c r="LFU2565" s="77"/>
      <c r="LFV2565" s="77"/>
      <c r="LFW2565" s="77"/>
      <c r="LFX2565" s="77"/>
      <c r="LFY2565" s="77"/>
      <c r="LFZ2565" s="77"/>
      <c r="LGA2565" s="77"/>
      <c r="LGB2565" s="77"/>
      <c r="LGC2565" s="77"/>
      <c r="LGD2565" s="77"/>
      <c r="LGE2565" s="77"/>
      <c r="LGF2565" s="77"/>
      <c r="LGG2565" s="77"/>
      <c r="LGH2565" s="77"/>
      <c r="LGI2565" s="77"/>
      <c r="LGJ2565" s="77"/>
      <c r="LGK2565" s="77"/>
      <c r="LGL2565" s="77"/>
      <c r="LGM2565" s="77"/>
      <c r="LGN2565" s="77"/>
      <c r="LGO2565" s="77"/>
      <c r="LGP2565" s="77"/>
      <c r="LGQ2565" s="77"/>
      <c r="LGR2565" s="77"/>
      <c r="LGS2565" s="77"/>
      <c r="LGT2565" s="77"/>
      <c r="LGU2565" s="77"/>
      <c r="LGV2565" s="77"/>
      <c r="LGW2565" s="77"/>
      <c r="LGX2565" s="77"/>
      <c r="LGY2565" s="77"/>
      <c r="LGZ2565" s="77"/>
      <c r="LHA2565" s="77"/>
      <c r="LHB2565" s="77"/>
      <c r="LHC2565" s="77"/>
      <c r="LHD2565" s="77"/>
      <c r="LHE2565" s="77"/>
      <c r="LHF2565" s="77"/>
      <c r="LHG2565" s="77"/>
      <c r="LHH2565" s="77"/>
      <c r="LHI2565" s="77"/>
      <c r="LHJ2565" s="77"/>
      <c r="LHK2565" s="77"/>
      <c r="LHL2565" s="77"/>
      <c r="LHM2565" s="77"/>
      <c r="LHN2565" s="77"/>
      <c r="LHO2565" s="77"/>
      <c r="LHP2565" s="77"/>
      <c r="LHQ2565" s="77"/>
      <c r="LHR2565" s="77"/>
      <c r="LHS2565" s="77"/>
      <c r="LHT2565" s="77"/>
      <c r="LHU2565" s="77"/>
      <c r="LHV2565" s="77"/>
      <c r="LHW2565" s="77"/>
      <c r="LHX2565" s="77"/>
      <c r="LHY2565" s="77"/>
      <c r="LHZ2565" s="77"/>
      <c r="LIA2565" s="77"/>
      <c r="LIB2565" s="77"/>
      <c r="LIC2565" s="77"/>
      <c r="LID2565" s="77"/>
      <c r="LIE2565" s="77"/>
      <c r="LIF2565" s="77"/>
      <c r="LIG2565" s="77"/>
      <c r="LIH2565" s="77"/>
      <c r="LII2565" s="77"/>
      <c r="LIJ2565" s="77"/>
      <c r="LIK2565" s="77"/>
      <c r="LIL2565" s="77"/>
      <c r="LIM2565" s="77"/>
      <c r="LIN2565" s="77"/>
      <c r="LIO2565" s="77"/>
      <c r="LIP2565" s="77"/>
      <c r="LIQ2565" s="77"/>
      <c r="LIR2565" s="77"/>
      <c r="LIS2565" s="77"/>
      <c r="LIT2565" s="77"/>
      <c r="LIU2565" s="77"/>
      <c r="LIV2565" s="77"/>
      <c r="LIW2565" s="77"/>
      <c r="LIX2565" s="77"/>
      <c r="LIY2565" s="77"/>
      <c r="LIZ2565" s="77"/>
      <c r="LJA2565" s="77"/>
      <c r="LJB2565" s="77"/>
      <c r="LJC2565" s="77"/>
      <c r="LJD2565" s="77"/>
      <c r="LJE2565" s="77"/>
      <c r="LJF2565" s="77"/>
      <c r="LJG2565" s="77"/>
      <c r="LJH2565" s="77"/>
      <c r="LJI2565" s="77"/>
      <c r="LJJ2565" s="77"/>
      <c r="LJK2565" s="77"/>
      <c r="LJL2565" s="77"/>
      <c r="LJM2565" s="77"/>
      <c r="LJN2565" s="77"/>
      <c r="LJO2565" s="77"/>
      <c r="LJP2565" s="77"/>
      <c r="LJQ2565" s="77"/>
      <c r="LJR2565" s="77"/>
      <c r="LJS2565" s="77"/>
      <c r="LJT2565" s="77"/>
      <c r="LJU2565" s="77"/>
      <c r="LJV2565" s="77"/>
      <c r="LJW2565" s="77"/>
      <c r="LJX2565" s="77"/>
      <c r="LJY2565" s="77"/>
      <c r="LJZ2565" s="77"/>
      <c r="LKA2565" s="77"/>
      <c r="LKB2565" s="77"/>
      <c r="LKC2565" s="77"/>
      <c r="LKD2565" s="77"/>
      <c r="LKE2565" s="77"/>
      <c r="LKF2565" s="77"/>
      <c r="LKG2565" s="77"/>
      <c r="LKH2565" s="77"/>
      <c r="LKI2565" s="77"/>
      <c r="LKJ2565" s="77"/>
      <c r="LKK2565" s="77"/>
      <c r="LKL2565" s="77"/>
      <c r="LKM2565" s="77"/>
      <c r="LKN2565" s="77"/>
      <c r="LKO2565" s="77"/>
      <c r="LKP2565" s="77"/>
      <c r="LKQ2565" s="77"/>
      <c r="LKR2565" s="77"/>
      <c r="LKS2565" s="77"/>
      <c r="LKT2565" s="77"/>
      <c r="LKU2565" s="77"/>
      <c r="LKV2565" s="77"/>
      <c r="LKW2565" s="77"/>
      <c r="LKX2565" s="77"/>
      <c r="LKY2565" s="77"/>
      <c r="LKZ2565" s="77"/>
      <c r="LLA2565" s="77"/>
      <c r="LLB2565" s="77"/>
      <c r="LLC2565" s="77"/>
      <c r="LLD2565" s="77"/>
      <c r="LLE2565" s="77"/>
      <c r="LLF2565" s="77"/>
      <c r="LLG2565" s="77"/>
      <c r="LLH2565" s="77"/>
      <c r="LLI2565" s="77"/>
      <c r="LLJ2565" s="77"/>
      <c r="LLK2565" s="77"/>
      <c r="LLL2565" s="77"/>
      <c r="LLM2565" s="77"/>
      <c r="LLN2565" s="77"/>
      <c r="LLO2565" s="77"/>
      <c r="LLP2565" s="77"/>
      <c r="LLQ2565" s="77"/>
      <c r="LLR2565" s="77"/>
      <c r="LLS2565" s="77"/>
      <c r="LLT2565" s="77"/>
      <c r="LLU2565" s="77"/>
      <c r="LLV2565" s="77"/>
      <c r="LLW2565" s="77"/>
      <c r="LLX2565" s="77"/>
      <c r="LLY2565" s="77"/>
      <c r="LLZ2565" s="77"/>
      <c r="LMA2565" s="77"/>
      <c r="LMB2565" s="77"/>
      <c r="LMC2565" s="77"/>
      <c r="LMD2565" s="77"/>
      <c r="LME2565" s="77"/>
      <c r="LMF2565" s="77"/>
      <c r="LMG2565" s="77"/>
      <c r="LMH2565" s="77"/>
      <c r="LMI2565" s="77"/>
      <c r="LMJ2565" s="77"/>
      <c r="LMK2565" s="77"/>
      <c r="LML2565" s="77"/>
      <c r="LMM2565" s="77"/>
      <c r="LMN2565" s="77"/>
      <c r="LMO2565" s="77"/>
      <c r="LMP2565" s="77"/>
      <c r="LMQ2565" s="77"/>
      <c r="LMR2565" s="77"/>
      <c r="LMS2565" s="77"/>
      <c r="LMT2565" s="77"/>
      <c r="LMU2565" s="77"/>
      <c r="LMV2565" s="77"/>
      <c r="LMW2565" s="77"/>
      <c r="LMX2565" s="77"/>
      <c r="LMY2565" s="77"/>
      <c r="LMZ2565" s="77"/>
      <c r="LNA2565" s="77"/>
      <c r="LNB2565" s="77"/>
      <c r="LNC2565" s="77"/>
      <c r="LND2565" s="77"/>
      <c r="LNE2565" s="77"/>
      <c r="LNF2565" s="77"/>
      <c r="LNG2565" s="77"/>
      <c r="LNH2565" s="77"/>
      <c r="LNI2565" s="77"/>
      <c r="LNJ2565" s="77"/>
      <c r="LNK2565" s="77"/>
      <c r="LNL2565" s="77"/>
      <c r="LNM2565" s="77"/>
      <c r="LNN2565" s="77"/>
      <c r="LNO2565" s="77"/>
      <c r="LNP2565" s="77"/>
      <c r="LNQ2565" s="77"/>
      <c r="LNR2565" s="77"/>
      <c r="LNS2565" s="77"/>
      <c r="LNT2565" s="77"/>
      <c r="LNU2565" s="77"/>
      <c r="LNV2565" s="77"/>
      <c r="LNW2565" s="77"/>
      <c r="LNX2565" s="77"/>
      <c r="LNY2565" s="77"/>
      <c r="LNZ2565" s="77"/>
      <c r="LOA2565" s="77"/>
      <c r="LOB2565" s="77"/>
      <c r="LOC2565" s="77"/>
      <c r="LOD2565" s="77"/>
      <c r="LOE2565" s="77"/>
      <c r="LOF2565" s="77"/>
      <c r="LOG2565" s="77"/>
      <c r="LOH2565" s="77"/>
      <c r="LOI2565" s="77"/>
      <c r="LOJ2565" s="77"/>
      <c r="LOK2565" s="77"/>
      <c r="LOL2565" s="77"/>
      <c r="LOM2565" s="77"/>
      <c r="LON2565" s="77"/>
      <c r="LOO2565" s="77"/>
      <c r="LOP2565" s="77"/>
      <c r="LOQ2565" s="77"/>
      <c r="LOR2565" s="77"/>
      <c r="LOS2565" s="77"/>
      <c r="LOT2565" s="77"/>
      <c r="LOU2565" s="77"/>
      <c r="LOV2565" s="77"/>
      <c r="LOW2565" s="77"/>
      <c r="LOX2565" s="77"/>
      <c r="LOY2565" s="77"/>
      <c r="LOZ2565" s="77"/>
      <c r="LPA2565" s="77"/>
      <c r="LPB2565" s="77"/>
      <c r="LPC2565" s="77"/>
      <c r="LPD2565" s="77"/>
      <c r="LPE2565" s="77"/>
      <c r="LPF2565" s="77"/>
      <c r="LPG2565" s="77"/>
      <c r="LPH2565" s="77"/>
      <c r="LPI2565" s="77"/>
      <c r="LPJ2565" s="77"/>
      <c r="LPK2565" s="77"/>
      <c r="LPL2565" s="77"/>
      <c r="LPM2565" s="77"/>
      <c r="LPN2565" s="77"/>
      <c r="LPO2565" s="77"/>
      <c r="LPP2565" s="77"/>
      <c r="LPQ2565" s="77"/>
      <c r="LPR2565" s="77"/>
      <c r="LPS2565" s="77"/>
      <c r="LPT2565" s="77"/>
      <c r="LPU2565" s="77"/>
      <c r="LPV2565" s="77"/>
      <c r="LPW2565" s="77"/>
      <c r="LPX2565" s="77"/>
      <c r="LPY2565" s="77"/>
      <c r="LPZ2565" s="77"/>
      <c r="LQA2565" s="77"/>
      <c r="LQB2565" s="77"/>
      <c r="LQC2565" s="77"/>
      <c r="LQD2565" s="77"/>
      <c r="LQE2565" s="77"/>
      <c r="LQF2565" s="77"/>
      <c r="LQG2565" s="77"/>
      <c r="LQH2565" s="77"/>
      <c r="LQI2565" s="77"/>
      <c r="LQJ2565" s="77"/>
      <c r="LQK2565" s="77"/>
      <c r="LQL2565" s="77"/>
      <c r="LQM2565" s="77"/>
      <c r="LQN2565" s="77"/>
      <c r="LQO2565" s="77"/>
      <c r="LQP2565" s="77"/>
      <c r="LQQ2565" s="77"/>
      <c r="LQR2565" s="77"/>
      <c r="LQS2565" s="77"/>
      <c r="LQT2565" s="77"/>
      <c r="LQU2565" s="77"/>
      <c r="LQV2565" s="77"/>
      <c r="LQW2565" s="77"/>
      <c r="LQX2565" s="77"/>
      <c r="LQY2565" s="77"/>
      <c r="LQZ2565" s="77"/>
      <c r="LRA2565" s="77"/>
      <c r="LRB2565" s="77"/>
      <c r="LRC2565" s="77"/>
      <c r="LRD2565" s="77"/>
      <c r="LRE2565" s="77"/>
      <c r="LRF2565" s="77"/>
      <c r="LRG2565" s="77"/>
      <c r="LRH2565" s="77"/>
      <c r="LRI2565" s="77"/>
      <c r="LRJ2565" s="77"/>
      <c r="LRK2565" s="77"/>
      <c r="LRL2565" s="77"/>
      <c r="LRM2565" s="77"/>
      <c r="LRN2565" s="77"/>
      <c r="LRO2565" s="77"/>
      <c r="LRP2565" s="77"/>
      <c r="LRQ2565" s="77"/>
      <c r="LRR2565" s="77"/>
      <c r="LRS2565" s="77"/>
      <c r="LRT2565" s="77"/>
      <c r="LRU2565" s="77"/>
      <c r="LRV2565" s="77"/>
      <c r="LRW2565" s="77"/>
      <c r="LRX2565" s="77"/>
      <c r="LRY2565" s="77"/>
      <c r="LRZ2565" s="77"/>
      <c r="LSA2565" s="77"/>
      <c r="LSB2565" s="77"/>
      <c r="LSC2565" s="77"/>
      <c r="LSD2565" s="77"/>
      <c r="LSE2565" s="77"/>
      <c r="LSF2565" s="77"/>
      <c r="LSG2565" s="77"/>
      <c r="LSH2565" s="77"/>
      <c r="LSI2565" s="77"/>
      <c r="LSJ2565" s="77"/>
      <c r="LSK2565" s="77"/>
      <c r="LSL2565" s="77"/>
      <c r="LSM2565" s="77"/>
      <c r="LSN2565" s="77"/>
      <c r="LSO2565" s="77"/>
      <c r="LSP2565" s="77"/>
      <c r="LSQ2565" s="77"/>
      <c r="LSR2565" s="77"/>
      <c r="LSS2565" s="77"/>
      <c r="LST2565" s="77"/>
      <c r="LSU2565" s="77"/>
      <c r="LSV2565" s="77"/>
      <c r="LSW2565" s="77"/>
      <c r="LSX2565" s="77"/>
      <c r="LSY2565" s="77"/>
      <c r="LSZ2565" s="77"/>
      <c r="LTA2565" s="77"/>
      <c r="LTB2565" s="77"/>
      <c r="LTC2565" s="77"/>
      <c r="LTD2565" s="77"/>
      <c r="LTE2565" s="77"/>
      <c r="LTF2565" s="77"/>
      <c r="LTG2565" s="77"/>
      <c r="LTH2565" s="77"/>
      <c r="LTI2565" s="77"/>
      <c r="LTJ2565" s="77"/>
      <c r="LTK2565" s="77"/>
      <c r="LTL2565" s="77"/>
      <c r="LTM2565" s="77"/>
      <c r="LTN2565" s="77"/>
      <c r="LTO2565" s="77"/>
      <c r="LTP2565" s="77"/>
      <c r="LTQ2565" s="77"/>
      <c r="LTR2565" s="77"/>
      <c r="LTS2565" s="77"/>
      <c r="LTT2565" s="77"/>
      <c r="LTU2565" s="77"/>
      <c r="LTV2565" s="77"/>
      <c r="LTW2565" s="77"/>
      <c r="LTX2565" s="77"/>
      <c r="LTY2565" s="77"/>
      <c r="LTZ2565" s="77"/>
      <c r="LUA2565" s="77"/>
      <c r="LUB2565" s="77"/>
      <c r="LUC2565" s="77"/>
      <c r="LUD2565" s="77"/>
      <c r="LUE2565" s="77"/>
      <c r="LUF2565" s="77"/>
      <c r="LUG2565" s="77"/>
      <c r="LUH2565" s="77"/>
      <c r="LUI2565" s="77"/>
      <c r="LUJ2565" s="77"/>
      <c r="LUK2565" s="77"/>
      <c r="LUL2565" s="77"/>
      <c r="LUM2565" s="77"/>
      <c r="LUN2565" s="77"/>
      <c r="LUO2565" s="77"/>
      <c r="LUP2565" s="77"/>
      <c r="LUQ2565" s="77"/>
      <c r="LUR2565" s="77"/>
      <c r="LUS2565" s="77"/>
      <c r="LUT2565" s="77"/>
      <c r="LUU2565" s="77"/>
      <c r="LUV2565" s="77"/>
      <c r="LUW2565" s="77"/>
      <c r="LUX2565" s="77"/>
      <c r="LUY2565" s="77"/>
      <c r="LUZ2565" s="77"/>
      <c r="LVA2565" s="77"/>
      <c r="LVB2565" s="77"/>
      <c r="LVC2565" s="77"/>
      <c r="LVD2565" s="77"/>
      <c r="LVE2565" s="77"/>
      <c r="LVF2565" s="77"/>
      <c r="LVG2565" s="77"/>
      <c r="LVH2565" s="77"/>
      <c r="LVI2565" s="77"/>
      <c r="LVJ2565" s="77"/>
      <c r="LVK2565" s="77"/>
      <c r="LVL2565" s="77"/>
      <c r="LVM2565" s="77"/>
      <c r="LVN2565" s="77"/>
      <c r="LVO2565" s="77"/>
      <c r="LVP2565" s="77"/>
      <c r="LVQ2565" s="77"/>
      <c r="LVR2565" s="77"/>
      <c r="LVS2565" s="77"/>
      <c r="LVT2565" s="77"/>
      <c r="LVU2565" s="77"/>
      <c r="LVV2565" s="77"/>
      <c r="LVW2565" s="77"/>
      <c r="LVX2565" s="77"/>
      <c r="LVY2565" s="77"/>
      <c r="LVZ2565" s="77"/>
      <c r="LWA2565" s="77"/>
      <c r="LWB2565" s="77"/>
      <c r="LWC2565" s="77"/>
      <c r="LWD2565" s="77"/>
      <c r="LWE2565" s="77"/>
      <c r="LWF2565" s="77"/>
      <c r="LWG2565" s="77"/>
      <c r="LWH2565" s="77"/>
      <c r="LWI2565" s="77"/>
      <c r="LWJ2565" s="77"/>
      <c r="LWK2565" s="77"/>
      <c r="LWL2565" s="77"/>
      <c r="LWM2565" s="77"/>
      <c r="LWN2565" s="77"/>
      <c r="LWO2565" s="77"/>
      <c r="LWP2565" s="77"/>
      <c r="LWQ2565" s="77"/>
      <c r="LWR2565" s="77"/>
      <c r="LWS2565" s="77"/>
      <c r="LWT2565" s="77"/>
      <c r="LWU2565" s="77"/>
      <c r="LWV2565" s="77"/>
      <c r="LWW2565" s="77"/>
      <c r="LWX2565" s="77"/>
      <c r="LWY2565" s="77"/>
      <c r="LWZ2565" s="77"/>
      <c r="LXA2565" s="77"/>
      <c r="LXB2565" s="77"/>
      <c r="LXC2565" s="77"/>
      <c r="LXD2565" s="77"/>
      <c r="LXE2565" s="77"/>
      <c r="LXF2565" s="77"/>
      <c r="LXG2565" s="77"/>
      <c r="LXH2565" s="77"/>
      <c r="LXI2565" s="77"/>
      <c r="LXJ2565" s="77"/>
      <c r="LXK2565" s="77"/>
      <c r="LXL2565" s="77"/>
      <c r="LXM2565" s="77"/>
      <c r="LXN2565" s="77"/>
      <c r="LXO2565" s="77"/>
      <c r="LXP2565" s="77"/>
      <c r="LXQ2565" s="77"/>
      <c r="LXR2565" s="77"/>
      <c r="LXS2565" s="77"/>
      <c r="LXT2565" s="77"/>
      <c r="LXU2565" s="77"/>
      <c r="LXV2565" s="77"/>
      <c r="LXW2565" s="77"/>
      <c r="LXX2565" s="77"/>
      <c r="LXY2565" s="77"/>
      <c r="LXZ2565" s="77"/>
      <c r="LYA2565" s="77"/>
      <c r="LYB2565" s="77"/>
      <c r="LYC2565" s="77"/>
      <c r="LYD2565" s="77"/>
      <c r="LYE2565" s="77"/>
      <c r="LYF2565" s="77"/>
      <c r="LYG2565" s="77"/>
      <c r="LYH2565" s="77"/>
      <c r="LYI2565" s="77"/>
      <c r="LYJ2565" s="77"/>
      <c r="LYK2565" s="77"/>
      <c r="LYL2565" s="77"/>
      <c r="LYM2565" s="77"/>
      <c r="LYN2565" s="77"/>
      <c r="LYO2565" s="77"/>
      <c r="LYP2565" s="77"/>
      <c r="LYQ2565" s="77"/>
      <c r="LYR2565" s="77"/>
      <c r="LYS2565" s="77"/>
      <c r="LYT2565" s="77"/>
      <c r="LYU2565" s="77"/>
      <c r="LYV2565" s="77"/>
      <c r="LYW2565" s="77"/>
      <c r="LYX2565" s="77"/>
      <c r="LYY2565" s="77"/>
      <c r="LYZ2565" s="77"/>
      <c r="LZA2565" s="77"/>
      <c r="LZB2565" s="77"/>
      <c r="LZC2565" s="77"/>
      <c r="LZD2565" s="77"/>
      <c r="LZE2565" s="77"/>
      <c r="LZF2565" s="77"/>
      <c r="LZG2565" s="77"/>
      <c r="LZH2565" s="77"/>
      <c r="LZI2565" s="77"/>
      <c r="LZJ2565" s="77"/>
      <c r="LZK2565" s="77"/>
      <c r="LZL2565" s="77"/>
      <c r="LZM2565" s="77"/>
      <c r="LZN2565" s="77"/>
      <c r="LZO2565" s="77"/>
      <c r="LZP2565" s="77"/>
      <c r="LZQ2565" s="77"/>
      <c r="LZR2565" s="77"/>
      <c r="LZS2565" s="77"/>
      <c r="LZT2565" s="77"/>
      <c r="LZU2565" s="77"/>
      <c r="LZV2565" s="77"/>
      <c r="LZW2565" s="77"/>
      <c r="LZX2565" s="77"/>
      <c r="LZY2565" s="77"/>
      <c r="LZZ2565" s="77"/>
      <c r="MAA2565" s="77"/>
      <c r="MAB2565" s="77"/>
      <c r="MAC2565" s="77"/>
      <c r="MAD2565" s="77"/>
      <c r="MAE2565" s="77"/>
      <c r="MAF2565" s="77"/>
      <c r="MAG2565" s="77"/>
      <c r="MAH2565" s="77"/>
      <c r="MAI2565" s="77"/>
      <c r="MAJ2565" s="77"/>
      <c r="MAK2565" s="77"/>
      <c r="MAL2565" s="77"/>
      <c r="MAM2565" s="77"/>
      <c r="MAN2565" s="77"/>
      <c r="MAO2565" s="77"/>
      <c r="MAP2565" s="77"/>
      <c r="MAQ2565" s="77"/>
      <c r="MAR2565" s="77"/>
      <c r="MAS2565" s="77"/>
      <c r="MAT2565" s="77"/>
      <c r="MAU2565" s="77"/>
      <c r="MAV2565" s="77"/>
      <c r="MAW2565" s="77"/>
      <c r="MAX2565" s="77"/>
      <c r="MAY2565" s="77"/>
      <c r="MAZ2565" s="77"/>
      <c r="MBA2565" s="77"/>
      <c r="MBB2565" s="77"/>
      <c r="MBC2565" s="77"/>
      <c r="MBD2565" s="77"/>
      <c r="MBE2565" s="77"/>
      <c r="MBF2565" s="77"/>
      <c r="MBG2565" s="77"/>
      <c r="MBH2565" s="77"/>
      <c r="MBI2565" s="77"/>
      <c r="MBJ2565" s="77"/>
      <c r="MBK2565" s="77"/>
      <c r="MBL2565" s="77"/>
      <c r="MBM2565" s="77"/>
      <c r="MBN2565" s="77"/>
      <c r="MBO2565" s="77"/>
      <c r="MBP2565" s="77"/>
      <c r="MBQ2565" s="77"/>
      <c r="MBR2565" s="77"/>
      <c r="MBS2565" s="77"/>
      <c r="MBT2565" s="77"/>
      <c r="MBU2565" s="77"/>
      <c r="MBV2565" s="77"/>
      <c r="MBW2565" s="77"/>
      <c r="MBX2565" s="77"/>
      <c r="MBY2565" s="77"/>
      <c r="MBZ2565" s="77"/>
      <c r="MCA2565" s="77"/>
      <c r="MCB2565" s="77"/>
      <c r="MCC2565" s="77"/>
      <c r="MCD2565" s="77"/>
      <c r="MCE2565" s="77"/>
      <c r="MCF2565" s="77"/>
      <c r="MCG2565" s="77"/>
      <c r="MCH2565" s="77"/>
      <c r="MCI2565" s="77"/>
      <c r="MCJ2565" s="77"/>
      <c r="MCK2565" s="77"/>
      <c r="MCL2565" s="77"/>
      <c r="MCM2565" s="77"/>
      <c r="MCN2565" s="77"/>
      <c r="MCO2565" s="77"/>
      <c r="MCP2565" s="77"/>
      <c r="MCQ2565" s="77"/>
      <c r="MCR2565" s="77"/>
      <c r="MCS2565" s="77"/>
      <c r="MCT2565" s="77"/>
      <c r="MCU2565" s="77"/>
      <c r="MCV2565" s="77"/>
      <c r="MCW2565" s="77"/>
      <c r="MCX2565" s="77"/>
      <c r="MCY2565" s="77"/>
      <c r="MCZ2565" s="77"/>
      <c r="MDA2565" s="77"/>
      <c r="MDB2565" s="77"/>
      <c r="MDC2565" s="77"/>
      <c r="MDD2565" s="77"/>
      <c r="MDE2565" s="77"/>
      <c r="MDF2565" s="77"/>
      <c r="MDG2565" s="77"/>
      <c r="MDH2565" s="77"/>
      <c r="MDI2565" s="77"/>
      <c r="MDJ2565" s="77"/>
      <c r="MDK2565" s="77"/>
      <c r="MDL2565" s="77"/>
      <c r="MDM2565" s="77"/>
      <c r="MDN2565" s="77"/>
      <c r="MDO2565" s="77"/>
      <c r="MDP2565" s="77"/>
      <c r="MDQ2565" s="77"/>
      <c r="MDR2565" s="77"/>
      <c r="MDS2565" s="77"/>
      <c r="MDT2565" s="77"/>
      <c r="MDU2565" s="77"/>
      <c r="MDV2565" s="77"/>
      <c r="MDW2565" s="77"/>
      <c r="MDX2565" s="77"/>
      <c r="MDY2565" s="77"/>
      <c r="MDZ2565" s="77"/>
      <c r="MEA2565" s="77"/>
      <c r="MEB2565" s="77"/>
      <c r="MEC2565" s="77"/>
      <c r="MED2565" s="77"/>
      <c r="MEE2565" s="77"/>
      <c r="MEF2565" s="77"/>
      <c r="MEG2565" s="77"/>
      <c r="MEH2565" s="77"/>
      <c r="MEI2565" s="77"/>
      <c r="MEJ2565" s="77"/>
      <c r="MEK2565" s="77"/>
      <c r="MEL2565" s="77"/>
      <c r="MEM2565" s="77"/>
      <c r="MEN2565" s="77"/>
      <c r="MEO2565" s="77"/>
      <c r="MEP2565" s="77"/>
      <c r="MEQ2565" s="77"/>
      <c r="MER2565" s="77"/>
      <c r="MES2565" s="77"/>
      <c r="MET2565" s="77"/>
      <c r="MEU2565" s="77"/>
      <c r="MEV2565" s="77"/>
      <c r="MEW2565" s="77"/>
      <c r="MEX2565" s="77"/>
      <c r="MEY2565" s="77"/>
      <c r="MEZ2565" s="77"/>
      <c r="MFA2565" s="77"/>
      <c r="MFB2565" s="77"/>
      <c r="MFC2565" s="77"/>
      <c r="MFD2565" s="77"/>
      <c r="MFE2565" s="77"/>
      <c r="MFF2565" s="77"/>
      <c r="MFG2565" s="77"/>
      <c r="MFH2565" s="77"/>
      <c r="MFI2565" s="77"/>
      <c r="MFJ2565" s="77"/>
      <c r="MFK2565" s="77"/>
      <c r="MFL2565" s="77"/>
      <c r="MFM2565" s="77"/>
      <c r="MFN2565" s="77"/>
      <c r="MFO2565" s="77"/>
      <c r="MFP2565" s="77"/>
      <c r="MFQ2565" s="77"/>
      <c r="MFR2565" s="77"/>
      <c r="MFS2565" s="77"/>
      <c r="MFT2565" s="77"/>
      <c r="MFU2565" s="77"/>
      <c r="MFV2565" s="77"/>
      <c r="MFW2565" s="77"/>
      <c r="MFX2565" s="77"/>
      <c r="MFY2565" s="77"/>
      <c r="MFZ2565" s="77"/>
      <c r="MGA2565" s="77"/>
      <c r="MGB2565" s="77"/>
      <c r="MGC2565" s="77"/>
      <c r="MGD2565" s="77"/>
      <c r="MGE2565" s="77"/>
      <c r="MGF2565" s="77"/>
      <c r="MGG2565" s="77"/>
      <c r="MGH2565" s="77"/>
      <c r="MGI2565" s="77"/>
      <c r="MGJ2565" s="77"/>
      <c r="MGK2565" s="77"/>
      <c r="MGL2565" s="77"/>
      <c r="MGM2565" s="77"/>
      <c r="MGN2565" s="77"/>
      <c r="MGO2565" s="77"/>
      <c r="MGP2565" s="77"/>
      <c r="MGQ2565" s="77"/>
      <c r="MGR2565" s="77"/>
      <c r="MGS2565" s="77"/>
      <c r="MGT2565" s="77"/>
      <c r="MGU2565" s="77"/>
      <c r="MGV2565" s="77"/>
      <c r="MGW2565" s="77"/>
      <c r="MGX2565" s="77"/>
      <c r="MGY2565" s="77"/>
      <c r="MGZ2565" s="77"/>
      <c r="MHA2565" s="77"/>
      <c r="MHB2565" s="77"/>
      <c r="MHC2565" s="77"/>
      <c r="MHD2565" s="77"/>
      <c r="MHE2565" s="77"/>
      <c r="MHF2565" s="77"/>
      <c r="MHG2565" s="77"/>
      <c r="MHH2565" s="77"/>
      <c r="MHI2565" s="77"/>
      <c r="MHJ2565" s="77"/>
      <c r="MHK2565" s="77"/>
      <c r="MHL2565" s="77"/>
      <c r="MHM2565" s="77"/>
      <c r="MHN2565" s="77"/>
      <c r="MHO2565" s="77"/>
      <c r="MHP2565" s="77"/>
      <c r="MHQ2565" s="77"/>
      <c r="MHR2565" s="77"/>
      <c r="MHS2565" s="77"/>
      <c r="MHT2565" s="77"/>
      <c r="MHU2565" s="77"/>
      <c r="MHV2565" s="77"/>
      <c r="MHW2565" s="77"/>
      <c r="MHX2565" s="77"/>
      <c r="MHY2565" s="77"/>
      <c r="MHZ2565" s="77"/>
      <c r="MIA2565" s="77"/>
      <c r="MIB2565" s="77"/>
      <c r="MIC2565" s="77"/>
      <c r="MID2565" s="77"/>
      <c r="MIE2565" s="77"/>
      <c r="MIF2565" s="77"/>
      <c r="MIG2565" s="77"/>
      <c r="MIH2565" s="77"/>
      <c r="MII2565" s="77"/>
      <c r="MIJ2565" s="77"/>
      <c r="MIK2565" s="77"/>
      <c r="MIL2565" s="77"/>
      <c r="MIM2565" s="77"/>
      <c r="MIN2565" s="77"/>
      <c r="MIO2565" s="77"/>
      <c r="MIP2565" s="77"/>
      <c r="MIQ2565" s="77"/>
      <c r="MIR2565" s="77"/>
      <c r="MIS2565" s="77"/>
      <c r="MIT2565" s="77"/>
      <c r="MIU2565" s="77"/>
      <c r="MIV2565" s="77"/>
      <c r="MIW2565" s="77"/>
      <c r="MIX2565" s="77"/>
      <c r="MIY2565" s="77"/>
      <c r="MIZ2565" s="77"/>
      <c r="MJA2565" s="77"/>
      <c r="MJB2565" s="77"/>
      <c r="MJC2565" s="77"/>
      <c r="MJD2565" s="77"/>
      <c r="MJE2565" s="77"/>
      <c r="MJF2565" s="77"/>
      <c r="MJG2565" s="77"/>
      <c r="MJH2565" s="77"/>
      <c r="MJI2565" s="77"/>
      <c r="MJJ2565" s="77"/>
      <c r="MJK2565" s="77"/>
      <c r="MJL2565" s="77"/>
      <c r="MJM2565" s="77"/>
      <c r="MJN2565" s="77"/>
      <c r="MJO2565" s="77"/>
      <c r="MJP2565" s="77"/>
      <c r="MJQ2565" s="77"/>
      <c r="MJR2565" s="77"/>
      <c r="MJS2565" s="77"/>
      <c r="MJT2565" s="77"/>
      <c r="MJU2565" s="77"/>
      <c r="MJV2565" s="77"/>
      <c r="MJW2565" s="77"/>
      <c r="MJX2565" s="77"/>
      <c r="MJY2565" s="77"/>
      <c r="MJZ2565" s="77"/>
      <c r="MKA2565" s="77"/>
      <c r="MKB2565" s="77"/>
      <c r="MKC2565" s="77"/>
      <c r="MKD2565" s="77"/>
      <c r="MKE2565" s="77"/>
      <c r="MKF2565" s="77"/>
      <c r="MKG2565" s="77"/>
      <c r="MKH2565" s="77"/>
      <c r="MKI2565" s="77"/>
      <c r="MKJ2565" s="77"/>
      <c r="MKK2565" s="77"/>
      <c r="MKL2565" s="77"/>
      <c r="MKM2565" s="77"/>
      <c r="MKN2565" s="77"/>
      <c r="MKO2565" s="77"/>
      <c r="MKP2565" s="77"/>
      <c r="MKQ2565" s="77"/>
      <c r="MKR2565" s="77"/>
      <c r="MKS2565" s="77"/>
      <c r="MKT2565" s="77"/>
      <c r="MKU2565" s="77"/>
      <c r="MKV2565" s="77"/>
      <c r="MKW2565" s="77"/>
      <c r="MKX2565" s="77"/>
      <c r="MKY2565" s="77"/>
      <c r="MKZ2565" s="77"/>
      <c r="MLA2565" s="77"/>
      <c r="MLB2565" s="77"/>
      <c r="MLC2565" s="77"/>
      <c r="MLD2565" s="77"/>
      <c r="MLE2565" s="77"/>
      <c r="MLF2565" s="77"/>
      <c r="MLG2565" s="77"/>
      <c r="MLH2565" s="77"/>
      <c r="MLI2565" s="77"/>
      <c r="MLJ2565" s="77"/>
      <c r="MLK2565" s="77"/>
      <c r="MLL2565" s="77"/>
      <c r="MLM2565" s="77"/>
      <c r="MLN2565" s="77"/>
      <c r="MLO2565" s="77"/>
      <c r="MLP2565" s="77"/>
      <c r="MLQ2565" s="77"/>
      <c r="MLR2565" s="77"/>
      <c r="MLS2565" s="77"/>
      <c r="MLT2565" s="77"/>
      <c r="MLU2565" s="77"/>
      <c r="MLV2565" s="77"/>
      <c r="MLW2565" s="77"/>
      <c r="MLX2565" s="77"/>
      <c r="MLY2565" s="77"/>
      <c r="MLZ2565" s="77"/>
      <c r="MMA2565" s="77"/>
      <c r="MMB2565" s="77"/>
      <c r="MMC2565" s="77"/>
      <c r="MMD2565" s="77"/>
      <c r="MME2565" s="77"/>
      <c r="MMF2565" s="77"/>
      <c r="MMG2565" s="77"/>
      <c r="MMH2565" s="77"/>
      <c r="MMI2565" s="77"/>
      <c r="MMJ2565" s="77"/>
      <c r="MMK2565" s="77"/>
      <c r="MML2565" s="77"/>
      <c r="MMM2565" s="77"/>
      <c r="MMN2565" s="77"/>
      <c r="MMO2565" s="77"/>
      <c r="MMP2565" s="77"/>
      <c r="MMQ2565" s="77"/>
      <c r="MMR2565" s="77"/>
      <c r="MMS2565" s="77"/>
      <c r="MMT2565" s="77"/>
      <c r="MMU2565" s="77"/>
      <c r="MMV2565" s="77"/>
      <c r="MMW2565" s="77"/>
      <c r="MMX2565" s="77"/>
      <c r="MMY2565" s="77"/>
      <c r="MMZ2565" s="77"/>
      <c r="MNA2565" s="77"/>
      <c r="MNB2565" s="77"/>
      <c r="MNC2565" s="77"/>
      <c r="MND2565" s="77"/>
      <c r="MNE2565" s="77"/>
      <c r="MNF2565" s="77"/>
      <c r="MNG2565" s="77"/>
      <c r="MNH2565" s="77"/>
      <c r="MNI2565" s="77"/>
      <c r="MNJ2565" s="77"/>
      <c r="MNK2565" s="77"/>
      <c r="MNL2565" s="77"/>
      <c r="MNM2565" s="77"/>
      <c r="MNN2565" s="77"/>
      <c r="MNO2565" s="77"/>
      <c r="MNP2565" s="77"/>
      <c r="MNQ2565" s="77"/>
      <c r="MNR2565" s="77"/>
      <c r="MNS2565" s="77"/>
      <c r="MNT2565" s="77"/>
      <c r="MNU2565" s="77"/>
      <c r="MNV2565" s="77"/>
      <c r="MNW2565" s="77"/>
      <c r="MNX2565" s="77"/>
      <c r="MNY2565" s="77"/>
      <c r="MNZ2565" s="77"/>
      <c r="MOA2565" s="77"/>
      <c r="MOB2565" s="77"/>
      <c r="MOC2565" s="77"/>
      <c r="MOD2565" s="77"/>
      <c r="MOE2565" s="77"/>
      <c r="MOF2565" s="77"/>
      <c r="MOG2565" s="77"/>
      <c r="MOH2565" s="77"/>
      <c r="MOI2565" s="77"/>
      <c r="MOJ2565" s="77"/>
      <c r="MOK2565" s="77"/>
      <c r="MOL2565" s="77"/>
      <c r="MOM2565" s="77"/>
      <c r="MON2565" s="77"/>
      <c r="MOO2565" s="77"/>
      <c r="MOP2565" s="77"/>
      <c r="MOQ2565" s="77"/>
      <c r="MOR2565" s="77"/>
      <c r="MOS2565" s="77"/>
      <c r="MOT2565" s="77"/>
      <c r="MOU2565" s="77"/>
      <c r="MOV2565" s="77"/>
      <c r="MOW2565" s="77"/>
      <c r="MOX2565" s="77"/>
      <c r="MOY2565" s="77"/>
      <c r="MOZ2565" s="77"/>
      <c r="MPA2565" s="77"/>
      <c r="MPB2565" s="77"/>
      <c r="MPC2565" s="77"/>
      <c r="MPD2565" s="77"/>
      <c r="MPE2565" s="77"/>
      <c r="MPF2565" s="77"/>
      <c r="MPG2565" s="77"/>
      <c r="MPH2565" s="77"/>
      <c r="MPI2565" s="77"/>
      <c r="MPJ2565" s="77"/>
      <c r="MPK2565" s="77"/>
      <c r="MPL2565" s="77"/>
      <c r="MPM2565" s="77"/>
      <c r="MPN2565" s="77"/>
      <c r="MPO2565" s="77"/>
      <c r="MPP2565" s="77"/>
      <c r="MPQ2565" s="77"/>
      <c r="MPR2565" s="77"/>
      <c r="MPS2565" s="77"/>
      <c r="MPT2565" s="77"/>
      <c r="MPU2565" s="77"/>
      <c r="MPV2565" s="77"/>
      <c r="MPW2565" s="77"/>
      <c r="MPX2565" s="77"/>
      <c r="MPY2565" s="77"/>
      <c r="MPZ2565" s="77"/>
      <c r="MQA2565" s="77"/>
      <c r="MQB2565" s="77"/>
      <c r="MQC2565" s="77"/>
      <c r="MQD2565" s="77"/>
      <c r="MQE2565" s="77"/>
      <c r="MQF2565" s="77"/>
      <c r="MQG2565" s="77"/>
      <c r="MQH2565" s="77"/>
      <c r="MQI2565" s="77"/>
      <c r="MQJ2565" s="77"/>
      <c r="MQK2565" s="77"/>
      <c r="MQL2565" s="77"/>
      <c r="MQM2565" s="77"/>
      <c r="MQN2565" s="77"/>
      <c r="MQO2565" s="77"/>
      <c r="MQP2565" s="77"/>
      <c r="MQQ2565" s="77"/>
      <c r="MQR2565" s="77"/>
      <c r="MQS2565" s="77"/>
      <c r="MQT2565" s="77"/>
      <c r="MQU2565" s="77"/>
      <c r="MQV2565" s="77"/>
      <c r="MQW2565" s="77"/>
      <c r="MQX2565" s="77"/>
      <c r="MQY2565" s="77"/>
      <c r="MQZ2565" s="77"/>
      <c r="MRA2565" s="77"/>
      <c r="MRB2565" s="77"/>
      <c r="MRC2565" s="77"/>
      <c r="MRD2565" s="77"/>
      <c r="MRE2565" s="77"/>
      <c r="MRF2565" s="77"/>
      <c r="MRG2565" s="77"/>
      <c r="MRH2565" s="77"/>
      <c r="MRI2565" s="77"/>
      <c r="MRJ2565" s="77"/>
      <c r="MRK2565" s="77"/>
      <c r="MRL2565" s="77"/>
      <c r="MRM2565" s="77"/>
      <c r="MRN2565" s="77"/>
      <c r="MRO2565" s="77"/>
      <c r="MRP2565" s="77"/>
      <c r="MRQ2565" s="77"/>
      <c r="MRR2565" s="77"/>
      <c r="MRS2565" s="77"/>
      <c r="MRT2565" s="77"/>
      <c r="MRU2565" s="77"/>
      <c r="MRV2565" s="77"/>
      <c r="MRW2565" s="77"/>
      <c r="MRX2565" s="77"/>
      <c r="MRY2565" s="77"/>
      <c r="MRZ2565" s="77"/>
      <c r="MSA2565" s="77"/>
      <c r="MSB2565" s="77"/>
      <c r="MSC2565" s="77"/>
      <c r="MSD2565" s="77"/>
      <c r="MSE2565" s="77"/>
      <c r="MSF2565" s="77"/>
      <c r="MSG2565" s="77"/>
      <c r="MSH2565" s="77"/>
      <c r="MSI2565" s="77"/>
      <c r="MSJ2565" s="77"/>
      <c r="MSK2565" s="77"/>
      <c r="MSL2565" s="77"/>
      <c r="MSM2565" s="77"/>
      <c r="MSN2565" s="77"/>
      <c r="MSO2565" s="77"/>
      <c r="MSP2565" s="77"/>
      <c r="MSQ2565" s="77"/>
      <c r="MSR2565" s="77"/>
      <c r="MSS2565" s="77"/>
      <c r="MST2565" s="77"/>
      <c r="MSU2565" s="77"/>
      <c r="MSV2565" s="77"/>
      <c r="MSW2565" s="77"/>
      <c r="MSX2565" s="77"/>
      <c r="MSY2565" s="77"/>
      <c r="MSZ2565" s="77"/>
      <c r="MTA2565" s="77"/>
      <c r="MTB2565" s="77"/>
      <c r="MTC2565" s="77"/>
      <c r="MTD2565" s="77"/>
      <c r="MTE2565" s="77"/>
      <c r="MTF2565" s="77"/>
      <c r="MTG2565" s="77"/>
      <c r="MTH2565" s="77"/>
      <c r="MTI2565" s="77"/>
      <c r="MTJ2565" s="77"/>
      <c r="MTK2565" s="77"/>
      <c r="MTL2565" s="77"/>
      <c r="MTM2565" s="77"/>
      <c r="MTN2565" s="77"/>
      <c r="MTO2565" s="77"/>
      <c r="MTP2565" s="77"/>
      <c r="MTQ2565" s="77"/>
      <c r="MTR2565" s="77"/>
      <c r="MTS2565" s="77"/>
      <c r="MTT2565" s="77"/>
      <c r="MTU2565" s="77"/>
      <c r="MTV2565" s="77"/>
      <c r="MTW2565" s="77"/>
      <c r="MTX2565" s="77"/>
      <c r="MTY2565" s="77"/>
      <c r="MTZ2565" s="77"/>
      <c r="MUA2565" s="77"/>
      <c r="MUB2565" s="77"/>
      <c r="MUC2565" s="77"/>
      <c r="MUD2565" s="77"/>
      <c r="MUE2565" s="77"/>
      <c r="MUF2565" s="77"/>
      <c r="MUG2565" s="77"/>
      <c r="MUH2565" s="77"/>
      <c r="MUI2565" s="77"/>
      <c r="MUJ2565" s="77"/>
      <c r="MUK2565" s="77"/>
      <c r="MUL2565" s="77"/>
      <c r="MUM2565" s="77"/>
      <c r="MUN2565" s="77"/>
      <c r="MUO2565" s="77"/>
      <c r="MUP2565" s="77"/>
      <c r="MUQ2565" s="77"/>
      <c r="MUR2565" s="77"/>
      <c r="MUS2565" s="77"/>
      <c r="MUT2565" s="77"/>
      <c r="MUU2565" s="77"/>
      <c r="MUV2565" s="77"/>
      <c r="MUW2565" s="77"/>
      <c r="MUX2565" s="77"/>
      <c r="MUY2565" s="77"/>
      <c r="MUZ2565" s="77"/>
      <c r="MVA2565" s="77"/>
      <c r="MVB2565" s="77"/>
      <c r="MVC2565" s="77"/>
      <c r="MVD2565" s="77"/>
      <c r="MVE2565" s="77"/>
      <c r="MVF2565" s="77"/>
      <c r="MVG2565" s="77"/>
      <c r="MVH2565" s="77"/>
      <c r="MVI2565" s="77"/>
      <c r="MVJ2565" s="77"/>
      <c r="MVK2565" s="77"/>
      <c r="MVL2565" s="77"/>
      <c r="MVM2565" s="77"/>
      <c r="MVN2565" s="77"/>
      <c r="MVO2565" s="77"/>
      <c r="MVP2565" s="77"/>
      <c r="MVQ2565" s="77"/>
      <c r="MVR2565" s="77"/>
      <c r="MVS2565" s="77"/>
      <c r="MVT2565" s="77"/>
      <c r="MVU2565" s="77"/>
      <c r="MVV2565" s="77"/>
      <c r="MVW2565" s="77"/>
      <c r="MVX2565" s="77"/>
      <c r="MVY2565" s="77"/>
      <c r="MVZ2565" s="77"/>
      <c r="MWA2565" s="77"/>
      <c r="MWB2565" s="77"/>
      <c r="MWC2565" s="77"/>
      <c r="MWD2565" s="77"/>
      <c r="MWE2565" s="77"/>
      <c r="MWF2565" s="77"/>
      <c r="MWG2565" s="77"/>
      <c r="MWH2565" s="77"/>
      <c r="MWI2565" s="77"/>
      <c r="MWJ2565" s="77"/>
      <c r="MWK2565" s="77"/>
      <c r="MWL2565" s="77"/>
      <c r="MWM2565" s="77"/>
      <c r="MWN2565" s="77"/>
      <c r="MWO2565" s="77"/>
      <c r="MWP2565" s="77"/>
      <c r="MWQ2565" s="77"/>
      <c r="MWR2565" s="77"/>
      <c r="MWS2565" s="77"/>
      <c r="MWT2565" s="77"/>
      <c r="MWU2565" s="77"/>
      <c r="MWV2565" s="77"/>
      <c r="MWW2565" s="77"/>
      <c r="MWX2565" s="77"/>
      <c r="MWY2565" s="77"/>
      <c r="MWZ2565" s="77"/>
      <c r="MXA2565" s="77"/>
      <c r="MXB2565" s="77"/>
      <c r="MXC2565" s="77"/>
      <c r="MXD2565" s="77"/>
      <c r="MXE2565" s="77"/>
      <c r="MXF2565" s="77"/>
      <c r="MXG2565" s="77"/>
      <c r="MXH2565" s="77"/>
      <c r="MXI2565" s="77"/>
      <c r="MXJ2565" s="77"/>
      <c r="MXK2565" s="77"/>
      <c r="MXL2565" s="77"/>
      <c r="MXM2565" s="77"/>
      <c r="MXN2565" s="77"/>
      <c r="MXO2565" s="77"/>
      <c r="MXP2565" s="77"/>
      <c r="MXQ2565" s="77"/>
      <c r="MXR2565" s="77"/>
      <c r="MXS2565" s="77"/>
      <c r="MXT2565" s="77"/>
      <c r="MXU2565" s="77"/>
      <c r="MXV2565" s="77"/>
      <c r="MXW2565" s="77"/>
      <c r="MXX2565" s="77"/>
      <c r="MXY2565" s="77"/>
      <c r="MXZ2565" s="77"/>
      <c r="MYA2565" s="77"/>
      <c r="MYB2565" s="77"/>
      <c r="MYC2565" s="77"/>
      <c r="MYD2565" s="77"/>
      <c r="MYE2565" s="77"/>
      <c r="MYF2565" s="77"/>
      <c r="MYG2565" s="77"/>
      <c r="MYH2565" s="77"/>
      <c r="MYI2565" s="77"/>
      <c r="MYJ2565" s="77"/>
      <c r="MYK2565" s="77"/>
      <c r="MYL2565" s="77"/>
      <c r="MYM2565" s="77"/>
      <c r="MYN2565" s="77"/>
      <c r="MYO2565" s="77"/>
      <c r="MYP2565" s="77"/>
      <c r="MYQ2565" s="77"/>
      <c r="MYR2565" s="77"/>
      <c r="MYS2565" s="77"/>
      <c r="MYT2565" s="77"/>
      <c r="MYU2565" s="77"/>
      <c r="MYV2565" s="77"/>
      <c r="MYW2565" s="77"/>
      <c r="MYX2565" s="77"/>
      <c r="MYY2565" s="77"/>
      <c r="MYZ2565" s="77"/>
      <c r="MZA2565" s="77"/>
      <c r="MZB2565" s="77"/>
      <c r="MZC2565" s="77"/>
      <c r="MZD2565" s="77"/>
      <c r="MZE2565" s="77"/>
      <c r="MZF2565" s="77"/>
      <c r="MZG2565" s="77"/>
      <c r="MZH2565" s="77"/>
      <c r="MZI2565" s="77"/>
      <c r="MZJ2565" s="77"/>
      <c r="MZK2565" s="77"/>
      <c r="MZL2565" s="77"/>
      <c r="MZM2565" s="77"/>
      <c r="MZN2565" s="77"/>
      <c r="MZO2565" s="77"/>
      <c r="MZP2565" s="77"/>
      <c r="MZQ2565" s="77"/>
      <c r="MZR2565" s="77"/>
      <c r="MZS2565" s="77"/>
      <c r="MZT2565" s="77"/>
      <c r="MZU2565" s="77"/>
      <c r="MZV2565" s="77"/>
      <c r="MZW2565" s="77"/>
      <c r="MZX2565" s="77"/>
      <c r="MZY2565" s="77"/>
      <c r="MZZ2565" s="77"/>
      <c r="NAA2565" s="77"/>
      <c r="NAB2565" s="77"/>
      <c r="NAC2565" s="77"/>
      <c r="NAD2565" s="77"/>
      <c r="NAE2565" s="77"/>
      <c r="NAF2565" s="77"/>
      <c r="NAG2565" s="77"/>
      <c r="NAH2565" s="77"/>
      <c r="NAI2565" s="77"/>
      <c r="NAJ2565" s="77"/>
      <c r="NAK2565" s="77"/>
      <c r="NAL2565" s="77"/>
      <c r="NAM2565" s="77"/>
      <c r="NAN2565" s="77"/>
      <c r="NAO2565" s="77"/>
      <c r="NAP2565" s="77"/>
      <c r="NAQ2565" s="77"/>
      <c r="NAR2565" s="77"/>
      <c r="NAS2565" s="77"/>
      <c r="NAT2565" s="77"/>
      <c r="NAU2565" s="77"/>
      <c r="NAV2565" s="77"/>
      <c r="NAW2565" s="77"/>
      <c r="NAX2565" s="77"/>
      <c r="NAY2565" s="77"/>
      <c r="NAZ2565" s="77"/>
      <c r="NBA2565" s="77"/>
      <c r="NBB2565" s="77"/>
      <c r="NBC2565" s="77"/>
      <c r="NBD2565" s="77"/>
      <c r="NBE2565" s="77"/>
      <c r="NBF2565" s="77"/>
      <c r="NBG2565" s="77"/>
      <c r="NBH2565" s="77"/>
      <c r="NBI2565" s="77"/>
      <c r="NBJ2565" s="77"/>
      <c r="NBK2565" s="77"/>
      <c r="NBL2565" s="77"/>
      <c r="NBM2565" s="77"/>
      <c r="NBN2565" s="77"/>
      <c r="NBO2565" s="77"/>
      <c r="NBP2565" s="77"/>
      <c r="NBQ2565" s="77"/>
      <c r="NBR2565" s="77"/>
      <c r="NBS2565" s="77"/>
      <c r="NBT2565" s="77"/>
      <c r="NBU2565" s="77"/>
      <c r="NBV2565" s="77"/>
      <c r="NBW2565" s="77"/>
      <c r="NBX2565" s="77"/>
      <c r="NBY2565" s="77"/>
      <c r="NBZ2565" s="77"/>
      <c r="NCA2565" s="77"/>
      <c r="NCB2565" s="77"/>
      <c r="NCC2565" s="77"/>
      <c r="NCD2565" s="77"/>
      <c r="NCE2565" s="77"/>
      <c r="NCF2565" s="77"/>
      <c r="NCG2565" s="77"/>
      <c r="NCH2565" s="77"/>
      <c r="NCI2565" s="77"/>
      <c r="NCJ2565" s="77"/>
      <c r="NCK2565" s="77"/>
      <c r="NCL2565" s="77"/>
      <c r="NCM2565" s="77"/>
      <c r="NCN2565" s="77"/>
      <c r="NCO2565" s="77"/>
      <c r="NCP2565" s="77"/>
      <c r="NCQ2565" s="77"/>
      <c r="NCR2565" s="77"/>
      <c r="NCS2565" s="77"/>
      <c r="NCT2565" s="77"/>
      <c r="NCU2565" s="77"/>
      <c r="NCV2565" s="77"/>
      <c r="NCW2565" s="77"/>
      <c r="NCX2565" s="77"/>
      <c r="NCY2565" s="77"/>
      <c r="NCZ2565" s="77"/>
      <c r="NDA2565" s="77"/>
      <c r="NDB2565" s="77"/>
      <c r="NDC2565" s="77"/>
      <c r="NDD2565" s="77"/>
      <c r="NDE2565" s="77"/>
      <c r="NDF2565" s="77"/>
      <c r="NDG2565" s="77"/>
      <c r="NDH2565" s="77"/>
      <c r="NDI2565" s="77"/>
      <c r="NDJ2565" s="77"/>
      <c r="NDK2565" s="77"/>
      <c r="NDL2565" s="77"/>
      <c r="NDM2565" s="77"/>
      <c r="NDN2565" s="77"/>
      <c r="NDO2565" s="77"/>
      <c r="NDP2565" s="77"/>
      <c r="NDQ2565" s="77"/>
      <c r="NDR2565" s="77"/>
      <c r="NDS2565" s="77"/>
      <c r="NDT2565" s="77"/>
      <c r="NDU2565" s="77"/>
      <c r="NDV2565" s="77"/>
      <c r="NDW2565" s="77"/>
      <c r="NDX2565" s="77"/>
      <c r="NDY2565" s="77"/>
      <c r="NDZ2565" s="77"/>
      <c r="NEA2565" s="77"/>
      <c r="NEB2565" s="77"/>
      <c r="NEC2565" s="77"/>
      <c r="NED2565" s="77"/>
      <c r="NEE2565" s="77"/>
      <c r="NEF2565" s="77"/>
      <c r="NEG2565" s="77"/>
      <c r="NEH2565" s="77"/>
      <c r="NEI2565" s="77"/>
      <c r="NEJ2565" s="77"/>
      <c r="NEK2565" s="77"/>
      <c r="NEL2565" s="77"/>
      <c r="NEM2565" s="77"/>
      <c r="NEN2565" s="77"/>
      <c r="NEO2565" s="77"/>
      <c r="NEP2565" s="77"/>
      <c r="NEQ2565" s="77"/>
      <c r="NER2565" s="77"/>
      <c r="NES2565" s="77"/>
      <c r="NET2565" s="77"/>
      <c r="NEU2565" s="77"/>
      <c r="NEV2565" s="77"/>
      <c r="NEW2565" s="77"/>
      <c r="NEX2565" s="77"/>
      <c r="NEY2565" s="77"/>
      <c r="NEZ2565" s="77"/>
      <c r="NFA2565" s="77"/>
      <c r="NFB2565" s="77"/>
      <c r="NFC2565" s="77"/>
      <c r="NFD2565" s="77"/>
      <c r="NFE2565" s="77"/>
      <c r="NFF2565" s="77"/>
      <c r="NFG2565" s="77"/>
      <c r="NFH2565" s="77"/>
      <c r="NFI2565" s="77"/>
      <c r="NFJ2565" s="77"/>
      <c r="NFK2565" s="77"/>
      <c r="NFL2565" s="77"/>
      <c r="NFM2565" s="77"/>
      <c r="NFN2565" s="77"/>
      <c r="NFO2565" s="77"/>
      <c r="NFP2565" s="77"/>
      <c r="NFQ2565" s="77"/>
      <c r="NFR2565" s="77"/>
      <c r="NFS2565" s="77"/>
      <c r="NFT2565" s="77"/>
      <c r="NFU2565" s="77"/>
      <c r="NFV2565" s="77"/>
      <c r="NFW2565" s="77"/>
      <c r="NFX2565" s="77"/>
      <c r="NFY2565" s="77"/>
      <c r="NFZ2565" s="77"/>
      <c r="NGA2565" s="77"/>
      <c r="NGB2565" s="77"/>
      <c r="NGC2565" s="77"/>
      <c r="NGD2565" s="77"/>
      <c r="NGE2565" s="77"/>
      <c r="NGF2565" s="77"/>
      <c r="NGG2565" s="77"/>
      <c r="NGH2565" s="77"/>
      <c r="NGI2565" s="77"/>
      <c r="NGJ2565" s="77"/>
      <c r="NGK2565" s="77"/>
      <c r="NGL2565" s="77"/>
      <c r="NGM2565" s="77"/>
      <c r="NGN2565" s="77"/>
      <c r="NGO2565" s="77"/>
      <c r="NGP2565" s="77"/>
      <c r="NGQ2565" s="77"/>
      <c r="NGR2565" s="77"/>
      <c r="NGS2565" s="77"/>
      <c r="NGT2565" s="77"/>
      <c r="NGU2565" s="77"/>
      <c r="NGV2565" s="77"/>
      <c r="NGW2565" s="77"/>
      <c r="NGX2565" s="77"/>
      <c r="NGY2565" s="77"/>
      <c r="NGZ2565" s="77"/>
      <c r="NHA2565" s="77"/>
      <c r="NHB2565" s="77"/>
      <c r="NHC2565" s="77"/>
      <c r="NHD2565" s="77"/>
      <c r="NHE2565" s="77"/>
      <c r="NHF2565" s="77"/>
      <c r="NHG2565" s="77"/>
      <c r="NHH2565" s="77"/>
      <c r="NHI2565" s="77"/>
      <c r="NHJ2565" s="77"/>
      <c r="NHK2565" s="77"/>
      <c r="NHL2565" s="77"/>
      <c r="NHM2565" s="77"/>
      <c r="NHN2565" s="77"/>
      <c r="NHO2565" s="77"/>
      <c r="NHP2565" s="77"/>
      <c r="NHQ2565" s="77"/>
      <c r="NHR2565" s="77"/>
      <c r="NHS2565" s="77"/>
      <c r="NHT2565" s="77"/>
      <c r="NHU2565" s="77"/>
      <c r="NHV2565" s="77"/>
      <c r="NHW2565" s="77"/>
      <c r="NHX2565" s="77"/>
      <c r="NHY2565" s="77"/>
      <c r="NHZ2565" s="77"/>
      <c r="NIA2565" s="77"/>
      <c r="NIB2565" s="77"/>
      <c r="NIC2565" s="77"/>
      <c r="NID2565" s="77"/>
      <c r="NIE2565" s="77"/>
      <c r="NIF2565" s="77"/>
      <c r="NIG2565" s="77"/>
      <c r="NIH2565" s="77"/>
      <c r="NII2565" s="77"/>
      <c r="NIJ2565" s="77"/>
      <c r="NIK2565" s="77"/>
      <c r="NIL2565" s="77"/>
      <c r="NIM2565" s="77"/>
      <c r="NIN2565" s="77"/>
      <c r="NIO2565" s="77"/>
      <c r="NIP2565" s="77"/>
      <c r="NIQ2565" s="77"/>
      <c r="NIR2565" s="77"/>
      <c r="NIS2565" s="77"/>
      <c r="NIT2565" s="77"/>
      <c r="NIU2565" s="77"/>
      <c r="NIV2565" s="77"/>
      <c r="NIW2565" s="77"/>
      <c r="NIX2565" s="77"/>
      <c r="NIY2565" s="77"/>
      <c r="NIZ2565" s="77"/>
      <c r="NJA2565" s="77"/>
      <c r="NJB2565" s="77"/>
      <c r="NJC2565" s="77"/>
      <c r="NJD2565" s="77"/>
      <c r="NJE2565" s="77"/>
      <c r="NJF2565" s="77"/>
      <c r="NJG2565" s="77"/>
      <c r="NJH2565" s="77"/>
      <c r="NJI2565" s="77"/>
      <c r="NJJ2565" s="77"/>
      <c r="NJK2565" s="77"/>
      <c r="NJL2565" s="77"/>
      <c r="NJM2565" s="77"/>
      <c r="NJN2565" s="77"/>
      <c r="NJO2565" s="77"/>
      <c r="NJP2565" s="77"/>
      <c r="NJQ2565" s="77"/>
      <c r="NJR2565" s="77"/>
      <c r="NJS2565" s="77"/>
      <c r="NJT2565" s="77"/>
      <c r="NJU2565" s="77"/>
      <c r="NJV2565" s="77"/>
      <c r="NJW2565" s="77"/>
      <c r="NJX2565" s="77"/>
      <c r="NJY2565" s="77"/>
      <c r="NJZ2565" s="77"/>
      <c r="NKA2565" s="77"/>
      <c r="NKB2565" s="77"/>
      <c r="NKC2565" s="77"/>
      <c r="NKD2565" s="77"/>
      <c r="NKE2565" s="77"/>
      <c r="NKF2565" s="77"/>
      <c r="NKG2565" s="77"/>
      <c r="NKH2565" s="77"/>
      <c r="NKI2565" s="77"/>
      <c r="NKJ2565" s="77"/>
      <c r="NKK2565" s="77"/>
      <c r="NKL2565" s="77"/>
      <c r="NKM2565" s="77"/>
      <c r="NKN2565" s="77"/>
      <c r="NKO2565" s="77"/>
      <c r="NKP2565" s="77"/>
      <c r="NKQ2565" s="77"/>
      <c r="NKR2565" s="77"/>
      <c r="NKS2565" s="77"/>
      <c r="NKT2565" s="77"/>
      <c r="NKU2565" s="77"/>
      <c r="NKV2565" s="77"/>
      <c r="NKW2565" s="77"/>
      <c r="NKX2565" s="77"/>
      <c r="NKY2565" s="77"/>
      <c r="NKZ2565" s="77"/>
      <c r="NLA2565" s="77"/>
      <c r="NLB2565" s="77"/>
      <c r="NLC2565" s="77"/>
      <c r="NLD2565" s="77"/>
      <c r="NLE2565" s="77"/>
      <c r="NLF2565" s="77"/>
      <c r="NLG2565" s="77"/>
      <c r="NLH2565" s="77"/>
      <c r="NLI2565" s="77"/>
      <c r="NLJ2565" s="77"/>
      <c r="NLK2565" s="77"/>
      <c r="NLL2565" s="77"/>
      <c r="NLM2565" s="77"/>
      <c r="NLN2565" s="77"/>
      <c r="NLO2565" s="77"/>
      <c r="NLP2565" s="77"/>
      <c r="NLQ2565" s="77"/>
      <c r="NLR2565" s="77"/>
      <c r="NLS2565" s="77"/>
      <c r="NLT2565" s="77"/>
      <c r="NLU2565" s="77"/>
      <c r="NLV2565" s="77"/>
      <c r="NLW2565" s="77"/>
      <c r="NLX2565" s="77"/>
      <c r="NLY2565" s="77"/>
      <c r="NLZ2565" s="77"/>
      <c r="NMA2565" s="77"/>
      <c r="NMB2565" s="77"/>
      <c r="NMC2565" s="77"/>
      <c r="NMD2565" s="77"/>
      <c r="NME2565" s="77"/>
      <c r="NMF2565" s="77"/>
      <c r="NMG2565" s="77"/>
      <c r="NMH2565" s="77"/>
      <c r="NMI2565" s="77"/>
      <c r="NMJ2565" s="77"/>
      <c r="NMK2565" s="77"/>
      <c r="NML2565" s="77"/>
      <c r="NMM2565" s="77"/>
      <c r="NMN2565" s="77"/>
      <c r="NMO2565" s="77"/>
      <c r="NMP2565" s="77"/>
      <c r="NMQ2565" s="77"/>
      <c r="NMR2565" s="77"/>
      <c r="NMS2565" s="77"/>
      <c r="NMT2565" s="77"/>
      <c r="NMU2565" s="77"/>
      <c r="NMV2565" s="77"/>
      <c r="NMW2565" s="77"/>
      <c r="NMX2565" s="77"/>
      <c r="NMY2565" s="77"/>
      <c r="NMZ2565" s="77"/>
      <c r="NNA2565" s="77"/>
      <c r="NNB2565" s="77"/>
      <c r="NNC2565" s="77"/>
      <c r="NND2565" s="77"/>
      <c r="NNE2565" s="77"/>
      <c r="NNF2565" s="77"/>
      <c r="NNG2565" s="77"/>
      <c r="NNH2565" s="77"/>
      <c r="NNI2565" s="77"/>
      <c r="NNJ2565" s="77"/>
      <c r="NNK2565" s="77"/>
      <c r="NNL2565" s="77"/>
      <c r="NNM2565" s="77"/>
      <c r="NNN2565" s="77"/>
      <c r="NNO2565" s="77"/>
      <c r="NNP2565" s="77"/>
      <c r="NNQ2565" s="77"/>
      <c r="NNR2565" s="77"/>
      <c r="NNS2565" s="77"/>
      <c r="NNT2565" s="77"/>
      <c r="NNU2565" s="77"/>
      <c r="NNV2565" s="77"/>
      <c r="NNW2565" s="77"/>
      <c r="NNX2565" s="77"/>
      <c r="NNY2565" s="77"/>
      <c r="NNZ2565" s="77"/>
      <c r="NOA2565" s="77"/>
      <c r="NOB2565" s="77"/>
      <c r="NOC2565" s="77"/>
      <c r="NOD2565" s="77"/>
      <c r="NOE2565" s="77"/>
      <c r="NOF2565" s="77"/>
      <c r="NOG2565" s="77"/>
      <c r="NOH2565" s="77"/>
      <c r="NOI2565" s="77"/>
      <c r="NOJ2565" s="77"/>
      <c r="NOK2565" s="77"/>
      <c r="NOL2565" s="77"/>
      <c r="NOM2565" s="77"/>
      <c r="NON2565" s="77"/>
      <c r="NOO2565" s="77"/>
      <c r="NOP2565" s="77"/>
      <c r="NOQ2565" s="77"/>
      <c r="NOR2565" s="77"/>
      <c r="NOS2565" s="77"/>
      <c r="NOT2565" s="77"/>
      <c r="NOU2565" s="77"/>
      <c r="NOV2565" s="77"/>
      <c r="NOW2565" s="77"/>
      <c r="NOX2565" s="77"/>
      <c r="NOY2565" s="77"/>
      <c r="NOZ2565" s="77"/>
      <c r="NPA2565" s="77"/>
      <c r="NPB2565" s="77"/>
      <c r="NPC2565" s="77"/>
      <c r="NPD2565" s="77"/>
      <c r="NPE2565" s="77"/>
      <c r="NPF2565" s="77"/>
      <c r="NPG2565" s="77"/>
      <c r="NPH2565" s="77"/>
      <c r="NPI2565" s="77"/>
      <c r="NPJ2565" s="77"/>
      <c r="NPK2565" s="77"/>
      <c r="NPL2565" s="77"/>
      <c r="NPM2565" s="77"/>
      <c r="NPN2565" s="77"/>
      <c r="NPO2565" s="77"/>
      <c r="NPP2565" s="77"/>
      <c r="NPQ2565" s="77"/>
      <c r="NPR2565" s="77"/>
      <c r="NPS2565" s="77"/>
      <c r="NPT2565" s="77"/>
      <c r="NPU2565" s="77"/>
      <c r="NPV2565" s="77"/>
      <c r="NPW2565" s="77"/>
      <c r="NPX2565" s="77"/>
      <c r="NPY2565" s="77"/>
      <c r="NPZ2565" s="77"/>
      <c r="NQA2565" s="77"/>
      <c r="NQB2565" s="77"/>
      <c r="NQC2565" s="77"/>
      <c r="NQD2565" s="77"/>
      <c r="NQE2565" s="77"/>
      <c r="NQF2565" s="77"/>
      <c r="NQG2565" s="77"/>
      <c r="NQH2565" s="77"/>
      <c r="NQI2565" s="77"/>
      <c r="NQJ2565" s="77"/>
      <c r="NQK2565" s="77"/>
      <c r="NQL2565" s="77"/>
      <c r="NQM2565" s="77"/>
      <c r="NQN2565" s="77"/>
      <c r="NQO2565" s="77"/>
      <c r="NQP2565" s="77"/>
      <c r="NQQ2565" s="77"/>
      <c r="NQR2565" s="77"/>
      <c r="NQS2565" s="77"/>
      <c r="NQT2565" s="77"/>
      <c r="NQU2565" s="77"/>
      <c r="NQV2565" s="77"/>
      <c r="NQW2565" s="77"/>
      <c r="NQX2565" s="77"/>
      <c r="NQY2565" s="77"/>
      <c r="NQZ2565" s="77"/>
      <c r="NRA2565" s="77"/>
      <c r="NRB2565" s="77"/>
      <c r="NRC2565" s="77"/>
      <c r="NRD2565" s="77"/>
      <c r="NRE2565" s="77"/>
      <c r="NRF2565" s="77"/>
      <c r="NRG2565" s="77"/>
      <c r="NRH2565" s="77"/>
      <c r="NRI2565" s="77"/>
      <c r="NRJ2565" s="77"/>
      <c r="NRK2565" s="77"/>
      <c r="NRL2565" s="77"/>
      <c r="NRM2565" s="77"/>
      <c r="NRN2565" s="77"/>
      <c r="NRO2565" s="77"/>
      <c r="NRP2565" s="77"/>
      <c r="NRQ2565" s="77"/>
      <c r="NRR2565" s="77"/>
      <c r="NRS2565" s="77"/>
      <c r="NRT2565" s="77"/>
      <c r="NRU2565" s="77"/>
      <c r="NRV2565" s="77"/>
      <c r="NRW2565" s="77"/>
      <c r="NRX2565" s="77"/>
      <c r="NRY2565" s="77"/>
      <c r="NRZ2565" s="77"/>
      <c r="NSA2565" s="77"/>
      <c r="NSB2565" s="77"/>
      <c r="NSC2565" s="77"/>
      <c r="NSD2565" s="77"/>
      <c r="NSE2565" s="77"/>
      <c r="NSF2565" s="77"/>
      <c r="NSG2565" s="77"/>
      <c r="NSH2565" s="77"/>
      <c r="NSI2565" s="77"/>
      <c r="NSJ2565" s="77"/>
      <c r="NSK2565" s="77"/>
      <c r="NSL2565" s="77"/>
      <c r="NSM2565" s="77"/>
      <c r="NSN2565" s="77"/>
      <c r="NSO2565" s="77"/>
      <c r="NSP2565" s="77"/>
      <c r="NSQ2565" s="77"/>
      <c r="NSR2565" s="77"/>
      <c r="NSS2565" s="77"/>
      <c r="NST2565" s="77"/>
      <c r="NSU2565" s="77"/>
      <c r="NSV2565" s="77"/>
      <c r="NSW2565" s="77"/>
      <c r="NSX2565" s="77"/>
      <c r="NSY2565" s="77"/>
      <c r="NSZ2565" s="77"/>
      <c r="NTA2565" s="77"/>
      <c r="NTB2565" s="77"/>
      <c r="NTC2565" s="77"/>
      <c r="NTD2565" s="77"/>
      <c r="NTE2565" s="77"/>
      <c r="NTF2565" s="77"/>
      <c r="NTG2565" s="77"/>
      <c r="NTH2565" s="77"/>
      <c r="NTI2565" s="77"/>
      <c r="NTJ2565" s="77"/>
      <c r="NTK2565" s="77"/>
      <c r="NTL2565" s="77"/>
      <c r="NTM2565" s="77"/>
      <c r="NTN2565" s="77"/>
      <c r="NTO2565" s="77"/>
      <c r="NTP2565" s="77"/>
      <c r="NTQ2565" s="77"/>
      <c r="NTR2565" s="77"/>
      <c r="NTS2565" s="77"/>
      <c r="NTT2565" s="77"/>
      <c r="NTU2565" s="77"/>
      <c r="NTV2565" s="77"/>
      <c r="NTW2565" s="77"/>
      <c r="NTX2565" s="77"/>
      <c r="NTY2565" s="77"/>
      <c r="NTZ2565" s="77"/>
      <c r="NUA2565" s="77"/>
      <c r="NUB2565" s="77"/>
      <c r="NUC2565" s="77"/>
      <c r="NUD2565" s="77"/>
      <c r="NUE2565" s="77"/>
      <c r="NUF2565" s="77"/>
      <c r="NUG2565" s="77"/>
      <c r="NUH2565" s="77"/>
      <c r="NUI2565" s="77"/>
      <c r="NUJ2565" s="77"/>
      <c r="NUK2565" s="77"/>
      <c r="NUL2565" s="77"/>
      <c r="NUM2565" s="77"/>
      <c r="NUN2565" s="77"/>
      <c r="NUO2565" s="77"/>
      <c r="NUP2565" s="77"/>
      <c r="NUQ2565" s="77"/>
      <c r="NUR2565" s="77"/>
      <c r="NUS2565" s="77"/>
      <c r="NUT2565" s="77"/>
      <c r="NUU2565" s="77"/>
      <c r="NUV2565" s="77"/>
      <c r="NUW2565" s="77"/>
      <c r="NUX2565" s="77"/>
      <c r="NUY2565" s="77"/>
      <c r="NUZ2565" s="77"/>
      <c r="NVA2565" s="77"/>
      <c r="NVB2565" s="77"/>
      <c r="NVC2565" s="77"/>
      <c r="NVD2565" s="77"/>
      <c r="NVE2565" s="77"/>
      <c r="NVF2565" s="77"/>
      <c r="NVG2565" s="77"/>
      <c r="NVH2565" s="77"/>
      <c r="NVI2565" s="77"/>
      <c r="NVJ2565" s="77"/>
      <c r="NVK2565" s="77"/>
      <c r="NVL2565" s="77"/>
      <c r="NVM2565" s="77"/>
      <c r="NVN2565" s="77"/>
      <c r="NVO2565" s="77"/>
      <c r="NVP2565" s="77"/>
      <c r="NVQ2565" s="77"/>
      <c r="NVR2565" s="77"/>
      <c r="NVS2565" s="77"/>
      <c r="NVT2565" s="77"/>
      <c r="NVU2565" s="77"/>
      <c r="NVV2565" s="77"/>
      <c r="NVW2565" s="77"/>
      <c r="NVX2565" s="77"/>
      <c r="NVY2565" s="77"/>
      <c r="NVZ2565" s="77"/>
      <c r="NWA2565" s="77"/>
      <c r="NWB2565" s="77"/>
      <c r="NWC2565" s="77"/>
      <c r="NWD2565" s="77"/>
      <c r="NWE2565" s="77"/>
      <c r="NWF2565" s="77"/>
      <c r="NWG2565" s="77"/>
      <c r="NWH2565" s="77"/>
      <c r="NWI2565" s="77"/>
      <c r="NWJ2565" s="77"/>
      <c r="NWK2565" s="77"/>
      <c r="NWL2565" s="77"/>
      <c r="NWM2565" s="77"/>
      <c r="NWN2565" s="77"/>
      <c r="NWO2565" s="77"/>
      <c r="NWP2565" s="77"/>
      <c r="NWQ2565" s="77"/>
      <c r="NWR2565" s="77"/>
      <c r="NWS2565" s="77"/>
      <c r="NWT2565" s="77"/>
      <c r="NWU2565" s="77"/>
      <c r="NWV2565" s="77"/>
      <c r="NWW2565" s="77"/>
      <c r="NWX2565" s="77"/>
      <c r="NWY2565" s="77"/>
      <c r="NWZ2565" s="77"/>
      <c r="NXA2565" s="77"/>
      <c r="NXB2565" s="77"/>
      <c r="NXC2565" s="77"/>
      <c r="NXD2565" s="77"/>
      <c r="NXE2565" s="77"/>
      <c r="NXF2565" s="77"/>
      <c r="NXG2565" s="77"/>
      <c r="NXH2565" s="77"/>
      <c r="NXI2565" s="77"/>
      <c r="NXJ2565" s="77"/>
      <c r="NXK2565" s="77"/>
      <c r="NXL2565" s="77"/>
      <c r="NXM2565" s="77"/>
      <c r="NXN2565" s="77"/>
      <c r="NXO2565" s="77"/>
      <c r="NXP2565" s="77"/>
      <c r="NXQ2565" s="77"/>
      <c r="NXR2565" s="77"/>
      <c r="NXS2565" s="77"/>
      <c r="NXT2565" s="77"/>
      <c r="NXU2565" s="77"/>
      <c r="NXV2565" s="77"/>
      <c r="NXW2565" s="77"/>
      <c r="NXX2565" s="77"/>
      <c r="NXY2565" s="77"/>
      <c r="NXZ2565" s="77"/>
      <c r="NYA2565" s="77"/>
      <c r="NYB2565" s="77"/>
      <c r="NYC2565" s="77"/>
      <c r="NYD2565" s="77"/>
      <c r="NYE2565" s="77"/>
      <c r="NYF2565" s="77"/>
      <c r="NYG2565" s="77"/>
      <c r="NYH2565" s="77"/>
      <c r="NYI2565" s="77"/>
      <c r="NYJ2565" s="77"/>
      <c r="NYK2565" s="77"/>
      <c r="NYL2565" s="77"/>
      <c r="NYM2565" s="77"/>
      <c r="NYN2565" s="77"/>
      <c r="NYO2565" s="77"/>
      <c r="NYP2565" s="77"/>
      <c r="NYQ2565" s="77"/>
      <c r="NYR2565" s="77"/>
      <c r="NYS2565" s="77"/>
      <c r="NYT2565" s="77"/>
      <c r="NYU2565" s="77"/>
      <c r="NYV2565" s="77"/>
      <c r="NYW2565" s="77"/>
      <c r="NYX2565" s="77"/>
      <c r="NYY2565" s="77"/>
      <c r="NYZ2565" s="77"/>
      <c r="NZA2565" s="77"/>
      <c r="NZB2565" s="77"/>
      <c r="NZC2565" s="77"/>
      <c r="NZD2565" s="77"/>
      <c r="NZE2565" s="77"/>
      <c r="NZF2565" s="77"/>
      <c r="NZG2565" s="77"/>
      <c r="NZH2565" s="77"/>
      <c r="NZI2565" s="77"/>
      <c r="NZJ2565" s="77"/>
      <c r="NZK2565" s="77"/>
      <c r="NZL2565" s="77"/>
      <c r="NZM2565" s="77"/>
      <c r="NZN2565" s="77"/>
      <c r="NZO2565" s="77"/>
      <c r="NZP2565" s="77"/>
      <c r="NZQ2565" s="77"/>
      <c r="NZR2565" s="77"/>
      <c r="NZS2565" s="77"/>
      <c r="NZT2565" s="77"/>
      <c r="NZU2565" s="77"/>
      <c r="NZV2565" s="77"/>
      <c r="NZW2565" s="77"/>
      <c r="NZX2565" s="77"/>
      <c r="NZY2565" s="77"/>
      <c r="NZZ2565" s="77"/>
      <c r="OAA2565" s="77"/>
      <c r="OAB2565" s="77"/>
      <c r="OAC2565" s="77"/>
      <c r="OAD2565" s="77"/>
      <c r="OAE2565" s="77"/>
      <c r="OAF2565" s="77"/>
      <c r="OAG2565" s="77"/>
      <c r="OAH2565" s="77"/>
      <c r="OAI2565" s="77"/>
      <c r="OAJ2565" s="77"/>
      <c r="OAK2565" s="77"/>
      <c r="OAL2565" s="77"/>
      <c r="OAM2565" s="77"/>
      <c r="OAN2565" s="77"/>
      <c r="OAO2565" s="77"/>
      <c r="OAP2565" s="77"/>
      <c r="OAQ2565" s="77"/>
      <c r="OAR2565" s="77"/>
      <c r="OAS2565" s="77"/>
      <c r="OAT2565" s="77"/>
      <c r="OAU2565" s="77"/>
      <c r="OAV2565" s="77"/>
      <c r="OAW2565" s="77"/>
      <c r="OAX2565" s="77"/>
      <c r="OAY2565" s="77"/>
      <c r="OAZ2565" s="77"/>
      <c r="OBA2565" s="77"/>
      <c r="OBB2565" s="77"/>
      <c r="OBC2565" s="77"/>
      <c r="OBD2565" s="77"/>
      <c r="OBE2565" s="77"/>
      <c r="OBF2565" s="77"/>
      <c r="OBG2565" s="77"/>
      <c r="OBH2565" s="77"/>
      <c r="OBI2565" s="77"/>
      <c r="OBJ2565" s="77"/>
      <c r="OBK2565" s="77"/>
      <c r="OBL2565" s="77"/>
      <c r="OBM2565" s="77"/>
      <c r="OBN2565" s="77"/>
      <c r="OBO2565" s="77"/>
      <c r="OBP2565" s="77"/>
      <c r="OBQ2565" s="77"/>
      <c r="OBR2565" s="77"/>
      <c r="OBS2565" s="77"/>
      <c r="OBT2565" s="77"/>
      <c r="OBU2565" s="77"/>
      <c r="OBV2565" s="77"/>
      <c r="OBW2565" s="77"/>
      <c r="OBX2565" s="77"/>
      <c r="OBY2565" s="77"/>
      <c r="OBZ2565" s="77"/>
      <c r="OCA2565" s="77"/>
      <c r="OCB2565" s="77"/>
      <c r="OCC2565" s="77"/>
      <c r="OCD2565" s="77"/>
      <c r="OCE2565" s="77"/>
      <c r="OCF2565" s="77"/>
      <c r="OCG2565" s="77"/>
      <c r="OCH2565" s="77"/>
      <c r="OCI2565" s="77"/>
      <c r="OCJ2565" s="77"/>
      <c r="OCK2565" s="77"/>
      <c r="OCL2565" s="77"/>
      <c r="OCM2565" s="77"/>
      <c r="OCN2565" s="77"/>
      <c r="OCO2565" s="77"/>
      <c r="OCP2565" s="77"/>
      <c r="OCQ2565" s="77"/>
      <c r="OCR2565" s="77"/>
      <c r="OCS2565" s="77"/>
      <c r="OCT2565" s="77"/>
      <c r="OCU2565" s="77"/>
      <c r="OCV2565" s="77"/>
      <c r="OCW2565" s="77"/>
      <c r="OCX2565" s="77"/>
      <c r="OCY2565" s="77"/>
      <c r="OCZ2565" s="77"/>
      <c r="ODA2565" s="77"/>
      <c r="ODB2565" s="77"/>
      <c r="ODC2565" s="77"/>
      <c r="ODD2565" s="77"/>
      <c r="ODE2565" s="77"/>
      <c r="ODF2565" s="77"/>
      <c r="ODG2565" s="77"/>
      <c r="ODH2565" s="77"/>
      <c r="ODI2565" s="77"/>
      <c r="ODJ2565" s="77"/>
      <c r="ODK2565" s="77"/>
      <c r="ODL2565" s="77"/>
      <c r="ODM2565" s="77"/>
      <c r="ODN2565" s="77"/>
      <c r="ODO2565" s="77"/>
      <c r="ODP2565" s="77"/>
      <c r="ODQ2565" s="77"/>
      <c r="ODR2565" s="77"/>
      <c r="ODS2565" s="77"/>
      <c r="ODT2565" s="77"/>
      <c r="ODU2565" s="77"/>
      <c r="ODV2565" s="77"/>
      <c r="ODW2565" s="77"/>
      <c r="ODX2565" s="77"/>
      <c r="ODY2565" s="77"/>
      <c r="ODZ2565" s="77"/>
      <c r="OEA2565" s="77"/>
      <c r="OEB2565" s="77"/>
      <c r="OEC2565" s="77"/>
      <c r="OED2565" s="77"/>
      <c r="OEE2565" s="77"/>
      <c r="OEF2565" s="77"/>
      <c r="OEG2565" s="77"/>
      <c r="OEH2565" s="77"/>
      <c r="OEI2565" s="77"/>
      <c r="OEJ2565" s="77"/>
      <c r="OEK2565" s="77"/>
      <c r="OEL2565" s="77"/>
      <c r="OEM2565" s="77"/>
      <c r="OEN2565" s="77"/>
      <c r="OEO2565" s="77"/>
      <c r="OEP2565" s="77"/>
      <c r="OEQ2565" s="77"/>
      <c r="OER2565" s="77"/>
      <c r="OES2565" s="77"/>
      <c r="OET2565" s="77"/>
      <c r="OEU2565" s="77"/>
      <c r="OEV2565" s="77"/>
      <c r="OEW2565" s="77"/>
      <c r="OEX2565" s="77"/>
      <c r="OEY2565" s="77"/>
      <c r="OEZ2565" s="77"/>
      <c r="OFA2565" s="77"/>
      <c r="OFB2565" s="77"/>
      <c r="OFC2565" s="77"/>
      <c r="OFD2565" s="77"/>
      <c r="OFE2565" s="77"/>
      <c r="OFF2565" s="77"/>
      <c r="OFG2565" s="77"/>
      <c r="OFH2565" s="77"/>
      <c r="OFI2565" s="77"/>
      <c r="OFJ2565" s="77"/>
      <c r="OFK2565" s="77"/>
      <c r="OFL2565" s="77"/>
      <c r="OFM2565" s="77"/>
      <c r="OFN2565" s="77"/>
      <c r="OFO2565" s="77"/>
      <c r="OFP2565" s="77"/>
      <c r="OFQ2565" s="77"/>
      <c r="OFR2565" s="77"/>
      <c r="OFS2565" s="77"/>
      <c r="OFT2565" s="77"/>
      <c r="OFU2565" s="77"/>
      <c r="OFV2565" s="77"/>
      <c r="OFW2565" s="77"/>
      <c r="OFX2565" s="77"/>
      <c r="OFY2565" s="77"/>
      <c r="OFZ2565" s="77"/>
      <c r="OGA2565" s="77"/>
      <c r="OGB2565" s="77"/>
      <c r="OGC2565" s="77"/>
      <c r="OGD2565" s="77"/>
      <c r="OGE2565" s="77"/>
      <c r="OGF2565" s="77"/>
      <c r="OGG2565" s="77"/>
      <c r="OGH2565" s="77"/>
      <c r="OGI2565" s="77"/>
      <c r="OGJ2565" s="77"/>
      <c r="OGK2565" s="77"/>
      <c r="OGL2565" s="77"/>
      <c r="OGM2565" s="77"/>
      <c r="OGN2565" s="77"/>
      <c r="OGO2565" s="77"/>
      <c r="OGP2565" s="77"/>
      <c r="OGQ2565" s="77"/>
      <c r="OGR2565" s="77"/>
      <c r="OGS2565" s="77"/>
      <c r="OGT2565" s="77"/>
      <c r="OGU2565" s="77"/>
      <c r="OGV2565" s="77"/>
      <c r="OGW2565" s="77"/>
      <c r="OGX2565" s="77"/>
      <c r="OGY2565" s="77"/>
      <c r="OGZ2565" s="77"/>
      <c r="OHA2565" s="77"/>
      <c r="OHB2565" s="77"/>
      <c r="OHC2565" s="77"/>
      <c r="OHD2565" s="77"/>
      <c r="OHE2565" s="77"/>
      <c r="OHF2565" s="77"/>
      <c r="OHG2565" s="77"/>
      <c r="OHH2565" s="77"/>
      <c r="OHI2565" s="77"/>
      <c r="OHJ2565" s="77"/>
      <c r="OHK2565" s="77"/>
      <c r="OHL2565" s="77"/>
      <c r="OHM2565" s="77"/>
      <c r="OHN2565" s="77"/>
      <c r="OHO2565" s="77"/>
      <c r="OHP2565" s="77"/>
      <c r="OHQ2565" s="77"/>
      <c r="OHR2565" s="77"/>
      <c r="OHS2565" s="77"/>
      <c r="OHT2565" s="77"/>
      <c r="OHU2565" s="77"/>
      <c r="OHV2565" s="77"/>
      <c r="OHW2565" s="77"/>
      <c r="OHX2565" s="77"/>
      <c r="OHY2565" s="77"/>
      <c r="OHZ2565" s="77"/>
      <c r="OIA2565" s="77"/>
      <c r="OIB2565" s="77"/>
      <c r="OIC2565" s="77"/>
      <c r="OID2565" s="77"/>
      <c r="OIE2565" s="77"/>
      <c r="OIF2565" s="77"/>
      <c r="OIG2565" s="77"/>
      <c r="OIH2565" s="77"/>
      <c r="OII2565" s="77"/>
      <c r="OIJ2565" s="77"/>
      <c r="OIK2565" s="77"/>
      <c r="OIL2565" s="77"/>
      <c r="OIM2565" s="77"/>
      <c r="OIN2565" s="77"/>
      <c r="OIO2565" s="77"/>
      <c r="OIP2565" s="77"/>
      <c r="OIQ2565" s="77"/>
      <c r="OIR2565" s="77"/>
      <c r="OIS2565" s="77"/>
      <c r="OIT2565" s="77"/>
      <c r="OIU2565" s="77"/>
      <c r="OIV2565" s="77"/>
      <c r="OIW2565" s="77"/>
      <c r="OIX2565" s="77"/>
      <c r="OIY2565" s="77"/>
      <c r="OIZ2565" s="77"/>
      <c r="OJA2565" s="77"/>
      <c r="OJB2565" s="77"/>
      <c r="OJC2565" s="77"/>
      <c r="OJD2565" s="77"/>
      <c r="OJE2565" s="77"/>
      <c r="OJF2565" s="77"/>
      <c r="OJG2565" s="77"/>
      <c r="OJH2565" s="77"/>
      <c r="OJI2565" s="77"/>
      <c r="OJJ2565" s="77"/>
      <c r="OJK2565" s="77"/>
      <c r="OJL2565" s="77"/>
      <c r="OJM2565" s="77"/>
      <c r="OJN2565" s="77"/>
      <c r="OJO2565" s="77"/>
      <c r="OJP2565" s="77"/>
      <c r="OJQ2565" s="77"/>
      <c r="OJR2565" s="77"/>
      <c r="OJS2565" s="77"/>
      <c r="OJT2565" s="77"/>
      <c r="OJU2565" s="77"/>
      <c r="OJV2565" s="77"/>
      <c r="OJW2565" s="77"/>
      <c r="OJX2565" s="77"/>
      <c r="OJY2565" s="77"/>
      <c r="OJZ2565" s="77"/>
      <c r="OKA2565" s="77"/>
      <c r="OKB2565" s="77"/>
      <c r="OKC2565" s="77"/>
      <c r="OKD2565" s="77"/>
      <c r="OKE2565" s="77"/>
      <c r="OKF2565" s="77"/>
      <c r="OKG2565" s="77"/>
      <c r="OKH2565" s="77"/>
      <c r="OKI2565" s="77"/>
      <c r="OKJ2565" s="77"/>
      <c r="OKK2565" s="77"/>
      <c r="OKL2565" s="77"/>
      <c r="OKM2565" s="77"/>
      <c r="OKN2565" s="77"/>
      <c r="OKO2565" s="77"/>
      <c r="OKP2565" s="77"/>
      <c r="OKQ2565" s="77"/>
      <c r="OKR2565" s="77"/>
      <c r="OKS2565" s="77"/>
      <c r="OKT2565" s="77"/>
      <c r="OKU2565" s="77"/>
      <c r="OKV2565" s="77"/>
      <c r="OKW2565" s="77"/>
      <c r="OKX2565" s="77"/>
      <c r="OKY2565" s="77"/>
      <c r="OKZ2565" s="77"/>
      <c r="OLA2565" s="77"/>
      <c r="OLB2565" s="77"/>
      <c r="OLC2565" s="77"/>
      <c r="OLD2565" s="77"/>
      <c r="OLE2565" s="77"/>
      <c r="OLF2565" s="77"/>
      <c r="OLG2565" s="77"/>
      <c r="OLH2565" s="77"/>
      <c r="OLI2565" s="77"/>
      <c r="OLJ2565" s="77"/>
      <c r="OLK2565" s="77"/>
      <c r="OLL2565" s="77"/>
      <c r="OLM2565" s="77"/>
      <c r="OLN2565" s="77"/>
      <c r="OLO2565" s="77"/>
      <c r="OLP2565" s="77"/>
      <c r="OLQ2565" s="77"/>
      <c r="OLR2565" s="77"/>
      <c r="OLS2565" s="77"/>
      <c r="OLT2565" s="77"/>
      <c r="OLU2565" s="77"/>
      <c r="OLV2565" s="77"/>
      <c r="OLW2565" s="77"/>
      <c r="OLX2565" s="77"/>
      <c r="OLY2565" s="77"/>
      <c r="OLZ2565" s="77"/>
      <c r="OMA2565" s="77"/>
      <c r="OMB2565" s="77"/>
      <c r="OMC2565" s="77"/>
      <c r="OMD2565" s="77"/>
      <c r="OME2565" s="77"/>
      <c r="OMF2565" s="77"/>
      <c r="OMG2565" s="77"/>
      <c r="OMH2565" s="77"/>
      <c r="OMI2565" s="77"/>
      <c r="OMJ2565" s="77"/>
      <c r="OMK2565" s="77"/>
      <c r="OML2565" s="77"/>
      <c r="OMM2565" s="77"/>
      <c r="OMN2565" s="77"/>
      <c r="OMO2565" s="77"/>
      <c r="OMP2565" s="77"/>
      <c r="OMQ2565" s="77"/>
      <c r="OMR2565" s="77"/>
      <c r="OMS2565" s="77"/>
      <c r="OMT2565" s="77"/>
      <c r="OMU2565" s="77"/>
      <c r="OMV2565" s="77"/>
      <c r="OMW2565" s="77"/>
      <c r="OMX2565" s="77"/>
      <c r="OMY2565" s="77"/>
      <c r="OMZ2565" s="77"/>
      <c r="ONA2565" s="77"/>
      <c r="ONB2565" s="77"/>
      <c r="ONC2565" s="77"/>
      <c r="OND2565" s="77"/>
      <c r="ONE2565" s="77"/>
      <c r="ONF2565" s="77"/>
      <c r="ONG2565" s="77"/>
      <c r="ONH2565" s="77"/>
      <c r="ONI2565" s="77"/>
      <c r="ONJ2565" s="77"/>
      <c r="ONK2565" s="77"/>
      <c r="ONL2565" s="77"/>
      <c r="ONM2565" s="77"/>
      <c r="ONN2565" s="77"/>
      <c r="ONO2565" s="77"/>
      <c r="ONP2565" s="77"/>
      <c r="ONQ2565" s="77"/>
      <c r="ONR2565" s="77"/>
      <c r="ONS2565" s="77"/>
      <c r="ONT2565" s="77"/>
      <c r="ONU2565" s="77"/>
      <c r="ONV2565" s="77"/>
      <c r="ONW2565" s="77"/>
      <c r="ONX2565" s="77"/>
      <c r="ONY2565" s="77"/>
      <c r="ONZ2565" s="77"/>
      <c r="OOA2565" s="77"/>
      <c r="OOB2565" s="77"/>
      <c r="OOC2565" s="77"/>
      <c r="OOD2565" s="77"/>
      <c r="OOE2565" s="77"/>
      <c r="OOF2565" s="77"/>
      <c r="OOG2565" s="77"/>
      <c r="OOH2565" s="77"/>
      <c r="OOI2565" s="77"/>
      <c r="OOJ2565" s="77"/>
      <c r="OOK2565" s="77"/>
      <c r="OOL2565" s="77"/>
      <c r="OOM2565" s="77"/>
      <c r="OON2565" s="77"/>
      <c r="OOO2565" s="77"/>
      <c r="OOP2565" s="77"/>
      <c r="OOQ2565" s="77"/>
      <c r="OOR2565" s="77"/>
      <c r="OOS2565" s="77"/>
      <c r="OOT2565" s="77"/>
      <c r="OOU2565" s="77"/>
      <c r="OOV2565" s="77"/>
      <c r="OOW2565" s="77"/>
      <c r="OOX2565" s="77"/>
      <c r="OOY2565" s="77"/>
      <c r="OOZ2565" s="77"/>
      <c r="OPA2565" s="77"/>
      <c r="OPB2565" s="77"/>
      <c r="OPC2565" s="77"/>
      <c r="OPD2565" s="77"/>
      <c r="OPE2565" s="77"/>
      <c r="OPF2565" s="77"/>
      <c r="OPG2565" s="77"/>
      <c r="OPH2565" s="77"/>
      <c r="OPI2565" s="77"/>
      <c r="OPJ2565" s="77"/>
      <c r="OPK2565" s="77"/>
      <c r="OPL2565" s="77"/>
      <c r="OPM2565" s="77"/>
      <c r="OPN2565" s="77"/>
      <c r="OPO2565" s="77"/>
      <c r="OPP2565" s="77"/>
      <c r="OPQ2565" s="77"/>
      <c r="OPR2565" s="77"/>
      <c r="OPS2565" s="77"/>
      <c r="OPT2565" s="77"/>
      <c r="OPU2565" s="77"/>
      <c r="OPV2565" s="77"/>
      <c r="OPW2565" s="77"/>
      <c r="OPX2565" s="77"/>
      <c r="OPY2565" s="77"/>
      <c r="OPZ2565" s="77"/>
      <c r="OQA2565" s="77"/>
      <c r="OQB2565" s="77"/>
      <c r="OQC2565" s="77"/>
      <c r="OQD2565" s="77"/>
      <c r="OQE2565" s="77"/>
      <c r="OQF2565" s="77"/>
      <c r="OQG2565" s="77"/>
      <c r="OQH2565" s="77"/>
      <c r="OQI2565" s="77"/>
      <c r="OQJ2565" s="77"/>
      <c r="OQK2565" s="77"/>
      <c r="OQL2565" s="77"/>
      <c r="OQM2565" s="77"/>
      <c r="OQN2565" s="77"/>
      <c r="OQO2565" s="77"/>
      <c r="OQP2565" s="77"/>
      <c r="OQQ2565" s="77"/>
      <c r="OQR2565" s="77"/>
      <c r="OQS2565" s="77"/>
      <c r="OQT2565" s="77"/>
      <c r="OQU2565" s="77"/>
      <c r="OQV2565" s="77"/>
      <c r="OQW2565" s="77"/>
      <c r="OQX2565" s="77"/>
      <c r="OQY2565" s="77"/>
      <c r="OQZ2565" s="77"/>
      <c r="ORA2565" s="77"/>
      <c r="ORB2565" s="77"/>
      <c r="ORC2565" s="77"/>
      <c r="ORD2565" s="77"/>
      <c r="ORE2565" s="77"/>
      <c r="ORF2565" s="77"/>
      <c r="ORG2565" s="77"/>
      <c r="ORH2565" s="77"/>
      <c r="ORI2565" s="77"/>
      <c r="ORJ2565" s="77"/>
      <c r="ORK2565" s="77"/>
      <c r="ORL2565" s="77"/>
      <c r="ORM2565" s="77"/>
      <c r="ORN2565" s="77"/>
      <c r="ORO2565" s="77"/>
      <c r="ORP2565" s="77"/>
      <c r="ORQ2565" s="77"/>
      <c r="ORR2565" s="77"/>
      <c r="ORS2565" s="77"/>
      <c r="ORT2565" s="77"/>
      <c r="ORU2565" s="77"/>
      <c r="ORV2565" s="77"/>
      <c r="ORW2565" s="77"/>
      <c r="ORX2565" s="77"/>
      <c r="ORY2565" s="77"/>
      <c r="ORZ2565" s="77"/>
      <c r="OSA2565" s="77"/>
      <c r="OSB2565" s="77"/>
      <c r="OSC2565" s="77"/>
      <c r="OSD2565" s="77"/>
      <c r="OSE2565" s="77"/>
      <c r="OSF2565" s="77"/>
      <c r="OSG2565" s="77"/>
      <c r="OSH2565" s="77"/>
      <c r="OSI2565" s="77"/>
      <c r="OSJ2565" s="77"/>
      <c r="OSK2565" s="77"/>
      <c r="OSL2565" s="77"/>
      <c r="OSM2565" s="77"/>
      <c r="OSN2565" s="77"/>
      <c r="OSO2565" s="77"/>
      <c r="OSP2565" s="77"/>
      <c r="OSQ2565" s="77"/>
      <c r="OSR2565" s="77"/>
      <c r="OSS2565" s="77"/>
      <c r="OST2565" s="77"/>
      <c r="OSU2565" s="77"/>
      <c r="OSV2565" s="77"/>
      <c r="OSW2565" s="77"/>
      <c r="OSX2565" s="77"/>
      <c r="OSY2565" s="77"/>
      <c r="OSZ2565" s="77"/>
      <c r="OTA2565" s="77"/>
      <c r="OTB2565" s="77"/>
      <c r="OTC2565" s="77"/>
      <c r="OTD2565" s="77"/>
      <c r="OTE2565" s="77"/>
      <c r="OTF2565" s="77"/>
      <c r="OTG2565" s="77"/>
      <c r="OTH2565" s="77"/>
      <c r="OTI2565" s="77"/>
      <c r="OTJ2565" s="77"/>
      <c r="OTK2565" s="77"/>
      <c r="OTL2565" s="77"/>
      <c r="OTM2565" s="77"/>
      <c r="OTN2565" s="77"/>
      <c r="OTO2565" s="77"/>
      <c r="OTP2565" s="77"/>
      <c r="OTQ2565" s="77"/>
      <c r="OTR2565" s="77"/>
      <c r="OTS2565" s="77"/>
      <c r="OTT2565" s="77"/>
      <c r="OTU2565" s="77"/>
      <c r="OTV2565" s="77"/>
      <c r="OTW2565" s="77"/>
      <c r="OTX2565" s="77"/>
      <c r="OTY2565" s="77"/>
      <c r="OTZ2565" s="77"/>
      <c r="OUA2565" s="77"/>
      <c r="OUB2565" s="77"/>
      <c r="OUC2565" s="77"/>
      <c r="OUD2565" s="77"/>
      <c r="OUE2565" s="77"/>
      <c r="OUF2565" s="77"/>
      <c r="OUG2565" s="77"/>
      <c r="OUH2565" s="77"/>
      <c r="OUI2565" s="77"/>
      <c r="OUJ2565" s="77"/>
      <c r="OUK2565" s="77"/>
      <c r="OUL2565" s="77"/>
      <c r="OUM2565" s="77"/>
      <c r="OUN2565" s="77"/>
      <c r="OUO2565" s="77"/>
      <c r="OUP2565" s="77"/>
      <c r="OUQ2565" s="77"/>
      <c r="OUR2565" s="77"/>
      <c r="OUS2565" s="77"/>
      <c r="OUT2565" s="77"/>
      <c r="OUU2565" s="77"/>
      <c r="OUV2565" s="77"/>
      <c r="OUW2565" s="77"/>
      <c r="OUX2565" s="77"/>
      <c r="OUY2565" s="77"/>
      <c r="OUZ2565" s="77"/>
      <c r="OVA2565" s="77"/>
      <c r="OVB2565" s="77"/>
      <c r="OVC2565" s="77"/>
      <c r="OVD2565" s="77"/>
      <c r="OVE2565" s="77"/>
      <c r="OVF2565" s="77"/>
      <c r="OVG2565" s="77"/>
      <c r="OVH2565" s="77"/>
      <c r="OVI2565" s="77"/>
      <c r="OVJ2565" s="77"/>
      <c r="OVK2565" s="77"/>
      <c r="OVL2565" s="77"/>
      <c r="OVM2565" s="77"/>
      <c r="OVN2565" s="77"/>
      <c r="OVO2565" s="77"/>
      <c r="OVP2565" s="77"/>
      <c r="OVQ2565" s="77"/>
      <c r="OVR2565" s="77"/>
      <c r="OVS2565" s="77"/>
      <c r="OVT2565" s="77"/>
      <c r="OVU2565" s="77"/>
      <c r="OVV2565" s="77"/>
      <c r="OVW2565" s="77"/>
      <c r="OVX2565" s="77"/>
      <c r="OVY2565" s="77"/>
      <c r="OVZ2565" s="77"/>
      <c r="OWA2565" s="77"/>
      <c r="OWB2565" s="77"/>
      <c r="OWC2565" s="77"/>
      <c r="OWD2565" s="77"/>
      <c r="OWE2565" s="77"/>
      <c r="OWF2565" s="77"/>
      <c r="OWG2565" s="77"/>
      <c r="OWH2565" s="77"/>
      <c r="OWI2565" s="77"/>
      <c r="OWJ2565" s="77"/>
      <c r="OWK2565" s="77"/>
      <c r="OWL2565" s="77"/>
      <c r="OWM2565" s="77"/>
      <c r="OWN2565" s="77"/>
      <c r="OWO2565" s="77"/>
      <c r="OWP2565" s="77"/>
      <c r="OWQ2565" s="77"/>
      <c r="OWR2565" s="77"/>
      <c r="OWS2565" s="77"/>
      <c r="OWT2565" s="77"/>
      <c r="OWU2565" s="77"/>
      <c r="OWV2565" s="77"/>
      <c r="OWW2565" s="77"/>
      <c r="OWX2565" s="77"/>
      <c r="OWY2565" s="77"/>
      <c r="OWZ2565" s="77"/>
      <c r="OXA2565" s="77"/>
      <c r="OXB2565" s="77"/>
      <c r="OXC2565" s="77"/>
      <c r="OXD2565" s="77"/>
      <c r="OXE2565" s="77"/>
      <c r="OXF2565" s="77"/>
      <c r="OXG2565" s="77"/>
      <c r="OXH2565" s="77"/>
      <c r="OXI2565" s="77"/>
      <c r="OXJ2565" s="77"/>
      <c r="OXK2565" s="77"/>
      <c r="OXL2565" s="77"/>
      <c r="OXM2565" s="77"/>
      <c r="OXN2565" s="77"/>
      <c r="OXO2565" s="77"/>
      <c r="OXP2565" s="77"/>
      <c r="OXQ2565" s="77"/>
      <c r="OXR2565" s="77"/>
      <c r="OXS2565" s="77"/>
      <c r="OXT2565" s="77"/>
      <c r="OXU2565" s="77"/>
      <c r="OXV2565" s="77"/>
      <c r="OXW2565" s="77"/>
      <c r="OXX2565" s="77"/>
      <c r="OXY2565" s="77"/>
      <c r="OXZ2565" s="77"/>
      <c r="OYA2565" s="77"/>
      <c r="OYB2565" s="77"/>
      <c r="OYC2565" s="77"/>
      <c r="OYD2565" s="77"/>
      <c r="OYE2565" s="77"/>
      <c r="OYF2565" s="77"/>
      <c r="OYG2565" s="77"/>
      <c r="OYH2565" s="77"/>
      <c r="OYI2565" s="77"/>
      <c r="OYJ2565" s="77"/>
      <c r="OYK2565" s="77"/>
      <c r="OYL2565" s="77"/>
      <c r="OYM2565" s="77"/>
      <c r="OYN2565" s="77"/>
      <c r="OYO2565" s="77"/>
      <c r="OYP2565" s="77"/>
      <c r="OYQ2565" s="77"/>
      <c r="OYR2565" s="77"/>
      <c r="OYS2565" s="77"/>
      <c r="OYT2565" s="77"/>
      <c r="OYU2565" s="77"/>
      <c r="OYV2565" s="77"/>
      <c r="OYW2565" s="77"/>
      <c r="OYX2565" s="77"/>
      <c r="OYY2565" s="77"/>
      <c r="OYZ2565" s="77"/>
      <c r="OZA2565" s="77"/>
      <c r="OZB2565" s="77"/>
      <c r="OZC2565" s="77"/>
      <c r="OZD2565" s="77"/>
      <c r="OZE2565" s="77"/>
      <c r="OZF2565" s="77"/>
      <c r="OZG2565" s="77"/>
      <c r="OZH2565" s="77"/>
      <c r="OZI2565" s="77"/>
      <c r="OZJ2565" s="77"/>
      <c r="OZK2565" s="77"/>
      <c r="OZL2565" s="77"/>
      <c r="OZM2565" s="77"/>
      <c r="OZN2565" s="77"/>
      <c r="OZO2565" s="77"/>
      <c r="OZP2565" s="77"/>
      <c r="OZQ2565" s="77"/>
      <c r="OZR2565" s="77"/>
      <c r="OZS2565" s="77"/>
      <c r="OZT2565" s="77"/>
      <c r="OZU2565" s="77"/>
      <c r="OZV2565" s="77"/>
      <c r="OZW2565" s="77"/>
      <c r="OZX2565" s="77"/>
      <c r="OZY2565" s="77"/>
      <c r="OZZ2565" s="77"/>
      <c r="PAA2565" s="77"/>
      <c r="PAB2565" s="77"/>
      <c r="PAC2565" s="77"/>
      <c r="PAD2565" s="77"/>
      <c r="PAE2565" s="77"/>
      <c r="PAF2565" s="77"/>
      <c r="PAG2565" s="77"/>
      <c r="PAH2565" s="77"/>
      <c r="PAI2565" s="77"/>
      <c r="PAJ2565" s="77"/>
      <c r="PAK2565" s="77"/>
      <c r="PAL2565" s="77"/>
      <c r="PAM2565" s="77"/>
      <c r="PAN2565" s="77"/>
      <c r="PAO2565" s="77"/>
      <c r="PAP2565" s="77"/>
      <c r="PAQ2565" s="77"/>
      <c r="PAR2565" s="77"/>
      <c r="PAS2565" s="77"/>
      <c r="PAT2565" s="77"/>
      <c r="PAU2565" s="77"/>
      <c r="PAV2565" s="77"/>
      <c r="PAW2565" s="77"/>
      <c r="PAX2565" s="77"/>
      <c r="PAY2565" s="77"/>
      <c r="PAZ2565" s="77"/>
      <c r="PBA2565" s="77"/>
      <c r="PBB2565" s="77"/>
      <c r="PBC2565" s="77"/>
      <c r="PBD2565" s="77"/>
      <c r="PBE2565" s="77"/>
      <c r="PBF2565" s="77"/>
      <c r="PBG2565" s="77"/>
      <c r="PBH2565" s="77"/>
      <c r="PBI2565" s="77"/>
      <c r="PBJ2565" s="77"/>
      <c r="PBK2565" s="77"/>
      <c r="PBL2565" s="77"/>
      <c r="PBM2565" s="77"/>
      <c r="PBN2565" s="77"/>
      <c r="PBO2565" s="77"/>
      <c r="PBP2565" s="77"/>
      <c r="PBQ2565" s="77"/>
      <c r="PBR2565" s="77"/>
      <c r="PBS2565" s="77"/>
      <c r="PBT2565" s="77"/>
      <c r="PBU2565" s="77"/>
      <c r="PBV2565" s="77"/>
      <c r="PBW2565" s="77"/>
      <c r="PBX2565" s="77"/>
      <c r="PBY2565" s="77"/>
      <c r="PBZ2565" s="77"/>
      <c r="PCA2565" s="77"/>
      <c r="PCB2565" s="77"/>
      <c r="PCC2565" s="77"/>
      <c r="PCD2565" s="77"/>
      <c r="PCE2565" s="77"/>
      <c r="PCF2565" s="77"/>
      <c r="PCG2565" s="77"/>
      <c r="PCH2565" s="77"/>
      <c r="PCI2565" s="77"/>
      <c r="PCJ2565" s="77"/>
      <c r="PCK2565" s="77"/>
      <c r="PCL2565" s="77"/>
      <c r="PCM2565" s="77"/>
      <c r="PCN2565" s="77"/>
      <c r="PCO2565" s="77"/>
      <c r="PCP2565" s="77"/>
      <c r="PCQ2565" s="77"/>
      <c r="PCR2565" s="77"/>
      <c r="PCS2565" s="77"/>
      <c r="PCT2565" s="77"/>
      <c r="PCU2565" s="77"/>
      <c r="PCV2565" s="77"/>
      <c r="PCW2565" s="77"/>
      <c r="PCX2565" s="77"/>
      <c r="PCY2565" s="77"/>
      <c r="PCZ2565" s="77"/>
      <c r="PDA2565" s="77"/>
      <c r="PDB2565" s="77"/>
      <c r="PDC2565" s="77"/>
      <c r="PDD2565" s="77"/>
      <c r="PDE2565" s="77"/>
      <c r="PDF2565" s="77"/>
      <c r="PDG2565" s="77"/>
      <c r="PDH2565" s="77"/>
      <c r="PDI2565" s="77"/>
      <c r="PDJ2565" s="77"/>
      <c r="PDK2565" s="77"/>
      <c r="PDL2565" s="77"/>
      <c r="PDM2565" s="77"/>
      <c r="PDN2565" s="77"/>
      <c r="PDO2565" s="77"/>
      <c r="PDP2565" s="77"/>
      <c r="PDQ2565" s="77"/>
      <c r="PDR2565" s="77"/>
      <c r="PDS2565" s="77"/>
      <c r="PDT2565" s="77"/>
      <c r="PDU2565" s="77"/>
      <c r="PDV2565" s="77"/>
      <c r="PDW2565" s="77"/>
      <c r="PDX2565" s="77"/>
      <c r="PDY2565" s="77"/>
      <c r="PDZ2565" s="77"/>
      <c r="PEA2565" s="77"/>
      <c r="PEB2565" s="77"/>
      <c r="PEC2565" s="77"/>
      <c r="PED2565" s="77"/>
      <c r="PEE2565" s="77"/>
      <c r="PEF2565" s="77"/>
      <c r="PEG2565" s="77"/>
      <c r="PEH2565" s="77"/>
      <c r="PEI2565" s="77"/>
      <c r="PEJ2565" s="77"/>
      <c r="PEK2565" s="77"/>
      <c r="PEL2565" s="77"/>
      <c r="PEM2565" s="77"/>
      <c r="PEN2565" s="77"/>
      <c r="PEO2565" s="77"/>
      <c r="PEP2565" s="77"/>
      <c r="PEQ2565" s="77"/>
      <c r="PER2565" s="77"/>
      <c r="PES2565" s="77"/>
      <c r="PET2565" s="77"/>
      <c r="PEU2565" s="77"/>
      <c r="PEV2565" s="77"/>
      <c r="PEW2565" s="77"/>
      <c r="PEX2565" s="77"/>
      <c r="PEY2565" s="77"/>
      <c r="PEZ2565" s="77"/>
      <c r="PFA2565" s="77"/>
      <c r="PFB2565" s="77"/>
      <c r="PFC2565" s="77"/>
      <c r="PFD2565" s="77"/>
      <c r="PFE2565" s="77"/>
      <c r="PFF2565" s="77"/>
      <c r="PFG2565" s="77"/>
      <c r="PFH2565" s="77"/>
      <c r="PFI2565" s="77"/>
      <c r="PFJ2565" s="77"/>
      <c r="PFK2565" s="77"/>
      <c r="PFL2565" s="77"/>
      <c r="PFM2565" s="77"/>
      <c r="PFN2565" s="77"/>
      <c r="PFO2565" s="77"/>
      <c r="PFP2565" s="77"/>
      <c r="PFQ2565" s="77"/>
      <c r="PFR2565" s="77"/>
      <c r="PFS2565" s="77"/>
      <c r="PFT2565" s="77"/>
      <c r="PFU2565" s="77"/>
      <c r="PFV2565" s="77"/>
      <c r="PFW2565" s="77"/>
      <c r="PFX2565" s="77"/>
      <c r="PFY2565" s="77"/>
      <c r="PFZ2565" s="77"/>
      <c r="PGA2565" s="77"/>
      <c r="PGB2565" s="77"/>
      <c r="PGC2565" s="77"/>
      <c r="PGD2565" s="77"/>
      <c r="PGE2565" s="77"/>
      <c r="PGF2565" s="77"/>
      <c r="PGG2565" s="77"/>
      <c r="PGH2565" s="77"/>
      <c r="PGI2565" s="77"/>
      <c r="PGJ2565" s="77"/>
      <c r="PGK2565" s="77"/>
      <c r="PGL2565" s="77"/>
      <c r="PGM2565" s="77"/>
      <c r="PGN2565" s="77"/>
      <c r="PGO2565" s="77"/>
      <c r="PGP2565" s="77"/>
      <c r="PGQ2565" s="77"/>
      <c r="PGR2565" s="77"/>
      <c r="PGS2565" s="77"/>
      <c r="PGT2565" s="77"/>
      <c r="PGU2565" s="77"/>
      <c r="PGV2565" s="77"/>
      <c r="PGW2565" s="77"/>
      <c r="PGX2565" s="77"/>
      <c r="PGY2565" s="77"/>
      <c r="PGZ2565" s="77"/>
      <c r="PHA2565" s="77"/>
      <c r="PHB2565" s="77"/>
      <c r="PHC2565" s="77"/>
      <c r="PHD2565" s="77"/>
      <c r="PHE2565" s="77"/>
      <c r="PHF2565" s="77"/>
      <c r="PHG2565" s="77"/>
      <c r="PHH2565" s="77"/>
      <c r="PHI2565" s="77"/>
      <c r="PHJ2565" s="77"/>
      <c r="PHK2565" s="77"/>
      <c r="PHL2565" s="77"/>
      <c r="PHM2565" s="77"/>
      <c r="PHN2565" s="77"/>
      <c r="PHO2565" s="77"/>
      <c r="PHP2565" s="77"/>
      <c r="PHQ2565" s="77"/>
      <c r="PHR2565" s="77"/>
      <c r="PHS2565" s="77"/>
      <c r="PHT2565" s="77"/>
      <c r="PHU2565" s="77"/>
      <c r="PHV2565" s="77"/>
      <c r="PHW2565" s="77"/>
      <c r="PHX2565" s="77"/>
      <c r="PHY2565" s="77"/>
      <c r="PHZ2565" s="77"/>
      <c r="PIA2565" s="77"/>
      <c r="PIB2565" s="77"/>
      <c r="PIC2565" s="77"/>
      <c r="PID2565" s="77"/>
      <c r="PIE2565" s="77"/>
      <c r="PIF2565" s="77"/>
      <c r="PIG2565" s="77"/>
      <c r="PIH2565" s="77"/>
      <c r="PII2565" s="77"/>
      <c r="PIJ2565" s="77"/>
      <c r="PIK2565" s="77"/>
      <c r="PIL2565" s="77"/>
      <c r="PIM2565" s="77"/>
      <c r="PIN2565" s="77"/>
      <c r="PIO2565" s="77"/>
      <c r="PIP2565" s="77"/>
      <c r="PIQ2565" s="77"/>
      <c r="PIR2565" s="77"/>
      <c r="PIS2565" s="77"/>
      <c r="PIT2565" s="77"/>
      <c r="PIU2565" s="77"/>
      <c r="PIV2565" s="77"/>
      <c r="PIW2565" s="77"/>
      <c r="PIX2565" s="77"/>
      <c r="PIY2565" s="77"/>
      <c r="PIZ2565" s="77"/>
      <c r="PJA2565" s="77"/>
      <c r="PJB2565" s="77"/>
      <c r="PJC2565" s="77"/>
      <c r="PJD2565" s="77"/>
      <c r="PJE2565" s="77"/>
      <c r="PJF2565" s="77"/>
      <c r="PJG2565" s="77"/>
      <c r="PJH2565" s="77"/>
      <c r="PJI2565" s="77"/>
      <c r="PJJ2565" s="77"/>
      <c r="PJK2565" s="77"/>
      <c r="PJL2565" s="77"/>
      <c r="PJM2565" s="77"/>
      <c r="PJN2565" s="77"/>
      <c r="PJO2565" s="77"/>
      <c r="PJP2565" s="77"/>
      <c r="PJQ2565" s="77"/>
      <c r="PJR2565" s="77"/>
      <c r="PJS2565" s="77"/>
      <c r="PJT2565" s="77"/>
      <c r="PJU2565" s="77"/>
      <c r="PJV2565" s="77"/>
      <c r="PJW2565" s="77"/>
      <c r="PJX2565" s="77"/>
      <c r="PJY2565" s="77"/>
      <c r="PJZ2565" s="77"/>
      <c r="PKA2565" s="77"/>
      <c r="PKB2565" s="77"/>
      <c r="PKC2565" s="77"/>
      <c r="PKD2565" s="77"/>
      <c r="PKE2565" s="77"/>
      <c r="PKF2565" s="77"/>
      <c r="PKG2565" s="77"/>
      <c r="PKH2565" s="77"/>
      <c r="PKI2565" s="77"/>
      <c r="PKJ2565" s="77"/>
      <c r="PKK2565" s="77"/>
      <c r="PKL2565" s="77"/>
      <c r="PKM2565" s="77"/>
      <c r="PKN2565" s="77"/>
      <c r="PKO2565" s="77"/>
      <c r="PKP2565" s="77"/>
      <c r="PKQ2565" s="77"/>
      <c r="PKR2565" s="77"/>
      <c r="PKS2565" s="77"/>
      <c r="PKT2565" s="77"/>
      <c r="PKU2565" s="77"/>
      <c r="PKV2565" s="77"/>
      <c r="PKW2565" s="77"/>
      <c r="PKX2565" s="77"/>
      <c r="PKY2565" s="77"/>
      <c r="PKZ2565" s="77"/>
      <c r="PLA2565" s="77"/>
      <c r="PLB2565" s="77"/>
      <c r="PLC2565" s="77"/>
      <c r="PLD2565" s="77"/>
      <c r="PLE2565" s="77"/>
      <c r="PLF2565" s="77"/>
      <c r="PLG2565" s="77"/>
      <c r="PLH2565" s="77"/>
      <c r="PLI2565" s="77"/>
      <c r="PLJ2565" s="77"/>
      <c r="PLK2565" s="77"/>
      <c r="PLL2565" s="77"/>
      <c r="PLM2565" s="77"/>
      <c r="PLN2565" s="77"/>
      <c r="PLO2565" s="77"/>
      <c r="PLP2565" s="77"/>
      <c r="PLQ2565" s="77"/>
      <c r="PLR2565" s="77"/>
      <c r="PLS2565" s="77"/>
      <c r="PLT2565" s="77"/>
      <c r="PLU2565" s="77"/>
      <c r="PLV2565" s="77"/>
      <c r="PLW2565" s="77"/>
      <c r="PLX2565" s="77"/>
      <c r="PLY2565" s="77"/>
      <c r="PLZ2565" s="77"/>
      <c r="PMA2565" s="77"/>
      <c r="PMB2565" s="77"/>
      <c r="PMC2565" s="77"/>
      <c r="PMD2565" s="77"/>
      <c r="PME2565" s="77"/>
      <c r="PMF2565" s="77"/>
      <c r="PMG2565" s="77"/>
      <c r="PMH2565" s="77"/>
      <c r="PMI2565" s="77"/>
      <c r="PMJ2565" s="77"/>
      <c r="PMK2565" s="77"/>
      <c r="PML2565" s="77"/>
      <c r="PMM2565" s="77"/>
      <c r="PMN2565" s="77"/>
      <c r="PMO2565" s="77"/>
      <c r="PMP2565" s="77"/>
      <c r="PMQ2565" s="77"/>
      <c r="PMR2565" s="77"/>
      <c r="PMS2565" s="77"/>
      <c r="PMT2565" s="77"/>
      <c r="PMU2565" s="77"/>
      <c r="PMV2565" s="77"/>
      <c r="PMW2565" s="77"/>
      <c r="PMX2565" s="77"/>
      <c r="PMY2565" s="77"/>
      <c r="PMZ2565" s="77"/>
      <c r="PNA2565" s="77"/>
      <c r="PNB2565" s="77"/>
      <c r="PNC2565" s="77"/>
      <c r="PND2565" s="77"/>
      <c r="PNE2565" s="77"/>
      <c r="PNF2565" s="77"/>
      <c r="PNG2565" s="77"/>
      <c r="PNH2565" s="77"/>
      <c r="PNI2565" s="77"/>
      <c r="PNJ2565" s="77"/>
      <c r="PNK2565" s="77"/>
      <c r="PNL2565" s="77"/>
      <c r="PNM2565" s="77"/>
      <c r="PNN2565" s="77"/>
      <c r="PNO2565" s="77"/>
      <c r="PNP2565" s="77"/>
      <c r="PNQ2565" s="77"/>
      <c r="PNR2565" s="77"/>
      <c r="PNS2565" s="77"/>
      <c r="PNT2565" s="77"/>
      <c r="PNU2565" s="77"/>
      <c r="PNV2565" s="77"/>
      <c r="PNW2565" s="77"/>
      <c r="PNX2565" s="77"/>
      <c r="PNY2565" s="77"/>
      <c r="PNZ2565" s="77"/>
      <c r="POA2565" s="77"/>
      <c r="POB2565" s="77"/>
      <c r="POC2565" s="77"/>
      <c r="POD2565" s="77"/>
      <c r="POE2565" s="77"/>
      <c r="POF2565" s="77"/>
      <c r="POG2565" s="77"/>
      <c r="POH2565" s="77"/>
      <c r="POI2565" s="77"/>
      <c r="POJ2565" s="77"/>
      <c r="POK2565" s="77"/>
      <c r="POL2565" s="77"/>
      <c r="POM2565" s="77"/>
      <c r="PON2565" s="77"/>
      <c r="POO2565" s="77"/>
      <c r="POP2565" s="77"/>
      <c r="POQ2565" s="77"/>
      <c r="POR2565" s="77"/>
      <c r="POS2565" s="77"/>
      <c r="POT2565" s="77"/>
      <c r="POU2565" s="77"/>
      <c r="POV2565" s="77"/>
      <c r="POW2565" s="77"/>
      <c r="POX2565" s="77"/>
      <c r="POY2565" s="77"/>
      <c r="POZ2565" s="77"/>
      <c r="PPA2565" s="77"/>
      <c r="PPB2565" s="77"/>
      <c r="PPC2565" s="77"/>
      <c r="PPD2565" s="77"/>
      <c r="PPE2565" s="77"/>
      <c r="PPF2565" s="77"/>
      <c r="PPG2565" s="77"/>
      <c r="PPH2565" s="77"/>
      <c r="PPI2565" s="77"/>
      <c r="PPJ2565" s="77"/>
      <c r="PPK2565" s="77"/>
      <c r="PPL2565" s="77"/>
      <c r="PPM2565" s="77"/>
      <c r="PPN2565" s="77"/>
      <c r="PPO2565" s="77"/>
      <c r="PPP2565" s="77"/>
      <c r="PPQ2565" s="77"/>
      <c r="PPR2565" s="77"/>
      <c r="PPS2565" s="77"/>
      <c r="PPT2565" s="77"/>
      <c r="PPU2565" s="77"/>
      <c r="PPV2565" s="77"/>
      <c r="PPW2565" s="77"/>
      <c r="PPX2565" s="77"/>
      <c r="PPY2565" s="77"/>
      <c r="PPZ2565" s="77"/>
      <c r="PQA2565" s="77"/>
      <c r="PQB2565" s="77"/>
      <c r="PQC2565" s="77"/>
      <c r="PQD2565" s="77"/>
      <c r="PQE2565" s="77"/>
      <c r="PQF2565" s="77"/>
      <c r="PQG2565" s="77"/>
      <c r="PQH2565" s="77"/>
      <c r="PQI2565" s="77"/>
      <c r="PQJ2565" s="77"/>
      <c r="PQK2565" s="77"/>
      <c r="PQL2565" s="77"/>
      <c r="PQM2565" s="77"/>
      <c r="PQN2565" s="77"/>
      <c r="PQO2565" s="77"/>
      <c r="PQP2565" s="77"/>
      <c r="PQQ2565" s="77"/>
      <c r="PQR2565" s="77"/>
      <c r="PQS2565" s="77"/>
      <c r="PQT2565" s="77"/>
      <c r="PQU2565" s="77"/>
      <c r="PQV2565" s="77"/>
      <c r="PQW2565" s="77"/>
      <c r="PQX2565" s="77"/>
      <c r="PQY2565" s="77"/>
      <c r="PQZ2565" s="77"/>
      <c r="PRA2565" s="77"/>
      <c r="PRB2565" s="77"/>
      <c r="PRC2565" s="77"/>
      <c r="PRD2565" s="77"/>
      <c r="PRE2565" s="77"/>
      <c r="PRF2565" s="77"/>
      <c r="PRG2565" s="77"/>
      <c r="PRH2565" s="77"/>
      <c r="PRI2565" s="77"/>
      <c r="PRJ2565" s="77"/>
      <c r="PRK2565" s="77"/>
      <c r="PRL2565" s="77"/>
      <c r="PRM2565" s="77"/>
      <c r="PRN2565" s="77"/>
      <c r="PRO2565" s="77"/>
      <c r="PRP2565" s="77"/>
      <c r="PRQ2565" s="77"/>
      <c r="PRR2565" s="77"/>
      <c r="PRS2565" s="77"/>
      <c r="PRT2565" s="77"/>
      <c r="PRU2565" s="77"/>
      <c r="PRV2565" s="77"/>
      <c r="PRW2565" s="77"/>
      <c r="PRX2565" s="77"/>
      <c r="PRY2565" s="77"/>
      <c r="PRZ2565" s="77"/>
      <c r="PSA2565" s="77"/>
      <c r="PSB2565" s="77"/>
      <c r="PSC2565" s="77"/>
      <c r="PSD2565" s="77"/>
      <c r="PSE2565" s="77"/>
      <c r="PSF2565" s="77"/>
      <c r="PSG2565" s="77"/>
      <c r="PSH2565" s="77"/>
      <c r="PSI2565" s="77"/>
      <c r="PSJ2565" s="77"/>
      <c r="PSK2565" s="77"/>
      <c r="PSL2565" s="77"/>
      <c r="PSM2565" s="77"/>
      <c r="PSN2565" s="77"/>
      <c r="PSO2565" s="77"/>
      <c r="PSP2565" s="77"/>
      <c r="PSQ2565" s="77"/>
      <c r="PSR2565" s="77"/>
      <c r="PSS2565" s="77"/>
      <c r="PST2565" s="77"/>
      <c r="PSU2565" s="77"/>
      <c r="PSV2565" s="77"/>
      <c r="PSW2565" s="77"/>
      <c r="PSX2565" s="77"/>
      <c r="PSY2565" s="77"/>
      <c r="PSZ2565" s="77"/>
      <c r="PTA2565" s="77"/>
      <c r="PTB2565" s="77"/>
      <c r="PTC2565" s="77"/>
      <c r="PTD2565" s="77"/>
      <c r="PTE2565" s="77"/>
      <c r="PTF2565" s="77"/>
      <c r="PTG2565" s="77"/>
      <c r="PTH2565" s="77"/>
      <c r="PTI2565" s="77"/>
      <c r="PTJ2565" s="77"/>
      <c r="PTK2565" s="77"/>
      <c r="PTL2565" s="77"/>
      <c r="PTM2565" s="77"/>
      <c r="PTN2565" s="77"/>
      <c r="PTO2565" s="77"/>
      <c r="PTP2565" s="77"/>
      <c r="PTQ2565" s="77"/>
      <c r="PTR2565" s="77"/>
      <c r="PTS2565" s="77"/>
      <c r="PTT2565" s="77"/>
      <c r="PTU2565" s="77"/>
      <c r="PTV2565" s="77"/>
      <c r="PTW2565" s="77"/>
      <c r="PTX2565" s="77"/>
      <c r="PTY2565" s="77"/>
      <c r="PTZ2565" s="77"/>
      <c r="PUA2565" s="77"/>
      <c r="PUB2565" s="77"/>
      <c r="PUC2565" s="77"/>
      <c r="PUD2565" s="77"/>
      <c r="PUE2565" s="77"/>
      <c r="PUF2565" s="77"/>
      <c r="PUG2565" s="77"/>
      <c r="PUH2565" s="77"/>
      <c r="PUI2565" s="77"/>
      <c r="PUJ2565" s="77"/>
      <c r="PUK2565" s="77"/>
      <c r="PUL2565" s="77"/>
      <c r="PUM2565" s="77"/>
      <c r="PUN2565" s="77"/>
      <c r="PUO2565" s="77"/>
      <c r="PUP2565" s="77"/>
      <c r="PUQ2565" s="77"/>
      <c r="PUR2565" s="77"/>
      <c r="PUS2565" s="77"/>
      <c r="PUT2565" s="77"/>
      <c r="PUU2565" s="77"/>
      <c r="PUV2565" s="77"/>
      <c r="PUW2565" s="77"/>
      <c r="PUX2565" s="77"/>
      <c r="PUY2565" s="77"/>
      <c r="PUZ2565" s="77"/>
      <c r="PVA2565" s="77"/>
      <c r="PVB2565" s="77"/>
      <c r="PVC2565" s="77"/>
      <c r="PVD2565" s="77"/>
      <c r="PVE2565" s="77"/>
      <c r="PVF2565" s="77"/>
      <c r="PVG2565" s="77"/>
      <c r="PVH2565" s="77"/>
      <c r="PVI2565" s="77"/>
      <c r="PVJ2565" s="77"/>
      <c r="PVK2565" s="77"/>
      <c r="PVL2565" s="77"/>
      <c r="PVM2565" s="77"/>
      <c r="PVN2565" s="77"/>
      <c r="PVO2565" s="77"/>
      <c r="PVP2565" s="77"/>
      <c r="PVQ2565" s="77"/>
      <c r="PVR2565" s="77"/>
      <c r="PVS2565" s="77"/>
      <c r="PVT2565" s="77"/>
      <c r="PVU2565" s="77"/>
      <c r="PVV2565" s="77"/>
      <c r="PVW2565" s="77"/>
      <c r="PVX2565" s="77"/>
      <c r="PVY2565" s="77"/>
      <c r="PVZ2565" s="77"/>
      <c r="PWA2565" s="77"/>
      <c r="PWB2565" s="77"/>
      <c r="PWC2565" s="77"/>
      <c r="PWD2565" s="77"/>
      <c r="PWE2565" s="77"/>
      <c r="PWF2565" s="77"/>
      <c r="PWG2565" s="77"/>
      <c r="PWH2565" s="77"/>
      <c r="PWI2565" s="77"/>
      <c r="PWJ2565" s="77"/>
      <c r="PWK2565" s="77"/>
      <c r="PWL2565" s="77"/>
      <c r="PWM2565" s="77"/>
      <c r="PWN2565" s="77"/>
      <c r="PWO2565" s="77"/>
      <c r="PWP2565" s="77"/>
      <c r="PWQ2565" s="77"/>
      <c r="PWR2565" s="77"/>
      <c r="PWS2565" s="77"/>
      <c r="PWT2565" s="77"/>
      <c r="PWU2565" s="77"/>
      <c r="PWV2565" s="77"/>
      <c r="PWW2565" s="77"/>
      <c r="PWX2565" s="77"/>
      <c r="PWY2565" s="77"/>
      <c r="PWZ2565" s="77"/>
      <c r="PXA2565" s="77"/>
      <c r="PXB2565" s="77"/>
      <c r="PXC2565" s="77"/>
      <c r="PXD2565" s="77"/>
      <c r="PXE2565" s="77"/>
      <c r="PXF2565" s="77"/>
      <c r="PXG2565" s="77"/>
      <c r="PXH2565" s="77"/>
      <c r="PXI2565" s="77"/>
      <c r="PXJ2565" s="77"/>
      <c r="PXK2565" s="77"/>
      <c r="PXL2565" s="77"/>
      <c r="PXM2565" s="77"/>
      <c r="PXN2565" s="77"/>
      <c r="PXO2565" s="77"/>
      <c r="PXP2565" s="77"/>
      <c r="PXQ2565" s="77"/>
      <c r="PXR2565" s="77"/>
      <c r="PXS2565" s="77"/>
      <c r="PXT2565" s="77"/>
      <c r="PXU2565" s="77"/>
      <c r="PXV2565" s="77"/>
      <c r="PXW2565" s="77"/>
      <c r="PXX2565" s="77"/>
      <c r="PXY2565" s="77"/>
      <c r="PXZ2565" s="77"/>
      <c r="PYA2565" s="77"/>
      <c r="PYB2565" s="77"/>
      <c r="PYC2565" s="77"/>
      <c r="PYD2565" s="77"/>
      <c r="PYE2565" s="77"/>
      <c r="PYF2565" s="77"/>
      <c r="PYG2565" s="77"/>
      <c r="PYH2565" s="77"/>
      <c r="PYI2565" s="77"/>
      <c r="PYJ2565" s="77"/>
      <c r="PYK2565" s="77"/>
      <c r="PYL2565" s="77"/>
      <c r="PYM2565" s="77"/>
      <c r="PYN2565" s="77"/>
      <c r="PYO2565" s="77"/>
      <c r="PYP2565" s="77"/>
      <c r="PYQ2565" s="77"/>
      <c r="PYR2565" s="77"/>
      <c r="PYS2565" s="77"/>
      <c r="PYT2565" s="77"/>
      <c r="PYU2565" s="77"/>
      <c r="PYV2565" s="77"/>
      <c r="PYW2565" s="77"/>
      <c r="PYX2565" s="77"/>
      <c r="PYY2565" s="77"/>
      <c r="PYZ2565" s="77"/>
      <c r="PZA2565" s="77"/>
      <c r="PZB2565" s="77"/>
      <c r="PZC2565" s="77"/>
      <c r="PZD2565" s="77"/>
      <c r="PZE2565" s="77"/>
      <c r="PZF2565" s="77"/>
      <c r="PZG2565" s="77"/>
      <c r="PZH2565" s="77"/>
      <c r="PZI2565" s="77"/>
      <c r="PZJ2565" s="77"/>
      <c r="PZK2565" s="77"/>
      <c r="PZL2565" s="77"/>
      <c r="PZM2565" s="77"/>
      <c r="PZN2565" s="77"/>
      <c r="PZO2565" s="77"/>
      <c r="PZP2565" s="77"/>
      <c r="PZQ2565" s="77"/>
      <c r="PZR2565" s="77"/>
      <c r="PZS2565" s="77"/>
      <c r="PZT2565" s="77"/>
      <c r="PZU2565" s="77"/>
      <c r="PZV2565" s="77"/>
      <c r="PZW2565" s="77"/>
      <c r="PZX2565" s="77"/>
      <c r="PZY2565" s="77"/>
      <c r="PZZ2565" s="77"/>
      <c r="QAA2565" s="77"/>
      <c r="QAB2565" s="77"/>
      <c r="QAC2565" s="77"/>
      <c r="QAD2565" s="77"/>
      <c r="QAE2565" s="77"/>
      <c r="QAF2565" s="77"/>
      <c r="QAG2565" s="77"/>
      <c r="QAH2565" s="77"/>
      <c r="QAI2565" s="77"/>
      <c r="QAJ2565" s="77"/>
      <c r="QAK2565" s="77"/>
      <c r="QAL2565" s="77"/>
      <c r="QAM2565" s="77"/>
      <c r="QAN2565" s="77"/>
      <c r="QAO2565" s="77"/>
      <c r="QAP2565" s="77"/>
      <c r="QAQ2565" s="77"/>
      <c r="QAR2565" s="77"/>
      <c r="QAS2565" s="77"/>
      <c r="QAT2565" s="77"/>
      <c r="QAU2565" s="77"/>
      <c r="QAV2565" s="77"/>
      <c r="QAW2565" s="77"/>
      <c r="QAX2565" s="77"/>
      <c r="QAY2565" s="77"/>
      <c r="QAZ2565" s="77"/>
      <c r="QBA2565" s="77"/>
      <c r="QBB2565" s="77"/>
      <c r="QBC2565" s="77"/>
      <c r="QBD2565" s="77"/>
      <c r="QBE2565" s="77"/>
      <c r="QBF2565" s="77"/>
      <c r="QBG2565" s="77"/>
      <c r="QBH2565" s="77"/>
      <c r="QBI2565" s="77"/>
      <c r="QBJ2565" s="77"/>
      <c r="QBK2565" s="77"/>
      <c r="QBL2565" s="77"/>
      <c r="QBM2565" s="77"/>
      <c r="QBN2565" s="77"/>
      <c r="QBO2565" s="77"/>
      <c r="QBP2565" s="77"/>
      <c r="QBQ2565" s="77"/>
      <c r="QBR2565" s="77"/>
      <c r="QBS2565" s="77"/>
      <c r="QBT2565" s="77"/>
      <c r="QBU2565" s="77"/>
      <c r="QBV2565" s="77"/>
      <c r="QBW2565" s="77"/>
      <c r="QBX2565" s="77"/>
      <c r="QBY2565" s="77"/>
      <c r="QBZ2565" s="77"/>
      <c r="QCA2565" s="77"/>
      <c r="QCB2565" s="77"/>
      <c r="QCC2565" s="77"/>
      <c r="QCD2565" s="77"/>
      <c r="QCE2565" s="77"/>
      <c r="QCF2565" s="77"/>
      <c r="QCG2565" s="77"/>
      <c r="QCH2565" s="77"/>
      <c r="QCI2565" s="77"/>
      <c r="QCJ2565" s="77"/>
      <c r="QCK2565" s="77"/>
      <c r="QCL2565" s="77"/>
      <c r="QCM2565" s="77"/>
      <c r="QCN2565" s="77"/>
      <c r="QCO2565" s="77"/>
      <c r="QCP2565" s="77"/>
      <c r="QCQ2565" s="77"/>
      <c r="QCR2565" s="77"/>
      <c r="QCS2565" s="77"/>
      <c r="QCT2565" s="77"/>
      <c r="QCU2565" s="77"/>
      <c r="QCV2565" s="77"/>
      <c r="QCW2565" s="77"/>
      <c r="QCX2565" s="77"/>
      <c r="QCY2565" s="77"/>
      <c r="QCZ2565" s="77"/>
      <c r="QDA2565" s="77"/>
      <c r="QDB2565" s="77"/>
      <c r="QDC2565" s="77"/>
      <c r="QDD2565" s="77"/>
      <c r="QDE2565" s="77"/>
      <c r="QDF2565" s="77"/>
      <c r="QDG2565" s="77"/>
      <c r="QDH2565" s="77"/>
      <c r="QDI2565" s="77"/>
      <c r="QDJ2565" s="77"/>
      <c r="QDK2565" s="77"/>
      <c r="QDL2565" s="77"/>
      <c r="QDM2565" s="77"/>
      <c r="QDN2565" s="77"/>
      <c r="QDO2565" s="77"/>
      <c r="QDP2565" s="77"/>
      <c r="QDQ2565" s="77"/>
      <c r="QDR2565" s="77"/>
      <c r="QDS2565" s="77"/>
      <c r="QDT2565" s="77"/>
      <c r="QDU2565" s="77"/>
      <c r="QDV2565" s="77"/>
      <c r="QDW2565" s="77"/>
      <c r="QDX2565" s="77"/>
      <c r="QDY2565" s="77"/>
      <c r="QDZ2565" s="77"/>
      <c r="QEA2565" s="77"/>
      <c r="QEB2565" s="77"/>
      <c r="QEC2565" s="77"/>
      <c r="QED2565" s="77"/>
      <c r="QEE2565" s="77"/>
      <c r="QEF2565" s="77"/>
      <c r="QEG2565" s="77"/>
      <c r="QEH2565" s="77"/>
      <c r="QEI2565" s="77"/>
      <c r="QEJ2565" s="77"/>
      <c r="QEK2565" s="77"/>
      <c r="QEL2565" s="77"/>
      <c r="QEM2565" s="77"/>
      <c r="QEN2565" s="77"/>
      <c r="QEO2565" s="77"/>
      <c r="QEP2565" s="77"/>
      <c r="QEQ2565" s="77"/>
      <c r="QER2565" s="77"/>
      <c r="QES2565" s="77"/>
      <c r="QET2565" s="77"/>
      <c r="QEU2565" s="77"/>
      <c r="QEV2565" s="77"/>
      <c r="QEW2565" s="77"/>
      <c r="QEX2565" s="77"/>
      <c r="QEY2565" s="77"/>
      <c r="QEZ2565" s="77"/>
      <c r="QFA2565" s="77"/>
      <c r="QFB2565" s="77"/>
      <c r="QFC2565" s="77"/>
      <c r="QFD2565" s="77"/>
      <c r="QFE2565" s="77"/>
      <c r="QFF2565" s="77"/>
      <c r="QFG2565" s="77"/>
      <c r="QFH2565" s="77"/>
      <c r="QFI2565" s="77"/>
      <c r="QFJ2565" s="77"/>
      <c r="QFK2565" s="77"/>
      <c r="QFL2565" s="77"/>
      <c r="QFM2565" s="77"/>
      <c r="QFN2565" s="77"/>
      <c r="QFO2565" s="77"/>
      <c r="QFP2565" s="77"/>
      <c r="QFQ2565" s="77"/>
      <c r="QFR2565" s="77"/>
      <c r="QFS2565" s="77"/>
      <c r="QFT2565" s="77"/>
      <c r="QFU2565" s="77"/>
      <c r="QFV2565" s="77"/>
      <c r="QFW2565" s="77"/>
      <c r="QFX2565" s="77"/>
      <c r="QFY2565" s="77"/>
      <c r="QFZ2565" s="77"/>
      <c r="QGA2565" s="77"/>
      <c r="QGB2565" s="77"/>
      <c r="QGC2565" s="77"/>
      <c r="QGD2565" s="77"/>
      <c r="QGE2565" s="77"/>
      <c r="QGF2565" s="77"/>
      <c r="QGG2565" s="77"/>
      <c r="QGH2565" s="77"/>
      <c r="QGI2565" s="77"/>
      <c r="QGJ2565" s="77"/>
      <c r="QGK2565" s="77"/>
      <c r="QGL2565" s="77"/>
      <c r="QGM2565" s="77"/>
      <c r="QGN2565" s="77"/>
      <c r="QGO2565" s="77"/>
      <c r="QGP2565" s="77"/>
      <c r="QGQ2565" s="77"/>
      <c r="QGR2565" s="77"/>
      <c r="QGS2565" s="77"/>
      <c r="QGT2565" s="77"/>
      <c r="QGU2565" s="77"/>
      <c r="QGV2565" s="77"/>
      <c r="QGW2565" s="77"/>
      <c r="QGX2565" s="77"/>
      <c r="QGY2565" s="77"/>
      <c r="QGZ2565" s="77"/>
      <c r="QHA2565" s="77"/>
      <c r="QHB2565" s="77"/>
      <c r="QHC2565" s="77"/>
      <c r="QHD2565" s="77"/>
      <c r="QHE2565" s="77"/>
      <c r="QHF2565" s="77"/>
      <c r="QHG2565" s="77"/>
      <c r="QHH2565" s="77"/>
      <c r="QHI2565" s="77"/>
      <c r="QHJ2565" s="77"/>
      <c r="QHK2565" s="77"/>
      <c r="QHL2565" s="77"/>
      <c r="QHM2565" s="77"/>
      <c r="QHN2565" s="77"/>
      <c r="QHO2565" s="77"/>
      <c r="QHP2565" s="77"/>
      <c r="QHQ2565" s="77"/>
      <c r="QHR2565" s="77"/>
      <c r="QHS2565" s="77"/>
      <c r="QHT2565" s="77"/>
      <c r="QHU2565" s="77"/>
      <c r="QHV2565" s="77"/>
      <c r="QHW2565" s="77"/>
      <c r="QHX2565" s="77"/>
      <c r="QHY2565" s="77"/>
      <c r="QHZ2565" s="77"/>
      <c r="QIA2565" s="77"/>
      <c r="QIB2565" s="77"/>
      <c r="QIC2565" s="77"/>
      <c r="QID2565" s="77"/>
      <c r="QIE2565" s="77"/>
      <c r="QIF2565" s="77"/>
      <c r="QIG2565" s="77"/>
      <c r="QIH2565" s="77"/>
      <c r="QII2565" s="77"/>
      <c r="QIJ2565" s="77"/>
      <c r="QIK2565" s="77"/>
      <c r="QIL2565" s="77"/>
      <c r="QIM2565" s="77"/>
      <c r="QIN2565" s="77"/>
      <c r="QIO2565" s="77"/>
      <c r="QIP2565" s="77"/>
      <c r="QIQ2565" s="77"/>
      <c r="QIR2565" s="77"/>
      <c r="QIS2565" s="77"/>
      <c r="QIT2565" s="77"/>
      <c r="QIU2565" s="77"/>
      <c r="QIV2565" s="77"/>
      <c r="QIW2565" s="77"/>
      <c r="QIX2565" s="77"/>
      <c r="QIY2565" s="77"/>
      <c r="QIZ2565" s="77"/>
      <c r="QJA2565" s="77"/>
      <c r="QJB2565" s="77"/>
      <c r="QJC2565" s="77"/>
      <c r="QJD2565" s="77"/>
      <c r="QJE2565" s="77"/>
      <c r="QJF2565" s="77"/>
      <c r="QJG2565" s="77"/>
      <c r="QJH2565" s="77"/>
      <c r="QJI2565" s="77"/>
      <c r="QJJ2565" s="77"/>
      <c r="QJK2565" s="77"/>
      <c r="QJL2565" s="77"/>
      <c r="QJM2565" s="77"/>
      <c r="QJN2565" s="77"/>
      <c r="QJO2565" s="77"/>
      <c r="QJP2565" s="77"/>
      <c r="QJQ2565" s="77"/>
      <c r="QJR2565" s="77"/>
      <c r="QJS2565" s="77"/>
      <c r="QJT2565" s="77"/>
      <c r="QJU2565" s="77"/>
      <c r="QJV2565" s="77"/>
      <c r="QJW2565" s="77"/>
      <c r="QJX2565" s="77"/>
      <c r="QJY2565" s="77"/>
      <c r="QJZ2565" s="77"/>
      <c r="QKA2565" s="77"/>
      <c r="QKB2565" s="77"/>
      <c r="QKC2565" s="77"/>
      <c r="QKD2565" s="77"/>
      <c r="QKE2565" s="77"/>
      <c r="QKF2565" s="77"/>
      <c r="QKG2565" s="77"/>
      <c r="QKH2565" s="77"/>
      <c r="QKI2565" s="77"/>
      <c r="QKJ2565" s="77"/>
      <c r="QKK2565" s="77"/>
      <c r="QKL2565" s="77"/>
      <c r="QKM2565" s="77"/>
      <c r="QKN2565" s="77"/>
      <c r="QKO2565" s="77"/>
      <c r="QKP2565" s="77"/>
      <c r="QKQ2565" s="77"/>
      <c r="QKR2565" s="77"/>
      <c r="QKS2565" s="77"/>
      <c r="QKT2565" s="77"/>
      <c r="QKU2565" s="77"/>
      <c r="QKV2565" s="77"/>
      <c r="QKW2565" s="77"/>
      <c r="QKX2565" s="77"/>
      <c r="QKY2565" s="77"/>
      <c r="QKZ2565" s="77"/>
      <c r="QLA2565" s="77"/>
      <c r="QLB2565" s="77"/>
      <c r="QLC2565" s="77"/>
      <c r="QLD2565" s="77"/>
      <c r="QLE2565" s="77"/>
      <c r="QLF2565" s="77"/>
      <c r="QLG2565" s="77"/>
      <c r="QLH2565" s="77"/>
      <c r="QLI2565" s="77"/>
      <c r="QLJ2565" s="77"/>
      <c r="QLK2565" s="77"/>
      <c r="QLL2565" s="77"/>
      <c r="QLM2565" s="77"/>
      <c r="QLN2565" s="77"/>
      <c r="QLO2565" s="77"/>
      <c r="QLP2565" s="77"/>
      <c r="QLQ2565" s="77"/>
      <c r="QLR2565" s="77"/>
      <c r="QLS2565" s="77"/>
      <c r="QLT2565" s="77"/>
      <c r="QLU2565" s="77"/>
      <c r="QLV2565" s="77"/>
      <c r="QLW2565" s="77"/>
      <c r="QLX2565" s="77"/>
      <c r="QLY2565" s="77"/>
      <c r="QLZ2565" s="77"/>
      <c r="QMA2565" s="77"/>
      <c r="QMB2565" s="77"/>
      <c r="QMC2565" s="77"/>
      <c r="QMD2565" s="77"/>
      <c r="QME2565" s="77"/>
      <c r="QMF2565" s="77"/>
      <c r="QMG2565" s="77"/>
      <c r="QMH2565" s="77"/>
      <c r="QMI2565" s="77"/>
      <c r="QMJ2565" s="77"/>
      <c r="QMK2565" s="77"/>
      <c r="QML2565" s="77"/>
      <c r="QMM2565" s="77"/>
      <c r="QMN2565" s="77"/>
      <c r="QMO2565" s="77"/>
      <c r="QMP2565" s="77"/>
      <c r="QMQ2565" s="77"/>
      <c r="QMR2565" s="77"/>
      <c r="QMS2565" s="77"/>
      <c r="QMT2565" s="77"/>
      <c r="QMU2565" s="77"/>
      <c r="QMV2565" s="77"/>
      <c r="QMW2565" s="77"/>
      <c r="QMX2565" s="77"/>
      <c r="QMY2565" s="77"/>
      <c r="QMZ2565" s="77"/>
      <c r="QNA2565" s="77"/>
      <c r="QNB2565" s="77"/>
      <c r="QNC2565" s="77"/>
      <c r="QND2565" s="77"/>
      <c r="QNE2565" s="77"/>
      <c r="QNF2565" s="77"/>
      <c r="QNG2565" s="77"/>
      <c r="QNH2565" s="77"/>
      <c r="QNI2565" s="77"/>
      <c r="QNJ2565" s="77"/>
      <c r="QNK2565" s="77"/>
      <c r="QNL2565" s="77"/>
      <c r="QNM2565" s="77"/>
      <c r="QNN2565" s="77"/>
      <c r="QNO2565" s="77"/>
      <c r="QNP2565" s="77"/>
      <c r="QNQ2565" s="77"/>
      <c r="QNR2565" s="77"/>
      <c r="QNS2565" s="77"/>
      <c r="QNT2565" s="77"/>
      <c r="QNU2565" s="77"/>
      <c r="QNV2565" s="77"/>
      <c r="QNW2565" s="77"/>
      <c r="QNX2565" s="77"/>
      <c r="QNY2565" s="77"/>
      <c r="QNZ2565" s="77"/>
      <c r="QOA2565" s="77"/>
      <c r="QOB2565" s="77"/>
      <c r="QOC2565" s="77"/>
      <c r="QOD2565" s="77"/>
      <c r="QOE2565" s="77"/>
      <c r="QOF2565" s="77"/>
      <c r="QOG2565" s="77"/>
      <c r="QOH2565" s="77"/>
      <c r="QOI2565" s="77"/>
      <c r="QOJ2565" s="77"/>
      <c r="QOK2565" s="77"/>
      <c r="QOL2565" s="77"/>
      <c r="QOM2565" s="77"/>
      <c r="QON2565" s="77"/>
      <c r="QOO2565" s="77"/>
      <c r="QOP2565" s="77"/>
      <c r="QOQ2565" s="77"/>
      <c r="QOR2565" s="77"/>
      <c r="QOS2565" s="77"/>
      <c r="QOT2565" s="77"/>
      <c r="QOU2565" s="77"/>
      <c r="QOV2565" s="77"/>
      <c r="QOW2565" s="77"/>
      <c r="QOX2565" s="77"/>
      <c r="QOY2565" s="77"/>
      <c r="QOZ2565" s="77"/>
      <c r="QPA2565" s="77"/>
      <c r="QPB2565" s="77"/>
      <c r="QPC2565" s="77"/>
      <c r="QPD2565" s="77"/>
      <c r="QPE2565" s="77"/>
      <c r="QPF2565" s="77"/>
      <c r="QPG2565" s="77"/>
      <c r="QPH2565" s="77"/>
      <c r="QPI2565" s="77"/>
      <c r="QPJ2565" s="77"/>
      <c r="QPK2565" s="77"/>
      <c r="QPL2565" s="77"/>
      <c r="QPM2565" s="77"/>
      <c r="QPN2565" s="77"/>
      <c r="QPO2565" s="77"/>
      <c r="QPP2565" s="77"/>
      <c r="QPQ2565" s="77"/>
      <c r="QPR2565" s="77"/>
      <c r="QPS2565" s="77"/>
      <c r="QPT2565" s="77"/>
      <c r="QPU2565" s="77"/>
      <c r="QPV2565" s="77"/>
      <c r="QPW2565" s="77"/>
      <c r="QPX2565" s="77"/>
      <c r="QPY2565" s="77"/>
      <c r="QPZ2565" s="77"/>
      <c r="QQA2565" s="77"/>
      <c r="QQB2565" s="77"/>
      <c r="QQC2565" s="77"/>
      <c r="QQD2565" s="77"/>
      <c r="QQE2565" s="77"/>
      <c r="QQF2565" s="77"/>
      <c r="QQG2565" s="77"/>
      <c r="QQH2565" s="77"/>
      <c r="QQI2565" s="77"/>
      <c r="QQJ2565" s="77"/>
      <c r="QQK2565" s="77"/>
      <c r="QQL2565" s="77"/>
      <c r="QQM2565" s="77"/>
      <c r="QQN2565" s="77"/>
      <c r="QQO2565" s="77"/>
      <c r="QQP2565" s="77"/>
      <c r="QQQ2565" s="77"/>
      <c r="QQR2565" s="77"/>
      <c r="QQS2565" s="77"/>
      <c r="QQT2565" s="77"/>
      <c r="QQU2565" s="77"/>
      <c r="QQV2565" s="77"/>
      <c r="QQW2565" s="77"/>
      <c r="QQX2565" s="77"/>
      <c r="QQY2565" s="77"/>
      <c r="QQZ2565" s="77"/>
      <c r="QRA2565" s="77"/>
      <c r="QRB2565" s="77"/>
      <c r="QRC2565" s="77"/>
      <c r="QRD2565" s="77"/>
      <c r="QRE2565" s="77"/>
      <c r="QRF2565" s="77"/>
      <c r="QRG2565" s="77"/>
      <c r="QRH2565" s="77"/>
      <c r="QRI2565" s="77"/>
      <c r="QRJ2565" s="77"/>
      <c r="QRK2565" s="77"/>
      <c r="QRL2565" s="77"/>
      <c r="QRM2565" s="77"/>
      <c r="QRN2565" s="77"/>
      <c r="QRO2565" s="77"/>
      <c r="QRP2565" s="77"/>
      <c r="QRQ2565" s="77"/>
      <c r="QRR2565" s="77"/>
      <c r="QRS2565" s="77"/>
      <c r="QRT2565" s="77"/>
      <c r="QRU2565" s="77"/>
      <c r="QRV2565" s="77"/>
      <c r="QRW2565" s="77"/>
      <c r="QRX2565" s="77"/>
      <c r="QRY2565" s="77"/>
      <c r="QRZ2565" s="77"/>
      <c r="QSA2565" s="77"/>
      <c r="QSB2565" s="77"/>
      <c r="QSC2565" s="77"/>
      <c r="QSD2565" s="77"/>
      <c r="QSE2565" s="77"/>
      <c r="QSF2565" s="77"/>
      <c r="QSG2565" s="77"/>
      <c r="QSH2565" s="77"/>
      <c r="QSI2565" s="77"/>
      <c r="QSJ2565" s="77"/>
      <c r="QSK2565" s="77"/>
      <c r="QSL2565" s="77"/>
      <c r="QSM2565" s="77"/>
      <c r="QSN2565" s="77"/>
      <c r="QSO2565" s="77"/>
      <c r="QSP2565" s="77"/>
      <c r="QSQ2565" s="77"/>
      <c r="QSR2565" s="77"/>
      <c r="QSS2565" s="77"/>
      <c r="QST2565" s="77"/>
      <c r="QSU2565" s="77"/>
      <c r="QSV2565" s="77"/>
      <c r="QSW2565" s="77"/>
      <c r="QSX2565" s="77"/>
      <c r="QSY2565" s="77"/>
      <c r="QSZ2565" s="77"/>
      <c r="QTA2565" s="77"/>
      <c r="QTB2565" s="77"/>
      <c r="QTC2565" s="77"/>
      <c r="QTD2565" s="77"/>
      <c r="QTE2565" s="77"/>
      <c r="QTF2565" s="77"/>
      <c r="QTG2565" s="77"/>
      <c r="QTH2565" s="77"/>
      <c r="QTI2565" s="77"/>
      <c r="QTJ2565" s="77"/>
      <c r="QTK2565" s="77"/>
      <c r="QTL2565" s="77"/>
      <c r="QTM2565" s="77"/>
      <c r="QTN2565" s="77"/>
      <c r="QTO2565" s="77"/>
      <c r="QTP2565" s="77"/>
      <c r="QTQ2565" s="77"/>
      <c r="QTR2565" s="77"/>
      <c r="QTS2565" s="77"/>
      <c r="QTT2565" s="77"/>
      <c r="QTU2565" s="77"/>
      <c r="QTV2565" s="77"/>
      <c r="QTW2565" s="77"/>
      <c r="QTX2565" s="77"/>
      <c r="QTY2565" s="77"/>
      <c r="QTZ2565" s="77"/>
      <c r="QUA2565" s="77"/>
      <c r="QUB2565" s="77"/>
      <c r="QUC2565" s="77"/>
      <c r="QUD2565" s="77"/>
      <c r="QUE2565" s="77"/>
      <c r="QUF2565" s="77"/>
      <c r="QUG2565" s="77"/>
      <c r="QUH2565" s="77"/>
      <c r="QUI2565" s="77"/>
      <c r="QUJ2565" s="77"/>
      <c r="QUK2565" s="77"/>
      <c r="QUL2565" s="77"/>
      <c r="QUM2565" s="77"/>
      <c r="QUN2565" s="77"/>
      <c r="QUO2565" s="77"/>
      <c r="QUP2565" s="77"/>
      <c r="QUQ2565" s="77"/>
      <c r="QUR2565" s="77"/>
      <c r="QUS2565" s="77"/>
      <c r="QUT2565" s="77"/>
      <c r="QUU2565" s="77"/>
      <c r="QUV2565" s="77"/>
      <c r="QUW2565" s="77"/>
      <c r="QUX2565" s="77"/>
      <c r="QUY2565" s="77"/>
      <c r="QUZ2565" s="77"/>
      <c r="QVA2565" s="77"/>
      <c r="QVB2565" s="77"/>
      <c r="QVC2565" s="77"/>
      <c r="QVD2565" s="77"/>
      <c r="QVE2565" s="77"/>
      <c r="QVF2565" s="77"/>
      <c r="QVG2565" s="77"/>
      <c r="QVH2565" s="77"/>
      <c r="QVI2565" s="77"/>
      <c r="QVJ2565" s="77"/>
      <c r="QVK2565" s="77"/>
      <c r="QVL2565" s="77"/>
      <c r="QVM2565" s="77"/>
      <c r="QVN2565" s="77"/>
      <c r="QVO2565" s="77"/>
      <c r="QVP2565" s="77"/>
      <c r="QVQ2565" s="77"/>
      <c r="QVR2565" s="77"/>
      <c r="QVS2565" s="77"/>
      <c r="QVT2565" s="77"/>
      <c r="QVU2565" s="77"/>
      <c r="QVV2565" s="77"/>
      <c r="QVW2565" s="77"/>
      <c r="QVX2565" s="77"/>
      <c r="QVY2565" s="77"/>
      <c r="QVZ2565" s="77"/>
      <c r="QWA2565" s="77"/>
      <c r="QWB2565" s="77"/>
      <c r="QWC2565" s="77"/>
      <c r="QWD2565" s="77"/>
      <c r="QWE2565" s="77"/>
      <c r="QWF2565" s="77"/>
      <c r="QWG2565" s="77"/>
      <c r="QWH2565" s="77"/>
      <c r="QWI2565" s="77"/>
      <c r="QWJ2565" s="77"/>
      <c r="QWK2565" s="77"/>
      <c r="QWL2565" s="77"/>
      <c r="QWM2565" s="77"/>
      <c r="QWN2565" s="77"/>
      <c r="QWO2565" s="77"/>
      <c r="QWP2565" s="77"/>
      <c r="QWQ2565" s="77"/>
      <c r="QWR2565" s="77"/>
      <c r="QWS2565" s="77"/>
      <c r="QWT2565" s="77"/>
      <c r="QWU2565" s="77"/>
      <c r="QWV2565" s="77"/>
      <c r="QWW2565" s="77"/>
      <c r="QWX2565" s="77"/>
      <c r="QWY2565" s="77"/>
      <c r="QWZ2565" s="77"/>
      <c r="QXA2565" s="77"/>
      <c r="QXB2565" s="77"/>
      <c r="QXC2565" s="77"/>
      <c r="QXD2565" s="77"/>
      <c r="QXE2565" s="77"/>
      <c r="QXF2565" s="77"/>
      <c r="QXG2565" s="77"/>
      <c r="QXH2565" s="77"/>
      <c r="QXI2565" s="77"/>
      <c r="QXJ2565" s="77"/>
      <c r="QXK2565" s="77"/>
      <c r="QXL2565" s="77"/>
      <c r="QXM2565" s="77"/>
      <c r="QXN2565" s="77"/>
      <c r="QXO2565" s="77"/>
      <c r="QXP2565" s="77"/>
      <c r="QXQ2565" s="77"/>
      <c r="QXR2565" s="77"/>
      <c r="QXS2565" s="77"/>
      <c r="QXT2565" s="77"/>
      <c r="QXU2565" s="77"/>
      <c r="QXV2565" s="77"/>
      <c r="QXW2565" s="77"/>
      <c r="QXX2565" s="77"/>
      <c r="QXY2565" s="77"/>
      <c r="QXZ2565" s="77"/>
      <c r="QYA2565" s="77"/>
      <c r="QYB2565" s="77"/>
      <c r="QYC2565" s="77"/>
      <c r="QYD2565" s="77"/>
      <c r="QYE2565" s="77"/>
      <c r="QYF2565" s="77"/>
      <c r="QYG2565" s="77"/>
      <c r="QYH2565" s="77"/>
      <c r="QYI2565" s="77"/>
      <c r="QYJ2565" s="77"/>
      <c r="QYK2565" s="77"/>
      <c r="QYL2565" s="77"/>
      <c r="QYM2565" s="77"/>
      <c r="QYN2565" s="77"/>
      <c r="QYO2565" s="77"/>
      <c r="QYP2565" s="77"/>
      <c r="QYQ2565" s="77"/>
      <c r="QYR2565" s="77"/>
      <c r="QYS2565" s="77"/>
      <c r="QYT2565" s="77"/>
      <c r="QYU2565" s="77"/>
      <c r="QYV2565" s="77"/>
      <c r="QYW2565" s="77"/>
      <c r="QYX2565" s="77"/>
      <c r="QYY2565" s="77"/>
      <c r="QYZ2565" s="77"/>
      <c r="QZA2565" s="77"/>
      <c r="QZB2565" s="77"/>
      <c r="QZC2565" s="77"/>
      <c r="QZD2565" s="77"/>
      <c r="QZE2565" s="77"/>
      <c r="QZF2565" s="77"/>
      <c r="QZG2565" s="77"/>
      <c r="QZH2565" s="77"/>
      <c r="QZI2565" s="77"/>
      <c r="QZJ2565" s="77"/>
      <c r="QZK2565" s="77"/>
      <c r="QZL2565" s="77"/>
      <c r="QZM2565" s="77"/>
      <c r="QZN2565" s="77"/>
      <c r="QZO2565" s="77"/>
      <c r="QZP2565" s="77"/>
      <c r="QZQ2565" s="77"/>
      <c r="QZR2565" s="77"/>
      <c r="QZS2565" s="77"/>
      <c r="QZT2565" s="77"/>
      <c r="QZU2565" s="77"/>
      <c r="QZV2565" s="77"/>
      <c r="QZW2565" s="77"/>
      <c r="QZX2565" s="77"/>
      <c r="QZY2565" s="77"/>
      <c r="QZZ2565" s="77"/>
      <c r="RAA2565" s="77"/>
      <c r="RAB2565" s="77"/>
      <c r="RAC2565" s="77"/>
      <c r="RAD2565" s="77"/>
      <c r="RAE2565" s="77"/>
      <c r="RAF2565" s="77"/>
      <c r="RAG2565" s="77"/>
      <c r="RAH2565" s="77"/>
      <c r="RAI2565" s="77"/>
      <c r="RAJ2565" s="77"/>
      <c r="RAK2565" s="77"/>
      <c r="RAL2565" s="77"/>
      <c r="RAM2565" s="77"/>
      <c r="RAN2565" s="77"/>
      <c r="RAO2565" s="77"/>
      <c r="RAP2565" s="77"/>
      <c r="RAQ2565" s="77"/>
      <c r="RAR2565" s="77"/>
      <c r="RAS2565" s="77"/>
      <c r="RAT2565" s="77"/>
      <c r="RAU2565" s="77"/>
      <c r="RAV2565" s="77"/>
      <c r="RAW2565" s="77"/>
      <c r="RAX2565" s="77"/>
      <c r="RAY2565" s="77"/>
      <c r="RAZ2565" s="77"/>
      <c r="RBA2565" s="77"/>
      <c r="RBB2565" s="77"/>
      <c r="RBC2565" s="77"/>
      <c r="RBD2565" s="77"/>
      <c r="RBE2565" s="77"/>
      <c r="RBF2565" s="77"/>
      <c r="RBG2565" s="77"/>
      <c r="RBH2565" s="77"/>
      <c r="RBI2565" s="77"/>
      <c r="RBJ2565" s="77"/>
      <c r="RBK2565" s="77"/>
      <c r="RBL2565" s="77"/>
      <c r="RBM2565" s="77"/>
      <c r="RBN2565" s="77"/>
      <c r="RBO2565" s="77"/>
      <c r="RBP2565" s="77"/>
      <c r="RBQ2565" s="77"/>
      <c r="RBR2565" s="77"/>
      <c r="RBS2565" s="77"/>
      <c r="RBT2565" s="77"/>
      <c r="RBU2565" s="77"/>
      <c r="RBV2565" s="77"/>
      <c r="RBW2565" s="77"/>
      <c r="RBX2565" s="77"/>
      <c r="RBY2565" s="77"/>
      <c r="RBZ2565" s="77"/>
      <c r="RCA2565" s="77"/>
      <c r="RCB2565" s="77"/>
      <c r="RCC2565" s="77"/>
      <c r="RCD2565" s="77"/>
      <c r="RCE2565" s="77"/>
      <c r="RCF2565" s="77"/>
      <c r="RCG2565" s="77"/>
      <c r="RCH2565" s="77"/>
      <c r="RCI2565" s="77"/>
      <c r="RCJ2565" s="77"/>
      <c r="RCK2565" s="77"/>
      <c r="RCL2565" s="77"/>
      <c r="RCM2565" s="77"/>
      <c r="RCN2565" s="77"/>
      <c r="RCO2565" s="77"/>
      <c r="RCP2565" s="77"/>
      <c r="RCQ2565" s="77"/>
      <c r="RCR2565" s="77"/>
      <c r="RCS2565" s="77"/>
      <c r="RCT2565" s="77"/>
      <c r="RCU2565" s="77"/>
      <c r="RCV2565" s="77"/>
      <c r="RCW2565" s="77"/>
      <c r="RCX2565" s="77"/>
      <c r="RCY2565" s="77"/>
      <c r="RCZ2565" s="77"/>
      <c r="RDA2565" s="77"/>
      <c r="RDB2565" s="77"/>
      <c r="RDC2565" s="77"/>
      <c r="RDD2565" s="77"/>
      <c r="RDE2565" s="77"/>
      <c r="RDF2565" s="77"/>
      <c r="RDG2565" s="77"/>
      <c r="RDH2565" s="77"/>
      <c r="RDI2565" s="77"/>
      <c r="RDJ2565" s="77"/>
      <c r="RDK2565" s="77"/>
      <c r="RDL2565" s="77"/>
      <c r="RDM2565" s="77"/>
      <c r="RDN2565" s="77"/>
      <c r="RDO2565" s="77"/>
      <c r="RDP2565" s="77"/>
      <c r="RDQ2565" s="77"/>
      <c r="RDR2565" s="77"/>
      <c r="RDS2565" s="77"/>
      <c r="RDT2565" s="77"/>
      <c r="RDU2565" s="77"/>
      <c r="RDV2565" s="77"/>
      <c r="RDW2565" s="77"/>
      <c r="RDX2565" s="77"/>
      <c r="RDY2565" s="77"/>
      <c r="RDZ2565" s="77"/>
      <c r="REA2565" s="77"/>
      <c r="REB2565" s="77"/>
      <c r="REC2565" s="77"/>
      <c r="RED2565" s="77"/>
      <c r="REE2565" s="77"/>
      <c r="REF2565" s="77"/>
      <c r="REG2565" s="77"/>
      <c r="REH2565" s="77"/>
      <c r="REI2565" s="77"/>
      <c r="REJ2565" s="77"/>
      <c r="REK2565" s="77"/>
      <c r="REL2565" s="77"/>
      <c r="REM2565" s="77"/>
      <c r="REN2565" s="77"/>
      <c r="REO2565" s="77"/>
      <c r="REP2565" s="77"/>
      <c r="REQ2565" s="77"/>
      <c r="RER2565" s="77"/>
      <c r="RES2565" s="77"/>
      <c r="RET2565" s="77"/>
      <c r="REU2565" s="77"/>
      <c r="REV2565" s="77"/>
      <c r="REW2565" s="77"/>
      <c r="REX2565" s="77"/>
      <c r="REY2565" s="77"/>
      <c r="REZ2565" s="77"/>
      <c r="RFA2565" s="77"/>
      <c r="RFB2565" s="77"/>
      <c r="RFC2565" s="77"/>
      <c r="RFD2565" s="77"/>
      <c r="RFE2565" s="77"/>
      <c r="RFF2565" s="77"/>
      <c r="RFG2565" s="77"/>
      <c r="RFH2565" s="77"/>
      <c r="RFI2565" s="77"/>
      <c r="RFJ2565" s="77"/>
      <c r="RFK2565" s="77"/>
      <c r="RFL2565" s="77"/>
      <c r="RFM2565" s="77"/>
      <c r="RFN2565" s="77"/>
      <c r="RFO2565" s="77"/>
      <c r="RFP2565" s="77"/>
      <c r="RFQ2565" s="77"/>
      <c r="RFR2565" s="77"/>
      <c r="RFS2565" s="77"/>
      <c r="RFT2565" s="77"/>
      <c r="RFU2565" s="77"/>
      <c r="RFV2565" s="77"/>
      <c r="RFW2565" s="77"/>
      <c r="RFX2565" s="77"/>
      <c r="RFY2565" s="77"/>
      <c r="RFZ2565" s="77"/>
      <c r="RGA2565" s="77"/>
      <c r="RGB2565" s="77"/>
      <c r="RGC2565" s="77"/>
      <c r="RGD2565" s="77"/>
      <c r="RGE2565" s="77"/>
      <c r="RGF2565" s="77"/>
      <c r="RGG2565" s="77"/>
      <c r="RGH2565" s="77"/>
      <c r="RGI2565" s="77"/>
      <c r="RGJ2565" s="77"/>
      <c r="RGK2565" s="77"/>
      <c r="RGL2565" s="77"/>
      <c r="RGM2565" s="77"/>
      <c r="RGN2565" s="77"/>
      <c r="RGO2565" s="77"/>
      <c r="RGP2565" s="77"/>
      <c r="RGQ2565" s="77"/>
      <c r="RGR2565" s="77"/>
      <c r="RGS2565" s="77"/>
      <c r="RGT2565" s="77"/>
      <c r="RGU2565" s="77"/>
      <c r="RGV2565" s="77"/>
      <c r="RGW2565" s="77"/>
      <c r="RGX2565" s="77"/>
      <c r="RGY2565" s="77"/>
      <c r="RGZ2565" s="77"/>
      <c r="RHA2565" s="77"/>
      <c r="RHB2565" s="77"/>
      <c r="RHC2565" s="77"/>
      <c r="RHD2565" s="77"/>
      <c r="RHE2565" s="77"/>
      <c r="RHF2565" s="77"/>
      <c r="RHG2565" s="77"/>
      <c r="RHH2565" s="77"/>
      <c r="RHI2565" s="77"/>
      <c r="RHJ2565" s="77"/>
      <c r="RHK2565" s="77"/>
      <c r="RHL2565" s="77"/>
      <c r="RHM2565" s="77"/>
      <c r="RHN2565" s="77"/>
      <c r="RHO2565" s="77"/>
      <c r="RHP2565" s="77"/>
      <c r="RHQ2565" s="77"/>
      <c r="RHR2565" s="77"/>
      <c r="RHS2565" s="77"/>
      <c r="RHT2565" s="77"/>
      <c r="RHU2565" s="77"/>
      <c r="RHV2565" s="77"/>
      <c r="RHW2565" s="77"/>
      <c r="RHX2565" s="77"/>
      <c r="RHY2565" s="77"/>
      <c r="RHZ2565" s="77"/>
      <c r="RIA2565" s="77"/>
      <c r="RIB2565" s="77"/>
      <c r="RIC2565" s="77"/>
      <c r="RID2565" s="77"/>
      <c r="RIE2565" s="77"/>
      <c r="RIF2565" s="77"/>
      <c r="RIG2565" s="77"/>
      <c r="RIH2565" s="77"/>
      <c r="RII2565" s="77"/>
      <c r="RIJ2565" s="77"/>
      <c r="RIK2565" s="77"/>
      <c r="RIL2565" s="77"/>
      <c r="RIM2565" s="77"/>
      <c r="RIN2565" s="77"/>
      <c r="RIO2565" s="77"/>
      <c r="RIP2565" s="77"/>
      <c r="RIQ2565" s="77"/>
      <c r="RIR2565" s="77"/>
      <c r="RIS2565" s="77"/>
      <c r="RIT2565" s="77"/>
      <c r="RIU2565" s="77"/>
      <c r="RIV2565" s="77"/>
      <c r="RIW2565" s="77"/>
      <c r="RIX2565" s="77"/>
      <c r="RIY2565" s="77"/>
      <c r="RIZ2565" s="77"/>
      <c r="RJA2565" s="77"/>
      <c r="RJB2565" s="77"/>
      <c r="RJC2565" s="77"/>
      <c r="RJD2565" s="77"/>
      <c r="RJE2565" s="77"/>
      <c r="RJF2565" s="77"/>
      <c r="RJG2565" s="77"/>
      <c r="RJH2565" s="77"/>
      <c r="RJI2565" s="77"/>
      <c r="RJJ2565" s="77"/>
      <c r="RJK2565" s="77"/>
      <c r="RJL2565" s="77"/>
      <c r="RJM2565" s="77"/>
      <c r="RJN2565" s="77"/>
      <c r="RJO2565" s="77"/>
      <c r="RJP2565" s="77"/>
      <c r="RJQ2565" s="77"/>
      <c r="RJR2565" s="77"/>
      <c r="RJS2565" s="77"/>
      <c r="RJT2565" s="77"/>
      <c r="RJU2565" s="77"/>
      <c r="RJV2565" s="77"/>
      <c r="RJW2565" s="77"/>
      <c r="RJX2565" s="77"/>
      <c r="RJY2565" s="77"/>
      <c r="RJZ2565" s="77"/>
      <c r="RKA2565" s="77"/>
      <c r="RKB2565" s="77"/>
      <c r="RKC2565" s="77"/>
      <c r="RKD2565" s="77"/>
      <c r="RKE2565" s="77"/>
      <c r="RKF2565" s="77"/>
      <c r="RKG2565" s="77"/>
      <c r="RKH2565" s="77"/>
      <c r="RKI2565" s="77"/>
      <c r="RKJ2565" s="77"/>
      <c r="RKK2565" s="77"/>
      <c r="RKL2565" s="77"/>
      <c r="RKM2565" s="77"/>
      <c r="RKN2565" s="77"/>
      <c r="RKO2565" s="77"/>
      <c r="RKP2565" s="77"/>
      <c r="RKQ2565" s="77"/>
      <c r="RKR2565" s="77"/>
      <c r="RKS2565" s="77"/>
      <c r="RKT2565" s="77"/>
      <c r="RKU2565" s="77"/>
      <c r="RKV2565" s="77"/>
      <c r="RKW2565" s="77"/>
      <c r="RKX2565" s="77"/>
      <c r="RKY2565" s="77"/>
      <c r="RKZ2565" s="77"/>
      <c r="RLA2565" s="77"/>
      <c r="RLB2565" s="77"/>
      <c r="RLC2565" s="77"/>
      <c r="RLD2565" s="77"/>
      <c r="RLE2565" s="77"/>
      <c r="RLF2565" s="77"/>
      <c r="RLG2565" s="77"/>
      <c r="RLH2565" s="77"/>
      <c r="RLI2565" s="77"/>
      <c r="RLJ2565" s="77"/>
      <c r="RLK2565" s="77"/>
      <c r="RLL2565" s="77"/>
      <c r="RLM2565" s="77"/>
      <c r="RLN2565" s="77"/>
      <c r="RLO2565" s="77"/>
      <c r="RLP2565" s="77"/>
      <c r="RLQ2565" s="77"/>
      <c r="RLR2565" s="77"/>
      <c r="RLS2565" s="77"/>
      <c r="RLT2565" s="77"/>
      <c r="RLU2565" s="77"/>
      <c r="RLV2565" s="77"/>
      <c r="RLW2565" s="77"/>
      <c r="RLX2565" s="77"/>
      <c r="RLY2565" s="77"/>
      <c r="RLZ2565" s="77"/>
      <c r="RMA2565" s="77"/>
      <c r="RMB2565" s="77"/>
      <c r="RMC2565" s="77"/>
      <c r="RMD2565" s="77"/>
      <c r="RME2565" s="77"/>
      <c r="RMF2565" s="77"/>
      <c r="RMG2565" s="77"/>
      <c r="RMH2565" s="77"/>
      <c r="RMI2565" s="77"/>
      <c r="RMJ2565" s="77"/>
      <c r="RMK2565" s="77"/>
      <c r="RML2565" s="77"/>
      <c r="RMM2565" s="77"/>
      <c r="RMN2565" s="77"/>
      <c r="RMO2565" s="77"/>
      <c r="RMP2565" s="77"/>
      <c r="RMQ2565" s="77"/>
      <c r="RMR2565" s="77"/>
      <c r="RMS2565" s="77"/>
      <c r="RMT2565" s="77"/>
      <c r="RMU2565" s="77"/>
      <c r="RMV2565" s="77"/>
      <c r="RMW2565" s="77"/>
      <c r="RMX2565" s="77"/>
      <c r="RMY2565" s="77"/>
      <c r="RMZ2565" s="77"/>
      <c r="RNA2565" s="77"/>
      <c r="RNB2565" s="77"/>
      <c r="RNC2565" s="77"/>
      <c r="RND2565" s="77"/>
      <c r="RNE2565" s="77"/>
      <c r="RNF2565" s="77"/>
      <c r="RNG2565" s="77"/>
      <c r="RNH2565" s="77"/>
      <c r="RNI2565" s="77"/>
      <c r="RNJ2565" s="77"/>
      <c r="RNK2565" s="77"/>
      <c r="RNL2565" s="77"/>
      <c r="RNM2565" s="77"/>
      <c r="RNN2565" s="77"/>
      <c r="RNO2565" s="77"/>
      <c r="RNP2565" s="77"/>
      <c r="RNQ2565" s="77"/>
      <c r="RNR2565" s="77"/>
      <c r="RNS2565" s="77"/>
      <c r="RNT2565" s="77"/>
      <c r="RNU2565" s="77"/>
      <c r="RNV2565" s="77"/>
      <c r="RNW2565" s="77"/>
      <c r="RNX2565" s="77"/>
      <c r="RNY2565" s="77"/>
      <c r="RNZ2565" s="77"/>
      <c r="ROA2565" s="77"/>
      <c r="ROB2565" s="77"/>
      <c r="ROC2565" s="77"/>
      <c r="ROD2565" s="77"/>
      <c r="ROE2565" s="77"/>
      <c r="ROF2565" s="77"/>
      <c r="ROG2565" s="77"/>
      <c r="ROH2565" s="77"/>
      <c r="ROI2565" s="77"/>
      <c r="ROJ2565" s="77"/>
      <c r="ROK2565" s="77"/>
      <c r="ROL2565" s="77"/>
      <c r="ROM2565" s="77"/>
      <c r="RON2565" s="77"/>
      <c r="ROO2565" s="77"/>
      <c r="ROP2565" s="77"/>
      <c r="ROQ2565" s="77"/>
      <c r="ROR2565" s="77"/>
      <c r="ROS2565" s="77"/>
      <c r="ROT2565" s="77"/>
      <c r="ROU2565" s="77"/>
      <c r="ROV2565" s="77"/>
      <c r="ROW2565" s="77"/>
      <c r="ROX2565" s="77"/>
      <c r="ROY2565" s="77"/>
      <c r="ROZ2565" s="77"/>
      <c r="RPA2565" s="77"/>
      <c r="RPB2565" s="77"/>
      <c r="RPC2565" s="77"/>
      <c r="RPD2565" s="77"/>
      <c r="RPE2565" s="77"/>
      <c r="RPF2565" s="77"/>
      <c r="RPG2565" s="77"/>
      <c r="RPH2565" s="77"/>
      <c r="RPI2565" s="77"/>
      <c r="RPJ2565" s="77"/>
      <c r="RPK2565" s="77"/>
      <c r="RPL2565" s="77"/>
      <c r="RPM2565" s="77"/>
      <c r="RPN2565" s="77"/>
      <c r="RPO2565" s="77"/>
      <c r="RPP2565" s="77"/>
      <c r="RPQ2565" s="77"/>
      <c r="RPR2565" s="77"/>
      <c r="RPS2565" s="77"/>
      <c r="RPT2565" s="77"/>
      <c r="RPU2565" s="77"/>
      <c r="RPV2565" s="77"/>
      <c r="RPW2565" s="77"/>
      <c r="RPX2565" s="77"/>
      <c r="RPY2565" s="77"/>
      <c r="RPZ2565" s="77"/>
      <c r="RQA2565" s="77"/>
      <c r="RQB2565" s="77"/>
      <c r="RQC2565" s="77"/>
      <c r="RQD2565" s="77"/>
      <c r="RQE2565" s="77"/>
      <c r="RQF2565" s="77"/>
      <c r="RQG2565" s="77"/>
      <c r="RQH2565" s="77"/>
      <c r="RQI2565" s="77"/>
      <c r="RQJ2565" s="77"/>
      <c r="RQK2565" s="77"/>
      <c r="RQL2565" s="77"/>
      <c r="RQM2565" s="77"/>
      <c r="RQN2565" s="77"/>
      <c r="RQO2565" s="77"/>
      <c r="RQP2565" s="77"/>
      <c r="RQQ2565" s="77"/>
      <c r="RQR2565" s="77"/>
      <c r="RQS2565" s="77"/>
      <c r="RQT2565" s="77"/>
      <c r="RQU2565" s="77"/>
      <c r="RQV2565" s="77"/>
      <c r="RQW2565" s="77"/>
      <c r="RQX2565" s="77"/>
      <c r="RQY2565" s="77"/>
      <c r="RQZ2565" s="77"/>
      <c r="RRA2565" s="77"/>
      <c r="RRB2565" s="77"/>
      <c r="RRC2565" s="77"/>
      <c r="RRD2565" s="77"/>
      <c r="RRE2565" s="77"/>
      <c r="RRF2565" s="77"/>
      <c r="RRG2565" s="77"/>
      <c r="RRH2565" s="77"/>
      <c r="RRI2565" s="77"/>
      <c r="RRJ2565" s="77"/>
      <c r="RRK2565" s="77"/>
      <c r="RRL2565" s="77"/>
      <c r="RRM2565" s="77"/>
      <c r="RRN2565" s="77"/>
      <c r="RRO2565" s="77"/>
      <c r="RRP2565" s="77"/>
      <c r="RRQ2565" s="77"/>
      <c r="RRR2565" s="77"/>
      <c r="RRS2565" s="77"/>
      <c r="RRT2565" s="77"/>
      <c r="RRU2565" s="77"/>
      <c r="RRV2565" s="77"/>
      <c r="RRW2565" s="77"/>
      <c r="RRX2565" s="77"/>
      <c r="RRY2565" s="77"/>
      <c r="RRZ2565" s="77"/>
      <c r="RSA2565" s="77"/>
      <c r="RSB2565" s="77"/>
      <c r="RSC2565" s="77"/>
      <c r="RSD2565" s="77"/>
      <c r="RSE2565" s="77"/>
      <c r="RSF2565" s="77"/>
      <c r="RSG2565" s="77"/>
      <c r="RSH2565" s="77"/>
      <c r="RSI2565" s="77"/>
      <c r="RSJ2565" s="77"/>
      <c r="RSK2565" s="77"/>
      <c r="RSL2565" s="77"/>
      <c r="RSM2565" s="77"/>
      <c r="RSN2565" s="77"/>
      <c r="RSO2565" s="77"/>
      <c r="RSP2565" s="77"/>
      <c r="RSQ2565" s="77"/>
      <c r="RSR2565" s="77"/>
      <c r="RSS2565" s="77"/>
      <c r="RST2565" s="77"/>
      <c r="RSU2565" s="77"/>
      <c r="RSV2565" s="77"/>
      <c r="RSW2565" s="77"/>
      <c r="RSX2565" s="77"/>
      <c r="RSY2565" s="77"/>
      <c r="RSZ2565" s="77"/>
      <c r="RTA2565" s="77"/>
      <c r="RTB2565" s="77"/>
      <c r="RTC2565" s="77"/>
      <c r="RTD2565" s="77"/>
      <c r="RTE2565" s="77"/>
      <c r="RTF2565" s="77"/>
      <c r="RTG2565" s="77"/>
      <c r="RTH2565" s="77"/>
      <c r="RTI2565" s="77"/>
      <c r="RTJ2565" s="77"/>
      <c r="RTK2565" s="77"/>
      <c r="RTL2565" s="77"/>
      <c r="RTM2565" s="77"/>
      <c r="RTN2565" s="77"/>
      <c r="RTO2565" s="77"/>
      <c r="RTP2565" s="77"/>
      <c r="RTQ2565" s="77"/>
      <c r="RTR2565" s="77"/>
      <c r="RTS2565" s="77"/>
      <c r="RTT2565" s="77"/>
      <c r="RTU2565" s="77"/>
      <c r="RTV2565" s="77"/>
      <c r="RTW2565" s="77"/>
      <c r="RTX2565" s="77"/>
      <c r="RTY2565" s="77"/>
      <c r="RTZ2565" s="77"/>
      <c r="RUA2565" s="77"/>
      <c r="RUB2565" s="77"/>
      <c r="RUC2565" s="77"/>
      <c r="RUD2565" s="77"/>
      <c r="RUE2565" s="77"/>
      <c r="RUF2565" s="77"/>
      <c r="RUG2565" s="77"/>
      <c r="RUH2565" s="77"/>
      <c r="RUI2565" s="77"/>
      <c r="RUJ2565" s="77"/>
      <c r="RUK2565" s="77"/>
      <c r="RUL2565" s="77"/>
      <c r="RUM2565" s="77"/>
      <c r="RUN2565" s="77"/>
      <c r="RUO2565" s="77"/>
      <c r="RUP2565" s="77"/>
      <c r="RUQ2565" s="77"/>
      <c r="RUR2565" s="77"/>
      <c r="RUS2565" s="77"/>
      <c r="RUT2565" s="77"/>
      <c r="RUU2565" s="77"/>
      <c r="RUV2565" s="77"/>
      <c r="RUW2565" s="77"/>
      <c r="RUX2565" s="77"/>
      <c r="RUY2565" s="77"/>
      <c r="RUZ2565" s="77"/>
      <c r="RVA2565" s="77"/>
      <c r="RVB2565" s="77"/>
      <c r="RVC2565" s="77"/>
      <c r="RVD2565" s="77"/>
      <c r="RVE2565" s="77"/>
      <c r="RVF2565" s="77"/>
      <c r="RVG2565" s="77"/>
      <c r="RVH2565" s="77"/>
      <c r="RVI2565" s="77"/>
      <c r="RVJ2565" s="77"/>
      <c r="RVK2565" s="77"/>
      <c r="RVL2565" s="77"/>
      <c r="RVM2565" s="77"/>
      <c r="RVN2565" s="77"/>
      <c r="RVO2565" s="77"/>
      <c r="RVP2565" s="77"/>
      <c r="RVQ2565" s="77"/>
      <c r="RVR2565" s="77"/>
      <c r="RVS2565" s="77"/>
      <c r="RVT2565" s="77"/>
      <c r="RVU2565" s="77"/>
      <c r="RVV2565" s="77"/>
      <c r="RVW2565" s="77"/>
      <c r="RVX2565" s="77"/>
      <c r="RVY2565" s="77"/>
      <c r="RVZ2565" s="77"/>
      <c r="RWA2565" s="77"/>
      <c r="RWB2565" s="77"/>
      <c r="RWC2565" s="77"/>
      <c r="RWD2565" s="77"/>
      <c r="RWE2565" s="77"/>
      <c r="RWF2565" s="77"/>
      <c r="RWG2565" s="77"/>
      <c r="RWH2565" s="77"/>
      <c r="RWI2565" s="77"/>
      <c r="RWJ2565" s="77"/>
      <c r="RWK2565" s="77"/>
      <c r="RWL2565" s="77"/>
      <c r="RWM2565" s="77"/>
      <c r="RWN2565" s="77"/>
      <c r="RWO2565" s="77"/>
      <c r="RWP2565" s="77"/>
      <c r="RWQ2565" s="77"/>
      <c r="RWR2565" s="77"/>
      <c r="RWS2565" s="77"/>
      <c r="RWT2565" s="77"/>
      <c r="RWU2565" s="77"/>
      <c r="RWV2565" s="77"/>
      <c r="RWW2565" s="77"/>
      <c r="RWX2565" s="77"/>
      <c r="RWY2565" s="77"/>
      <c r="RWZ2565" s="77"/>
      <c r="RXA2565" s="77"/>
      <c r="RXB2565" s="77"/>
      <c r="RXC2565" s="77"/>
      <c r="RXD2565" s="77"/>
      <c r="RXE2565" s="77"/>
      <c r="RXF2565" s="77"/>
      <c r="RXG2565" s="77"/>
      <c r="RXH2565" s="77"/>
      <c r="RXI2565" s="77"/>
      <c r="RXJ2565" s="77"/>
      <c r="RXK2565" s="77"/>
      <c r="RXL2565" s="77"/>
      <c r="RXM2565" s="77"/>
      <c r="RXN2565" s="77"/>
      <c r="RXO2565" s="77"/>
      <c r="RXP2565" s="77"/>
      <c r="RXQ2565" s="77"/>
      <c r="RXR2565" s="77"/>
      <c r="RXS2565" s="77"/>
      <c r="RXT2565" s="77"/>
      <c r="RXU2565" s="77"/>
      <c r="RXV2565" s="77"/>
      <c r="RXW2565" s="77"/>
      <c r="RXX2565" s="77"/>
      <c r="RXY2565" s="77"/>
      <c r="RXZ2565" s="77"/>
      <c r="RYA2565" s="77"/>
      <c r="RYB2565" s="77"/>
      <c r="RYC2565" s="77"/>
      <c r="RYD2565" s="77"/>
      <c r="RYE2565" s="77"/>
      <c r="RYF2565" s="77"/>
      <c r="RYG2565" s="77"/>
      <c r="RYH2565" s="77"/>
      <c r="RYI2565" s="77"/>
      <c r="RYJ2565" s="77"/>
      <c r="RYK2565" s="77"/>
      <c r="RYL2565" s="77"/>
      <c r="RYM2565" s="77"/>
      <c r="RYN2565" s="77"/>
      <c r="RYO2565" s="77"/>
      <c r="RYP2565" s="77"/>
      <c r="RYQ2565" s="77"/>
      <c r="RYR2565" s="77"/>
      <c r="RYS2565" s="77"/>
      <c r="RYT2565" s="77"/>
      <c r="RYU2565" s="77"/>
      <c r="RYV2565" s="77"/>
      <c r="RYW2565" s="77"/>
      <c r="RYX2565" s="77"/>
      <c r="RYY2565" s="77"/>
      <c r="RYZ2565" s="77"/>
      <c r="RZA2565" s="77"/>
      <c r="RZB2565" s="77"/>
      <c r="RZC2565" s="77"/>
      <c r="RZD2565" s="77"/>
      <c r="RZE2565" s="77"/>
      <c r="RZF2565" s="77"/>
      <c r="RZG2565" s="77"/>
      <c r="RZH2565" s="77"/>
      <c r="RZI2565" s="77"/>
      <c r="RZJ2565" s="77"/>
      <c r="RZK2565" s="77"/>
      <c r="RZL2565" s="77"/>
      <c r="RZM2565" s="77"/>
      <c r="RZN2565" s="77"/>
      <c r="RZO2565" s="77"/>
      <c r="RZP2565" s="77"/>
      <c r="RZQ2565" s="77"/>
      <c r="RZR2565" s="77"/>
      <c r="RZS2565" s="77"/>
      <c r="RZT2565" s="77"/>
      <c r="RZU2565" s="77"/>
      <c r="RZV2565" s="77"/>
      <c r="RZW2565" s="77"/>
      <c r="RZX2565" s="77"/>
      <c r="RZY2565" s="77"/>
      <c r="RZZ2565" s="77"/>
      <c r="SAA2565" s="77"/>
      <c r="SAB2565" s="77"/>
      <c r="SAC2565" s="77"/>
      <c r="SAD2565" s="77"/>
      <c r="SAE2565" s="77"/>
      <c r="SAF2565" s="77"/>
      <c r="SAG2565" s="77"/>
      <c r="SAH2565" s="77"/>
      <c r="SAI2565" s="77"/>
      <c r="SAJ2565" s="77"/>
      <c r="SAK2565" s="77"/>
      <c r="SAL2565" s="77"/>
      <c r="SAM2565" s="77"/>
      <c r="SAN2565" s="77"/>
      <c r="SAO2565" s="77"/>
      <c r="SAP2565" s="77"/>
      <c r="SAQ2565" s="77"/>
      <c r="SAR2565" s="77"/>
      <c r="SAS2565" s="77"/>
      <c r="SAT2565" s="77"/>
      <c r="SAU2565" s="77"/>
      <c r="SAV2565" s="77"/>
      <c r="SAW2565" s="77"/>
      <c r="SAX2565" s="77"/>
      <c r="SAY2565" s="77"/>
      <c r="SAZ2565" s="77"/>
      <c r="SBA2565" s="77"/>
      <c r="SBB2565" s="77"/>
      <c r="SBC2565" s="77"/>
      <c r="SBD2565" s="77"/>
      <c r="SBE2565" s="77"/>
      <c r="SBF2565" s="77"/>
      <c r="SBG2565" s="77"/>
      <c r="SBH2565" s="77"/>
      <c r="SBI2565" s="77"/>
      <c r="SBJ2565" s="77"/>
      <c r="SBK2565" s="77"/>
      <c r="SBL2565" s="77"/>
      <c r="SBM2565" s="77"/>
      <c r="SBN2565" s="77"/>
      <c r="SBO2565" s="77"/>
      <c r="SBP2565" s="77"/>
      <c r="SBQ2565" s="77"/>
      <c r="SBR2565" s="77"/>
      <c r="SBS2565" s="77"/>
      <c r="SBT2565" s="77"/>
      <c r="SBU2565" s="77"/>
      <c r="SBV2565" s="77"/>
      <c r="SBW2565" s="77"/>
      <c r="SBX2565" s="77"/>
      <c r="SBY2565" s="77"/>
      <c r="SBZ2565" s="77"/>
      <c r="SCA2565" s="77"/>
      <c r="SCB2565" s="77"/>
      <c r="SCC2565" s="77"/>
      <c r="SCD2565" s="77"/>
      <c r="SCE2565" s="77"/>
      <c r="SCF2565" s="77"/>
      <c r="SCG2565" s="77"/>
      <c r="SCH2565" s="77"/>
      <c r="SCI2565" s="77"/>
      <c r="SCJ2565" s="77"/>
      <c r="SCK2565" s="77"/>
      <c r="SCL2565" s="77"/>
      <c r="SCM2565" s="77"/>
      <c r="SCN2565" s="77"/>
      <c r="SCO2565" s="77"/>
      <c r="SCP2565" s="77"/>
      <c r="SCQ2565" s="77"/>
      <c r="SCR2565" s="77"/>
      <c r="SCS2565" s="77"/>
      <c r="SCT2565" s="77"/>
      <c r="SCU2565" s="77"/>
      <c r="SCV2565" s="77"/>
      <c r="SCW2565" s="77"/>
      <c r="SCX2565" s="77"/>
      <c r="SCY2565" s="77"/>
      <c r="SCZ2565" s="77"/>
      <c r="SDA2565" s="77"/>
      <c r="SDB2565" s="77"/>
      <c r="SDC2565" s="77"/>
      <c r="SDD2565" s="77"/>
      <c r="SDE2565" s="77"/>
      <c r="SDF2565" s="77"/>
      <c r="SDG2565" s="77"/>
      <c r="SDH2565" s="77"/>
      <c r="SDI2565" s="77"/>
      <c r="SDJ2565" s="77"/>
      <c r="SDK2565" s="77"/>
      <c r="SDL2565" s="77"/>
      <c r="SDM2565" s="77"/>
      <c r="SDN2565" s="77"/>
      <c r="SDO2565" s="77"/>
      <c r="SDP2565" s="77"/>
      <c r="SDQ2565" s="77"/>
      <c r="SDR2565" s="77"/>
      <c r="SDS2565" s="77"/>
      <c r="SDT2565" s="77"/>
      <c r="SDU2565" s="77"/>
      <c r="SDV2565" s="77"/>
      <c r="SDW2565" s="77"/>
      <c r="SDX2565" s="77"/>
      <c r="SDY2565" s="77"/>
      <c r="SDZ2565" s="77"/>
      <c r="SEA2565" s="77"/>
      <c r="SEB2565" s="77"/>
      <c r="SEC2565" s="77"/>
      <c r="SED2565" s="77"/>
      <c r="SEE2565" s="77"/>
      <c r="SEF2565" s="77"/>
      <c r="SEG2565" s="77"/>
      <c r="SEH2565" s="77"/>
      <c r="SEI2565" s="77"/>
      <c r="SEJ2565" s="77"/>
      <c r="SEK2565" s="77"/>
      <c r="SEL2565" s="77"/>
      <c r="SEM2565" s="77"/>
      <c r="SEN2565" s="77"/>
      <c r="SEO2565" s="77"/>
      <c r="SEP2565" s="77"/>
      <c r="SEQ2565" s="77"/>
      <c r="SER2565" s="77"/>
      <c r="SES2565" s="77"/>
      <c r="SET2565" s="77"/>
      <c r="SEU2565" s="77"/>
      <c r="SEV2565" s="77"/>
      <c r="SEW2565" s="77"/>
      <c r="SEX2565" s="77"/>
      <c r="SEY2565" s="77"/>
      <c r="SEZ2565" s="77"/>
      <c r="SFA2565" s="77"/>
      <c r="SFB2565" s="77"/>
      <c r="SFC2565" s="77"/>
      <c r="SFD2565" s="77"/>
      <c r="SFE2565" s="77"/>
      <c r="SFF2565" s="77"/>
      <c r="SFG2565" s="77"/>
      <c r="SFH2565" s="77"/>
      <c r="SFI2565" s="77"/>
      <c r="SFJ2565" s="77"/>
      <c r="SFK2565" s="77"/>
      <c r="SFL2565" s="77"/>
      <c r="SFM2565" s="77"/>
      <c r="SFN2565" s="77"/>
      <c r="SFO2565" s="77"/>
      <c r="SFP2565" s="77"/>
      <c r="SFQ2565" s="77"/>
      <c r="SFR2565" s="77"/>
      <c r="SFS2565" s="77"/>
      <c r="SFT2565" s="77"/>
      <c r="SFU2565" s="77"/>
      <c r="SFV2565" s="77"/>
      <c r="SFW2565" s="77"/>
      <c r="SFX2565" s="77"/>
      <c r="SFY2565" s="77"/>
      <c r="SFZ2565" s="77"/>
      <c r="SGA2565" s="77"/>
      <c r="SGB2565" s="77"/>
      <c r="SGC2565" s="77"/>
      <c r="SGD2565" s="77"/>
      <c r="SGE2565" s="77"/>
      <c r="SGF2565" s="77"/>
      <c r="SGG2565" s="77"/>
      <c r="SGH2565" s="77"/>
      <c r="SGI2565" s="77"/>
      <c r="SGJ2565" s="77"/>
      <c r="SGK2565" s="77"/>
      <c r="SGL2565" s="77"/>
      <c r="SGM2565" s="77"/>
      <c r="SGN2565" s="77"/>
      <c r="SGO2565" s="77"/>
      <c r="SGP2565" s="77"/>
      <c r="SGQ2565" s="77"/>
      <c r="SGR2565" s="77"/>
      <c r="SGS2565" s="77"/>
      <c r="SGT2565" s="77"/>
      <c r="SGU2565" s="77"/>
      <c r="SGV2565" s="77"/>
      <c r="SGW2565" s="77"/>
      <c r="SGX2565" s="77"/>
      <c r="SGY2565" s="77"/>
      <c r="SGZ2565" s="77"/>
      <c r="SHA2565" s="77"/>
      <c r="SHB2565" s="77"/>
      <c r="SHC2565" s="77"/>
      <c r="SHD2565" s="77"/>
      <c r="SHE2565" s="77"/>
      <c r="SHF2565" s="77"/>
      <c r="SHG2565" s="77"/>
      <c r="SHH2565" s="77"/>
      <c r="SHI2565" s="77"/>
      <c r="SHJ2565" s="77"/>
      <c r="SHK2565" s="77"/>
      <c r="SHL2565" s="77"/>
      <c r="SHM2565" s="77"/>
      <c r="SHN2565" s="77"/>
      <c r="SHO2565" s="77"/>
      <c r="SHP2565" s="77"/>
      <c r="SHQ2565" s="77"/>
      <c r="SHR2565" s="77"/>
      <c r="SHS2565" s="77"/>
      <c r="SHT2565" s="77"/>
      <c r="SHU2565" s="77"/>
      <c r="SHV2565" s="77"/>
      <c r="SHW2565" s="77"/>
      <c r="SHX2565" s="77"/>
      <c r="SHY2565" s="77"/>
      <c r="SHZ2565" s="77"/>
      <c r="SIA2565" s="77"/>
      <c r="SIB2565" s="77"/>
      <c r="SIC2565" s="77"/>
      <c r="SID2565" s="77"/>
      <c r="SIE2565" s="77"/>
      <c r="SIF2565" s="77"/>
      <c r="SIG2565" s="77"/>
      <c r="SIH2565" s="77"/>
      <c r="SII2565" s="77"/>
      <c r="SIJ2565" s="77"/>
      <c r="SIK2565" s="77"/>
      <c r="SIL2565" s="77"/>
      <c r="SIM2565" s="77"/>
      <c r="SIN2565" s="77"/>
      <c r="SIO2565" s="77"/>
      <c r="SIP2565" s="77"/>
      <c r="SIQ2565" s="77"/>
      <c r="SIR2565" s="77"/>
      <c r="SIS2565" s="77"/>
      <c r="SIT2565" s="77"/>
      <c r="SIU2565" s="77"/>
      <c r="SIV2565" s="77"/>
      <c r="SIW2565" s="77"/>
      <c r="SIX2565" s="77"/>
      <c r="SIY2565" s="77"/>
      <c r="SIZ2565" s="77"/>
      <c r="SJA2565" s="77"/>
      <c r="SJB2565" s="77"/>
      <c r="SJC2565" s="77"/>
      <c r="SJD2565" s="77"/>
      <c r="SJE2565" s="77"/>
      <c r="SJF2565" s="77"/>
      <c r="SJG2565" s="77"/>
      <c r="SJH2565" s="77"/>
      <c r="SJI2565" s="77"/>
      <c r="SJJ2565" s="77"/>
      <c r="SJK2565" s="77"/>
      <c r="SJL2565" s="77"/>
      <c r="SJM2565" s="77"/>
      <c r="SJN2565" s="77"/>
      <c r="SJO2565" s="77"/>
      <c r="SJP2565" s="77"/>
      <c r="SJQ2565" s="77"/>
      <c r="SJR2565" s="77"/>
      <c r="SJS2565" s="77"/>
      <c r="SJT2565" s="77"/>
      <c r="SJU2565" s="77"/>
      <c r="SJV2565" s="77"/>
      <c r="SJW2565" s="77"/>
      <c r="SJX2565" s="77"/>
      <c r="SJY2565" s="77"/>
      <c r="SJZ2565" s="77"/>
      <c r="SKA2565" s="77"/>
      <c r="SKB2565" s="77"/>
      <c r="SKC2565" s="77"/>
      <c r="SKD2565" s="77"/>
      <c r="SKE2565" s="77"/>
      <c r="SKF2565" s="77"/>
      <c r="SKG2565" s="77"/>
      <c r="SKH2565" s="77"/>
      <c r="SKI2565" s="77"/>
      <c r="SKJ2565" s="77"/>
      <c r="SKK2565" s="77"/>
      <c r="SKL2565" s="77"/>
      <c r="SKM2565" s="77"/>
      <c r="SKN2565" s="77"/>
      <c r="SKO2565" s="77"/>
      <c r="SKP2565" s="77"/>
      <c r="SKQ2565" s="77"/>
      <c r="SKR2565" s="77"/>
      <c r="SKS2565" s="77"/>
      <c r="SKT2565" s="77"/>
      <c r="SKU2565" s="77"/>
      <c r="SKV2565" s="77"/>
      <c r="SKW2565" s="77"/>
      <c r="SKX2565" s="77"/>
      <c r="SKY2565" s="77"/>
      <c r="SKZ2565" s="77"/>
      <c r="SLA2565" s="77"/>
      <c r="SLB2565" s="77"/>
      <c r="SLC2565" s="77"/>
      <c r="SLD2565" s="77"/>
      <c r="SLE2565" s="77"/>
      <c r="SLF2565" s="77"/>
      <c r="SLG2565" s="77"/>
      <c r="SLH2565" s="77"/>
      <c r="SLI2565" s="77"/>
      <c r="SLJ2565" s="77"/>
      <c r="SLK2565" s="77"/>
      <c r="SLL2565" s="77"/>
      <c r="SLM2565" s="77"/>
      <c r="SLN2565" s="77"/>
      <c r="SLO2565" s="77"/>
      <c r="SLP2565" s="77"/>
      <c r="SLQ2565" s="77"/>
      <c r="SLR2565" s="77"/>
      <c r="SLS2565" s="77"/>
      <c r="SLT2565" s="77"/>
      <c r="SLU2565" s="77"/>
      <c r="SLV2565" s="77"/>
      <c r="SLW2565" s="77"/>
      <c r="SLX2565" s="77"/>
      <c r="SLY2565" s="77"/>
      <c r="SLZ2565" s="77"/>
      <c r="SMA2565" s="77"/>
      <c r="SMB2565" s="77"/>
      <c r="SMC2565" s="77"/>
      <c r="SMD2565" s="77"/>
      <c r="SME2565" s="77"/>
      <c r="SMF2565" s="77"/>
      <c r="SMG2565" s="77"/>
      <c r="SMH2565" s="77"/>
      <c r="SMI2565" s="77"/>
      <c r="SMJ2565" s="77"/>
      <c r="SMK2565" s="77"/>
      <c r="SML2565" s="77"/>
      <c r="SMM2565" s="77"/>
      <c r="SMN2565" s="77"/>
      <c r="SMO2565" s="77"/>
      <c r="SMP2565" s="77"/>
      <c r="SMQ2565" s="77"/>
      <c r="SMR2565" s="77"/>
      <c r="SMS2565" s="77"/>
      <c r="SMT2565" s="77"/>
      <c r="SMU2565" s="77"/>
      <c r="SMV2565" s="77"/>
      <c r="SMW2565" s="77"/>
      <c r="SMX2565" s="77"/>
      <c r="SMY2565" s="77"/>
      <c r="SMZ2565" s="77"/>
      <c r="SNA2565" s="77"/>
      <c r="SNB2565" s="77"/>
      <c r="SNC2565" s="77"/>
      <c r="SND2565" s="77"/>
      <c r="SNE2565" s="77"/>
      <c r="SNF2565" s="77"/>
      <c r="SNG2565" s="77"/>
      <c r="SNH2565" s="77"/>
      <c r="SNI2565" s="77"/>
      <c r="SNJ2565" s="77"/>
      <c r="SNK2565" s="77"/>
      <c r="SNL2565" s="77"/>
      <c r="SNM2565" s="77"/>
      <c r="SNN2565" s="77"/>
      <c r="SNO2565" s="77"/>
      <c r="SNP2565" s="77"/>
      <c r="SNQ2565" s="77"/>
      <c r="SNR2565" s="77"/>
      <c r="SNS2565" s="77"/>
      <c r="SNT2565" s="77"/>
      <c r="SNU2565" s="77"/>
      <c r="SNV2565" s="77"/>
      <c r="SNW2565" s="77"/>
      <c r="SNX2565" s="77"/>
      <c r="SNY2565" s="77"/>
      <c r="SNZ2565" s="77"/>
      <c r="SOA2565" s="77"/>
      <c r="SOB2565" s="77"/>
      <c r="SOC2565" s="77"/>
      <c r="SOD2565" s="77"/>
      <c r="SOE2565" s="77"/>
      <c r="SOF2565" s="77"/>
      <c r="SOG2565" s="77"/>
      <c r="SOH2565" s="77"/>
      <c r="SOI2565" s="77"/>
      <c r="SOJ2565" s="77"/>
      <c r="SOK2565" s="77"/>
      <c r="SOL2565" s="77"/>
      <c r="SOM2565" s="77"/>
      <c r="SON2565" s="77"/>
      <c r="SOO2565" s="77"/>
      <c r="SOP2565" s="77"/>
      <c r="SOQ2565" s="77"/>
      <c r="SOR2565" s="77"/>
      <c r="SOS2565" s="77"/>
      <c r="SOT2565" s="77"/>
      <c r="SOU2565" s="77"/>
      <c r="SOV2565" s="77"/>
      <c r="SOW2565" s="77"/>
      <c r="SOX2565" s="77"/>
      <c r="SOY2565" s="77"/>
      <c r="SOZ2565" s="77"/>
      <c r="SPA2565" s="77"/>
      <c r="SPB2565" s="77"/>
      <c r="SPC2565" s="77"/>
      <c r="SPD2565" s="77"/>
      <c r="SPE2565" s="77"/>
      <c r="SPF2565" s="77"/>
      <c r="SPG2565" s="77"/>
      <c r="SPH2565" s="77"/>
      <c r="SPI2565" s="77"/>
      <c r="SPJ2565" s="77"/>
      <c r="SPK2565" s="77"/>
      <c r="SPL2565" s="77"/>
      <c r="SPM2565" s="77"/>
      <c r="SPN2565" s="77"/>
      <c r="SPO2565" s="77"/>
      <c r="SPP2565" s="77"/>
      <c r="SPQ2565" s="77"/>
      <c r="SPR2565" s="77"/>
      <c r="SPS2565" s="77"/>
      <c r="SPT2565" s="77"/>
      <c r="SPU2565" s="77"/>
      <c r="SPV2565" s="77"/>
      <c r="SPW2565" s="77"/>
      <c r="SPX2565" s="77"/>
      <c r="SPY2565" s="77"/>
      <c r="SPZ2565" s="77"/>
      <c r="SQA2565" s="77"/>
      <c r="SQB2565" s="77"/>
      <c r="SQC2565" s="77"/>
      <c r="SQD2565" s="77"/>
      <c r="SQE2565" s="77"/>
      <c r="SQF2565" s="77"/>
      <c r="SQG2565" s="77"/>
      <c r="SQH2565" s="77"/>
      <c r="SQI2565" s="77"/>
      <c r="SQJ2565" s="77"/>
      <c r="SQK2565" s="77"/>
      <c r="SQL2565" s="77"/>
      <c r="SQM2565" s="77"/>
      <c r="SQN2565" s="77"/>
      <c r="SQO2565" s="77"/>
      <c r="SQP2565" s="77"/>
      <c r="SQQ2565" s="77"/>
      <c r="SQR2565" s="77"/>
      <c r="SQS2565" s="77"/>
      <c r="SQT2565" s="77"/>
      <c r="SQU2565" s="77"/>
      <c r="SQV2565" s="77"/>
      <c r="SQW2565" s="77"/>
      <c r="SQX2565" s="77"/>
      <c r="SQY2565" s="77"/>
      <c r="SQZ2565" s="77"/>
      <c r="SRA2565" s="77"/>
      <c r="SRB2565" s="77"/>
      <c r="SRC2565" s="77"/>
      <c r="SRD2565" s="77"/>
      <c r="SRE2565" s="77"/>
      <c r="SRF2565" s="77"/>
      <c r="SRG2565" s="77"/>
      <c r="SRH2565" s="77"/>
      <c r="SRI2565" s="77"/>
      <c r="SRJ2565" s="77"/>
      <c r="SRK2565" s="77"/>
      <c r="SRL2565" s="77"/>
      <c r="SRM2565" s="77"/>
      <c r="SRN2565" s="77"/>
      <c r="SRO2565" s="77"/>
      <c r="SRP2565" s="77"/>
      <c r="SRQ2565" s="77"/>
      <c r="SRR2565" s="77"/>
      <c r="SRS2565" s="77"/>
      <c r="SRT2565" s="77"/>
      <c r="SRU2565" s="77"/>
      <c r="SRV2565" s="77"/>
      <c r="SRW2565" s="77"/>
      <c r="SRX2565" s="77"/>
      <c r="SRY2565" s="77"/>
      <c r="SRZ2565" s="77"/>
      <c r="SSA2565" s="77"/>
      <c r="SSB2565" s="77"/>
      <c r="SSC2565" s="77"/>
      <c r="SSD2565" s="77"/>
      <c r="SSE2565" s="77"/>
      <c r="SSF2565" s="77"/>
      <c r="SSG2565" s="77"/>
      <c r="SSH2565" s="77"/>
      <c r="SSI2565" s="77"/>
      <c r="SSJ2565" s="77"/>
      <c r="SSK2565" s="77"/>
      <c r="SSL2565" s="77"/>
      <c r="SSM2565" s="77"/>
      <c r="SSN2565" s="77"/>
      <c r="SSO2565" s="77"/>
      <c r="SSP2565" s="77"/>
      <c r="SSQ2565" s="77"/>
      <c r="SSR2565" s="77"/>
      <c r="SSS2565" s="77"/>
      <c r="SST2565" s="77"/>
      <c r="SSU2565" s="77"/>
      <c r="SSV2565" s="77"/>
      <c r="SSW2565" s="77"/>
      <c r="SSX2565" s="77"/>
      <c r="SSY2565" s="77"/>
      <c r="SSZ2565" s="77"/>
      <c r="STA2565" s="77"/>
      <c r="STB2565" s="77"/>
      <c r="STC2565" s="77"/>
      <c r="STD2565" s="77"/>
      <c r="STE2565" s="77"/>
      <c r="STF2565" s="77"/>
      <c r="STG2565" s="77"/>
      <c r="STH2565" s="77"/>
      <c r="STI2565" s="77"/>
      <c r="STJ2565" s="77"/>
      <c r="STK2565" s="77"/>
      <c r="STL2565" s="77"/>
      <c r="STM2565" s="77"/>
      <c r="STN2565" s="77"/>
      <c r="STO2565" s="77"/>
      <c r="STP2565" s="77"/>
      <c r="STQ2565" s="77"/>
      <c r="STR2565" s="77"/>
      <c r="STS2565" s="77"/>
      <c r="STT2565" s="77"/>
      <c r="STU2565" s="77"/>
      <c r="STV2565" s="77"/>
      <c r="STW2565" s="77"/>
      <c r="STX2565" s="77"/>
      <c r="STY2565" s="77"/>
      <c r="STZ2565" s="77"/>
      <c r="SUA2565" s="77"/>
      <c r="SUB2565" s="77"/>
      <c r="SUC2565" s="77"/>
      <c r="SUD2565" s="77"/>
      <c r="SUE2565" s="77"/>
      <c r="SUF2565" s="77"/>
      <c r="SUG2565" s="77"/>
      <c r="SUH2565" s="77"/>
      <c r="SUI2565" s="77"/>
      <c r="SUJ2565" s="77"/>
      <c r="SUK2565" s="77"/>
      <c r="SUL2565" s="77"/>
      <c r="SUM2565" s="77"/>
      <c r="SUN2565" s="77"/>
      <c r="SUO2565" s="77"/>
      <c r="SUP2565" s="77"/>
      <c r="SUQ2565" s="77"/>
      <c r="SUR2565" s="77"/>
      <c r="SUS2565" s="77"/>
      <c r="SUT2565" s="77"/>
      <c r="SUU2565" s="77"/>
      <c r="SUV2565" s="77"/>
      <c r="SUW2565" s="77"/>
      <c r="SUX2565" s="77"/>
      <c r="SUY2565" s="77"/>
      <c r="SUZ2565" s="77"/>
      <c r="SVA2565" s="77"/>
      <c r="SVB2565" s="77"/>
      <c r="SVC2565" s="77"/>
      <c r="SVD2565" s="77"/>
      <c r="SVE2565" s="77"/>
      <c r="SVF2565" s="77"/>
      <c r="SVG2565" s="77"/>
      <c r="SVH2565" s="77"/>
      <c r="SVI2565" s="77"/>
      <c r="SVJ2565" s="77"/>
      <c r="SVK2565" s="77"/>
      <c r="SVL2565" s="77"/>
      <c r="SVM2565" s="77"/>
      <c r="SVN2565" s="77"/>
      <c r="SVO2565" s="77"/>
      <c r="SVP2565" s="77"/>
      <c r="SVQ2565" s="77"/>
      <c r="SVR2565" s="77"/>
      <c r="SVS2565" s="77"/>
      <c r="SVT2565" s="77"/>
      <c r="SVU2565" s="77"/>
      <c r="SVV2565" s="77"/>
      <c r="SVW2565" s="77"/>
      <c r="SVX2565" s="77"/>
      <c r="SVY2565" s="77"/>
      <c r="SVZ2565" s="77"/>
      <c r="SWA2565" s="77"/>
      <c r="SWB2565" s="77"/>
      <c r="SWC2565" s="77"/>
      <c r="SWD2565" s="77"/>
      <c r="SWE2565" s="77"/>
      <c r="SWF2565" s="77"/>
      <c r="SWG2565" s="77"/>
      <c r="SWH2565" s="77"/>
      <c r="SWI2565" s="77"/>
      <c r="SWJ2565" s="77"/>
      <c r="SWK2565" s="77"/>
      <c r="SWL2565" s="77"/>
      <c r="SWM2565" s="77"/>
      <c r="SWN2565" s="77"/>
      <c r="SWO2565" s="77"/>
      <c r="SWP2565" s="77"/>
      <c r="SWQ2565" s="77"/>
      <c r="SWR2565" s="77"/>
      <c r="SWS2565" s="77"/>
      <c r="SWT2565" s="77"/>
      <c r="SWU2565" s="77"/>
      <c r="SWV2565" s="77"/>
      <c r="SWW2565" s="77"/>
      <c r="SWX2565" s="77"/>
      <c r="SWY2565" s="77"/>
      <c r="SWZ2565" s="77"/>
      <c r="SXA2565" s="77"/>
      <c r="SXB2565" s="77"/>
      <c r="SXC2565" s="77"/>
      <c r="SXD2565" s="77"/>
      <c r="SXE2565" s="77"/>
      <c r="SXF2565" s="77"/>
      <c r="SXG2565" s="77"/>
      <c r="SXH2565" s="77"/>
      <c r="SXI2565" s="77"/>
      <c r="SXJ2565" s="77"/>
      <c r="SXK2565" s="77"/>
      <c r="SXL2565" s="77"/>
      <c r="SXM2565" s="77"/>
      <c r="SXN2565" s="77"/>
      <c r="SXO2565" s="77"/>
      <c r="SXP2565" s="77"/>
      <c r="SXQ2565" s="77"/>
      <c r="SXR2565" s="77"/>
      <c r="SXS2565" s="77"/>
      <c r="SXT2565" s="77"/>
      <c r="SXU2565" s="77"/>
      <c r="SXV2565" s="77"/>
      <c r="SXW2565" s="77"/>
      <c r="SXX2565" s="77"/>
      <c r="SXY2565" s="77"/>
      <c r="SXZ2565" s="77"/>
      <c r="SYA2565" s="77"/>
      <c r="SYB2565" s="77"/>
      <c r="SYC2565" s="77"/>
      <c r="SYD2565" s="77"/>
      <c r="SYE2565" s="77"/>
      <c r="SYF2565" s="77"/>
      <c r="SYG2565" s="77"/>
      <c r="SYH2565" s="77"/>
      <c r="SYI2565" s="77"/>
      <c r="SYJ2565" s="77"/>
      <c r="SYK2565" s="77"/>
      <c r="SYL2565" s="77"/>
      <c r="SYM2565" s="77"/>
      <c r="SYN2565" s="77"/>
      <c r="SYO2565" s="77"/>
      <c r="SYP2565" s="77"/>
      <c r="SYQ2565" s="77"/>
      <c r="SYR2565" s="77"/>
      <c r="SYS2565" s="77"/>
      <c r="SYT2565" s="77"/>
      <c r="SYU2565" s="77"/>
      <c r="SYV2565" s="77"/>
      <c r="SYW2565" s="77"/>
      <c r="SYX2565" s="77"/>
      <c r="SYY2565" s="77"/>
      <c r="SYZ2565" s="77"/>
      <c r="SZA2565" s="77"/>
      <c r="SZB2565" s="77"/>
      <c r="SZC2565" s="77"/>
      <c r="SZD2565" s="77"/>
      <c r="SZE2565" s="77"/>
      <c r="SZF2565" s="77"/>
      <c r="SZG2565" s="77"/>
      <c r="SZH2565" s="77"/>
      <c r="SZI2565" s="77"/>
      <c r="SZJ2565" s="77"/>
      <c r="SZK2565" s="77"/>
      <c r="SZL2565" s="77"/>
      <c r="SZM2565" s="77"/>
      <c r="SZN2565" s="77"/>
      <c r="SZO2565" s="77"/>
      <c r="SZP2565" s="77"/>
      <c r="SZQ2565" s="77"/>
      <c r="SZR2565" s="77"/>
      <c r="SZS2565" s="77"/>
      <c r="SZT2565" s="77"/>
      <c r="SZU2565" s="77"/>
      <c r="SZV2565" s="77"/>
      <c r="SZW2565" s="77"/>
      <c r="SZX2565" s="77"/>
      <c r="SZY2565" s="77"/>
      <c r="SZZ2565" s="77"/>
      <c r="TAA2565" s="77"/>
      <c r="TAB2565" s="77"/>
      <c r="TAC2565" s="77"/>
      <c r="TAD2565" s="77"/>
      <c r="TAE2565" s="77"/>
      <c r="TAF2565" s="77"/>
      <c r="TAG2565" s="77"/>
      <c r="TAH2565" s="77"/>
      <c r="TAI2565" s="77"/>
      <c r="TAJ2565" s="77"/>
      <c r="TAK2565" s="77"/>
      <c r="TAL2565" s="77"/>
      <c r="TAM2565" s="77"/>
      <c r="TAN2565" s="77"/>
      <c r="TAO2565" s="77"/>
      <c r="TAP2565" s="77"/>
      <c r="TAQ2565" s="77"/>
      <c r="TAR2565" s="77"/>
      <c r="TAS2565" s="77"/>
      <c r="TAT2565" s="77"/>
      <c r="TAU2565" s="77"/>
      <c r="TAV2565" s="77"/>
      <c r="TAW2565" s="77"/>
      <c r="TAX2565" s="77"/>
      <c r="TAY2565" s="77"/>
      <c r="TAZ2565" s="77"/>
      <c r="TBA2565" s="77"/>
      <c r="TBB2565" s="77"/>
      <c r="TBC2565" s="77"/>
      <c r="TBD2565" s="77"/>
      <c r="TBE2565" s="77"/>
      <c r="TBF2565" s="77"/>
      <c r="TBG2565" s="77"/>
      <c r="TBH2565" s="77"/>
      <c r="TBI2565" s="77"/>
      <c r="TBJ2565" s="77"/>
      <c r="TBK2565" s="77"/>
      <c r="TBL2565" s="77"/>
      <c r="TBM2565" s="77"/>
      <c r="TBN2565" s="77"/>
      <c r="TBO2565" s="77"/>
      <c r="TBP2565" s="77"/>
      <c r="TBQ2565" s="77"/>
      <c r="TBR2565" s="77"/>
      <c r="TBS2565" s="77"/>
      <c r="TBT2565" s="77"/>
      <c r="TBU2565" s="77"/>
      <c r="TBV2565" s="77"/>
      <c r="TBW2565" s="77"/>
      <c r="TBX2565" s="77"/>
      <c r="TBY2565" s="77"/>
      <c r="TBZ2565" s="77"/>
      <c r="TCA2565" s="77"/>
      <c r="TCB2565" s="77"/>
      <c r="TCC2565" s="77"/>
      <c r="TCD2565" s="77"/>
      <c r="TCE2565" s="77"/>
      <c r="TCF2565" s="77"/>
      <c r="TCG2565" s="77"/>
      <c r="TCH2565" s="77"/>
      <c r="TCI2565" s="77"/>
      <c r="TCJ2565" s="77"/>
      <c r="TCK2565" s="77"/>
      <c r="TCL2565" s="77"/>
      <c r="TCM2565" s="77"/>
      <c r="TCN2565" s="77"/>
      <c r="TCO2565" s="77"/>
      <c r="TCP2565" s="77"/>
      <c r="TCQ2565" s="77"/>
      <c r="TCR2565" s="77"/>
      <c r="TCS2565" s="77"/>
      <c r="TCT2565" s="77"/>
      <c r="TCU2565" s="77"/>
      <c r="TCV2565" s="77"/>
      <c r="TCW2565" s="77"/>
      <c r="TCX2565" s="77"/>
      <c r="TCY2565" s="77"/>
      <c r="TCZ2565" s="77"/>
      <c r="TDA2565" s="77"/>
      <c r="TDB2565" s="77"/>
      <c r="TDC2565" s="77"/>
      <c r="TDD2565" s="77"/>
      <c r="TDE2565" s="77"/>
      <c r="TDF2565" s="77"/>
      <c r="TDG2565" s="77"/>
      <c r="TDH2565" s="77"/>
      <c r="TDI2565" s="77"/>
      <c r="TDJ2565" s="77"/>
      <c r="TDK2565" s="77"/>
      <c r="TDL2565" s="77"/>
      <c r="TDM2565" s="77"/>
      <c r="TDN2565" s="77"/>
      <c r="TDO2565" s="77"/>
      <c r="TDP2565" s="77"/>
      <c r="TDQ2565" s="77"/>
      <c r="TDR2565" s="77"/>
      <c r="TDS2565" s="77"/>
      <c r="TDT2565" s="77"/>
      <c r="TDU2565" s="77"/>
      <c r="TDV2565" s="77"/>
      <c r="TDW2565" s="77"/>
      <c r="TDX2565" s="77"/>
      <c r="TDY2565" s="77"/>
      <c r="TDZ2565" s="77"/>
      <c r="TEA2565" s="77"/>
      <c r="TEB2565" s="77"/>
      <c r="TEC2565" s="77"/>
      <c r="TED2565" s="77"/>
      <c r="TEE2565" s="77"/>
      <c r="TEF2565" s="77"/>
      <c r="TEG2565" s="77"/>
      <c r="TEH2565" s="77"/>
      <c r="TEI2565" s="77"/>
      <c r="TEJ2565" s="77"/>
      <c r="TEK2565" s="77"/>
      <c r="TEL2565" s="77"/>
      <c r="TEM2565" s="77"/>
      <c r="TEN2565" s="77"/>
      <c r="TEO2565" s="77"/>
      <c r="TEP2565" s="77"/>
      <c r="TEQ2565" s="77"/>
      <c r="TER2565" s="77"/>
      <c r="TES2565" s="77"/>
      <c r="TET2565" s="77"/>
      <c r="TEU2565" s="77"/>
      <c r="TEV2565" s="77"/>
      <c r="TEW2565" s="77"/>
      <c r="TEX2565" s="77"/>
      <c r="TEY2565" s="77"/>
      <c r="TEZ2565" s="77"/>
      <c r="TFA2565" s="77"/>
      <c r="TFB2565" s="77"/>
      <c r="TFC2565" s="77"/>
      <c r="TFD2565" s="77"/>
      <c r="TFE2565" s="77"/>
      <c r="TFF2565" s="77"/>
      <c r="TFG2565" s="77"/>
      <c r="TFH2565" s="77"/>
      <c r="TFI2565" s="77"/>
      <c r="TFJ2565" s="77"/>
      <c r="TFK2565" s="77"/>
      <c r="TFL2565" s="77"/>
      <c r="TFM2565" s="77"/>
      <c r="TFN2565" s="77"/>
      <c r="TFO2565" s="77"/>
      <c r="TFP2565" s="77"/>
      <c r="TFQ2565" s="77"/>
      <c r="TFR2565" s="77"/>
      <c r="TFS2565" s="77"/>
      <c r="TFT2565" s="77"/>
      <c r="TFU2565" s="77"/>
      <c r="TFV2565" s="77"/>
      <c r="TFW2565" s="77"/>
      <c r="TFX2565" s="77"/>
      <c r="TFY2565" s="77"/>
      <c r="TFZ2565" s="77"/>
      <c r="TGA2565" s="77"/>
      <c r="TGB2565" s="77"/>
      <c r="TGC2565" s="77"/>
      <c r="TGD2565" s="77"/>
      <c r="TGE2565" s="77"/>
      <c r="TGF2565" s="77"/>
      <c r="TGG2565" s="77"/>
      <c r="TGH2565" s="77"/>
      <c r="TGI2565" s="77"/>
      <c r="TGJ2565" s="77"/>
      <c r="TGK2565" s="77"/>
      <c r="TGL2565" s="77"/>
      <c r="TGM2565" s="77"/>
      <c r="TGN2565" s="77"/>
      <c r="TGO2565" s="77"/>
      <c r="TGP2565" s="77"/>
      <c r="TGQ2565" s="77"/>
      <c r="TGR2565" s="77"/>
      <c r="TGS2565" s="77"/>
      <c r="TGT2565" s="77"/>
      <c r="TGU2565" s="77"/>
      <c r="TGV2565" s="77"/>
      <c r="TGW2565" s="77"/>
      <c r="TGX2565" s="77"/>
      <c r="TGY2565" s="77"/>
      <c r="TGZ2565" s="77"/>
      <c r="THA2565" s="77"/>
      <c r="THB2565" s="77"/>
      <c r="THC2565" s="77"/>
      <c r="THD2565" s="77"/>
      <c r="THE2565" s="77"/>
      <c r="THF2565" s="77"/>
      <c r="THG2565" s="77"/>
      <c r="THH2565" s="77"/>
      <c r="THI2565" s="77"/>
      <c r="THJ2565" s="77"/>
      <c r="THK2565" s="77"/>
      <c r="THL2565" s="77"/>
      <c r="THM2565" s="77"/>
      <c r="THN2565" s="77"/>
      <c r="THO2565" s="77"/>
      <c r="THP2565" s="77"/>
      <c r="THQ2565" s="77"/>
      <c r="THR2565" s="77"/>
      <c r="THS2565" s="77"/>
      <c r="THT2565" s="77"/>
      <c r="THU2565" s="77"/>
      <c r="THV2565" s="77"/>
      <c r="THW2565" s="77"/>
      <c r="THX2565" s="77"/>
      <c r="THY2565" s="77"/>
      <c r="THZ2565" s="77"/>
      <c r="TIA2565" s="77"/>
      <c r="TIB2565" s="77"/>
      <c r="TIC2565" s="77"/>
      <c r="TID2565" s="77"/>
      <c r="TIE2565" s="77"/>
      <c r="TIF2565" s="77"/>
      <c r="TIG2565" s="77"/>
      <c r="TIH2565" s="77"/>
      <c r="TII2565" s="77"/>
      <c r="TIJ2565" s="77"/>
      <c r="TIK2565" s="77"/>
      <c r="TIL2565" s="77"/>
      <c r="TIM2565" s="77"/>
      <c r="TIN2565" s="77"/>
      <c r="TIO2565" s="77"/>
      <c r="TIP2565" s="77"/>
      <c r="TIQ2565" s="77"/>
      <c r="TIR2565" s="77"/>
      <c r="TIS2565" s="77"/>
      <c r="TIT2565" s="77"/>
      <c r="TIU2565" s="77"/>
      <c r="TIV2565" s="77"/>
      <c r="TIW2565" s="77"/>
      <c r="TIX2565" s="77"/>
      <c r="TIY2565" s="77"/>
      <c r="TIZ2565" s="77"/>
      <c r="TJA2565" s="77"/>
      <c r="TJB2565" s="77"/>
      <c r="TJC2565" s="77"/>
      <c r="TJD2565" s="77"/>
      <c r="TJE2565" s="77"/>
      <c r="TJF2565" s="77"/>
      <c r="TJG2565" s="77"/>
      <c r="TJH2565" s="77"/>
      <c r="TJI2565" s="77"/>
      <c r="TJJ2565" s="77"/>
      <c r="TJK2565" s="77"/>
      <c r="TJL2565" s="77"/>
      <c r="TJM2565" s="77"/>
      <c r="TJN2565" s="77"/>
      <c r="TJO2565" s="77"/>
      <c r="TJP2565" s="77"/>
      <c r="TJQ2565" s="77"/>
      <c r="TJR2565" s="77"/>
      <c r="TJS2565" s="77"/>
      <c r="TJT2565" s="77"/>
      <c r="TJU2565" s="77"/>
      <c r="TJV2565" s="77"/>
      <c r="TJW2565" s="77"/>
      <c r="TJX2565" s="77"/>
      <c r="TJY2565" s="77"/>
      <c r="TJZ2565" s="77"/>
      <c r="TKA2565" s="77"/>
      <c r="TKB2565" s="77"/>
      <c r="TKC2565" s="77"/>
      <c r="TKD2565" s="77"/>
      <c r="TKE2565" s="77"/>
      <c r="TKF2565" s="77"/>
      <c r="TKG2565" s="77"/>
      <c r="TKH2565" s="77"/>
      <c r="TKI2565" s="77"/>
      <c r="TKJ2565" s="77"/>
      <c r="TKK2565" s="77"/>
      <c r="TKL2565" s="77"/>
      <c r="TKM2565" s="77"/>
      <c r="TKN2565" s="77"/>
      <c r="TKO2565" s="77"/>
      <c r="TKP2565" s="77"/>
      <c r="TKQ2565" s="77"/>
      <c r="TKR2565" s="77"/>
      <c r="TKS2565" s="77"/>
      <c r="TKT2565" s="77"/>
      <c r="TKU2565" s="77"/>
      <c r="TKV2565" s="77"/>
      <c r="TKW2565" s="77"/>
      <c r="TKX2565" s="77"/>
      <c r="TKY2565" s="77"/>
      <c r="TKZ2565" s="77"/>
      <c r="TLA2565" s="77"/>
      <c r="TLB2565" s="77"/>
      <c r="TLC2565" s="77"/>
      <c r="TLD2565" s="77"/>
      <c r="TLE2565" s="77"/>
      <c r="TLF2565" s="77"/>
      <c r="TLG2565" s="77"/>
      <c r="TLH2565" s="77"/>
      <c r="TLI2565" s="77"/>
      <c r="TLJ2565" s="77"/>
      <c r="TLK2565" s="77"/>
      <c r="TLL2565" s="77"/>
      <c r="TLM2565" s="77"/>
      <c r="TLN2565" s="77"/>
      <c r="TLO2565" s="77"/>
      <c r="TLP2565" s="77"/>
      <c r="TLQ2565" s="77"/>
      <c r="TLR2565" s="77"/>
      <c r="TLS2565" s="77"/>
      <c r="TLT2565" s="77"/>
      <c r="TLU2565" s="77"/>
      <c r="TLV2565" s="77"/>
      <c r="TLW2565" s="77"/>
      <c r="TLX2565" s="77"/>
      <c r="TLY2565" s="77"/>
      <c r="TLZ2565" s="77"/>
      <c r="TMA2565" s="77"/>
      <c r="TMB2565" s="77"/>
      <c r="TMC2565" s="77"/>
      <c r="TMD2565" s="77"/>
      <c r="TME2565" s="77"/>
      <c r="TMF2565" s="77"/>
      <c r="TMG2565" s="77"/>
      <c r="TMH2565" s="77"/>
      <c r="TMI2565" s="77"/>
      <c r="TMJ2565" s="77"/>
      <c r="TMK2565" s="77"/>
      <c r="TML2565" s="77"/>
      <c r="TMM2565" s="77"/>
      <c r="TMN2565" s="77"/>
      <c r="TMO2565" s="77"/>
      <c r="TMP2565" s="77"/>
      <c r="TMQ2565" s="77"/>
      <c r="TMR2565" s="77"/>
      <c r="TMS2565" s="77"/>
      <c r="TMT2565" s="77"/>
      <c r="TMU2565" s="77"/>
      <c r="TMV2565" s="77"/>
      <c r="TMW2565" s="77"/>
      <c r="TMX2565" s="77"/>
      <c r="TMY2565" s="77"/>
      <c r="TMZ2565" s="77"/>
      <c r="TNA2565" s="77"/>
      <c r="TNB2565" s="77"/>
      <c r="TNC2565" s="77"/>
      <c r="TND2565" s="77"/>
      <c r="TNE2565" s="77"/>
      <c r="TNF2565" s="77"/>
      <c r="TNG2565" s="77"/>
      <c r="TNH2565" s="77"/>
      <c r="TNI2565" s="77"/>
      <c r="TNJ2565" s="77"/>
      <c r="TNK2565" s="77"/>
      <c r="TNL2565" s="77"/>
      <c r="TNM2565" s="77"/>
      <c r="TNN2565" s="77"/>
      <c r="TNO2565" s="77"/>
      <c r="TNP2565" s="77"/>
      <c r="TNQ2565" s="77"/>
      <c r="TNR2565" s="77"/>
      <c r="TNS2565" s="77"/>
      <c r="TNT2565" s="77"/>
      <c r="TNU2565" s="77"/>
      <c r="TNV2565" s="77"/>
      <c r="TNW2565" s="77"/>
      <c r="TNX2565" s="77"/>
      <c r="TNY2565" s="77"/>
      <c r="TNZ2565" s="77"/>
      <c r="TOA2565" s="77"/>
      <c r="TOB2565" s="77"/>
      <c r="TOC2565" s="77"/>
      <c r="TOD2565" s="77"/>
      <c r="TOE2565" s="77"/>
      <c r="TOF2565" s="77"/>
      <c r="TOG2565" s="77"/>
      <c r="TOH2565" s="77"/>
      <c r="TOI2565" s="77"/>
      <c r="TOJ2565" s="77"/>
      <c r="TOK2565" s="77"/>
      <c r="TOL2565" s="77"/>
      <c r="TOM2565" s="77"/>
      <c r="TON2565" s="77"/>
      <c r="TOO2565" s="77"/>
      <c r="TOP2565" s="77"/>
      <c r="TOQ2565" s="77"/>
      <c r="TOR2565" s="77"/>
      <c r="TOS2565" s="77"/>
      <c r="TOT2565" s="77"/>
      <c r="TOU2565" s="77"/>
      <c r="TOV2565" s="77"/>
      <c r="TOW2565" s="77"/>
      <c r="TOX2565" s="77"/>
      <c r="TOY2565" s="77"/>
      <c r="TOZ2565" s="77"/>
      <c r="TPA2565" s="77"/>
      <c r="TPB2565" s="77"/>
      <c r="TPC2565" s="77"/>
      <c r="TPD2565" s="77"/>
      <c r="TPE2565" s="77"/>
      <c r="TPF2565" s="77"/>
      <c r="TPG2565" s="77"/>
      <c r="TPH2565" s="77"/>
      <c r="TPI2565" s="77"/>
      <c r="TPJ2565" s="77"/>
      <c r="TPK2565" s="77"/>
      <c r="TPL2565" s="77"/>
      <c r="TPM2565" s="77"/>
      <c r="TPN2565" s="77"/>
      <c r="TPO2565" s="77"/>
      <c r="TPP2565" s="77"/>
      <c r="TPQ2565" s="77"/>
      <c r="TPR2565" s="77"/>
      <c r="TPS2565" s="77"/>
      <c r="TPT2565" s="77"/>
      <c r="TPU2565" s="77"/>
      <c r="TPV2565" s="77"/>
      <c r="TPW2565" s="77"/>
      <c r="TPX2565" s="77"/>
      <c r="TPY2565" s="77"/>
      <c r="TPZ2565" s="77"/>
      <c r="TQA2565" s="77"/>
      <c r="TQB2565" s="77"/>
      <c r="TQC2565" s="77"/>
      <c r="TQD2565" s="77"/>
      <c r="TQE2565" s="77"/>
      <c r="TQF2565" s="77"/>
      <c r="TQG2565" s="77"/>
      <c r="TQH2565" s="77"/>
      <c r="TQI2565" s="77"/>
      <c r="TQJ2565" s="77"/>
      <c r="TQK2565" s="77"/>
      <c r="TQL2565" s="77"/>
      <c r="TQM2565" s="77"/>
      <c r="TQN2565" s="77"/>
      <c r="TQO2565" s="77"/>
      <c r="TQP2565" s="77"/>
      <c r="TQQ2565" s="77"/>
      <c r="TQR2565" s="77"/>
      <c r="TQS2565" s="77"/>
      <c r="TQT2565" s="77"/>
      <c r="TQU2565" s="77"/>
      <c r="TQV2565" s="77"/>
      <c r="TQW2565" s="77"/>
      <c r="TQX2565" s="77"/>
      <c r="TQY2565" s="77"/>
      <c r="TQZ2565" s="77"/>
      <c r="TRA2565" s="77"/>
      <c r="TRB2565" s="77"/>
      <c r="TRC2565" s="77"/>
      <c r="TRD2565" s="77"/>
      <c r="TRE2565" s="77"/>
      <c r="TRF2565" s="77"/>
      <c r="TRG2565" s="77"/>
      <c r="TRH2565" s="77"/>
      <c r="TRI2565" s="77"/>
      <c r="TRJ2565" s="77"/>
      <c r="TRK2565" s="77"/>
      <c r="TRL2565" s="77"/>
      <c r="TRM2565" s="77"/>
      <c r="TRN2565" s="77"/>
      <c r="TRO2565" s="77"/>
      <c r="TRP2565" s="77"/>
      <c r="TRQ2565" s="77"/>
      <c r="TRR2565" s="77"/>
      <c r="TRS2565" s="77"/>
      <c r="TRT2565" s="77"/>
      <c r="TRU2565" s="77"/>
      <c r="TRV2565" s="77"/>
      <c r="TRW2565" s="77"/>
      <c r="TRX2565" s="77"/>
      <c r="TRY2565" s="77"/>
      <c r="TRZ2565" s="77"/>
      <c r="TSA2565" s="77"/>
      <c r="TSB2565" s="77"/>
      <c r="TSC2565" s="77"/>
      <c r="TSD2565" s="77"/>
      <c r="TSE2565" s="77"/>
      <c r="TSF2565" s="77"/>
      <c r="TSG2565" s="77"/>
      <c r="TSH2565" s="77"/>
      <c r="TSI2565" s="77"/>
      <c r="TSJ2565" s="77"/>
      <c r="TSK2565" s="77"/>
      <c r="TSL2565" s="77"/>
      <c r="TSM2565" s="77"/>
      <c r="TSN2565" s="77"/>
      <c r="TSO2565" s="77"/>
      <c r="TSP2565" s="77"/>
      <c r="TSQ2565" s="77"/>
      <c r="TSR2565" s="77"/>
      <c r="TSS2565" s="77"/>
      <c r="TST2565" s="77"/>
      <c r="TSU2565" s="77"/>
      <c r="TSV2565" s="77"/>
      <c r="TSW2565" s="77"/>
      <c r="TSX2565" s="77"/>
      <c r="TSY2565" s="77"/>
      <c r="TSZ2565" s="77"/>
      <c r="TTA2565" s="77"/>
      <c r="TTB2565" s="77"/>
      <c r="TTC2565" s="77"/>
      <c r="TTD2565" s="77"/>
      <c r="TTE2565" s="77"/>
      <c r="TTF2565" s="77"/>
      <c r="TTG2565" s="77"/>
      <c r="TTH2565" s="77"/>
      <c r="TTI2565" s="77"/>
      <c r="TTJ2565" s="77"/>
      <c r="TTK2565" s="77"/>
      <c r="TTL2565" s="77"/>
      <c r="TTM2565" s="77"/>
      <c r="TTN2565" s="77"/>
      <c r="TTO2565" s="77"/>
      <c r="TTP2565" s="77"/>
      <c r="TTQ2565" s="77"/>
      <c r="TTR2565" s="77"/>
      <c r="TTS2565" s="77"/>
      <c r="TTT2565" s="77"/>
      <c r="TTU2565" s="77"/>
      <c r="TTV2565" s="77"/>
      <c r="TTW2565" s="77"/>
      <c r="TTX2565" s="77"/>
      <c r="TTY2565" s="77"/>
      <c r="TTZ2565" s="77"/>
      <c r="TUA2565" s="77"/>
      <c r="TUB2565" s="77"/>
      <c r="TUC2565" s="77"/>
      <c r="TUD2565" s="77"/>
      <c r="TUE2565" s="77"/>
      <c r="TUF2565" s="77"/>
      <c r="TUG2565" s="77"/>
      <c r="TUH2565" s="77"/>
      <c r="TUI2565" s="77"/>
      <c r="TUJ2565" s="77"/>
      <c r="TUK2565" s="77"/>
      <c r="TUL2565" s="77"/>
      <c r="TUM2565" s="77"/>
      <c r="TUN2565" s="77"/>
      <c r="TUO2565" s="77"/>
      <c r="TUP2565" s="77"/>
      <c r="TUQ2565" s="77"/>
      <c r="TUR2565" s="77"/>
      <c r="TUS2565" s="77"/>
      <c r="TUT2565" s="77"/>
      <c r="TUU2565" s="77"/>
      <c r="TUV2565" s="77"/>
      <c r="TUW2565" s="77"/>
      <c r="TUX2565" s="77"/>
      <c r="TUY2565" s="77"/>
      <c r="TUZ2565" s="77"/>
      <c r="TVA2565" s="77"/>
      <c r="TVB2565" s="77"/>
      <c r="TVC2565" s="77"/>
      <c r="TVD2565" s="77"/>
      <c r="TVE2565" s="77"/>
      <c r="TVF2565" s="77"/>
      <c r="TVG2565" s="77"/>
      <c r="TVH2565" s="77"/>
      <c r="TVI2565" s="77"/>
      <c r="TVJ2565" s="77"/>
      <c r="TVK2565" s="77"/>
      <c r="TVL2565" s="77"/>
      <c r="TVM2565" s="77"/>
      <c r="TVN2565" s="77"/>
      <c r="TVO2565" s="77"/>
      <c r="TVP2565" s="77"/>
      <c r="TVQ2565" s="77"/>
      <c r="TVR2565" s="77"/>
      <c r="TVS2565" s="77"/>
      <c r="TVT2565" s="77"/>
      <c r="TVU2565" s="77"/>
      <c r="TVV2565" s="77"/>
      <c r="TVW2565" s="77"/>
      <c r="TVX2565" s="77"/>
      <c r="TVY2565" s="77"/>
      <c r="TVZ2565" s="77"/>
      <c r="TWA2565" s="77"/>
      <c r="TWB2565" s="77"/>
      <c r="TWC2565" s="77"/>
      <c r="TWD2565" s="77"/>
      <c r="TWE2565" s="77"/>
      <c r="TWF2565" s="77"/>
      <c r="TWG2565" s="77"/>
      <c r="TWH2565" s="77"/>
      <c r="TWI2565" s="77"/>
      <c r="TWJ2565" s="77"/>
      <c r="TWK2565" s="77"/>
      <c r="TWL2565" s="77"/>
      <c r="TWM2565" s="77"/>
      <c r="TWN2565" s="77"/>
      <c r="TWO2565" s="77"/>
      <c r="TWP2565" s="77"/>
      <c r="TWQ2565" s="77"/>
      <c r="TWR2565" s="77"/>
      <c r="TWS2565" s="77"/>
      <c r="TWT2565" s="77"/>
      <c r="TWU2565" s="77"/>
      <c r="TWV2565" s="77"/>
      <c r="TWW2565" s="77"/>
      <c r="TWX2565" s="77"/>
      <c r="TWY2565" s="77"/>
      <c r="TWZ2565" s="77"/>
      <c r="TXA2565" s="77"/>
      <c r="TXB2565" s="77"/>
      <c r="TXC2565" s="77"/>
      <c r="TXD2565" s="77"/>
      <c r="TXE2565" s="77"/>
      <c r="TXF2565" s="77"/>
      <c r="TXG2565" s="77"/>
      <c r="TXH2565" s="77"/>
      <c r="TXI2565" s="77"/>
      <c r="TXJ2565" s="77"/>
      <c r="TXK2565" s="77"/>
      <c r="TXL2565" s="77"/>
      <c r="TXM2565" s="77"/>
      <c r="TXN2565" s="77"/>
      <c r="TXO2565" s="77"/>
      <c r="TXP2565" s="77"/>
      <c r="TXQ2565" s="77"/>
      <c r="TXR2565" s="77"/>
      <c r="TXS2565" s="77"/>
      <c r="TXT2565" s="77"/>
      <c r="TXU2565" s="77"/>
      <c r="TXV2565" s="77"/>
      <c r="TXW2565" s="77"/>
      <c r="TXX2565" s="77"/>
      <c r="TXY2565" s="77"/>
      <c r="TXZ2565" s="77"/>
      <c r="TYA2565" s="77"/>
      <c r="TYB2565" s="77"/>
      <c r="TYC2565" s="77"/>
      <c r="TYD2565" s="77"/>
      <c r="TYE2565" s="77"/>
      <c r="TYF2565" s="77"/>
      <c r="TYG2565" s="77"/>
      <c r="TYH2565" s="77"/>
      <c r="TYI2565" s="77"/>
      <c r="TYJ2565" s="77"/>
      <c r="TYK2565" s="77"/>
      <c r="TYL2565" s="77"/>
      <c r="TYM2565" s="77"/>
      <c r="TYN2565" s="77"/>
      <c r="TYO2565" s="77"/>
      <c r="TYP2565" s="77"/>
      <c r="TYQ2565" s="77"/>
      <c r="TYR2565" s="77"/>
      <c r="TYS2565" s="77"/>
      <c r="TYT2565" s="77"/>
      <c r="TYU2565" s="77"/>
      <c r="TYV2565" s="77"/>
      <c r="TYW2565" s="77"/>
      <c r="TYX2565" s="77"/>
      <c r="TYY2565" s="77"/>
      <c r="TYZ2565" s="77"/>
      <c r="TZA2565" s="77"/>
      <c r="TZB2565" s="77"/>
      <c r="TZC2565" s="77"/>
      <c r="TZD2565" s="77"/>
      <c r="TZE2565" s="77"/>
      <c r="TZF2565" s="77"/>
      <c r="TZG2565" s="77"/>
      <c r="TZH2565" s="77"/>
      <c r="TZI2565" s="77"/>
      <c r="TZJ2565" s="77"/>
      <c r="TZK2565" s="77"/>
      <c r="TZL2565" s="77"/>
      <c r="TZM2565" s="77"/>
      <c r="TZN2565" s="77"/>
      <c r="TZO2565" s="77"/>
      <c r="TZP2565" s="77"/>
      <c r="TZQ2565" s="77"/>
      <c r="TZR2565" s="77"/>
      <c r="TZS2565" s="77"/>
      <c r="TZT2565" s="77"/>
      <c r="TZU2565" s="77"/>
      <c r="TZV2565" s="77"/>
      <c r="TZW2565" s="77"/>
      <c r="TZX2565" s="77"/>
      <c r="TZY2565" s="77"/>
      <c r="TZZ2565" s="77"/>
      <c r="UAA2565" s="77"/>
      <c r="UAB2565" s="77"/>
      <c r="UAC2565" s="77"/>
      <c r="UAD2565" s="77"/>
      <c r="UAE2565" s="77"/>
      <c r="UAF2565" s="77"/>
      <c r="UAG2565" s="77"/>
      <c r="UAH2565" s="77"/>
      <c r="UAI2565" s="77"/>
      <c r="UAJ2565" s="77"/>
      <c r="UAK2565" s="77"/>
      <c r="UAL2565" s="77"/>
      <c r="UAM2565" s="77"/>
      <c r="UAN2565" s="77"/>
      <c r="UAO2565" s="77"/>
      <c r="UAP2565" s="77"/>
      <c r="UAQ2565" s="77"/>
      <c r="UAR2565" s="77"/>
      <c r="UAS2565" s="77"/>
      <c r="UAT2565" s="77"/>
      <c r="UAU2565" s="77"/>
      <c r="UAV2565" s="77"/>
      <c r="UAW2565" s="77"/>
      <c r="UAX2565" s="77"/>
      <c r="UAY2565" s="77"/>
      <c r="UAZ2565" s="77"/>
      <c r="UBA2565" s="77"/>
      <c r="UBB2565" s="77"/>
      <c r="UBC2565" s="77"/>
      <c r="UBD2565" s="77"/>
      <c r="UBE2565" s="77"/>
      <c r="UBF2565" s="77"/>
      <c r="UBG2565" s="77"/>
      <c r="UBH2565" s="77"/>
      <c r="UBI2565" s="77"/>
      <c r="UBJ2565" s="77"/>
      <c r="UBK2565" s="77"/>
      <c r="UBL2565" s="77"/>
      <c r="UBM2565" s="77"/>
      <c r="UBN2565" s="77"/>
      <c r="UBO2565" s="77"/>
      <c r="UBP2565" s="77"/>
      <c r="UBQ2565" s="77"/>
      <c r="UBR2565" s="77"/>
      <c r="UBS2565" s="77"/>
      <c r="UBT2565" s="77"/>
      <c r="UBU2565" s="77"/>
      <c r="UBV2565" s="77"/>
      <c r="UBW2565" s="77"/>
      <c r="UBX2565" s="77"/>
      <c r="UBY2565" s="77"/>
      <c r="UBZ2565" s="77"/>
      <c r="UCA2565" s="77"/>
      <c r="UCB2565" s="77"/>
      <c r="UCC2565" s="77"/>
      <c r="UCD2565" s="77"/>
      <c r="UCE2565" s="77"/>
      <c r="UCF2565" s="77"/>
      <c r="UCG2565" s="77"/>
      <c r="UCH2565" s="77"/>
      <c r="UCI2565" s="77"/>
      <c r="UCJ2565" s="77"/>
      <c r="UCK2565" s="77"/>
      <c r="UCL2565" s="77"/>
      <c r="UCM2565" s="77"/>
      <c r="UCN2565" s="77"/>
      <c r="UCO2565" s="77"/>
      <c r="UCP2565" s="77"/>
      <c r="UCQ2565" s="77"/>
      <c r="UCR2565" s="77"/>
      <c r="UCS2565" s="77"/>
      <c r="UCT2565" s="77"/>
      <c r="UCU2565" s="77"/>
      <c r="UCV2565" s="77"/>
      <c r="UCW2565" s="77"/>
      <c r="UCX2565" s="77"/>
      <c r="UCY2565" s="77"/>
      <c r="UCZ2565" s="77"/>
      <c r="UDA2565" s="77"/>
      <c r="UDB2565" s="77"/>
      <c r="UDC2565" s="77"/>
      <c r="UDD2565" s="77"/>
      <c r="UDE2565" s="77"/>
      <c r="UDF2565" s="77"/>
      <c r="UDG2565" s="77"/>
      <c r="UDH2565" s="77"/>
      <c r="UDI2565" s="77"/>
      <c r="UDJ2565" s="77"/>
      <c r="UDK2565" s="77"/>
      <c r="UDL2565" s="77"/>
      <c r="UDM2565" s="77"/>
      <c r="UDN2565" s="77"/>
      <c r="UDO2565" s="77"/>
      <c r="UDP2565" s="77"/>
      <c r="UDQ2565" s="77"/>
      <c r="UDR2565" s="77"/>
      <c r="UDS2565" s="77"/>
      <c r="UDT2565" s="77"/>
      <c r="UDU2565" s="77"/>
      <c r="UDV2565" s="77"/>
      <c r="UDW2565" s="77"/>
      <c r="UDX2565" s="77"/>
      <c r="UDY2565" s="77"/>
      <c r="UDZ2565" s="77"/>
      <c r="UEA2565" s="77"/>
      <c r="UEB2565" s="77"/>
      <c r="UEC2565" s="77"/>
      <c r="UED2565" s="77"/>
      <c r="UEE2565" s="77"/>
      <c r="UEF2565" s="77"/>
      <c r="UEG2565" s="77"/>
      <c r="UEH2565" s="77"/>
      <c r="UEI2565" s="77"/>
      <c r="UEJ2565" s="77"/>
      <c r="UEK2565" s="77"/>
      <c r="UEL2565" s="77"/>
      <c r="UEM2565" s="77"/>
      <c r="UEN2565" s="77"/>
      <c r="UEO2565" s="77"/>
      <c r="UEP2565" s="77"/>
      <c r="UEQ2565" s="77"/>
      <c r="UER2565" s="77"/>
      <c r="UES2565" s="77"/>
      <c r="UET2565" s="77"/>
      <c r="UEU2565" s="77"/>
      <c r="UEV2565" s="77"/>
      <c r="UEW2565" s="77"/>
      <c r="UEX2565" s="77"/>
      <c r="UEY2565" s="77"/>
      <c r="UEZ2565" s="77"/>
      <c r="UFA2565" s="77"/>
      <c r="UFB2565" s="77"/>
      <c r="UFC2565" s="77"/>
      <c r="UFD2565" s="77"/>
      <c r="UFE2565" s="77"/>
      <c r="UFF2565" s="77"/>
      <c r="UFG2565" s="77"/>
      <c r="UFH2565" s="77"/>
      <c r="UFI2565" s="77"/>
      <c r="UFJ2565" s="77"/>
      <c r="UFK2565" s="77"/>
      <c r="UFL2565" s="77"/>
      <c r="UFM2565" s="77"/>
      <c r="UFN2565" s="77"/>
      <c r="UFO2565" s="77"/>
      <c r="UFP2565" s="77"/>
      <c r="UFQ2565" s="77"/>
      <c r="UFR2565" s="77"/>
      <c r="UFS2565" s="77"/>
      <c r="UFT2565" s="77"/>
      <c r="UFU2565" s="77"/>
      <c r="UFV2565" s="77"/>
      <c r="UFW2565" s="77"/>
      <c r="UFX2565" s="77"/>
      <c r="UFY2565" s="77"/>
      <c r="UFZ2565" s="77"/>
      <c r="UGA2565" s="77"/>
      <c r="UGB2565" s="77"/>
      <c r="UGC2565" s="77"/>
      <c r="UGD2565" s="77"/>
      <c r="UGE2565" s="77"/>
      <c r="UGF2565" s="77"/>
      <c r="UGG2565" s="77"/>
      <c r="UGH2565" s="77"/>
      <c r="UGI2565" s="77"/>
      <c r="UGJ2565" s="77"/>
      <c r="UGK2565" s="77"/>
      <c r="UGL2565" s="77"/>
      <c r="UGM2565" s="77"/>
      <c r="UGN2565" s="77"/>
      <c r="UGO2565" s="77"/>
      <c r="UGP2565" s="77"/>
      <c r="UGQ2565" s="77"/>
      <c r="UGR2565" s="77"/>
      <c r="UGS2565" s="77"/>
      <c r="UGT2565" s="77"/>
      <c r="UGU2565" s="77"/>
      <c r="UGV2565" s="77"/>
      <c r="UGW2565" s="77"/>
      <c r="UGX2565" s="77"/>
      <c r="UGY2565" s="77"/>
      <c r="UGZ2565" s="77"/>
      <c r="UHA2565" s="77"/>
      <c r="UHB2565" s="77"/>
      <c r="UHC2565" s="77"/>
      <c r="UHD2565" s="77"/>
      <c r="UHE2565" s="77"/>
      <c r="UHF2565" s="77"/>
      <c r="UHG2565" s="77"/>
      <c r="UHH2565" s="77"/>
      <c r="UHI2565" s="77"/>
      <c r="UHJ2565" s="77"/>
      <c r="UHK2565" s="77"/>
      <c r="UHL2565" s="77"/>
      <c r="UHM2565" s="77"/>
      <c r="UHN2565" s="77"/>
      <c r="UHO2565" s="77"/>
      <c r="UHP2565" s="77"/>
      <c r="UHQ2565" s="77"/>
      <c r="UHR2565" s="77"/>
      <c r="UHS2565" s="77"/>
      <c r="UHT2565" s="77"/>
      <c r="UHU2565" s="77"/>
      <c r="UHV2565" s="77"/>
      <c r="UHW2565" s="77"/>
      <c r="UHX2565" s="77"/>
      <c r="UHY2565" s="77"/>
      <c r="UHZ2565" s="77"/>
      <c r="UIA2565" s="77"/>
      <c r="UIB2565" s="77"/>
      <c r="UIC2565" s="77"/>
      <c r="UID2565" s="77"/>
      <c r="UIE2565" s="77"/>
      <c r="UIF2565" s="77"/>
      <c r="UIG2565" s="77"/>
      <c r="UIH2565" s="77"/>
      <c r="UII2565" s="77"/>
      <c r="UIJ2565" s="77"/>
      <c r="UIK2565" s="77"/>
      <c r="UIL2565" s="77"/>
      <c r="UIM2565" s="77"/>
      <c r="UIN2565" s="77"/>
      <c r="UIO2565" s="77"/>
      <c r="UIP2565" s="77"/>
      <c r="UIQ2565" s="77"/>
      <c r="UIR2565" s="77"/>
      <c r="UIS2565" s="77"/>
      <c r="UIT2565" s="77"/>
      <c r="UIU2565" s="77"/>
      <c r="UIV2565" s="77"/>
      <c r="UIW2565" s="77"/>
      <c r="UIX2565" s="77"/>
      <c r="UIY2565" s="77"/>
      <c r="UIZ2565" s="77"/>
      <c r="UJA2565" s="77"/>
      <c r="UJB2565" s="77"/>
      <c r="UJC2565" s="77"/>
      <c r="UJD2565" s="77"/>
      <c r="UJE2565" s="77"/>
      <c r="UJF2565" s="77"/>
      <c r="UJG2565" s="77"/>
      <c r="UJH2565" s="77"/>
      <c r="UJI2565" s="77"/>
      <c r="UJJ2565" s="77"/>
      <c r="UJK2565" s="77"/>
      <c r="UJL2565" s="77"/>
      <c r="UJM2565" s="77"/>
      <c r="UJN2565" s="77"/>
      <c r="UJO2565" s="77"/>
      <c r="UJP2565" s="77"/>
      <c r="UJQ2565" s="77"/>
      <c r="UJR2565" s="77"/>
      <c r="UJS2565" s="77"/>
      <c r="UJT2565" s="77"/>
      <c r="UJU2565" s="77"/>
      <c r="UJV2565" s="77"/>
      <c r="UJW2565" s="77"/>
      <c r="UJX2565" s="77"/>
      <c r="UJY2565" s="77"/>
      <c r="UJZ2565" s="77"/>
      <c r="UKA2565" s="77"/>
      <c r="UKB2565" s="77"/>
      <c r="UKC2565" s="77"/>
      <c r="UKD2565" s="77"/>
      <c r="UKE2565" s="77"/>
      <c r="UKF2565" s="77"/>
      <c r="UKG2565" s="77"/>
      <c r="UKH2565" s="77"/>
      <c r="UKI2565" s="77"/>
      <c r="UKJ2565" s="77"/>
      <c r="UKK2565" s="77"/>
      <c r="UKL2565" s="77"/>
      <c r="UKM2565" s="77"/>
      <c r="UKN2565" s="77"/>
      <c r="UKO2565" s="77"/>
      <c r="UKP2565" s="77"/>
      <c r="UKQ2565" s="77"/>
      <c r="UKR2565" s="77"/>
      <c r="UKS2565" s="77"/>
      <c r="UKT2565" s="77"/>
      <c r="UKU2565" s="77"/>
      <c r="UKV2565" s="77"/>
      <c r="UKW2565" s="77"/>
      <c r="UKX2565" s="77"/>
      <c r="UKY2565" s="77"/>
      <c r="UKZ2565" s="77"/>
      <c r="ULA2565" s="77"/>
      <c r="ULB2565" s="77"/>
      <c r="ULC2565" s="77"/>
      <c r="ULD2565" s="77"/>
      <c r="ULE2565" s="77"/>
      <c r="ULF2565" s="77"/>
      <c r="ULG2565" s="77"/>
      <c r="ULH2565" s="77"/>
      <c r="ULI2565" s="77"/>
      <c r="ULJ2565" s="77"/>
      <c r="ULK2565" s="77"/>
      <c r="ULL2565" s="77"/>
      <c r="ULM2565" s="77"/>
      <c r="ULN2565" s="77"/>
      <c r="ULO2565" s="77"/>
      <c r="ULP2565" s="77"/>
      <c r="ULQ2565" s="77"/>
      <c r="ULR2565" s="77"/>
      <c r="ULS2565" s="77"/>
      <c r="ULT2565" s="77"/>
      <c r="ULU2565" s="77"/>
      <c r="ULV2565" s="77"/>
      <c r="ULW2565" s="77"/>
      <c r="ULX2565" s="77"/>
      <c r="ULY2565" s="77"/>
      <c r="ULZ2565" s="77"/>
      <c r="UMA2565" s="77"/>
      <c r="UMB2565" s="77"/>
      <c r="UMC2565" s="77"/>
      <c r="UMD2565" s="77"/>
      <c r="UME2565" s="77"/>
      <c r="UMF2565" s="77"/>
      <c r="UMG2565" s="77"/>
      <c r="UMH2565" s="77"/>
      <c r="UMI2565" s="77"/>
      <c r="UMJ2565" s="77"/>
      <c r="UMK2565" s="77"/>
      <c r="UML2565" s="77"/>
      <c r="UMM2565" s="77"/>
      <c r="UMN2565" s="77"/>
      <c r="UMO2565" s="77"/>
      <c r="UMP2565" s="77"/>
      <c r="UMQ2565" s="77"/>
      <c r="UMR2565" s="77"/>
      <c r="UMS2565" s="77"/>
      <c r="UMT2565" s="77"/>
      <c r="UMU2565" s="77"/>
      <c r="UMV2565" s="77"/>
      <c r="UMW2565" s="77"/>
      <c r="UMX2565" s="77"/>
      <c r="UMY2565" s="77"/>
      <c r="UMZ2565" s="77"/>
      <c r="UNA2565" s="77"/>
      <c r="UNB2565" s="77"/>
      <c r="UNC2565" s="77"/>
      <c r="UND2565" s="77"/>
      <c r="UNE2565" s="77"/>
      <c r="UNF2565" s="77"/>
      <c r="UNG2565" s="77"/>
      <c r="UNH2565" s="77"/>
      <c r="UNI2565" s="77"/>
      <c r="UNJ2565" s="77"/>
      <c r="UNK2565" s="77"/>
      <c r="UNL2565" s="77"/>
      <c r="UNM2565" s="77"/>
      <c r="UNN2565" s="77"/>
      <c r="UNO2565" s="77"/>
      <c r="UNP2565" s="77"/>
      <c r="UNQ2565" s="77"/>
      <c r="UNR2565" s="77"/>
      <c r="UNS2565" s="77"/>
      <c r="UNT2565" s="77"/>
      <c r="UNU2565" s="77"/>
      <c r="UNV2565" s="77"/>
      <c r="UNW2565" s="77"/>
      <c r="UNX2565" s="77"/>
      <c r="UNY2565" s="77"/>
      <c r="UNZ2565" s="77"/>
      <c r="UOA2565" s="77"/>
      <c r="UOB2565" s="77"/>
      <c r="UOC2565" s="77"/>
      <c r="UOD2565" s="77"/>
      <c r="UOE2565" s="77"/>
      <c r="UOF2565" s="77"/>
      <c r="UOG2565" s="77"/>
      <c r="UOH2565" s="77"/>
      <c r="UOI2565" s="77"/>
      <c r="UOJ2565" s="77"/>
      <c r="UOK2565" s="77"/>
      <c r="UOL2565" s="77"/>
      <c r="UOM2565" s="77"/>
      <c r="UON2565" s="77"/>
      <c r="UOO2565" s="77"/>
      <c r="UOP2565" s="77"/>
      <c r="UOQ2565" s="77"/>
      <c r="UOR2565" s="77"/>
      <c r="UOS2565" s="77"/>
      <c r="UOT2565" s="77"/>
      <c r="UOU2565" s="77"/>
      <c r="UOV2565" s="77"/>
      <c r="UOW2565" s="77"/>
      <c r="UOX2565" s="77"/>
      <c r="UOY2565" s="77"/>
      <c r="UOZ2565" s="77"/>
      <c r="UPA2565" s="77"/>
      <c r="UPB2565" s="77"/>
      <c r="UPC2565" s="77"/>
      <c r="UPD2565" s="77"/>
      <c r="UPE2565" s="77"/>
      <c r="UPF2565" s="77"/>
      <c r="UPG2565" s="77"/>
      <c r="UPH2565" s="77"/>
      <c r="UPI2565" s="77"/>
      <c r="UPJ2565" s="77"/>
      <c r="UPK2565" s="77"/>
      <c r="UPL2565" s="77"/>
      <c r="UPM2565" s="77"/>
      <c r="UPN2565" s="77"/>
      <c r="UPO2565" s="77"/>
      <c r="UPP2565" s="77"/>
      <c r="UPQ2565" s="77"/>
      <c r="UPR2565" s="77"/>
      <c r="UPS2565" s="77"/>
      <c r="UPT2565" s="77"/>
      <c r="UPU2565" s="77"/>
      <c r="UPV2565" s="77"/>
      <c r="UPW2565" s="77"/>
      <c r="UPX2565" s="77"/>
      <c r="UPY2565" s="77"/>
      <c r="UPZ2565" s="77"/>
      <c r="UQA2565" s="77"/>
      <c r="UQB2565" s="77"/>
      <c r="UQC2565" s="77"/>
      <c r="UQD2565" s="77"/>
      <c r="UQE2565" s="77"/>
      <c r="UQF2565" s="77"/>
      <c r="UQG2565" s="77"/>
      <c r="UQH2565" s="77"/>
      <c r="UQI2565" s="77"/>
      <c r="UQJ2565" s="77"/>
      <c r="UQK2565" s="77"/>
      <c r="UQL2565" s="77"/>
      <c r="UQM2565" s="77"/>
      <c r="UQN2565" s="77"/>
      <c r="UQO2565" s="77"/>
      <c r="UQP2565" s="77"/>
      <c r="UQQ2565" s="77"/>
      <c r="UQR2565" s="77"/>
      <c r="UQS2565" s="77"/>
      <c r="UQT2565" s="77"/>
      <c r="UQU2565" s="77"/>
      <c r="UQV2565" s="77"/>
      <c r="UQW2565" s="77"/>
      <c r="UQX2565" s="77"/>
      <c r="UQY2565" s="77"/>
      <c r="UQZ2565" s="77"/>
      <c r="URA2565" s="77"/>
      <c r="URB2565" s="77"/>
      <c r="URC2565" s="77"/>
      <c r="URD2565" s="77"/>
      <c r="URE2565" s="77"/>
      <c r="URF2565" s="77"/>
      <c r="URG2565" s="77"/>
      <c r="URH2565" s="77"/>
      <c r="URI2565" s="77"/>
      <c r="URJ2565" s="77"/>
      <c r="URK2565" s="77"/>
      <c r="URL2565" s="77"/>
      <c r="URM2565" s="77"/>
      <c r="URN2565" s="77"/>
      <c r="URO2565" s="77"/>
      <c r="URP2565" s="77"/>
      <c r="URQ2565" s="77"/>
      <c r="URR2565" s="77"/>
      <c r="URS2565" s="77"/>
      <c r="URT2565" s="77"/>
      <c r="URU2565" s="77"/>
      <c r="URV2565" s="77"/>
      <c r="URW2565" s="77"/>
      <c r="URX2565" s="77"/>
      <c r="URY2565" s="77"/>
      <c r="URZ2565" s="77"/>
      <c r="USA2565" s="77"/>
      <c r="USB2565" s="77"/>
      <c r="USC2565" s="77"/>
      <c r="USD2565" s="77"/>
      <c r="USE2565" s="77"/>
      <c r="USF2565" s="77"/>
      <c r="USG2565" s="77"/>
      <c r="USH2565" s="77"/>
      <c r="USI2565" s="77"/>
      <c r="USJ2565" s="77"/>
      <c r="USK2565" s="77"/>
      <c r="USL2565" s="77"/>
      <c r="USM2565" s="77"/>
      <c r="USN2565" s="77"/>
      <c r="USO2565" s="77"/>
      <c r="USP2565" s="77"/>
      <c r="USQ2565" s="77"/>
      <c r="USR2565" s="77"/>
      <c r="USS2565" s="77"/>
      <c r="UST2565" s="77"/>
      <c r="USU2565" s="77"/>
      <c r="USV2565" s="77"/>
      <c r="USW2565" s="77"/>
      <c r="USX2565" s="77"/>
      <c r="USY2565" s="77"/>
      <c r="USZ2565" s="77"/>
      <c r="UTA2565" s="77"/>
      <c r="UTB2565" s="77"/>
      <c r="UTC2565" s="77"/>
      <c r="UTD2565" s="77"/>
      <c r="UTE2565" s="77"/>
      <c r="UTF2565" s="77"/>
      <c r="UTG2565" s="77"/>
      <c r="UTH2565" s="77"/>
      <c r="UTI2565" s="77"/>
      <c r="UTJ2565" s="77"/>
      <c r="UTK2565" s="77"/>
      <c r="UTL2565" s="77"/>
      <c r="UTM2565" s="77"/>
      <c r="UTN2565" s="77"/>
      <c r="UTO2565" s="77"/>
      <c r="UTP2565" s="77"/>
      <c r="UTQ2565" s="77"/>
      <c r="UTR2565" s="77"/>
      <c r="UTS2565" s="77"/>
      <c r="UTT2565" s="77"/>
      <c r="UTU2565" s="77"/>
      <c r="UTV2565" s="77"/>
      <c r="UTW2565" s="77"/>
      <c r="UTX2565" s="77"/>
      <c r="UTY2565" s="77"/>
      <c r="UTZ2565" s="77"/>
      <c r="UUA2565" s="77"/>
      <c r="UUB2565" s="77"/>
      <c r="UUC2565" s="77"/>
      <c r="UUD2565" s="77"/>
      <c r="UUE2565" s="77"/>
      <c r="UUF2565" s="77"/>
      <c r="UUG2565" s="77"/>
      <c r="UUH2565" s="77"/>
      <c r="UUI2565" s="77"/>
      <c r="UUJ2565" s="77"/>
      <c r="UUK2565" s="77"/>
      <c r="UUL2565" s="77"/>
      <c r="UUM2565" s="77"/>
      <c r="UUN2565" s="77"/>
      <c r="UUO2565" s="77"/>
      <c r="UUP2565" s="77"/>
      <c r="UUQ2565" s="77"/>
      <c r="UUR2565" s="77"/>
      <c r="UUS2565" s="77"/>
      <c r="UUT2565" s="77"/>
      <c r="UUU2565" s="77"/>
      <c r="UUV2565" s="77"/>
      <c r="UUW2565" s="77"/>
      <c r="UUX2565" s="77"/>
      <c r="UUY2565" s="77"/>
      <c r="UUZ2565" s="77"/>
      <c r="UVA2565" s="77"/>
      <c r="UVB2565" s="77"/>
      <c r="UVC2565" s="77"/>
      <c r="UVD2565" s="77"/>
      <c r="UVE2565" s="77"/>
      <c r="UVF2565" s="77"/>
      <c r="UVG2565" s="77"/>
      <c r="UVH2565" s="77"/>
      <c r="UVI2565" s="77"/>
      <c r="UVJ2565" s="77"/>
      <c r="UVK2565" s="77"/>
      <c r="UVL2565" s="77"/>
      <c r="UVM2565" s="77"/>
      <c r="UVN2565" s="77"/>
      <c r="UVO2565" s="77"/>
      <c r="UVP2565" s="77"/>
      <c r="UVQ2565" s="77"/>
      <c r="UVR2565" s="77"/>
      <c r="UVS2565" s="77"/>
      <c r="UVT2565" s="77"/>
      <c r="UVU2565" s="77"/>
      <c r="UVV2565" s="77"/>
      <c r="UVW2565" s="77"/>
      <c r="UVX2565" s="77"/>
      <c r="UVY2565" s="77"/>
      <c r="UVZ2565" s="77"/>
      <c r="UWA2565" s="77"/>
      <c r="UWB2565" s="77"/>
      <c r="UWC2565" s="77"/>
      <c r="UWD2565" s="77"/>
      <c r="UWE2565" s="77"/>
      <c r="UWF2565" s="77"/>
      <c r="UWG2565" s="77"/>
      <c r="UWH2565" s="77"/>
      <c r="UWI2565" s="77"/>
      <c r="UWJ2565" s="77"/>
      <c r="UWK2565" s="77"/>
      <c r="UWL2565" s="77"/>
      <c r="UWM2565" s="77"/>
      <c r="UWN2565" s="77"/>
      <c r="UWO2565" s="77"/>
      <c r="UWP2565" s="77"/>
      <c r="UWQ2565" s="77"/>
      <c r="UWR2565" s="77"/>
      <c r="UWS2565" s="77"/>
      <c r="UWT2565" s="77"/>
      <c r="UWU2565" s="77"/>
      <c r="UWV2565" s="77"/>
      <c r="UWW2565" s="77"/>
      <c r="UWX2565" s="77"/>
      <c r="UWY2565" s="77"/>
      <c r="UWZ2565" s="77"/>
      <c r="UXA2565" s="77"/>
      <c r="UXB2565" s="77"/>
      <c r="UXC2565" s="77"/>
      <c r="UXD2565" s="77"/>
      <c r="UXE2565" s="77"/>
      <c r="UXF2565" s="77"/>
      <c r="UXG2565" s="77"/>
      <c r="UXH2565" s="77"/>
      <c r="UXI2565" s="77"/>
      <c r="UXJ2565" s="77"/>
      <c r="UXK2565" s="77"/>
      <c r="UXL2565" s="77"/>
      <c r="UXM2565" s="77"/>
      <c r="UXN2565" s="77"/>
      <c r="UXO2565" s="77"/>
      <c r="UXP2565" s="77"/>
      <c r="UXQ2565" s="77"/>
      <c r="UXR2565" s="77"/>
      <c r="UXS2565" s="77"/>
      <c r="UXT2565" s="77"/>
      <c r="UXU2565" s="77"/>
      <c r="UXV2565" s="77"/>
      <c r="UXW2565" s="77"/>
      <c r="UXX2565" s="77"/>
      <c r="UXY2565" s="77"/>
      <c r="UXZ2565" s="77"/>
      <c r="UYA2565" s="77"/>
      <c r="UYB2565" s="77"/>
      <c r="UYC2565" s="77"/>
      <c r="UYD2565" s="77"/>
      <c r="UYE2565" s="77"/>
      <c r="UYF2565" s="77"/>
      <c r="UYG2565" s="77"/>
      <c r="UYH2565" s="77"/>
      <c r="UYI2565" s="77"/>
      <c r="UYJ2565" s="77"/>
      <c r="UYK2565" s="77"/>
      <c r="UYL2565" s="77"/>
      <c r="UYM2565" s="77"/>
      <c r="UYN2565" s="77"/>
      <c r="UYO2565" s="77"/>
      <c r="UYP2565" s="77"/>
      <c r="UYQ2565" s="77"/>
      <c r="UYR2565" s="77"/>
      <c r="UYS2565" s="77"/>
      <c r="UYT2565" s="77"/>
      <c r="UYU2565" s="77"/>
      <c r="UYV2565" s="77"/>
      <c r="UYW2565" s="77"/>
      <c r="UYX2565" s="77"/>
      <c r="UYY2565" s="77"/>
      <c r="UYZ2565" s="77"/>
      <c r="UZA2565" s="77"/>
      <c r="UZB2565" s="77"/>
      <c r="UZC2565" s="77"/>
      <c r="UZD2565" s="77"/>
      <c r="UZE2565" s="77"/>
      <c r="UZF2565" s="77"/>
      <c r="UZG2565" s="77"/>
      <c r="UZH2565" s="77"/>
      <c r="UZI2565" s="77"/>
      <c r="UZJ2565" s="77"/>
      <c r="UZK2565" s="77"/>
      <c r="UZL2565" s="77"/>
      <c r="UZM2565" s="77"/>
      <c r="UZN2565" s="77"/>
      <c r="UZO2565" s="77"/>
      <c r="UZP2565" s="77"/>
      <c r="UZQ2565" s="77"/>
      <c r="UZR2565" s="77"/>
      <c r="UZS2565" s="77"/>
      <c r="UZT2565" s="77"/>
      <c r="UZU2565" s="77"/>
      <c r="UZV2565" s="77"/>
      <c r="UZW2565" s="77"/>
      <c r="UZX2565" s="77"/>
      <c r="UZY2565" s="77"/>
      <c r="UZZ2565" s="77"/>
      <c r="VAA2565" s="77"/>
      <c r="VAB2565" s="77"/>
      <c r="VAC2565" s="77"/>
      <c r="VAD2565" s="77"/>
      <c r="VAE2565" s="77"/>
      <c r="VAF2565" s="77"/>
      <c r="VAG2565" s="77"/>
      <c r="VAH2565" s="77"/>
      <c r="VAI2565" s="77"/>
      <c r="VAJ2565" s="77"/>
      <c r="VAK2565" s="77"/>
      <c r="VAL2565" s="77"/>
      <c r="VAM2565" s="77"/>
      <c r="VAN2565" s="77"/>
      <c r="VAO2565" s="77"/>
      <c r="VAP2565" s="77"/>
      <c r="VAQ2565" s="77"/>
      <c r="VAR2565" s="77"/>
      <c r="VAS2565" s="77"/>
      <c r="VAT2565" s="77"/>
      <c r="VAU2565" s="77"/>
      <c r="VAV2565" s="77"/>
      <c r="VAW2565" s="77"/>
      <c r="VAX2565" s="77"/>
      <c r="VAY2565" s="77"/>
      <c r="VAZ2565" s="77"/>
      <c r="VBA2565" s="77"/>
      <c r="VBB2565" s="77"/>
      <c r="VBC2565" s="77"/>
      <c r="VBD2565" s="77"/>
      <c r="VBE2565" s="77"/>
      <c r="VBF2565" s="77"/>
      <c r="VBG2565" s="77"/>
      <c r="VBH2565" s="77"/>
      <c r="VBI2565" s="77"/>
      <c r="VBJ2565" s="77"/>
      <c r="VBK2565" s="77"/>
      <c r="VBL2565" s="77"/>
      <c r="VBM2565" s="77"/>
      <c r="VBN2565" s="77"/>
      <c r="VBO2565" s="77"/>
      <c r="VBP2565" s="77"/>
      <c r="VBQ2565" s="77"/>
      <c r="VBR2565" s="77"/>
      <c r="VBS2565" s="77"/>
      <c r="VBT2565" s="77"/>
      <c r="VBU2565" s="77"/>
      <c r="VBV2565" s="77"/>
      <c r="VBW2565" s="77"/>
      <c r="VBX2565" s="77"/>
      <c r="VBY2565" s="77"/>
      <c r="VBZ2565" s="77"/>
      <c r="VCA2565" s="77"/>
      <c r="VCB2565" s="77"/>
      <c r="VCC2565" s="77"/>
      <c r="VCD2565" s="77"/>
      <c r="VCE2565" s="77"/>
      <c r="VCF2565" s="77"/>
      <c r="VCG2565" s="77"/>
      <c r="VCH2565" s="77"/>
      <c r="VCI2565" s="77"/>
      <c r="VCJ2565" s="77"/>
      <c r="VCK2565" s="77"/>
      <c r="VCL2565" s="77"/>
      <c r="VCM2565" s="77"/>
      <c r="VCN2565" s="77"/>
      <c r="VCO2565" s="77"/>
      <c r="VCP2565" s="77"/>
      <c r="VCQ2565" s="77"/>
      <c r="VCR2565" s="77"/>
      <c r="VCS2565" s="77"/>
      <c r="VCT2565" s="77"/>
      <c r="VCU2565" s="77"/>
      <c r="VCV2565" s="77"/>
      <c r="VCW2565" s="77"/>
      <c r="VCX2565" s="77"/>
      <c r="VCY2565" s="77"/>
      <c r="VCZ2565" s="77"/>
      <c r="VDA2565" s="77"/>
      <c r="VDB2565" s="77"/>
      <c r="VDC2565" s="77"/>
      <c r="VDD2565" s="77"/>
      <c r="VDE2565" s="77"/>
      <c r="VDF2565" s="77"/>
      <c r="VDG2565" s="77"/>
      <c r="VDH2565" s="77"/>
      <c r="VDI2565" s="77"/>
      <c r="VDJ2565" s="77"/>
      <c r="VDK2565" s="77"/>
      <c r="VDL2565" s="77"/>
      <c r="VDM2565" s="77"/>
      <c r="VDN2565" s="77"/>
      <c r="VDO2565" s="77"/>
      <c r="VDP2565" s="77"/>
      <c r="VDQ2565" s="77"/>
      <c r="VDR2565" s="77"/>
      <c r="VDS2565" s="77"/>
      <c r="VDT2565" s="77"/>
      <c r="VDU2565" s="77"/>
      <c r="VDV2565" s="77"/>
      <c r="VDW2565" s="77"/>
      <c r="VDX2565" s="77"/>
      <c r="VDY2565" s="77"/>
      <c r="VDZ2565" s="77"/>
      <c r="VEA2565" s="77"/>
      <c r="VEB2565" s="77"/>
      <c r="VEC2565" s="77"/>
      <c r="VED2565" s="77"/>
      <c r="VEE2565" s="77"/>
      <c r="VEF2565" s="77"/>
      <c r="VEG2565" s="77"/>
      <c r="VEH2565" s="77"/>
      <c r="VEI2565" s="77"/>
      <c r="VEJ2565" s="77"/>
      <c r="VEK2565" s="77"/>
      <c r="VEL2565" s="77"/>
      <c r="VEM2565" s="77"/>
      <c r="VEN2565" s="77"/>
      <c r="VEO2565" s="77"/>
      <c r="VEP2565" s="77"/>
      <c r="VEQ2565" s="77"/>
      <c r="VER2565" s="77"/>
      <c r="VES2565" s="77"/>
      <c r="VET2565" s="77"/>
      <c r="VEU2565" s="77"/>
      <c r="VEV2565" s="77"/>
      <c r="VEW2565" s="77"/>
      <c r="VEX2565" s="77"/>
      <c r="VEY2565" s="77"/>
      <c r="VEZ2565" s="77"/>
      <c r="VFA2565" s="77"/>
      <c r="VFB2565" s="77"/>
      <c r="VFC2565" s="77"/>
      <c r="VFD2565" s="77"/>
      <c r="VFE2565" s="77"/>
      <c r="VFF2565" s="77"/>
      <c r="VFG2565" s="77"/>
      <c r="VFH2565" s="77"/>
      <c r="VFI2565" s="77"/>
      <c r="VFJ2565" s="77"/>
      <c r="VFK2565" s="77"/>
      <c r="VFL2565" s="77"/>
      <c r="VFM2565" s="77"/>
      <c r="VFN2565" s="77"/>
      <c r="VFO2565" s="77"/>
      <c r="VFP2565" s="77"/>
      <c r="VFQ2565" s="77"/>
      <c r="VFR2565" s="77"/>
      <c r="VFS2565" s="77"/>
      <c r="VFT2565" s="77"/>
      <c r="VFU2565" s="77"/>
      <c r="VFV2565" s="77"/>
      <c r="VFW2565" s="77"/>
      <c r="VFX2565" s="77"/>
      <c r="VFY2565" s="77"/>
      <c r="VFZ2565" s="77"/>
      <c r="VGA2565" s="77"/>
      <c r="VGB2565" s="77"/>
      <c r="VGC2565" s="77"/>
      <c r="VGD2565" s="77"/>
      <c r="VGE2565" s="77"/>
      <c r="VGF2565" s="77"/>
      <c r="VGG2565" s="77"/>
      <c r="VGH2565" s="77"/>
      <c r="VGI2565" s="77"/>
      <c r="VGJ2565" s="77"/>
      <c r="VGK2565" s="77"/>
      <c r="VGL2565" s="77"/>
      <c r="VGM2565" s="77"/>
      <c r="VGN2565" s="77"/>
      <c r="VGO2565" s="77"/>
      <c r="VGP2565" s="77"/>
      <c r="VGQ2565" s="77"/>
      <c r="VGR2565" s="77"/>
      <c r="VGS2565" s="77"/>
      <c r="VGT2565" s="77"/>
      <c r="VGU2565" s="77"/>
      <c r="VGV2565" s="77"/>
      <c r="VGW2565" s="77"/>
      <c r="VGX2565" s="77"/>
      <c r="VGY2565" s="77"/>
      <c r="VGZ2565" s="77"/>
      <c r="VHA2565" s="77"/>
      <c r="VHB2565" s="77"/>
      <c r="VHC2565" s="77"/>
      <c r="VHD2565" s="77"/>
      <c r="VHE2565" s="77"/>
      <c r="VHF2565" s="77"/>
      <c r="VHG2565" s="77"/>
      <c r="VHH2565" s="77"/>
      <c r="VHI2565" s="77"/>
      <c r="VHJ2565" s="77"/>
      <c r="VHK2565" s="77"/>
      <c r="VHL2565" s="77"/>
      <c r="VHM2565" s="77"/>
      <c r="VHN2565" s="77"/>
      <c r="VHO2565" s="77"/>
      <c r="VHP2565" s="77"/>
      <c r="VHQ2565" s="77"/>
      <c r="VHR2565" s="77"/>
      <c r="VHS2565" s="77"/>
      <c r="VHT2565" s="77"/>
      <c r="VHU2565" s="77"/>
      <c r="VHV2565" s="77"/>
      <c r="VHW2565" s="77"/>
      <c r="VHX2565" s="77"/>
      <c r="VHY2565" s="77"/>
      <c r="VHZ2565" s="77"/>
      <c r="VIA2565" s="77"/>
      <c r="VIB2565" s="77"/>
      <c r="VIC2565" s="77"/>
      <c r="VID2565" s="77"/>
      <c r="VIE2565" s="77"/>
      <c r="VIF2565" s="77"/>
      <c r="VIG2565" s="77"/>
      <c r="VIH2565" s="77"/>
      <c r="VII2565" s="77"/>
      <c r="VIJ2565" s="77"/>
      <c r="VIK2565" s="77"/>
      <c r="VIL2565" s="77"/>
      <c r="VIM2565" s="77"/>
      <c r="VIN2565" s="77"/>
      <c r="VIO2565" s="77"/>
      <c r="VIP2565" s="77"/>
      <c r="VIQ2565" s="77"/>
      <c r="VIR2565" s="77"/>
      <c r="VIS2565" s="77"/>
      <c r="VIT2565" s="77"/>
      <c r="VIU2565" s="77"/>
      <c r="VIV2565" s="77"/>
      <c r="VIW2565" s="77"/>
      <c r="VIX2565" s="77"/>
      <c r="VIY2565" s="77"/>
      <c r="VIZ2565" s="77"/>
      <c r="VJA2565" s="77"/>
      <c r="VJB2565" s="77"/>
      <c r="VJC2565" s="77"/>
      <c r="VJD2565" s="77"/>
      <c r="VJE2565" s="77"/>
      <c r="VJF2565" s="77"/>
      <c r="VJG2565" s="77"/>
      <c r="VJH2565" s="77"/>
      <c r="VJI2565" s="77"/>
      <c r="VJJ2565" s="77"/>
      <c r="VJK2565" s="77"/>
      <c r="VJL2565" s="77"/>
      <c r="VJM2565" s="77"/>
      <c r="VJN2565" s="77"/>
      <c r="VJO2565" s="77"/>
      <c r="VJP2565" s="77"/>
      <c r="VJQ2565" s="77"/>
      <c r="VJR2565" s="77"/>
      <c r="VJS2565" s="77"/>
      <c r="VJT2565" s="77"/>
      <c r="VJU2565" s="77"/>
      <c r="VJV2565" s="77"/>
      <c r="VJW2565" s="77"/>
      <c r="VJX2565" s="77"/>
      <c r="VJY2565" s="77"/>
      <c r="VJZ2565" s="77"/>
      <c r="VKA2565" s="77"/>
      <c r="VKB2565" s="77"/>
      <c r="VKC2565" s="77"/>
      <c r="VKD2565" s="77"/>
      <c r="VKE2565" s="77"/>
      <c r="VKF2565" s="77"/>
      <c r="VKG2565" s="77"/>
      <c r="VKH2565" s="77"/>
      <c r="VKI2565" s="77"/>
      <c r="VKJ2565" s="77"/>
      <c r="VKK2565" s="77"/>
      <c r="VKL2565" s="77"/>
      <c r="VKM2565" s="77"/>
      <c r="VKN2565" s="77"/>
      <c r="VKO2565" s="77"/>
      <c r="VKP2565" s="77"/>
      <c r="VKQ2565" s="77"/>
      <c r="VKR2565" s="77"/>
      <c r="VKS2565" s="77"/>
      <c r="VKT2565" s="77"/>
      <c r="VKU2565" s="77"/>
      <c r="VKV2565" s="77"/>
      <c r="VKW2565" s="77"/>
      <c r="VKX2565" s="77"/>
      <c r="VKY2565" s="77"/>
      <c r="VKZ2565" s="77"/>
      <c r="VLA2565" s="77"/>
      <c r="VLB2565" s="77"/>
      <c r="VLC2565" s="77"/>
      <c r="VLD2565" s="77"/>
      <c r="VLE2565" s="77"/>
      <c r="VLF2565" s="77"/>
      <c r="VLG2565" s="77"/>
      <c r="VLH2565" s="77"/>
      <c r="VLI2565" s="77"/>
      <c r="VLJ2565" s="77"/>
      <c r="VLK2565" s="77"/>
      <c r="VLL2565" s="77"/>
      <c r="VLM2565" s="77"/>
      <c r="VLN2565" s="77"/>
      <c r="VLO2565" s="77"/>
      <c r="VLP2565" s="77"/>
      <c r="VLQ2565" s="77"/>
      <c r="VLR2565" s="77"/>
      <c r="VLS2565" s="77"/>
      <c r="VLT2565" s="77"/>
      <c r="VLU2565" s="77"/>
      <c r="VLV2565" s="77"/>
      <c r="VLW2565" s="77"/>
      <c r="VLX2565" s="77"/>
      <c r="VLY2565" s="77"/>
      <c r="VLZ2565" s="77"/>
      <c r="VMA2565" s="77"/>
      <c r="VMB2565" s="77"/>
      <c r="VMC2565" s="77"/>
      <c r="VMD2565" s="77"/>
      <c r="VME2565" s="77"/>
      <c r="VMF2565" s="77"/>
      <c r="VMG2565" s="77"/>
      <c r="VMH2565" s="77"/>
      <c r="VMI2565" s="77"/>
      <c r="VMJ2565" s="77"/>
      <c r="VMK2565" s="77"/>
      <c r="VML2565" s="77"/>
      <c r="VMM2565" s="77"/>
      <c r="VMN2565" s="77"/>
      <c r="VMO2565" s="77"/>
      <c r="VMP2565" s="77"/>
      <c r="VMQ2565" s="77"/>
      <c r="VMR2565" s="77"/>
      <c r="VMS2565" s="77"/>
      <c r="VMT2565" s="77"/>
      <c r="VMU2565" s="77"/>
      <c r="VMV2565" s="77"/>
      <c r="VMW2565" s="77"/>
      <c r="VMX2565" s="77"/>
      <c r="VMY2565" s="77"/>
      <c r="VMZ2565" s="77"/>
      <c r="VNA2565" s="77"/>
      <c r="VNB2565" s="77"/>
      <c r="VNC2565" s="77"/>
      <c r="VND2565" s="77"/>
      <c r="VNE2565" s="77"/>
      <c r="VNF2565" s="77"/>
      <c r="VNG2565" s="77"/>
      <c r="VNH2565" s="77"/>
      <c r="VNI2565" s="77"/>
      <c r="VNJ2565" s="77"/>
      <c r="VNK2565" s="77"/>
      <c r="VNL2565" s="77"/>
      <c r="VNM2565" s="77"/>
      <c r="VNN2565" s="77"/>
      <c r="VNO2565" s="77"/>
      <c r="VNP2565" s="77"/>
      <c r="VNQ2565" s="77"/>
      <c r="VNR2565" s="77"/>
      <c r="VNS2565" s="77"/>
      <c r="VNT2565" s="77"/>
      <c r="VNU2565" s="77"/>
      <c r="VNV2565" s="77"/>
      <c r="VNW2565" s="77"/>
      <c r="VNX2565" s="77"/>
      <c r="VNY2565" s="77"/>
      <c r="VNZ2565" s="77"/>
      <c r="VOA2565" s="77"/>
      <c r="VOB2565" s="77"/>
      <c r="VOC2565" s="77"/>
      <c r="VOD2565" s="77"/>
      <c r="VOE2565" s="77"/>
      <c r="VOF2565" s="77"/>
      <c r="VOG2565" s="77"/>
      <c r="VOH2565" s="77"/>
      <c r="VOI2565" s="77"/>
      <c r="VOJ2565" s="77"/>
      <c r="VOK2565" s="77"/>
      <c r="VOL2565" s="77"/>
      <c r="VOM2565" s="77"/>
      <c r="VON2565" s="77"/>
      <c r="VOO2565" s="77"/>
      <c r="VOP2565" s="77"/>
      <c r="VOQ2565" s="77"/>
      <c r="VOR2565" s="77"/>
      <c r="VOS2565" s="77"/>
      <c r="VOT2565" s="77"/>
      <c r="VOU2565" s="77"/>
      <c r="VOV2565" s="77"/>
      <c r="VOW2565" s="77"/>
      <c r="VOX2565" s="77"/>
      <c r="VOY2565" s="77"/>
      <c r="VOZ2565" s="77"/>
      <c r="VPA2565" s="77"/>
      <c r="VPB2565" s="77"/>
      <c r="VPC2565" s="77"/>
      <c r="VPD2565" s="77"/>
      <c r="VPE2565" s="77"/>
      <c r="VPF2565" s="77"/>
      <c r="VPG2565" s="77"/>
      <c r="VPH2565" s="77"/>
      <c r="VPI2565" s="77"/>
      <c r="VPJ2565" s="77"/>
      <c r="VPK2565" s="77"/>
      <c r="VPL2565" s="77"/>
      <c r="VPM2565" s="77"/>
      <c r="VPN2565" s="77"/>
      <c r="VPO2565" s="77"/>
      <c r="VPP2565" s="77"/>
      <c r="VPQ2565" s="77"/>
      <c r="VPR2565" s="77"/>
      <c r="VPS2565" s="77"/>
      <c r="VPT2565" s="77"/>
      <c r="VPU2565" s="77"/>
      <c r="VPV2565" s="77"/>
      <c r="VPW2565" s="77"/>
      <c r="VPX2565" s="77"/>
      <c r="VPY2565" s="77"/>
      <c r="VPZ2565" s="77"/>
      <c r="VQA2565" s="77"/>
      <c r="VQB2565" s="77"/>
      <c r="VQC2565" s="77"/>
      <c r="VQD2565" s="77"/>
      <c r="VQE2565" s="77"/>
      <c r="VQF2565" s="77"/>
      <c r="VQG2565" s="77"/>
      <c r="VQH2565" s="77"/>
      <c r="VQI2565" s="77"/>
      <c r="VQJ2565" s="77"/>
      <c r="VQK2565" s="77"/>
      <c r="VQL2565" s="77"/>
      <c r="VQM2565" s="77"/>
      <c r="VQN2565" s="77"/>
      <c r="VQO2565" s="77"/>
      <c r="VQP2565" s="77"/>
      <c r="VQQ2565" s="77"/>
      <c r="VQR2565" s="77"/>
      <c r="VQS2565" s="77"/>
      <c r="VQT2565" s="77"/>
      <c r="VQU2565" s="77"/>
      <c r="VQV2565" s="77"/>
      <c r="VQW2565" s="77"/>
      <c r="VQX2565" s="77"/>
      <c r="VQY2565" s="77"/>
      <c r="VQZ2565" s="77"/>
      <c r="VRA2565" s="77"/>
      <c r="VRB2565" s="77"/>
      <c r="VRC2565" s="77"/>
      <c r="VRD2565" s="77"/>
      <c r="VRE2565" s="77"/>
      <c r="VRF2565" s="77"/>
      <c r="VRG2565" s="77"/>
      <c r="VRH2565" s="77"/>
      <c r="VRI2565" s="77"/>
      <c r="VRJ2565" s="77"/>
      <c r="VRK2565" s="77"/>
      <c r="VRL2565" s="77"/>
      <c r="VRM2565" s="77"/>
      <c r="VRN2565" s="77"/>
      <c r="VRO2565" s="77"/>
      <c r="VRP2565" s="77"/>
      <c r="VRQ2565" s="77"/>
      <c r="VRR2565" s="77"/>
      <c r="VRS2565" s="77"/>
      <c r="VRT2565" s="77"/>
      <c r="VRU2565" s="77"/>
      <c r="VRV2565" s="77"/>
      <c r="VRW2565" s="77"/>
      <c r="VRX2565" s="77"/>
      <c r="VRY2565" s="77"/>
      <c r="VRZ2565" s="77"/>
      <c r="VSA2565" s="77"/>
      <c r="VSB2565" s="77"/>
      <c r="VSC2565" s="77"/>
      <c r="VSD2565" s="77"/>
      <c r="VSE2565" s="77"/>
      <c r="VSF2565" s="77"/>
      <c r="VSG2565" s="77"/>
      <c r="VSH2565" s="77"/>
      <c r="VSI2565" s="77"/>
      <c r="VSJ2565" s="77"/>
      <c r="VSK2565" s="77"/>
      <c r="VSL2565" s="77"/>
      <c r="VSM2565" s="77"/>
      <c r="VSN2565" s="77"/>
      <c r="VSO2565" s="77"/>
      <c r="VSP2565" s="77"/>
      <c r="VSQ2565" s="77"/>
      <c r="VSR2565" s="77"/>
      <c r="VSS2565" s="77"/>
      <c r="VST2565" s="77"/>
      <c r="VSU2565" s="77"/>
      <c r="VSV2565" s="77"/>
      <c r="VSW2565" s="77"/>
      <c r="VSX2565" s="77"/>
      <c r="VSY2565" s="77"/>
      <c r="VSZ2565" s="77"/>
      <c r="VTA2565" s="77"/>
      <c r="VTB2565" s="77"/>
      <c r="VTC2565" s="77"/>
      <c r="VTD2565" s="77"/>
      <c r="VTE2565" s="77"/>
      <c r="VTF2565" s="77"/>
      <c r="VTG2565" s="77"/>
      <c r="VTH2565" s="77"/>
      <c r="VTI2565" s="77"/>
      <c r="VTJ2565" s="77"/>
      <c r="VTK2565" s="77"/>
      <c r="VTL2565" s="77"/>
      <c r="VTM2565" s="77"/>
      <c r="VTN2565" s="77"/>
      <c r="VTO2565" s="77"/>
      <c r="VTP2565" s="77"/>
      <c r="VTQ2565" s="77"/>
      <c r="VTR2565" s="77"/>
      <c r="VTS2565" s="77"/>
      <c r="VTT2565" s="77"/>
      <c r="VTU2565" s="77"/>
      <c r="VTV2565" s="77"/>
      <c r="VTW2565" s="77"/>
      <c r="VTX2565" s="77"/>
      <c r="VTY2565" s="77"/>
      <c r="VTZ2565" s="77"/>
      <c r="VUA2565" s="77"/>
      <c r="VUB2565" s="77"/>
      <c r="VUC2565" s="77"/>
      <c r="VUD2565" s="77"/>
      <c r="VUE2565" s="77"/>
      <c r="VUF2565" s="77"/>
      <c r="VUG2565" s="77"/>
      <c r="VUH2565" s="77"/>
      <c r="VUI2565" s="77"/>
      <c r="VUJ2565" s="77"/>
      <c r="VUK2565" s="77"/>
      <c r="VUL2565" s="77"/>
      <c r="VUM2565" s="77"/>
      <c r="VUN2565" s="77"/>
      <c r="VUO2565" s="77"/>
      <c r="VUP2565" s="77"/>
      <c r="VUQ2565" s="77"/>
      <c r="VUR2565" s="77"/>
      <c r="VUS2565" s="77"/>
      <c r="VUT2565" s="77"/>
      <c r="VUU2565" s="77"/>
      <c r="VUV2565" s="77"/>
      <c r="VUW2565" s="77"/>
      <c r="VUX2565" s="77"/>
      <c r="VUY2565" s="77"/>
      <c r="VUZ2565" s="77"/>
      <c r="VVA2565" s="77"/>
      <c r="VVB2565" s="77"/>
      <c r="VVC2565" s="77"/>
      <c r="VVD2565" s="77"/>
      <c r="VVE2565" s="77"/>
      <c r="VVF2565" s="77"/>
      <c r="VVG2565" s="77"/>
      <c r="VVH2565" s="77"/>
      <c r="VVI2565" s="77"/>
      <c r="VVJ2565" s="77"/>
      <c r="VVK2565" s="77"/>
      <c r="VVL2565" s="77"/>
      <c r="VVM2565" s="77"/>
      <c r="VVN2565" s="77"/>
      <c r="VVO2565" s="77"/>
      <c r="VVP2565" s="77"/>
      <c r="VVQ2565" s="77"/>
      <c r="VVR2565" s="77"/>
      <c r="VVS2565" s="77"/>
      <c r="VVT2565" s="77"/>
      <c r="VVU2565" s="77"/>
      <c r="VVV2565" s="77"/>
      <c r="VVW2565" s="77"/>
      <c r="VVX2565" s="77"/>
      <c r="VVY2565" s="77"/>
      <c r="VVZ2565" s="77"/>
      <c r="VWA2565" s="77"/>
      <c r="VWB2565" s="77"/>
      <c r="VWC2565" s="77"/>
      <c r="VWD2565" s="77"/>
      <c r="VWE2565" s="77"/>
      <c r="VWF2565" s="77"/>
      <c r="VWG2565" s="77"/>
      <c r="VWH2565" s="77"/>
      <c r="VWI2565" s="77"/>
      <c r="VWJ2565" s="77"/>
      <c r="VWK2565" s="77"/>
      <c r="VWL2565" s="77"/>
      <c r="VWM2565" s="77"/>
      <c r="VWN2565" s="77"/>
      <c r="VWO2565" s="77"/>
      <c r="VWP2565" s="77"/>
      <c r="VWQ2565" s="77"/>
      <c r="VWR2565" s="77"/>
      <c r="VWS2565" s="77"/>
      <c r="VWT2565" s="77"/>
      <c r="VWU2565" s="77"/>
      <c r="VWV2565" s="77"/>
      <c r="VWW2565" s="77"/>
      <c r="VWX2565" s="77"/>
      <c r="VWY2565" s="77"/>
      <c r="VWZ2565" s="77"/>
      <c r="VXA2565" s="77"/>
      <c r="VXB2565" s="77"/>
      <c r="VXC2565" s="77"/>
      <c r="VXD2565" s="77"/>
      <c r="VXE2565" s="77"/>
      <c r="VXF2565" s="77"/>
      <c r="VXG2565" s="77"/>
      <c r="VXH2565" s="77"/>
      <c r="VXI2565" s="77"/>
      <c r="VXJ2565" s="77"/>
      <c r="VXK2565" s="77"/>
      <c r="VXL2565" s="77"/>
      <c r="VXM2565" s="77"/>
      <c r="VXN2565" s="77"/>
      <c r="VXO2565" s="77"/>
      <c r="VXP2565" s="77"/>
      <c r="VXQ2565" s="77"/>
      <c r="VXR2565" s="77"/>
      <c r="VXS2565" s="77"/>
      <c r="VXT2565" s="77"/>
      <c r="VXU2565" s="77"/>
      <c r="VXV2565" s="77"/>
      <c r="VXW2565" s="77"/>
      <c r="VXX2565" s="77"/>
      <c r="VXY2565" s="77"/>
      <c r="VXZ2565" s="77"/>
      <c r="VYA2565" s="77"/>
      <c r="VYB2565" s="77"/>
      <c r="VYC2565" s="77"/>
      <c r="VYD2565" s="77"/>
      <c r="VYE2565" s="77"/>
      <c r="VYF2565" s="77"/>
      <c r="VYG2565" s="77"/>
      <c r="VYH2565" s="77"/>
      <c r="VYI2565" s="77"/>
      <c r="VYJ2565" s="77"/>
      <c r="VYK2565" s="77"/>
      <c r="VYL2565" s="77"/>
      <c r="VYM2565" s="77"/>
      <c r="VYN2565" s="77"/>
      <c r="VYO2565" s="77"/>
      <c r="VYP2565" s="77"/>
      <c r="VYQ2565" s="77"/>
      <c r="VYR2565" s="77"/>
      <c r="VYS2565" s="77"/>
      <c r="VYT2565" s="77"/>
      <c r="VYU2565" s="77"/>
      <c r="VYV2565" s="77"/>
      <c r="VYW2565" s="77"/>
      <c r="VYX2565" s="77"/>
      <c r="VYY2565" s="77"/>
      <c r="VYZ2565" s="77"/>
      <c r="VZA2565" s="77"/>
      <c r="VZB2565" s="77"/>
      <c r="VZC2565" s="77"/>
      <c r="VZD2565" s="77"/>
      <c r="VZE2565" s="77"/>
      <c r="VZF2565" s="77"/>
      <c r="VZG2565" s="77"/>
      <c r="VZH2565" s="77"/>
      <c r="VZI2565" s="77"/>
      <c r="VZJ2565" s="77"/>
      <c r="VZK2565" s="77"/>
      <c r="VZL2565" s="77"/>
      <c r="VZM2565" s="77"/>
      <c r="VZN2565" s="77"/>
      <c r="VZO2565" s="77"/>
      <c r="VZP2565" s="77"/>
      <c r="VZQ2565" s="77"/>
      <c r="VZR2565" s="77"/>
      <c r="VZS2565" s="77"/>
      <c r="VZT2565" s="77"/>
      <c r="VZU2565" s="77"/>
      <c r="VZV2565" s="77"/>
      <c r="VZW2565" s="77"/>
      <c r="VZX2565" s="77"/>
      <c r="VZY2565" s="77"/>
      <c r="VZZ2565" s="77"/>
      <c r="WAA2565" s="77"/>
      <c r="WAB2565" s="77"/>
      <c r="WAC2565" s="77"/>
      <c r="WAD2565" s="77"/>
      <c r="WAE2565" s="77"/>
      <c r="WAF2565" s="77"/>
      <c r="WAG2565" s="77"/>
      <c r="WAH2565" s="77"/>
      <c r="WAI2565" s="77"/>
      <c r="WAJ2565" s="77"/>
      <c r="WAK2565" s="77"/>
      <c r="WAL2565" s="77"/>
      <c r="WAM2565" s="77"/>
      <c r="WAN2565" s="77"/>
      <c r="WAO2565" s="77"/>
      <c r="WAP2565" s="77"/>
      <c r="WAQ2565" s="77"/>
      <c r="WAR2565" s="77"/>
      <c r="WAS2565" s="77"/>
      <c r="WAT2565" s="77"/>
      <c r="WAU2565" s="77"/>
      <c r="WAV2565" s="77"/>
      <c r="WAW2565" s="77"/>
      <c r="WAX2565" s="77"/>
      <c r="WAY2565" s="77"/>
      <c r="WAZ2565" s="77"/>
      <c r="WBA2565" s="77"/>
      <c r="WBB2565" s="77"/>
      <c r="WBC2565" s="77"/>
      <c r="WBD2565" s="77"/>
      <c r="WBE2565" s="77"/>
      <c r="WBF2565" s="77"/>
      <c r="WBG2565" s="77"/>
      <c r="WBH2565" s="77"/>
      <c r="WBI2565" s="77"/>
      <c r="WBJ2565" s="77"/>
      <c r="WBK2565" s="77"/>
      <c r="WBL2565" s="77"/>
      <c r="WBM2565" s="77"/>
      <c r="WBN2565" s="77"/>
      <c r="WBO2565" s="77"/>
      <c r="WBP2565" s="77"/>
      <c r="WBQ2565" s="77"/>
      <c r="WBR2565" s="77"/>
      <c r="WBS2565" s="77"/>
      <c r="WBT2565" s="77"/>
      <c r="WBU2565" s="77"/>
      <c r="WBV2565" s="77"/>
      <c r="WBW2565" s="77"/>
      <c r="WBX2565" s="77"/>
      <c r="WBY2565" s="77"/>
      <c r="WBZ2565" s="77"/>
      <c r="WCA2565" s="77"/>
      <c r="WCB2565" s="77"/>
      <c r="WCC2565" s="77"/>
      <c r="WCD2565" s="77"/>
      <c r="WCE2565" s="77"/>
      <c r="WCF2565" s="77"/>
      <c r="WCG2565" s="77"/>
      <c r="WCH2565" s="77"/>
      <c r="WCI2565" s="77"/>
      <c r="WCJ2565" s="77"/>
      <c r="WCK2565" s="77"/>
      <c r="WCL2565" s="77"/>
      <c r="WCM2565" s="77"/>
      <c r="WCN2565" s="77"/>
      <c r="WCO2565" s="77"/>
      <c r="WCP2565" s="77"/>
      <c r="WCQ2565" s="77"/>
      <c r="WCR2565" s="77"/>
      <c r="WCS2565" s="77"/>
      <c r="WCT2565" s="77"/>
      <c r="WCU2565" s="77"/>
      <c r="WCV2565" s="77"/>
      <c r="WCW2565" s="77"/>
      <c r="WCX2565" s="77"/>
      <c r="WCY2565" s="77"/>
      <c r="WCZ2565" s="77"/>
      <c r="WDA2565" s="77"/>
      <c r="WDB2565" s="77"/>
      <c r="WDC2565" s="77"/>
      <c r="WDD2565" s="77"/>
      <c r="WDE2565" s="77"/>
      <c r="WDF2565" s="77"/>
      <c r="WDG2565" s="77"/>
      <c r="WDH2565" s="77"/>
      <c r="WDI2565" s="77"/>
      <c r="WDJ2565" s="77"/>
      <c r="WDK2565" s="77"/>
      <c r="WDL2565" s="77"/>
      <c r="WDM2565" s="77"/>
      <c r="WDN2565" s="77"/>
      <c r="WDO2565" s="77"/>
      <c r="WDP2565" s="77"/>
      <c r="WDQ2565" s="77"/>
      <c r="WDR2565" s="77"/>
      <c r="WDS2565" s="77"/>
      <c r="WDT2565" s="77"/>
      <c r="WDU2565" s="77"/>
      <c r="WDV2565" s="77"/>
      <c r="WDW2565" s="77"/>
      <c r="WDX2565" s="77"/>
      <c r="WDY2565" s="77"/>
      <c r="WDZ2565" s="77"/>
      <c r="WEA2565" s="77"/>
      <c r="WEB2565" s="77"/>
      <c r="WEC2565" s="77"/>
      <c r="WED2565" s="77"/>
      <c r="WEE2565" s="77"/>
      <c r="WEF2565" s="77"/>
      <c r="WEG2565" s="77"/>
      <c r="WEH2565" s="77"/>
      <c r="WEI2565" s="77"/>
      <c r="WEJ2565" s="77"/>
      <c r="WEK2565" s="77"/>
      <c r="WEL2565" s="77"/>
      <c r="WEM2565" s="77"/>
      <c r="WEN2565" s="77"/>
      <c r="WEO2565" s="77"/>
      <c r="WEP2565" s="77"/>
      <c r="WEQ2565" s="77"/>
      <c r="WER2565" s="77"/>
      <c r="WES2565" s="77"/>
      <c r="WET2565" s="77"/>
      <c r="WEU2565" s="77"/>
      <c r="WEV2565" s="77"/>
      <c r="WEW2565" s="77"/>
      <c r="WEX2565" s="77"/>
      <c r="WEY2565" s="77"/>
      <c r="WEZ2565" s="77"/>
      <c r="WFA2565" s="77"/>
      <c r="WFB2565" s="77"/>
      <c r="WFC2565" s="77"/>
      <c r="WFD2565" s="77"/>
      <c r="WFE2565" s="77"/>
      <c r="WFF2565" s="77"/>
      <c r="WFG2565" s="77"/>
      <c r="WFH2565" s="77"/>
      <c r="WFI2565" s="77"/>
      <c r="WFJ2565" s="77"/>
      <c r="WFK2565" s="77"/>
      <c r="WFL2565" s="77"/>
      <c r="WFM2565" s="77"/>
      <c r="WFN2565" s="77"/>
      <c r="WFO2565" s="77"/>
      <c r="WFP2565" s="77"/>
      <c r="WFQ2565" s="77"/>
      <c r="WFR2565" s="77"/>
      <c r="WFS2565" s="77"/>
      <c r="WFT2565" s="77"/>
      <c r="WFU2565" s="77"/>
      <c r="WFV2565" s="77"/>
      <c r="WFW2565" s="77"/>
      <c r="WFX2565" s="77"/>
      <c r="WFY2565" s="77"/>
      <c r="WFZ2565" s="77"/>
      <c r="WGA2565" s="77"/>
      <c r="WGB2565" s="77"/>
      <c r="WGC2565" s="77"/>
      <c r="WGD2565" s="77"/>
      <c r="WGE2565" s="77"/>
      <c r="WGF2565" s="77"/>
      <c r="WGG2565" s="77"/>
      <c r="WGH2565" s="77"/>
      <c r="WGI2565" s="77"/>
      <c r="WGJ2565" s="77"/>
      <c r="WGK2565" s="77"/>
      <c r="WGL2565" s="77"/>
      <c r="WGM2565" s="77"/>
      <c r="WGN2565" s="77"/>
      <c r="WGO2565" s="77"/>
      <c r="WGP2565" s="77"/>
      <c r="WGQ2565" s="77"/>
      <c r="WGR2565" s="77"/>
      <c r="WGS2565" s="77"/>
      <c r="WGT2565" s="77"/>
      <c r="WGU2565" s="77"/>
      <c r="WGV2565" s="77"/>
      <c r="WGW2565" s="77"/>
      <c r="WGX2565" s="77"/>
      <c r="WGY2565" s="77"/>
      <c r="WGZ2565" s="77"/>
      <c r="WHA2565" s="77"/>
      <c r="WHB2565" s="77"/>
      <c r="WHC2565" s="77"/>
      <c r="WHD2565" s="77"/>
      <c r="WHE2565" s="77"/>
      <c r="WHF2565" s="77"/>
      <c r="WHG2565" s="77"/>
      <c r="WHH2565" s="77"/>
      <c r="WHI2565" s="77"/>
      <c r="WHJ2565" s="77"/>
      <c r="WHK2565" s="77"/>
      <c r="WHL2565" s="77"/>
      <c r="WHM2565" s="77"/>
      <c r="WHN2565" s="77"/>
      <c r="WHO2565" s="77"/>
      <c r="WHP2565" s="77"/>
      <c r="WHQ2565" s="77"/>
      <c r="WHR2565" s="77"/>
      <c r="WHS2565" s="77"/>
      <c r="WHT2565" s="77"/>
      <c r="WHU2565" s="77"/>
      <c r="WHV2565" s="77"/>
      <c r="WHW2565" s="77"/>
      <c r="WHX2565" s="77"/>
      <c r="WHY2565" s="77"/>
      <c r="WHZ2565" s="77"/>
      <c r="WIA2565" s="77"/>
      <c r="WIB2565" s="77"/>
      <c r="WIC2565" s="77"/>
      <c r="WID2565" s="77"/>
      <c r="WIE2565" s="77"/>
      <c r="WIF2565" s="77"/>
      <c r="WIG2565" s="77"/>
      <c r="WIH2565" s="77"/>
      <c r="WII2565" s="77"/>
      <c r="WIJ2565" s="77"/>
      <c r="WIK2565" s="77"/>
      <c r="WIL2565" s="77"/>
      <c r="WIM2565" s="77"/>
      <c r="WIN2565" s="77"/>
      <c r="WIO2565" s="77"/>
      <c r="WIP2565" s="77"/>
      <c r="WIQ2565" s="77"/>
      <c r="WIR2565" s="77"/>
      <c r="WIS2565" s="77"/>
      <c r="WIT2565" s="77"/>
      <c r="WIU2565" s="77"/>
      <c r="WIV2565" s="77"/>
      <c r="WIW2565" s="77"/>
      <c r="WIX2565" s="77"/>
      <c r="WIY2565" s="77"/>
      <c r="WIZ2565" s="77"/>
      <c r="WJA2565" s="77"/>
      <c r="WJB2565" s="77"/>
      <c r="WJC2565" s="77"/>
      <c r="WJD2565" s="77"/>
      <c r="WJE2565" s="77"/>
      <c r="WJF2565" s="77"/>
      <c r="WJG2565" s="77"/>
      <c r="WJH2565" s="77"/>
      <c r="WJI2565" s="77"/>
      <c r="WJJ2565" s="77"/>
      <c r="WJK2565" s="77"/>
      <c r="WJL2565" s="77"/>
      <c r="WJM2565" s="77"/>
      <c r="WJN2565" s="77"/>
      <c r="WJO2565" s="77"/>
      <c r="WJP2565" s="77"/>
      <c r="WJQ2565" s="77"/>
      <c r="WJR2565" s="77"/>
      <c r="WJS2565" s="77"/>
      <c r="WJT2565" s="77"/>
      <c r="WJU2565" s="77"/>
      <c r="WJV2565" s="77"/>
      <c r="WJW2565" s="77"/>
      <c r="WJX2565" s="77"/>
      <c r="WJY2565" s="77"/>
      <c r="WJZ2565" s="77"/>
      <c r="WKA2565" s="77"/>
      <c r="WKB2565" s="77"/>
      <c r="WKC2565" s="77"/>
      <c r="WKD2565" s="77"/>
      <c r="WKE2565" s="77"/>
      <c r="WKF2565" s="77"/>
      <c r="WKG2565" s="77"/>
      <c r="WKH2565" s="77"/>
      <c r="WKI2565" s="77"/>
      <c r="WKJ2565" s="77"/>
      <c r="WKK2565" s="77"/>
      <c r="WKL2565" s="77"/>
      <c r="WKM2565" s="77"/>
      <c r="WKN2565" s="77"/>
      <c r="WKO2565" s="77"/>
      <c r="WKP2565" s="77"/>
      <c r="WKQ2565" s="77"/>
      <c r="WKR2565" s="77"/>
      <c r="WKS2565" s="77"/>
      <c r="WKT2565" s="77"/>
      <c r="WKU2565" s="77"/>
      <c r="WKV2565" s="77"/>
      <c r="WKW2565" s="77"/>
      <c r="WKX2565" s="77"/>
      <c r="WKY2565" s="77"/>
      <c r="WKZ2565" s="77"/>
      <c r="WLA2565" s="77"/>
      <c r="WLB2565" s="77"/>
      <c r="WLC2565" s="77"/>
      <c r="WLD2565" s="77"/>
      <c r="WLE2565" s="77"/>
      <c r="WLF2565" s="77"/>
      <c r="WLG2565" s="77"/>
      <c r="WLH2565" s="77"/>
      <c r="WLI2565" s="77"/>
      <c r="WLJ2565" s="77"/>
      <c r="WLK2565" s="77"/>
      <c r="WLL2565" s="77"/>
      <c r="WLM2565" s="77"/>
      <c r="WLN2565" s="77"/>
      <c r="WLO2565" s="77"/>
      <c r="WLP2565" s="77"/>
      <c r="WLQ2565" s="77"/>
      <c r="WLR2565" s="77"/>
      <c r="WLS2565" s="77"/>
      <c r="WLT2565" s="77"/>
      <c r="WLU2565" s="77"/>
      <c r="WLV2565" s="77"/>
      <c r="WLW2565" s="77"/>
      <c r="WLX2565" s="77"/>
      <c r="WLY2565" s="77"/>
      <c r="WLZ2565" s="77"/>
      <c r="WMA2565" s="77"/>
      <c r="WMB2565" s="77"/>
      <c r="WMC2565" s="77"/>
      <c r="WMD2565" s="77"/>
      <c r="WME2565" s="77"/>
      <c r="WMF2565" s="77"/>
      <c r="WMG2565" s="77"/>
      <c r="WMH2565" s="77"/>
      <c r="WMI2565" s="77"/>
      <c r="WMJ2565" s="77"/>
      <c r="WMK2565" s="77"/>
      <c r="WML2565" s="77"/>
      <c r="WMM2565" s="77"/>
      <c r="WMN2565" s="77"/>
      <c r="WMO2565" s="77"/>
      <c r="WMP2565" s="77"/>
      <c r="WMQ2565" s="77"/>
      <c r="WMR2565" s="77"/>
      <c r="WMS2565" s="77"/>
      <c r="WMT2565" s="77"/>
      <c r="WMU2565" s="77"/>
      <c r="WMV2565" s="77"/>
      <c r="WMW2565" s="77"/>
      <c r="WMX2565" s="77"/>
      <c r="WMY2565" s="77"/>
      <c r="WMZ2565" s="77"/>
      <c r="WNA2565" s="77"/>
      <c r="WNB2565" s="77"/>
      <c r="WNC2565" s="77"/>
      <c r="WND2565" s="77"/>
      <c r="WNE2565" s="77"/>
      <c r="WNF2565" s="77"/>
      <c r="WNG2565" s="77"/>
      <c r="WNH2565" s="77"/>
      <c r="WNI2565" s="77"/>
      <c r="WNJ2565" s="77"/>
      <c r="WNK2565" s="77"/>
      <c r="WNL2565" s="77"/>
      <c r="WNM2565" s="77"/>
      <c r="WNN2565" s="77"/>
      <c r="WNO2565" s="77"/>
      <c r="WNP2565" s="77"/>
      <c r="WNQ2565" s="77"/>
      <c r="WNR2565" s="77"/>
      <c r="WNS2565" s="77"/>
      <c r="WNT2565" s="77"/>
      <c r="WNU2565" s="77"/>
      <c r="WNV2565" s="77"/>
      <c r="WNW2565" s="77"/>
      <c r="WNX2565" s="77"/>
      <c r="WNY2565" s="77"/>
      <c r="WNZ2565" s="77"/>
      <c r="WOA2565" s="77"/>
      <c r="WOB2565" s="77"/>
      <c r="WOC2565" s="77"/>
      <c r="WOD2565" s="77"/>
      <c r="WOE2565" s="77"/>
      <c r="WOF2565" s="77"/>
      <c r="WOG2565" s="77"/>
      <c r="WOH2565" s="77"/>
      <c r="WOI2565" s="77"/>
      <c r="WOJ2565" s="77"/>
      <c r="WOK2565" s="77"/>
      <c r="WOL2565" s="77"/>
      <c r="WOM2565" s="77"/>
      <c r="WON2565" s="77"/>
      <c r="WOO2565" s="77"/>
      <c r="WOP2565" s="77"/>
      <c r="WOQ2565" s="77"/>
      <c r="WOR2565" s="77"/>
      <c r="WOS2565" s="77"/>
      <c r="WOT2565" s="77"/>
      <c r="WOU2565" s="77"/>
      <c r="WOV2565" s="77"/>
      <c r="WOW2565" s="77"/>
      <c r="WOX2565" s="77"/>
      <c r="WOY2565" s="77"/>
      <c r="WOZ2565" s="77"/>
      <c r="WPA2565" s="77"/>
      <c r="WPB2565" s="77"/>
      <c r="WPC2565" s="77"/>
      <c r="WPD2565" s="77"/>
      <c r="WPE2565" s="77"/>
      <c r="WPF2565" s="77"/>
      <c r="WPG2565" s="77"/>
      <c r="WPH2565" s="77"/>
      <c r="WPI2565" s="77"/>
      <c r="WPJ2565" s="77"/>
      <c r="WPK2565" s="77"/>
      <c r="WPL2565" s="77"/>
      <c r="WPM2565" s="77"/>
      <c r="WPN2565" s="77"/>
      <c r="WPO2565" s="77"/>
      <c r="WPP2565" s="77"/>
      <c r="WPQ2565" s="77"/>
      <c r="WPR2565" s="77"/>
      <c r="WPS2565" s="77"/>
      <c r="WPT2565" s="77"/>
      <c r="WPU2565" s="77"/>
      <c r="WPV2565" s="77"/>
      <c r="WPW2565" s="77"/>
      <c r="WPX2565" s="77"/>
      <c r="WPY2565" s="77"/>
      <c r="WPZ2565" s="77"/>
      <c r="WQA2565" s="77"/>
      <c r="WQB2565" s="77"/>
      <c r="WQC2565" s="77"/>
      <c r="WQD2565" s="77"/>
      <c r="WQE2565" s="77"/>
      <c r="WQF2565" s="77"/>
      <c r="WQG2565" s="77"/>
      <c r="WQH2565" s="77"/>
      <c r="WQI2565" s="77"/>
      <c r="WQJ2565" s="77"/>
      <c r="WQK2565" s="77"/>
      <c r="WQL2565" s="77"/>
      <c r="WQM2565" s="77"/>
      <c r="WQN2565" s="77"/>
      <c r="WQO2565" s="77"/>
      <c r="WQP2565" s="77"/>
      <c r="WQQ2565" s="77"/>
      <c r="WQR2565" s="77"/>
      <c r="WQS2565" s="77"/>
      <c r="WQT2565" s="77"/>
      <c r="WQU2565" s="77"/>
      <c r="WQV2565" s="77"/>
      <c r="WQW2565" s="77"/>
      <c r="WQX2565" s="77"/>
      <c r="WQY2565" s="77"/>
      <c r="WQZ2565" s="77"/>
      <c r="WRA2565" s="77"/>
      <c r="WRB2565" s="77"/>
      <c r="WRC2565" s="77"/>
      <c r="WRD2565" s="77"/>
      <c r="WRE2565" s="77"/>
      <c r="WRF2565" s="77"/>
      <c r="WRG2565" s="77"/>
      <c r="WRH2565" s="77"/>
      <c r="WRI2565" s="77"/>
      <c r="WRJ2565" s="77"/>
      <c r="WRK2565" s="77"/>
      <c r="WRL2565" s="77"/>
      <c r="WRM2565" s="77"/>
      <c r="WRN2565" s="77"/>
      <c r="WRO2565" s="77"/>
      <c r="WRP2565" s="77"/>
      <c r="WRQ2565" s="77"/>
      <c r="WRR2565" s="77"/>
      <c r="WRS2565" s="77"/>
      <c r="WRT2565" s="77"/>
      <c r="WRU2565" s="77"/>
      <c r="WRV2565" s="77"/>
      <c r="WRW2565" s="77"/>
      <c r="WRX2565" s="77"/>
      <c r="WRY2565" s="77"/>
      <c r="WRZ2565" s="77"/>
      <c r="WSA2565" s="77"/>
      <c r="WSB2565" s="77"/>
      <c r="WSC2565" s="77"/>
      <c r="WSD2565" s="77"/>
      <c r="WSE2565" s="77"/>
      <c r="WSF2565" s="77"/>
      <c r="WSG2565" s="77"/>
      <c r="WSH2565" s="77"/>
      <c r="WSI2565" s="77"/>
      <c r="WSJ2565" s="77"/>
      <c r="WSK2565" s="77"/>
      <c r="WSL2565" s="77"/>
      <c r="WSM2565" s="77"/>
      <c r="WSN2565" s="77"/>
      <c r="WSO2565" s="77"/>
      <c r="WSP2565" s="77"/>
      <c r="WSQ2565" s="77"/>
      <c r="WSR2565" s="77"/>
      <c r="WSS2565" s="77"/>
      <c r="WST2565" s="77"/>
      <c r="WSU2565" s="77"/>
      <c r="WSV2565" s="77"/>
      <c r="WSW2565" s="77"/>
      <c r="WSX2565" s="77"/>
      <c r="WSY2565" s="77"/>
      <c r="WSZ2565" s="77"/>
      <c r="WTA2565" s="77"/>
      <c r="WTB2565" s="77"/>
      <c r="WTC2565" s="77"/>
      <c r="WTD2565" s="77"/>
      <c r="WTE2565" s="77"/>
      <c r="WTF2565" s="77"/>
      <c r="WTG2565" s="77"/>
      <c r="WTH2565" s="77"/>
      <c r="WTI2565" s="77"/>
      <c r="WTJ2565" s="77"/>
      <c r="WTK2565" s="77"/>
      <c r="WTL2565" s="77"/>
      <c r="WTM2565" s="77"/>
      <c r="WTN2565" s="77"/>
      <c r="WTO2565" s="77"/>
      <c r="WTP2565" s="77"/>
      <c r="WTQ2565" s="77"/>
      <c r="WTR2565" s="77"/>
      <c r="WTS2565" s="77"/>
      <c r="WTT2565" s="77"/>
      <c r="WTU2565" s="77"/>
      <c r="WTV2565" s="77"/>
      <c r="WTW2565" s="77"/>
      <c r="WTX2565" s="77"/>
      <c r="WTY2565" s="77"/>
      <c r="WTZ2565" s="77"/>
      <c r="WUA2565" s="77"/>
      <c r="WUB2565" s="77"/>
      <c r="WUC2565" s="77"/>
      <c r="WUD2565" s="77"/>
      <c r="WUE2565" s="77"/>
      <c r="WUF2565" s="77"/>
      <c r="WUG2565" s="77"/>
      <c r="WUH2565" s="77"/>
      <c r="WUI2565" s="77"/>
      <c r="WUJ2565" s="77"/>
      <c r="WUK2565" s="77"/>
      <c r="WUL2565" s="77"/>
      <c r="WUM2565" s="77"/>
      <c r="WUN2565" s="77"/>
      <c r="WUO2565" s="77"/>
      <c r="WUP2565" s="77"/>
      <c r="WUQ2565" s="77"/>
      <c r="WUR2565" s="77"/>
      <c r="WUS2565" s="77"/>
      <c r="WUT2565" s="77"/>
      <c r="WUU2565" s="77"/>
      <c r="WUV2565" s="77"/>
      <c r="WUW2565" s="77"/>
      <c r="WUX2565" s="77"/>
      <c r="WUY2565" s="77"/>
      <c r="WUZ2565" s="77"/>
      <c r="WVA2565" s="77"/>
      <c r="WVB2565" s="77"/>
      <c r="WVC2565" s="77"/>
      <c r="WVD2565" s="77"/>
      <c r="WVE2565" s="77"/>
      <c r="WVF2565" s="77"/>
      <c r="WVG2565" s="77"/>
      <c r="WVH2565" s="77"/>
      <c r="WVI2565" s="77"/>
      <c r="WVJ2565" s="77"/>
      <c r="WVK2565" s="77"/>
      <c r="WVL2565" s="77"/>
      <c r="WVM2565" s="77"/>
      <c r="WVN2565" s="77"/>
      <c r="WVO2565" s="77"/>
      <c r="WVP2565" s="77"/>
      <c r="WVQ2565" s="77"/>
      <c r="WVR2565" s="77"/>
      <c r="WVS2565" s="77"/>
      <c r="WVT2565" s="77"/>
      <c r="WVU2565" s="77"/>
      <c r="WVV2565" s="77"/>
      <c r="WVW2565" s="77"/>
      <c r="WVX2565" s="77"/>
      <c r="WVY2565" s="77"/>
      <c r="WVZ2565" s="77"/>
      <c r="WWA2565" s="77"/>
      <c r="WWB2565" s="77"/>
      <c r="WWC2565" s="77"/>
      <c r="WWD2565" s="77"/>
      <c r="WWE2565" s="77"/>
      <c r="WWF2565" s="77"/>
      <c r="WWG2565" s="77"/>
      <c r="WWH2565" s="77"/>
      <c r="WWI2565" s="77"/>
      <c r="WWJ2565" s="77"/>
      <c r="WWK2565" s="77"/>
      <c r="WWL2565" s="77"/>
      <c r="WWM2565" s="77"/>
      <c r="WWN2565" s="77"/>
      <c r="WWO2565" s="77"/>
      <c r="WWP2565" s="77"/>
      <c r="WWQ2565" s="77"/>
      <c r="WWR2565" s="77"/>
      <c r="WWS2565" s="77"/>
      <c r="WWT2565" s="77"/>
      <c r="WWU2565" s="77"/>
      <c r="WWV2565" s="77"/>
      <c r="WWW2565" s="77"/>
      <c r="WWX2565" s="77"/>
      <c r="WWY2565" s="77"/>
      <c r="WWZ2565" s="77"/>
      <c r="WXA2565" s="77"/>
      <c r="WXB2565" s="77"/>
      <c r="WXC2565" s="77"/>
      <c r="WXD2565" s="77"/>
      <c r="WXE2565" s="77"/>
      <c r="WXF2565" s="77"/>
      <c r="WXG2565" s="77"/>
      <c r="WXH2565" s="77"/>
      <c r="WXI2565" s="77"/>
      <c r="WXJ2565" s="77"/>
      <c r="WXK2565" s="77"/>
      <c r="WXL2565" s="77"/>
      <c r="WXM2565" s="77"/>
      <c r="WXN2565" s="77"/>
      <c r="WXO2565" s="77"/>
      <c r="WXP2565" s="77"/>
      <c r="WXQ2565" s="77"/>
      <c r="WXR2565" s="77"/>
      <c r="WXS2565" s="77"/>
      <c r="WXT2565" s="77"/>
      <c r="WXU2565" s="77"/>
      <c r="WXV2565" s="77"/>
      <c r="WXW2565" s="77"/>
      <c r="WXX2565" s="77"/>
      <c r="WXY2565" s="77"/>
      <c r="WXZ2565" s="77"/>
      <c r="WYA2565" s="77"/>
      <c r="WYB2565" s="77"/>
      <c r="WYC2565" s="77"/>
      <c r="WYD2565" s="77"/>
      <c r="WYE2565" s="77"/>
      <c r="WYF2565" s="77"/>
      <c r="WYG2565" s="77"/>
      <c r="WYH2565" s="77"/>
      <c r="WYI2565" s="77"/>
      <c r="WYJ2565" s="77"/>
      <c r="WYK2565" s="77"/>
      <c r="WYL2565" s="77"/>
      <c r="WYM2565" s="77"/>
      <c r="WYN2565" s="77"/>
      <c r="WYO2565" s="77"/>
      <c r="WYP2565" s="77"/>
      <c r="WYQ2565" s="77"/>
      <c r="WYR2565" s="77"/>
      <c r="WYS2565" s="77"/>
      <c r="WYT2565" s="77"/>
      <c r="WYU2565" s="77"/>
      <c r="WYV2565" s="77"/>
      <c r="WYW2565" s="77"/>
      <c r="WYX2565" s="77"/>
      <c r="WYY2565" s="77"/>
      <c r="WYZ2565" s="77"/>
      <c r="WZA2565" s="77"/>
      <c r="WZB2565" s="77"/>
      <c r="WZC2565" s="77"/>
      <c r="WZD2565" s="77"/>
      <c r="WZE2565" s="77"/>
      <c r="WZF2565" s="77"/>
      <c r="WZG2565" s="77"/>
      <c r="WZH2565" s="77"/>
      <c r="WZI2565" s="77"/>
      <c r="WZJ2565" s="77"/>
      <c r="WZK2565" s="77"/>
      <c r="WZL2565" s="77"/>
      <c r="WZM2565" s="77"/>
      <c r="WZN2565" s="77"/>
      <c r="WZO2565" s="77"/>
      <c r="WZP2565" s="77"/>
      <c r="WZQ2565" s="77"/>
      <c r="WZR2565" s="77"/>
      <c r="WZS2565" s="77"/>
      <c r="WZT2565" s="77"/>
      <c r="WZU2565" s="77"/>
      <c r="WZV2565" s="77"/>
      <c r="WZW2565" s="77"/>
      <c r="WZX2565" s="77"/>
      <c r="WZY2565" s="77"/>
      <c r="WZZ2565" s="77"/>
      <c r="XAA2565" s="77"/>
      <c r="XAB2565" s="77"/>
      <c r="XAC2565" s="77"/>
      <c r="XAD2565" s="77"/>
      <c r="XAE2565" s="77"/>
      <c r="XAF2565" s="77"/>
      <c r="XAG2565" s="77"/>
      <c r="XAH2565" s="77"/>
      <c r="XAI2565" s="77"/>
      <c r="XAJ2565" s="77"/>
      <c r="XAK2565" s="77"/>
      <c r="XAL2565" s="77"/>
      <c r="XAM2565" s="77"/>
      <c r="XAN2565" s="77"/>
      <c r="XAO2565" s="77"/>
      <c r="XAP2565" s="77"/>
      <c r="XAQ2565" s="77"/>
      <c r="XAR2565" s="77"/>
      <c r="XAS2565" s="77"/>
      <c r="XAT2565" s="77"/>
      <c r="XAU2565" s="77"/>
      <c r="XAV2565" s="77"/>
      <c r="XAW2565" s="77"/>
      <c r="XAX2565" s="77"/>
      <c r="XAY2565" s="77"/>
      <c r="XAZ2565" s="77"/>
      <c r="XBA2565" s="77"/>
      <c r="XBB2565" s="77"/>
      <c r="XBC2565" s="77"/>
      <c r="XBD2565" s="77"/>
      <c r="XBE2565" s="77"/>
      <c r="XBF2565" s="77"/>
      <c r="XBG2565" s="77"/>
      <c r="XBH2565" s="77"/>
      <c r="XBI2565" s="77"/>
      <c r="XBJ2565" s="77"/>
      <c r="XBK2565" s="77"/>
      <c r="XBL2565" s="77"/>
      <c r="XBM2565" s="77"/>
      <c r="XBN2565" s="77"/>
      <c r="XBO2565" s="77"/>
      <c r="XBP2565" s="77"/>
      <c r="XBQ2565" s="77"/>
      <c r="XBR2565" s="77"/>
      <c r="XBS2565" s="77"/>
      <c r="XBT2565" s="77"/>
      <c r="XBU2565" s="77"/>
      <c r="XBV2565" s="77"/>
      <c r="XBW2565" s="77"/>
      <c r="XBX2565" s="77"/>
      <c r="XBY2565" s="77"/>
      <c r="XBZ2565" s="77"/>
      <c r="XCA2565" s="77"/>
      <c r="XCB2565" s="77"/>
      <c r="XCC2565" s="77"/>
      <c r="XCD2565" s="77"/>
      <c r="XCE2565" s="77"/>
      <c r="XCF2565" s="77"/>
      <c r="XCG2565" s="77"/>
      <c r="XCH2565" s="77"/>
      <c r="XCI2565" s="77"/>
      <c r="XCJ2565" s="77"/>
      <c r="XCK2565" s="77"/>
      <c r="XCL2565" s="77"/>
      <c r="XCM2565" s="77"/>
      <c r="XCN2565" s="77"/>
      <c r="XCO2565" s="77"/>
      <c r="XCP2565" s="77"/>
      <c r="XCQ2565" s="77"/>
      <c r="XCR2565" s="77"/>
      <c r="XCS2565" s="77"/>
      <c r="XCT2565" s="77"/>
      <c r="XCU2565" s="77"/>
      <c r="XCV2565" s="77"/>
      <c r="XCW2565" s="77"/>
      <c r="XCX2565" s="77"/>
      <c r="XCY2565" s="77"/>
      <c r="XCZ2565" s="77"/>
      <c r="XDA2565" s="77"/>
      <c r="XDB2565" s="77"/>
      <c r="XDC2565" s="77"/>
      <c r="XDD2565" s="77"/>
      <c r="XDE2565" s="77"/>
      <c r="XDF2565" s="77"/>
      <c r="XDG2565" s="77"/>
      <c r="XDH2565" s="77"/>
      <c r="XDI2565" s="77"/>
      <c r="XDJ2565" s="77"/>
      <c r="XDK2565" s="77"/>
      <c r="XDL2565" s="77"/>
      <c r="XDM2565" s="77"/>
      <c r="XDN2565" s="77"/>
      <c r="XDO2565" s="77"/>
      <c r="XDP2565" s="77"/>
      <c r="XDQ2565" s="77"/>
      <c r="XDR2565" s="77"/>
      <c r="XDS2565" s="77"/>
      <c r="XDT2565" s="77"/>
      <c r="XDU2565" s="77"/>
      <c r="XDV2565" s="77"/>
      <c r="XDW2565" s="77"/>
      <c r="XDX2565" s="77"/>
      <c r="XDY2565" s="77"/>
      <c r="XDZ2565" s="77"/>
      <c r="XEA2565" s="77"/>
      <c r="XEB2565" s="77"/>
      <c r="XEC2565" s="77"/>
      <c r="XED2565" s="77"/>
      <c r="XEE2565" s="77"/>
      <c r="XEF2565" s="77"/>
      <c r="XEG2565" s="77"/>
      <c r="XEH2565" s="77"/>
      <c r="XEI2565" s="77"/>
      <c r="XEJ2565" s="77"/>
      <c r="XEK2565" s="77"/>
      <c r="XEL2565" s="77"/>
      <c r="XEM2565" s="77"/>
      <c r="XEN2565" s="77"/>
      <c r="XEO2565" s="77"/>
      <c r="XEP2565" s="77"/>
      <c r="XEQ2565" s="77"/>
      <c r="XER2565" s="77"/>
      <c r="XES2565" s="77"/>
      <c r="XET2565" s="77"/>
      <c r="XEU2565" s="77"/>
      <c r="XEV2565" s="77"/>
      <c r="XEW2565" s="77"/>
      <c r="XEX2565" s="77"/>
      <c r="XEY2565" s="77"/>
      <c r="XEZ2565" s="77"/>
      <c r="XFA2565" s="77"/>
      <c r="XFB2565" s="77"/>
      <c r="XFC2565" s="77"/>
    </row>
    <row r="2566" spans="1:16383" ht="15" customHeight="1">
      <c r="A2566" s="51">
        <v>2021</v>
      </c>
      <c r="B2566" s="52">
        <v>44197</v>
      </c>
      <c r="C2566" s="52">
        <v>44286</v>
      </c>
      <c r="D2566" s="53" t="s">
        <v>96</v>
      </c>
      <c r="E2566" s="53">
        <v>290</v>
      </c>
      <c r="F2566" s="53" t="s">
        <v>251</v>
      </c>
      <c r="G2566" s="53" t="s">
        <v>251</v>
      </c>
      <c r="H2566" s="53" t="s">
        <v>293</v>
      </c>
      <c r="I2566" s="53" t="s">
        <v>2817</v>
      </c>
      <c r="J2566" s="53" t="s">
        <v>2818</v>
      </c>
      <c r="K2566" s="53" t="s">
        <v>306</v>
      </c>
      <c r="L2566" s="53" t="s">
        <v>101</v>
      </c>
      <c r="M2566" s="53" t="s">
        <v>2780</v>
      </c>
      <c r="N2566" s="53" t="s">
        <v>103</v>
      </c>
      <c r="O2566" s="53">
        <v>0</v>
      </c>
      <c r="P2566" s="54">
        <v>0</v>
      </c>
      <c r="Q2566" s="53" t="s">
        <v>121</v>
      </c>
      <c r="R2566" s="53" t="s">
        <v>122</v>
      </c>
      <c r="S2566" s="53" t="s">
        <v>122</v>
      </c>
      <c r="T2566" s="53" t="s">
        <v>121</v>
      </c>
      <c r="U2566" s="53" t="s">
        <v>122</v>
      </c>
      <c r="V2566" s="53" t="s">
        <v>122</v>
      </c>
      <c r="W2566" s="53" t="s">
        <v>296</v>
      </c>
      <c r="X2566" s="55">
        <f t="shared" si="299"/>
        <v>44197</v>
      </c>
      <c r="Y2566" s="55">
        <v>44286</v>
      </c>
      <c r="Z2566" s="53">
        <f t="shared" si="297"/>
        <v>2551</v>
      </c>
      <c r="AA2566" s="54">
        <v>547.52</v>
      </c>
      <c r="AB2566" s="54">
        <v>0</v>
      </c>
      <c r="AC2566" s="52"/>
      <c r="AD2566" s="56" t="s">
        <v>400</v>
      </c>
      <c r="AE2566" s="53">
        <f t="shared" si="298"/>
        <v>2559</v>
      </c>
      <c r="AF2566" s="57" t="s">
        <v>2965</v>
      </c>
      <c r="AG2566" s="58" t="s">
        <v>173</v>
      </c>
      <c r="AH2566" s="52">
        <f>+C2566</f>
        <v>44286</v>
      </c>
      <c r="AI2566" s="52">
        <f t="shared" ref="AI2566:AI2575" si="300">+AH2566</f>
        <v>44286</v>
      </c>
      <c r="AJ2566" s="53" t="s">
        <v>402</v>
      </c>
      <c r="AK2566" s="77"/>
      <c r="AL2566" s="77"/>
      <c r="AM2566" s="77"/>
      <c r="AN2566" s="77"/>
      <c r="AO2566" s="77"/>
      <c r="AP2566" s="77"/>
      <c r="AQ2566" s="77"/>
      <c r="AR2566" s="77"/>
      <c r="AS2566" s="77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77"/>
      <c r="BE2566" s="77"/>
      <c r="BF2566" s="77"/>
      <c r="BG2566" s="77"/>
      <c r="BH2566" s="77"/>
      <c r="BI2566" s="77"/>
      <c r="BJ2566" s="77"/>
      <c r="BK2566" s="77"/>
      <c r="BL2566" s="77"/>
      <c r="BM2566" s="77"/>
      <c r="BN2566" s="77"/>
      <c r="BO2566" s="77"/>
      <c r="BP2566" s="77"/>
      <c r="BQ2566" s="77"/>
      <c r="BR2566" s="77"/>
      <c r="BS2566" s="77"/>
      <c r="BT2566" s="77"/>
      <c r="BU2566" s="77"/>
      <c r="BV2566" s="77"/>
      <c r="BW2566" s="77"/>
      <c r="BX2566" s="77"/>
      <c r="BY2566" s="77"/>
      <c r="BZ2566" s="77"/>
      <c r="CA2566" s="77"/>
      <c r="CB2566" s="77"/>
      <c r="CC2566" s="77"/>
      <c r="CD2566" s="77"/>
      <c r="CE2566" s="77"/>
      <c r="CF2566" s="77"/>
      <c r="CG2566" s="77"/>
      <c r="CH2566" s="77"/>
      <c r="CI2566" s="77"/>
      <c r="CJ2566" s="77"/>
      <c r="CK2566" s="77"/>
      <c r="CL2566" s="77"/>
      <c r="CM2566" s="77"/>
      <c r="CN2566" s="77"/>
      <c r="CO2566" s="77"/>
      <c r="CP2566" s="77"/>
      <c r="CQ2566" s="77"/>
      <c r="CR2566" s="77"/>
      <c r="CS2566" s="77"/>
      <c r="CT2566" s="77"/>
      <c r="CU2566" s="77"/>
      <c r="CV2566" s="77"/>
      <c r="CW2566" s="77"/>
      <c r="CX2566" s="77"/>
      <c r="CY2566" s="77"/>
      <c r="CZ2566" s="77"/>
      <c r="DA2566" s="77"/>
      <c r="DB2566" s="77"/>
      <c r="DC2566" s="77"/>
      <c r="DD2566" s="77"/>
      <c r="DE2566" s="77"/>
      <c r="DF2566" s="77"/>
      <c r="DG2566" s="77"/>
      <c r="DH2566" s="77"/>
      <c r="DI2566" s="77"/>
      <c r="DJ2566" s="77"/>
      <c r="DK2566" s="77"/>
      <c r="DL2566" s="77"/>
      <c r="DM2566" s="77"/>
      <c r="DN2566" s="77"/>
      <c r="DO2566" s="77"/>
      <c r="DP2566" s="77"/>
      <c r="DQ2566" s="77"/>
      <c r="DR2566" s="77"/>
      <c r="DS2566" s="77"/>
      <c r="DT2566" s="77"/>
      <c r="DU2566" s="77"/>
      <c r="DV2566" s="77"/>
      <c r="DW2566" s="77"/>
      <c r="DX2566" s="77"/>
      <c r="DY2566" s="77"/>
      <c r="DZ2566" s="77"/>
      <c r="EA2566" s="77"/>
      <c r="EB2566" s="77"/>
      <c r="EC2566" s="77"/>
      <c r="ED2566" s="77"/>
      <c r="EE2566" s="77"/>
      <c r="EF2566" s="77"/>
      <c r="EG2566" s="77"/>
      <c r="EH2566" s="77"/>
      <c r="EI2566" s="77"/>
      <c r="EJ2566" s="77"/>
      <c r="EK2566" s="77"/>
      <c r="EL2566" s="77"/>
      <c r="EM2566" s="77"/>
      <c r="EN2566" s="77"/>
      <c r="EO2566" s="77"/>
      <c r="EP2566" s="77"/>
      <c r="EQ2566" s="77"/>
      <c r="ER2566" s="77"/>
      <c r="ES2566" s="77"/>
      <c r="ET2566" s="77"/>
      <c r="EU2566" s="77"/>
      <c r="EV2566" s="77"/>
      <c r="EW2566" s="77"/>
      <c r="EX2566" s="77"/>
      <c r="EY2566" s="77"/>
      <c r="EZ2566" s="77"/>
      <c r="FA2566" s="77"/>
      <c r="FB2566" s="77"/>
      <c r="FC2566" s="77"/>
      <c r="FD2566" s="77"/>
      <c r="FE2566" s="77"/>
      <c r="FF2566" s="77"/>
      <c r="FG2566" s="77"/>
      <c r="FH2566" s="77"/>
      <c r="FI2566" s="77"/>
      <c r="FJ2566" s="77"/>
      <c r="FK2566" s="77"/>
      <c r="FL2566" s="77"/>
      <c r="FM2566" s="77"/>
      <c r="FN2566" s="77"/>
      <c r="FO2566" s="77"/>
      <c r="FP2566" s="77"/>
      <c r="FQ2566" s="77"/>
      <c r="FR2566" s="77"/>
      <c r="FS2566" s="77"/>
      <c r="FT2566" s="77"/>
      <c r="FU2566" s="77"/>
      <c r="FV2566" s="77"/>
      <c r="FW2566" s="77"/>
      <c r="FX2566" s="77"/>
      <c r="FY2566" s="77"/>
      <c r="FZ2566" s="77"/>
      <c r="GA2566" s="77"/>
      <c r="GB2566" s="77"/>
      <c r="GC2566" s="77"/>
      <c r="GD2566" s="77"/>
      <c r="GE2566" s="77"/>
      <c r="GF2566" s="77"/>
      <c r="GG2566" s="77"/>
      <c r="GH2566" s="77"/>
      <c r="GI2566" s="77"/>
      <c r="GJ2566" s="77"/>
      <c r="GK2566" s="77"/>
      <c r="GL2566" s="77"/>
      <c r="GM2566" s="77"/>
      <c r="GN2566" s="77"/>
      <c r="GO2566" s="77"/>
      <c r="GP2566" s="77"/>
      <c r="GQ2566" s="77"/>
      <c r="GR2566" s="77"/>
      <c r="GS2566" s="77"/>
      <c r="GT2566" s="77"/>
      <c r="GU2566" s="77"/>
      <c r="GV2566" s="77"/>
      <c r="GW2566" s="77"/>
      <c r="GX2566" s="77"/>
      <c r="GY2566" s="77"/>
      <c r="GZ2566" s="77"/>
      <c r="HA2566" s="77"/>
      <c r="HB2566" s="77"/>
      <c r="HC2566" s="77"/>
      <c r="HD2566" s="77"/>
      <c r="HE2566" s="77"/>
      <c r="HF2566" s="77"/>
      <c r="HG2566" s="77"/>
      <c r="HH2566" s="77"/>
      <c r="HI2566" s="77"/>
      <c r="HJ2566" s="77"/>
      <c r="HK2566" s="77"/>
      <c r="HL2566" s="77"/>
      <c r="HM2566" s="77"/>
      <c r="HN2566" s="77"/>
      <c r="HO2566" s="77"/>
      <c r="HP2566" s="77"/>
      <c r="HQ2566" s="77"/>
      <c r="HR2566" s="77"/>
      <c r="HS2566" s="77"/>
      <c r="HT2566" s="77"/>
      <c r="HU2566" s="77"/>
      <c r="HV2566" s="77"/>
      <c r="HW2566" s="77"/>
      <c r="HX2566" s="77"/>
      <c r="HY2566" s="77"/>
      <c r="HZ2566" s="77"/>
      <c r="IA2566" s="77"/>
      <c r="IB2566" s="77"/>
      <c r="IC2566" s="77"/>
      <c r="ID2566" s="77"/>
      <c r="IE2566" s="77"/>
      <c r="IF2566" s="77"/>
      <c r="IG2566" s="77"/>
      <c r="IH2566" s="77"/>
      <c r="II2566" s="77"/>
      <c r="IJ2566" s="77"/>
      <c r="IK2566" s="77"/>
      <c r="IL2566" s="77"/>
      <c r="IM2566" s="77"/>
      <c r="IN2566" s="77"/>
      <c r="IO2566" s="77"/>
      <c r="IP2566" s="77"/>
      <c r="IQ2566" s="77"/>
      <c r="IR2566" s="77"/>
      <c r="IS2566" s="77"/>
      <c r="IT2566" s="77"/>
      <c r="IU2566" s="77"/>
      <c r="IV2566" s="77"/>
      <c r="IW2566" s="77"/>
      <c r="IX2566" s="77"/>
      <c r="IY2566" s="77"/>
      <c r="IZ2566" s="77"/>
      <c r="JA2566" s="77"/>
      <c r="JB2566" s="77"/>
      <c r="JC2566" s="77"/>
      <c r="JD2566" s="77"/>
      <c r="JE2566" s="77"/>
      <c r="JF2566" s="77"/>
      <c r="JG2566" s="77"/>
      <c r="JH2566" s="77"/>
      <c r="JI2566" s="77"/>
      <c r="JJ2566" s="77"/>
      <c r="JK2566" s="77"/>
      <c r="JL2566" s="77"/>
      <c r="JM2566" s="77"/>
      <c r="JN2566" s="77"/>
      <c r="JO2566" s="77"/>
      <c r="JP2566" s="77"/>
      <c r="JQ2566" s="77"/>
      <c r="JR2566" s="77"/>
      <c r="JS2566" s="77"/>
      <c r="JT2566" s="77"/>
      <c r="JU2566" s="77"/>
      <c r="JV2566" s="77"/>
      <c r="JW2566" s="77"/>
      <c r="JX2566" s="77"/>
      <c r="JY2566" s="77"/>
      <c r="JZ2566" s="77"/>
      <c r="KA2566" s="77"/>
      <c r="KB2566" s="77"/>
      <c r="KC2566" s="77"/>
      <c r="KD2566" s="77"/>
      <c r="KE2566" s="77"/>
      <c r="KF2566" s="77"/>
      <c r="KG2566" s="77"/>
      <c r="KH2566" s="77"/>
      <c r="KI2566" s="77"/>
      <c r="KJ2566" s="77"/>
      <c r="KK2566" s="77"/>
      <c r="KL2566" s="77"/>
      <c r="KM2566" s="77"/>
      <c r="KN2566" s="77"/>
      <c r="KO2566" s="77"/>
      <c r="KP2566" s="77"/>
      <c r="KQ2566" s="77"/>
      <c r="KR2566" s="77"/>
      <c r="KS2566" s="77"/>
      <c r="KT2566" s="77"/>
      <c r="KU2566" s="77"/>
      <c r="KV2566" s="77"/>
      <c r="KW2566" s="77"/>
      <c r="KX2566" s="77"/>
      <c r="KY2566" s="77"/>
      <c r="KZ2566" s="77"/>
      <c r="LA2566" s="77"/>
      <c r="LB2566" s="77"/>
      <c r="LC2566" s="77"/>
      <c r="LD2566" s="77"/>
      <c r="LE2566" s="77"/>
      <c r="LF2566" s="77"/>
      <c r="LG2566" s="77"/>
      <c r="LH2566" s="77"/>
      <c r="LI2566" s="77"/>
      <c r="LJ2566" s="77"/>
      <c r="LK2566" s="77"/>
      <c r="LL2566" s="77"/>
      <c r="LM2566" s="77"/>
      <c r="LN2566" s="77"/>
      <c r="LO2566" s="77"/>
      <c r="LP2566" s="77"/>
      <c r="LQ2566" s="77"/>
      <c r="LR2566" s="77"/>
      <c r="LS2566" s="77"/>
      <c r="LT2566" s="77"/>
      <c r="LU2566" s="77"/>
      <c r="LV2566" s="77"/>
      <c r="LW2566" s="77"/>
      <c r="LX2566" s="77"/>
      <c r="LY2566" s="77"/>
      <c r="LZ2566" s="77"/>
      <c r="MA2566" s="77"/>
      <c r="MB2566" s="77"/>
      <c r="MC2566" s="77"/>
      <c r="MD2566" s="77"/>
      <c r="ME2566" s="77"/>
      <c r="MF2566" s="77"/>
      <c r="MG2566" s="77"/>
      <c r="MH2566" s="77"/>
      <c r="MI2566" s="77"/>
      <c r="MJ2566" s="77"/>
      <c r="MK2566" s="77"/>
      <c r="ML2566" s="77"/>
      <c r="MM2566" s="77"/>
      <c r="MN2566" s="77"/>
      <c r="MO2566" s="77"/>
      <c r="MP2566" s="77"/>
      <c r="MQ2566" s="77"/>
      <c r="MR2566" s="77"/>
      <c r="MS2566" s="77"/>
      <c r="MT2566" s="77"/>
      <c r="MU2566" s="77"/>
      <c r="MV2566" s="77"/>
      <c r="MW2566" s="77"/>
      <c r="MX2566" s="77"/>
      <c r="MY2566" s="77"/>
      <c r="MZ2566" s="77"/>
      <c r="NA2566" s="77"/>
      <c r="NB2566" s="77"/>
      <c r="NC2566" s="77"/>
      <c r="ND2566" s="77"/>
      <c r="NE2566" s="77"/>
      <c r="NF2566" s="77"/>
      <c r="NG2566" s="77"/>
      <c r="NH2566" s="77"/>
      <c r="NI2566" s="77"/>
      <c r="NJ2566" s="77"/>
      <c r="NK2566" s="77"/>
      <c r="NL2566" s="77"/>
      <c r="NM2566" s="77"/>
      <c r="NN2566" s="77"/>
      <c r="NO2566" s="77"/>
      <c r="NP2566" s="77"/>
      <c r="NQ2566" s="77"/>
      <c r="NR2566" s="77"/>
      <c r="NS2566" s="77"/>
      <c r="NT2566" s="77"/>
      <c r="NU2566" s="77"/>
      <c r="NV2566" s="77"/>
      <c r="NW2566" s="77"/>
      <c r="NX2566" s="77"/>
      <c r="NY2566" s="77"/>
      <c r="NZ2566" s="77"/>
      <c r="OA2566" s="77"/>
      <c r="OB2566" s="77"/>
      <c r="OC2566" s="77"/>
      <c r="OD2566" s="77"/>
      <c r="OE2566" s="77"/>
      <c r="OF2566" s="77"/>
      <c r="OG2566" s="77"/>
      <c r="OH2566" s="77"/>
      <c r="OI2566" s="77"/>
      <c r="OJ2566" s="77"/>
      <c r="OK2566" s="77"/>
      <c r="OL2566" s="77"/>
      <c r="OM2566" s="77"/>
      <c r="ON2566" s="77"/>
      <c r="OO2566" s="77"/>
      <c r="OP2566" s="77"/>
      <c r="OQ2566" s="77"/>
      <c r="OR2566" s="77"/>
      <c r="OS2566" s="77"/>
      <c r="OT2566" s="77"/>
      <c r="OU2566" s="77"/>
      <c r="OV2566" s="77"/>
      <c r="OW2566" s="77"/>
      <c r="OX2566" s="77"/>
      <c r="OY2566" s="77"/>
      <c r="OZ2566" s="77"/>
      <c r="PA2566" s="77"/>
      <c r="PB2566" s="77"/>
      <c r="PC2566" s="77"/>
      <c r="PD2566" s="77"/>
      <c r="PE2566" s="77"/>
      <c r="PF2566" s="77"/>
      <c r="PG2566" s="77"/>
      <c r="PH2566" s="77"/>
      <c r="PI2566" s="77"/>
      <c r="PJ2566" s="77"/>
      <c r="PK2566" s="77"/>
      <c r="PL2566" s="77"/>
      <c r="PM2566" s="77"/>
      <c r="PN2566" s="77"/>
      <c r="PO2566" s="77"/>
      <c r="PP2566" s="77"/>
      <c r="PQ2566" s="77"/>
      <c r="PR2566" s="77"/>
      <c r="PS2566" s="77"/>
      <c r="PT2566" s="77"/>
      <c r="PU2566" s="77"/>
      <c r="PV2566" s="77"/>
      <c r="PW2566" s="77"/>
      <c r="PX2566" s="77"/>
      <c r="PY2566" s="77"/>
      <c r="PZ2566" s="77"/>
      <c r="QA2566" s="77"/>
      <c r="QB2566" s="77"/>
      <c r="QC2566" s="77"/>
      <c r="QD2566" s="77"/>
      <c r="QE2566" s="77"/>
      <c r="QF2566" s="77"/>
      <c r="QG2566" s="77"/>
      <c r="QH2566" s="77"/>
      <c r="QI2566" s="77"/>
      <c r="QJ2566" s="77"/>
      <c r="QK2566" s="77"/>
      <c r="QL2566" s="77"/>
      <c r="QM2566" s="77"/>
      <c r="QN2566" s="77"/>
      <c r="QO2566" s="77"/>
      <c r="QP2566" s="77"/>
      <c r="QQ2566" s="77"/>
      <c r="QR2566" s="77"/>
      <c r="QS2566" s="77"/>
      <c r="QT2566" s="77"/>
      <c r="QU2566" s="77"/>
      <c r="QV2566" s="77"/>
      <c r="QW2566" s="77"/>
      <c r="QX2566" s="77"/>
      <c r="QY2566" s="77"/>
      <c r="QZ2566" s="77"/>
      <c r="RA2566" s="77"/>
      <c r="RB2566" s="77"/>
      <c r="RC2566" s="77"/>
      <c r="RD2566" s="77"/>
      <c r="RE2566" s="77"/>
      <c r="RF2566" s="77"/>
      <c r="RG2566" s="77"/>
      <c r="RH2566" s="77"/>
      <c r="RI2566" s="77"/>
      <c r="RJ2566" s="77"/>
      <c r="RK2566" s="77"/>
      <c r="RL2566" s="77"/>
      <c r="RM2566" s="77"/>
      <c r="RN2566" s="77"/>
      <c r="RO2566" s="77"/>
      <c r="RP2566" s="77"/>
      <c r="RQ2566" s="77"/>
      <c r="RR2566" s="77"/>
      <c r="RS2566" s="77"/>
      <c r="RT2566" s="77"/>
      <c r="RU2566" s="77"/>
      <c r="RV2566" s="77"/>
      <c r="RW2566" s="77"/>
      <c r="RX2566" s="77"/>
      <c r="RY2566" s="77"/>
      <c r="RZ2566" s="77"/>
      <c r="SA2566" s="77"/>
      <c r="SB2566" s="77"/>
      <c r="SC2566" s="77"/>
      <c r="SD2566" s="77"/>
      <c r="SE2566" s="77"/>
      <c r="SF2566" s="77"/>
      <c r="SG2566" s="77"/>
      <c r="SH2566" s="77"/>
      <c r="SI2566" s="77"/>
      <c r="SJ2566" s="77"/>
      <c r="SK2566" s="77"/>
      <c r="SL2566" s="77"/>
      <c r="SM2566" s="77"/>
      <c r="SN2566" s="77"/>
      <c r="SO2566" s="77"/>
      <c r="SP2566" s="77"/>
      <c r="SQ2566" s="77"/>
      <c r="SR2566" s="77"/>
      <c r="SS2566" s="77"/>
      <c r="ST2566" s="77"/>
      <c r="SU2566" s="77"/>
      <c r="SV2566" s="77"/>
      <c r="SW2566" s="77"/>
      <c r="SX2566" s="77"/>
      <c r="SY2566" s="77"/>
      <c r="SZ2566" s="77"/>
      <c r="TA2566" s="77"/>
      <c r="TB2566" s="77"/>
      <c r="TC2566" s="77"/>
      <c r="TD2566" s="77"/>
      <c r="TE2566" s="77"/>
      <c r="TF2566" s="77"/>
      <c r="TG2566" s="77"/>
      <c r="TH2566" s="77"/>
      <c r="TI2566" s="77"/>
      <c r="TJ2566" s="77"/>
      <c r="TK2566" s="77"/>
      <c r="TL2566" s="77"/>
      <c r="TM2566" s="77"/>
      <c r="TN2566" s="77"/>
      <c r="TO2566" s="77"/>
      <c r="TP2566" s="77"/>
      <c r="TQ2566" s="77"/>
      <c r="TR2566" s="77"/>
      <c r="TS2566" s="77"/>
      <c r="TT2566" s="77"/>
      <c r="TU2566" s="77"/>
      <c r="TV2566" s="77"/>
      <c r="TW2566" s="77"/>
      <c r="TX2566" s="77"/>
      <c r="TY2566" s="77"/>
      <c r="TZ2566" s="77"/>
      <c r="UA2566" s="77"/>
      <c r="UB2566" s="77"/>
      <c r="UC2566" s="77"/>
      <c r="UD2566" s="77"/>
      <c r="UE2566" s="77"/>
      <c r="UF2566" s="77"/>
      <c r="UG2566" s="77"/>
      <c r="UH2566" s="77"/>
      <c r="UI2566" s="77"/>
      <c r="UJ2566" s="77"/>
      <c r="UK2566" s="77"/>
      <c r="UL2566" s="77"/>
      <c r="UM2566" s="77"/>
      <c r="UN2566" s="77"/>
      <c r="UO2566" s="77"/>
      <c r="UP2566" s="77"/>
      <c r="UQ2566" s="77"/>
      <c r="UR2566" s="77"/>
      <c r="US2566" s="77"/>
      <c r="UT2566" s="77"/>
      <c r="UU2566" s="77"/>
      <c r="UV2566" s="77"/>
      <c r="UW2566" s="77"/>
      <c r="UX2566" s="77"/>
      <c r="UY2566" s="77"/>
      <c r="UZ2566" s="77"/>
      <c r="VA2566" s="77"/>
      <c r="VB2566" s="77"/>
      <c r="VC2566" s="77"/>
      <c r="VD2566" s="77"/>
      <c r="VE2566" s="77"/>
      <c r="VF2566" s="77"/>
      <c r="VG2566" s="77"/>
      <c r="VH2566" s="77"/>
      <c r="VI2566" s="77"/>
      <c r="VJ2566" s="77"/>
      <c r="VK2566" s="77"/>
      <c r="VL2566" s="77"/>
      <c r="VM2566" s="77"/>
      <c r="VN2566" s="77"/>
      <c r="VO2566" s="77"/>
      <c r="VP2566" s="77"/>
      <c r="VQ2566" s="77"/>
      <c r="VR2566" s="77"/>
      <c r="VS2566" s="77"/>
      <c r="VT2566" s="77"/>
      <c r="VU2566" s="77"/>
      <c r="VV2566" s="77"/>
      <c r="VW2566" s="77"/>
      <c r="VX2566" s="77"/>
      <c r="VY2566" s="77"/>
      <c r="VZ2566" s="77"/>
      <c r="WA2566" s="77"/>
      <c r="WB2566" s="77"/>
      <c r="WC2566" s="77"/>
      <c r="WD2566" s="77"/>
      <c r="WE2566" s="77"/>
      <c r="WF2566" s="77"/>
      <c r="WG2566" s="77"/>
      <c r="WH2566" s="77"/>
      <c r="WI2566" s="77"/>
      <c r="WJ2566" s="77"/>
      <c r="WK2566" s="77"/>
      <c r="WL2566" s="77"/>
      <c r="WM2566" s="77"/>
      <c r="WN2566" s="77"/>
      <c r="WO2566" s="77"/>
      <c r="WP2566" s="77"/>
      <c r="WQ2566" s="77"/>
      <c r="WR2566" s="77"/>
      <c r="WS2566" s="77"/>
      <c r="WT2566" s="77"/>
      <c r="WU2566" s="77"/>
      <c r="WV2566" s="77"/>
      <c r="WW2566" s="77"/>
      <c r="WX2566" s="77"/>
      <c r="WY2566" s="77"/>
      <c r="WZ2566" s="77"/>
      <c r="XA2566" s="77"/>
      <c r="XB2566" s="77"/>
      <c r="XC2566" s="77"/>
      <c r="XD2566" s="77"/>
      <c r="XE2566" s="77"/>
      <c r="XF2566" s="77"/>
      <c r="XG2566" s="77"/>
      <c r="XH2566" s="77"/>
      <c r="XI2566" s="77"/>
      <c r="XJ2566" s="77"/>
      <c r="XK2566" s="77"/>
      <c r="XL2566" s="77"/>
      <c r="XM2566" s="77"/>
      <c r="XN2566" s="77"/>
      <c r="XO2566" s="77"/>
      <c r="XP2566" s="77"/>
      <c r="XQ2566" s="77"/>
      <c r="XR2566" s="77"/>
      <c r="XS2566" s="77"/>
      <c r="XT2566" s="77"/>
      <c r="XU2566" s="77"/>
      <c r="XV2566" s="77"/>
      <c r="XW2566" s="77"/>
      <c r="XX2566" s="77"/>
      <c r="XY2566" s="77"/>
      <c r="XZ2566" s="77"/>
      <c r="YA2566" s="77"/>
      <c r="YB2566" s="77"/>
      <c r="YC2566" s="77"/>
      <c r="YD2566" s="77"/>
      <c r="YE2566" s="77"/>
      <c r="YF2566" s="77"/>
      <c r="YG2566" s="77"/>
      <c r="YH2566" s="77"/>
      <c r="YI2566" s="77"/>
      <c r="YJ2566" s="77"/>
      <c r="YK2566" s="77"/>
      <c r="YL2566" s="77"/>
      <c r="YM2566" s="77"/>
      <c r="YN2566" s="77"/>
      <c r="YO2566" s="77"/>
      <c r="YP2566" s="77"/>
      <c r="YQ2566" s="77"/>
      <c r="YR2566" s="77"/>
      <c r="YS2566" s="77"/>
      <c r="YT2566" s="77"/>
      <c r="YU2566" s="77"/>
      <c r="YV2566" s="77"/>
      <c r="YW2566" s="77"/>
      <c r="YX2566" s="77"/>
      <c r="YY2566" s="77"/>
      <c r="YZ2566" s="77"/>
      <c r="ZA2566" s="77"/>
      <c r="ZB2566" s="77"/>
      <c r="ZC2566" s="77"/>
      <c r="ZD2566" s="77"/>
      <c r="ZE2566" s="77"/>
      <c r="ZF2566" s="77"/>
      <c r="ZG2566" s="77"/>
      <c r="ZH2566" s="77"/>
      <c r="ZI2566" s="77"/>
      <c r="ZJ2566" s="77"/>
      <c r="ZK2566" s="77"/>
      <c r="ZL2566" s="77"/>
      <c r="ZM2566" s="77"/>
      <c r="ZN2566" s="77"/>
      <c r="ZO2566" s="77"/>
      <c r="ZP2566" s="77"/>
      <c r="ZQ2566" s="77"/>
      <c r="ZR2566" s="77"/>
      <c r="ZS2566" s="77"/>
      <c r="ZT2566" s="77"/>
      <c r="ZU2566" s="77"/>
      <c r="ZV2566" s="77"/>
      <c r="ZW2566" s="77"/>
      <c r="ZX2566" s="77"/>
      <c r="ZY2566" s="77"/>
      <c r="ZZ2566" s="77"/>
      <c r="AAA2566" s="77"/>
      <c r="AAB2566" s="77"/>
      <c r="AAC2566" s="77"/>
      <c r="AAD2566" s="77"/>
      <c r="AAE2566" s="77"/>
      <c r="AAF2566" s="77"/>
      <c r="AAG2566" s="77"/>
      <c r="AAH2566" s="77"/>
      <c r="AAI2566" s="77"/>
      <c r="AAJ2566" s="77"/>
      <c r="AAK2566" s="77"/>
      <c r="AAL2566" s="77"/>
      <c r="AAM2566" s="77"/>
      <c r="AAN2566" s="77"/>
      <c r="AAO2566" s="77"/>
      <c r="AAP2566" s="77"/>
      <c r="AAQ2566" s="77"/>
      <c r="AAR2566" s="77"/>
      <c r="AAS2566" s="77"/>
      <c r="AAT2566" s="77"/>
      <c r="AAU2566" s="77"/>
      <c r="AAV2566" s="77"/>
      <c r="AAW2566" s="77"/>
      <c r="AAX2566" s="77"/>
      <c r="AAY2566" s="77"/>
      <c r="AAZ2566" s="77"/>
      <c r="ABA2566" s="77"/>
      <c r="ABB2566" s="77"/>
      <c r="ABC2566" s="77"/>
      <c r="ABD2566" s="77"/>
      <c r="ABE2566" s="77"/>
      <c r="ABF2566" s="77"/>
      <c r="ABG2566" s="77"/>
      <c r="ABH2566" s="77"/>
      <c r="ABI2566" s="77"/>
      <c r="ABJ2566" s="77"/>
      <c r="ABK2566" s="77"/>
      <c r="ABL2566" s="77"/>
      <c r="ABM2566" s="77"/>
      <c r="ABN2566" s="77"/>
      <c r="ABO2566" s="77"/>
      <c r="ABP2566" s="77"/>
      <c r="ABQ2566" s="77"/>
      <c r="ABR2566" s="77"/>
      <c r="ABS2566" s="77"/>
      <c r="ABT2566" s="77"/>
      <c r="ABU2566" s="77"/>
      <c r="ABV2566" s="77"/>
      <c r="ABW2566" s="77"/>
      <c r="ABX2566" s="77"/>
      <c r="ABY2566" s="77"/>
      <c r="ABZ2566" s="77"/>
      <c r="ACA2566" s="77"/>
      <c r="ACB2566" s="77"/>
      <c r="ACC2566" s="77"/>
      <c r="ACD2566" s="77"/>
      <c r="ACE2566" s="77"/>
      <c r="ACF2566" s="77"/>
      <c r="ACG2566" s="77"/>
      <c r="ACH2566" s="77"/>
      <c r="ACI2566" s="77"/>
      <c r="ACJ2566" s="77"/>
      <c r="ACK2566" s="77"/>
      <c r="ACL2566" s="77"/>
      <c r="ACM2566" s="77"/>
      <c r="ACN2566" s="77"/>
      <c r="ACO2566" s="77"/>
      <c r="ACP2566" s="77"/>
      <c r="ACQ2566" s="77"/>
      <c r="ACR2566" s="77"/>
      <c r="ACS2566" s="77"/>
      <c r="ACT2566" s="77"/>
      <c r="ACU2566" s="77"/>
      <c r="ACV2566" s="77"/>
      <c r="ACW2566" s="77"/>
      <c r="ACX2566" s="77"/>
      <c r="ACY2566" s="77"/>
      <c r="ACZ2566" s="77"/>
      <c r="ADA2566" s="77"/>
      <c r="ADB2566" s="77"/>
      <c r="ADC2566" s="77"/>
      <c r="ADD2566" s="77"/>
      <c r="ADE2566" s="77"/>
      <c r="ADF2566" s="77"/>
      <c r="ADG2566" s="77"/>
      <c r="ADH2566" s="77"/>
      <c r="ADI2566" s="77"/>
      <c r="ADJ2566" s="77"/>
      <c r="ADK2566" s="77"/>
      <c r="ADL2566" s="77"/>
      <c r="ADM2566" s="77"/>
      <c r="ADN2566" s="77"/>
      <c r="ADO2566" s="77"/>
      <c r="ADP2566" s="77"/>
      <c r="ADQ2566" s="77"/>
      <c r="ADR2566" s="77"/>
      <c r="ADS2566" s="77"/>
      <c r="ADT2566" s="77"/>
      <c r="ADU2566" s="77"/>
      <c r="ADV2566" s="77"/>
      <c r="ADW2566" s="77"/>
      <c r="ADX2566" s="77"/>
      <c r="ADY2566" s="77"/>
      <c r="ADZ2566" s="77"/>
      <c r="AEA2566" s="77"/>
      <c r="AEB2566" s="77"/>
      <c r="AEC2566" s="77"/>
      <c r="AED2566" s="77"/>
      <c r="AEE2566" s="77"/>
      <c r="AEF2566" s="77"/>
      <c r="AEG2566" s="77"/>
      <c r="AEH2566" s="77"/>
      <c r="AEI2566" s="77"/>
      <c r="AEJ2566" s="77"/>
      <c r="AEK2566" s="77"/>
      <c r="AEL2566" s="77"/>
      <c r="AEM2566" s="77"/>
      <c r="AEN2566" s="77"/>
      <c r="AEO2566" s="77"/>
      <c r="AEP2566" s="77"/>
      <c r="AEQ2566" s="77"/>
      <c r="AER2566" s="77"/>
      <c r="AES2566" s="77"/>
      <c r="AET2566" s="77"/>
      <c r="AEU2566" s="77"/>
      <c r="AEV2566" s="77"/>
      <c r="AEW2566" s="77"/>
      <c r="AEX2566" s="77"/>
      <c r="AEY2566" s="77"/>
      <c r="AEZ2566" s="77"/>
      <c r="AFA2566" s="77"/>
      <c r="AFB2566" s="77"/>
      <c r="AFC2566" s="77"/>
      <c r="AFD2566" s="77"/>
      <c r="AFE2566" s="77"/>
      <c r="AFF2566" s="77"/>
      <c r="AFG2566" s="77"/>
      <c r="AFH2566" s="77"/>
      <c r="AFI2566" s="77"/>
      <c r="AFJ2566" s="77"/>
      <c r="AFK2566" s="77"/>
      <c r="AFL2566" s="77"/>
      <c r="AFM2566" s="77"/>
      <c r="AFN2566" s="77"/>
      <c r="AFO2566" s="77"/>
      <c r="AFP2566" s="77"/>
      <c r="AFQ2566" s="77"/>
      <c r="AFR2566" s="77"/>
      <c r="AFS2566" s="77"/>
      <c r="AFT2566" s="77"/>
      <c r="AFU2566" s="77"/>
      <c r="AFV2566" s="77"/>
      <c r="AFW2566" s="77"/>
      <c r="AFX2566" s="77"/>
      <c r="AFY2566" s="77"/>
      <c r="AFZ2566" s="77"/>
      <c r="AGA2566" s="77"/>
      <c r="AGB2566" s="77"/>
      <c r="AGC2566" s="77"/>
      <c r="AGD2566" s="77"/>
      <c r="AGE2566" s="77"/>
      <c r="AGF2566" s="77"/>
      <c r="AGG2566" s="77"/>
      <c r="AGH2566" s="77"/>
      <c r="AGI2566" s="77"/>
      <c r="AGJ2566" s="77"/>
      <c r="AGK2566" s="77"/>
      <c r="AGL2566" s="77"/>
      <c r="AGM2566" s="77"/>
      <c r="AGN2566" s="77"/>
      <c r="AGO2566" s="77"/>
      <c r="AGP2566" s="77"/>
      <c r="AGQ2566" s="77"/>
      <c r="AGR2566" s="77"/>
      <c r="AGS2566" s="77"/>
      <c r="AGT2566" s="77"/>
      <c r="AGU2566" s="77"/>
      <c r="AGV2566" s="77"/>
      <c r="AGW2566" s="77"/>
      <c r="AGX2566" s="77"/>
      <c r="AGY2566" s="77"/>
      <c r="AGZ2566" s="77"/>
      <c r="AHA2566" s="77"/>
      <c r="AHB2566" s="77"/>
      <c r="AHC2566" s="77"/>
      <c r="AHD2566" s="77"/>
      <c r="AHE2566" s="77"/>
      <c r="AHF2566" s="77"/>
      <c r="AHG2566" s="77"/>
      <c r="AHH2566" s="77"/>
      <c r="AHI2566" s="77"/>
      <c r="AHJ2566" s="77"/>
      <c r="AHK2566" s="77"/>
      <c r="AHL2566" s="77"/>
      <c r="AHM2566" s="77"/>
      <c r="AHN2566" s="77"/>
      <c r="AHO2566" s="77"/>
      <c r="AHP2566" s="77"/>
      <c r="AHQ2566" s="77"/>
      <c r="AHR2566" s="77"/>
      <c r="AHS2566" s="77"/>
      <c r="AHT2566" s="77"/>
      <c r="AHU2566" s="77"/>
      <c r="AHV2566" s="77"/>
      <c r="AHW2566" s="77"/>
      <c r="AHX2566" s="77"/>
      <c r="AHY2566" s="77"/>
      <c r="AHZ2566" s="77"/>
      <c r="AIA2566" s="77"/>
      <c r="AIB2566" s="77"/>
      <c r="AIC2566" s="77"/>
      <c r="AID2566" s="77"/>
      <c r="AIE2566" s="77"/>
      <c r="AIF2566" s="77"/>
      <c r="AIG2566" s="77"/>
      <c r="AIH2566" s="77"/>
      <c r="AII2566" s="77"/>
      <c r="AIJ2566" s="77"/>
      <c r="AIK2566" s="77"/>
      <c r="AIL2566" s="77"/>
      <c r="AIM2566" s="77"/>
      <c r="AIN2566" s="77"/>
      <c r="AIO2566" s="77"/>
      <c r="AIP2566" s="77"/>
      <c r="AIQ2566" s="77"/>
      <c r="AIR2566" s="77"/>
      <c r="AIS2566" s="77"/>
      <c r="AIT2566" s="77"/>
      <c r="AIU2566" s="77"/>
      <c r="AIV2566" s="77"/>
      <c r="AIW2566" s="77"/>
      <c r="AIX2566" s="77"/>
      <c r="AIY2566" s="77"/>
      <c r="AIZ2566" s="77"/>
      <c r="AJA2566" s="77"/>
      <c r="AJB2566" s="77"/>
      <c r="AJC2566" s="77"/>
      <c r="AJD2566" s="77"/>
      <c r="AJE2566" s="77"/>
      <c r="AJF2566" s="77"/>
      <c r="AJG2566" s="77"/>
      <c r="AJH2566" s="77"/>
      <c r="AJI2566" s="77"/>
      <c r="AJJ2566" s="77"/>
      <c r="AJK2566" s="77"/>
      <c r="AJL2566" s="77"/>
      <c r="AJM2566" s="77"/>
      <c r="AJN2566" s="77"/>
      <c r="AJO2566" s="77"/>
      <c r="AJP2566" s="77"/>
      <c r="AJQ2566" s="77"/>
      <c r="AJR2566" s="77"/>
      <c r="AJS2566" s="77"/>
      <c r="AJT2566" s="77"/>
      <c r="AJU2566" s="77"/>
      <c r="AJV2566" s="77"/>
      <c r="AJW2566" s="77"/>
      <c r="AJX2566" s="77"/>
      <c r="AJY2566" s="77"/>
      <c r="AJZ2566" s="77"/>
      <c r="AKA2566" s="77"/>
      <c r="AKB2566" s="77"/>
      <c r="AKC2566" s="77"/>
      <c r="AKD2566" s="77"/>
      <c r="AKE2566" s="77"/>
      <c r="AKF2566" s="77"/>
      <c r="AKG2566" s="77"/>
      <c r="AKH2566" s="77"/>
      <c r="AKI2566" s="77"/>
      <c r="AKJ2566" s="77"/>
      <c r="AKK2566" s="77"/>
      <c r="AKL2566" s="77"/>
      <c r="AKM2566" s="77"/>
      <c r="AKN2566" s="77"/>
      <c r="AKO2566" s="77"/>
      <c r="AKP2566" s="77"/>
      <c r="AKQ2566" s="77"/>
      <c r="AKR2566" s="77"/>
      <c r="AKS2566" s="77"/>
      <c r="AKT2566" s="77"/>
      <c r="AKU2566" s="77"/>
      <c r="AKV2566" s="77"/>
      <c r="AKW2566" s="77"/>
      <c r="AKX2566" s="77"/>
      <c r="AKY2566" s="77"/>
      <c r="AKZ2566" s="77"/>
      <c r="ALA2566" s="77"/>
      <c r="ALB2566" s="77"/>
      <c r="ALC2566" s="77"/>
      <c r="ALD2566" s="77"/>
      <c r="ALE2566" s="77"/>
      <c r="ALF2566" s="77"/>
      <c r="ALG2566" s="77"/>
      <c r="ALH2566" s="77"/>
      <c r="ALI2566" s="77"/>
      <c r="ALJ2566" s="77"/>
      <c r="ALK2566" s="77"/>
      <c r="ALL2566" s="77"/>
      <c r="ALM2566" s="77"/>
      <c r="ALN2566" s="77"/>
      <c r="ALO2566" s="77"/>
      <c r="ALP2566" s="77"/>
      <c r="ALQ2566" s="77"/>
      <c r="ALR2566" s="77"/>
      <c r="ALS2566" s="77"/>
      <c r="ALT2566" s="77"/>
      <c r="ALU2566" s="77"/>
      <c r="ALV2566" s="77"/>
      <c r="ALW2566" s="77"/>
      <c r="ALX2566" s="77"/>
      <c r="ALY2566" s="77"/>
      <c r="ALZ2566" s="77"/>
      <c r="AMA2566" s="77"/>
      <c r="AMB2566" s="77"/>
      <c r="AMC2566" s="77"/>
      <c r="AMD2566" s="77"/>
      <c r="AME2566" s="77"/>
      <c r="AMF2566" s="77"/>
      <c r="AMG2566" s="77"/>
      <c r="AMH2566" s="77"/>
      <c r="AMI2566" s="77"/>
      <c r="AMJ2566" s="77"/>
      <c r="AMK2566" s="77"/>
      <c r="AML2566" s="77"/>
      <c r="AMM2566" s="77"/>
      <c r="AMN2566" s="77"/>
      <c r="AMO2566" s="77"/>
      <c r="AMP2566" s="77"/>
      <c r="AMQ2566" s="77"/>
      <c r="AMR2566" s="77"/>
      <c r="AMS2566" s="77"/>
      <c r="AMT2566" s="77"/>
      <c r="AMU2566" s="77"/>
      <c r="AMV2566" s="77"/>
      <c r="AMW2566" s="77"/>
      <c r="AMX2566" s="77"/>
      <c r="AMY2566" s="77"/>
      <c r="AMZ2566" s="77"/>
      <c r="ANA2566" s="77"/>
      <c r="ANB2566" s="77"/>
      <c r="ANC2566" s="77"/>
      <c r="AND2566" s="77"/>
      <c r="ANE2566" s="77"/>
      <c r="ANF2566" s="77"/>
      <c r="ANG2566" s="77"/>
      <c r="ANH2566" s="77"/>
      <c r="ANI2566" s="77"/>
      <c r="ANJ2566" s="77"/>
      <c r="ANK2566" s="77"/>
      <c r="ANL2566" s="77"/>
      <c r="ANM2566" s="77"/>
      <c r="ANN2566" s="77"/>
      <c r="ANO2566" s="77"/>
      <c r="ANP2566" s="77"/>
      <c r="ANQ2566" s="77"/>
      <c r="ANR2566" s="77"/>
      <c r="ANS2566" s="77"/>
      <c r="ANT2566" s="77"/>
      <c r="ANU2566" s="77"/>
      <c r="ANV2566" s="77"/>
      <c r="ANW2566" s="77"/>
      <c r="ANX2566" s="77"/>
      <c r="ANY2566" s="77"/>
      <c r="ANZ2566" s="77"/>
      <c r="AOA2566" s="77"/>
      <c r="AOB2566" s="77"/>
      <c r="AOC2566" s="77"/>
      <c r="AOD2566" s="77"/>
      <c r="AOE2566" s="77"/>
      <c r="AOF2566" s="77"/>
      <c r="AOG2566" s="77"/>
      <c r="AOH2566" s="77"/>
      <c r="AOI2566" s="77"/>
      <c r="AOJ2566" s="77"/>
      <c r="AOK2566" s="77"/>
      <c r="AOL2566" s="77"/>
      <c r="AOM2566" s="77"/>
      <c r="AON2566" s="77"/>
      <c r="AOO2566" s="77"/>
      <c r="AOP2566" s="77"/>
      <c r="AOQ2566" s="77"/>
      <c r="AOR2566" s="77"/>
      <c r="AOS2566" s="77"/>
      <c r="AOT2566" s="77"/>
      <c r="AOU2566" s="77"/>
      <c r="AOV2566" s="77"/>
      <c r="AOW2566" s="77"/>
      <c r="AOX2566" s="77"/>
      <c r="AOY2566" s="77"/>
      <c r="AOZ2566" s="77"/>
      <c r="APA2566" s="77"/>
      <c r="APB2566" s="77"/>
      <c r="APC2566" s="77"/>
      <c r="APD2566" s="77"/>
      <c r="APE2566" s="77"/>
      <c r="APF2566" s="77"/>
      <c r="APG2566" s="77"/>
      <c r="APH2566" s="77"/>
      <c r="API2566" s="77"/>
      <c r="APJ2566" s="77"/>
      <c r="APK2566" s="77"/>
      <c r="APL2566" s="77"/>
      <c r="APM2566" s="77"/>
      <c r="APN2566" s="77"/>
      <c r="APO2566" s="77"/>
      <c r="APP2566" s="77"/>
      <c r="APQ2566" s="77"/>
      <c r="APR2566" s="77"/>
      <c r="APS2566" s="77"/>
      <c r="APT2566" s="77"/>
      <c r="APU2566" s="77"/>
      <c r="APV2566" s="77"/>
      <c r="APW2566" s="77"/>
      <c r="APX2566" s="77"/>
      <c r="APY2566" s="77"/>
      <c r="APZ2566" s="77"/>
      <c r="AQA2566" s="77"/>
      <c r="AQB2566" s="77"/>
      <c r="AQC2566" s="77"/>
      <c r="AQD2566" s="77"/>
      <c r="AQE2566" s="77"/>
      <c r="AQF2566" s="77"/>
      <c r="AQG2566" s="77"/>
      <c r="AQH2566" s="77"/>
      <c r="AQI2566" s="77"/>
      <c r="AQJ2566" s="77"/>
      <c r="AQK2566" s="77"/>
      <c r="AQL2566" s="77"/>
      <c r="AQM2566" s="77"/>
      <c r="AQN2566" s="77"/>
      <c r="AQO2566" s="77"/>
      <c r="AQP2566" s="77"/>
      <c r="AQQ2566" s="77"/>
      <c r="AQR2566" s="77"/>
      <c r="AQS2566" s="77"/>
      <c r="AQT2566" s="77"/>
      <c r="AQU2566" s="77"/>
      <c r="AQV2566" s="77"/>
      <c r="AQW2566" s="77"/>
      <c r="AQX2566" s="77"/>
      <c r="AQY2566" s="77"/>
      <c r="AQZ2566" s="77"/>
      <c r="ARA2566" s="77"/>
      <c r="ARB2566" s="77"/>
      <c r="ARC2566" s="77"/>
      <c r="ARD2566" s="77"/>
      <c r="ARE2566" s="77"/>
      <c r="ARF2566" s="77"/>
      <c r="ARG2566" s="77"/>
      <c r="ARH2566" s="77"/>
      <c r="ARI2566" s="77"/>
      <c r="ARJ2566" s="77"/>
      <c r="ARK2566" s="77"/>
      <c r="ARL2566" s="77"/>
      <c r="ARM2566" s="77"/>
      <c r="ARN2566" s="77"/>
      <c r="ARO2566" s="77"/>
      <c r="ARP2566" s="77"/>
      <c r="ARQ2566" s="77"/>
      <c r="ARR2566" s="77"/>
      <c r="ARS2566" s="77"/>
      <c r="ART2566" s="77"/>
      <c r="ARU2566" s="77"/>
      <c r="ARV2566" s="77"/>
      <c r="ARW2566" s="77"/>
      <c r="ARX2566" s="77"/>
      <c r="ARY2566" s="77"/>
      <c r="ARZ2566" s="77"/>
      <c r="ASA2566" s="77"/>
      <c r="ASB2566" s="77"/>
      <c r="ASC2566" s="77"/>
      <c r="ASD2566" s="77"/>
      <c r="ASE2566" s="77"/>
      <c r="ASF2566" s="77"/>
      <c r="ASG2566" s="77"/>
      <c r="ASH2566" s="77"/>
      <c r="ASI2566" s="77"/>
      <c r="ASJ2566" s="77"/>
      <c r="ASK2566" s="77"/>
      <c r="ASL2566" s="77"/>
      <c r="ASM2566" s="77"/>
      <c r="ASN2566" s="77"/>
      <c r="ASO2566" s="77"/>
      <c r="ASP2566" s="77"/>
      <c r="ASQ2566" s="77"/>
      <c r="ASR2566" s="77"/>
      <c r="ASS2566" s="77"/>
      <c r="AST2566" s="77"/>
      <c r="ASU2566" s="77"/>
      <c r="ASV2566" s="77"/>
      <c r="ASW2566" s="77"/>
      <c r="ASX2566" s="77"/>
      <c r="ASY2566" s="77"/>
      <c r="ASZ2566" s="77"/>
      <c r="ATA2566" s="77"/>
      <c r="ATB2566" s="77"/>
      <c r="ATC2566" s="77"/>
      <c r="ATD2566" s="77"/>
      <c r="ATE2566" s="77"/>
      <c r="ATF2566" s="77"/>
      <c r="ATG2566" s="77"/>
      <c r="ATH2566" s="77"/>
      <c r="ATI2566" s="77"/>
      <c r="ATJ2566" s="77"/>
      <c r="ATK2566" s="77"/>
      <c r="ATL2566" s="77"/>
      <c r="ATM2566" s="77"/>
      <c r="ATN2566" s="77"/>
      <c r="ATO2566" s="77"/>
      <c r="ATP2566" s="77"/>
      <c r="ATQ2566" s="77"/>
      <c r="ATR2566" s="77"/>
      <c r="ATS2566" s="77"/>
      <c r="ATT2566" s="77"/>
      <c r="ATU2566" s="77"/>
      <c r="ATV2566" s="77"/>
      <c r="ATW2566" s="77"/>
      <c r="ATX2566" s="77"/>
      <c r="ATY2566" s="77"/>
      <c r="ATZ2566" s="77"/>
      <c r="AUA2566" s="77"/>
      <c r="AUB2566" s="77"/>
      <c r="AUC2566" s="77"/>
      <c r="AUD2566" s="77"/>
      <c r="AUE2566" s="77"/>
      <c r="AUF2566" s="77"/>
      <c r="AUG2566" s="77"/>
      <c r="AUH2566" s="77"/>
      <c r="AUI2566" s="77"/>
      <c r="AUJ2566" s="77"/>
      <c r="AUK2566" s="77"/>
      <c r="AUL2566" s="77"/>
      <c r="AUM2566" s="77"/>
      <c r="AUN2566" s="77"/>
      <c r="AUO2566" s="77"/>
      <c r="AUP2566" s="77"/>
      <c r="AUQ2566" s="77"/>
      <c r="AUR2566" s="77"/>
      <c r="AUS2566" s="77"/>
      <c r="AUT2566" s="77"/>
      <c r="AUU2566" s="77"/>
      <c r="AUV2566" s="77"/>
      <c r="AUW2566" s="77"/>
      <c r="AUX2566" s="77"/>
      <c r="AUY2566" s="77"/>
      <c r="AUZ2566" s="77"/>
      <c r="AVA2566" s="77"/>
      <c r="AVB2566" s="77"/>
      <c r="AVC2566" s="77"/>
      <c r="AVD2566" s="77"/>
      <c r="AVE2566" s="77"/>
      <c r="AVF2566" s="77"/>
      <c r="AVG2566" s="77"/>
      <c r="AVH2566" s="77"/>
      <c r="AVI2566" s="77"/>
      <c r="AVJ2566" s="77"/>
      <c r="AVK2566" s="77"/>
      <c r="AVL2566" s="77"/>
      <c r="AVM2566" s="77"/>
      <c r="AVN2566" s="77"/>
      <c r="AVO2566" s="77"/>
      <c r="AVP2566" s="77"/>
      <c r="AVQ2566" s="77"/>
      <c r="AVR2566" s="77"/>
      <c r="AVS2566" s="77"/>
      <c r="AVT2566" s="77"/>
      <c r="AVU2566" s="77"/>
      <c r="AVV2566" s="77"/>
      <c r="AVW2566" s="77"/>
      <c r="AVX2566" s="77"/>
      <c r="AVY2566" s="77"/>
      <c r="AVZ2566" s="77"/>
      <c r="AWA2566" s="77"/>
      <c r="AWB2566" s="77"/>
      <c r="AWC2566" s="77"/>
      <c r="AWD2566" s="77"/>
      <c r="AWE2566" s="77"/>
      <c r="AWF2566" s="77"/>
      <c r="AWG2566" s="77"/>
      <c r="AWH2566" s="77"/>
      <c r="AWI2566" s="77"/>
      <c r="AWJ2566" s="77"/>
      <c r="AWK2566" s="77"/>
      <c r="AWL2566" s="77"/>
      <c r="AWM2566" s="77"/>
      <c r="AWN2566" s="77"/>
      <c r="AWO2566" s="77"/>
      <c r="AWP2566" s="77"/>
      <c r="AWQ2566" s="77"/>
      <c r="AWR2566" s="77"/>
      <c r="AWS2566" s="77"/>
      <c r="AWT2566" s="77"/>
      <c r="AWU2566" s="77"/>
      <c r="AWV2566" s="77"/>
      <c r="AWW2566" s="77"/>
      <c r="AWX2566" s="77"/>
      <c r="AWY2566" s="77"/>
      <c r="AWZ2566" s="77"/>
      <c r="AXA2566" s="77"/>
      <c r="AXB2566" s="77"/>
      <c r="AXC2566" s="77"/>
      <c r="AXD2566" s="77"/>
      <c r="AXE2566" s="77"/>
      <c r="AXF2566" s="77"/>
      <c r="AXG2566" s="77"/>
      <c r="AXH2566" s="77"/>
      <c r="AXI2566" s="77"/>
      <c r="AXJ2566" s="77"/>
      <c r="AXK2566" s="77"/>
      <c r="AXL2566" s="77"/>
      <c r="AXM2566" s="77"/>
      <c r="AXN2566" s="77"/>
      <c r="AXO2566" s="77"/>
      <c r="AXP2566" s="77"/>
      <c r="AXQ2566" s="77"/>
      <c r="AXR2566" s="77"/>
      <c r="AXS2566" s="77"/>
      <c r="AXT2566" s="77"/>
      <c r="AXU2566" s="77"/>
      <c r="AXV2566" s="77"/>
      <c r="AXW2566" s="77"/>
      <c r="AXX2566" s="77"/>
      <c r="AXY2566" s="77"/>
      <c r="AXZ2566" s="77"/>
      <c r="AYA2566" s="77"/>
      <c r="AYB2566" s="77"/>
      <c r="AYC2566" s="77"/>
      <c r="AYD2566" s="77"/>
      <c r="AYE2566" s="77"/>
      <c r="AYF2566" s="77"/>
      <c r="AYG2566" s="77"/>
      <c r="AYH2566" s="77"/>
      <c r="AYI2566" s="77"/>
      <c r="AYJ2566" s="77"/>
      <c r="AYK2566" s="77"/>
      <c r="AYL2566" s="77"/>
      <c r="AYM2566" s="77"/>
      <c r="AYN2566" s="77"/>
      <c r="AYO2566" s="77"/>
      <c r="AYP2566" s="77"/>
      <c r="AYQ2566" s="77"/>
      <c r="AYR2566" s="77"/>
      <c r="AYS2566" s="77"/>
      <c r="AYT2566" s="77"/>
      <c r="AYU2566" s="77"/>
      <c r="AYV2566" s="77"/>
      <c r="AYW2566" s="77"/>
      <c r="AYX2566" s="77"/>
      <c r="AYY2566" s="77"/>
      <c r="AYZ2566" s="77"/>
      <c r="AZA2566" s="77"/>
      <c r="AZB2566" s="77"/>
      <c r="AZC2566" s="77"/>
      <c r="AZD2566" s="77"/>
      <c r="AZE2566" s="77"/>
      <c r="AZF2566" s="77"/>
      <c r="AZG2566" s="77"/>
      <c r="AZH2566" s="77"/>
      <c r="AZI2566" s="77"/>
      <c r="AZJ2566" s="77"/>
      <c r="AZK2566" s="77"/>
      <c r="AZL2566" s="77"/>
      <c r="AZM2566" s="77"/>
      <c r="AZN2566" s="77"/>
      <c r="AZO2566" s="77"/>
      <c r="AZP2566" s="77"/>
      <c r="AZQ2566" s="77"/>
      <c r="AZR2566" s="77"/>
      <c r="AZS2566" s="77"/>
      <c r="AZT2566" s="77"/>
      <c r="AZU2566" s="77"/>
      <c r="AZV2566" s="77"/>
      <c r="AZW2566" s="77"/>
      <c r="AZX2566" s="77"/>
      <c r="AZY2566" s="77"/>
      <c r="AZZ2566" s="77"/>
      <c r="BAA2566" s="77"/>
      <c r="BAB2566" s="77"/>
      <c r="BAC2566" s="77"/>
      <c r="BAD2566" s="77"/>
      <c r="BAE2566" s="77"/>
      <c r="BAF2566" s="77"/>
      <c r="BAG2566" s="77"/>
      <c r="BAH2566" s="77"/>
      <c r="BAI2566" s="77"/>
      <c r="BAJ2566" s="77"/>
      <c r="BAK2566" s="77"/>
      <c r="BAL2566" s="77"/>
      <c r="BAM2566" s="77"/>
      <c r="BAN2566" s="77"/>
      <c r="BAO2566" s="77"/>
      <c r="BAP2566" s="77"/>
      <c r="BAQ2566" s="77"/>
      <c r="BAR2566" s="77"/>
      <c r="BAS2566" s="77"/>
      <c r="BAT2566" s="77"/>
      <c r="BAU2566" s="77"/>
      <c r="BAV2566" s="77"/>
      <c r="BAW2566" s="77"/>
      <c r="BAX2566" s="77"/>
      <c r="BAY2566" s="77"/>
      <c r="BAZ2566" s="77"/>
      <c r="BBA2566" s="77"/>
      <c r="BBB2566" s="77"/>
      <c r="BBC2566" s="77"/>
      <c r="BBD2566" s="77"/>
      <c r="BBE2566" s="77"/>
      <c r="BBF2566" s="77"/>
      <c r="BBG2566" s="77"/>
      <c r="BBH2566" s="77"/>
      <c r="BBI2566" s="77"/>
      <c r="BBJ2566" s="77"/>
      <c r="BBK2566" s="77"/>
      <c r="BBL2566" s="77"/>
      <c r="BBM2566" s="77"/>
      <c r="BBN2566" s="77"/>
      <c r="BBO2566" s="77"/>
      <c r="BBP2566" s="77"/>
      <c r="BBQ2566" s="77"/>
      <c r="BBR2566" s="77"/>
      <c r="BBS2566" s="77"/>
      <c r="BBT2566" s="77"/>
      <c r="BBU2566" s="77"/>
      <c r="BBV2566" s="77"/>
      <c r="BBW2566" s="77"/>
      <c r="BBX2566" s="77"/>
      <c r="BBY2566" s="77"/>
      <c r="BBZ2566" s="77"/>
      <c r="BCA2566" s="77"/>
      <c r="BCB2566" s="77"/>
      <c r="BCC2566" s="77"/>
      <c r="BCD2566" s="77"/>
      <c r="BCE2566" s="77"/>
      <c r="BCF2566" s="77"/>
      <c r="BCG2566" s="77"/>
      <c r="BCH2566" s="77"/>
      <c r="BCI2566" s="77"/>
      <c r="BCJ2566" s="77"/>
      <c r="BCK2566" s="77"/>
      <c r="BCL2566" s="77"/>
      <c r="BCM2566" s="77"/>
      <c r="BCN2566" s="77"/>
      <c r="BCO2566" s="77"/>
      <c r="BCP2566" s="77"/>
      <c r="BCQ2566" s="77"/>
      <c r="BCR2566" s="77"/>
      <c r="BCS2566" s="77"/>
      <c r="BCT2566" s="77"/>
      <c r="BCU2566" s="77"/>
      <c r="BCV2566" s="77"/>
      <c r="BCW2566" s="77"/>
      <c r="BCX2566" s="77"/>
      <c r="BCY2566" s="77"/>
      <c r="BCZ2566" s="77"/>
      <c r="BDA2566" s="77"/>
      <c r="BDB2566" s="77"/>
      <c r="BDC2566" s="77"/>
      <c r="BDD2566" s="77"/>
      <c r="BDE2566" s="77"/>
      <c r="BDF2566" s="77"/>
      <c r="BDG2566" s="77"/>
      <c r="BDH2566" s="77"/>
      <c r="BDI2566" s="77"/>
      <c r="BDJ2566" s="77"/>
      <c r="BDK2566" s="77"/>
      <c r="BDL2566" s="77"/>
      <c r="BDM2566" s="77"/>
      <c r="BDN2566" s="77"/>
      <c r="BDO2566" s="77"/>
      <c r="BDP2566" s="77"/>
      <c r="BDQ2566" s="77"/>
      <c r="BDR2566" s="77"/>
      <c r="BDS2566" s="77"/>
      <c r="BDT2566" s="77"/>
      <c r="BDU2566" s="77"/>
      <c r="BDV2566" s="77"/>
      <c r="BDW2566" s="77"/>
      <c r="BDX2566" s="77"/>
      <c r="BDY2566" s="77"/>
      <c r="BDZ2566" s="77"/>
      <c r="BEA2566" s="77"/>
      <c r="BEB2566" s="77"/>
      <c r="BEC2566" s="77"/>
      <c r="BED2566" s="77"/>
      <c r="BEE2566" s="77"/>
      <c r="BEF2566" s="77"/>
      <c r="BEG2566" s="77"/>
      <c r="BEH2566" s="77"/>
      <c r="BEI2566" s="77"/>
      <c r="BEJ2566" s="77"/>
      <c r="BEK2566" s="77"/>
      <c r="BEL2566" s="77"/>
      <c r="BEM2566" s="77"/>
      <c r="BEN2566" s="77"/>
      <c r="BEO2566" s="77"/>
      <c r="BEP2566" s="77"/>
      <c r="BEQ2566" s="77"/>
      <c r="BER2566" s="77"/>
      <c r="BES2566" s="77"/>
      <c r="BET2566" s="77"/>
      <c r="BEU2566" s="77"/>
      <c r="BEV2566" s="77"/>
      <c r="BEW2566" s="77"/>
      <c r="BEX2566" s="77"/>
      <c r="BEY2566" s="77"/>
      <c r="BEZ2566" s="77"/>
      <c r="BFA2566" s="77"/>
      <c r="BFB2566" s="77"/>
      <c r="BFC2566" s="77"/>
      <c r="BFD2566" s="77"/>
      <c r="BFE2566" s="77"/>
      <c r="BFF2566" s="77"/>
      <c r="BFG2566" s="77"/>
      <c r="BFH2566" s="77"/>
      <c r="BFI2566" s="77"/>
      <c r="BFJ2566" s="77"/>
      <c r="BFK2566" s="77"/>
      <c r="BFL2566" s="77"/>
      <c r="BFM2566" s="77"/>
      <c r="BFN2566" s="77"/>
      <c r="BFO2566" s="77"/>
      <c r="BFP2566" s="77"/>
      <c r="BFQ2566" s="77"/>
      <c r="BFR2566" s="77"/>
      <c r="BFS2566" s="77"/>
      <c r="BFT2566" s="77"/>
      <c r="BFU2566" s="77"/>
      <c r="BFV2566" s="77"/>
      <c r="BFW2566" s="77"/>
      <c r="BFX2566" s="77"/>
      <c r="BFY2566" s="77"/>
      <c r="BFZ2566" s="77"/>
      <c r="BGA2566" s="77"/>
      <c r="BGB2566" s="77"/>
      <c r="BGC2566" s="77"/>
      <c r="BGD2566" s="77"/>
      <c r="BGE2566" s="77"/>
      <c r="BGF2566" s="77"/>
      <c r="BGG2566" s="77"/>
      <c r="BGH2566" s="77"/>
      <c r="BGI2566" s="77"/>
      <c r="BGJ2566" s="77"/>
      <c r="BGK2566" s="77"/>
      <c r="BGL2566" s="77"/>
      <c r="BGM2566" s="77"/>
      <c r="BGN2566" s="77"/>
      <c r="BGO2566" s="77"/>
      <c r="BGP2566" s="77"/>
      <c r="BGQ2566" s="77"/>
      <c r="BGR2566" s="77"/>
      <c r="BGS2566" s="77"/>
      <c r="BGT2566" s="77"/>
      <c r="BGU2566" s="77"/>
      <c r="BGV2566" s="77"/>
      <c r="BGW2566" s="77"/>
      <c r="BGX2566" s="77"/>
      <c r="BGY2566" s="77"/>
      <c r="BGZ2566" s="77"/>
      <c r="BHA2566" s="77"/>
      <c r="BHB2566" s="77"/>
      <c r="BHC2566" s="77"/>
      <c r="BHD2566" s="77"/>
      <c r="BHE2566" s="77"/>
      <c r="BHF2566" s="77"/>
      <c r="BHG2566" s="77"/>
      <c r="BHH2566" s="77"/>
      <c r="BHI2566" s="77"/>
      <c r="BHJ2566" s="77"/>
      <c r="BHK2566" s="77"/>
      <c r="BHL2566" s="77"/>
      <c r="BHM2566" s="77"/>
      <c r="BHN2566" s="77"/>
      <c r="BHO2566" s="77"/>
      <c r="BHP2566" s="77"/>
      <c r="BHQ2566" s="77"/>
      <c r="BHR2566" s="77"/>
      <c r="BHS2566" s="77"/>
      <c r="BHT2566" s="77"/>
      <c r="BHU2566" s="77"/>
      <c r="BHV2566" s="77"/>
      <c r="BHW2566" s="77"/>
      <c r="BHX2566" s="77"/>
      <c r="BHY2566" s="77"/>
      <c r="BHZ2566" s="77"/>
      <c r="BIA2566" s="77"/>
      <c r="BIB2566" s="77"/>
      <c r="BIC2566" s="77"/>
      <c r="BID2566" s="77"/>
      <c r="BIE2566" s="77"/>
      <c r="BIF2566" s="77"/>
      <c r="BIG2566" s="77"/>
      <c r="BIH2566" s="77"/>
      <c r="BII2566" s="77"/>
      <c r="BIJ2566" s="77"/>
      <c r="BIK2566" s="77"/>
      <c r="BIL2566" s="77"/>
      <c r="BIM2566" s="77"/>
      <c r="BIN2566" s="77"/>
      <c r="BIO2566" s="77"/>
      <c r="BIP2566" s="77"/>
      <c r="BIQ2566" s="77"/>
      <c r="BIR2566" s="77"/>
      <c r="BIS2566" s="77"/>
      <c r="BIT2566" s="77"/>
      <c r="BIU2566" s="77"/>
      <c r="BIV2566" s="77"/>
      <c r="BIW2566" s="77"/>
      <c r="BIX2566" s="77"/>
      <c r="BIY2566" s="77"/>
      <c r="BIZ2566" s="77"/>
      <c r="BJA2566" s="77"/>
      <c r="BJB2566" s="77"/>
      <c r="BJC2566" s="77"/>
      <c r="BJD2566" s="77"/>
      <c r="BJE2566" s="77"/>
      <c r="BJF2566" s="77"/>
      <c r="BJG2566" s="77"/>
      <c r="BJH2566" s="77"/>
      <c r="BJI2566" s="77"/>
      <c r="BJJ2566" s="77"/>
      <c r="BJK2566" s="77"/>
      <c r="BJL2566" s="77"/>
      <c r="BJM2566" s="77"/>
      <c r="BJN2566" s="77"/>
      <c r="BJO2566" s="77"/>
      <c r="BJP2566" s="77"/>
      <c r="BJQ2566" s="77"/>
      <c r="BJR2566" s="77"/>
      <c r="BJS2566" s="77"/>
      <c r="BJT2566" s="77"/>
      <c r="BJU2566" s="77"/>
      <c r="BJV2566" s="77"/>
      <c r="BJW2566" s="77"/>
      <c r="BJX2566" s="77"/>
      <c r="BJY2566" s="77"/>
      <c r="BJZ2566" s="77"/>
      <c r="BKA2566" s="77"/>
      <c r="BKB2566" s="77"/>
      <c r="BKC2566" s="77"/>
      <c r="BKD2566" s="77"/>
      <c r="BKE2566" s="77"/>
      <c r="BKF2566" s="77"/>
      <c r="BKG2566" s="77"/>
      <c r="BKH2566" s="77"/>
      <c r="BKI2566" s="77"/>
      <c r="BKJ2566" s="77"/>
      <c r="BKK2566" s="77"/>
      <c r="BKL2566" s="77"/>
      <c r="BKM2566" s="77"/>
      <c r="BKN2566" s="77"/>
      <c r="BKO2566" s="77"/>
      <c r="BKP2566" s="77"/>
      <c r="BKQ2566" s="77"/>
      <c r="BKR2566" s="77"/>
      <c r="BKS2566" s="77"/>
      <c r="BKT2566" s="77"/>
      <c r="BKU2566" s="77"/>
      <c r="BKV2566" s="77"/>
      <c r="BKW2566" s="77"/>
      <c r="BKX2566" s="77"/>
      <c r="BKY2566" s="77"/>
      <c r="BKZ2566" s="77"/>
      <c r="BLA2566" s="77"/>
      <c r="BLB2566" s="77"/>
      <c r="BLC2566" s="77"/>
      <c r="BLD2566" s="77"/>
      <c r="BLE2566" s="77"/>
      <c r="BLF2566" s="77"/>
      <c r="BLG2566" s="77"/>
      <c r="BLH2566" s="77"/>
      <c r="BLI2566" s="77"/>
      <c r="BLJ2566" s="77"/>
      <c r="BLK2566" s="77"/>
      <c r="BLL2566" s="77"/>
      <c r="BLM2566" s="77"/>
      <c r="BLN2566" s="77"/>
      <c r="BLO2566" s="77"/>
      <c r="BLP2566" s="77"/>
      <c r="BLQ2566" s="77"/>
      <c r="BLR2566" s="77"/>
      <c r="BLS2566" s="77"/>
      <c r="BLT2566" s="77"/>
      <c r="BLU2566" s="77"/>
      <c r="BLV2566" s="77"/>
      <c r="BLW2566" s="77"/>
      <c r="BLX2566" s="77"/>
      <c r="BLY2566" s="77"/>
      <c r="BLZ2566" s="77"/>
      <c r="BMA2566" s="77"/>
      <c r="BMB2566" s="77"/>
      <c r="BMC2566" s="77"/>
      <c r="BMD2566" s="77"/>
      <c r="BME2566" s="77"/>
      <c r="BMF2566" s="77"/>
      <c r="BMG2566" s="77"/>
      <c r="BMH2566" s="77"/>
      <c r="BMI2566" s="77"/>
      <c r="BMJ2566" s="77"/>
      <c r="BMK2566" s="77"/>
      <c r="BML2566" s="77"/>
      <c r="BMM2566" s="77"/>
      <c r="BMN2566" s="77"/>
      <c r="BMO2566" s="77"/>
      <c r="BMP2566" s="77"/>
      <c r="BMQ2566" s="77"/>
      <c r="BMR2566" s="77"/>
      <c r="BMS2566" s="77"/>
      <c r="BMT2566" s="77"/>
      <c r="BMU2566" s="77"/>
      <c r="BMV2566" s="77"/>
      <c r="BMW2566" s="77"/>
      <c r="BMX2566" s="77"/>
      <c r="BMY2566" s="77"/>
      <c r="BMZ2566" s="77"/>
      <c r="BNA2566" s="77"/>
      <c r="BNB2566" s="77"/>
      <c r="BNC2566" s="77"/>
      <c r="BND2566" s="77"/>
      <c r="BNE2566" s="77"/>
      <c r="BNF2566" s="77"/>
      <c r="BNG2566" s="77"/>
      <c r="BNH2566" s="77"/>
      <c r="BNI2566" s="77"/>
      <c r="BNJ2566" s="77"/>
      <c r="BNK2566" s="77"/>
      <c r="BNL2566" s="77"/>
      <c r="BNM2566" s="77"/>
      <c r="BNN2566" s="77"/>
      <c r="BNO2566" s="77"/>
      <c r="BNP2566" s="77"/>
      <c r="BNQ2566" s="77"/>
      <c r="BNR2566" s="77"/>
      <c r="BNS2566" s="77"/>
      <c r="BNT2566" s="77"/>
      <c r="BNU2566" s="77"/>
      <c r="BNV2566" s="77"/>
      <c r="BNW2566" s="77"/>
      <c r="BNX2566" s="77"/>
      <c r="BNY2566" s="77"/>
      <c r="BNZ2566" s="77"/>
      <c r="BOA2566" s="77"/>
      <c r="BOB2566" s="77"/>
      <c r="BOC2566" s="77"/>
      <c r="BOD2566" s="77"/>
      <c r="BOE2566" s="77"/>
      <c r="BOF2566" s="77"/>
      <c r="BOG2566" s="77"/>
      <c r="BOH2566" s="77"/>
      <c r="BOI2566" s="77"/>
      <c r="BOJ2566" s="77"/>
      <c r="BOK2566" s="77"/>
      <c r="BOL2566" s="77"/>
      <c r="BOM2566" s="77"/>
      <c r="BON2566" s="77"/>
      <c r="BOO2566" s="77"/>
      <c r="BOP2566" s="77"/>
      <c r="BOQ2566" s="77"/>
      <c r="BOR2566" s="77"/>
      <c r="BOS2566" s="77"/>
      <c r="BOT2566" s="77"/>
      <c r="BOU2566" s="77"/>
      <c r="BOV2566" s="77"/>
      <c r="BOW2566" s="77"/>
      <c r="BOX2566" s="77"/>
      <c r="BOY2566" s="77"/>
      <c r="BOZ2566" s="77"/>
      <c r="BPA2566" s="77"/>
      <c r="BPB2566" s="77"/>
      <c r="BPC2566" s="77"/>
      <c r="BPD2566" s="77"/>
      <c r="BPE2566" s="77"/>
      <c r="BPF2566" s="77"/>
      <c r="BPG2566" s="77"/>
      <c r="BPH2566" s="77"/>
      <c r="BPI2566" s="77"/>
      <c r="BPJ2566" s="77"/>
      <c r="BPK2566" s="77"/>
      <c r="BPL2566" s="77"/>
      <c r="BPM2566" s="77"/>
      <c r="BPN2566" s="77"/>
      <c r="BPO2566" s="77"/>
      <c r="BPP2566" s="77"/>
      <c r="BPQ2566" s="77"/>
      <c r="BPR2566" s="77"/>
      <c r="BPS2566" s="77"/>
      <c r="BPT2566" s="77"/>
      <c r="BPU2566" s="77"/>
      <c r="BPV2566" s="77"/>
      <c r="BPW2566" s="77"/>
      <c r="BPX2566" s="77"/>
      <c r="BPY2566" s="77"/>
      <c r="BPZ2566" s="77"/>
      <c r="BQA2566" s="77"/>
      <c r="BQB2566" s="77"/>
      <c r="BQC2566" s="77"/>
      <c r="BQD2566" s="77"/>
      <c r="BQE2566" s="77"/>
      <c r="BQF2566" s="77"/>
      <c r="BQG2566" s="77"/>
      <c r="BQH2566" s="77"/>
      <c r="BQI2566" s="77"/>
      <c r="BQJ2566" s="77"/>
      <c r="BQK2566" s="77"/>
      <c r="BQL2566" s="77"/>
      <c r="BQM2566" s="77"/>
      <c r="BQN2566" s="77"/>
      <c r="BQO2566" s="77"/>
      <c r="BQP2566" s="77"/>
      <c r="BQQ2566" s="77"/>
      <c r="BQR2566" s="77"/>
      <c r="BQS2566" s="77"/>
      <c r="BQT2566" s="77"/>
      <c r="BQU2566" s="77"/>
      <c r="BQV2566" s="77"/>
      <c r="BQW2566" s="77"/>
      <c r="BQX2566" s="77"/>
      <c r="BQY2566" s="77"/>
      <c r="BQZ2566" s="77"/>
      <c r="BRA2566" s="77"/>
      <c r="BRB2566" s="77"/>
      <c r="BRC2566" s="77"/>
      <c r="BRD2566" s="77"/>
      <c r="BRE2566" s="77"/>
      <c r="BRF2566" s="77"/>
      <c r="BRG2566" s="77"/>
      <c r="BRH2566" s="77"/>
      <c r="BRI2566" s="77"/>
      <c r="BRJ2566" s="77"/>
      <c r="BRK2566" s="77"/>
      <c r="BRL2566" s="77"/>
      <c r="BRM2566" s="77"/>
      <c r="BRN2566" s="77"/>
      <c r="BRO2566" s="77"/>
      <c r="BRP2566" s="77"/>
      <c r="BRQ2566" s="77"/>
      <c r="BRR2566" s="77"/>
      <c r="BRS2566" s="77"/>
      <c r="BRT2566" s="77"/>
      <c r="BRU2566" s="77"/>
      <c r="BRV2566" s="77"/>
      <c r="BRW2566" s="77"/>
      <c r="BRX2566" s="77"/>
      <c r="BRY2566" s="77"/>
      <c r="BRZ2566" s="77"/>
      <c r="BSA2566" s="77"/>
      <c r="BSB2566" s="77"/>
      <c r="BSC2566" s="77"/>
      <c r="BSD2566" s="77"/>
      <c r="BSE2566" s="77"/>
      <c r="BSF2566" s="77"/>
      <c r="BSG2566" s="77"/>
      <c r="BSH2566" s="77"/>
      <c r="BSI2566" s="77"/>
      <c r="BSJ2566" s="77"/>
      <c r="BSK2566" s="77"/>
      <c r="BSL2566" s="77"/>
      <c r="BSM2566" s="77"/>
      <c r="BSN2566" s="77"/>
      <c r="BSO2566" s="77"/>
      <c r="BSP2566" s="77"/>
      <c r="BSQ2566" s="77"/>
      <c r="BSR2566" s="77"/>
      <c r="BSS2566" s="77"/>
      <c r="BST2566" s="77"/>
      <c r="BSU2566" s="77"/>
      <c r="BSV2566" s="77"/>
      <c r="BSW2566" s="77"/>
      <c r="BSX2566" s="77"/>
      <c r="BSY2566" s="77"/>
      <c r="BSZ2566" s="77"/>
      <c r="BTA2566" s="77"/>
      <c r="BTB2566" s="77"/>
      <c r="BTC2566" s="77"/>
      <c r="BTD2566" s="77"/>
      <c r="BTE2566" s="77"/>
      <c r="BTF2566" s="77"/>
      <c r="BTG2566" s="77"/>
      <c r="BTH2566" s="77"/>
      <c r="BTI2566" s="77"/>
      <c r="BTJ2566" s="77"/>
      <c r="BTK2566" s="77"/>
      <c r="BTL2566" s="77"/>
      <c r="BTM2566" s="77"/>
      <c r="BTN2566" s="77"/>
      <c r="BTO2566" s="77"/>
      <c r="BTP2566" s="77"/>
      <c r="BTQ2566" s="77"/>
      <c r="BTR2566" s="77"/>
      <c r="BTS2566" s="77"/>
      <c r="BTT2566" s="77"/>
      <c r="BTU2566" s="77"/>
      <c r="BTV2566" s="77"/>
      <c r="BTW2566" s="77"/>
      <c r="BTX2566" s="77"/>
      <c r="BTY2566" s="77"/>
      <c r="BTZ2566" s="77"/>
      <c r="BUA2566" s="77"/>
      <c r="BUB2566" s="77"/>
      <c r="BUC2566" s="77"/>
      <c r="BUD2566" s="77"/>
      <c r="BUE2566" s="77"/>
      <c r="BUF2566" s="77"/>
      <c r="BUG2566" s="77"/>
      <c r="BUH2566" s="77"/>
      <c r="BUI2566" s="77"/>
      <c r="BUJ2566" s="77"/>
      <c r="BUK2566" s="77"/>
      <c r="BUL2566" s="77"/>
      <c r="BUM2566" s="77"/>
      <c r="BUN2566" s="77"/>
      <c r="BUO2566" s="77"/>
      <c r="BUP2566" s="77"/>
      <c r="BUQ2566" s="77"/>
      <c r="BUR2566" s="77"/>
      <c r="BUS2566" s="77"/>
      <c r="BUT2566" s="77"/>
      <c r="BUU2566" s="77"/>
      <c r="BUV2566" s="77"/>
      <c r="BUW2566" s="77"/>
      <c r="BUX2566" s="77"/>
      <c r="BUY2566" s="77"/>
      <c r="BUZ2566" s="77"/>
      <c r="BVA2566" s="77"/>
      <c r="BVB2566" s="77"/>
      <c r="BVC2566" s="77"/>
      <c r="BVD2566" s="77"/>
      <c r="BVE2566" s="77"/>
      <c r="BVF2566" s="77"/>
      <c r="BVG2566" s="77"/>
      <c r="BVH2566" s="77"/>
      <c r="BVI2566" s="77"/>
      <c r="BVJ2566" s="77"/>
      <c r="BVK2566" s="77"/>
      <c r="BVL2566" s="77"/>
      <c r="BVM2566" s="77"/>
      <c r="BVN2566" s="77"/>
      <c r="BVO2566" s="77"/>
      <c r="BVP2566" s="77"/>
      <c r="BVQ2566" s="77"/>
      <c r="BVR2566" s="77"/>
      <c r="BVS2566" s="77"/>
      <c r="BVT2566" s="77"/>
      <c r="BVU2566" s="77"/>
      <c r="BVV2566" s="77"/>
      <c r="BVW2566" s="77"/>
      <c r="BVX2566" s="77"/>
      <c r="BVY2566" s="77"/>
      <c r="BVZ2566" s="77"/>
      <c r="BWA2566" s="77"/>
      <c r="BWB2566" s="77"/>
      <c r="BWC2566" s="77"/>
      <c r="BWD2566" s="77"/>
      <c r="BWE2566" s="77"/>
      <c r="BWF2566" s="77"/>
      <c r="BWG2566" s="77"/>
      <c r="BWH2566" s="77"/>
      <c r="BWI2566" s="77"/>
      <c r="BWJ2566" s="77"/>
      <c r="BWK2566" s="77"/>
      <c r="BWL2566" s="77"/>
      <c r="BWM2566" s="77"/>
      <c r="BWN2566" s="77"/>
      <c r="BWO2566" s="77"/>
      <c r="BWP2566" s="77"/>
      <c r="BWQ2566" s="77"/>
      <c r="BWR2566" s="77"/>
      <c r="BWS2566" s="77"/>
      <c r="BWT2566" s="77"/>
      <c r="BWU2566" s="77"/>
      <c r="BWV2566" s="77"/>
      <c r="BWW2566" s="77"/>
      <c r="BWX2566" s="77"/>
      <c r="BWY2566" s="77"/>
      <c r="BWZ2566" s="77"/>
      <c r="BXA2566" s="77"/>
      <c r="BXB2566" s="77"/>
      <c r="BXC2566" s="77"/>
      <c r="BXD2566" s="77"/>
      <c r="BXE2566" s="77"/>
      <c r="BXF2566" s="77"/>
      <c r="BXG2566" s="77"/>
      <c r="BXH2566" s="77"/>
      <c r="BXI2566" s="77"/>
      <c r="BXJ2566" s="77"/>
      <c r="BXK2566" s="77"/>
      <c r="BXL2566" s="77"/>
      <c r="BXM2566" s="77"/>
      <c r="BXN2566" s="77"/>
      <c r="BXO2566" s="77"/>
      <c r="BXP2566" s="77"/>
      <c r="BXQ2566" s="77"/>
      <c r="BXR2566" s="77"/>
      <c r="BXS2566" s="77"/>
      <c r="BXT2566" s="77"/>
      <c r="BXU2566" s="77"/>
      <c r="BXV2566" s="77"/>
      <c r="BXW2566" s="77"/>
      <c r="BXX2566" s="77"/>
      <c r="BXY2566" s="77"/>
      <c r="BXZ2566" s="77"/>
      <c r="BYA2566" s="77"/>
      <c r="BYB2566" s="77"/>
      <c r="BYC2566" s="77"/>
      <c r="BYD2566" s="77"/>
      <c r="BYE2566" s="77"/>
      <c r="BYF2566" s="77"/>
      <c r="BYG2566" s="77"/>
      <c r="BYH2566" s="77"/>
      <c r="BYI2566" s="77"/>
      <c r="BYJ2566" s="77"/>
      <c r="BYK2566" s="77"/>
      <c r="BYL2566" s="77"/>
      <c r="BYM2566" s="77"/>
      <c r="BYN2566" s="77"/>
      <c r="BYO2566" s="77"/>
      <c r="BYP2566" s="77"/>
      <c r="BYQ2566" s="77"/>
      <c r="BYR2566" s="77"/>
      <c r="BYS2566" s="77"/>
      <c r="BYT2566" s="77"/>
      <c r="BYU2566" s="77"/>
      <c r="BYV2566" s="77"/>
      <c r="BYW2566" s="77"/>
      <c r="BYX2566" s="77"/>
      <c r="BYY2566" s="77"/>
      <c r="BYZ2566" s="77"/>
      <c r="BZA2566" s="77"/>
      <c r="BZB2566" s="77"/>
      <c r="BZC2566" s="77"/>
      <c r="BZD2566" s="77"/>
      <c r="BZE2566" s="77"/>
      <c r="BZF2566" s="77"/>
      <c r="BZG2566" s="77"/>
      <c r="BZH2566" s="77"/>
      <c r="BZI2566" s="77"/>
      <c r="BZJ2566" s="77"/>
      <c r="BZK2566" s="77"/>
      <c r="BZL2566" s="77"/>
      <c r="BZM2566" s="77"/>
      <c r="BZN2566" s="77"/>
      <c r="BZO2566" s="77"/>
      <c r="BZP2566" s="77"/>
      <c r="BZQ2566" s="77"/>
      <c r="BZR2566" s="77"/>
      <c r="BZS2566" s="77"/>
      <c r="BZT2566" s="77"/>
      <c r="BZU2566" s="77"/>
      <c r="BZV2566" s="77"/>
      <c r="BZW2566" s="77"/>
      <c r="BZX2566" s="77"/>
      <c r="BZY2566" s="77"/>
      <c r="BZZ2566" s="77"/>
      <c r="CAA2566" s="77"/>
      <c r="CAB2566" s="77"/>
      <c r="CAC2566" s="77"/>
      <c r="CAD2566" s="77"/>
      <c r="CAE2566" s="77"/>
      <c r="CAF2566" s="77"/>
      <c r="CAG2566" s="77"/>
      <c r="CAH2566" s="77"/>
      <c r="CAI2566" s="77"/>
      <c r="CAJ2566" s="77"/>
      <c r="CAK2566" s="77"/>
      <c r="CAL2566" s="77"/>
      <c r="CAM2566" s="77"/>
      <c r="CAN2566" s="77"/>
      <c r="CAO2566" s="77"/>
      <c r="CAP2566" s="77"/>
      <c r="CAQ2566" s="77"/>
      <c r="CAR2566" s="77"/>
      <c r="CAS2566" s="77"/>
      <c r="CAT2566" s="77"/>
      <c r="CAU2566" s="77"/>
      <c r="CAV2566" s="77"/>
      <c r="CAW2566" s="77"/>
      <c r="CAX2566" s="77"/>
      <c r="CAY2566" s="77"/>
      <c r="CAZ2566" s="77"/>
      <c r="CBA2566" s="77"/>
      <c r="CBB2566" s="77"/>
      <c r="CBC2566" s="77"/>
      <c r="CBD2566" s="77"/>
      <c r="CBE2566" s="77"/>
      <c r="CBF2566" s="77"/>
      <c r="CBG2566" s="77"/>
      <c r="CBH2566" s="77"/>
      <c r="CBI2566" s="77"/>
      <c r="CBJ2566" s="77"/>
      <c r="CBK2566" s="77"/>
      <c r="CBL2566" s="77"/>
      <c r="CBM2566" s="77"/>
      <c r="CBN2566" s="77"/>
      <c r="CBO2566" s="77"/>
      <c r="CBP2566" s="77"/>
      <c r="CBQ2566" s="77"/>
      <c r="CBR2566" s="77"/>
      <c r="CBS2566" s="77"/>
      <c r="CBT2566" s="77"/>
      <c r="CBU2566" s="77"/>
      <c r="CBV2566" s="77"/>
      <c r="CBW2566" s="77"/>
      <c r="CBX2566" s="77"/>
      <c r="CBY2566" s="77"/>
      <c r="CBZ2566" s="77"/>
      <c r="CCA2566" s="77"/>
      <c r="CCB2566" s="77"/>
      <c r="CCC2566" s="77"/>
      <c r="CCD2566" s="77"/>
      <c r="CCE2566" s="77"/>
      <c r="CCF2566" s="77"/>
      <c r="CCG2566" s="77"/>
      <c r="CCH2566" s="77"/>
      <c r="CCI2566" s="77"/>
      <c r="CCJ2566" s="77"/>
      <c r="CCK2566" s="77"/>
      <c r="CCL2566" s="77"/>
      <c r="CCM2566" s="77"/>
      <c r="CCN2566" s="77"/>
      <c r="CCO2566" s="77"/>
      <c r="CCP2566" s="77"/>
      <c r="CCQ2566" s="77"/>
      <c r="CCR2566" s="77"/>
      <c r="CCS2566" s="77"/>
      <c r="CCT2566" s="77"/>
      <c r="CCU2566" s="77"/>
      <c r="CCV2566" s="77"/>
      <c r="CCW2566" s="77"/>
      <c r="CCX2566" s="77"/>
      <c r="CCY2566" s="77"/>
      <c r="CCZ2566" s="77"/>
      <c r="CDA2566" s="77"/>
      <c r="CDB2566" s="77"/>
      <c r="CDC2566" s="77"/>
      <c r="CDD2566" s="77"/>
      <c r="CDE2566" s="77"/>
      <c r="CDF2566" s="77"/>
      <c r="CDG2566" s="77"/>
      <c r="CDH2566" s="77"/>
      <c r="CDI2566" s="77"/>
      <c r="CDJ2566" s="77"/>
      <c r="CDK2566" s="77"/>
      <c r="CDL2566" s="77"/>
      <c r="CDM2566" s="77"/>
      <c r="CDN2566" s="77"/>
      <c r="CDO2566" s="77"/>
      <c r="CDP2566" s="77"/>
      <c r="CDQ2566" s="77"/>
      <c r="CDR2566" s="77"/>
      <c r="CDS2566" s="77"/>
      <c r="CDT2566" s="77"/>
      <c r="CDU2566" s="77"/>
      <c r="CDV2566" s="77"/>
      <c r="CDW2566" s="77"/>
      <c r="CDX2566" s="77"/>
      <c r="CDY2566" s="77"/>
      <c r="CDZ2566" s="77"/>
      <c r="CEA2566" s="77"/>
      <c r="CEB2566" s="77"/>
      <c r="CEC2566" s="77"/>
      <c r="CED2566" s="77"/>
      <c r="CEE2566" s="77"/>
      <c r="CEF2566" s="77"/>
      <c r="CEG2566" s="77"/>
      <c r="CEH2566" s="77"/>
      <c r="CEI2566" s="77"/>
      <c r="CEJ2566" s="77"/>
      <c r="CEK2566" s="77"/>
      <c r="CEL2566" s="77"/>
      <c r="CEM2566" s="77"/>
      <c r="CEN2566" s="77"/>
      <c r="CEO2566" s="77"/>
      <c r="CEP2566" s="77"/>
      <c r="CEQ2566" s="77"/>
      <c r="CER2566" s="77"/>
      <c r="CES2566" s="77"/>
      <c r="CET2566" s="77"/>
      <c r="CEU2566" s="77"/>
      <c r="CEV2566" s="77"/>
      <c r="CEW2566" s="77"/>
      <c r="CEX2566" s="77"/>
      <c r="CEY2566" s="77"/>
      <c r="CEZ2566" s="77"/>
      <c r="CFA2566" s="77"/>
      <c r="CFB2566" s="77"/>
      <c r="CFC2566" s="77"/>
      <c r="CFD2566" s="77"/>
      <c r="CFE2566" s="77"/>
      <c r="CFF2566" s="77"/>
      <c r="CFG2566" s="77"/>
      <c r="CFH2566" s="77"/>
      <c r="CFI2566" s="77"/>
      <c r="CFJ2566" s="77"/>
      <c r="CFK2566" s="77"/>
      <c r="CFL2566" s="77"/>
      <c r="CFM2566" s="77"/>
      <c r="CFN2566" s="77"/>
      <c r="CFO2566" s="77"/>
      <c r="CFP2566" s="77"/>
      <c r="CFQ2566" s="77"/>
      <c r="CFR2566" s="77"/>
      <c r="CFS2566" s="77"/>
      <c r="CFT2566" s="77"/>
      <c r="CFU2566" s="77"/>
      <c r="CFV2566" s="77"/>
      <c r="CFW2566" s="77"/>
      <c r="CFX2566" s="77"/>
      <c r="CFY2566" s="77"/>
      <c r="CFZ2566" s="77"/>
      <c r="CGA2566" s="77"/>
      <c r="CGB2566" s="77"/>
      <c r="CGC2566" s="77"/>
      <c r="CGD2566" s="77"/>
      <c r="CGE2566" s="77"/>
      <c r="CGF2566" s="77"/>
      <c r="CGG2566" s="77"/>
      <c r="CGH2566" s="77"/>
      <c r="CGI2566" s="77"/>
      <c r="CGJ2566" s="77"/>
      <c r="CGK2566" s="77"/>
      <c r="CGL2566" s="77"/>
      <c r="CGM2566" s="77"/>
      <c r="CGN2566" s="77"/>
      <c r="CGO2566" s="77"/>
      <c r="CGP2566" s="77"/>
      <c r="CGQ2566" s="77"/>
      <c r="CGR2566" s="77"/>
      <c r="CGS2566" s="77"/>
      <c r="CGT2566" s="77"/>
      <c r="CGU2566" s="77"/>
      <c r="CGV2566" s="77"/>
      <c r="CGW2566" s="77"/>
      <c r="CGX2566" s="77"/>
      <c r="CGY2566" s="77"/>
      <c r="CGZ2566" s="77"/>
      <c r="CHA2566" s="77"/>
      <c r="CHB2566" s="77"/>
      <c r="CHC2566" s="77"/>
      <c r="CHD2566" s="77"/>
      <c r="CHE2566" s="77"/>
      <c r="CHF2566" s="77"/>
      <c r="CHG2566" s="77"/>
      <c r="CHH2566" s="77"/>
      <c r="CHI2566" s="77"/>
      <c r="CHJ2566" s="77"/>
      <c r="CHK2566" s="77"/>
      <c r="CHL2566" s="77"/>
      <c r="CHM2566" s="77"/>
      <c r="CHN2566" s="77"/>
      <c r="CHO2566" s="77"/>
      <c r="CHP2566" s="77"/>
      <c r="CHQ2566" s="77"/>
      <c r="CHR2566" s="77"/>
      <c r="CHS2566" s="77"/>
      <c r="CHT2566" s="77"/>
      <c r="CHU2566" s="77"/>
      <c r="CHV2566" s="77"/>
      <c r="CHW2566" s="77"/>
      <c r="CHX2566" s="77"/>
      <c r="CHY2566" s="77"/>
      <c r="CHZ2566" s="77"/>
      <c r="CIA2566" s="77"/>
      <c r="CIB2566" s="77"/>
      <c r="CIC2566" s="77"/>
      <c r="CID2566" s="77"/>
      <c r="CIE2566" s="77"/>
      <c r="CIF2566" s="77"/>
      <c r="CIG2566" s="77"/>
      <c r="CIH2566" s="77"/>
      <c r="CII2566" s="77"/>
      <c r="CIJ2566" s="77"/>
      <c r="CIK2566" s="77"/>
      <c r="CIL2566" s="77"/>
      <c r="CIM2566" s="77"/>
      <c r="CIN2566" s="77"/>
      <c r="CIO2566" s="77"/>
      <c r="CIP2566" s="77"/>
      <c r="CIQ2566" s="77"/>
      <c r="CIR2566" s="77"/>
      <c r="CIS2566" s="77"/>
      <c r="CIT2566" s="77"/>
      <c r="CIU2566" s="77"/>
      <c r="CIV2566" s="77"/>
      <c r="CIW2566" s="77"/>
      <c r="CIX2566" s="77"/>
      <c r="CIY2566" s="77"/>
      <c r="CIZ2566" s="77"/>
      <c r="CJA2566" s="77"/>
      <c r="CJB2566" s="77"/>
      <c r="CJC2566" s="77"/>
      <c r="CJD2566" s="77"/>
      <c r="CJE2566" s="77"/>
      <c r="CJF2566" s="77"/>
      <c r="CJG2566" s="77"/>
      <c r="CJH2566" s="77"/>
      <c r="CJI2566" s="77"/>
      <c r="CJJ2566" s="77"/>
      <c r="CJK2566" s="77"/>
      <c r="CJL2566" s="77"/>
      <c r="CJM2566" s="77"/>
      <c r="CJN2566" s="77"/>
      <c r="CJO2566" s="77"/>
      <c r="CJP2566" s="77"/>
      <c r="CJQ2566" s="77"/>
      <c r="CJR2566" s="77"/>
      <c r="CJS2566" s="77"/>
      <c r="CJT2566" s="77"/>
      <c r="CJU2566" s="77"/>
      <c r="CJV2566" s="77"/>
      <c r="CJW2566" s="77"/>
      <c r="CJX2566" s="77"/>
      <c r="CJY2566" s="77"/>
      <c r="CJZ2566" s="77"/>
      <c r="CKA2566" s="77"/>
      <c r="CKB2566" s="77"/>
      <c r="CKC2566" s="77"/>
      <c r="CKD2566" s="77"/>
      <c r="CKE2566" s="77"/>
      <c r="CKF2566" s="77"/>
      <c r="CKG2566" s="77"/>
      <c r="CKH2566" s="77"/>
      <c r="CKI2566" s="77"/>
      <c r="CKJ2566" s="77"/>
      <c r="CKK2566" s="77"/>
      <c r="CKL2566" s="77"/>
      <c r="CKM2566" s="77"/>
      <c r="CKN2566" s="77"/>
      <c r="CKO2566" s="77"/>
      <c r="CKP2566" s="77"/>
      <c r="CKQ2566" s="77"/>
      <c r="CKR2566" s="77"/>
      <c r="CKS2566" s="77"/>
      <c r="CKT2566" s="77"/>
      <c r="CKU2566" s="77"/>
      <c r="CKV2566" s="77"/>
      <c r="CKW2566" s="77"/>
      <c r="CKX2566" s="77"/>
      <c r="CKY2566" s="77"/>
      <c r="CKZ2566" s="77"/>
      <c r="CLA2566" s="77"/>
      <c r="CLB2566" s="77"/>
      <c r="CLC2566" s="77"/>
      <c r="CLD2566" s="77"/>
      <c r="CLE2566" s="77"/>
      <c r="CLF2566" s="77"/>
      <c r="CLG2566" s="77"/>
      <c r="CLH2566" s="77"/>
      <c r="CLI2566" s="77"/>
      <c r="CLJ2566" s="77"/>
      <c r="CLK2566" s="77"/>
      <c r="CLL2566" s="77"/>
      <c r="CLM2566" s="77"/>
      <c r="CLN2566" s="77"/>
      <c r="CLO2566" s="77"/>
      <c r="CLP2566" s="77"/>
      <c r="CLQ2566" s="77"/>
      <c r="CLR2566" s="77"/>
      <c r="CLS2566" s="77"/>
      <c r="CLT2566" s="77"/>
      <c r="CLU2566" s="77"/>
      <c r="CLV2566" s="77"/>
      <c r="CLW2566" s="77"/>
      <c r="CLX2566" s="77"/>
      <c r="CLY2566" s="77"/>
      <c r="CLZ2566" s="77"/>
      <c r="CMA2566" s="77"/>
      <c r="CMB2566" s="77"/>
      <c r="CMC2566" s="77"/>
      <c r="CMD2566" s="77"/>
      <c r="CME2566" s="77"/>
      <c r="CMF2566" s="77"/>
      <c r="CMG2566" s="77"/>
      <c r="CMH2566" s="77"/>
      <c r="CMI2566" s="77"/>
      <c r="CMJ2566" s="77"/>
      <c r="CMK2566" s="77"/>
      <c r="CML2566" s="77"/>
      <c r="CMM2566" s="77"/>
      <c r="CMN2566" s="77"/>
      <c r="CMO2566" s="77"/>
      <c r="CMP2566" s="77"/>
      <c r="CMQ2566" s="77"/>
      <c r="CMR2566" s="77"/>
      <c r="CMS2566" s="77"/>
      <c r="CMT2566" s="77"/>
      <c r="CMU2566" s="77"/>
      <c r="CMV2566" s="77"/>
      <c r="CMW2566" s="77"/>
      <c r="CMX2566" s="77"/>
      <c r="CMY2566" s="77"/>
      <c r="CMZ2566" s="77"/>
      <c r="CNA2566" s="77"/>
      <c r="CNB2566" s="77"/>
      <c r="CNC2566" s="77"/>
      <c r="CND2566" s="77"/>
      <c r="CNE2566" s="77"/>
      <c r="CNF2566" s="77"/>
      <c r="CNG2566" s="77"/>
      <c r="CNH2566" s="77"/>
      <c r="CNI2566" s="77"/>
      <c r="CNJ2566" s="77"/>
      <c r="CNK2566" s="77"/>
      <c r="CNL2566" s="77"/>
      <c r="CNM2566" s="77"/>
      <c r="CNN2566" s="77"/>
      <c r="CNO2566" s="77"/>
      <c r="CNP2566" s="77"/>
      <c r="CNQ2566" s="77"/>
      <c r="CNR2566" s="77"/>
      <c r="CNS2566" s="77"/>
      <c r="CNT2566" s="77"/>
      <c r="CNU2566" s="77"/>
      <c r="CNV2566" s="77"/>
      <c r="CNW2566" s="77"/>
      <c r="CNX2566" s="77"/>
      <c r="CNY2566" s="77"/>
      <c r="CNZ2566" s="77"/>
      <c r="COA2566" s="77"/>
      <c r="COB2566" s="77"/>
      <c r="COC2566" s="77"/>
      <c r="COD2566" s="77"/>
      <c r="COE2566" s="77"/>
      <c r="COF2566" s="77"/>
      <c r="COG2566" s="77"/>
      <c r="COH2566" s="77"/>
      <c r="COI2566" s="77"/>
      <c r="COJ2566" s="77"/>
      <c r="COK2566" s="77"/>
      <c r="COL2566" s="77"/>
      <c r="COM2566" s="77"/>
      <c r="CON2566" s="77"/>
      <c r="COO2566" s="77"/>
      <c r="COP2566" s="77"/>
      <c r="COQ2566" s="77"/>
      <c r="COR2566" s="77"/>
      <c r="COS2566" s="77"/>
      <c r="COT2566" s="77"/>
      <c r="COU2566" s="77"/>
      <c r="COV2566" s="77"/>
      <c r="COW2566" s="77"/>
      <c r="COX2566" s="77"/>
      <c r="COY2566" s="77"/>
      <c r="COZ2566" s="77"/>
      <c r="CPA2566" s="77"/>
      <c r="CPB2566" s="77"/>
      <c r="CPC2566" s="77"/>
      <c r="CPD2566" s="77"/>
      <c r="CPE2566" s="77"/>
      <c r="CPF2566" s="77"/>
      <c r="CPG2566" s="77"/>
      <c r="CPH2566" s="77"/>
      <c r="CPI2566" s="77"/>
      <c r="CPJ2566" s="77"/>
      <c r="CPK2566" s="77"/>
      <c r="CPL2566" s="77"/>
      <c r="CPM2566" s="77"/>
      <c r="CPN2566" s="77"/>
      <c r="CPO2566" s="77"/>
      <c r="CPP2566" s="77"/>
      <c r="CPQ2566" s="77"/>
      <c r="CPR2566" s="77"/>
      <c r="CPS2566" s="77"/>
      <c r="CPT2566" s="77"/>
      <c r="CPU2566" s="77"/>
      <c r="CPV2566" s="77"/>
      <c r="CPW2566" s="77"/>
      <c r="CPX2566" s="77"/>
      <c r="CPY2566" s="77"/>
      <c r="CPZ2566" s="77"/>
      <c r="CQA2566" s="77"/>
      <c r="CQB2566" s="77"/>
      <c r="CQC2566" s="77"/>
      <c r="CQD2566" s="77"/>
      <c r="CQE2566" s="77"/>
      <c r="CQF2566" s="77"/>
      <c r="CQG2566" s="77"/>
      <c r="CQH2566" s="77"/>
      <c r="CQI2566" s="77"/>
      <c r="CQJ2566" s="77"/>
      <c r="CQK2566" s="77"/>
      <c r="CQL2566" s="77"/>
      <c r="CQM2566" s="77"/>
      <c r="CQN2566" s="77"/>
      <c r="CQO2566" s="77"/>
      <c r="CQP2566" s="77"/>
      <c r="CQQ2566" s="77"/>
      <c r="CQR2566" s="77"/>
      <c r="CQS2566" s="77"/>
      <c r="CQT2566" s="77"/>
      <c r="CQU2566" s="77"/>
      <c r="CQV2566" s="77"/>
      <c r="CQW2566" s="77"/>
      <c r="CQX2566" s="77"/>
      <c r="CQY2566" s="77"/>
      <c r="CQZ2566" s="77"/>
      <c r="CRA2566" s="77"/>
      <c r="CRB2566" s="77"/>
      <c r="CRC2566" s="77"/>
      <c r="CRD2566" s="77"/>
      <c r="CRE2566" s="77"/>
      <c r="CRF2566" s="77"/>
      <c r="CRG2566" s="77"/>
      <c r="CRH2566" s="77"/>
      <c r="CRI2566" s="77"/>
      <c r="CRJ2566" s="77"/>
      <c r="CRK2566" s="77"/>
      <c r="CRL2566" s="77"/>
      <c r="CRM2566" s="77"/>
      <c r="CRN2566" s="77"/>
      <c r="CRO2566" s="77"/>
      <c r="CRP2566" s="77"/>
      <c r="CRQ2566" s="77"/>
      <c r="CRR2566" s="77"/>
      <c r="CRS2566" s="77"/>
      <c r="CRT2566" s="77"/>
      <c r="CRU2566" s="77"/>
      <c r="CRV2566" s="77"/>
      <c r="CRW2566" s="77"/>
      <c r="CRX2566" s="77"/>
      <c r="CRY2566" s="77"/>
      <c r="CRZ2566" s="77"/>
      <c r="CSA2566" s="77"/>
      <c r="CSB2566" s="77"/>
      <c r="CSC2566" s="77"/>
      <c r="CSD2566" s="77"/>
      <c r="CSE2566" s="77"/>
      <c r="CSF2566" s="77"/>
      <c r="CSG2566" s="77"/>
      <c r="CSH2566" s="77"/>
      <c r="CSI2566" s="77"/>
      <c r="CSJ2566" s="77"/>
      <c r="CSK2566" s="77"/>
      <c r="CSL2566" s="77"/>
      <c r="CSM2566" s="77"/>
      <c r="CSN2566" s="77"/>
      <c r="CSO2566" s="77"/>
      <c r="CSP2566" s="77"/>
      <c r="CSQ2566" s="77"/>
      <c r="CSR2566" s="77"/>
      <c r="CSS2566" s="77"/>
      <c r="CST2566" s="77"/>
      <c r="CSU2566" s="77"/>
      <c r="CSV2566" s="77"/>
      <c r="CSW2566" s="77"/>
      <c r="CSX2566" s="77"/>
      <c r="CSY2566" s="77"/>
      <c r="CSZ2566" s="77"/>
      <c r="CTA2566" s="77"/>
      <c r="CTB2566" s="77"/>
      <c r="CTC2566" s="77"/>
      <c r="CTD2566" s="77"/>
      <c r="CTE2566" s="77"/>
      <c r="CTF2566" s="77"/>
      <c r="CTG2566" s="77"/>
      <c r="CTH2566" s="77"/>
      <c r="CTI2566" s="77"/>
      <c r="CTJ2566" s="77"/>
      <c r="CTK2566" s="77"/>
      <c r="CTL2566" s="77"/>
      <c r="CTM2566" s="77"/>
      <c r="CTN2566" s="77"/>
      <c r="CTO2566" s="77"/>
      <c r="CTP2566" s="77"/>
      <c r="CTQ2566" s="77"/>
      <c r="CTR2566" s="77"/>
      <c r="CTS2566" s="77"/>
      <c r="CTT2566" s="77"/>
      <c r="CTU2566" s="77"/>
      <c r="CTV2566" s="77"/>
      <c r="CTW2566" s="77"/>
      <c r="CTX2566" s="77"/>
      <c r="CTY2566" s="77"/>
      <c r="CTZ2566" s="77"/>
      <c r="CUA2566" s="77"/>
      <c r="CUB2566" s="77"/>
      <c r="CUC2566" s="77"/>
      <c r="CUD2566" s="77"/>
      <c r="CUE2566" s="77"/>
      <c r="CUF2566" s="77"/>
      <c r="CUG2566" s="77"/>
      <c r="CUH2566" s="77"/>
      <c r="CUI2566" s="77"/>
      <c r="CUJ2566" s="77"/>
      <c r="CUK2566" s="77"/>
      <c r="CUL2566" s="77"/>
      <c r="CUM2566" s="77"/>
      <c r="CUN2566" s="77"/>
      <c r="CUO2566" s="77"/>
      <c r="CUP2566" s="77"/>
      <c r="CUQ2566" s="77"/>
      <c r="CUR2566" s="77"/>
      <c r="CUS2566" s="77"/>
      <c r="CUT2566" s="77"/>
      <c r="CUU2566" s="77"/>
      <c r="CUV2566" s="77"/>
      <c r="CUW2566" s="77"/>
      <c r="CUX2566" s="77"/>
      <c r="CUY2566" s="77"/>
      <c r="CUZ2566" s="77"/>
      <c r="CVA2566" s="77"/>
      <c r="CVB2566" s="77"/>
      <c r="CVC2566" s="77"/>
      <c r="CVD2566" s="77"/>
      <c r="CVE2566" s="77"/>
      <c r="CVF2566" s="77"/>
      <c r="CVG2566" s="77"/>
      <c r="CVH2566" s="77"/>
      <c r="CVI2566" s="77"/>
      <c r="CVJ2566" s="77"/>
      <c r="CVK2566" s="77"/>
      <c r="CVL2566" s="77"/>
      <c r="CVM2566" s="77"/>
      <c r="CVN2566" s="77"/>
      <c r="CVO2566" s="77"/>
      <c r="CVP2566" s="77"/>
      <c r="CVQ2566" s="77"/>
      <c r="CVR2566" s="77"/>
      <c r="CVS2566" s="77"/>
      <c r="CVT2566" s="77"/>
      <c r="CVU2566" s="77"/>
      <c r="CVV2566" s="77"/>
      <c r="CVW2566" s="77"/>
      <c r="CVX2566" s="77"/>
      <c r="CVY2566" s="77"/>
      <c r="CVZ2566" s="77"/>
      <c r="CWA2566" s="77"/>
      <c r="CWB2566" s="77"/>
      <c r="CWC2566" s="77"/>
      <c r="CWD2566" s="77"/>
      <c r="CWE2566" s="77"/>
      <c r="CWF2566" s="77"/>
      <c r="CWG2566" s="77"/>
      <c r="CWH2566" s="77"/>
      <c r="CWI2566" s="77"/>
      <c r="CWJ2566" s="77"/>
      <c r="CWK2566" s="77"/>
      <c r="CWL2566" s="77"/>
      <c r="CWM2566" s="77"/>
      <c r="CWN2566" s="77"/>
      <c r="CWO2566" s="77"/>
      <c r="CWP2566" s="77"/>
      <c r="CWQ2566" s="77"/>
      <c r="CWR2566" s="77"/>
      <c r="CWS2566" s="77"/>
      <c r="CWT2566" s="77"/>
      <c r="CWU2566" s="77"/>
      <c r="CWV2566" s="77"/>
      <c r="CWW2566" s="77"/>
      <c r="CWX2566" s="77"/>
      <c r="CWY2566" s="77"/>
      <c r="CWZ2566" s="77"/>
      <c r="CXA2566" s="77"/>
      <c r="CXB2566" s="77"/>
      <c r="CXC2566" s="77"/>
      <c r="CXD2566" s="77"/>
      <c r="CXE2566" s="77"/>
      <c r="CXF2566" s="77"/>
      <c r="CXG2566" s="77"/>
      <c r="CXH2566" s="77"/>
      <c r="CXI2566" s="77"/>
      <c r="CXJ2566" s="77"/>
      <c r="CXK2566" s="77"/>
      <c r="CXL2566" s="77"/>
      <c r="CXM2566" s="77"/>
      <c r="CXN2566" s="77"/>
      <c r="CXO2566" s="77"/>
      <c r="CXP2566" s="77"/>
      <c r="CXQ2566" s="77"/>
      <c r="CXR2566" s="77"/>
      <c r="CXS2566" s="77"/>
      <c r="CXT2566" s="77"/>
      <c r="CXU2566" s="77"/>
      <c r="CXV2566" s="77"/>
      <c r="CXW2566" s="77"/>
      <c r="CXX2566" s="77"/>
      <c r="CXY2566" s="77"/>
      <c r="CXZ2566" s="77"/>
      <c r="CYA2566" s="77"/>
      <c r="CYB2566" s="77"/>
      <c r="CYC2566" s="77"/>
      <c r="CYD2566" s="77"/>
      <c r="CYE2566" s="77"/>
      <c r="CYF2566" s="77"/>
      <c r="CYG2566" s="77"/>
      <c r="CYH2566" s="77"/>
      <c r="CYI2566" s="77"/>
      <c r="CYJ2566" s="77"/>
      <c r="CYK2566" s="77"/>
      <c r="CYL2566" s="77"/>
      <c r="CYM2566" s="77"/>
      <c r="CYN2566" s="77"/>
      <c r="CYO2566" s="77"/>
      <c r="CYP2566" s="77"/>
      <c r="CYQ2566" s="77"/>
      <c r="CYR2566" s="77"/>
      <c r="CYS2566" s="77"/>
      <c r="CYT2566" s="77"/>
      <c r="CYU2566" s="77"/>
      <c r="CYV2566" s="77"/>
      <c r="CYW2566" s="77"/>
      <c r="CYX2566" s="77"/>
      <c r="CYY2566" s="77"/>
      <c r="CYZ2566" s="77"/>
      <c r="CZA2566" s="77"/>
      <c r="CZB2566" s="77"/>
      <c r="CZC2566" s="77"/>
      <c r="CZD2566" s="77"/>
      <c r="CZE2566" s="77"/>
      <c r="CZF2566" s="77"/>
      <c r="CZG2566" s="77"/>
      <c r="CZH2566" s="77"/>
      <c r="CZI2566" s="77"/>
      <c r="CZJ2566" s="77"/>
      <c r="CZK2566" s="77"/>
      <c r="CZL2566" s="77"/>
      <c r="CZM2566" s="77"/>
      <c r="CZN2566" s="77"/>
      <c r="CZO2566" s="77"/>
      <c r="CZP2566" s="77"/>
      <c r="CZQ2566" s="77"/>
      <c r="CZR2566" s="77"/>
      <c r="CZS2566" s="77"/>
      <c r="CZT2566" s="77"/>
      <c r="CZU2566" s="77"/>
      <c r="CZV2566" s="77"/>
      <c r="CZW2566" s="77"/>
      <c r="CZX2566" s="77"/>
      <c r="CZY2566" s="77"/>
      <c r="CZZ2566" s="77"/>
      <c r="DAA2566" s="77"/>
      <c r="DAB2566" s="77"/>
      <c r="DAC2566" s="77"/>
      <c r="DAD2566" s="77"/>
      <c r="DAE2566" s="77"/>
      <c r="DAF2566" s="77"/>
      <c r="DAG2566" s="77"/>
      <c r="DAH2566" s="77"/>
      <c r="DAI2566" s="77"/>
      <c r="DAJ2566" s="77"/>
      <c r="DAK2566" s="77"/>
      <c r="DAL2566" s="77"/>
      <c r="DAM2566" s="77"/>
      <c r="DAN2566" s="77"/>
      <c r="DAO2566" s="77"/>
      <c r="DAP2566" s="77"/>
      <c r="DAQ2566" s="77"/>
      <c r="DAR2566" s="77"/>
      <c r="DAS2566" s="77"/>
      <c r="DAT2566" s="77"/>
      <c r="DAU2566" s="77"/>
      <c r="DAV2566" s="77"/>
      <c r="DAW2566" s="77"/>
      <c r="DAX2566" s="77"/>
      <c r="DAY2566" s="77"/>
      <c r="DAZ2566" s="77"/>
      <c r="DBA2566" s="77"/>
      <c r="DBB2566" s="77"/>
      <c r="DBC2566" s="77"/>
      <c r="DBD2566" s="77"/>
      <c r="DBE2566" s="77"/>
      <c r="DBF2566" s="77"/>
      <c r="DBG2566" s="77"/>
      <c r="DBH2566" s="77"/>
      <c r="DBI2566" s="77"/>
      <c r="DBJ2566" s="77"/>
      <c r="DBK2566" s="77"/>
      <c r="DBL2566" s="77"/>
      <c r="DBM2566" s="77"/>
      <c r="DBN2566" s="77"/>
      <c r="DBO2566" s="77"/>
      <c r="DBP2566" s="77"/>
      <c r="DBQ2566" s="77"/>
      <c r="DBR2566" s="77"/>
      <c r="DBS2566" s="77"/>
      <c r="DBT2566" s="77"/>
      <c r="DBU2566" s="77"/>
      <c r="DBV2566" s="77"/>
      <c r="DBW2566" s="77"/>
      <c r="DBX2566" s="77"/>
      <c r="DBY2566" s="77"/>
      <c r="DBZ2566" s="77"/>
      <c r="DCA2566" s="77"/>
      <c r="DCB2566" s="77"/>
      <c r="DCC2566" s="77"/>
      <c r="DCD2566" s="77"/>
      <c r="DCE2566" s="77"/>
      <c r="DCF2566" s="77"/>
      <c r="DCG2566" s="77"/>
      <c r="DCH2566" s="77"/>
      <c r="DCI2566" s="77"/>
      <c r="DCJ2566" s="77"/>
      <c r="DCK2566" s="77"/>
      <c r="DCL2566" s="77"/>
      <c r="DCM2566" s="77"/>
      <c r="DCN2566" s="77"/>
      <c r="DCO2566" s="77"/>
      <c r="DCP2566" s="77"/>
      <c r="DCQ2566" s="77"/>
      <c r="DCR2566" s="77"/>
      <c r="DCS2566" s="77"/>
      <c r="DCT2566" s="77"/>
      <c r="DCU2566" s="77"/>
      <c r="DCV2566" s="77"/>
      <c r="DCW2566" s="77"/>
      <c r="DCX2566" s="77"/>
      <c r="DCY2566" s="77"/>
      <c r="DCZ2566" s="77"/>
      <c r="DDA2566" s="77"/>
      <c r="DDB2566" s="77"/>
      <c r="DDC2566" s="77"/>
      <c r="DDD2566" s="77"/>
      <c r="DDE2566" s="77"/>
      <c r="DDF2566" s="77"/>
      <c r="DDG2566" s="77"/>
      <c r="DDH2566" s="77"/>
      <c r="DDI2566" s="77"/>
      <c r="DDJ2566" s="77"/>
      <c r="DDK2566" s="77"/>
      <c r="DDL2566" s="77"/>
      <c r="DDM2566" s="77"/>
      <c r="DDN2566" s="77"/>
      <c r="DDO2566" s="77"/>
      <c r="DDP2566" s="77"/>
      <c r="DDQ2566" s="77"/>
      <c r="DDR2566" s="77"/>
      <c r="DDS2566" s="77"/>
      <c r="DDT2566" s="77"/>
      <c r="DDU2566" s="77"/>
      <c r="DDV2566" s="77"/>
      <c r="DDW2566" s="77"/>
      <c r="DDX2566" s="77"/>
      <c r="DDY2566" s="77"/>
      <c r="DDZ2566" s="77"/>
      <c r="DEA2566" s="77"/>
      <c r="DEB2566" s="77"/>
      <c r="DEC2566" s="77"/>
      <c r="DED2566" s="77"/>
      <c r="DEE2566" s="77"/>
      <c r="DEF2566" s="77"/>
      <c r="DEG2566" s="77"/>
      <c r="DEH2566" s="77"/>
      <c r="DEI2566" s="77"/>
      <c r="DEJ2566" s="77"/>
      <c r="DEK2566" s="77"/>
      <c r="DEL2566" s="77"/>
      <c r="DEM2566" s="77"/>
      <c r="DEN2566" s="77"/>
      <c r="DEO2566" s="77"/>
      <c r="DEP2566" s="77"/>
      <c r="DEQ2566" s="77"/>
      <c r="DER2566" s="77"/>
      <c r="DES2566" s="77"/>
      <c r="DET2566" s="77"/>
      <c r="DEU2566" s="77"/>
      <c r="DEV2566" s="77"/>
      <c r="DEW2566" s="77"/>
      <c r="DEX2566" s="77"/>
      <c r="DEY2566" s="77"/>
      <c r="DEZ2566" s="77"/>
      <c r="DFA2566" s="77"/>
      <c r="DFB2566" s="77"/>
      <c r="DFC2566" s="77"/>
      <c r="DFD2566" s="77"/>
      <c r="DFE2566" s="77"/>
      <c r="DFF2566" s="77"/>
      <c r="DFG2566" s="77"/>
      <c r="DFH2566" s="77"/>
      <c r="DFI2566" s="77"/>
      <c r="DFJ2566" s="77"/>
      <c r="DFK2566" s="77"/>
      <c r="DFL2566" s="77"/>
      <c r="DFM2566" s="77"/>
      <c r="DFN2566" s="77"/>
      <c r="DFO2566" s="77"/>
      <c r="DFP2566" s="77"/>
      <c r="DFQ2566" s="77"/>
      <c r="DFR2566" s="77"/>
      <c r="DFS2566" s="77"/>
      <c r="DFT2566" s="77"/>
      <c r="DFU2566" s="77"/>
      <c r="DFV2566" s="77"/>
      <c r="DFW2566" s="77"/>
      <c r="DFX2566" s="77"/>
      <c r="DFY2566" s="77"/>
      <c r="DFZ2566" s="77"/>
      <c r="DGA2566" s="77"/>
      <c r="DGB2566" s="77"/>
      <c r="DGC2566" s="77"/>
      <c r="DGD2566" s="77"/>
      <c r="DGE2566" s="77"/>
      <c r="DGF2566" s="77"/>
      <c r="DGG2566" s="77"/>
      <c r="DGH2566" s="77"/>
      <c r="DGI2566" s="77"/>
      <c r="DGJ2566" s="77"/>
      <c r="DGK2566" s="77"/>
      <c r="DGL2566" s="77"/>
      <c r="DGM2566" s="77"/>
      <c r="DGN2566" s="77"/>
      <c r="DGO2566" s="77"/>
      <c r="DGP2566" s="77"/>
      <c r="DGQ2566" s="77"/>
      <c r="DGR2566" s="77"/>
      <c r="DGS2566" s="77"/>
      <c r="DGT2566" s="77"/>
      <c r="DGU2566" s="77"/>
      <c r="DGV2566" s="77"/>
      <c r="DGW2566" s="77"/>
      <c r="DGX2566" s="77"/>
      <c r="DGY2566" s="77"/>
      <c r="DGZ2566" s="77"/>
      <c r="DHA2566" s="77"/>
      <c r="DHB2566" s="77"/>
      <c r="DHC2566" s="77"/>
      <c r="DHD2566" s="77"/>
      <c r="DHE2566" s="77"/>
      <c r="DHF2566" s="77"/>
      <c r="DHG2566" s="77"/>
      <c r="DHH2566" s="77"/>
      <c r="DHI2566" s="77"/>
      <c r="DHJ2566" s="77"/>
      <c r="DHK2566" s="77"/>
      <c r="DHL2566" s="77"/>
      <c r="DHM2566" s="77"/>
      <c r="DHN2566" s="77"/>
      <c r="DHO2566" s="77"/>
      <c r="DHP2566" s="77"/>
      <c r="DHQ2566" s="77"/>
      <c r="DHR2566" s="77"/>
      <c r="DHS2566" s="77"/>
      <c r="DHT2566" s="77"/>
      <c r="DHU2566" s="77"/>
      <c r="DHV2566" s="77"/>
      <c r="DHW2566" s="77"/>
      <c r="DHX2566" s="77"/>
      <c r="DHY2566" s="77"/>
      <c r="DHZ2566" s="77"/>
      <c r="DIA2566" s="77"/>
      <c r="DIB2566" s="77"/>
      <c r="DIC2566" s="77"/>
      <c r="DID2566" s="77"/>
      <c r="DIE2566" s="77"/>
      <c r="DIF2566" s="77"/>
      <c r="DIG2566" s="77"/>
      <c r="DIH2566" s="77"/>
      <c r="DII2566" s="77"/>
      <c r="DIJ2566" s="77"/>
      <c r="DIK2566" s="77"/>
      <c r="DIL2566" s="77"/>
      <c r="DIM2566" s="77"/>
      <c r="DIN2566" s="77"/>
      <c r="DIO2566" s="77"/>
      <c r="DIP2566" s="77"/>
      <c r="DIQ2566" s="77"/>
      <c r="DIR2566" s="77"/>
      <c r="DIS2566" s="77"/>
      <c r="DIT2566" s="77"/>
      <c r="DIU2566" s="77"/>
      <c r="DIV2566" s="77"/>
      <c r="DIW2566" s="77"/>
      <c r="DIX2566" s="77"/>
      <c r="DIY2566" s="77"/>
      <c r="DIZ2566" s="77"/>
      <c r="DJA2566" s="77"/>
      <c r="DJB2566" s="77"/>
      <c r="DJC2566" s="77"/>
      <c r="DJD2566" s="77"/>
      <c r="DJE2566" s="77"/>
      <c r="DJF2566" s="77"/>
      <c r="DJG2566" s="77"/>
      <c r="DJH2566" s="77"/>
      <c r="DJI2566" s="77"/>
      <c r="DJJ2566" s="77"/>
      <c r="DJK2566" s="77"/>
      <c r="DJL2566" s="77"/>
      <c r="DJM2566" s="77"/>
      <c r="DJN2566" s="77"/>
      <c r="DJO2566" s="77"/>
      <c r="DJP2566" s="77"/>
      <c r="DJQ2566" s="77"/>
      <c r="DJR2566" s="77"/>
      <c r="DJS2566" s="77"/>
      <c r="DJT2566" s="77"/>
      <c r="DJU2566" s="77"/>
      <c r="DJV2566" s="77"/>
      <c r="DJW2566" s="77"/>
      <c r="DJX2566" s="77"/>
      <c r="DJY2566" s="77"/>
      <c r="DJZ2566" s="77"/>
      <c r="DKA2566" s="77"/>
      <c r="DKB2566" s="77"/>
      <c r="DKC2566" s="77"/>
      <c r="DKD2566" s="77"/>
      <c r="DKE2566" s="77"/>
      <c r="DKF2566" s="77"/>
      <c r="DKG2566" s="77"/>
      <c r="DKH2566" s="77"/>
      <c r="DKI2566" s="77"/>
      <c r="DKJ2566" s="77"/>
      <c r="DKK2566" s="77"/>
      <c r="DKL2566" s="77"/>
      <c r="DKM2566" s="77"/>
      <c r="DKN2566" s="77"/>
      <c r="DKO2566" s="77"/>
      <c r="DKP2566" s="77"/>
      <c r="DKQ2566" s="77"/>
      <c r="DKR2566" s="77"/>
      <c r="DKS2566" s="77"/>
      <c r="DKT2566" s="77"/>
      <c r="DKU2566" s="77"/>
      <c r="DKV2566" s="77"/>
      <c r="DKW2566" s="77"/>
      <c r="DKX2566" s="77"/>
      <c r="DKY2566" s="77"/>
      <c r="DKZ2566" s="77"/>
      <c r="DLA2566" s="77"/>
      <c r="DLB2566" s="77"/>
      <c r="DLC2566" s="77"/>
      <c r="DLD2566" s="77"/>
      <c r="DLE2566" s="77"/>
      <c r="DLF2566" s="77"/>
      <c r="DLG2566" s="77"/>
      <c r="DLH2566" s="77"/>
      <c r="DLI2566" s="77"/>
      <c r="DLJ2566" s="77"/>
      <c r="DLK2566" s="77"/>
      <c r="DLL2566" s="77"/>
      <c r="DLM2566" s="77"/>
      <c r="DLN2566" s="77"/>
      <c r="DLO2566" s="77"/>
      <c r="DLP2566" s="77"/>
      <c r="DLQ2566" s="77"/>
      <c r="DLR2566" s="77"/>
      <c r="DLS2566" s="77"/>
      <c r="DLT2566" s="77"/>
      <c r="DLU2566" s="77"/>
      <c r="DLV2566" s="77"/>
      <c r="DLW2566" s="77"/>
      <c r="DLX2566" s="77"/>
      <c r="DLY2566" s="77"/>
      <c r="DLZ2566" s="77"/>
      <c r="DMA2566" s="77"/>
      <c r="DMB2566" s="77"/>
      <c r="DMC2566" s="77"/>
      <c r="DMD2566" s="77"/>
      <c r="DME2566" s="77"/>
      <c r="DMF2566" s="77"/>
      <c r="DMG2566" s="77"/>
      <c r="DMH2566" s="77"/>
      <c r="DMI2566" s="77"/>
      <c r="DMJ2566" s="77"/>
      <c r="DMK2566" s="77"/>
      <c r="DML2566" s="77"/>
      <c r="DMM2566" s="77"/>
      <c r="DMN2566" s="77"/>
      <c r="DMO2566" s="77"/>
      <c r="DMP2566" s="77"/>
      <c r="DMQ2566" s="77"/>
      <c r="DMR2566" s="77"/>
      <c r="DMS2566" s="77"/>
      <c r="DMT2566" s="77"/>
      <c r="DMU2566" s="77"/>
      <c r="DMV2566" s="77"/>
      <c r="DMW2566" s="77"/>
      <c r="DMX2566" s="77"/>
      <c r="DMY2566" s="77"/>
      <c r="DMZ2566" s="77"/>
      <c r="DNA2566" s="77"/>
      <c r="DNB2566" s="77"/>
      <c r="DNC2566" s="77"/>
      <c r="DND2566" s="77"/>
      <c r="DNE2566" s="77"/>
      <c r="DNF2566" s="77"/>
      <c r="DNG2566" s="77"/>
      <c r="DNH2566" s="77"/>
      <c r="DNI2566" s="77"/>
      <c r="DNJ2566" s="77"/>
      <c r="DNK2566" s="77"/>
      <c r="DNL2566" s="77"/>
      <c r="DNM2566" s="77"/>
      <c r="DNN2566" s="77"/>
      <c r="DNO2566" s="77"/>
      <c r="DNP2566" s="77"/>
      <c r="DNQ2566" s="77"/>
      <c r="DNR2566" s="77"/>
      <c r="DNS2566" s="77"/>
      <c r="DNT2566" s="77"/>
      <c r="DNU2566" s="77"/>
      <c r="DNV2566" s="77"/>
      <c r="DNW2566" s="77"/>
      <c r="DNX2566" s="77"/>
      <c r="DNY2566" s="77"/>
      <c r="DNZ2566" s="77"/>
      <c r="DOA2566" s="77"/>
      <c r="DOB2566" s="77"/>
      <c r="DOC2566" s="77"/>
      <c r="DOD2566" s="77"/>
      <c r="DOE2566" s="77"/>
      <c r="DOF2566" s="77"/>
      <c r="DOG2566" s="77"/>
      <c r="DOH2566" s="77"/>
      <c r="DOI2566" s="77"/>
      <c r="DOJ2566" s="77"/>
      <c r="DOK2566" s="77"/>
      <c r="DOL2566" s="77"/>
      <c r="DOM2566" s="77"/>
      <c r="DON2566" s="77"/>
      <c r="DOO2566" s="77"/>
      <c r="DOP2566" s="77"/>
      <c r="DOQ2566" s="77"/>
      <c r="DOR2566" s="77"/>
      <c r="DOS2566" s="77"/>
      <c r="DOT2566" s="77"/>
      <c r="DOU2566" s="77"/>
      <c r="DOV2566" s="77"/>
      <c r="DOW2566" s="77"/>
      <c r="DOX2566" s="77"/>
      <c r="DOY2566" s="77"/>
      <c r="DOZ2566" s="77"/>
      <c r="DPA2566" s="77"/>
      <c r="DPB2566" s="77"/>
      <c r="DPC2566" s="77"/>
      <c r="DPD2566" s="77"/>
      <c r="DPE2566" s="77"/>
      <c r="DPF2566" s="77"/>
      <c r="DPG2566" s="77"/>
      <c r="DPH2566" s="77"/>
      <c r="DPI2566" s="77"/>
      <c r="DPJ2566" s="77"/>
      <c r="DPK2566" s="77"/>
      <c r="DPL2566" s="77"/>
      <c r="DPM2566" s="77"/>
      <c r="DPN2566" s="77"/>
      <c r="DPO2566" s="77"/>
      <c r="DPP2566" s="77"/>
      <c r="DPQ2566" s="77"/>
      <c r="DPR2566" s="77"/>
      <c r="DPS2566" s="77"/>
      <c r="DPT2566" s="77"/>
      <c r="DPU2566" s="77"/>
      <c r="DPV2566" s="77"/>
      <c r="DPW2566" s="77"/>
      <c r="DPX2566" s="77"/>
      <c r="DPY2566" s="77"/>
      <c r="DPZ2566" s="77"/>
      <c r="DQA2566" s="77"/>
      <c r="DQB2566" s="77"/>
      <c r="DQC2566" s="77"/>
      <c r="DQD2566" s="77"/>
      <c r="DQE2566" s="77"/>
      <c r="DQF2566" s="77"/>
      <c r="DQG2566" s="77"/>
      <c r="DQH2566" s="77"/>
      <c r="DQI2566" s="77"/>
      <c r="DQJ2566" s="77"/>
      <c r="DQK2566" s="77"/>
      <c r="DQL2566" s="77"/>
      <c r="DQM2566" s="77"/>
      <c r="DQN2566" s="77"/>
      <c r="DQO2566" s="77"/>
      <c r="DQP2566" s="77"/>
      <c r="DQQ2566" s="77"/>
      <c r="DQR2566" s="77"/>
      <c r="DQS2566" s="77"/>
      <c r="DQT2566" s="77"/>
      <c r="DQU2566" s="77"/>
      <c r="DQV2566" s="77"/>
      <c r="DQW2566" s="77"/>
      <c r="DQX2566" s="77"/>
      <c r="DQY2566" s="77"/>
      <c r="DQZ2566" s="77"/>
      <c r="DRA2566" s="77"/>
      <c r="DRB2566" s="77"/>
      <c r="DRC2566" s="77"/>
      <c r="DRD2566" s="77"/>
      <c r="DRE2566" s="77"/>
      <c r="DRF2566" s="77"/>
      <c r="DRG2566" s="77"/>
      <c r="DRH2566" s="77"/>
      <c r="DRI2566" s="77"/>
      <c r="DRJ2566" s="77"/>
      <c r="DRK2566" s="77"/>
      <c r="DRL2566" s="77"/>
      <c r="DRM2566" s="77"/>
      <c r="DRN2566" s="77"/>
      <c r="DRO2566" s="77"/>
      <c r="DRP2566" s="77"/>
      <c r="DRQ2566" s="77"/>
      <c r="DRR2566" s="77"/>
      <c r="DRS2566" s="77"/>
      <c r="DRT2566" s="77"/>
      <c r="DRU2566" s="77"/>
      <c r="DRV2566" s="77"/>
      <c r="DRW2566" s="77"/>
      <c r="DRX2566" s="77"/>
      <c r="DRY2566" s="77"/>
      <c r="DRZ2566" s="77"/>
      <c r="DSA2566" s="77"/>
      <c r="DSB2566" s="77"/>
      <c r="DSC2566" s="77"/>
      <c r="DSD2566" s="77"/>
      <c r="DSE2566" s="77"/>
      <c r="DSF2566" s="77"/>
      <c r="DSG2566" s="77"/>
      <c r="DSH2566" s="77"/>
      <c r="DSI2566" s="77"/>
      <c r="DSJ2566" s="77"/>
      <c r="DSK2566" s="77"/>
      <c r="DSL2566" s="77"/>
      <c r="DSM2566" s="77"/>
      <c r="DSN2566" s="77"/>
      <c r="DSO2566" s="77"/>
      <c r="DSP2566" s="77"/>
      <c r="DSQ2566" s="77"/>
      <c r="DSR2566" s="77"/>
      <c r="DSS2566" s="77"/>
      <c r="DST2566" s="77"/>
      <c r="DSU2566" s="77"/>
      <c r="DSV2566" s="77"/>
      <c r="DSW2566" s="77"/>
      <c r="DSX2566" s="77"/>
      <c r="DSY2566" s="77"/>
      <c r="DSZ2566" s="77"/>
      <c r="DTA2566" s="77"/>
      <c r="DTB2566" s="77"/>
      <c r="DTC2566" s="77"/>
      <c r="DTD2566" s="77"/>
      <c r="DTE2566" s="77"/>
      <c r="DTF2566" s="77"/>
      <c r="DTG2566" s="77"/>
      <c r="DTH2566" s="77"/>
      <c r="DTI2566" s="77"/>
      <c r="DTJ2566" s="77"/>
      <c r="DTK2566" s="77"/>
      <c r="DTL2566" s="77"/>
      <c r="DTM2566" s="77"/>
      <c r="DTN2566" s="77"/>
      <c r="DTO2566" s="77"/>
      <c r="DTP2566" s="77"/>
      <c r="DTQ2566" s="77"/>
      <c r="DTR2566" s="77"/>
      <c r="DTS2566" s="77"/>
      <c r="DTT2566" s="77"/>
      <c r="DTU2566" s="77"/>
      <c r="DTV2566" s="77"/>
      <c r="DTW2566" s="77"/>
      <c r="DTX2566" s="77"/>
      <c r="DTY2566" s="77"/>
      <c r="DTZ2566" s="77"/>
      <c r="DUA2566" s="77"/>
      <c r="DUB2566" s="77"/>
      <c r="DUC2566" s="77"/>
      <c r="DUD2566" s="77"/>
      <c r="DUE2566" s="77"/>
      <c r="DUF2566" s="77"/>
      <c r="DUG2566" s="77"/>
      <c r="DUH2566" s="77"/>
      <c r="DUI2566" s="77"/>
      <c r="DUJ2566" s="77"/>
      <c r="DUK2566" s="77"/>
      <c r="DUL2566" s="77"/>
      <c r="DUM2566" s="77"/>
      <c r="DUN2566" s="77"/>
      <c r="DUO2566" s="77"/>
      <c r="DUP2566" s="77"/>
      <c r="DUQ2566" s="77"/>
      <c r="DUR2566" s="77"/>
      <c r="DUS2566" s="77"/>
      <c r="DUT2566" s="77"/>
      <c r="DUU2566" s="77"/>
      <c r="DUV2566" s="77"/>
      <c r="DUW2566" s="77"/>
      <c r="DUX2566" s="77"/>
      <c r="DUY2566" s="77"/>
      <c r="DUZ2566" s="77"/>
      <c r="DVA2566" s="77"/>
      <c r="DVB2566" s="77"/>
      <c r="DVC2566" s="77"/>
      <c r="DVD2566" s="77"/>
      <c r="DVE2566" s="77"/>
      <c r="DVF2566" s="77"/>
      <c r="DVG2566" s="77"/>
      <c r="DVH2566" s="77"/>
      <c r="DVI2566" s="77"/>
      <c r="DVJ2566" s="77"/>
      <c r="DVK2566" s="77"/>
      <c r="DVL2566" s="77"/>
      <c r="DVM2566" s="77"/>
      <c r="DVN2566" s="77"/>
      <c r="DVO2566" s="77"/>
      <c r="DVP2566" s="77"/>
      <c r="DVQ2566" s="77"/>
      <c r="DVR2566" s="77"/>
      <c r="DVS2566" s="77"/>
      <c r="DVT2566" s="77"/>
      <c r="DVU2566" s="77"/>
      <c r="DVV2566" s="77"/>
      <c r="DVW2566" s="77"/>
      <c r="DVX2566" s="77"/>
      <c r="DVY2566" s="77"/>
      <c r="DVZ2566" s="77"/>
      <c r="DWA2566" s="77"/>
      <c r="DWB2566" s="77"/>
      <c r="DWC2566" s="77"/>
      <c r="DWD2566" s="77"/>
      <c r="DWE2566" s="77"/>
      <c r="DWF2566" s="77"/>
      <c r="DWG2566" s="77"/>
      <c r="DWH2566" s="77"/>
      <c r="DWI2566" s="77"/>
      <c r="DWJ2566" s="77"/>
      <c r="DWK2566" s="77"/>
      <c r="DWL2566" s="77"/>
      <c r="DWM2566" s="77"/>
      <c r="DWN2566" s="77"/>
      <c r="DWO2566" s="77"/>
      <c r="DWP2566" s="77"/>
      <c r="DWQ2566" s="77"/>
      <c r="DWR2566" s="77"/>
      <c r="DWS2566" s="77"/>
      <c r="DWT2566" s="77"/>
      <c r="DWU2566" s="77"/>
      <c r="DWV2566" s="77"/>
      <c r="DWW2566" s="77"/>
      <c r="DWX2566" s="77"/>
      <c r="DWY2566" s="77"/>
      <c r="DWZ2566" s="77"/>
      <c r="DXA2566" s="77"/>
      <c r="DXB2566" s="77"/>
      <c r="DXC2566" s="77"/>
      <c r="DXD2566" s="77"/>
      <c r="DXE2566" s="77"/>
      <c r="DXF2566" s="77"/>
      <c r="DXG2566" s="77"/>
      <c r="DXH2566" s="77"/>
      <c r="DXI2566" s="77"/>
      <c r="DXJ2566" s="77"/>
      <c r="DXK2566" s="77"/>
      <c r="DXL2566" s="77"/>
      <c r="DXM2566" s="77"/>
      <c r="DXN2566" s="77"/>
      <c r="DXO2566" s="77"/>
      <c r="DXP2566" s="77"/>
      <c r="DXQ2566" s="77"/>
      <c r="DXR2566" s="77"/>
      <c r="DXS2566" s="77"/>
      <c r="DXT2566" s="77"/>
      <c r="DXU2566" s="77"/>
      <c r="DXV2566" s="77"/>
      <c r="DXW2566" s="77"/>
      <c r="DXX2566" s="77"/>
      <c r="DXY2566" s="77"/>
      <c r="DXZ2566" s="77"/>
      <c r="DYA2566" s="77"/>
      <c r="DYB2566" s="77"/>
      <c r="DYC2566" s="77"/>
      <c r="DYD2566" s="77"/>
      <c r="DYE2566" s="77"/>
      <c r="DYF2566" s="77"/>
      <c r="DYG2566" s="77"/>
      <c r="DYH2566" s="77"/>
      <c r="DYI2566" s="77"/>
      <c r="DYJ2566" s="77"/>
      <c r="DYK2566" s="77"/>
      <c r="DYL2566" s="77"/>
      <c r="DYM2566" s="77"/>
      <c r="DYN2566" s="77"/>
      <c r="DYO2566" s="77"/>
      <c r="DYP2566" s="77"/>
      <c r="DYQ2566" s="77"/>
      <c r="DYR2566" s="77"/>
      <c r="DYS2566" s="77"/>
      <c r="DYT2566" s="77"/>
      <c r="DYU2566" s="77"/>
      <c r="DYV2566" s="77"/>
      <c r="DYW2566" s="77"/>
      <c r="DYX2566" s="77"/>
      <c r="DYY2566" s="77"/>
      <c r="DYZ2566" s="77"/>
      <c r="DZA2566" s="77"/>
      <c r="DZB2566" s="77"/>
      <c r="DZC2566" s="77"/>
      <c r="DZD2566" s="77"/>
      <c r="DZE2566" s="77"/>
      <c r="DZF2566" s="77"/>
      <c r="DZG2566" s="77"/>
      <c r="DZH2566" s="77"/>
      <c r="DZI2566" s="77"/>
      <c r="DZJ2566" s="77"/>
      <c r="DZK2566" s="77"/>
      <c r="DZL2566" s="77"/>
      <c r="DZM2566" s="77"/>
      <c r="DZN2566" s="77"/>
      <c r="DZO2566" s="77"/>
      <c r="DZP2566" s="77"/>
      <c r="DZQ2566" s="77"/>
      <c r="DZR2566" s="77"/>
      <c r="DZS2566" s="77"/>
      <c r="DZT2566" s="77"/>
      <c r="DZU2566" s="77"/>
      <c r="DZV2566" s="77"/>
      <c r="DZW2566" s="77"/>
      <c r="DZX2566" s="77"/>
      <c r="DZY2566" s="77"/>
      <c r="DZZ2566" s="77"/>
      <c r="EAA2566" s="77"/>
      <c r="EAB2566" s="77"/>
      <c r="EAC2566" s="77"/>
      <c r="EAD2566" s="77"/>
      <c r="EAE2566" s="77"/>
      <c r="EAF2566" s="77"/>
      <c r="EAG2566" s="77"/>
      <c r="EAH2566" s="77"/>
      <c r="EAI2566" s="77"/>
      <c r="EAJ2566" s="77"/>
      <c r="EAK2566" s="77"/>
      <c r="EAL2566" s="77"/>
      <c r="EAM2566" s="77"/>
      <c r="EAN2566" s="77"/>
      <c r="EAO2566" s="77"/>
      <c r="EAP2566" s="77"/>
      <c r="EAQ2566" s="77"/>
      <c r="EAR2566" s="77"/>
      <c r="EAS2566" s="77"/>
      <c r="EAT2566" s="77"/>
      <c r="EAU2566" s="77"/>
      <c r="EAV2566" s="77"/>
      <c r="EAW2566" s="77"/>
      <c r="EAX2566" s="77"/>
      <c r="EAY2566" s="77"/>
      <c r="EAZ2566" s="77"/>
      <c r="EBA2566" s="77"/>
      <c r="EBB2566" s="77"/>
      <c r="EBC2566" s="77"/>
      <c r="EBD2566" s="77"/>
      <c r="EBE2566" s="77"/>
      <c r="EBF2566" s="77"/>
      <c r="EBG2566" s="77"/>
      <c r="EBH2566" s="77"/>
      <c r="EBI2566" s="77"/>
      <c r="EBJ2566" s="77"/>
      <c r="EBK2566" s="77"/>
      <c r="EBL2566" s="77"/>
      <c r="EBM2566" s="77"/>
      <c r="EBN2566" s="77"/>
      <c r="EBO2566" s="77"/>
      <c r="EBP2566" s="77"/>
      <c r="EBQ2566" s="77"/>
      <c r="EBR2566" s="77"/>
      <c r="EBS2566" s="77"/>
      <c r="EBT2566" s="77"/>
      <c r="EBU2566" s="77"/>
      <c r="EBV2566" s="77"/>
      <c r="EBW2566" s="77"/>
      <c r="EBX2566" s="77"/>
      <c r="EBY2566" s="77"/>
      <c r="EBZ2566" s="77"/>
      <c r="ECA2566" s="77"/>
      <c r="ECB2566" s="77"/>
      <c r="ECC2566" s="77"/>
      <c r="ECD2566" s="77"/>
      <c r="ECE2566" s="77"/>
      <c r="ECF2566" s="77"/>
      <c r="ECG2566" s="77"/>
      <c r="ECH2566" s="77"/>
      <c r="ECI2566" s="77"/>
      <c r="ECJ2566" s="77"/>
      <c r="ECK2566" s="77"/>
      <c r="ECL2566" s="77"/>
      <c r="ECM2566" s="77"/>
      <c r="ECN2566" s="77"/>
      <c r="ECO2566" s="77"/>
      <c r="ECP2566" s="77"/>
      <c r="ECQ2566" s="77"/>
      <c r="ECR2566" s="77"/>
      <c r="ECS2566" s="77"/>
      <c r="ECT2566" s="77"/>
      <c r="ECU2566" s="77"/>
      <c r="ECV2566" s="77"/>
      <c r="ECW2566" s="77"/>
      <c r="ECX2566" s="77"/>
      <c r="ECY2566" s="77"/>
      <c r="ECZ2566" s="77"/>
      <c r="EDA2566" s="77"/>
      <c r="EDB2566" s="77"/>
      <c r="EDC2566" s="77"/>
      <c r="EDD2566" s="77"/>
      <c r="EDE2566" s="77"/>
      <c r="EDF2566" s="77"/>
      <c r="EDG2566" s="77"/>
      <c r="EDH2566" s="77"/>
      <c r="EDI2566" s="77"/>
      <c r="EDJ2566" s="77"/>
      <c r="EDK2566" s="77"/>
      <c r="EDL2566" s="77"/>
      <c r="EDM2566" s="77"/>
      <c r="EDN2566" s="77"/>
      <c r="EDO2566" s="77"/>
      <c r="EDP2566" s="77"/>
      <c r="EDQ2566" s="77"/>
      <c r="EDR2566" s="77"/>
      <c r="EDS2566" s="77"/>
      <c r="EDT2566" s="77"/>
      <c r="EDU2566" s="77"/>
      <c r="EDV2566" s="77"/>
      <c r="EDW2566" s="77"/>
      <c r="EDX2566" s="77"/>
      <c r="EDY2566" s="77"/>
      <c r="EDZ2566" s="77"/>
      <c r="EEA2566" s="77"/>
      <c r="EEB2566" s="77"/>
      <c r="EEC2566" s="77"/>
      <c r="EED2566" s="77"/>
      <c r="EEE2566" s="77"/>
      <c r="EEF2566" s="77"/>
      <c r="EEG2566" s="77"/>
      <c r="EEH2566" s="77"/>
      <c r="EEI2566" s="77"/>
      <c r="EEJ2566" s="77"/>
      <c r="EEK2566" s="77"/>
      <c r="EEL2566" s="77"/>
      <c r="EEM2566" s="77"/>
      <c r="EEN2566" s="77"/>
      <c r="EEO2566" s="77"/>
      <c r="EEP2566" s="77"/>
      <c r="EEQ2566" s="77"/>
      <c r="EER2566" s="77"/>
      <c r="EES2566" s="77"/>
      <c r="EET2566" s="77"/>
      <c r="EEU2566" s="77"/>
      <c r="EEV2566" s="77"/>
      <c r="EEW2566" s="77"/>
      <c r="EEX2566" s="77"/>
      <c r="EEY2566" s="77"/>
      <c r="EEZ2566" s="77"/>
      <c r="EFA2566" s="77"/>
      <c r="EFB2566" s="77"/>
      <c r="EFC2566" s="77"/>
      <c r="EFD2566" s="77"/>
      <c r="EFE2566" s="77"/>
      <c r="EFF2566" s="77"/>
      <c r="EFG2566" s="77"/>
      <c r="EFH2566" s="77"/>
      <c r="EFI2566" s="77"/>
      <c r="EFJ2566" s="77"/>
      <c r="EFK2566" s="77"/>
      <c r="EFL2566" s="77"/>
      <c r="EFM2566" s="77"/>
      <c r="EFN2566" s="77"/>
      <c r="EFO2566" s="77"/>
      <c r="EFP2566" s="77"/>
      <c r="EFQ2566" s="77"/>
      <c r="EFR2566" s="77"/>
      <c r="EFS2566" s="77"/>
      <c r="EFT2566" s="77"/>
      <c r="EFU2566" s="77"/>
      <c r="EFV2566" s="77"/>
      <c r="EFW2566" s="77"/>
      <c r="EFX2566" s="77"/>
      <c r="EFY2566" s="77"/>
      <c r="EFZ2566" s="77"/>
      <c r="EGA2566" s="77"/>
      <c r="EGB2566" s="77"/>
      <c r="EGC2566" s="77"/>
      <c r="EGD2566" s="77"/>
      <c r="EGE2566" s="77"/>
      <c r="EGF2566" s="77"/>
      <c r="EGG2566" s="77"/>
      <c r="EGH2566" s="77"/>
      <c r="EGI2566" s="77"/>
      <c r="EGJ2566" s="77"/>
      <c r="EGK2566" s="77"/>
      <c r="EGL2566" s="77"/>
      <c r="EGM2566" s="77"/>
      <c r="EGN2566" s="77"/>
      <c r="EGO2566" s="77"/>
      <c r="EGP2566" s="77"/>
      <c r="EGQ2566" s="77"/>
      <c r="EGR2566" s="77"/>
      <c r="EGS2566" s="77"/>
      <c r="EGT2566" s="77"/>
      <c r="EGU2566" s="77"/>
      <c r="EGV2566" s="77"/>
      <c r="EGW2566" s="77"/>
      <c r="EGX2566" s="77"/>
      <c r="EGY2566" s="77"/>
      <c r="EGZ2566" s="77"/>
      <c r="EHA2566" s="77"/>
      <c r="EHB2566" s="77"/>
      <c r="EHC2566" s="77"/>
      <c r="EHD2566" s="77"/>
      <c r="EHE2566" s="77"/>
      <c r="EHF2566" s="77"/>
      <c r="EHG2566" s="77"/>
      <c r="EHH2566" s="77"/>
      <c r="EHI2566" s="77"/>
      <c r="EHJ2566" s="77"/>
      <c r="EHK2566" s="77"/>
      <c r="EHL2566" s="77"/>
      <c r="EHM2566" s="77"/>
      <c r="EHN2566" s="77"/>
      <c r="EHO2566" s="77"/>
      <c r="EHP2566" s="77"/>
      <c r="EHQ2566" s="77"/>
      <c r="EHR2566" s="77"/>
      <c r="EHS2566" s="77"/>
      <c r="EHT2566" s="77"/>
      <c r="EHU2566" s="77"/>
      <c r="EHV2566" s="77"/>
      <c r="EHW2566" s="77"/>
      <c r="EHX2566" s="77"/>
      <c r="EHY2566" s="77"/>
      <c r="EHZ2566" s="77"/>
      <c r="EIA2566" s="77"/>
      <c r="EIB2566" s="77"/>
      <c r="EIC2566" s="77"/>
      <c r="EID2566" s="77"/>
      <c r="EIE2566" s="77"/>
      <c r="EIF2566" s="77"/>
      <c r="EIG2566" s="77"/>
      <c r="EIH2566" s="77"/>
      <c r="EII2566" s="77"/>
      <c r="EIJ2566" s="77"/>
      <c r="EIK2566" s="77"/>
      <c r="EIL2566" s="77"/>
      <c r="EIM2566" s="77"/>
      <c r="EIN2566" s="77"/>
      <c r="EIO2566" s="77"/>
      <c r="EIP2566" s="77"/>
      <c r="EIQ2566" s="77"/>
      <c r="EIR2566" s="77"/>
      <c r="EIS2566" s="77"/>
      <c r="EIT2566" s="77"/>
      <c r="EIU2566" s="77"/>
      <c r="EIV2566" s="77"/>
      <c r="EIW2566" s="77"/>
      <c r="EIX2566" s="77"/>
      <c r="EIY2566" s="77"/>
      <c r="EIZ2566" s="77"/>
      <c r="EJA2566" s="77"/>
      <c r="EJB2566" s="77"/>
      <c r="EJC2566" s="77"/>
      <c r="EJD2566" s="77"/>
      <c r="EJE2566" s="77"/>
      <c r="EJF2566" s="77"/>
      <c r="EJG2566" s="77"/>
      <c r="EJH2566" s="77"/>
      <c r="EJI2566" s="77"/>
      <c r="EJJ2566" s="77"/>
      <c r="EJK2566" s="77"/>
      <c r="EJL2566" s="77"/>
      <c r="EJM2566" s="77"/>
      <c r="EJN2566" s="77"/>
      <c r="EJO2566" s="77"/>
      <c r="EJP2566" s="77"/>
      <c r="EJQ2566" s="77"/>
      <c r="EJR2566" s="77"/>
      <c r="EJS2566" s="77"/>
      <c r="EJT2566" s="77"/>
      <c r="EJU2566" s="77"/>
      <c r="EJV2566" s="77"/>
      <c r="EJW2566" s="77"/>
      <c r="EJX2566" s="77"/>
      <c r="EJY2566" s="77"/>
      <c r="EJZ2566" s="77"/>
      <c r="EKA2566" s="77"/>
      <c r="EKB2566" s="77"/>
      <c r="EKC2566" s="77"/>
      <c r="EKD2566" s="77"/>
      <c r="EKE2566" s="77"/>
      <c r="EKF2566" s="77"/>
      <c r="EKG2566" s="77"/>
      <c r="EKH2566" s="77"/>
      <c r="EKI2566" s="77"/>
      <c r="EKJ2566" s="77"/>
      <c r="EKK2566" s="77"/>
      <c r="EKL2566" s="77"/>
      <c r="EKM2566" s="77"/>
      <c r="EKN2566" s="77"/>
      <c r="EKO2566" s="77"/>
      <c r="EKP2566" s="77"/>
      <c r="EKQ2566" s="77"/>
      <c r="EKR2566" s="77"/>
      <c r="EKS2566" s="77"/>
      <c r="EKT2566" s="77"/>
      <c r="EKU2566" s="77"/>
      <c r="EKV2566" s="77"/>
      <c r="EKW2566" s="77"/>
      <c r="EKX2566" s="77"/>
      <c r="EKY2566" s="77"/>
      <c r="EKZ2566" s="77"/>
      <c r="ELA2566" s="77"/>
      <c r="ELB2566" s="77"/>
      <c r="ELC2566" s="77"/>
      <c r="ELD2566" s="77"/>
      <c r="ELE2566" s="77"/>
      <c r="ELF2566" s="77"/>
      <c r="ELG2566" s="77"/>
      <c r="ELH2566" s="77"/>
      <c r="ELI2566" s="77"/>
      <c r="ELJ2566" s="77"/>
      <c r="ELK2566" s="77"/>
      <c r="ELL2566" s="77"/>
      <c r="ELM2566" s="77"/>
      <c r="ELN2566" s="77"/>
      <c r="ELO2566" s="77"/>
      <c r="ELP2566" s="77"/>
      <c r="ELQ2566" s="77"/>
      <c r="ELR2566" s="77"/>
      <c r="ELS2566" s="77"/>
      <c r="ELT2566" s="77"/>
      <c r="ELU2566" s="77"/>
      <c r="ELV2566" s="77"/>
      <c r="ELW2566" s="77"/>
      <c r="ELX2566" s="77"/>
      <c r="ELY2566" s="77"/>
      <c r="ELZ2566" s="77"/>
      <c r="EMA2566" s="77"/>
      <c r="EMB2566" s="77"/>
      <c r="EMC2566" s="77"/>
      <c r="EMD2566" s="77"/>
      <c r="EME2566" s="77"/>
      <c r="EMF2566" s="77"/>
      <c r="EMG2566" s="77"/>
      <c r="EMH2566" s="77"/>
      <c r="EMI2566" s="77"/>
      <c r="EMJ2566" s="77"/>
      <c r="EMK2566" s="77"/>
      <c r="EML2566" s="77"/>
      <c r="EMM2566" s="77"/>
      <c r="EMN2566" s="77"/>
      <c r="EMO2566" s="77"/>
      <c r="EMP2566" s="77"/>
      <c r="EMQ2566" s="77"/>
      <c r="EMR2566" s="77"/>
      <c r="EMS2566" s="77"/>
      <c r="EMT2566" s="77"/>
      <c r="EMU2566" s="77"/>
      <c r="EMV2566" s="77"/>
      <c r="EMW2566" s="77"/>
      <c r="EMX2566" s="77"/>
      <c r="EMY2566" s="77"/>
      <c r="EMZ2566" s="77"/>
      <c r="ENA2566" s="77"/>
      <c r="ENB2566" s="77"/>
      <c r="ENC2566" s="77"/>
      <c r="END2566" s="77"/>
      <c r="ENE2566" s="77"/>
      <c r="ENF2566" s="77"/>
      <c r="ENG2566" s="77"/>
      <c r="ENH2566" s="77"/>
      <c r="ENI2566" s="77"/>
      <c r="ENJ2566" s="77"/>
      <c r="ENK2566" s="77"/>
      <c r="ENL2566" s="77"/>
      <c r="ENM2566" s="77"/>
      <c r="ENN2566" s="77"/>
      <c r="ENO2566" s="77"/>
      <c r="ENP2566" s="77"/>
      <c r="ENQ2566" s="77"/>
      <c r="ENR2566" s="77"/>
      <c r="ENS2566" s="77"/>
      <c r="ENT2566" s="77"/>
      <c r="ENU2566" s="77"/>
      <c r="ENV2566" s="77"/>
      <c r="ENW2566" s="77"/>
      <c r="ENX2566" s="77"/>
      <c r="ENY2566" s="77"/>
      <c r="ENZ2566" s="77"/>
      <c r="EOA2566" s="77"/>
      <c r="EOB2566" s="77"/>
      <c r="EOC2566" s="77"/>
      <c r="EOD2566" s="77"/>
      <c r="EOE2566" s="77"/>
      <c r="EOF2566" s="77"/>
      <c r="EOG2566" s="77"/>
      <c r="EOH2566" s="77"/>
      <c r="EOI2566" s="77"/>
      <c r="EOJ2566" s="77"/>
      <c r="EOK2566" s="77"/>
      <c r="EOL2566" s="77"/>
      <c r="EOM2566" s="77"/>
      <c r="EON2566" s="77"/>
      <c r="EOO2566" s="77"/>
      <c r="EOP2566" s="77"/>
      <c r="EOQ2566" s="77"/>
      <c r="EOR2566" s="77"/>
      <c r="EOS2566" s="77"/>
      <c r="EOT2566" s="77"/>
      <c r="EOU2566" s="77"/>
      <c r="EOV2566" s="77"/>
      <c r="EOW2566" s="77"/>
      <c r="EOX2566" s="77"/>
      <c r="EOY2566" s="77"/>
      <c r="EOZ2566" s="77"/>
      <c r="EPA2566" s="77"/>
      <c r="EPB2566" s="77"/>
      <c r="EPC2566" s="77"/>
      <c r="EPD2566" s="77"/>
      <c r="EPE2566" s="77"/>
      <c r="EPF2566" s="77"/>
      <c r="EPG2566" s="77"/>
      <c r="EPH2566" s="77"/>
      <c r="EPI2566" s="77"/>
      <c r="EPJ2566" s="77"/>
      <c r="EPK2566" s="77"/>
      <c r="EPL2566" s="77"/>
      <c r="EPM2566" s="77"/>
      <c r="EPN2566" s="77"/>
      <c r="EPO2566" s="77"/>
      <c r="EPP2566" s="77"/>
      <c r="EPQ2566" s="77"/>
      <c r="EPR2566" s="77"/>
      <c r="EPS2566" s="77"/>
      <c r="EPT2566" s="77"/>
      <c r="EPU2566" s="77"/>
      <c r="EPV2566" s="77"/>
      <c r="EPW2566" s="77"/>
      <c r="EPX2566" s="77"/>
      <c r="EPY2566" s="77"/>
      <c r="EPZ2566" s="77"/>
      <c r="EQA2566" s="77"/>
      <c r="EQB2566" s="77"/>
      <c r="EQC2566" s="77"/>
      <c r="EQD2566" s="77"/>
      <c r="EQE2566" s="77"/>
      <c r="EQF2566" s="77"/>
      <c r="EQG2566" s="77"/>
      <c r="EQH2566" s="77"/>
      <c r="EQI2566" s="77"/>
      <c r="EQJ2566" s="77"/>
      <c r="EQK2566" s="77"/>
      <c r="EQL2566" s="77"/>
      <c r="EQM2566" s="77"/>
      <c r="EQN2566" s="77"/>
      <c r="EQO2566" s="77"/>
      <c r="EQP2566" s="77"/>
      <c r="EQQ2566" s="77"/>
      <c r="EQR2566" s="77"/>
      <c r="EQS2566" s="77"/>
      <c r="EQT2566" s="77"/>
      <c r="EQU2566" s="77"/>
      <c r="EQV2566" s="77"/>
      <c r="EQW2566" s="77"/>
      <c r="EQX2566" s="77"/>
      <c r="EQY2566" s="77"/>
      <c r="EQZ2566" s="77"/>
      <c r="ERA2566" s="77"/>
      <c r="ERB2566" s="77"/>
      <c r="ERC2566" s="77"/>
      <c r="ERD2566" s="77"/>
      <c r="ERE2566" s="77"/>
      <c r="ERF2566" s="77"/>
      <c r="ERG2566" s="77"/>
      <c r="ERH2566" s="77"/>
      <c r="ERI2566" s="77"/>
      <c r="ERJ2566" s="77"/>
      <c r="ERK2566" s="77"/>
      <c r="ERL2566" s="77"/>
      <c r="ERM2566" s="77"/>
      <c r="ERN2566" s="77"/>
      <c r="ERO2566" s="77"/>
      <c r="ERP2566" s="77"/>
      <c r="ERQ2566" s="77"/>
      <c r="ERR2566" s="77"/>
      <c r="ERS2566" s="77"/>
      <c r="ERT2566" s="77"/>
      <c r="ERU2566" s="77"/>
      <c r="ERV2566" s="77"/>
      <c r="ERW2566" s="77"/>
      <c r="ERX2566" s="77"/>
      <c r="ERY2566" s="77"/>
      <c r="ERZ2566" s="77"/>
      <c r="ESA2566" s="77"/>
      <c r="ESB2566" s="77"/>
      <c r="ESC2566" s="77"/>
      <c r="ESD2566" s="77"/>
      <c r="ESE2566" s="77"/>
      <c r="ESF2566" s="77"/>
      <c r="ESG2566" s="77"/>
      <c r="ESH2566" s="77"/>
      <c r="ESI2566" s="77"/>
      <c r="ESJ2566" s="77"/>
      <c r="ESK2566" s="77"/>
      <c r="ESL2566" s="77"/>
      <c r="ESM2566" s="77"/>
      <c r="ESN2566" s="77"/>
      <c r="ESO2566" s="77"/>
      <c r="ESP2566" s="77"/>
      <c r="ESQ2566" s="77"/>
      <c r="ESR2566" s="77"/>
      <c r="ESS2566" s="77"/>
      <c r="EST2566" s="77"/>
      <c r="ESU2566" s="77"/>
      <c r="ESV2566" s="77"/>
      <c r="ESW2566" s="77"/>
      <c r="ESX2566" s="77"/>
      <c r="ESY2566" s="77"/>
      <c r="ESZ2566" s="77"/>
      <c r="ETA2566" s="77"/>
      <c r="ETB2566" s="77"/>
      <c r="ETC2566" s="77"/>
      <c r="ETD2566" s="77"/>
      <c r="ETE2566" s="77"/>
      <c r="ETF2566" s="77"/>
      <c r="ETG2566" s="77"/>
      <c r="ETH2566" s="77"/>
      <c r="ETI2566" s="77"/>
      <c r="ETJ2566" s="77"/>
      <c r="ETK2566" s="77"/>
      <c r="ETL2566" s="77"/>
      <c r="ETM2566" s="77"/>
      <c r="ETN2566" s="77"/>
      <c r="ETO2566" s="77"/>
      <c r="ETP2566" s="77"/>
      <c r="ETQ2566" s="77"/>
      <c r="ETR2566" s="77"/>
      <c r="ETS2566" s="77"/>
      <c r="ETT2566" s="77"/>
      <c r="ETU2566" s="77"/>
      <c r="ETV2566" s="77"/>
      <c r="ETW2566" s="77"/>
      <c r="ETX2566" s="77"/>
      <c r="ETY2566" s="77"/>
      <c r="ETZ2566" s="77"/>
      <c r="EUA2566" s="77"/>
      <c r="EUB2566" s="77"/>
      <c r="EUC2566" s="77"/>
      <c r="EUD2566" s="77"/>
      <c r="EUE2566" s="77"/>
      <c r="EUF2566" s="77"/>
      <c r="EUG2566" s="77"/>
      <c r="EUH2566" s="77"/>
      <c r="EUI2566" s="77"/>
      <c r="EUJ2566" s="77"/>
      <c r="EUK2566" s="77"/>
      <c r="EUL2566" s="77"/>
      <c r="EUM2566" s="77"/>
      <c r="EUN2566" s="77"/>
      <c r="EUO2566" s="77"/>
      <c r="EUP2566" s="77"/>
      <c r="EUQ2566" s="77"/>
      <c r="EUR2566" s="77"/>
      <c r="EUS2566" s="77"/>
      <c r="EUT2566" s="77"/>
      <c r="EUU2566" s="77"/>
      <c r="EUV2566" s="77"/>
      <c r="EUW2566" s="77"/>
      <c r="EUX2566" s="77"/>
      <c r="EUY2566" s="77"/>
      <c r="EUZ2566" s="77"/>
      <c r="EVA2566" s="77"/>
      <c r="EVB2566" s="77"/>
      <c r="EVC2566" s="77"/>
      <c r="EVD2566" s="77"/>
      <c r="EVE2566" s="77"/>
      <c r="EVF2566" s="77"/>
      <c r="EVG2566" s="77"/>
      <c r="EVH2566" s="77"/>
      <c r="EVI2566" s="77"/>
      <c r="EVJ2566" s="77"/>
      <c r="EVK2566" s="77"/>
      <c r="EVL2566" s="77"/>
      <c r="EVM2566" s="77"/>
      <c r="EVN2566" s="77"/>
      <c r="EVO2566" s="77"/>
      <c r="EVP2566" s="77"/>
      <c r="EVQ2566" s="77"/>
      <c r="EVR2566" s="77"/>
      <c r="EVS2566" s="77"/>
      <c r="EVT2566" s="77"/>
      <c r="EVU2566" s="77"/>
      <c r="EVV2566" s="77"/>
      <c r="EVW2566" s="77"/>
      <c r="EVX2566" s="77"/>
      <c r="EVY2566" s="77"/>
      <c r="EVZ2566" s="77"/>
      <c r="EWA2566" s="77"/>
      <c r="EWB2566" s="77"/>
      <c r="EWC2566" s="77"/>
      <c r="EWD2566" s="77"/>
      <c r="EWE2566" s="77"/>
      <c r="EWF2566" s="77"/>
      <c r="EWG2566" s="77"/>
      <c r="EWH2566" s="77"/>
      <c r="EWI2566" s="77"/>
      <c r="EWJ2566" s="77"/>
      <c r="EWK2566" s="77"/>
      <c r="EWL2566" s="77"/>
      <c r="EWM2566" s="77"/>
      <c r="EWN2566" s="77"/>
      <c r="EWO2566" s="77"/>
      <c r="EWP2566" s="77"/>
      <c r="EWQ2566" s="77"/>
      <c r="EWR2566" s="77"/>
      <c r="EWS2566" s="77"/>
      <c r="EWT2566" s="77"/>
      <c r="EWU2566" s="77"/>
      <c r="EWV2566" s="77"/>
      <c r="EWW2566" s="77"/>
      <c r="EWX2566" s="77"/>
      <c r="EWY2566" s="77"/>
      <c r="EWZ2566" s="77"/>
      <c r="EXA2566" s="77"/>
      <c r="EXB2566" s="77"/>
      <c r="EXC2566" s="77"/>
      <c r="EXD2566" s="77"/>
      <c r="EXE2566" s="77"/>
      <c r="EXF2566" s="77"/>
      <c r="EXG2566" s="77"/>
      <c r="EXH2566" s="77"/>
      <c r="EXI2566" s="77"/>
      <c r="EXJ2566" s="77"/>
      <c r="EXK2566" s="77"/>
      <c r="EXL2566" s="77"/>
      <c r="EXM2566" s="77"/>
      <c r="EXN2566" s="77"/>
      <c r="EXO2566" s="77"/>
      <c r="EXP2566" s="77"/>
      <c r="EXQ2566" s="77"/>
      <c r="EXR2566" s="77"/>
      <c r="EXS2566" s="77"/>
      <c r="EXT2566" s="77"/>
      <c r="EXU2566" s="77"/>
      <c r="EXV2566" s="77"/>
      <c r="EXW2566" s="77"/>
      <c r="EXX2566" s="77"/>
      <c r="EXY2566" s="77"/>
      <c r="EXZ2566" s="77"/>
      <c r="EYA2566" s="77"/>
      <c r="EYB2566" s="77"/>
      <c r="EYC2566" s="77"/>
      <c r="EYD2566" s="77"/>
      <c r="EYE2566" s="77"/>
      <c r="EYF2566" s="77"/>
      <c r="EYG2566" s="77"/>
      <c r="EYH2566" s="77"/>
      <c r="EYI2566" s="77"/>
      <c r="EYJ2566" s="77"/>
      <c r="EYK2566" s="77"/>
      <c r="EYL2566" s="77"/>
      <c r="EYM2566" s="77"/>
      <c r="EYN2566" s="77"/>
      <c r="EYO2566" s="77"/>
      <c r="EYP2566" s="77"/>
      <c r="EYQ2566" s="77"/>
      <c r="EYR2566" s="77"/>
      <c r="EYS2566" s="77"/>
      <c r="EYT2566" s="77"/>
      <c r="EYU2566" s="77"/>
      <c r="EYV2566" s="77"/>
      <c r="EYW2566" s="77"/>
      <c r="EYX2566" s="77"/>
      <c r="EYY2566" s="77"/>
      <c r="EYZ2566" s="77"/>
      <c r="EZA2566" s="77"/>
      <c r="EZB2566" s="77"/>
      <c r="EZC2566" s="77"/>
      <c r="EZD2566" s="77"/>
      <c r="EZE2566" s="77"/>
      <c r="EZF2566" s="77"/>
      <c r="EZG2566" s="77"/>
      <c r="EZH2566" s="77"/>
      <c r="EZI2566" s="77"/>
      <c r="EZJ2566" s="77"/>
      <c r="EZK2566" s="77"/>
      <c r="EZL2566" s="77"/>
      <c r="EZM2566" s="77"/>
      <c r="EZN2566" s="77"/>
      <c r="EZO2566" s="77"/>
      <c r="EZP2566" s="77"/>
      <c r="EZQ2566" s="77"/>
      <c r="EZR2566" s="77"/>
      <c r="EZS2566" s="77"/>
      <c r="EZT2566" s="77"/>
      <c r="EZU2566" s="77"/>
      <c r="EZV2566" s="77"/>
      <c r="EZW2566" s="77"/>
      <c r="EZX2566" s="77"/>
      <c r="EZY2566" s="77"/>
      <c r="EZZ2566" s="77"/>
      <c r="FAA2566" s="77"/>
      <c r="FAB2566" s="77"/>
      <c r="FAC2566" s="77"/>
      <c r="FAD2566" s="77"/>
      <c r="FAE2566" s="77"/>
      <c r="FAF2566" s="77"/>
      <c r="FAG2566" s="77"/>
      <c r="FAH2566" s="77"/>
      <c r="FAI2566" s="77"/>
      <c r="FAJ2566" s="77"/>
      <c r="FAK2566" s="77"/>
      <c r="FAL2566" s="77"/>
      <c r="FAM2566" s="77"/>
      <c r="FAN2566" s="77"/>
      <c r="FAO2566" s="77"/>
      <c r="FAP2566" s="77"/>
      <c r="FAQ2566" s="77"/>
      <c r="FAR2566" s="77"/>
      <c r="FAS2566" s="77"/>
      <c r="FAT2566" s="77"/>
      <c r="FAU2566" s="77"/>
      <c r="FAV2566" s="77"/>
      <c r="FAW2566" s="77"/>
      <c r="FAX2566" s="77"/>
      <c r="FAY2566" s="77"/>
      <c r="FAZ2566" s="77"/>
      <c r="FBA2566" s="77"/>
      <c r="FBB2566" s="77"/>
      <c r="FBC2566" s="77"/>
      <c r="FBD2566" s="77"/>
      <c r="FBE2566" s="77"/>
      <c r="FBF2566" s="77"/>
      <c r="FBG2566" s="77"/>
      <c r="FBH2566" s="77"/>
      <c r="FBI2566" s="77"/>
      <c r="FBJ2566" s="77"/>
      <c r="FBK2566" s="77"/>
      <c r="FBL2566" s="77"/>
      <c r="FBM2566" s="77"/>
      <c r="FBN2566" s="77"/>
      <c r="FBO2566" s="77"/>
      <c r="FBP2566" s="77"/>
      <c r="FBQ2566" s="77"/>
      <c r="FBR2566" s="77"/>
      <c r="FBS2566" s="77"/>
      <c r="FBT2566" s="77"/>
      <c r="FBU2566" s="77"/>
      <c r="FBV2566" s="77"/>
      <c r="FBW2566" s="77"/>
      <c r="FBX2566" s="77"/>
      <c r="FBY2566" s="77"/>
      <c r="FBZ2566" s="77"/>
      <c r="FCA2566" s="77"/>
      <c r="FCB2566" s="77"/>
      <c r="FCC2566" s="77"/>
      <c r="FCD2566" s="77"/>
      <c r="FCE2566" s="77"/>
      <c r="FCF2566" s="77"/>
      <c r="FCG2566" s="77"/>
      <c r="FCH2566" s="77"/>
      <c r="FCI2566" s="77"/>
      <c r="FCJ2566" s="77"/>
      <c r="FCK2566" s="77"/>
      <c r="FCL2566" s="77"/>
      <c r="FCM2566" s="77"/>
      <c r="FCN2566" s="77"/>
      <c r="FCO2566" s="77"/>
      <c r="FCP2566" s="77"/>
      <c r="FCQ2566" s="77"/>
      <c r="FCR2566" s="77"/>
      <c r="FCS2566" s="77"/>
      <c r="FCT2566" s="77"/>
      <c r="FCU2566" s="77"/>
      <c r="FCV2566" s="77"/>
      <c r="FCW2566" s="77"/>
      <c r="FCX2566" s="77"/>
      <c r="FCY2566" s="77"/>
      <c r="FCZ2566" s="77"/>
      <c r="FDA2566" s="77"/>
      <c r="FDB2566" s="77"/>
      <c r="FDC2566" s="77"/>
      <c r="FDD2566" s="77"/>
      <c r="FDE2566" s="77"/>
      <c r="FDF2566" s="77"/>
      <c r="FDG2566" s="77"/>
      <c r="FDH2566" s="77"/>
      <c r="FDI2566" s="77"/>
      <c r="FDJ2566" s="77"/>
      <c r="FDK2566" s="77"/>
      <c r="FDL2566" s="77"/>
      <c r="FDM2566" s="77"/>
      <c r="FDN2566" s="77"/>
      <c r="FDO2566" s="77"/>
      <c r="FDP2566" s="77"/>
      <c r="FDQ2566" s="77"/>
      <c r="FDR2566" s="77"/>
      <c r="FDS2566" s="77"/>
      <c r="FDT2566" s="77"/>
      <c r="FDU2566" s="77"/>
      <c r="FDV2566" s="77"/>
      <c r="FDW2566" s="77"/>
      <c r="FDX2566" s="77"/>
      <c r="FDY2566" s="77"/>
      <c r="FDZ2566" s="77"/>
      <c r="FEA2566" s="77"/>
      <c r="FEB2566" s="77"/>
      <c r="FEC2566" s="77"/>
      <c r="FED2566" s="77"/>
      <c r="FEE2566" s="77"/>
      <c r="FEF2566" s="77"/>
      <c r="FEG2566" s="77"/>
      <c r="FEH2566" s="77"/>
      <c r="FEI2566" s="77"/>
      <c r="FEJ2566" s="77"/>
      <c r="FEK2566" s="77"/>
      <c r="FEL2566" s="77"/>
      <c r="FEM2566" s="77"/>
      <c r="FEN2566" s="77"/>
      <c r="FEO2566" s="77"/>
      <c r="FEP2566" s="77"/>
      <c r="FEQ2566" s="77"/>
      <c r="FER2566" s="77"/>
      <c r="FES2566" s="77"/>
      <c r="FET2566" s="77"/>
      <c r="FEU2566" s="77"/>
      <c r="FEV2566" s="77"/>
      <c r="FEW2566" s="77"/>
      <c r="FEX2566" s="77"/>
      <c r="FEY2566" s="77"/>
      <c r="FEZ2566" s="77"/>
      <c r="FFA2566" s="77"/>
      <c r="FFB2566" s="77"/>
      <c r="FFC2566" s="77"/>
      <c r="FFD2566" s="77"/>
      <c r="FFE2566" s="77"/>
      <c r="FFF2566" s="77"/>
      <c r="FFG2566" s="77"/>
      <c r="FFH2566" s="77"/>
      <c r="FFI2566" s="77"/>
      <c r="FFJ2566" s="77"/>
      <c r="FFK2566" s="77"/>
      <c r="FFL2566" s="77"/>
      <c r="FFM2566" s="77"/>
      <c r="FFN2566" s="77"/>
      <c r="FFO2566" s="77"/>
      <c r="FFP2566" s="77"/>
      <c r="FFQ2566" s="77"/>
      <c r="FFR2566" s="77"/>
      <c r="FFS2566" s="77"/>
      <c r="FFT2566" s="77"/>
      <c r="FFU2566" s="77"/>
      <c r="FFV2566" s="77"/>
      <c r="FFW2566" s="77"/>
      <c r="FFX2566" s="77"/>
      <c r="FFY2566" s="77"/>
      <c r="FFZ2566" s="77"/>
      <c r="FGA2566" s="77"/>
      <c r="FGB2566" s="77"/>
      <c r="FGC2566" s="77"/>
      <c r="FGD2566" s="77"/>
      <c r="FGE2566" s="77"/>
      <c r="FGF2566" s="77"/>
      <c r="FGG2566" s="77"/>
      <c r="FGH2566" s="77"/>
      <c r="FGI2566" s="77"/>
      <c r="FGJ2566" s="77"/>
      <c r="FGK2566" s="77"/>
      <c r="FGL2566" s="77"/>
      <c r="FGM2566" s="77"/>
      <c r="FGN2566" s="77"/>
      <c r="FGO2566" s="77"/>
      <c r="FGP2566" s="77"/>
      <c r="FGQ2566" s="77"/>
      <c r="FGR2566" s="77"/>
      <c r="FGS2566" s="77"/>
      <c r="FGT2566" s="77"/>
      <c r="FGU2566" s="77"/>
      <c r="FGV2566" s="77"/>
      <c r="FGW2566" s="77"/>
      <c r="FGX2566" s="77"/>
      <c r="FGY2566" s="77"/>
      <c r="FGZ2566" s="77"/>
      <c r="FHA2566" s="77"/>
      <c r="FHB2566" s="77"/>
      <c r="FHC2566" s="77"/>
      <c r="FHD2566" s="77"/>
      <c r="FHE2566" s="77"/>
      <c r="FHF2566" s="77"/>
      <c r="FHG2566" s="77"/>
      <c r="FHH2566" s="77"/>
      <c r="FHI2566" s="77"/>
      <c r="FHJ2566" s="77"/>
      <c r="FHK2566" s="77"/>
      <c r="FHL2566" s="77"/>
      <c r="FHM2566" s="77"/>
      <c r="FHN2566" s="77"/>
      <c r="FHO2566" s="77"/>
      <c r="FHP2566" s="77"/>
      <c r="FHQ2566" s="77"/>
      <c r="FHR2566" s="77"/>
      <c r="FHS2566" s="77"/>
      <c r="FHT2566" s="77"/>
      <c r="FHU2566" s="77"/>
      <c r="FHV2566" s="77"/>
      <c r="FHW2566" s="77"/>
      <c r="FHX2566" s="77"/>
      <c r="FHY2566" s="77"/>
      <c r="FHZ2566" s="77"/>
      <c r="FIA2566" s="77"/>
      <c r="FIB2566" s="77"/>
      <c r="FIC2566" s="77"/>
      <c r="FID2566" s="77"/>
      <c r="FIE2566" s="77"/>
      <c r="FIF2566" s="77"/>
      <c r="FIG2566" s="77"/>
      <c r="FIH2566" s="77"/>
      <c r="FII2566" s="77"/>
      <c r="FIJ2566" s="77"/>
      <c r="FIK2566" s="77"/>
      <c r="FIL2566" s="77"/>
      <c r="FIM2566" s="77"/>
      <c r="FIN2566" s="77"/>
      <c r="FIO2566" s="77"/>
      <c r="FIP2566" s="77"/>
      <c r="FIQ2566" s="77"/>
      <c r="FIR2566" s="77"/>
      <c r="FIS2566" s="77"/>
      <c r="FIT2566" s="77"/>
      <c r="FIU2566" s="77"/>
      <c r="FIV2566" s="77"/>
      <c r="FIW2566" s="77"/>
      <c r="FIX2566" s="77"/>
      <c r="FIY2566" s="77"/>
      <c r="FIZ2566" s="77"/>
      <c r="FJA2566" s="77"/>
      <c r="FJB2566" s="77"/>
      <c r="FJC2566" s="77"/>
      <c r="FJD2566" s="77"/>
      <c r="FJE2566" s="77"/>
      <c r="FJF2566" s="77"/>
      <c r="FJG2566" s="77"/>
      <c r="FJH2566" s="77"/>
      <c r="FJI2566" s="77"/>
      <c r="FJJ2566" s="77"/>
      <c r="FJK2566" s="77"/>
      <c r="FJL2566" s="77"/>
      <c r="FJM2566" s="77"/>
      <c r="FJN2566" s="77"/>
      <c r="FJO2566" s="77"/>
      <c r="FJP2566" s="77"/>
      <c r="FJQ2566" s="77"/>
      <c r="FJR2566" s="77"/>
      <c r="FJS2566" s="77"/>
      <c r="FJT2566" s="77"/>
      <c r="FJU2566" s="77"/>
      <c r="FJV2566" s="77"/>
      <c r="FJW2566" s="77"/>
      <c r="FJX2566" s="77"/>
      <c r="FJY2566" s="77"/>
      <c r="FJZ2566" s="77"/>
      <c r="FKA2566" s="77"/>
      <c r="FKB2566" s="77"/>
      <c r="FKC2566" s="77"/>
      <c r="FKD2566" s="77"/>
      <c r="FKE2566" s="77"/>
      <c r="FKF2566" s="77"/>
      <c r="FKG2566" s="77"/>
      <c r="FKH2566" s="77"/>
      <c r="FKI2566" s="77"/>
      <c r="FKJ2566" s="77"/>
      <c r="FKK2566" s="77"/>
      <c r="FKL2566" s="77"/>
      <c r="FKM2566" s="77"/>
      <c r="FKN2566" s="77"/>
      <c r="FKO2566" s="77"/>
      <c r="FKP2566" s="77"/>
      <c r="FKQ2566" s="77"/>
      <c r="FKR2566" s="77"/>
      <c r="FKS2566" s="77"/>
      <c r="FKT2566" s="77"/>
      <c r="FKU2566" s="77"/>
      <c r="FKV2566" s="77"/>
      <c r="FKW2566" s="77"/>
      <c r="FKX2566" s="77"/>
      <c r="FKY2566" s="77"/>
      <c r="FKZ2566" s="77"/>
      <c r="FLA2566" s="77"/>
      <c r="FLB2566" s="77"/>
      <c r="FLC2566" s="77"/>
      <c r="FLD2566" s="77"/>
      <c r="FLE2566" s="77"/>
      <c r="FLF2566" s="77"/>
      <c r="FLG2566" s="77"/>
      <c r="FLH2566" s="77"/>
      <c r="FLI2566" s="77"/>
      <c r="FLJ2566" s="77"/>
      <c r="FLK2566" s="77"/>
      <c r="FLL2566" s="77"/>
      <c r="FLM2566" s="77"/>
      <c r="FLN2566" s="77"/>
      <c r="FLO2566" s="77"/>
      <c r="FLP2566" s="77"/>
      <c r="FLQ2566" s="77"/>
      <c r="FLR2566" s="77"/>
      <c r="FLS2566" s="77"/>
      <c r="FLT2566" s="77"/>
      <c r="FLU2566" s="77"/>
      <c r="FLV2566" s="77"/>
      <c r="FLW2566" s="77"/>
      <c r="FLX2566" s="77"/>
      <c r="FLY2566" s="77"/>
      <c r="FLZ2566" s="77"/>
      <c r="FMA2566" s="77"/>
      <c r="FMB2566" s="77"/>
      <c r="FMC2566" s="77"/>
      <c r="FMD2566" s="77"/>
      <c r="FME2566" s="77"/>
      <c r="FMF2566" s="77"/>
      <c r="FMG2566" s="77"/>
      <c r="FMH2566" s="77"/>
      <c r="FMI2566" s="77"/>
      <c r="FMJ2566" s="77"/>
      <c r="FMK2566" s="77"/>
      <c r="FML2566" s="77"/>
      <c r="FMM2566" s="77"/>
      <c r="FMN2566" s="77"/>
      <c r="FMO2566" s="77"/>
      <c r="FMP2566" s="77"/>
      <c r="FMQ2566" s="77"/>
      <c r="FMR2566" s="77"/>
      <c r="FMS2566" s="77"/>
      <c r="FMT2566" s="77"/>
      <c r="FMU2566" s="77"/>
      <c r="FMV2566" s="77"/>
      <c r="FMW2566" s="77"/>
      <c r="FMX2566" s="77"/>
      <c r="FMY2566" s="77"/>
      <c r="FMZ2566" s="77"/>
      <c r="FNA2566" s="77"/>
      <c r="FNB2566" s="77"/>
      <c r="FNC2566" s="77"/>
      <c r="FND2566" s="77"/>
      <c r="FNE2566" s="77"/>
      <c r="FNF2566" s="77"/>
      <c r="FNG2566" s="77"/>
      <c r="FNH2566" s="77"/>
      <c r="FNI2566" s="77"/>
      <c r="FNJ2566" s="77"/>
      <c r="FNK2566" s="77"/>
      <c r="FNL2566" s="77"/>
      <c r="FNM2566" s="77"/>
      <c r="FNN2566" s="77"/>
      <c r="FNO2566" s="77"/>
      <c r="FNP2566" s="77"/>
      <c r="FNQ2566" s="77"/>
      <c r="FNR2566" s="77"/>
      <c r="FNS2566" s="77"/>
      <c r="FNT2566" s="77"/>
      <c r="FNU2566" s="77"/>
      <c r="FNV2566" s="77"/>
      <c r="FNW2566" s="77"/>
      <c r="FNX2566" s="77"/>
      <c r="FNY2566" s="77"/>
      <c r="FNZ2566" s="77"/>
      <c r="FOA2566" s="77"/>
      <c r="FOB2566" s="77"/>
      <c r="FOC2566" s="77"/>
      <c r="FOD2566" s="77"/>
      <c r="FOE2566" s="77"/>
      <c r="FOF2566" s="77"/>
      <c r="FOG2566" s="77"/>
      <c r="FOH2566" s="77"/>
      <c r="FOI2566" s="77"/>
      <c r="FOJ2566" s="77"/>
      <c r="FOK2566" s="77"/>
      <c r="FOL2566" s="77"/>
      <c r="FOM2566" s="77"/>
      <c r="FON2566" s="77"/>
      <c r="FOO2566" s="77"/>
      <c r="FOP2566" s="77"/>
      <c r="FOQ2566" s="77"/>
      <c r="FOR2566" s="77"/>
      <c r="FOS2566" s="77"/>
      <c r="FOT2566" s="77"/>
      <c r="FOU2566" s="77"/>
      <c r="FOV2566" s="77"/>
      <c r="FOW2566" s="77"/>
      <c r="FOX2566" s="77"/>
      <c r="FOY2566" s="77"/>
      <c r="FOZ2566" s="77"/>
      <c r="FPA2566" s="77"/>
      <c r="FPB2566" s="77"/>
      <c r="FPC2566" s="77"/>
      <c r="FPD2566" s="77"/>
      <c r="FPE2566" s="77"/>
      <c r="FPF2566" s="77"/>
      <c r="FPG2566" s="77"/>
      <c r="FPH2566" s="77"/>
      <c r="FPI2566" s="77"/>
      <c r="FPJ2566" s="77"/>
      <c r="FPK2566" s="77"/>
      <c r="FPL2566" s="77"/>
      <c r="FPM2566" s="77"/>
      <c r="FPN2566" s="77"/>
      <c r="FPO2566" s="77"/>
      <c r="FPP2566" s="77"/>
      <c r="FPQ2566" s="77"/>
      <c r="FPR2566" s="77"/>
      <c r="FPS2566" s="77"/>
      <c r="FPT2566" s="77"/>
      <c r="FPU2566" s="77"/>
      <c r="FPV2566" s="77"/>
      <c r="FPW2566" s="77"/>
      <c r="FPX2566" s="77"/>
      <c r="FPY2566" s="77"/>
      <c r="FPZ2566" s="77"/>
      <c r="FQA2566" s="77"/>
      <c r="FQB2566" s="77"/>
      <c r="FQC2566" s="77"/>
      <c r="FQD2566" s="77"/>
      <c r="FQE2566" s="77"/>
      <c r="FQF2566" s="77"/>
      <c r="FQG2566" s="77"/>
      <c r="FQH2566" s="77"/>
      <c r="FQI2566" s="77"/>
      <c r="FQJ2566" s="77"/>
      <c r="FQK2566" s="77"/>
      <c r="FQL2566" s="77"/>
      <c r="FQM2566" s="77"/>
      <c r="FQN2566" s="77"/>
      <c r="FQO2566" s="77"/>
      <c r="FQP2566" s="77"/>
      <c r="FQQ2566" s="77"/>
      <c r="FQR2566" s="77"/>
      <c r="FQS2566" s="77"/>
      <c r="FQT2566" s="77"/>
      <c r="FQU2566" s="77"/>
      <c r="FQV2566" s="77"/>
      <c r="FQW2566" s="77"/>
      <c r="FQX2566" s="77"/>
      <c r="FQY2566" s="77"/>
      <c r="FQZ2566" s="77"/>
      <c r="FRA2566" s="77"/>
      <c r="FRB2566" s="77"/>
      <c r="FRC2566" s="77"/>
      <c r="FRD2566" s="77"/>
      <c r="FRE2566" s="77"/>
      <c r="FRF2566" s="77"/>
      <c r="FRG2566" s="77"/>
      <c r="FRH2566" s="77"/>
      <c r="FRI2566" s="77"/>
      <c r="FRJ2566" s="77"/>
      <c r="FRK2566" s="77"/>
      <c r="FRL2566" s="77"/>
      <c r="FRM2566" s="77"/>
      <c r="FRN2566" s="77"/>
      <c r="FRO2566" s="77"/>
      <c r="FRP2566" s="77"/>
      <c r="FRQ2566" s="77"/>
      <c r="FRR2566" s="77"/>
      <c r="FRS2566" s="77"/>
      <c r="FRT2566" s="77"/>
      <c r="FRU2566" s="77"/>
      <c r="FRV2566" s="77"/>
      <c r="FRW2566" s="77"/>
      <c r="FRX2566" s="77"/>
      <c r="FRY2566" s="77"/>
      <c r="FRZ2566" s="77"/>
      <c r="FSA2566" s="77"/>
      <c r="FSB2566" s="77"/>
      <c r="FSC2566" s="77"/>
      <c r="FSD2566" s="77"/>
      <c r="FSE2566" s="77"/>
      <c r="FSF2566" s="77"/>
      <c r="FSG2566" s="77"/>
      <c r="FSH2566" s="77"/>
      <c r="FSI2566" s="77"/>
      <c r="FSJ2566" s="77"/>
      <c r="FSK2566" s="77"/>
      <c r="FSL2566" s="77"/>
      <c r="FSM2566" s="77"/>
      <c r="FSN2566" s="77"/>
      <c r="FSO2566" s="77"/>
      <c r="FSP2566" s="77"/>
      <c r="FSQ2566" s="77"/>
      <c r="FSR2566" s="77"/>
      <c r="FSS2566" s="77"/>
      <c r="FST2566" s="77"/>
      <c r="FSU2566" s="77"/>
      <c r="FSV2566" s="77"/>
      <c r="FSW2566" s="77"/>
      <c r="FSX2566" s="77"/>
      <c r="FSY2566" s="77"/>
      <c r="FSZ2566" s="77"/>
      <c r="FTA2566" s="77"/>
      <c r="FTB2566" s="77"/>
      <c r="FTC2566" s="77"/>
      <c r="FTD2566" s="77"/>
      <c r="FTE2566" s="77"/>
      <c r="FTF2566" s="77"/>
      <c r="FTG2566" s="77"/>
      <c r="FTH2566" s="77"/>
      <c r="FTI2566" s="77"/>
      <c r="FTJ2566" s="77"/>
      <c r="FTK2566" s="77"/>
      <c r="FTL2566" s="77"/>
      <c r="FTM2566" s="77"/>
      <c r="FTN2566" s="77"/>
      <c r="FTO2566" s="77"/>
      <c r="FTP2566" s="77"/>
      <c r="FTQ2566" s="77"/>
      <c r="FTR2566" s="77"/>
      <c r="FTS2566" s="77"/>
      <c r="FTT2566" s="77"/>
      <c r="FTU2566" s="77"/>
      <c r="FTV2566" s="77"/>
      <c r="FTW2566" s="77"/>
      <c r="FTX2566" s="77"/>
      <c r="FTY2566" s="77"/>
      <c r="FTZ2566" s="77"/>
      <c r="FUA2566" s="77"/>
      <c r="FUB2566" s="77"/>
      <c r="FUC2566" s="77"/>
      <c r="FUD2566" s="77"/>
      <c r="FUE2566" s="77"/>
      <c r="FUF2566" s="77"/>
      <c r="FUG2566" s="77"/>
      <c r="FUH2566" s="77"/>
      <c r="FUI2566" s="77"/>
      <c r="FUJ2566" s="77"/>
      <c r="FUK2566" s="77"/>
      <c r="FUL2566" s="77"/>
      <c r="FUM2566" s="77"/>
      <c r="FUN2566" s="77"/>
      <c r="FUO2566" s="77"/>
      <c r="FUP2566" s="77"/>
      <c r="FUQ2566" s="77"/>
      <c r="FUR2566" s="77"/>
      <c r="FUS2566" s="77"/>
      <c r="FUT2566" s="77"/>
      <c r="FUU2566" s="77"/>
      <c r="FUV2566" s="77"/>
      <c r="FUW2566" s="77"/>
      <c r="FUX2566" s="77"/>
      <c r="FUY2566" s="77"/>
      <c r="FUZ2566" s="77"/>
      <c r="FVA2566" s="77"/>
      <c r="FVB2566" s="77"/>
      <c r="FVC2566" s="77"/>
      <c r="FVD2566" s="77"/>
      <c r="FVE2566" s="77"/>
      <c r="FVF2566" s="77"/>
      <c r="FVG2566" s="77"/>
      <c r="FVH2566" s="77"/>
      <c r="FVI2566" s="77"/>
      <c r="FVJ2566" s="77"/>
      <c r="FVK2566" s="77"/>
      <c r="FVL2566" s="77"/>
      <c r="FVM2566" s="77"/>
      <c r="FVN2566" s="77"/>
      <c r="FVO2566" s="77"/>
      <c r="FVP2566" s="77"/>
      <c r="FVQ2566" s="77"/>
      <c r="FVR2566" s="77"/>
      <c r="FVS2566" s="77"/>
      <c r="FVT2566" s="77"/>
      <c r="FVU2566" s="77"/>
      <c r="FVV2566" s="77"/>
      <c r="FVW2566" s="77"/>
      <c r="FVX2566" s="77"/>
      <c r="FVY2566" s="77"/>
      <c r="FVZ2566" s="77"/>
      <c r="FWA2566" s="77"/>
      <c r="FWB2566" s="77"/>
      <c r="FWC2566" s="77"/>
      <c r="FWD2566" s="77"/>
      <c r="FWE2566" s="77"/>
      <c r="FWF2566" s="77"/>
      <c r="FWG2566" s="77"/>
      <c r="FWH2566" s="77"/>
      <c r="FWI2566" s="77"/>
      <c r="FWJ2566" s="77"/>
      <c r="FWK2566" s="77"/>
      <c r="FWL2566" s="77"/>
      <c r="FWM2566" s="77"/>
      <c r="FWN2566" s="77"/>
      <c r="FWO2566" s="77"/>
      <c r="FWP2566" s="77"/>
      <c r="FWQ2566" s="77"/>
      <c r="FWR2566" s="77"/>
      <c r="FWS2566" s="77"/>
      <c r="FWT2566" s="77"/>
      <c r="FWU2566" s="77"/>
      <c r="FWV2566" s="77"/>
      <c r="FWW2566" s="77"/>
      <c r="FWX2566" s="77"/>
      <c r="FWY2566" s="77"/>
      <c r="FWZ2566" s="77"/>
      <c r="FXA2566" s="77"/>
      <c r="FXB2566" s="77"/>
      <c r="FXC2566" s="77"/>
      <c r="FXD2566" s="77"/>
      <c r="FXE2566" s="77"/>
      <c r="FXF2566" s="77"/>
      <c r="FXG2566" s="77"/>
      <c r="FXH2566" s="77"/>
      <c r="FXI2566" s="77"/>
      <c r="FXJ2566" s="77"/>
      <c r="FXK2566" s="77"/>
      <c r="FXL2566" s="77"/>
      <c r="FXM2566" s="77"/>
      <c r="FXN2566" s="77"/>
      <c r="FXO2566" s="77"/>
      <c r="FXP2566" s="77"/>
      <c r="FXQ2566" s="77"/>
      <c r="FXR2566" s="77"/>
      <c r="FXS2566" s="77"/>
      <c r="FXT2566" s="77"/>
      <c r="FXU2566" s="77"/>
      <c r="FXV2566" s="77"/>
      <c r="FXW2566" s="77"/>
      <c r="FXX2566" s="77"/>
      <c r="FXY2566" s="77"/>
      <c r="FXZ2566" s="77"/>
      <c r="FYA2566" s="77"/>
      <c r="FYB2566" s="77"/>
      <c r="FYC2566" s="77"/>
      <c r="FYD2566" s="77"/>
      <c r="FYE2566" s="77"/>
      <c r="FYF2566" s="77"/>
      <c r="FYG2566" s="77"/>
      <c r="FYH2566" s="77"/>
      <c r="FYI2566" s="77"/>
      <c r="FYJ2566" s="77"/>
      <c r="FYK2566" s="77"/>
      <c r="FYL2566" s="77"/>
      <c r="FYM2566" s="77"/>
      <c r="FYN2566" s="77"/>
      <c r="FYO2566" s="77"/>
      <c r="FYP2566" s="77"/>
      <c r="FYQ2566" s="77"/>
      <c r="FYR2566" s="77"/>
      <c r="FYS2566" s="77"/>
      <c r="FYT2566" s="77"/>
      <c r="FYU2566" s="77"/>
      <c r="FYV2566" s="77"/>
      <c r="FYW2566" s="77"/>
      <c r="FYX2566" s="77"/>
      <c r="FYY2566" s="77"/>
      <c r="FYZ2566" s="77"/>
      <c r="FZA2566" s="77"/>
      <c r="FZB2566" s="77"/>
      <c r="FZC2566" s="77"/>
      <c r="FZD2566" s="77"/>
      <c r="FZE2566" s="77"/>
      <c r="FZF2566" s="77"/>
      <c r="FZG2566" s="77"/>
      <c r="FZH2566" s="77"/>
      <c r="FZI2566" s="77"/>
      <c r="FZJ2566" s="77"/>
      <c r="FZK2566" s="77"/>
      <c r="FZL2566" s="77"/>
      <c r="FZM2566" s="77"/>
      <c r="FZN2566" s="77"/>
      <c r="FZO2566" s="77"/>
      <c r="FZP2566" s="77"/>
      <c r="FZQ2566" s="77"/>
      <c r="FZR2566" s="77"/>
      <c r="FZS2566" s="77"/>
      <c r="FZT2566" s="77"/>
      <c r="FZU2566" s="77"/>
      <c r="FZV2566" s="77"/>
      <c r="FZW2566" s="77"/>
      <c r="FZX2566" s="77"/>
      <c r="FZY2566" s="77"/>
      <c r="FZZ2566" s="77"/>
      <c r="GAA2566" s="77"/>
      <c r="GAB2566" s="77"/>
      <c r="GAC2566" s="77"/>
      <c r="GAD2566" s="77"/>
      <c r="GAE2566" s="77"/>
      <c r="GAF2566" s="77"/>
      <c r="GAG2566" s="77"/>
      <c r="GAH2566" s="77"/>
      <c r="GAI2566" s="77"/>
      <c r="GAJ2566" s="77"/>
      <c r="GAK2566" s="77"/>
      <c r="GAL2566" s="77"/>
      <c r="GAM2566" s="77"/>
      <c r="GAN2566" s="77"/>
      <c r="GAO2566" s="77"/>
      <c r="GAP2566" s="77"/>
      <c r="GAQ2566" s="77"/>
      <c r="GAR2566" s="77"/>
      <c r="GAS2566" s="77"/>
      <c r="GAT2566" s="77"/>
      <c r="GAU2566" s="77"/>
      <c r="GAV2566" s="77"/>
      <c r="GAW2566" s="77"/>
      <c r="GAX2566" s="77"/>
      <c r="GAY2566" s="77"/>
      <c r="GAZ2566" s="77"/>
      <c r="GBA2566" s="77"/>
      <c r="GBB2566" s="77"/>
      <c r="GBC2566" s="77"/>
      <c r="GBD2566" s="77"/>
      <c r="GBE2566" s="77"/>
      <c r="GBF2566" s="77"/>
      <c r="GBG2566" s="77"/>
      <c r="GBH2566" s="77"/>
      <c r="GBI2566" s="77"/>
      <c r="GBJ2566" s="77"/>
      <c r="GBK2566" s="77"/>
      <c r="GBL2566" s="77"/>
      <c r="GBM2566" s="77"/>
      <c r="GBN2566" s="77"/>
      <c r="GBO2566" s="77"/>
      <c r="GBP2566" s="77"/>
      <c r="GBQ2566" s="77"/>
      <c r="GBR2566" s="77"/>
      <c r="GBS2566" s="77"/>
      <c r="GBT2566" s="77"/>
      <c r="GBU2566" s="77"/>
      <c r="GBV2566" s="77"/>
      <c r="GBW2566" s="77"/>
      <c r="GBX2566" s="77"/>
      <c r="GBY2566" s="77"/>
      <c r="GBZ2566" s="77"/>
      <c r="GCA2566" s="77"/>
      <c r="GCB2566" s="77"/>
      <c r="GCC2566" s="77"/>
      <c r="GCD2566" s="77"/>
      <c r="GCE2566" s="77"/>
      <c r="GCF2566" s="77"/>
      <c r="GCG2566" s="77"/>
      <c r="GCH2566" s="77"/>
      <c r="GCI2566" s="77"/>
      <c r="GCJ2566" s="77"/>
      <c r="GCK2566" s="77"/>
      <c r="GCL2566" s="77"/>
      <c r="GCM2566" s="77"/>
      <c r="GCN2566" s="77"/>
      <c r="GCO2566" s="77"/>
      <c r="GCP2566" s="77"/>
      <c r="GCQ2566" s="77"/>
      <c r="GCR2566" s="77"/>
      <c r="GCS2566" s="77"/>
      <c r="GCT2566" s="77"/>
      <c r="GCU2566" s="77"/>
      <c r="GCV2566" s="77"/>
      <c r="GCW2566" s="77"/>
      <c r="GCX2566" s="77"/>
      <c r="GCY2566" s="77"/>
      <c r="GCZ2566" s="77"/>
      <c r="GDA2566" s="77"/>
      <c r="GDB2566" s="77"/>
      <c r="GDC2566" s="77"/>
      <c r="GDD2566" s="77"/>
      <c r="GDE2566" s="77"/>
      <c r="GDF2566" s="77"/>
      <c r="GDG2566" s="77"/>
      <c r="GDH2566" s="77"/>
      <c r="GDI2566" s="77"/>
      <c r="GDJ2566" s="77"/>
      <c r="GDK2566" s="77"/>
      <c r="GDL2566" s="77"/>
      <c r="GDM2566" s="77"/>
      <c r="GDN2566" s="77"/>
      <c r="GDO2566" s="77"/>
      <c r="GDP2566" s="77"/>
      <c r="GDQ2566" s="77"/>
      <c r="GDR2566" s="77"/>
      <c r="GDS2566" s="77"/>
      <c r="GDT2566" s="77"/>
      <c r="GDU2566" s="77"/>
      <c r="GDV2566" s="77"/>
      <c r="GDW2566" s="77"/>
      <c r="GDX2566" s="77"/>
      <c r="GDY2566" s="77"/>
      <c r="GDZ2566" s="77"/>
      <c r="GEA2566" s="77"/>
      <c r="GEB2566" s="77"/>
      <c r="GEC2566" s="77"/>
      <c r="GED2566" s="77"/>
      <c r="GEE2566" s="77"/>
      <c r="GEF2566" s="77"/>
      <c r="GEG2566" s="77"/>
      <c r="GEH2566" s="77"/>
      <c r="GEI2566" s="77"/>
      <c r="GEJ2566" s="77"/>
      <c r="GEK2566" s="77"/>
      <c r="GEL2566" s="77"/>
      <c r="GEM2566" s="77"/>
      <c r="GEN2566" s="77"/>
      <c r="GEO2566" s="77"/>
      <c r="GEP2566" s="77"/>
      <c r="GEQ2566" s="77"/>
      <c r="GER2566" s="77"/>
      <c r="GES2566" s="77"/>
      <c r="GET2566" s="77"/>
      <c r="GEU2566" s="77"/>
      <c r="GEV2566" s="77"/>
      <c r="GEW2566" s="77"/>
      <c r="GEX2566" s="77"/>
      <c r="GEY2566" s="77"/>
      <c r="GEZ2566" s="77"/>
      <c r="GFA2566" s="77"/>
      <c r="GFB2566" s="77"/>
      <c r="GFC2566" s="77"/>
      <c r="GFD2566" s="77"/>
      <c r="GFE2566" s="77"/>
      <c r="GFF2566" s="77"/>
      <c r="GFG2566" s="77"/>
      <c r="GFH2566" s="77"/>
      <c r="GFI2566" s="77"/>
      <c r="GFJ2566" s="77"/>
      <c r="GFK2566" s="77"/>
      <c r="GFL2566" s="77"/>
      <c r="GFM2566" s="77"/>
      <c r="GFN2566" s="77"/>
      <c r="GFO2566" s="77"/>
      <c r="GFP2566" s="77"/>
      <c r="GFQ2566" s="77"/>
      <c r="GFR2566" s="77"/>
      <c r="GFS2566" s="77"/>
      <c r="GFT2566" s="77"/>
      <c r="GFU2566" s="77"/>
      <c r="GFV2566" s="77"/>
      <c r="GFW2566" s="77"/>
      <c r="GFX2566" s="77"/>
      <c r="GFY2566" s="77"/>
      <c r="GFZ2566" s="77"/>
      <c r="GGA2566" s="77"/>
      <c r="GGB2566" s="77"/>
      <c r="GGC2566" s="77"/>
      <c r="GGD2566" s="77"/>
      <c r="GGE2566" s="77"/>
      <c r="GGF2566" s="77"/>
      <c r="GGG2566" s="77"/>
      <c r="GGH2566" s="77"/>
      <c r="GGI2566" s="77"/>
      <c r="GGJ2566" s="77"/>
      <c r="GGK2566" s="77"/>
      <c r="GGL2566" s="77"/>
      <c r="GGM2566" s="77"/>
      <c r="GGN2566" s="77"/>
      <c r="GGO2566" s="77"/>
      <c r="GGP2566" s="77"/>
      <c r="GGQ2566" s="77"/>
      <c r="GGR2566" s="77"/>
      <c r="GGS2566" s="77"/>
      <c r="GGT2566" s="77"/>
      <c r="GGU2566" s="77"/>
      <c r="GGV2566" s="77"/>
      <c r="GGW2566" s="77"/>
      <c r="GGX2566" s="77"/>
      <c r="GGY2566" s="77"/>
      <c r="GGZ2566" s="77"/>
      <c r="GHA2566" s="77"/>
      <c r="GHB2566" s="77"/>
      <c r="GHC2566" s="77"/>
      <c r="GHD2566" s="77"/>
      <c r="GHE2566" s="77"/>
      <c r="GHF2566" s="77"/>
      <c r="GHG2566" s="77"/>
      <c r="GHH2566" s="77"/>
      <c r="GHI2566" s="77"/>
      <c r="GHJ2566" s="77"/>
      <c r="GHK2566" s="77"/>
      <c r="GHL2566" s="77"/>
      <c r="GHM2566" s="77"/>
      <c r="GHN2566" s="77"/>
      <c r="GHO2566" s="77"/>
      <c r="GHP2566" s="77"/>
      <c r="GHQ2566" s="77"/>
      <c r="GHR2566" s="77"/>
      <c r="GHS2566" s="77"/>
      <c r="GHT2566" s="77"/>
      <c r="GHU2566" s="77"/>
      <c r="GHV2566" s="77"/>
      <c r="GHW2566" s="77"/>
      <c r="GHX2566" s="77"/>
      <c r="GHY2566" s="77"/>
      <c r="GHZ2566" s="77"/>
      <c r="GIA2566" s="77"/>
      <c r="GIB2566" s="77"/>
      <c r="GIC2566" s="77"/>
      <c r="GID2566" s="77"/>
      <c r="GIE2566" s="77"/>
      <c r="GIF2566" s="77"/>
      <c r="GIG2566" s="77"/>
      <c r="GIH2566" s="77"/>
      <c r="GII2566" s="77"/>
      <c r="GIJ2566" s="77"/>
      <c r="GIK2566" s="77"/>
      <c r="GIL2566" s="77"/>
      <c r="GIM2566" s="77"/>
      <c r="GIN2566" s="77"/>
      <c r="GIO2566" s="77"/>
      <c r="GIP2566" s="77"/>
      <c r="GIQ2566" s="77"/>
      <c r="GIR2566" s="77"/>
      <c r="GIS2566" s="77"/>
      <c r="GIT2566" s="77"/>
      <c r="GIU2566" s="77"/>
      <c r="GIV2566" s="77"/>
      <c r="GIW2566" s="77"/>
      <c r="GIX2566" s="77"/>
      <c r="GIY2566" s="77"/>
      <c r="GIZ2566" s="77"/>
      <c r="GJA2566" s="77"/>
      <c r="GJB2566" s="77"/>
      <c r="GJC2566" s="77"/>
      <c r="GJD2566" s="77"/>
      <c r="GJE2566" s="77"/>
      <c r="GJF2566" s="77"/>
      <c r="GJG2566" s="77"/>
      <c r="GJH2566" s="77"/>
      <c r="GJI2566" s="77"/>
      <c r="GJJ2566" s="77"/>
      <c r="GJK2566" s="77"/>
      <c r="GJL2566" s="77"/>
      <c r="GJM2566" s="77"/>
      <c r="GJN2566" s="77"/>
      <c r="GJO2566" s="77"/>
      <c r="GJP2566" s="77"/>
      <c r="GJQ2566" s="77"/>
      <c r="GJR2566" s="77"/>
      <c r="GJS2566" s="77"/>
      <c r="GJT2566" s="77"/>
      <c r="GJU2566" s="77"/>
      <c r="GJV2566" s="77"/>
      <c r="GJW2566" s="77"/>
      <c r="GJX2566" s="77"/>
      <c r="GJY2566" s="77"/>
      <c r="GJZ2566" s="77"/>
      <c r="GKA2566" s="77"/>
      <c r="GKB2566" s="77"/>
      <c r="GKC2566" s="77"/>
      <c r="GKD2566" s="77"/>
      <c r="GKE2566" s="77"/>
      <c r="GKF2566" s="77"/>
      <c r="GKG2566" s="77"/>
      <c r="GKH2566" s="77"/>
      <c r="GKI2566" s="77"/>
      <c r="GKJ2566" s="77"/>
      <c r="GKK2566" s="77"/>
      <c r="GKL2566" s="77"/>
      <c r="GKM2566" s="77"/>
      <c r="GKN2566" s="77"/>
      <c r="GKO2566" s="77"/>
      <c r="GKP2566" s="77"/>
      <c r="GKQ2566" s="77"/>
      <c r="GKR2566" s="77"/>
      <c r="GKS2566" s="77"/>
      <c r="GKT2566" s="77"/>
      <c r="GKU2566" s="77"/>
      <c r="GKV2566" s="77"/>
      <c r="GKW2566" s="77"/>
      <c r="GKX2566" s="77"/>
      <c r="GKY2566" s="77"/>
      <c r="GKZ2566" s="77"/>
      <c r="GLA2566" s="77"/>
      <c r="GLB2566" s="77"/>
      <c r="GLC2566" s="77"/>
      <c r="GLD2566" s="77"/>
      <c r="GLE2566" s="77"/>
      <c r="GLF2566" s="77"/>
      <c r="GLG2566" s="77"/>
      <c r="GLH2566" s="77"/>
      <c r="GLI2566" s="77"/>
      <c r="GLJ2566" s="77"/>
      <c r="GLK2566" s="77"/>
      <c r="GLL2566" s="77"/>
      <c r="GLM2566" s="77"/>
      <c r="GLN2566" s="77"/>
      <c r="GLO2566" s="77"/>
      <c r="GLP2566" s="77"/>
      <c r="GLQ2566" s="77"/>
      <c r="GLR2566" s="77"/>
      <c r="GLS2566" s="77"/>
      <c r="GLT2566" s="77"/>
      <c r="GLU2566" s="77"/>
      <c r="GLV2566" s="77"/>
      <c r="GLW2566" s="77"/>
      <c r="GLX2566" s="77"/>
      <c r="GLY2566" s="77"/>
      <c r="GLZ2566" s="77"/>
      <c r="GMA2566" s="77"/>
      <c r="GMB2566" s="77"/>
      <c r="GMC2566" s="77"/>
      <c r="GMD2566" s="77"/>
      <c r="GME2566" s="77"/>
      <c r="GMF2566" s="77"/>
      <c r="GMG2566" s="77"/>
      <c r="GMH2566" s="77"/>
      <c r="GMI2566" s="77"/>
      <c r="GMJ2566" s="77"/>
      <c r="GMK2566" s="77"/>
      <c r="GML2566" s="77"/>
      <c r="GMM2566" s="77"/>
      <c r="GMN2566" s="77"/>
      <c r="GMO2566" s="77"/>
      <c r="GMP2566" s="77"/>
      <c r="GMQ2566" s="77"/>
      <c r="GMR2566" s="77"/>
      <c r="GMS2566" s="77"/>
      <c r="GMT2566" s="77"/>
      <c r="GMU2566" s="77"/>
      <c r="GMV2566" s="77"/>
      <c r="GMW2566" s="77"/>
      <c r="GMX2566" s="77"/>
      <c r="GMY2566" s="77"/>
      <c r="GMZ2566" s="77"/>
      <c r="GNA2566" s="77"/>
      <c r="GNB2566" s="77"/>
      <c r="GNC2566" s="77"/>
      <c r="GND2566" s="77"/>
      <c r="GNE2566" s="77"/>
      <c r="GNF2566" s="77"/>
      <c r="GNG2566" s="77"/>
      <c r="GNH2566" s="77"/>
      <c r="GNI2566" s="77"/>
      <c r="GNJ2566" s="77"/>
      <c r="GNK2566" s="77"/>
      <c r="GNL2566" s="77"/>
      <c r="GNM2566" s="77"/>
      <c r="GNN2566" s="77"/>
      <c r="GNO2566" s="77"/>
      <c r="GNP2566" s="77"/>
      <c r="GNQ2566" s="77"/>
      <c r="GNR2566" s="77"/>
      <c r="GNS2566" s="77"/>
      <c r="GNT2566" s="77"/>
      <c r="GNU2566" s="77"/>
      <c r="GNV2566" s="77"/>
      <c r="GNW2566" s="77"/>
      <c r="GNX2566" s="77"/>
      <c r="GNY2566" s="77"/>
      <c r="GNZ2566" s="77"/>
      <c r="GOA2566" s="77"/>
      <c r="GOB2566" s="77"/>
      <c r="GOC2566" s="77"/>
      <c r="GOD2566" s="77"/>
      <c r="GOE2566" s="77"/>
      <c r="GOF2566" s="77"/>
      <c r="GOG2566" s="77"/>
      <c r="GOH2566" s="77"/>
      <c r="GOI2566" s="77"/>
      <c r="GOJ2566" s="77"/>
      <c r="GOK2566" s="77"/>
      <c r="GOL2566" s="77"/>
      <c r="GOM2566" s="77"/>
      <c r="GON2566" s="77"/>
      <c r="GOO2566" s="77"/>
      <c r="GOP2566" s="77"/>
      <c r="GOQ2566" s="77"/>
      <c r="GOR2566" s="77"/>
      <c r="GOS2566" s="77"/>
      <c r="GOT2566" s="77"/>
      <c r="GOU2566" s="77"/>
      <c r="GOV2566" s="77"/>
      <c r="GOW2566" s="77"/>
      <c r="GOX2566" s="77"/>
      <c r="GOY2566" s="77"/>
      <c r="GOZ2566" s="77"/>
      <c r="GPA2566" s="77"/>
      <c r="GPB2566" s="77"/>
      <c r="GPC2566" s="77"/>
      <c r="GPD2566" s="77"/>
      <c r="GPE2566" s="77"/>
      <c r="GPF2566" s="77"/>
      <c r="GPG2566" s="77"/>
      <c r="GPH2566" s="77"/>
      <c r="GPI2566" s="77"/>
      <c r="GPJ2566" s="77"/>
      <c r="GPK2566" s="77"/>
      <c r="GPL2566" s="77"/>
      <c r="GPM2566" s="77"/>
      <c r="GPN2566" s="77"/>
      <c r="GPO2566" s="77"/>
      <c r="GPP2566" s="77"/>
      <c r="GPQ2566" s="77"/>
      <c r="GPR2566" s="77"/>
      <c r="GPS2566" s="77"/>
      <c r="GPT2566" s="77"/>
      <c r="GPU2566" s="77"/>
      <c r="GPV2566" s="77"/>
      <c r="GPW2566" s="77"/>
      <c r="GPX2566" s="77"/>
      <c r="GPY2566" s="77"/>
      <c r="GPZ2566" s="77"/>
      <c r="GQA2566" s="77"/>
      <c r="GQB2566" s="77"/>
      <c r="GQC2566" s="77"/>
      <c r="GQD2566" s="77"/>
      <c r="GQE2566" s="77"/>
      <c r="GQF2566" s="77"/>
      <c r="GQG2566" s="77"/>
      <c r="GQH2566" s="77"/>
      <c r="GQI2566" s="77"/>
      <c r="GQJ2566" s="77"/>
      <c r="GQK2566" s="77"/>
      <c r="GQL2566" s="77"/>
      <c r="GQM2566" s="77"/>
      <c r="GQN2566" s="77"/>
      <c r="GQO2566" s="77"/>
      <c r="GQP2566" s="77"/>
      <c r="GQQ2566" s="77"/>
      <c r="GQR2566" s="77"/>
      <c r="GQS2566" s="77"/>
      <c r="GQT2566" s="77"/>
      <c r="GQU2566" s="77"/>
      <c r="GQV2566" s="77"/>
      <c r="GQW2566" s="77"/>
      <c r="GQX2566" s="77"/>
      <c r="GQY2566" s="77"/>
      <c r="GQZ2566" s="77"/>
      <c r="GRA2566" s="77"/>
      <c r="GRB2566" s="77"/>
      <c r="GRC2566" s="77"/>
      <c r="GRD2566" s="77"/>
      <c r="GRE2566" s="77"/>
      <c r="GRF2566" s="77"/>
      <c r="GRG2566" s="77"/>
      <c r="GRH2566" s="77"/>
      <c r="GRI2566" s="77"/>
      <c r="GRJ2566" s="77"/>
      <c r="GRK2566" s="77"/>
      <c r="GRL2566" s="77"/>
      <c r="GRM2566" s="77"/>
      <c r="GRN2566" s="77"/>
      <c r="GRO2566" s="77"/>
      <c r="GRP2566" s="77"/>
      <c r="GRQ2566" s="77"/>
      <c r="GRR2566" s="77"/>
      <c r="GRS2566" s="77"/>
      <c r="GRT2566" s="77"/>
      <c r="GRU2566" s="77"/>
      <c r="GRV2566" s="77"/>
      <c r="GRW2566" s="77"/>
      <c r="GRX2566" s="77"/>
      <c r="GRY2566" s="77"/>
      <c r="GRZ2566" s="77"/>
      <c r="GSA2566" s="77"/>
      <c r="GSB2566" s="77"/>
      <c r="GSC2566" s="77"/>
      <c r="GSD2566" s="77"/>
      <c r="GSE2566" s="77"/>
      <c r="GSF2566" s="77"/>
      <c r="GSG2566" s="77"/>
      <c r="GSH2566" s="77"/>
      <c r="GSI2566" s="77"/>
      <c r="GSJ2566" s="77"/>
      <c r="GSK2566" s="77"/>
      <c r="GSL2566" s="77"/>
      <c r="GSM2566" s="77"/>
      <c r="GSN2566" s="77"/>
      <c r="GSO2566" s="77"/>
      <c r="GSP2566" s="77"/>
      <c r="GSQ2566" s="77"/>
      <c r="GSR2566" s="77"/>
      <c r="GSS2566" s="77"/>
      <c r="GST2566" s="77"/>
      <c r="GSU2566" s="77"/>
      <c r="GSV2566" s="77"/>
      <c r="GSW2566" s="77"/>
      <c r="GSX2566" s="77"/>
      <c r="GSY2566" s="77"/>
      <c r="GSZ2566" s="77"/>
      <c r="GTA2566" s="77"/>
      <c r="GTB2566" s="77"/>
      <c r="GTC2566" s="77"/>
      <c r="GTD2566" s="77"/>
      <c r="GTE2566" s="77"/>
      <c r="GTF2566" s="77"/>
      <c r="GTG2566" s="77"/>
      <c r="GTH2566" s="77"/>
      <c r="GTI2566" s="77"/>
      <c r="GTJ2566" s="77"/>
      <c r="GTK2566" s="77"/>
      <c r="GTL2566" s="77"/>
      <c r="GTM2566" s="77"/>
      <c r="GTN2566" s="77"/>
      <c r="GTO2566" s="77"/>
      <c r="GTP2566" s="77"/>
      <c r="GTQ2566" s="77"/>
      <c r="GTR2566" s="77"/>
      <c r="GTS2566" s="77"/>
      <c r="GTT2566" s="77"/>
      <c r="GTU2566" s="77"/>
      <c r="GTV2566" s="77"/>
      <c r="GTW2566" s="77"/>
      <c r="GTX2566" s="77"/>
      <c r="GTY2566" s="77"/>
      <c r="GTZ2566" s="77"/>
      <c r="GUA2566" s="77"/>
      <c r="GUB2566" s="77"/>
      <c r="GUC2566" s="77"/>
      <c r="GUD2566" s="77"/>
      <c r="GUE2566" s="77"/>
      <c r="GUF2566" s="77"/>
      <c r="GUG2566" s="77"/>
      <c r="GUH2566" s="77"/>
      <c r="GUI2566" s="77"/>
      <c r="GUJ2566" s="77"/>
      <c r="GUK2566" s="77"/>
      <c r="GUL2566" s="77"/>
      <c r="GUM2566" s="77"/>
      <c r="GUN2566" s="77"/>
      <c r="GUO2566" s="77"/>
      <c r="GUP2566" s="77"/>
      <c r="GUQ2566" s="77"/>
      <c r="GUR2566" s="77"/>
      <c r="GUS2566" s="77"/>
      <c r="GUT2566" s="77"/>
      <c r="GUU2566" s="77"/>
      <c r="GUV2566" s="77"/>
      <c r="GUW2566" s="77"/>
      <c r="GUX2566" s="77"/>
      <c r="GUY2566" s="77"/>
      <c r="GUZ2566" s="77"/>
      <c r="GVA2566" s="77"/>
      <c r="GVB2566" s="77"/>
      <c r="GVC2566" s="77"/>
      <c r="GVD2566" s="77"/>
      <c r="GVE2566" s="77"/>
      <c r="GVF2566" s="77"/>
      <c r="GVG2566" s="77"/>
      <c r="GVH2566" s="77"/>
      <c r="GVI2566" s="77"/>
      <c r="GVJ2566" s="77"/>
      <c r="GVK2566" s="77"/>
      <c r="GVL2566" s="77"/>
      <c r="GVM2566" s="77"/>
      <c r="GVN2566" s="77"/>
      <c r="GVO2566" s="77"/>
      <c r="GVP2566" s="77"/>
      <c r="GVQ2566" s="77"/>
      <c r="GVR2566" s="77"/>
      <c r="GVS2566" s="77"/>
      <c r="GVT2566" s="77"/>
      <c r="GVU2566" s="77"/>
      <c r="GVV2566" s="77"/>
      <c r="GVW2566" s="77"/>
      <c r="GVX2566" s="77"/>
      <c r="GVY2566" s="77"/>
      <c r="GVZ2566" s="77"/>
      <c r="GWA2566" s="77"/>
      <c r="GWB2566" s="77"/>
      <c r="GWC2566" s="77"/>
      <c r="GWD2566" s="77"/>
      <c r="GWE2566" s="77"/>
      <c r="GWF2566" s="77"/>
      <c r="GWG2566" s="77"/>
      <c r="GWH2566" s="77"/>
      <c r="GWI2566" s="77"/>
      <c r="GWJ2566" s="77"/>
      <c r="GWK2566" s="77"/>
      <c r="GWL2566" s="77"/>
      <c r="GWM2566" s="77"/>
      <c r="GWN2566" s="77"/>
      <c r="GWO2566" s="77"/>
      <c r="GWP2566" s="77"/>
      <c r="GWQ2566" s="77"/>
      <c r="GWR2566" s="77"/>
      <c r="GWS2566" s="77"/>
      <c r="GWT2566" s="77"/>
      <c r="GWU2566" s="77"/>
      <c r="GWV2566" s="77"/>
      <c r="GWW2566" s="77"/>
      <c r="GWX2566" s="77"/>
      <c r="GWY2566" s="77"/>
      <c r="GWZ2566" s="77"/>
      <c r="GXA2566" s="77"/>
      <c r="GXB2566" s="77"/>
      <c r="GXC2566" s="77"/>
      <c r="GXD2566" s="77"/>
      <c r="GXE2566" s="77"/>
      <c r="GXF2566" s="77"/>
      <c r="GXG2566" s="77"/>
      <c r="GXH2566" s="77"/>
      <c r="GXI2566" s="77"/>
      <c r="GXJ2566" s="77"/>
      <c r="GXK2566" s="77"/>
      <c r="GXL2566" s="77"/>
      <c r="GXM2566" s="77"/>
      <c r="GXN2566" s="77"/>
      <c r="GXO2566" s="77"/>
      <c r="GXP2566" s="77"/>
      <c r="GXQ2566" s="77"/>
      <c r="GXR2566" s="77"/>
      <c r="GXS2566" s="77"/>
      <c r="GXT2566" s="77"/>
      <c r="GXU2566" s="77"/>
      <c r="GXV2566" s="77"/>
      <c r="GXW2566" s="77"/>
      <c r="GXX2566" s="77"/>
      <c r="GXY2566" s="77"/>
      <c r="GXZ2566" s="77"/>
      <c r="GYA2566" s="77"/>
      <c r="GYB2566" s="77"/>
      <c r="GYC2566" s="77"/>
      <c r="GYD2566" s="77"/>
      <c r="GYE2566" s="77"/>
      <c r="GYF2566" s="77"/>
      <c r="GYG2566" s="77"/>
      <c r="GYH2566" s="77"/>
      <c r="GYI2566" s="77"/>
      <c r="GYJ2566" s="77"/>
      <c r="GYK2566" s="77"/>
      <c r="GYL2566" s="77"/>
      <c r="GYM2566" s="77"/>
      <c r="GYN2566" s="77"/>
      <c r="GYO2566" s="77"/>
      <c r="GYP2566" s="77"/>
      <c r="GYQ2566" s="77"/>
      <c r="GYR2566" s="77"/>
      <c r="GYS2566" s="77"/>
      <c r="GYT2566" s="77"/>
      <c r="GYU2566" s="77"/>
      <c r="GYV2566" s="77"/>
      <c r="GYW2566" s="77"/>
      <c r="GYX2566" s="77"/>
      <c r="GYY2566" s="77"/>
      <c r="GYZ2566" s="77"/>
      <c r="GZA2566" s="77"/>
      <c r="GZB2566" s="77"/>
      <c r="GZC2566" s="77"/>
      <c r="GZD2566" s="77"/>
      <c r="GZE2566" s="77"/>
      <c r="GZF2566" s="77"/>
      <c r="GZG2566" s="77"/>
      <c r="GZH2566" s="77"/>
      <c r="GZI2566" s="77"/>
      <c r="GZJ2566" s="77"/>
      <c r="GZK2566" s="77"/>
      <c r="GZL2566" s="77"/>
      <c r="GZM2566" s="77"/>
      <c r="GZN2566" s="77"/>
      <c r="GZO2566" s="77"/>
      <c r="GZP2566" s="77"/>
      <c r="GZQ2566" s="77"/>
      <c r="GZR2566" s="77"/>
      <c r="GZS2566" s="77"/>
      <c r="GZT2566" s="77"/>
      <c r="GZU2566" s="77"/>
      <c r="GZV2566" s="77"/>
      <c r="GZW2566" s="77"/>
      <c r="GZX2566" s="77"/>
      <c r="GZY2566" s="77"/>
      <c r="GZZ2566" s="77"/>
      <c r="HAA2566" s="77"/>
      <c r="HAB2566" s="77"/>
      <c r="HAC2566" s="77"/>
      <c r="HAD2566" s="77"/>
      <c r="HAE2566" s="77"/>
      <c r="HAF2566" s="77"/>
      <c r="HAG2566" s="77"/>
      <c r="HAH2566" s="77"/>
      <c r="HAI2566" s="77"/>
      <c r="HAJ2566" s="77"/>
      <c r="HAK2566" s="77"/>
      <c r="HAL2566" s="77"/>
      <c r="HAM2566" s="77"/>
      <c r="HAN2566" s="77"/>
      <c r="HAO2566" s="77"/>
      <c r="HAP2566" s="77"/>
      <c r="HAQ2566" s="77"/>
      <c r="HAR2566" s="77"/>
      <c r="HAS2566" s="77"/>
      <c r="HAT2566" s="77"/>
      <c r="HAU2566" s="77"/>
      <c r="HAV2566" s="77"/>
      <c r="HAW2566" s="77"/>
      <c r="HAX2566" s="77"/>
      <c r="HAY2566" s="77"/>
      <c r="HAZ2566" s="77"/>
      <c r="HBA2566" s="77"/>
      <c r="HBB2566" s="77"/>
      <c r="HBC2566" s="77"/>
      <c r="HBD2566" s="77"/>
      <c r="HBE2566" s="77"/>
      <c r="HBF2566" s="77"/>
      <c r="HBG2566" s="77"/>
      <c r="HBH2566" s="77"/>
      <c r="HBI2566" s="77"/>
      <c r="HBJ2566" s="77"/>
      <c r="HBK2566" s="77"/>
      <c r="HBL2566" s="77"/>
      <c r="HBM2566" s="77"/>
      <c r="HBN2566" s="77"/>
      <c r="HBO2566" s="77"/>
      <c r="HBP2566" s="77"/>
      <c r="HBQ2566" s="77"/>
      <c r="HBR2566" s="77"/>
      <c r="HBS2566" s="77"/>
      <c r="HBT2566" s="77"/>
      <c r="HBU2566" s="77"/>
      <c r="HBV2566" s="77"/>
      <c r="HBW2566" s="77"/>
      <c r="HBX2566" s="77"/>
      <c r="HBY2566" s="77"/>
      <c r="HBZ2566" s="77"/>
      <c r="HCA2566" s="77"/>
      <c r="HCB2566" s="77"/>
      <c r="HCC2566" s="77"/>
      <c r="HCD2566" s="77"/>
      <c r="HCE2566" s="77"/>
      <c r="HCF2566" s="77"/>
      <c r="HCG2566" s="77"/>
      <c r="HCH2566" s="77"/>
      <c r="HCI2566" s="77"/>
      <c r="HCJ2566" s="77"/>
      <c r="HCK2566" s="77"/>
      <c r="HCL2566" s="77"/>
      <c r="HCM2566" s="77"/>
      <c r="HCN2566" s="77"/>
      <c r="HCO2566" s="77"/>
      <c r="HCP2566" s="77"/>
      <c r="HCQ2566" s="77"/>
      <c r="HCR2566" s="77"/>
      <c r="HCS2566" s="77"/>
      <c r="HCT2566" s="77"/>
      <c r="HCU2566" s="77"/>
      <c r="HCV2566" s="77"/>
      <c r="HCW2566" s="77"/>
      <c r="HCX2566" s="77"/>
      <c r="HCY2566" s="77"/>
      <c r="HCZ2566" s="77"/>
      <c r="HDA2566" s="77"/>
      <c r="HDB2566" s="77"/>
      <c r="HDC2566" s="77"/>
      <c r="HDD2566" s="77"/>
      <c r="HDE2566" s="77"/>
      <c r="HDF2566" s="77"/>
      <c r="HDG2566" s="77"/>
      <c r="HDH2566" s="77"/>
      <c r="HDI2566" s="77"/>
      <c r="HDJ2566" s="77"/>
      <c r="HDK2566" s="77"/>
      <c r="HDL2566" s="77"/>
      <c r="HDM2566" s="77"/>
      <c r="HDN2566" s="77"/>
      <c r="HDO2566" s="77"/>
      <c r="HDP2566" s="77"/>
      <c r="HDQ2566" s="77"/>
      <c r="HDR2566" s="77"/>
      <c r="HDS2566" s="77"/>
      <c r="HDT2566" s="77"/>
      <c r="HDU2566" s="77"/>
      <c r="HDV2566" s="77"/>
      <c r="HDW2566" s="77"/>
      <c r="HDX2566" s="77"/>
      <c r="HDY2566" s="77"/>
      <c r="HDZ2566" s="77"/>
      <c r="HEA2566" s="77"/>
      <c r="HEB2566" s="77"/>
      <c r="HEC2566" s="77"/>
      <c r="HED2566" s="77"/>
      <c r="HEE2566" s="77"/>
      <c r="HEF2566" s="77"/>
      <c r="HEG2566" s="77"/>
      <c r="HEH2566" s="77"/>
      <c r="HEI2566" s="77"/>
      <c r="HEJ2566" s="77"/>
      <c r="HEK2566" s="77"/>
      <c r="HEL2566" s="77"/>
      <c r="HEM2566" s="77"/>
      <c r="HEN2566" s="77"/>
      <c r="HEO2566" s="77"/>
      <c r="HEP2566" s="77"/>
      <c r="HEQ2566" s="77"/>
      <c r="HER2566" s="77"/>
      <c r="HES2566" s="77"/>
      <c r="HET2566" s="77"/>
      <c r="HEU2566" s="77"/>
      <c r="HEV2566" s="77"/>
      <c r="HEW2566" s="77"/>
      <c r="HEX2566" s="77"/>
      <c r="HEY2566" s="77"/>
      <c r="HEZ2566" s="77"/>
      <c r="HFA2566" s="77"/>
      <c r="HFB2566" s="77"/>
      <c r="HFC2566" s="77"/>
      <c r="HFD2566" s="77"/>
      <c r="HFE2566" s="77"/>
      <c r="HFF2566" s="77"/>
      <c r="HFG2566" s="77"/>
      <c r="HFH2566" s="77"/>
      <c r="HFI2566" s="77"/>
      <c r="HFJ2566" s="77"/>
      <c r="HFK2566" s="77"/>
      <c r="HFL2566" s="77"/>
      <c r="HFM2566" s="77"/>
      <c r="HFN2566" s="77"/>
      <c r="HFO2566" s="77"/>
      <c r="HFP2566" s="77"/>
      <c r="HFQ2566" s="77"/>
      <c r="HFR2566" s="77"/>
      <c r="HFS2566" s="77"/>
      <c r="HFT2566" s="77"/>
      <c r="HFU2566" s="77"/>
      <c r="HFV2566" s="77"/>
      <c r="HFW2566" s="77"/>
      <c r="HFX2566" s="77"/>
      <c r="HFY2566" s="77"/>
      <c r="HFZ2566" s="77"/>
      <c r="HGA2566" s="77"/>
      <c r="HGB2566" s="77"/>
      <c r="HGC2566" s="77"/>
      <c r="HGD2566" s="77"/>
      <c r="HGE2566" s="77"/>
      <c r="HGF2566" s="77"/>
      <c r="HGG2566" s="77"/>
      <c r="HGH2566" s="77"/>
      <c r="HGI2566" s="77"/>
      <c r="HGJ2566" s="77"/>
      <c r="HGK2566" s="77"/>
      <c r="HGL2566" s="77"/>
      <c r="HGM2566" s="77"/>
      <c r="HGN2566" s="77"/>
      <c r="HGO2566" s="77"/>
      <c r="HGP2566" s="77"/>
      <c r="HGQ2566" s="77"/>
      <c r="HGR2566" s="77"/>
      <c r="HGS2566" s="77"/>
      <c r="HGT2566" s="77"/>
      <c r="HGU2566" s="77"/>
      <c r="HGV2566" s="77"/>
      <c r="HGW2566" s="77"/>
      <c r="HGX2566" s="77"/>
      <c r="HGY2566" s="77"/>
      <c r="HGZ2566" s="77"/>
      <c r="HHA2566" s="77"/>
      <c r="HHB2566" s="77"/>
      <c r="HHC2566" s="77"/>
      <c r="HHD2566" s="77"/>
      <c r="HHE2566" s="77"/>
      <c r="HHF2566" s="77"/>
      <c r="HHG2566" s="77"/>
      <c r="HHH2566" s="77"/>
      <c r="HHI2566" s="77"/>
      <c r="HHJ2566" s="77"/>
      <c r="HHK2566" s="77"/>
      <c r="HHL2566" s="77"/>
      <c r="HHM2566" s="77"/>
      <c r="HHN2566" s="77"/>
      <c r="HHO2566" s="77"/>
      <c r="HHP2566" s="77"/>
      <c r="HHQ2566" s="77"/>
      <c r="HHR2566" s="77"/>
      <c r="HHS2566" s="77"/>
      <c r="HHT2566" s="77"/>
      <c r="HHU2566" s="77"/>
      <c r="HHV2566" s="77"/>
      <c r="HHW2566" s="77"/>
      <c r="HHX2566" s="77"/>
      <c r="HHY2566" s="77"/>
      <c r="HHZ2566" s="77"/>
      <c r="HIA2566" s="77"/>
      <c r="HIB2566" s="77"/>
      <c r="HIC2566" s="77"/>
      <c r="HID2566" s="77"/>
      <c r="HIE2566" s="77"/>
      <c r="HIF2566" s="77"/>
      <c r="HIG2566" s="77"/>
      <c r="HIH2566" s="77"/>
      <c r="HII2566" s="77"/>
      <c r="HIJ2566" s="77"/>
      <c r="HIK2566" s="77"/>
      <c r="HIL2566" s="77"/>
      <c r="HIM2566" s="77"/>
      <c r="HIN2566" s="77"/>
      <c r="HIO2566" s="77"/>
      <c r="HIP2566" s="77"/>
      <c r="HIQ2566" s="77"/>
      <c r="HIR2566" s="77"/>
      <c r="HIS2566" s="77"/>
      <c r="HIT2566" s="77"/>
      <c r="HIU2566" s="77"/>
      <c r="HIV2566" s="77"/>
      <c r="HIW2566" s="77"/>
      <c r="HIX2566" s="77"/>
      <c r="HIY2566" s="77"/>
      <c r="HIZ2566" s="77"/>
      <c r="HJA2566" s="77"/>
      <c r="HJB2566" s="77"/>
      <c r="HJC2566" s="77"/>
      <c r="HJD2566" s="77"/>
      <c r="HJE2566" s="77"/>
      <c r="HJF2566" s="77"/>
      <c r="HJG2566" s="77"/>
      <c r="HJH2566" s="77"/>
      <c r="HJI2566" s="77"/>
      <c r="HJJ2566" s="77"/>
      <c r="HJK2566" s="77"/>
      <c r="HJL2566" s="77"/>
      <c r="HJM2566" s="77"/>
      <c r="HJN2566" s="77"/>
      <c r="HJO2566" s="77"/>
      <c r="HJP2566" s="77"/>
      <c r="HJQ2566" s="77"/>
      <c r="HJR2566" s="77"/>
      <c r="HJS2566" s="77"/>
      <c r="HJT2566" s="77"/>
      <c r="HJU2566" s="77"/>
      <c r="HJV2566" s="77"/>
      <c r="HJW2566" s="77"/>
      <c r="HJX2566" s="77"/>
      <c r="HJY2566" s="77"/>
      <c r="HJZ2566" s="77"/>
      <c r="HKA2566" s="77"/>
      <c r="HKB2566" s="77"/>
      <c r="HKC2566" s="77"/>
      <c r="HKD2566" s="77"/>
      <c r="HKE2566" s="77"/>
      <c r="HKF2566" s="77"/>
      <c r="HKG2566" s="77"/>
      <c r="HKH2566" s="77"/>
      <c r="HKI2566" s="77"/>
      <c r="HKJ2566" s="77"/>
      <c r="HKK2566" s="77"/>
      <c r="HKL2566" s="77"/>
      <c r="HKM2566" s="77"/>
      <c r="HKN2566" s="77"/>
      <c r="HKO2566" s="77"/>
      <c r="HKP2566" s="77"/>
      <c r="HKQ2566" s="77"/>
      <c r="HKR2566" s="77"/>
      <c r="HKS2566" s="77"/>
      <c r="HKT2566" s="77"/>
      <c r="HKU2566" s="77"/>
      <c r="HKV2566" s="77"/>
      <c r="HKW2566" s="77"/>
      <c r="HKX2566" s="77"/>
      <c r="HKY2566" s="77"/>
      <c r="HKZ2566" s="77"/>
      <c r="HLA2566" s="77"/>
      <c r="HLB2566" s="77"/>
      <c r="HLC2566" s="77"/>
      <c r="HLD2566" s="77"/>
      <c r="HLE2566" s="77"/>
      <c r="HLF2566" s="77"/>
      <c r="HLG2566" s="77"/>
      <c r="HLH2566" s="77"/>
      <c r="HLI2566" s="77"/>
      <c r="HLJ2566" s="77"/>
      <c r="HLK2566" s="77"/>
      <c r="HLL2566" s="77"/>
      <c r="HLM2566" s="77"/>
      <c r="HLN2566" s="77"/>
      <c r="HLO2566" s="77"/>
      <c r="HLP2566" s="77"/>
      <c r="HLQ2566" s="77"/>
      <c r="HLR2566" s="77"/>
      <c r="HLS2566" s="77"/>
      <c r="HLT2566" s="77"/>
      <c r="HLU2566" s="77"/>
      <c r="HLV2566" s="77"/>
      <c r="HLW2566" s="77"/>
      <c r="HLX2566" s="77"/>
      <c r="HLY2566" s="77"/>
      <c r="HLZ2566" s="77"/>
      <c r="HMA2566" s="77"/>
      <c r="HMB2566" s="77"/>
      <c r="HMC2566" s="77"/>
      <c r="HMD2566" s="77"/>
      <c r="HME2566" s="77"/>
      <c r="HMF2566" s="77"/>
      <c r="HMG2566" s="77"/>
      <c r="HMH2566" s="77"/>
      <c r="HMI2566" s="77"/>
      <c r="HMJ2566" s="77"/>
      <c r="HMK2566" s="77"/>
      <c r="HML2566" s="77"/>
      <c r="HMM2566" s="77"/>
      <c r="HMN2566" s="77"/>
      <c r="HMO2566" s="77"/>
      <c r="HMP2566" s="77"/>
      <c r="HMQ2566" s="77"/>
      <c r="HMR2566" s="77"/>
      <c r="HMS2566" s="77"/>
      <c r="HMT2566" s="77"/>
      <c r="HMU2566" s="77"/>
      <c r="HMV2566" s="77"/>
      <c r="HMW2566" s="77"/>
      <c r="HMX2566" s="77"/>
      <c r="HMY2566" s="77"/>
      <c r="HMZ2566" s="77"/>
      <c r="HNA2566" s="77"/>
      <c r="HNB2566" s="77"/>
      <c r="HNC2566" s="77"/>
      <c r="HND2566" s="77"/>
      <c r="HNE2566" s="77"/>
      <c r="HNF2566" s="77"/>
      <c r="HNG2566" s="77"/>
      <c r="HNH2566" s="77"/>
      <c r="HNI2566" s="77"/>
      <c r="HNJ2566" s="77"/>
      <c r="HNK2566" s="77"/>
      <c r="HNL2566" s="77"/>
      <c r="HNM2566" s="77"/>
      <c r="HNN2566" s="77"/>
      <c r="HNO2566" s="77"/>
      <c r="HNP2566" s="77"/>
      <c r="HNQ2566" s="77"/>
      <c r="HNR2566" s="77"/>
      <c r="HNS2566" s="77"/>
      <c r="HNT2566" s="77"/>
      <c r="HNU2566" s="77"/>
      <c r="HNV2566" s="77"/>
      <c r="HNW2566" s="77"/>
      <c r="HNX2566" s="77"/>
      <c r="HNY2566" s="77"/>
      <c r="HNZ2566" s="77"/>
      <c r="HOA2566" s="77"/>
      <c r="HOB2566" s="77"/>
      <c r="HOC2566" s="77"/>
      <c r="HOD2566" s="77"/>
      <c r="HOE2566" s="77"/>
      <c r="HOF2566" s="77"/>
      <c r="HOG2566" s="77"/>
      <c r="HOH2566" s="77"/>
      <c r="HOI2566" s="77"/>
      <c r="HOJ2566" s="77"/>
      <c r="HOK2566" s="77"/>
      <c r="HOL2566" s="77"/>
      <c r="HOM2566" s="77"/>
      <c r="HON2566" s="77"/>
      <c r="HOO2566" s="77"/>
      <c r="HOP2566" s="77"/>
      <c r="HOQ2566" s="77"/>
      <c r="HOR2566" s="77"/>
      <c r="HOS2566" s="77"/>
      <c r="HOT2566" s="77"/>
      <c r="HOU2566" s="77"/>
      <c r="HOV2566" s="77"/>
      <c r="HOW2566" s="77"/>
      <c r="HOX2566" s="77"/>
      <c r="HOY2566" s="77"/>
      <c r="HOZ2566" s="77"/>
      <c r="HPA2566" s="77"/>
      <c r="HPB2566" s="77"/>
      <c r="HPC2566" s="77"/>
      <c r="HPD2566" s="77"/>
      <c r="HPE2566" s="77"/>
      <c r="HPF2566" s="77"/>
      <c r="HPG2566" s="77"/>
      <c r="HPH2566" s="77"/>
      <c r="HPI2566" s="77"/>
      <c r="HPJ2566" s="77"/>
      <c r="HPK2566" s="77"/>
      <c r="HPL2566" s="77"/>
      <c r="HPM2566" s="77"/>
      <c r="HPN2566" s="77"/>
      <c r="HPO2566" s="77"/>
      <c r="HPP2566" s="77"/>
      <c r="HPQ2566" s="77"/>
      <c r="HPR2566" s="77"/>
      <c r="HPS2566" s="77"/>
      <c r="HPT2566" s="77"/>
      <c r="HPU2566" s="77"/>
      <c r="HPV2566" s="77"/>
      <c r="HPW2566" s="77"/>
      <c r="HPX2566" s="77"/>
      <c r="HPY2566" s="77"/>
      <c r="HPZ2566" s="77"/>
      <c r="HQA2566" s="77"/>
      <c r="HQB2566" s="77"/>
      <c r="HQC2566" s="77"/>
      <c r="HQD2566" s="77"/>
      <c r="HQE2566" s="77"/>
      <c r="HQF2566" s="77"/>
      <c r="HQG2566" s="77"/>
      <c r="HQH2566" s="77"/>
      <c r="HQI2566" s="77"/>
      <c r="HQJ2566" s="77"/>
      <c r="HQK2566" s="77"/>
      <c r="HQL2566" s="77"/>
      <c r="HQM2566" s="77"/>
      <c r="HQN2566" s="77"/>
      <c r="HQO2566" s="77"/>
      <c r="HQP2566" s="77"/>
      <c r="HQQ2566" s="77"/>
      <c r="HQR2566" s="77"/>
      <c r="HQS2566" s="77"/>
      <c r="HQT2566" s="77"/>
      <c r="HQU2566" s="77"/>
      <c r="HQV2566" s="77"/>
      <c r="HQW2566" s="77"/>
      <c r="HQX2566" s="77"/>
      <c r="HQY2566" s="77"/>
      <c r="HQZ2566" s="77"/>
      <c r="HRA2566" s="77"/>
      <c r="HRB2566" s="77"/>
      <c r="HRC2566" s="77"/>
      <c r="HRD2566" s="77"/>
      <c r="HRE2566" s="77"/>
      <c r="HRF2566" s="77"/>
      <c r="HRG2566" s="77"/>
      <c r="HRH2566" s="77"/>
      <c r="HRI2566" s="77"/>
      <c r="HRJ2566" s="77"/>
      <c r="HRK2566" s="77"/>
      <c r="HRL2566" s="77"/>
      <c r="HRM2566" s="77"/>
      <c r="HRN2566" s="77"/>
      <c r="HRO2566" s="77"/>
      <c r="HRP2566" s="77"/>
      <c r="HRQ2566" s="77"/>
      <c r="HRR2566" s="77"/>
      <c r="HRS2566" s="77"/>
      <c r="HRT2566" s="77"/>
      <c r="HRU2566" s="77"/>
      <c r="HRV2566" s="77"/>
      <c r="HRW2566" s="77"/>
      <c r="HRX2566" s="77"/>
      <c r="HRY2566" s="77"/>
      <c r="HRZ2566" s="77"/>
      <c r="HSA2566" s="77"/>
      <c r="HSB2566" s="77"/>
      <c r="HSC2566" s="77"/>
      <c r="HSD2566" s="77"/>
      <c r="HSE2566" s="77"/>
      <c r="HSF2566" s="77"/>
      <c r="HSG2566" s="77"/>
      <c r="HSH2566" s="77"/>
      <c r="HSI2566" s="77"/>
      <c r="HSJ2566" s="77"/>
      <c r="HSK2566" s="77"/>
      <c r="HSL2566" s="77"/>
      <c r="HSM2566" s="77"/>
      <c r="HSN2566" s="77"/>
      <c r="HSO2566" s="77"/>
      <c r="HSP2566" s="77"/>
      <c r="HSQ2566" s="77"/>
      <c r="HSR2566" s="77"/>
      <c r="HSS2566" s="77"/>
      <c r="HST2566" s="77"/>
      <c r="HSU2566" s="77"/>
      <c r="HSV2566" s="77"/>
      <c r="HSW2566" s="77"/>
      <c r="HSX2566" s="77"/>
      <c r="HSY2566" s="77"/>
      <c r="HSZ2566" s="77"/>
      <c r="HTA2566" s="77"/>
      <c r="HTB2566" s="77"/>
      <c r="HTC2566" s="77"/>
      <c r="HTD2566" s="77"/>
      <c r="HTE2566" s="77"/>
      <c r="HTF2566" s="77"/>
      <c r="HTG2566" s="77"/>
      <c r="HTH2566" s="77"/>
      <c r="HTI2566" s="77"/>
      <c r="HTJ2566" s="77"/>
      <c r="HTK2566" s="77"/>
      <c r="HTL2566" s="77"/>
      <c r="HTM2566" s="77"/>
      <c r="HTN2566" s="77"/>
      <c r="HTO2566" s="77"/>
      <c r="HTP2566" s="77"/>
      <c r="HTQ2566" s="77"/>
      <c r="HTR2566" s="77"/>
      <c r="HTS2566" s="77"/>
      <c r="HTT2566" s="77"/>
      <c r="HTU2566" s="77"/>
      <c r="HTV2566" s="77"/>
      <c r="HTW2566" s="77"/>
      <c r="HTX2566" s="77"/>
      <c r="HTY2566" s="77"/>
      <c r="HTZ2566" s="77"/>
      <c r="HUA2566" s="77"/>
      <c r="HUB2566" s="77"/>
      <c r="HUC2566" s="77"/>
      <c r="HUD2566" s="77"/>
      <c r="HUE2566" s="77"/>
      <c r="HUF2566" s="77"/>
      <c r="HUG2566" s="77"/>
      <c r="HUH2566" s="77"/>
      <c r="HUI2566" s="77"/>
      <c r="HUJ2566" s="77"/>
      <c r="HUK2566" s="77"/>
      <c r="HUL2566" s="77"/>
      <c r="HUM2566" s="77"/>
      <c r="HUN2566" s="77"/>
      <c r="HUO2566" s="77"/>
      <c r="HUP2566" s="77"/>
      <c r="HUQ2566" s="77"/>
      <c r="HUR2566" s="77"/>
      <c r="HUS2566" s="77"/>
      <c r="HUT2566" s="77"/>
      <c r="HUU2566" s="77"/>
      <c r="HUV2566" s="77"/>
      <c r="HUW2566" s="77"/>
      <c r="HUX2566" s="77"/>
      <c r="HUY2566" s="77"/>
      <c r="HUZ2566" s="77"/>
      <c r="HVA2566" s="77"/>
      <c r="HVB2566" s="77"/>
      <c r="HVC2566" s="77"/>
      <c r="HVD2566" s="77"/>
      <c r="HVE2566" s="77"/>
      <c r="HVF2566" s="77"/>
      <c r="HVG2566" s="77"/>
      <c r="HVH2566" s="77"/>
      <c r="HVI2566" s="77"/>
      <c r="HVJ2566" s="77"/>
      <c r="HVK2566" s="77"/>
      <c r="HVL2566" s="77"/>
      <c r="HVM2566" s="77"/>
      <c r="HVN2566" s="77"/>
      <c r="HVO2566" s="77"/>
      <c r="HVP2566" s="77"/>
      <c r="HVQ2566" s="77"/>
      <c r="HVR2566" s="77"/>
      <c r="HVS2566" s="77"/>
      <c r="HVT2566" s="77"/>
      <c r="HVU2566" s="77"/>
      <c r="HVV2566" s="77"/>
      <c r="HVW2566" s="77"/>
      <c r="HVX2566" s="77"/>
      <c r="HVY2566" s="77"/>
      <c r="HVZ2566" s="77"/>
      <c r="HWA2566" s="77"/>
      <c r="HWB2566" s="77"/>
      <c r="HWC2566" s="77"/>
      <c r="HWD2566" s="77"/>
      <c r="HWE2566" s="77"/>
      <c r="HWF2566" s="77"/>
      <c r="HWG2566" s="77"/>
      <c r="HWH2566" s="77"/>
      <c r="HWI2566" s="77"/>
      <c r="HWJ2566" s="77"/>
      <c r="HWK2566" s="77"/>
      <c r="HWL2566" s="77"/>
      <c r="HWM2566" s="77"/>
      <c r="HWN2566" s="77"/>
      <c r="HWO2566" s="77"/>
      <c r="HWP2566" s="77"/>
      <c r="HWQ2566" s="77"/>
      <c r="HWR2566" s="77"/>
      <c r="HWS2566" s="77"/>
      <c r="HWT2566" s="77"/>
      <c r="HWU2566" s="77"/>
      <c r="HWV2566" s="77"/>
      <c r="HWW2566" s="77"/>
      <c r="HWX2566" s="77"/>
      <c r="HWY2566" s="77"/>
      <c r="HWZ2566" s="77"/>
      <c r="HXA2566" s="77"/>
      <c r="HXB2566" s="77"/>
      <c r="HXC2566" s="77"/>
      <c r="HXD2566" s="77"/>
      <c r="HXE2566" s="77"/>
      <c r="HXF2566" s="77"/>
      <c r="HXG2566" s="77"/>
      <c r="HXH2566" s="77"/>
      <c r="HXI2566" s="77"/>
      <c r="HXJ2566" s="77"/>
      <c r="HXK2566" s="77"/>
      <c r="HXL2566" s="77"/>
      <c r="HXM2566" s="77"/>
      <c r="HXN2566" s="77"/>
      <c r="HXO2566" s="77"/>
      <c r="HXP2566" s="77"/>
      <c r="HXQ2566" s="77"/>
      <c r="HXR2566" s="77"/>
      <c r="HXS2566" s="77"/>
      <c r="HXT2566" s="77"/>
      <c r="HXU2566" s="77"/>
      <c r="HXV2566" s="77"/>
      <c r="HXW2566" s="77"/>
      <c r="HXX2566" s="77"/>
      <c r="HXY2566" s="77"/>
      <c r="HXZ2566" s="77"/>
      <c r="HYA2566" s="77"/>
      <c r="HYB2566" s="77"/>
      <c r="HYC2566" s="77"/>
      <c r="HYD2566" s="77"/>
      <c r="HYE2566" s="77"/>
      <c r="HYF2566" s="77"/>
      <c r="HYG2566" s="77"/>
      <c r="HYH2566" s="77"/>
      <c r="HYI2566" s="77"/>
      <c r="HYJ2566" s="77"/>
      <c r="HYK2566" s="77"/>
      <c r="HYL2566" s="77"/>
      <c r="HYM2566" s="77"/>
      <c r="HYN2566" s="77"/>
      <c r="HYO2566" s="77"/>
      <c r="HYP2566" s="77"/>
      <c r="HYQ2566" s="77"/>
      <c r="HYR2566" s="77"/>
      <c r="HYS2566" s="77"/>
      <c r="HYT2566" s="77"/>
      <c r="HYU2566" s="77"/>
      <c r="HYV2566" s="77"/>
      <c r="HYW2566" s="77"/>
      <c r="HYX2566" s="77"/>
      <c r="HYY2566" s="77"/>
      <c r="HYZ2566" s="77"/>
      <c r="HZA2566" s="77"/>
      <c r="HZB2566" s="77"/>
      <c r="HZC2566" s="77"/>
      <c r="HZD2566" s="77"/>
      <c r="HZE2566" s="77"/>
      <c r="HZF2566" s="77"/>
      <c r="HZG2566" s="77"/>
      <c r="HZH2566" s="77"/>
      <c r="HZI2566" s="77"/>
      <c r="HZJ2566" s="77"/>
      <c r="HZK2566" s="77"/>
      <c r="HZL2566" s="77"/>
      <c r="HZM2566" s="77"/>
      <c r="HZN2566" s="77"/>
      <c r="HZO2566" s="77"/>
      <c r="HZP2566" s="77"/>
      <c r="HZQ2566" s="77"/>
      <c r="HZR2566" s="77"/>
      <c r="HZS2566" s="77"/>
      <c r="HZT2566" s="77"/>
      <c r="HZU2566" s="77"/>
      <c r="HZV2566" s="77"/>
      <c r="HZW2566" s="77"/>
      <c r="HZX2566" s="77"/>
      <c r="HZY2566" s="77"/>
      <c r="HZZ2566" s="77"/>
      <c r="IAA2566" s="77"/>
      <c r="IAB2566" s="77"/>
      <c r="IAC2566" s="77"/>
      <c r="IAD2566" s="77"/>
      <c r="IAE2566" s="77"/>
      <c r="IAF2566" s="77"/>
      <c r="IAG2566" s="77"/>
      <c r="IAH2566" s="77"/>
      <c r="IAI2566" s="77"/>
      <c r="IAJ2566" s="77"/>
      <c r="IAK2566" s="77"/>
      <c r="IAL2566" s="77"/>
      <c r="IAM2566" s="77"/>
      <c r="IAN2566" s="77"/>
      <c r="IAO2566" s="77"/>
      <c r="IAP2566" s="77"/>
      <c r="IAQ2566" s="77"/>
      <c r="IAR2566" s="77"/>
      <c r="IAS2566" s="77"/>
      <c r="IAT2566" s="77"/>
      <c r="IAU2566" s="77"/>
      <c r="IAV2566" s="77"/>
      <c r="IAW2566" s="77"/>
      <c r="IAX2566" s="77"/>
      <c r="IAY2566" s="77"/>
      <c r="IAZ2566" s="77"/>
      <c r="IBA2566" s="77"/>
      <c r="IBB2566" s="77"/>
      <c r="IBC2566" s="77"/>
      <c r="IBD2566" s="77"/>
      <c r="IBE2566" s="77"/>
      <c r="IBF2566" s="77"/>
      <c r="IBG2566" s="77"/>
      <c r="IBH2566" s="77"/>
      <c r="IBI2566" s="77"/>
      <c r="IBJ2566" s="77"/>
      <c r="IBK2566" s="77"/>
      <c r="IBL2566" s="77"/>
      <c r="IBM2566" s="77"/>
      <c r="IBN2566" s="77"/>
      <c r="IBO2566" s="77"/>
      <c r="IBP2566" s="77"/>
      <c r="IBQ2566" s="77"/>
      <c r="IBR2566" s="77"/>
      <c r="IBS2566" s="77"/>
      <c r="IBT2566" s="77"/>
      <c r="IBU2566" s="77"/>
      <c r="IBV2566" s="77"/>
      <c r="IBW2566" s="77"/>
      <c r="IBX2566" s="77"/>
      <c r="IBY2566" s="77"/>
      <c r="IBZ2566" s="77"/>
      <c r="ICA2566" s="77"/>
      <c r="ICB2566" s="77"/>
      <c r="ICC2566" s="77"/>
      <c r="ICD2566" s="77"/>
      <c r="ICE2566" s="77"/>
      <c r="ICF2566" s="77"/>
      <c r="ICG2566" s="77"/>
      <c r="ICH2566" s="77"/>
      <c r="ICI2566" s="77"/>
      <c r="ICJ2566" s="77"/>
      <c r="ICK2566" s="77"/>
      <c r="ICL2566" s="77"/>
      <c r="ICM2566" s="77"/>
      <c r="ICN2566" s="77"/>
      <c r="ICO2566" s="77"/>
      <c r="ICP2566" s="77"/>
      <c r="ICQ2566" s="77"/>
      <c r="ICR2566" s="77"/>
      <c r="ICS2566" s="77"/>
      <c r="ICT2566" s="77"/>
      <c r="ICU2566" s="77"/>
      <c r="ICV2566" s="77"/>
      <c r="ICW2566" s="77"/>
      <c r="ICX2566" s="77"/>
      <c r="ICY2566" s="77"/>
      <c r="ICZ2566" s="77"/>
      <c r="IDA2566" s="77"/>
      <c r="IDB2566" s="77"/>
      <c r="IDC2566" s="77"/>
      <c r="IDD2566" s="77"/>
      <c r="IDE2566" s="77"/>
      <c r="IDF2566" s="77"/>
      <c r="IDG2566" s="77"/>
      <c r="IDH2566" s="77"/>
      <c r="IDI2566" s="77"/>
      <c r="IDJ2566" s="77"/>
      <c r="IDK2566" s="77"/>
      <c r="IDL2566" s="77"/>
      <c r="IDM2566" s="77"/>
      <c r="IDN2566" s="77"/>
      <c r="IDO2566" s="77"/>
      <c r="IDP2566" s="77"/>
      <c r="IDQ2566" s="77"/>
      <c r="IDR2566" s="77"/>
      <c r="IDS2566" s="77"/>
      <c r="IDT2566" s="77"/>
      <c r="IDU2566" s="77"/>
      <c r="IDV2566" s="77"/>
      <c r="IDW2566" s="77"/>
      <c r="IDX2566" s="77"/>
      <c r="IDY2566" s="77"/>
      <c r="IDZ2566" s="77"/>
      <c r="IEA2566" s="77"/>
      <c r="IEB2566" s="77"/>
      <c r="IEC2566" s="77"/>
      <c r="IED2566" s="77"/>
      <c r="IEE2566" s="77"/>
      <c r="IEF2566" s="77"/>
      <c r="IEG2566" s="77"/>
      <c r="IEH2566" s="77"/>
      <c r="IEI2566" s="77"/>
      <c r="IEJ2566" s="77"/>
      <c r="IEK2566" s="77"/>
      <c r="IEL2566" s="77"/>
      <c r="IEM2566" s="77"/>
      <c r="IEN2566" s="77"/>
      <c r="IEO2566" s="77"/>
      <c r="IEP2566" s="77"/>
      <c r="IEQ2566" s="77"/>
      <c r="IER2566" s="77"/>
      <c r="IES2566" s="77"/>
      <c r="IET2566" s="77"/>
      <c r="IEU2566" s="77"/>
      <c r="IEV2566" s="77"/>
      <c r="IEW2566" s="77"/>
      <c r="IEX2566" s="77"/>
      <c r="IEY2566" s="77"/>
      <c r="IEZ2566" s="77"/>
      <c r="IFA2566" s="77"/>
      <c r="IFB2566" s="77"/>
      <c r="IFC2566" s="77"/>
      <c r="IFD2566" s="77"/>
      <c r="IFE2566" s="77"/>
      <c r="IFF2566" s="77"/>
      <c r="IFG2566" s="77"/>
      <c r="IFH2566" s="77"/>
      <c r="IFI2566" s="77"/>
      <c r="IFJ2566" s="77"/>
      <c r="IFK2566" s="77"/>
      <c r="IFL2566" s="77"/>
      <c r="IFM2566" s="77"/>
      <c r="IFN2566" s="77"/>
      <c r="IFO2566" s="77"/>
      <c r="IFP2566" s="77"/>
      <c r="IFQ2566" s="77"/>
      <c r="IFR2566" s="77"/>
      <c r="IFS2566" s="77"/>
      <c r="IFT2566" s="77"/>
      <c r="IFU2566" s="77"/>
      <c r="IFV2566" s="77"/>
      <c r="IFW2566" s="77"/>
      <c r="IFX2566" s="77"/>
      <c r="IFY2566" s="77"/>
      <c r="IFZ2566" s="77"/>
      <c r="IGA2566" s="77"/>
      <c r="IGB2566" s="77"/>
      <c r="IGC2566" s="77"/>
      <c r="IGD2566" s="77"/>
      <c r="IGE2566" s="77"/>
      <c r="IGF2566" s="77"/>
      <c r="IGG2566" s="77"/>
      <c r="IGH2566" s="77"/>
      <c r="IGI2566" s="77"/>
      <c r="IGJ2566" s="77"/>
      <c r="IGK2566" s="77"/>
      <c r="IGL2566" s="77"/>
      <c r="IGM2566" s="77"/>
      <c r="IGN2566" s="77"/>
      <c r="IGO2566" s="77"/>
      <c r="IGP2566" s="77"/>
      <c r="IGQ2566" s="77"/>
      <c r="IGR2566" s="77"/>
      <c r="IGS2566" s="77"/>
      <c r="IGT2566" s="77"/>
      <c r="IGU2566" s="77"/>
      <c r="IGV2566" s="77"/>
      <c r="IGW2566" s="77"/>
      <c r="IGX2566" s="77"/>
      <c r="IGY2566" s="77"/>
      <c r="IGZ2566" s="77"/>
      <c r="IHA2566" s="77"/>
      <c r="IHB2566" s="77"/>
      <c r="IHC2566" s="77"/>
      <c r="IHD2566" s="77"/>
      <c r="IHE2566" s="77"/>
      <c r="IHF2566" s="77"/>
      <c r="IHG2566" s="77"/>
      <c r="IHH2566" s="77"/>
      <c r="IHI2566" s="77"/>
      <c r="IHJ2566" s="77"/>
      <c r="IHK2566" s="77"/>
      <c r="IHL2566" s="77"/>
      <c r="IHM2566" s="77"/>
      <c r="IHN2566" s="77"/>
      <c r="IHO2566" s="77"/>
      <c r="IHP2566" s="77"/>
      <c r="IHQ2566" s="77"/>
      <c r="IHR2566" s="77"/>
      <c r="IHS2566" s="77"/>
      <c r="IHT2566" s="77"/>
      <c r="IHU2566" s="77"/>
      <c r="IHV2566" s="77"/>
      <c r="IHW2566" s="77"/>
      <c r="IHX2566" s="77"/>
      <c r="IHY2566" s="77"/>
      <c r="IHZ2566" s="77"/>
      <c r="IIA2566" s="77"/>
      <c r="IIB2566" s="77"/>
      <c r="IIC2566" s="77"/>
      <c r="IID2566" s="77"/>
      <c r="IIE2566" s="77"/>
      <c r="IIF2566" s="77"/>
      <c r="IIG2566" s="77"/>
      <c r="IIH2566" s="77"/>
      <c r="III2566" s="77"/>
      <c r="IIJ2566" s="77"/>
      <c r="IIK2566" s="77"/>
      <c r="IIL2566" s="77"/>
      <c r="IIM2566" s="77"/>
      <c r="IIN2566" s="77"/>
      <c r="IIO2566" s="77"/>
      <c r="IIP2566" s="77"/>
      <c r="IIQ2566" s="77"/>
      <c r="IIR2566" s="77"/>
      <c r="IIS2566" s="77"/>
      <c r="IIT2566" s="77"/>
      <c r="IIU2566" s="77"/>
      <c r="IIV2566" s="77"/>
      <c r="IIW2566" s="77"/>
      <c r="IIX2566" s="77"/>
      <c r="IIY2566" s="77"/>
      <c r="IIZ2566" s="77"/>
      <c r="IJA2566" s="77"/>
      <c r="IJB2566" s="77"/>
      <c r="IJC2566" s="77"/>
      <c r="IJD2566" s="77"/>
      <c r="IJE2566" s="77"/>
      <c r="IJF2566" s="77"/>
      <c r="IJG2566" s="77"/>
      <c r="IJH2566" s="77"/>
      <c r="IJI2566" s="77"/>
      <c r="IJJ2566" s="77"/>
      <c r="IJK2566" s="77"/>
      <c r="IJL2566" s="77"/>
      <c r="IJM2566" s="77"/>
      <c r="IJN2566" s="77"/>
      <c r="IJO2566" s="77"/>
      <c r="IJP2566" s="77"/>
      <c r="IJQ2566" s="77"/>
      <c r="IJR2566" s="77"/>
      <c r="IJS2566" s="77"/>
      <c r="IJT2566" s="77"/>
      <c r="IJU2566" s="77"/>
      <c r="IJV2566" s="77"/>
      <c r="IJW2566" s="77"/>
      <c r="IJX2566" s="77"/>
      <c r="IJY2566" s="77"/>
      <c r="IJZ2566" s="77"/>
      <c r="IKA2566" s="77"/>
      <c r="IKB2566" s="77"/>
      <c r="IKC2566" s="77"/>
      <c r="IKD2566" s="77"/>
      <c r="IKE2566" s="77"/>
      <c r="IKF2566" s="77"/>
      <c r="IKG2566" s="77"/>
      <c r="IKH2566" s="77"/>
      <c r="IKI2566" s="77"/>
      <c r="IKJ2566" s="77"/>
      <c r="IKK2566" s="77"/>
      <c r="IKL2566" s="77"/>
      <c r="IKM2566" s="77"/>
      <c r="IKN2566" s="77"/>
      <c r="IKO2566" s="77"/>
      <c r="IKP2566" s="77"/>
      <c r="IKQ2566" s="77"/>
      <c r="IKR2566" s="77"/>
      <c r="IKS2566" s="77"/>
      <c r="IKT2566" s="77"/>
      <c r="IKU2566" s="77"/>
      <c r="IKV2566" s="77"/>
      <c r="IKW2566" s="77"/>
      <c r="IKX2566" s="77"/>
      <c r="IKY2566" s="77"/>
      <c r="IKZ2566" s="77"/>
      <c r="ILA2566" s="77"/>
      <c r="ILB2566" s="77"/>
      <c r="ILC2566" s="77"/>
      <c r="ILD2566" s="77"/>
      <c r="ILE2566" s="77"/>
      <c r="ILF2566" s="77"/>
      <c r="ILG2566" s="77"/>
      <c r="ILH2566" s="77"/>
      <c r="ILI2566" s="77"/>
      <c r="ILJ2566" s="77"/>
      <c r="ILK2566" s="77"/>
      <c r="ILL2566" s="77"/>
      <c r="ILM2566" s="77"/>
      <c r="ILN2566" s="77"/>
      <c r="ILO2566" s="77"/>
      <c r="ILP2566" s="77"/>
      <c r="ILQ2566" s="77"/>
      <c r="ILR2566" s="77"/>
      <c r="ILS2566" s="77"/>
      <c r="ILT2566" s="77"/>
      <c r="ILU2566" s="77"/>
      <c r="ILV2566" s="77"/>
      <c r="ILW2566" s="77"/>
      <c r="ILX2566" s="77"/>
      <c r="ILY2566" s="77"/>
      <c r="ILZ2566" s="77"/>
      <c r="IMA2566" s="77"/>
      <c r="IMB2566" s="77"/>
      <c r="IMC2566" s="77"/>
      <c r="IMD2566" s="77"/>
      <c r="IME2566" s="77"/>
      <c r="IMF2566" s="77"/>
      <c r="IMG2566" s="77"/>
      <c r="IMH2566" s="77"/>
      <c r="IMI2566" s="77"/>
      <c r="IMJ2566" s="77"/>
      <c r="IMK2566" s="77"/>
      <c r="IML2566" s="77"/>
      <c r="IMM2566" s="77"/>
      <c r="IMN2566" s="77"/>
      <c r="IMO2566" s="77"/>
      <c r="IMP2566" s="77"/>
      <c r="IMQ2566" s="77"/>
      <c r="IMR2566" s="77"/>
      <c r="IMS2566" s="77"/>
      <c r="IMT2566" s="77"/>
      <c r="IMU2566" s="77"/>
      <c r="IMV2566" s="77"/>
      <c r="IMW2566" s="77"/>
      <c r="IMX2566" s="77"/>
      <c r="IMY2566" s="77"/>
      <c r="IMZ2566" s="77"/>
      <c r="INA2566" s="77"/>
      <c r="INB2566" s="77"/>
      <c r="INC2566" s="77"/>
      <c r="IND2566" s="77"/>
      <c r="INE2566" s="77"/>
      <c r="INF2566" s="77"/>
      <c r="ING2566" s="77"/>
      <c r="INH2566" s="77"/>
      <c r="INI2566" s="77"/>
      <c r="INJ2566" s="77"/>
      <c r="INK2566" s="77"/>
      <c r="INL2566" s="77"/>
      <c r="INM2566" s="77"/>
      <c r="INN2566" s="77"/>
      <c r="INO2566" s="77"/>
      <c r="INP2566" s="77"/>
      <c r="INQ2566" s="77"/>
      <c r="INR2566" s="77"/>
      <c r="INS2566" s="77"/>
      <c r="INT2566" s="77"/>
      <c r="INU2566" s="77"/>
      <c r="INV2566" s="77"/>
      <c r="INW2566" s="77"/>
      <c r="INX2566" s="77"/>
      <c r="INY2566" s="77"/>
      <c r="INZ2566" s="77"/>
      <c r="IOA2566" s="77"/>
      <c r="IOB2566" s="77"/>
      <c r="IOC2566" s="77"/>
      <c r="IOD2566" s="77"/>
      <c r="IOE2566" s="77"/>
      <c r="IOF2566" s="77"/>
      <c r="IOG2566" s="77"/>
      <c r="IOH2566" s="77"/>
      <c r="IOI2566" s="77"/>
      <c r="IOJ2566" s="77"/>
      <c r="IOK2566" s="77"/>
      <c r="IOL2566" s="77"/>
      <c r="IOM2566" s="77"/>
      <c r="ION2566" s="77"/>
      <c r="IOO2566" s="77"/>
      <c r="IOP2566" s="77"/>
      <c r="IOQ2566" s="77"/>
      <c r="IOR2566" s="77"/>
      <c r="IOS2566" s="77"/>
      <c r="IOT2566" s="77"/>
      <c r="IOU2566" s="77"/>
      <c r="IOV2566" s="77"/>
      <c r="IOW2566" s="77"/>
      <c r="IOX2566" s="77"/>
      <c r="IOY2566" s="77"/>
      <c r="IOZ2566" s="77"/>
      <c r="IPA2566" s="77"/>
      <c r="IPB2566" s="77"/>
      <c r="IPC2566" s="77"/>
      <c r="IPD2566" s="77"/>
      <c r="IPE2566" s="77"/>
      <c r="IPF2566" s="77"/>
      <c r="IPG2566" s="77"/>
      <c r="IPH2566" s="77"/>
      <c r="IPI2566" s="77"/>
      <c r="IPJ2566" s="77"/>
      <c r="IPK2566" s="77"/>
      <c r="IPL2566" s="77"/>
      <c r="IPM2566" s="77"/>
      <c r="IPN2566" s="77"/>
      <c r="IPO2566" s="77"/>
      <c r="IPP2566" s="77"/>
      <c r="IPQ2566" s="77"/>
      <c r="IPR2566" s="77"/>
      <c r="IPS2566" s="77"/>
      <c r="IPT2566" s="77"/>
      <c r="IPU2566" s="77"/>
      <c r="IPV2566" s="77"/>
      <c r="IPW2566" s="77"/>
      <c r="IPX2566" s="77"/>
      <c r="IPY2566" s="77"/>
      <c r="IPZ2566" s="77"/>
      <c r="IQA2566" s="77"/>
      <c r="IQB2566" s="77"/>
      <c r="IQC2566" s="77"/>
      <c r="IQD2566" s="77"/>
      <c r="IQE2566" s="77"/>
      <c r="IQF2566" s="77"/>
      <c r="IQG2566" s="77"/>
      <c r="IQH2566" s="77"/>
      <c r="IQI2566" s="77"/>
      <c r="IQJ2566" s="77"/>
      <c r="IQK2566" s="77"/>
      <c r="IQL2566" s="77"/>
      <c r="IQM2566" s="77"/>
      <c r="IQN2566" s="77"/>
      <c r="IQO2566" s="77"/>
      <c r="IQP2566" s="77"/>
      <c r="IQQ2566" s="77"/>
      <c r="IQR2566" s="77"/>
      <c r="IQS2566" s="77"/>
      <c r="IQT2566" s="77"/>
      <c r="IQU2566" s="77"/>
      <c r="IQV2566" s="77"/>
      <c r="IQW2566" s="77"/>
      <c r="IQX2566" s="77"/>
      <c r="IQY2566" s="77"/>
      <c r="IQZ2566" s="77"/>
      <c r="IRA2566" s="77"/>
      <c r="IRB2566" s="77"/>
      <c r="IRC2566" s="77"/>
      <c r="IRD2566" s="77"/>
      <c r="IRE2566" s="77"/>
      <c r="IRF2566" s="77"/>
      <c r="IRG2566" s="77"/>
      <c r="IRH2566" s="77"/>
      <c r="IRI2566" s="77"/>
      <c r="IRJ2566" s="77"/>
      <c r="IRK2566" s="77"/>
      <c r="IRL2566" s="77"/>
      <c r="IRM2566" s="77"/>
      <c r="IRN2566" s="77"/>
      <c r="IRO2566" s="77"/>
      <c r="IRP2566" s="77"/>
      <c r="IRQ2566" s="77"/>
      <c r="IRR2566" s="77"/>
      <c r="IRS2566" s="77"/>
      <c r="IRT2566" s="77"/>
      <c r="IRU2566" s="77"/>
      <c r="IRV2566" s="77"/>
      <c r="IRW2566" s="77"/>
      <c r="IRX2566" s="77"/>
      <c r="IRY2566" s="77"/>
      <c r="IRZ2566" s="77"/>
      <c r="ISA2566" s="77"/>
      <c r="ISB2566" s="77"/>
      <c r="ISC2566" s="77"/>
      <c r="ISD2566" s="77"/>
      <c r="ISE2566" s="77"/>
      <c r="ISF2566" s="77"/>
      <c r="ISG2566" s="77"/>
      <c r="ISH2566" s="77"/>
      <c r="ISI2566" s="77"/>
      <c r="ISJ2566" s="77"/>
      <c r="ISK2566" s="77"/>
      <c r="ISL2566" s="77"/>
      <c r="ISM2566" s="77"/>
      <c r="ISN2566" s="77"/>
      <c r="ISO2566" s="77"/>
      <c r="ISP2566" s="77"/>
      <c r="ISQ2566" s="77"/>
      <c r="ISR2566" s="77"/>
      <c r="ISS2566" s="77"/>
      <c r="IST2566" s="77"/>
      <c r="ISU2566" s="77"/>
      <c r="ISV2566" s="77"/>
      <c r="ISW2566" s="77"/>
      <c r="ISX2566" s="77"/>
      <c r="ISY2566" s="77"/>
      <c r="ISZ2566" s="77"/>
      <c r="ITA2566" s="77"/>
      <c r="ITB2566" s="77"/>
      <c r="ITC2566" s="77"/>
      <c r="ITD2566" s="77"/>
      <c r="ITE2566" s="77"/>
      <c r="ITF2566" s="77"/>
      <c r="ITG2566" s="77"/>
      <c r="ITH2566" s="77"/>
      <c r="ITI2566" s="77"/>
      <c r="ITJ2566" s="77"/>
      <c r="ITK2566" s="77"/>
      <c r="ITL2566" s="77"/>
      <c r="ITM2566" s="77"/>
      <c r="ITN2566" s="77"/>
      <c r="ITO2566" s="77"/>
      <c r="ITP2566" s="77"/>
      <c r="ITQ2566" s="77"/>
      <c r="ITR2566" s="77"/>
      <c r="ITS2566" s="77"/>
      <c r="ITT2566" s="77"/>
      <c r="ITU2566" s="77"/>
      <c r="ITV2566" s="77"/>
      <c r="ITW2566" s="77"/>
      <c r="ITX2566" s="77"/>
      <c r="ITY2566" s="77"/>
      <c r="ITZ2566" s="77"/>
      <c r="IUA2566" s="77"/>
      <c r="IUB2566" s="77"/>
      <c r="IUC2566" s="77"/>
      <c r="IUD2566" s="77"/>
      <c r="IUE2566" s="77"/>
      <c r="IUF2566" s="77"/>
      <c r="IUG2566" s="77"/>
      <c r="IUH2566" s="77"/>
      <c r="IUI2566" s="77"/>
      <c r="IUJ2566" s="77"/>
      <c r="IUK2566" s="77"/>
      <c r="IUL2566" s="77"/>
      <c r="IUM2566" s="77"/>
      <c r="IUN2566" s="77"/>
      <c r="IUO2566" s="77"/>
      <c r="IUP2566" s="77"/>
      <c r="IUQ2566" s="77"/>
      <c r="IUR2566" s="77"/>
      <c r="IUS2566" s="77"/>
      <c r="IUT2566" s="77"/>
      <c r="IUU2566" s="77"/>
      <c r="IUV2566" s="77"/>
      <c r="IUW2566" s="77"/>
      <c r="IUX2566" s="77"/>
      <c r="IUY2566" s="77"/>
      <c r="IUZ2566" s="77"/>
      <c r="IVA2566" s="77"/>
      <c r="IVB2566" s="77"/>
      <c r="IVC2566" s="77"/>
      <c r="IVD2566" s="77"/>
      <c r="IVE2566" s="77"/>
      <c r="IVF2566" s="77"/>
      <c r="IVG2566" s="77"/>
      <c r="IVH2566" s="77"/>
      <c r="IVI2566" s="77"/>
      <c r="IVJ2566" s="77"/>
      <c r="IVK2566" s="77"/>
      <c r="IVL2566" s="77"/>
      <c r="IVM2566" s="77"/>
      <c r="IVN2566" s="77"/>
      <c r="IVO2566" s="77"/>
      <c r="IVP2566" s="77"/>
      <c r="IVQ2566" s="77"/>
      <c r="IVR2566" s="77"/>
      <c r="IVS2566" s="77"/>
      <c r="IVT2566" s="77"/>
      <c r="IVU2566" s="77"/>
      <c r="IVV2566" s="77"/>
      <c r="IVW2566" s="77"/>
      <c r="IVX2566" s="77"/>
      <c r="IVY2566" s="77"/>
      <c r="IVZ2566" s="77"/>
      <c r="IWA2566" s="77"/>
      <c r="IWB2566" s="77"/>
      <c r="IWC2566" s="77"/>
      <c r="IWD2566" s="77"/>
      <c r="IWE2566" s="77"/>
      <c r="IWF2566" s="77"/>
      <c r="IWG2566" s="77"/>
      <c r="IWH2566" s="77"/>
      <c r="IWI2566" s="77"/>
      <c r="IWJ2566" s="77"/>
      <c r="IWK2566" s="77"/>
      <c r="IWL2566" s="77"/>
      <c r="IWM2566" s="77"/>
      <c r="IWN2566" s="77"/>
      <c r="IWO2566" s="77"/>
      <c r="IWP2566" s="77"/>
      <c r="IWQ2566" s="77"/>
      <c r="IWR2566" s="77"/>
      <c r="IWS2566" s="77"/>
      <c r="IWT2566" s="77"/>
      <c r="IWU2566" s="77"/>
      <c r="IWV2566" s="77"/>
      <c r="IWW2566" s="77"/>
      <c r="IWX2566" s="77"/>
      <c r="IWY2566" s="77"/>
      <c r="IWZ2566" s="77"/>
      <c r="IXA2566" s="77"/>
      <c r="IXB2566" s="77"/>
      <c r="IXC2566" s="77"/>
      <c r="IXD2566" s="77"/>
      <c r="IXE2566" s="77"/>
      <c r="IXF2566" s="77"/>
      <c r="IXG2566" s="77"/>
      <c r="IXH2566" s="77"/>
      <c r="IXI2566" s="77"/>
      <c r="IXJ2566" s="77"/>
      <c r="IXK2566" s="77"/>
      <c r="IXL2566" s="77"/>
      <c r="IXM2566" s="77"/>
      <c r="IXN2566" s="77"/>
      <c r="IXO2566" s="77"/>
      <c r="IXP2566" s="77"/>
      <c r="IXQ2566" s="77"/>
      <c r="IXR2566" s="77"/>
      <c r="IXS2566" s="77"/>
      <c r="IXT2566" s="77"/>
      <c r="IXU2566" s="77"/>
      <c r="IXV2566" s="77"/>
      <c r="IXW2566" s="77"/>
      <c r="IXX2566" s="77"/>
      <c r="IXY2566" s="77"/>
      <c r="IXZ2566" s="77"/>
      <c r="IYA2566" s="77"/>
      <c r="IYB2566" s="77"/>
      <c r="IYC2566" s="77"/>
      <c r="IYD2566" s="77"/>
      <c r="IYE2566" s="77"/>
      <c r="IYF2566" s="77"/>
      <c r="IYG2566" s="77"/>
      <c r="IYH2566" s="77"/>
      <c r="IYI2566" s="77"/>
      <c r="IYJ2566" s="77"/>
      <c r="IYK2566" s="77"/>
      <c r="IYL2566" s="77"/>
      <c r="IYM2566" s="77"/>
      <c r="IYN2566" s="77"/>
      <c r="IYO2566" s="77"/>
      <c r="IYP2566" s="77"/>
      <c r="IYQ2566" s="77"/>
      <c r="IYR2566" s="77"/>
      <c r="IYS2566" s="77"/>
      <c r="IYT2566" s="77"/>
      <c r="IYU2566" s="77"/>
      <c r="IYV2566" s="77"/>
      <c r="IYW2566" s="77"/>
      <c r="IYX2566" s="77"/>
      <c r="IYY2566" s="77"/>
      <c r="IYZ2566" s="77"/>
      <c r="IZA2566" s="77"/>
      <c r="IZB2566" s="77"/>
      <c r="IZC2566" s="77"/>
      <c r="IZD2566" s="77"/>
      <c r="IZE2566" s="77"/>
      <c r="IZF2566" s="77"/>
      <c r="IZG2566" s="77"/>
      <c r="IZH2566" s="77"/>
      <c r="IZI2566" s="77"/>
      <c r="IZJ2566" s="77"/>
      <c r="IZK2566" s="77"/>
      <c r="IZL2566" s="77"/>
      <c r="IZM2566" s="77"/>
      <c r="IZN2566" s="77"/>
      <c r="IZO2566" s="77"/>
      <c r="IZP2566" s="77"/>
      <c r="IZQ2566" s="77"/>
      <c r="IZR2566" s="77"/>
      <c r="IZS2566" s="77"/>
      <c r="IZT2566" s="77"/>
      <c r="IZU2566" s="77"/>
      <c r="IZV2566" s="77"/>
      <c r="IZW2566" s="77"/>
      <c r="IZX2566" s="77"/>
      <c r="IZY2566" s="77"/>
      <c r="IZZ2566" s="77"/>
      <c r="JAA2566" s="77"/>
      <c r="JAB2566" s="77"/>
      <c r="JAC2566" s="77"/>
      <c r="JAD2566" s="77"/>
      <c r="JAE2566" s="77"/>
      <c r="JAF2566" s="77"/>
      <c r="JAG2566" s="77"/>
      <c r="JAH2566" s="77"/>
      <c r="JAI2566" s="77"/>
      <c r="JAJ2566" s="77"/>
      <c r="JAK2566" s="77"/>
      <c r="JAL2566" s="77"/>
      <c r="JAM2566" s="77"/>
      <c r="JAN2566" s="77"/>
      <c r="JAO2566" s="77"/>
      <c r="JAP2566" s="77"/>
      <c r="JAQ2566" s="77"/>
      <c r="JAR2566" s="77"/>
      <c r="JAS2566" s="77"/>
      <c r="JAT2566" s="77"/>
      <c r="JAU2566" s="77"/>
      <c r="JAV2566" s="77"/>
      <c r="JAW2566" s="77"/>
      <c r="JAX2566" s="77"/>
      <c r="JAY2566" s="77"/>
      <c r="JAZ2566" s="77"/>
      <c r="JBA2566" s="77"/>
      <c r="JBB2566" s="77"/>
      <c r="JBC2566" s="77"/>
      <c r="JBD2566" s="77"/>
      <c r="JBE2566" s="77"/>
      <c r="JBF2566" s="77"/>
      <c r="JBG2566" s="77"/>
      <c r="JBH2566" s="77"/>
      <c r="JBI2566" s="77"/>
      <c r="JBJ2566" s="77"/>
      <c r="JBK2566" s="77"/>
      <c r="JBL2566" s="77"/>
      <c r="JBM2566" s="77"/>
      <c r="JBN2566" s="77"/>
      <c r="JBO2566" s="77"/>
      <c r="JBP2566" s="77"/>
      <c r="JBQ2566" s="77"/>
      <c r="JBR2566" s="77"/>
      <c r="JBS2566" s="77"/>
      <c r="JBT2566" s="77"/>
      <c r="JBU2566" s="77"/>
      <c r="JBV2566" s="77"/>
      <c r="JBW2566" s="77"/>
      <c r="JBX2566" s="77"/>
      <c r="JBY2566" s="77"/>
      <c r="JBZ2566" s="77"/>
      <c r="JCA2566" s="77"/>
      <c r="JCB2566" s="77"/>
      <c r="JCC2566" s="77"/>
      <c r="JCD2566" s="77"/>
      <c r="JCE2566" s="77"/>
      <c r="JCF2566" s="77"/>
      <c r="JCG2566" s="77"/>
      <c r="JCH2566" s="77"/>
      <c r="JCI2566" s="77"/>
      <c r="JCJ2566" s="77"/>
      <c r="JCK2566" s="77"/>
      <c r="JCL2566" s="77"/>
      <c r="JCM2566" s="77"/>
      <c r="JCN2566" s="77"/>
      <c r="JCO2566" s="77"/>
      <c r="JCP2566" s="77"/>
      <c r="JCQ2566" s="77"/>
      <c r="JCR2566" s="77"/>
      <c r="JCS2566" s="77"/>
      <c r="JCT2566" s="77"/>
      <c r="JCU2566" s="77"/>
      <c r="JCV2566" s="77"/>
      <c r="JCW2566" s="77"/>
      <c r="JCX2566" s="77"/>
      <c r="JCY2566" s="77"/>
      <c r="JCZ2566" s="77"/>
      <c r="JDA2566" s="77"/>
      <c r="JDB2566" s="77"/>
      <c r="JDC2566" s="77"/>
      <c r="JDD2566" s="77"/>
      <c r="JDE2566" s="77"/>
      <c r="JDF2566" s="77"/>
      <c r="JDG2566" s="77"/>
      <c r="JDH2566" s="77"/>
      <c r="JDI2566" s="77"/>
      <c r="JDJ2566" s="77"/>
      <c r="JDK2566" s="77"/>
      <c r="JDL2566" s="77"/>
      <c r="JDM2566" s="77"/>
      <c r="JDN2566" s="77"/>
      <c r="JDO2566" s="77"/>
      <c r="JDP2566" s="77"/>
      <c r="JDQ2566" s="77"/>
      <c r="JDR2566" s="77"/>
      <c r="JDS2566" s="77"/>
      <c r="JDT2566" s="77"/>
      <c r="JDU2566" s="77"/>
      <c r="JDV2566" s="77"/>
      <c r="JDW2566" s="77"/>
      <c r="JDX2566" s="77"/>
      <c r="JDY2566" s="77"/>
      <c r="JDZ2566" s="77"/>
      <c r="JEA2566" s="77"/>
      <c r="JEB2566" s="77"/>
      <c r="JEC2566" s="77"/>
      <c r="JED2566" s="77"/>
      <c r="JEE2566" s="77"/>
      <c r="JEF2566" s="77"/>
      <c r="JEG2566" s="77"/>
      <c r="JEH2566" s="77"/>
      <c r="JEI2566" s="77"/>
      <c r="JEJ2566" s="77"/>
      <c r="JEK2566" s="77"/>
      <c r="JEL2566" s="77"/>
      <c r="JEM2566" s="77"/>
      <c r="JEN2566" s="77"/>
      <c r="JEO2566" s="77"/>
      <c r="JEP2566" s="77"/>
      <c r="JEQ2566" s="77"/>
      <c r="JER2566" s="77"/>
      <c r="JES2566" s="77"/>
      <c r="JET2566" s="77"/>
      <c r="JEU2566" s="77"/>
      <c r="JEV2566" s="77"/>
      <c r="JEW2566" s="77"/>
      <c r="JEX2566" s="77"/>
      <c r="JEY2566" s="77"/>
      <c r="JEZ2566" s="77"/>
      <c r="JFA2566" s="77"/>
      <c r="JFB2566" s="77"/>
      <c r="JFC2566" s="77"/>
      <c r="JFD2566" s="77"/>
      <c r="JFE2566" s="77"/>
      <c r="JFF2566" s="77"/>
      <c r="JFG2566" s="77"/>
      <c r="JFH2566" s="77"/>
      <c r="JFI2566" s="77"/>
      <c r="JFJ2566" s="77"/>
      <c r="JFK2566" s="77"/>
      <c r="JFL2566" s="77"/>
      <c r="JFM2566" s="77"/>
      <c r="JFN2566" s="77"/>
      <c r="JFO2566" s="77"/>
      <c r="JFP2566" s="77"/>
      <c r="JFQ2566" s="77"/>
      <c r="JFR2566" s="77"/>
      <c r="JFS2566" s="77"/>
      <c r="JFT2566" s="77"/>
      <c r="JFU2566" s="77"/>
      <c r="JFV2566" s="77"/>
      <c r="JFW2566" s="77"/>
      <c r="JFX2566" s="77"/>
      <c r="JFY2566" s="77"/>
      <c r="JFZ2566" s="77"/>
      <c r="JGA2566" s="77"/>
      <c r="JGB2566" s="77"/>
      <c r="JGC2566" s="77"/>
      <c r="JGD2566" s="77"/>
      <c r="JGE2566" s="77"/>
      <c r="JGF2566" s="77"/>
      <c r="JGG2566" s="77"/>
      <c r="JGH2566" s="77"/>
      <c r="JGI2566" s="77"/>
      <c r="JGJ2566" s="77"/>
      <c r="JGK2566" s="77"/>
      <c r="JGL2566" s="77"/>
      <c r="JGM2566" s="77"/>
      <c r="JGN2566" s="77"/>
      <c r="JGO2566" s="77"/>
      <c r="JGP2566" s="77"/>
      <c r="JGQ2566" s="77"/>
      <c r="JGR2566" s="77"/>
      <c r="JGS2566" s="77"/>
      <c r="JGT2566" s="77"/>
      <c r="JGU2566" s="77"/>
      <c r="JGV2566" s="77"/>
      <c r="JGW2566" s="77"/>
      <c r="JGX2566" s="77"/>
      <c r="JGY2566" s="77"/>
      <c r="JGZ2566" s="77"/>
      <c r="JHA2566" s="77"/>
      <c r="JHB2566" s="77"/>
      <c r="JHC2566" s="77"/>
      <c r="JHD2566" s="77"/>
      <c r="JHE2566" s="77"/>
      <c r="JHF2566" s="77"/>
      <c r="JHG2566" s="77"/>
      <c r="JHH2566" s="77"/>
      <c r="JHI2566" s="77"/>
      <c r="JHJ2566" s="77"/>
      <c r="JHK2566" s="77"/>
      <c r="JHL2566" s="77"/>
      <c r="JHM2566" s="77"/>
      <c r="JHN2566" s="77"/>
      <c r="JHO2566" s="77"/>
      <c r="JHP2566" s="77"/>
      <c r="JHQ2566" s="77"/>
      <c r="JHR2566" s="77"/>
      <c r="JHS2566" s="77"/>
      <c r="JHT2566" s="77"/>
      <c r="JHU2566" s="77"/>
      <c r="JHV2566" s="77"/>
      <c r="JHW2566" s="77"/>
      <c r="JHX2566" s="77"/>
      <c r="JHY2566" s="77"/>
      <c r="JHZ2566" s="77"/>
      <c r="JIA2566" s="77"/>
      <c r="JIB2566" s="77"/>
      <c r="JIC2566" s="77"/>
      <c r="JID2566" s="77"/>
      <c r="JIE2566" s="77"/>
      <c r="JIF2566" s="77"/>
      <c r="JIG2566" s="77"/>
      <c r="JIH2566" s="77"/>
      <c r="JII2566" s="77"/>
      <c r="JIJ2566" s="77"/>
      <c r="JIK2566" s="77"/>
      <c r="JIL2566" s="77"/>
      <c r="JIM2566" s="77"/>
      <c r="JIN2566" s="77"/>
      <c r="JIO2566" s="77"/>
      <c r="JIP2566" s="77"/>
      <c r="JIQ2566" s="77"/>
      <c r="JIR2566" s="77"/>
      <c r="JIS2566" s="77"/>
      <c r="JIT2566" s="77"/>
      <c r="JIU2566" s="77"/>
      <c r="JIV2566" s="77"/>
      <c r="JIW2566" s="77"/>
      <c r="JIX2566" s="77"/>
      <c r="JIY2566" s="77"/>
      <c r="JIZ2566" s="77"/>
      <c r="JJA2566" s="77"/>
      <c r="JJB2566" s="77"/>
      <c r="JJC2566" s="77"/>
      <c r="JJD2566" s="77"/>
      <c r="JJE2566" s="77"/>
      <c r="JJF2566" s="77"/>
      <c r="JJG2566" s="77"/>
      <c r="JJH2566" s="77"/>
      <c r="JJI2566" s="77"/>
      <c r="JJJ2566" s="77"/>
      <c r="JJK2566" s="77"/>
      <c r="JJL2566" s="77"/>
      <c r="JJM2566" s="77"/>
      <c r="JJN2566" s="77"/>
      <c r="JJO2566" s="77"/>
      <c r="JJP2566" s="77"/>
      <c r="JJQ2566" s="77"/>
      <c r="JJR2566" s="77"/>
      <c r="JJS2566" s="77"/>
      <c r="JJT2566" s="77"/>
      <c r="JJU2566" s="77"/>
      <c r="JJV2566" s="77"/>
      <c r="JJW2566" s="77"/>
      <c r="JJX2566" s="77"/>
      <c r="JJY2566" s="77"/>
      <c r="JJZ2566" s="77"/>
      <c r="JKA2566" s="77"/>
      <c r="JKB2566" s="77"/>
      <c r="JKC2566" s="77"/>
      <c r="JKD2566" s="77"/>
      <c r="JKE2566" s="77"/>
      <c r="JKF2566" s="77"/>
      <c r="JKG2566" s="77"/>
      <c r="JKH2566" s="77"/>
      <c r="JKI2566" s="77"/>
      <c r="JKJ2566" s="77"/>
      <c r="JKK2566" s="77"/>
      <c r="JKL2566" s="77"/>
      <c r="JKM2566" s="77"/>
      <c r="JKN2566" s="77"/>
      <c r="JKO2566" s="77"/>
      <c r="JKP2566" s="77"/>
      <c r="JKQ2566" s="77"/>
      <c r="JKR2566" s="77"/>
      <c r="JKS2566" s="77"/>
      <c r="JKT2566" s="77"/>
      <c r="JKU2566" s="77"/>
      <c r="JKV2566" s="77"/>
      <c r="JKW2566" s="77"/>
      <c r="JKX2566" s="77"/>
      <c r="JKY2566" s="77"/>
      <c r="JKZ2566" s="77"/>
      <c r="JLA2566" s="77"/>
      <c r="JLB2566" s="77"/>
      <c r="JLC2566" s="77"/>
      <c r="JLD2566" s="77"/>
      <c r="JLE2566" s="77"/>
      <c r="JLF2566" s="77"/>
      <c r="JLG2566" s="77"/>
      <c r="JLH2566" s="77"/>
      <c r="JLI2566" s="77"/>
      <c r="JLJ2566" s="77"/>
      <c r="JLK2566" s="77"/>
      <c r="JLL2566" s="77"/>
      <c r="JLM2566" s="77"/>
      <c r="JLN2566" s="77"/>
      <c r="JLO2566" s="77"/>
      <c r="JLP2566" s="77"/>
      <c r="JLQ2566" s="77"/>
      <c r="JLR2566" s="77"/>
      <c r="JLS2566" s="77"/>
      <c r="JLT2566" s="77"/>
      <c r="JLU2566" s="77"/>
      <c r="JLV2566" s="77"/>
      <c r="JLW2566" s="77"/>
      <c r="JLX2566" s="77"/>
      <c r="JLY2566" s="77"/>
      <c r="JLZ2566" s="77"/>
      <c r="JMA2566" s="77"/>
      <c r="JMB2566" s="77"/>
      <c r="JMC2566" s="77"/>
      <c r="JMD2566" s="77"/>
      <c r="JME2566" s="77"/>
      <c r="JMF2566" s="77"/>
      <c r="JMG2566" s="77"/>
      <c r="JMH2566" s="77"/>
      <c r="JMI2566" s="77"/>
      <c r="JMJ2566" s="77"/>
      <c r="JMK2566" s="77"/>
      <c r="JML2566" s="77"/>
      <c r="JMM2566" s="77"/>
      <c r="JMN2566" s="77"/>
      <c r="JMO2566" s="77"/>
      <c r="JMP2566" s="77"/>
      <c r="JMQ2566" s="77"/>
      <c r="JMR2566" s="77"/>
      <c r="JMS2566" s="77"/>
      <c r="JMT2566" s="77"/>
      <c r="JMU2566" s="77"/>
      <c r="JMV2566" s="77"/>
      <c r="JMW2566" s="77"/>
      <c r="JMX2566" s="77"/>
      <c r="JMY2566" s="77"/>
      <c r="JMZ2566" s="77"/>
      <c r="JNA2566" s="77"/>
      <c r="JNB2566" s="77"/>
      <c r="JNC2566" s="77"/>
      <c r="JND2566" s="77"/>
      <c r="JNE2566" s="77"/>
      <c r="JNF2566" s="77"/>
      <c r="JNG2566" s="77"/>
      <c r="JNH2566" s="77"/>
      <c r="JNI2566" s="77"/>
      <c r="JNJ2566" s="77"/>
      <c r="JNK2566" s="77"/>
      <c r="JNL2566" s="77"/>
      <c r="JNM2566" s="77"/>
      <c r="JNN2566" s="77"/>
      <c r="JNO2566" s="77"/>
      <c r="JNP2566" s="77"/>
      <c r="JNQ2566" s="77"/>
      <c r="JNR2566" s="77"/>
      <c r="JNS2566" s="77"/>
      <c r="JNT2566" s="77"/>
      <c r="JNU2566" s="77"/>
      <c r="JNV2566" s="77"/>
      <c r="JNW2566" s="77"/>
      <c r="JNX2566" s="77"/>
      <c r="JNY2566" s="77"/>
      <c r="JNZ2566" s="77"/>
      <c r="JOA2566" s="77"/>
      <c r="JOB2566" s="77"/>
      <c r="JOC2566" s="77"/>
      <c r="JOD2566" s="77"/>
      <c r="JOE2566" s="77"/>
      <c r="JOF2566" s="77"/>
      <c r="JOG2566" s="77"/>
      <c r="JOH2566" s="77"/>
      <c r="JOI2566" s="77"/>
      <c r="JOJ2566" s="77"/>
      <c r="JOK2566" s="77"/>
      <c r="JOL2566" s="77"/>
      <c r="JOM2566" s="77"/>
      <c r="JON2566" s="77"/>
      <c r="JOO2566" s="77"/>
      <c r="JOP2566" s="77"/>
      <c r="JOQ2566" s="77"/>
      <c r="JOR2566" s="77"/>
      <c r="JOS2566" s="77"/>
      <c r="JOT2566" s="77"/>
      <c r="JOU2566" s="77"/>
      <c r="JOV2566" s="77"/>
      <c r="JOW2566" s="77"/>
      <c r="JOX2566" s="77"/>
      <c r="JOY2566" s="77"/>
      <c r="JOZ2566" s="77"/>
      <c r="JPA2566" s="77"/>
      <c r="JPB2566" s="77"/>
      <c r="JPC2566" s="77"/>
      <c r="JPD2566" s="77"/>
      <c r="JPE2566" s="77"/>
      <c r="JPF2566" s="77"/>
      <c r="JPG2566" s="77"/>
      <c r="JPH2566" s="77"/>
      <c r="JPI2566" s="77"/>
      <c r="JPJ2566" s="77"/>
      <c r="JPK2566" s="77"/>
      <c r="JPL2566" s="77"/>
      <c r="JPM2566" s="77"/>
      <c r="JPN2566" s="77"/>
      <c r="JPO2566" s="77"/>
      <c r="JPP2566" s="77"/>
      <c r="JPQ2566" s="77"/>
      <c r="JPR2566" s="77"/>
      <c r="JPS2566" s="77"/>
      <c r="JPT2566" s="77"/>
      <c r="JPU2566" s="77"/>
      <c r="JPV2566" s="77"/>
      <c r="JPW2566" s="77"/>
      <c r="JPX2566" s="77"/>
      <c r="JPY2566" s="77"/>
      <c r="JPZ2566" s="77"/>
      <c r="JQA2566" s="77"/>
      <c r="JQB2566" s="77"/>
      <c r="JQC2566" s="77"/>
      <c r="JQD2566" s="77"/>
      <c r="JQE2566" s="77"/>
      <c r="JQF2566" s="77"/>
      <c r="JQG2566" s="77"/>
      <c r="JQH2566" s="77"/>
      <c r="JQI2566" s="77"/>
      <c r="JQJ2566" s="77"/>
      <c r="JQK2566" s="77"/>
      <c r="JQL2566" s="77"/>
      <c r="JQM2566" s="77"/>
      <c r="JQN2566" s="77"/>
      <c r="JQO2566" s="77"/>
      <c r="JQP2566" s="77"/>
      <c r="JQQ2566" s="77"/>
      <c r="JQR2566" s="77"/>
      <c r="JQS2566" s="77"/>
      <c r="JQT2566" s="77"/>
      <c r="JQU2566" s="77"/>
      <c r="JQV2566" s="77"/>
      <c r="JQW2566" s="77"/>
      <c r="JQX2566" s="77"/>
      <c r="JQY2566" s="77"/>
      <c r="JQZ2566" s="77"/>
      <c r="JRA2566" s="77"/>
      <c r="JRB2566" s="77"/>
      <c r="JRC2566" s="77"/>
      <c r="JRD2566" s="77"/>
      <c r="JRE2566" s="77"/>
      <c r="JRF2566" s="77"/>
      <c r="JRG2566" s="77"/>
      <c r="JRH2566" s="77"/>
      <c r="JRI2566" s="77"/>
      <c r="JRJ2566" s="77"/>
      <c r="JRK2566" s="77"/>
      <c r="JRL2566" s="77"/>
      <c r="JRM2566" s="77"/>
      <c r="JRN2566" s="77"/>
      <c r="JRO2566" s="77"/>
      <c r="JRP2566" s="77"/>
      <c r="JRQ2566" s="77"/>
      <c r="JRR2566" s="77"/>
      <c r="JRS2566" s="77"/>
      <c r="JRT2566" s="77"/>
      <c r="JRU2566" s="77"/>
      <c r="JRV2566" s="77"/>
      <c r="JRW2566" s="77"/>
      <c r="JRX2566" s="77"/>
      <c r="JRY2566" s="77"/>
      <c r="JRZ2566" s="77"/>
      <c r="JSA2566" s="77"/>
      <c r="JSB2566" s="77"/>
      <c r="JSC2566" s="77"/>
      <c r="JSD2566" s="77"/>
      <c r="JSE2566" s="77"/>
      <c r="JSF2566" s="77"/>
      <c r="JSG2566" s="77"/>
      <c r="JSH2566" s="77"/>
      <c r="JSI2566" s="77"/>
      <c r="JSJ2566" s="77"/>
      <c r="JSK2566" s="77"/>
      <c r="JSL2566" s="77"/>
      <c r="JSM2566" s="77"/>
      <c r="JSN2566" s="77"/>
      <c r="JSO2566" s="77"/>
      <c r="JSP2566" s="77"/>
      <c r="JSQ2566" s="77"/>
      <c r="JSR2566" s="77"/>
      <c r="JSS2566" s="77"/>
      <c r="JST2566" s="77"/>
      <c r="JSU2566" s="77"/>
      <c r="JSV2566" s="77"/>
      <c r="JSW2566" s="77"/>
      <c r="JSX2566" s="77"/>
      <c r="JSY2566" s="77"/>
      <c r="JSZ2566" s="77"/>
      <c r="JTA2566" s="77"/>
      <c r="JTB2566" s="77"/>
      <c r="JTC2566" s="77"/>
      <c r="JTD2566" s="77"/>
      <c r="JTE2566" s="77"/>
      <c r="JTF2566" s="77"/>
      <c r="JTG2566" s="77"/>
      <c r="JTH2566" s="77"/>
      <c r="JTI2566" s="77"/>
      <c r="JTJ2566" s="77"/>
      <c r="JTK2566" s="77"/>
      <c r="JTL2566" s="77"/>
      <c r="JTM2566" s="77"/>
      <c r="JTN2566" s="77"/>
      <c r="JTO2566" s="77"/>
      <c r="JTP2566" s="77"/>
      <c r="JTQ2566" s="77"/>
      <c r="JTR2566" s="77"/>
      <c r="JTS2566" s="77"/>
      <c r="JTT2566" s="77"/>
      <c r="JTU2566" s="77"/>
      <c r="JTV2566" s="77"/>
      <c r="JTW2566" s="77"/>
      <c r="JTX2566" s="77"/>
      <c r="JTY2566" s="77"/>
      <c r="JTZ2566" s="77"/>
      <c r="JUA2566" s="77"/>
      <c r="JUB2566" s="77"/>
      <c r="JUC2566" s="77"/>
      <c r="JUD2566" s="77"/>
      <c r="JUE2566" s="77"/>
      <c r="JUF2566" s="77"/>
      <c r="JUG2566" s="77"/>
      <c r="JUH2566" s="77"/>
      <c r="JUI2566" s="77"/>
      <c r="JUJ2566" s="77"/>
      <c r="JUK2566" s="77"/>
      <c r="JUL2566" s="77"/>
      <c r="JUM2566" s="77"/>
      <c r="JUN2566" s="77"/>
      <c r="JUO2566" s="77"/>
      <c r="JUP2566" s="77"/>
      <c r="JUQ2566" s="77"/>
      <c r="JUR2566" s="77"/>
      <c r="JUS2566" s="77"/>
      <c r="JUT2566" s="77"/>
      <c r="JUU2566" s="77"/>
      <c r="JUV2566" s="77"/>
      <c r="JUW2566" s="77"/>
      <c r="JUX2566" s="77"/>
      <c r="JUY2566" s="77"/>
      <c r="JUZ2566" s="77"/>
      <c r="JVA2566" s="77"/>
      <c r="JVB2566" s="77"/>
      <c r="JVC2566" s="77"/>
      <c r="JVD2566" s="77"/>
      <c r="JVE2566" s="77"/>
      <c r="JVF2566" s="77"/>
      <c r="JVG2566" s="77"/>
      <c r="JVH2566" s="77"/>
      <c r="JVI2566" s="77"/>
      <c r="JVJ2566" s="77"/>
      <c r="JVK2566" s="77"/>
      <c r="JVL2566" s="77"/>
      <c r="JVM2566" s="77"/>
      <c r="JVN2566" s="77"/>
      <c r="JVO2566" s="77"/>
      <c r="JVP2566" s="77"/>
      <c r="JVQ2566" s="77"/>
      <c r="JVR2566" s="77"/>
      <c r="JVS2566" s="77"/>
      <c r="JVT2566" s="77"/>
      <c r="JVU2566" s="77"/>
      <c r="JVV2566" s="77"/>
      <c r="JVW2566" s="77"/>
      <c r="JVX2566" s="77"/>
      <c r="JVY2566" s="77"/>
      <c r="JVZ2566" s="77"/>
      <c r="JWA2566" s="77"/>
      <c r="JWB2566" s="77"/>
      <c r="JWC2566" s="77"/>
      <c r="JWD2566" s="77"/>
      <c r="JWE2566" s="77"/>
      <c r="JWF2566" s="77"/>
      <c r="JWG2566" s="77"/>
      <c r="JWH2566" s="77"/>
      <c r="JWI2566" s="77"/>
      <c r="JWJ2566" s="77"/>
      <c r="JWK2566" s="77"/>
      <c r="JWL2566" s="77"/>
      <c r="JWM2566" s="77"/>
      <c r="JWN2566" s="77"/>
      <c r="JWO2566" s="77"/>
      <c r="JWP2566" s="77"/>
      <c r="JWQ2566" s="77"/>
      <c r="JWR2566" s="77"/>
      <c r="JWS2566" s="77"/>
      <c r="JWT2566" s="77"/>
      <c r="JWU2566" s="77"/>
      <c r="JWV2566" s="77"/>
      <c r="JWW2566" s="77"/>
      <c r="JWX2566" s="77"/>
      <c r="JWY2566" s="77"/>
      <c r="JWZ2566" s="77"/>
      <c r="JXA2566" s="77"/>
      <c r="JXB2566" s="77"/>
      <c r="JXC2566" s="77"/>
      <c r="JXD2566" s="77"/>
      <c r="JXE2566" s="77"/>
      <c r="JXF2566" s="77"/>
      <c r="JXG2566" s="77"/>
      <c r="JXH2566" s="77"/>
      <c r="JXI2566" s="77"/>
      <c r="JXJ2566" s="77"/>
      <c r="JXK2566" s="77"/>
      <c r="JXL2566" s="77"/>
      <c r="JXM2566" s="77"/>
      <c r="JXN2566" s="77"/>
      <c r="JXO2566" s="77"/>
      <c r="JXP2566" s="77"/>
      <c r="JXQ2566" s="77"/>
      <c r="JXR2566" s="77"/>
      <c r="JXS2566" s="77"/>
      <c r="JXT2566" s="77"/>
      <c r="JXU2566" s="77"/>
      <c r="JXV2566" s="77"/>
      <c r="JXW2566" s="77"/>
      <c r="JXX2566" s="77"/>
      <c r="JXY2566" s="77"/>
      <c r="JXZ2566" s="77"/>
      <c r="JYA2566" s="77"/>
      <c r="JYB2566" s="77"/>
      <c r="JYC2566" s="77"/>
      <c r="JYD2566" s="77"/>
      <c r="JYE2566" s="77"/>
      <c r="JYF2566" s="77"/>
      <c r="JYG2566" s="77"/>
      <c r="JYH2566" s="77"/>
      <c r="JYI2566" s="77"/>
      <c r="JYJ2566" s="77"/>
      <c r="JYK2566" s="77"/>
      <c r="JYL2566" s="77"/>
      <c r="JYM2566" s="77"/>
      <c r="JYN2566" s="77"/>
      <c r="JYO2566" s="77"/>
      <c r="JYP2566" s="77"/>
      <c r="JYQ2566" s="77"/>
      <c r="JYR2566" s="77"/>
      <c r="JYS2566" s="77"/>
      <c r="JYT2566" s="77"/>
      <c r="JYU2566" s="77"/>
      <c r="JYV2566" s="77"/>
      <c r="JYW2566" s="77"/>
      <c r="JYX2566" s="77"/>
      <c r="JYY2566" s="77"/>
      <c r="JYZ2566" s="77"/>
      <c r="JZA2566" s="77"/>
      <c r="JZB2566" s="77"/>
      <c r="JZC2566" s="77"/>
      <c r="JZD2566" s="77"/>
      <c r="JZE2566" s="77"/>
      <c r="JZF2566" s="77"/>
      <c r="JZG2566" s="77"/>
      <c r="JZH2566" s="77"/>
      <c r="JZI2566" s="77"/>
      <c r="JZJ2566" s="77"/>
      <c r="JZK2566" s="77"/>
      <c r="JZL2566" s="77"/>
      <c r="JZM2566" s="77"/>
      <c r="JZN2566" s="77"/>
      <c r="JZO2566" s="77"/>
      <c r="JZP2566" s="77"/>
      <c r="JZQ2566" s="77"/>
      <c r="JZR2566" s="77"/>
      <c r="JZS2566" s="77"/>
      <c r="JZT2566" s="77"/>
      <c r="JZU2566" s="77"/>
      <c r="JZV2566" s="77"/>
      <c r="JZW2566" s="77"/>
      <c r="JZX2566" s="77"/>
      <c r="JZY2566" s="77"/>
      <c r="JZZ2566" s="77"/>
      <c r="KAA2566" s="77"/>
      <c r="KAB2566" s="77"/>
      <c r="KAC2566" s="77"/>
      <c r="KAD2566" s="77"/>
      <c r="KAE2566" s="77"/>
      <c r="KAF2566" s="77"/>
      <c r="KAG2566" s="77"/>
      <c r="KAH2566" s="77"/>
      <c r="KAI2566" s="77"/>
      <c r="KAJ2566" s="77"/>
      <c r="KAK2566" s="77"/>
      <c r="KAL2566" s="77"/>
      <c r="KAM2566" s="77"/>
      <c r="KAN2566" s="77"/>
      <c r="KAO2566" s="77"/>
      <c r="KAP2566" s="77"/>
      <c r="KAQ2566" s="77"/>
      <c r="KAR2566" s="77"/>
      <c r="KAS2566" s="77"/>
      <c r="KAT2566" s="77"/>
      <c r="KAU2566" s="77"/>
      <c r="KAV2566" s="77"/>
      <c r="KAW2566" s="77"/>
      <c r="KAX2566" s="77"/>
      <c r="KAY2566" s="77"/>
      <c r="KAZ2566" s="77"/>
      <c r="KBA2566" s="77"/>
      <c r="KBB2566" s="77"/>
      <c r="KBC2566" s="77"/>
      <c r="KBD2566" s="77"/>
      <c r="KBE2566" s="77"/>
      <c r="KBF2566" s="77"/>
      <c r="KBG2566" s="77"/>
      <c r="KBH2566" s="77"/>
      <c r="KBI2566" s="77"/>
      <c r="KBJ2566" s="77"/>
      <c r="KBK2566" s="77"/>
      <c r="KBL2566" s="77"/>
      <c r="KBM2566" s="77"/>
      <c r="KBN2566" s="77"/>
      <c r="KBO2566" s="77"/>
      <c r="KBP2566" s="77"/>
      <c r="KBQ2566" s="77"/>
      <c r="KBR2566" s="77"/>
      <c r="KBS2566" s="77"/>
      <c r="KBT2566" s="77"/>
      <c r="KBU2566" s="77"/>
      <c r="KBV2566" s="77"/>
      <c r="KBW2566" s="77"/>
      <c r="KBX2566" s="77"/>
      <c r="KBY2566" s="77"/>
      <c r="KBZ2566" s="77"/>
      <c r="KCA2566" s="77"/>
      <c r="KCB2566" s="77"/>
      <c r="KCC2566" s="77"/>
      <c r="KCD2566" s="77"/>
      <c r="KCE2566" s="77"/>
      <c r="KCF2566" s="77"/>
      <c r="KCG2566" s="77"/>
      <c r="KCH2566" s="77"/>
      <c r="KCI2566" s="77"/>
      <c r="KCJ2566" s="77"/>
      <c r="KCK2566" s="77"/>
      <c r="KCL2566" s="77"/>
      <c r="KCM2566" s="77"/>
      <c r="KCN2566" s="77"/>
      <c r="KCO2566" s="77"/>
      <c r="KCP2566" s="77"/>
      <c r="KCQ2566" s="77"/>
      <c r="KCR2566" s="77"/>
      <c r="KCS2566" s="77"/>
      <c r="KCT2566" s="77"/>
      <c r="KCU2566" s="77"/>
      <c r="KCV2566" s="77"/>
      <c r="KCW2566" s="77"/>
      <c r="KCX2566" s="77"/>
      <c r="KCY2566" s="77"/>
      <c r="KCZ2566" s="77"/>
      <c r="KDA2566" s="77"/>
      <c r="KDB2566" s="77"/>
      <c r="KDC2566" s="77"/>
      <c r="KDD2566" s="77"/>
      <c r="KDE2566" s="77"/>
      <c r="KDF2566" s="77"/>
      <c r="KDG2566" s="77"/>
      <c r="KDH2566" s="77"/>
      <c r="KDI2566" s="77"/>
      <c r="KDJ2566" s="77"/>
      <c r="KDK2566" s="77"/>
      <c r="KDL2566" s="77"/>
      <c r="KDM2566" s="77"/>
      <c r="KDN2566" s="77"/>
      <c r="KDO2566" s="77"/>
      <c r="KDP2566" s="77"/>
      <c r="KDQ2566" s="77"/>
      <c r="KDR2566" s="77"/>
      <c r="KDS2566" s="77"/>
      <c r="KDT2566" s="77"/>
      <c r="KDU2566" s="77"/>
      <c r="KDV2566" s="77"/>
      <c r="KDW2566" s="77"/>
      <c r="KDX2566" s="77"/>
      <c r="KDY2566" s="77"/>
      <c r="KDZ2566" s="77"/>
      <c r="KEA2566" s="77"/>
      <c r="KEB2566" s="77"/>
      <c r="KEC2566" s="77"/>
      <c r="KED2566" s="77"/>
      <c r="KEE2566" s="77"/>
      <c r="KEF2566" s="77"/>
      <c r="KEG2566" s="77"/>
      <c r="KEH2566" s="77"/>
      <c r="KEI2566" s="77"/>
      <c r="KEJ2566" s="77"/>
      <c r="KEK2566" s="77"/>
      <c r="KEL2566" s="77"/>
      <c r="KEM2566" s="77"/>
      <c r="KEN2566" s="77"/>
      <c r="KEO2566" s="77"/>
      <c r="KEP2566" s="77"/>
      <c r="KEQ2566" s="77"/>
      <c r="KER2566" s="77"/>
      <c r="KES2566" s="77"/>
      <c r="KET2566" s="77"/>
      <c r="KEU2566" s="77"/>
      <c r="KEV2566" s="77"/>
      <c r="KEW2566" s="77"/>
      <c r="KEX2566" s="77"/>
      <c r="KEY2566" s="77"/>
      <c r="KEZ2566" s="77"/>
      <c r="KFA2566" s="77"/>
      <c r="KFB2566" s="77"/>
      <c r="KFC2566" s="77"/>
      <c r="KFD2566" s="77"/>
      <c r="KFE2566" s="77"/>
      <c r="KFF2566" s="77"/>
      <c r="KFG2566" s="77"/>
      <c r="KFH2566" s="77"/>
      <c r="KFI2566" s="77"/>
      <c r="KFJ2566" s="77"/>
      <c r="KFK2566" s="77"/>
      <c r="KFL2566" s="77"/>
      <c r="KFM2566" s="77"/>
      <c r="KFN2566" s="77"/>
      <c r="KFO2566" s="77"/>
      <c r="KFP2566" s="77"/>
      <c r="KFQ2566" s="77"/>
      <c r="KFR2566" s="77"/>
      <c r="KFS2566" s="77"/>
      <c r="KFT2566" s="77"/>
      <c r="KFU2566" s="77"/>
      <c r="KFV2566" s="77"/>
      <c r="KFW2566" s="77"/>
      <c r="KFX2566" s="77"/>
      <c r="KFY2566" s="77"/>
      <c r="KFZ2566" s="77"/>
      <c r="KGA2566" s="77"/>
      <c r="KGB2566" s="77"/>
      <c r="KGC2566" s="77"/>
      <c r="KGD2566" s="77"/>
      <c r="KGE2566" s="77"/>
      <c r="KGF2566" s="77"/>
      <c r="KGG2566" s="77"/>
      <c r="KGH2566" s="77"/>
      <c r="KGI2566" s="77"/>
      <c r="KGJ2566" s="77"/>
      <c r="KGK2566" s="77"/>
      <c r="KGL2566" s="77"/>
      <c r="KGM2566" s="77"/>
      <c r="KGN2566" s="77"/>
      <c r="KGO2566" s="77"/>
      <c r="KGP2566" s="77"/>
      <c r="KGQ2566" s="77"/>
      <c r="KGR2566" s="77"/>
      <c r="KGS2566" s="77"/>
      <c r="KGT2566" s="77"/>
      <c r="KGU2566" s="77"/>
      <c r="KGV2566" s="77"/>
      <c r="KGW2566" s="77"/>
      <c r="KGX2566" s="77"/>
      <c r="KGY2566" s="77"/>
      <c r="KGZ2566" s="77"/>
      <c r="KHA2566" s="77"/>
      <c r="KHB2566" s="77"/>
      <c r="KHC2566" s="77"/>
      <c r="KHD2566" s="77"/>
      <c r="KHE2566" s="77"/>
      <c r="KHF2566" s="77"/>
      <c r="KHG2566" s="77"/>
      <c r="KHH2566" s="77"/>
      <c r="KHI2566" s="77"/>
      <c r="KHJ2566" s="77"/>
      <c r="KHK2566" s="77"/>
      <c r="KHL2566" s="77"/>
      <c r="KHM2566" s="77"/>
      <c r="KHN2566" s="77"/>
      <c r="KHO2566" s="77"/>
      <c r="KHP2566" s="77"/>
      <c r="KHQ2566" s="77"/>
      <c r="KHR2566" s="77"/>
      <c r="KHS2566" s="77"/>
      <c r="KHT2566" s="77"/>
      <c r="KHU2566" s="77"/>
      <c r="KHV2566" s="77"/>
      <c r="KHW2566" s="77"/>
      <c r="KHX2566" s="77"/>
      <c r="KHY2566" s="77"/>
      <c r="KHZ2566" s="77"/>
      <c r="KIA2566" s="77"/>
      <c r="KIB2566" s="77"/>
      <c r="KIC2566" s="77"/>
      <c r="KID2566" s="77"/>
      <c r="KIE2566" s="77"/>
      <c r="KIF2566" s="77"/>
      <c r="KIG2566" s="77"/>
      <c r="KIH2566" s="77"/>
      <c r="KII2566" s="77"/>
      <c r="KIJ2566" s="77"/>
      <c r="KIK2566" s="77"/>
      <c r="KIL2566" s="77"/>
      <c r="KIM2566" s="77"/>
      <c r="KIN2566" s="77"/>
      <c r="KIO2566" s="77"/>
      <c r="KIP2566" s="77"/>
      <c r="KIQ2566" s="77"/>
      <c r="KIR2566" s="77"/>
      <c r="KIS2566" s="77"/>
      <c r="KIT2566" s="77"/>
      <c r="KIU2566" s="77"/>
      <c r="KIV2566" s="77"/>
      <c r="KIW2566" s="77"/>
      <c r="KIX2566" s="77"/>
      <c r="KIY2566" s="77"/>
      <c r="KIZ2566" s="77"/>
      <c r="KJA2566" s="77"/>
      <c r="KJB2566" s="77"/>
      <c r="KJC2566" s="77"/>
      <c r="KJD2566" s="77"/>
      <c r="KJE2566" s="77"/>
      <c r="KJF2566" s="77"/>
      <c r="KJG2566" s="77"/>
      <c r="KJH2566" s="77"/>
      <c r="KJI2566" s="77"/>
      <c r="KJJ2566" s="77"/>
      <c r="KJK2566" s="77"/>
      <c r="KJL2566" s="77"/>
      <c r="KJM2566" s="77"/>
      <c r="KJN2566" s="77"/>
      <c r="KJO2566" s="77"/>
      <c r="KJP2566" s="77"/>
      <c r="KJQ2566" s="77"/>
      <c r="KJR2566" s="77"/>
      <c r="KJS2566" s="77"/>
      <c r="KJT2566" s="77"/>
      <c r="KJU2566" s="77"/>
      <c r="KJV2566" s="77"/>
      <c r="KJW2566" s="77"/>
      <c r="KJX2566" s="77"/>
      <c r="KJY2566" s="77"/>
      <c r="KJZ2566" s="77"/>
      <c r="KKA2566" s="77"/>
      <c r="KKB2566" s="77"/>
      <c r="KKC2566" s="77"/>
      <c r="KKD2566" s="77"/>
      <c r="KKE2566" s="77"/>
      <c r="KKF2566" s="77"/>
      <c r="KKG2566" s="77"/>
      <c r="KKH2566" s="77"/>
      <c r="KKI2566" s="77"/>
      <c r="KKJ2566" s="77"/>
      <c r="KKK2566" s="77"/>
      <c r="KKL2566" s="77"/>
      <c r="KKM2566" s="77"/>
      <c r="KKN2566" s="77"/>
      <c r="KKO2566" s="77"/>
      <c r="KKP2566" s="77"/>
      <c r="KKQ2566" s="77"/>
      <c r="KKR2566" s="77"/>
      <c r="KKS2566" s="77"/>
      <c r="KKT2566" s="77"/>
      <c r="KKU2566" s="77"/>
      <c r="KKV2566" s="77"/>
      <c r="KKW2566" s="77"/>
      <c r="KKX2566" s="77"/>
      <c r="KKY2566" s="77"/>
      <c r="KKZ2566" s="77"/>
      <c r="KLA2566" s="77"/>
      <c r="KLB2566" s="77"/>
      <c r="KLC2566" s="77"/>
      <c r="KLD2566" s="77"/>
      <c r="KLE2566" s="77"/>
      <c r="KLF2566" s="77"/>
      <c r="KLG2566" s="77"/>
      <c r="KLH2566" s="77"/>
      <c r="KLI2566" s="77"/>
      <c r="KLJ2566" s="77"/>
      <c r="KLK2566" s="77"/>
      <c r="KLL2566" s="77"/>
      <c r="KLM2566" s="77"/>
      <c r="KLN2566" s="77"/>
      <c r="KLO2566" s="77"/>
      <c r="KLP2566" s="77"/>
      <c r="KLQ2566" s="77"/>
      <c r="KLR2566" s="77"/>
      <c r="KLS2566" s="77"/>
      <c r="KLT2566" s="77"/>
      <c r="KLU2566" s="77"/>
      <c r="KLV2566" s="77"/>
      <c r="KLW2566" s="77"/>
      <c r="KLX2566" s="77"/>
      <c r="KLY2566" s="77"/>
      <c r="KLZ2566" s="77"/>
      <c r="KMA2566" s="77"/>
      <c r="KMB2566" s="77"/>
      <c r="KMC2566" s="77"/>
      <c r="KMD2566" s="77"/>
      <c r="KME2566" s="77"/>
      <c r="KMF2566" s="77"/>
      <c r="KMG2566" s="77"/>
      <c r="KMH2566" s="77"/>
      <c r="KMI2566" s="77"/>
      <c r="KMJ2566" s="77"/>
      <c r="KMK2566" s="77"/>
      <c r="KML2566" s="77"/>
      <c r="KMM2566" s="77"/>
      <c r="KMN2566" s="77"/>
      <c r="KMO2566" s="77"/>
      <c r="KMP2566" s="77"/>
      <c r="KMQ2566" s="77"/>
      <c r="KMR2566" s="77"/>
      <c r="KMS2566" s="77"/>
      <c r="KMT2566" s="77"/>
      <c r="KMU2566" s="77"/>
      <c r="KMV2566" s="77"/>
      <c r="KMW2566" s="77"/>
      <c r="KMX2566" s="77"/>
      <c r="KMY2566" s="77"/>
      <c r="KMZ2566" s="77"/>
      <c r="KNA2566" s="77"/>
      <c r="KNB2566" s="77"/>
      <c r="KNC2566" s="77"/>
      <c r="KND2566" s="77"/>
      <c r="KNE2566" s="77"/>
      <c r="KNF2566" s="77"/>
      <c r="KNG2566" s="77"/>
      <c r="KNH2566" s="77"/>
      <c r="KNI2566" s="77"/>
      <c r="KNJ2566" s="77"/>
      <c r="KNK2566" s="77"/>
      <c r="KNL2566" s="77"/>
      <c r="KNM2566" s="77"/>
      <c r="KNN2566" s="77"/>
      <c r="KNO2566" s="77"/>
      <c r="KNP2566" s="77"/>
      <c r="KNQ2566" s="77"/>
      <c r="KNR2566" s="77"/>
      <c r="KNS2566" s="77"/>
      <c r="KNT2566" s="77"/>
      <c r="KNU2566" s="77"/>
      <c r="KNV2566" s="77"/>
      <c r="KNW2566" s="77"/>
      <c r="KNX2566" s="77"/>
      <c r="KNY2566" s="77"/>
      <c r="KNZ2566" s="77"/>
      <c r="KOA2566" s="77"/>
      <c r="KOB2566" s="77"/>
      <c r="KOC2566" s="77"/>
      <c r="KOD2566" s="77"/>
      <c r="KOE2566" s="77"/>
      <c r="KOF2566" s="77"/>
      <c r="KOG2566" s="77"/>
      <c r="KOH2566" s="77"/>
      <c r="KOI2566" s="77"/>
      <c r="KOJ2566" s="77"/>
      <c r="KOK2566" s="77"/>
      <c r="KOL2566" s="77"/>
      <c r="KOM2566" s="77"/>
      <c r="KON2566" s="77"/>
      <c r="KOO2566" s="77"/>
      <c r="KOP2566" s="77"/>
      <c r="KOQ2566" s="77"/>
      <c r="KOR2566" s="77"/>
      <c r="KOS2566" s="77"/>
      <c r="KOT2566" s="77"/>
      <c r="KOU2566" s="77"/>
      <c r="KOV2566" s="77"/>
      <c r="KOW2566" s="77"/>
      <c r="KOX2566" s="77"/>
      <c r="KOY2566" s="77"/>
      <c r="KOZ2566" s="77"/>
      <c r="KPA2566" s="77"/>
      <c r="KPB2566" s="77"/>
      <c r="KPC2566" s="77"/>
      <c r="KPD2566" s="77"/>
      <c r="KPE2566" s="77"/>
      <c r="KPF2566" s="77"/>
      <c r="KPG2566" s="77"/>
      <c r="KPH2566" s="77"/>
      <c r="KPI2566" s="77"/>
      <c r="KPJ2566" s="77"/>
      <c r="KPK2566" s="77"/>
      <c r="KPL2566" s="77"/>
      <c r="KPM2566" s="77"/>
      <c r="KPN2566" s="77"/>
      <c r="KPO2566" s="77"/>
      <c r="KPP2566" s="77"/>
      <c r="KPQ2566" s="77"/>
      <c r="KPR2566" s="77"/>
      <c r="KPS2566" s="77"/>
      <c r="KPT2566" s="77"/>
      <c r="KPU2566" s="77"/>
      <c r="KPV2566" s="77"/>
      <c r="KPW2566" s="77"/>
      <c r="KPX2566" s="77"/>
      <c r="KPY2566" s="77"/>
      <c r="KPZ2566" s="77"/>
      <c r="KQA2566" s="77"/>
      <c r="KQB2566" s="77"/>
      <c r="KQC2566" s="77"/>
      <c r="KQD2566" s="77"/>
      <c r="KQE2566" s="77"/>
      <c r="KQF2566" s="77"/>
      <c r="KQG2566" s="77"/>
      <c r="KQH2566" s="77"/>
      <c r="KQI2566" s="77"/>
      <c r="KQJ2566" s="77"/>
      <c r="KQK2566" s="77"/>
      <c r="KQL2566" s="77"/>
      <c r="KQM2566" s="77"/>
      <c r="KQN2566" s="77"/>
      <c r="KQO2566" s="77"/>
      <c r="KQP2566" s="77"/>
      <c r="KQQ2566" s="77"/>
      <c r="KQR2566" s="77"/>
      <c r="KQS2566" s="77"/>
      <c r="KQT2566" s="77"/>
      <c r="KQU2566" s="77"/>
      <c r="KQV2566" s="77"/>
      <c r="KQW2566" s="77"/>
      <c r="KQX2566" s="77"/>
      <c r="KQY2566" s="77"/>
      <c r="KQZ2566" s="77"/>
      <c r="KRA2566" s="77"/>
      <c r="KRB2566" s="77"/>
      <c r="KRC2566" s="77"/>
      <c r="KRD2566" s="77"/>
      <c r="KRE2566" s="77"/>
      <c r="KRF2566" s="77"/>
      <c r="KRG2566" s="77"/>
      <c r="KRH2566" s="77"/>
      <c r="KRI2566" s="77"/>
      <c r="KRJ2566" s="77"/>
      <c r="KRK2566" s="77"/>
      <c r="KRL2566" s="77"/>
      <c r="KRM2566" s="77"/>
      <c r="KRN2566" s="77"/>
      <c r="KRO2566" s="77"/>
      <c r="KRP2566" s="77"/>
      <c r="KRQ2566" s="77"/>
      <c r="KRR2566" s="77"/>
      <c r="KRS2566" s="77"/>
      <c r="KRT2566" s="77"/>
      <c r="KRU2566" s="77"/>
      <c r="KRV2566" s="77"/>
      <c r="KRW2566" s="77"/>
      <c r="KRX2566" s="77"/>
      <c r="KRY2566" s="77"/>
      <c r="KRZ2566" s="77"/>
      <c r="KSA2566" s="77"/>
      <c r="KSB2566" s="77"/>
      <c r="KSC2566" s="77"/>
      <c r="KSD2566" s="77"/>
      <c r="KSE2566" s="77"/>
      <c r="KSF2566" s="77"/>
      <c r="KSG2566" s="77"/>
      <c r="KSH2566" s="77"/>
      <c r="KSI2566" s="77"/>
      <c r="KSJ2566" s="77"/>
      <c r="KSK2566" s="77"/>
      <c r="KSL2566" s="77"/>
      <c r="KSM2566" s="77"/>
      <c r="KSN2566" s="77"/>
      <c r="KSO2566" s="77"/>
      <c r="KSP2566" s="77"/>
      <c r="KSQ2566" s="77"/>
      <c r="KSR2566" s="77"/>
      <c r="KSS2566" s="77"/>
      <c r="KST2566" s="77"/>
      <c r="KSU2566" s="77"/>
      <c r="KSV2566" s="77"/>
      <c r="KSW2566" s="77"/>
      <c r="KSX2566" s="77"/>
      <c r="KSY2566" s="77"/>
      <c r="KSZ2566" s="77"/>
      <c r="KTA2566" s="77"/>
      <c r="KTB2566" s="77"/>
      <c r="KTC2566" s="77"/>
      <c r="KTD2566" s="77"/>
      <c r="KTE2566" s="77"/>
      <c r="KTF2566" s="77"/>
      <c r="KTG2566" s="77"/>
      <c r="KTH2566" s="77"/>
      <c r="KTI2566" s="77"/>
      <c r="KTJ2566" s="77"/>
      <c r="KTK2566" s="77"/>
      <c r="KTL2566" s="77"/>
      <c r="KTM2566" s="77"/>
      <c r="KTN2566" s="77"/>
      <c r="KTO2566" s="77"/>
      <c r="KTP2566" s="77"/>
      <c r="KTQ2566" s="77"/>
      <c r="KTR2566" s="77"/>
      <c r="KTS2566" s="77"/>
      <c r="KTT2566" s="77"/>
      <c r="KTU2566" s="77"/>
      <c r="KTV2566" s="77"/>
      <c r="KTW2566" s="77"/>
      <c r="KTX2566" s="77"/>
      <c r="KTY2566" s="77"/>
      <c r="KTZ2566" s="77"/>
      <c r="KUA2566" s="77"/>
      <c r="KUB2566" s="77"/>
      <c r="KUC2566" s="77"/>
      <c r="KUD2566" s="77"/>
      <c r="KUE2566" s="77"/>
      <c r="KUF2566" s="77"/>
      <c r="KUG2566" s="77"/>
      <c r="KUH2566" s="77"/>
      <c r="KUI2566" s="77"/>
      <c r="KUJ2566" s="77"/>
      <c r="KUK2566" s="77"/>
      <c r="KUL2566" s="77"/>
      <c r="KUM2566" s="77"/>
      <c r="KUN2566" s="77"/>
      <c r="KUO2566" s="77"/>
      <c r="KUP2566" s="77"/>
      <c r="KUQ2566" s="77"/>
      <c r="KUR2566" s="77"/>
      <c r="KUS2566" s="77"/>
      <c r="KUT2566" s="77"/>
      <c r="KUU2566" s="77"/>
      <c r="KUV2566" s="77"/>
      <c r="KUW2566" s="77"/>
      <c r="KUX2566" s="77"/>
      <c r="KUY2566" s="77"/>
      <c r="KUZ2566" s="77"/>
      <c r="KVA2566" s="77"/>
      <c r="KVB2566" s="77"/>
      <c r="KVC2566" s="77"/>
      <c r="KVD2566" s="77"/>
      <c r="KVE2566" s="77"/>
      <c r="KVF2566" s="77"/>
      <c r="KVG2566" s="77"/>
      <c r="KVH2566" s="77"/>
      <c r="KVI2566" s="77"/>
      <c r="KVJ2566" s="77"/>
      <c r="KVK2566" s="77"/>
      <c r="KVL2566" s="77"/>
      <c r="KVM2566" s="77"/>
      <c r="KVN2566" s="77"/>
      <c r="KVO2566" s="77"/>
      <c r="KVP2566" s="77"/>
      <c r="KVQ2566" s="77"/>
      <c r="KVR2566" s="77"/>
      <c r="KVS2566" s="77"/>
      <c r="KVT2566" s="77"/>
      <c r="KVU2566" s="77"/>
      <c r="KVV2566" s="77"/>
      <c r="KVW2566" s="77"/>
      <c r="KVX2566" s="77"/>
      <c r="KVY2566" s="77"/>
      <c r="KVZ2566" s="77"/>
      <c r="KWA2566" s="77"/>
      <c r="KWB2566" s="77"/>
      <c r="KWC2566" s="77"/>
      <c r="KWD2566" s="77"/>
      <c r="KWE2566" s="77"/>
      <c r="KWF2566" s="77"/>
      <c r="KWG2566" s="77"/>
      <c r="KWH2566" s="77"/>
      <c r="KWI2566" s="77"/>
      <c r="KWJ2566" s="77"/>
      <c r="KWK2566" s="77"/>
      <c r="KWL2566" s="77"/>
      <c r="KWM2566" s="77"/>
      <c r="KWN2566" s="77"/>
      <c r="KWO2566" s="77"/>
      <c r="KWP2566" s="77"/>
      <c r="KWQ2566" s="77"/>
      <c r="KWR2566" s="77"/>
      <c r="KWS2566" s="77"/>
      <c r="KWT2566" s="77"/>
      <c r="KWU2566" s="77"/>
      <c r="KWV2566" s="77"/>
      <c r="KWW2566" s="77"/>
      <c r="KWX2566" s="77"/>
      <c r="KWY2566" s="77"/>
      <c r="KWZ2566" s="77"/>
      <c r="KXA2566" s="77"/>
      <c r="KXB2566" s="77"/>
      <c r="KXC2566" s="77"/>
      <c r="KXD2566" s="77"/>
      <c r="KXE2566" s="77"/>
      <c r="KXF2566" s="77"/>
      <c r="KXG2566" s="77"/>
      <c r="KXH2566" s="77"/>
      <c r="KXI2566" s="77"/>
      <c r="KXJ2566" s="77"/>
      <c r="KXK2566" s="77"/>
      <c r="KXL2566" s="77"/>
      <c r="KXM2566" s="77"/>
      <c r="KXN2566" s="77"/>
      <c r="KXO2566" s="77"/>
      <c r="KXP2566" s="77"/>
      <c r="KXQ2566" s="77"/>
      <c r="KXR2566" s="77"/>
      <c r="KXS2566" s="77"/>
      <c r="KXT2566" s="77"/>
      <c r="KXU2566" s="77"/>
      <c r="KXV2566" s="77"/>
      <c r="KXW2566" s="77"/>
      <c r="KXX2566" s="77"/>
      <c r="KXY2566" s="77"/>
      <c r="KXZ2566" s="77"/>
      <c r="KYA2566" s="77"/>
      <c r="KYB2566" s="77"/>
      <c r="KYC2566" s="77"/>
      <c r="KYD2566" s="77"/>
      <c r="KYE2566" s="77"/>
      <c r="KYF2566" s="77"/>
      <c r="KYG2566" s="77"/>
      <c r="KYH2566" s="77"/>
      <c r="KYI2566" s="77"/>
      <c r="KYJ2566" s="77"/>
      <c r="KYK2566" s="77"/>
      <c r="KYL2566" s="77"/>
      <c r="KYM2566" s="77"/>
      <c r="KYN2566" s="77"/>
      <c r="KYO2566" s="77"/>
      <c r="KYP2566" s="77"/>
      <c r="KYQ2566" s="77"/>
      <c r="KYR2566" s="77"/>
      <c r="KYS2566" s="77"/>
      <c r="KYT2566" s="77"/>
      <c r="KYU2566" s="77"/>
      <c r="KYV2566" s="77"/>
      <c r="KYW2566" s="77"/>
      <c r="KYX2566" s="77"/>
      <c r="KYY2566" s="77"/>
      <c r="KYZ2566" s="77"/>
      <c r="KZA2566" s="77"/>
      <c r="KZB2566" s="77"/>
      <c r="KZC2566" s="77"/>
      <c r="KZD2566" s="77"/>
      <c r="KZE2566" s="77"/>
      <c r="KZF2566" s="77"/>
      <c r="KZG2566" s="77"/>
      <c r="KZH2566" s="77"/>
      <c r="KZI2566" s="77"/>
      <c r="KZJ2566" s="77"/>
      <c r="KZK2566" s="77"/>
      <c r="KZL2566" s="77"/>
      <c r="KZM2566" s="77"/>
      <c r="KZN2566" s="77"/>
      <c r="KZO2566" s="77"/>
      <c r="KZP2566" s="77"/>
      <c r="KZQ2566" s="77"/>
      <c r="KZR2566" s="77"/>
      <c r="KZS2566" s="77"/>
      <c r="KZT2566" s="77"/>
      <c r="KZU2566" s="77"/>
      <c r="KZV2566" s="77"/>
      <c r="KZW2566" s="77"/>
      <c r="KZX2566" s="77"/>
      <c r="KZY2566" s="77"/>
      <c r="KZZ2566" s="77"/>
      <c r="LAA2566" s="77"/>
      <c r="LAB2566" s="77"/>
      <c r="LAC2566" s="77"/>
      <c r="LAD2566" s="77"/>
      <c r="LAE2566" s="77"/>
      <c r="LAF2566" s="77"/>
      <c r="LAG2566" s="77"/>
      <c r="LAH2566" s="77"/>
      <c r="LAI2566" s="77"/>
      <c r="LAJ2566" s="77"/>
      <c r="LAK2566" s="77"/>
      <c r="LAL2566" s="77"/>
      <c r="LAM2566" s="77"/>
      <c r="LAN2566" s="77"/>
      <c r="LAO2566" s="77"/>
      <c r="LAP2566" s="77"/>
      <c r="LAQ2566" s="77"/>
      <c r="LAR2566" s="77"/>
      <c r="LAS2566" s="77"/>
      <c r="LAT2566" s="77"/>
      <c r="LAU2566" s="77"/>
      <c r="LAV2566" s="77"/>
      <c r="LAW2566" s="77"/>
      <c r="LAX2566" s="77"/>
      <c r="LAY2566" s="77"/>
      <c r="LAZ2566" s="77"/>
      <c r="LBA2566" s="77"/>
      <c r="LBB2566" s="77"/>
      <c r="LBC2566" s="77"/>
      <c r="LBD2566" s="77"/>
      <c r="LBE2566" s="77"/>
      <c r="LBF2566" s="77"/>
      <c r="LBG2566" s="77"/>
      <c r="LBH2566" s="77"/>
      <c r="LBI2566" s="77"/>
      <c r="LBJ2566" s="77"/>
      <c r="LBK2566" s="77"/>
      <c r="LBL2566" s="77"/>
      <c r="LBM2566" s="77"/>
      <c r="LBN2566" s="77"/>
      <c r="LBO2566" s="77"/>
      <c r="LBP2566" s="77"/>
      <c r="LBQ2566" s="77"/>
      <c r="LBR2566" s="77"/>
      <c r="LBS2566" s="77"/>
      <c r="LBT2566" s="77"/>
      <c r="LBU2566" s="77"/>
      <c r="LBV2566" s="77"/>
      <c r="LBW2566" s="77"/>
      <c r="LBX2566" s="77"/>
      <c r="LBY2566" s="77"/>
      <c r="LBZ2566" s="77"/>
      <c r="LCA2566" s="77"/>
      <c r="LCB2566" s="77"/>
      <c r="LCC2566" s="77"/>
      <c r="LCD2566" s="77"/>
      <c r="LCE2566" s="77"/>
      <c r="LCF2566" s="77"/>
      <c r="LCG2566" s="77"/>
      <c r="LCH2566" s="77"/>
      <c r="LCI2566" s="77"/>
      <c r="LCJ2566" s="77"/>
      <c r="LCK2566" s="77"/>
      <c r="LCL2566" s="77"/>
      <c r="LCM2566" s="77"/>
      <c r="LCN2566" s="77"/>
      <c r="LCO2566" s="77"/>
      <c r="LCP2566" s="77"/>
      <c r="LCQ2566" s="77"/>
      <c r="LCR2566" s="77"/>
      <c r="LCS2566" s="77"/>
      <c r="LCT2566" s="77"/>
      <c r="LCU2566" s="77"/>
      <c r="LCV2566" s="77"/>
      <c r="LCW2566" s="77"/>
      <c r="LCX2566" s="77"/>
      <c r="LCY2566" s="77"/>
      <c r="LCZ2566" s="77"/>
      <c r="LDA2566" s="77"/>
      <c r="LDB2566" s="77"/>
      <c r="LDC2566" s="77"/>
      <c r="LDD2566" s="77"/>
      <c r="LDE2566" s="77"/>
      <c r="LDF2566" s="77"/>
      <c r="LDG2566" s="77"/>
      <c r="LDH2566" s="77"/>
      <c r="LDI2566" s="77"/>
      <c r="LDJ2566" s="77"/>
      <c r="LDK2566" s="77"/>
      <c r="LDL2566" s="77"/>
      <c r="LDM2566" s="77"/>
      <c r="LDN2566" s="77"/>
      <c r="LDO2566" s="77"/>
      <c r="LDP2566" s="77"/>
      <c r="LDQ2566" s="77"/>
      <c r="LDR2566" s="77"/>
      <c r="LDS2566" s="77"/>
      <c r="LDT2566" s="77"/>
      <c r="LDU2566" s="77"/>
      <c r="LDV2566" s="77"/>
      <c r="LDW2566" s="77"/>
      <c r="LDX2566" s="77"/>
      <c r="LDY2566" s="77"/>
      <c r="LDZ2566" s="77"/>
      <c r="LEA2566" s="77"/>
      <c r="LEB2566" s="77"/>
      <c r="LEC2566" s="77"/>
      <c r="LED2566" s="77"/>
      <c r="LEE2566" s="77"/>
      <c r="LEF2566" s="77"/>
      <c r="LEG2566" s="77"/>
      <c r="LEH2566" s="77"/>
      <c r="LEI2566" s="77"/>
      <c r="LEJ2566" s="77"/>
      <c r="LEK2566" s="77"/>
      <c r="LEL2566" s="77"/>
      <c r="LEM2566" s="77"/>
      <c r="LEN2566" s="77"/>
      <c r="LEO2566" s="77"/>
      <c r="LEP2566" s="77"/>
      <c r="LEQ2566" s="77"/>
      <c r="LER2566" s="77"/>
      <c r="LES2566" s="77"/>
      <c r="LET2566" s="77"/>
      <c r="LEU2566" s="77"/>
      <c r="LEV2566" s="77"/>
      <c r="LEW2566" s="77"/>
      <c r="LEX2566" s="77"/>
      <c r="LEY2566" s="77"/>
      <c r="LEZ2566" s="77"/>
      <c r="LFA2566" s="77"/>
      <c r="LFB2566" s="77"/>
      <c r="LFC2566" s="77"/>
      <c r="LFD2566" s="77"/>
      <c r="LFE2566" s="77"/>
      <c r="LFF2566" s="77"/>
      <c r="LFG2566" s="77"/>
      <c r="LFH2566" s="77"/>
      <c r="LFI2566" s="77"/>
      <c r="LFJ2566" s="77"/>
      <c r="LFK2566" s="77"/>
      <c r="LFL2566" s="77"/>
      <c r="LFM2566" s="77"/>
      <c r="LFN2566" s="77"/>
      <c r="LFO2566" s="77"/>
      <c r="LFP2566" s="77"/>
      <c r="LFQ2566" s="77"/>
      <c r="LFR2566" s="77"/>
      <c r="LFS2566" s="77"/>
      <c r="LFT2566" s="77"/>
      <c r="LFU2566" s="77"/>
      <c r="LFV2566" s="77"/>
      <c r="LFW2566" s="77"/>
      <c r="LFX2566" s="77"/>
      <c r="LFY2566" s="77"/>
      <c r="LFZ2566" s="77"/>
      <c r="LGA2566" s="77"/>
      <c r="LGB2566" s="77"/>
      <c r="LGC2566" s="77"/>
      <c r="LGD2566" s="77"/>
      <c r="LGE2566" s="77"/>
      <c r="LGF2566" s="77"/>
      <c r="LGG2566" s="77"/>
      <c r="LGH2566" s="77"/>
      <c r="LGI2566" s="77"/>
      <c r="LGJ2566" s="77"/>
      <c r="LGK2566" s="77"/>
      <c r="LGL2566" s="77"/>
      <c r="LGM2566" s="77"/>
      <c r="LGN2566" s="77"/>
      <c r="LGO2566" s="77"/>
      <c r="LGP2566" s="77"/>
      <c r="LGQ2566" s="77"/>
      <c r="LGR2566" s="77"/>
      <c r="LGS2566" s="77"/>
      <c r="LGT2566" s="77"/>
      <c r="LGU2566" s="77"/>
      <c r="LGV2566" s="77"/>
      <c r="LGW2566" s="77"/>
      <c r="LGX2566" s="77"/>
      <c r="LGY2566" s="77"/>
      <c r="LGZ2566" s="77"/>
      <c r="LHA2566" s="77"/>
      <c r="LHB2566" s="77"/>
      <c r="LHC2566" s="77"/>
      <c r="LHD2566" s="77"/>
      <c r="LHE2566" s="77"/>
      <c r="LHF2566" s="77"/>
      <c r="LHG2566" s="77"/>
      <c r="LHH2566" s="77"/>
      <c r="LHI2566" s="77"/>
      <c r="LHJ2566" s="77"/>
      <c r="LHK2566" s="77"/>
      <c r="LHL2566" s="77"/>
      <c r="LHM2566" s="77"/>
      <c r="LHN2566" s="77"/>
      <c r="LHO2566" s="77"/>
      <c r="LHP2566" s="77"/>
      <c r="LHQ2566" s="77"/>
      <c r="LHR2566" s="77"/>
      <c r="LHS2566" s="77"/>
      <c r="LHT2566" s="77"/>
      <c r="LHU2566" s="77"/>
      <c r="LHV2566" s="77"/>
      <c r="LHW2566" s="77"/>
      <c r="LHX2566" s="77"/>
      <c r="LHY2566" s="77"/>
      <c r="LHZ2566" s="77"/>
      <c r="LIA2566" s="77"/>
      <c r="LIB2566" s="77"/>
      <c r="LIC2566" s="77"/>
      <c r="LID2566" s="77"/>
      <c r="LIE2566" s="77"/>
      <c r="LIF2566" s="77"/>
      <c r="LIG2566" s="77"/>
      <c r="LIH2566" s="77"/>
      <c r="LII2566" s="77"/>
      <c r="LIJ2566" s="77"/>
      <c r="LIK2566" s="77"/>
      <c r="LIL2566" s="77"/>
      <c r="LIM2566" s="77"/>
      <c r="LIN2566" s="77"/>
      <c r="LIO2566" s="77"/>
      <c r="LIP2566" s="77"/>
      <c r="LIQ2566" s="77"/>
      <c r="LIR2566" s="77"/>
      <c r="LIS2566" s="77"/>
      <c r="LIT2566" s="77"/>
      <c r="LIU2566" s="77"/>
      <c r="LIV2566" s="77"/>
      <c r="LIW2566" s="77"/>
      <c r="LIX2566" s="77"/>
      <c r="LIY2566" s="77"/>
      <c r="LIZ2566" s="77"/>
      <c r="LJA2566" s="77"/>
      <c r="LJB2566" s="77"/>
      <c r="LJC2566" s="77"/>
      <c r="LJD2566" s="77"/>
      <c r="LJE2566" s="77"/>
      <c r="LJF2566" s="77"/>
      <c r="LJG2566" s="77"/>
      <c r="LJH2566" s="77"/>
      <c r="LJI2566" s="77"/>
      <c r="LJJ2566" s="77"/>
      <c r="LJK2566" s="77"/>
      <c r="LJL2566" s="77"/>
      <c r="LJM2566" s="77"/>
      <c r="LJN2566" s="77"/>
      <c r="LJO2566" s="77"/>
      <c r="LJP2566" s="77"/>
      <c r="LJQ2566" s="77"/>
      <c r="LJR2566" s="77"/>
      <c r="LJS2566" s="77"/>
      <c r="LJT2566" s="77"/>
      <c r="LJU2566" s="77"/>
      <c r="LJV2566" s="77"/>
      <c r="LJW2566" s="77"/>
      <c r="LJX2566" s="77"/>
      <c r="LJY2566" s="77"/>
      <c r="LJZ2566" s="77"/>
      <c r="LKA2566" s="77"/>
      <c r="LKB2566" s="77"/>
      <c r="LKC2566" s="77"/>
      <c r="LKD2566" s="77"/>
      <c r="LKE2566" s="77"/>
      <c r="LKF2566" s="77"/>
      <c r="LKG2566" s="77"/>
      <c r="LKH2566" s="77"/>
      <c r="LKI2566" s="77"/>
      <c r="LKJ2566" s="77"/>
      <c r="LKK2566" s="77"/>
      <c r="LKL2566" s="77"/>
      <c r="LKM2566" s="77"/>
      <c r="LKN2566" s="77"/>
      <c r="LKO2566" s="77"/>
      <c r="LKP2566" s="77"/>
      <c r="LKQ2566" s="77"/>
      <c r="LKR2566" s="77"/>
      <c r="LKS2566" s="77"/>
      <c r="LKT2566" s="77"/>
      <c r="LKU2566" s="77"/>
      <c r="LKV2566" s="77"/>
      <c r="LKW2566" s="77"/>
      <c r="LKX2566" s="77"/>
      <c r="LKY2566" s="77"/>
      <c r="LKZ2566" s="77"/>
      <c r="LLA2566" s="77"/>
      <c r="LLB2566" s="77"/>
      <c r="LLC2566" s="77"/>
      <c r="LLD2566" s="77"/>
      <c r="LLE2566" s="77"/>
      <c r="LLF2566" s="77"/>
      <c r="LLG2566" s="77"/>
      <c r="LLH2566" s="77"/>
      <c r="LLI2566" s="77"/>
      <c r="LLJ2566" s="77"/>
      <c r="LLK2566" s="77"/>
      <c r="LLL2566" s="77"/>
      <c r="LLM2566" s="77"/>
      <c r="LLN2566" s="77"/>
      <c r="LLO2566" s="77"/>
      <c r="LLP2566" s="77"/>
      <c r="LLQ2566" s="77"/>
      <c r="LLR2566" s="77"/>
      <c r="LLS2566" s="77"/>
      <c r="LLT2566" s="77"/>
      <c r="LLU2566" s="77"/>
      <c r="LLV2566" s="77"/>
      <c r="LLW2566" s="77"/>
      <c r="LLX2566" s="77"/>
      <c r="LLY2566" s="77"/>
      <c r="LLZ2566" s="77"/>
      <c r="LMA2566" s="77"/>
      <c r="LMB2566" s="77"/>
      <c r="LMC2566" s="77"/>
      <c r="LMD2566" s="77"/>
      <c r="LME2566" s="77"/>
      <c r="LMF2566" s="77"/>
      <c r="LMG2566" s="77"/>
      <c r="LMH2566" s="77"/>
      <c r="LMI2566" s="77"/>
      <c r="LMJ2566" s="77"/>
      <c r="LMK2566" s="77"/>
      <c r="LML2566" s="77"/>
      <c r="LMM2566" s="77"/>
      <c r="LMN2566" s="77"/>
      <c r="LMO2566" s="77"/>
      <c r="LMP2566" s="77"/>
      <c r="LMQ2566" s="77"/>
      <c r="LMR2566" s="77"/>
      <c r="LMS2566" s="77"/>
      <c r="LMT2566" s="77"/>
      <c r="LMU2566" s="77"/>
      <c r="LMV2566" s="77"/>
      <c r="LMW2566" s="77"/>
      <c r="LMX2566" s="77"/>
      <c r="LMY2566" s="77"/>
      <c r="LMZ2566" s="77"/>
      <c r="LNA2566" s="77"/>
      <c r="LNB2566" s="77"/>
      <c r="LNC2566" s="77"/>
      <c r="LND2566" s="77"/>
      <c r="LNE2566" s="77"/>
      <c r="LNF2566" s="77"/>
      <c r="LNG2566" s="77"/>
      <c r="LNH2566" s="77"/>
      <c r="LNI2566" s="77"/>
      <c r="LNJ2566" s="77"/>
      <c r="LNK2566" s="77"/>
      <c r="LNL2566" s="77"/>
      <c r="LNM2566" s="77"/>
      <c r="LNN2566" s="77"/>
      <c r="LNO2566" s="77"/>
      <c r="LNP2566" s="77"/>
      <c r="LNQ2566" s="77"/>
      <c r="LNR2566" s="77"/>
      <c r="LNS2566" s="77"/>
      <c r="LNT2566" s="77"/>
      <c r="LNU2566" s="77"/>
      <c r="LNV2566" s="77"/>
      <c r="LNW2566" s="77"/>
      <c r="LNX2566" s="77"/>
      <c r="LNY2566" s="77"/>
      <c r="LNZ2566" s="77"/>
      <c r="LOA2566" s="77"/>
      <c r="LOB2566" s="77"/>
      <c r="LOC2566" s="77"/>
      <c r="LOD2566" s="77"/>
      <c r="LOE2566" s="77"/>
      <c r="LOF2566" s="77"/>
      <c r="LOG2566" s="77"/>
      <c r="LOH2566" s="77"/>
      <c r="LOI2566" s="77"/>
      <c r="LOJ2566" s="77"/>
      <c r="LOK2566" s="77"/>
      <c r="LOL2566" s="77"/>
      <c r="LOM2566" s="77"/>
      <c r="LON2566" s="77"/>
      <c r="LOO2566" s="77"/>
      <c r="LOP2566" s="77"/>
      <c r="LOQ2566" s="77"/>
      <c r="LOR2566" s="77"/>
      <c r="LOS2566" s="77"/>
      <c r="LOT2566" s="77"/>
      <c r="LOU2566" s="77"/>
      <c r="LOV2566" s="77"/>
      <c r="LOW2566" s="77"/>
      <c r="LOX2566" s="77"/>
      <c r="LOY2566" s="77"/>
      <c r="LOZ2566" s="77"/>
      <c r="LPA2566" s="77"/>
      <c r="LPB2566" s="77"/>
      <c r="LPC2566" s="77"/>
      <c r="LPD2566" s="77"/>
      <c r="LPE2566" s="77"/>
      <c r="LPF2566" s="77"/>
      <c r="LPG2566" s="77"/>
      <c r="LPH2566" s="77"/>
      <c r="LPI2566" s="77"/>
      <c r="LPJ2566" s="77"/>
      <c r="LPK2566" s="77"/>
      <c r="LPL2566" s="77"/>
      <c r="LPM2566" s="77"/>
      <c r="LPN2566" s="77"/>
      <c r="LPO2566" s="77"/>
      <c r="LPP2566" s="77"/>
      <c r="LPQ2566" s="77"/>
      <c r="LPR2566" s="77"/>
      <c r="LPS2566" s="77"/>
      <c r="LPT2566" s="77"/>
      <c r="LPU2566" s="77"/>
      <c r="LPV2566" s="77"/>
      <c r="LPW2566" s="77"/>
      <c r="LPX2566" s="77"/>
      <c r="LPY2566" s="77"/>
      <c r="LPZ2566" s="77"/>
      <c r="LQA2566" s="77"/>
      <c r="LQB2566" s="77"/>
      <c r="LQC2566" s="77"/>
      <c r="LQD2566" s="77"/>
      <c r="LQE2566" s="77"/>
      <c r="LQF2566" s="77"/>
      <c r="LQG2566" s="77"/>
      <c r="LQH2566" s="77"/>
      <c r="LQI2566" s="77"/>
      <c r="LQJ2566" s="77"/>
      <c r="LQK2566" s="77"/>
      <c r="LQL2566" s="77"/>
      <c r="LQM2566" s="77"/>
      <c r="LQN2566" s="77"/>
      <c r="LQO2566" s="77"/>
      <c r="LQP2566" s="77"/>
      <c r="LQQ2566" s="77"/>
      <c r="LQR2566" s="77"/>
      <c r="LQS2566" s="77"/>
      <c r="LQT2566" s="77"/>
      <c r="LQU2566" s="77"/>
      <c r="LQV2566" s="77"/>
      <c r="LQW2566" s="77"/>
      <c r="LQX2566" s="77"/>
      <c r="LQY2566" s="77"/>
      <c r="LQZ2566" s="77"/>
      <c r="LRA2566" s="77"/>
      <c r="LRB2566" s="77"/>
      <c r="LRC2566" s="77"/>
      <c r="LRD2566" s="77"/>
      <c r="LRE2566" s="77"/>
      <c r="LRF2566" s="77"/>
      <c r="LRG2566" s="77"/>
      <c r="LRH2566" s="77"/>
      <c r="LRI2566" s="77"/>
      <c r="LRJ2566" s="77"/>
      <c r="LRK2566" s="77"/>
      <c r="LRL2566" s="77"/>
      <c r="LRM2566" s="77"/>
      <c r="LRN2566" s="77"/>
      <c r="LRO2566" s="77"/>
      <c r="LRP2566" s="77"/>
      <c r="LRQ2566" s="77"/>
      <c r="LRR2566" s="77"/>
      <c r="LRS2566" s="77"/>
      <c r="LRT2566" s="77"/>
      <c r="LRU2566" s="77"/>
      <c r="LRV2566" s="77"/>
      <c r="LRW2566" s="77"/>
      <c r="LRX2566" s="77"/>
      <c r="LRY2566" s="77"/>
      <c r="LRZ2566" s="77"/>
      <c r="LSA2566" s="77"/>
      <c r="LSB2566" s="77"/>
      <c r="LSC2566" s="77"/>
      <c r="LSD2566" s="77"/>
      <c r="LSE2566" s="77"/>
      <c r="LSF2566" s="77"/>
      <c r="LSG2566" s="77"/>
      <c r="LSH2566" s="77"/>
      <c r="LSI2566" s="77"/>
      <c r="LSJ2566" s="77"/>
      <c r="LSK2566" s="77"/>
      <c r="LSL2566" s="77"/>
      <c r="LSM2566" s="77"/>
      <c r="LSN2566" s="77"/>
      <c r="LSO2566" s="77"/>
      <c r="LSP2566" s="77"/>
      <c r="LSQ2566" s="77"/>
      <c r="LSR2566" s="77"/>
      <c r="LSS2566" s="77"/>
      <c r="LST2566" s="77"/>
      <c r="LSU2566" s="77"/>
      <c r="LSV2566" s="77"/>
      <c r="LSW2566" s="77"/>
      <c r="LSX2566" s="77"/>
      <c r="LSY2566" s="77"/>
      <c r="LSZ2566" s="77"/>
      <c r="LTA2566" s="77"/>
      <c r="LTB2566" s="77"/>
      <c r="LTC2566" s="77"/>
      <c r="LTD2566" s="77"/>
      <c r="LTE2566" s="77"/>
      <c r="LTF2566" s="77"/>
      <c r="LTG2566" s="77"/>
      <c r="LTH2566" s="77"/>
      <c r="LTI2566" s="77"/>
      <c r="LTJ2566" s="77"/>
      <c r="LTK2566" s="77"/>
      <c r="LTL2566" s="77"/>
      <c r="LTM2566" s="77"/>
      <c r="LTN2566" s="77"/>
      <c r="LTO2566" s="77"/>
      <c r="LTP2566" s="77"/>
      <c r="LTQ2566" s="77"/>
      <c r="LTR2566" s="77"/>
      <c r="LTS2566" s="77"/>
      <c r="LTT2566" s="77"/>
      <c r="LTU2566" s="77"/>
      <c r="LTV2566" s="77"/>
      <c r="LTW2566" s="77"/>
      <c r="LTX2566" s="77"/>
      <c r="LTY2566" s="77"/>
      <c r="LTZ2566" s="77"/>
      <c r="LUA2566" s="77"/>
      <c r="LUB2566" s="77"/>
      <c r="LUC2566" s="77"/>
      <c r="LUD2566" s="77"/>
      <c r="LUE2566" s="77"/>
      <c r="LUF2566" s="77"/>
      <c r="LUG2566" s="77"/>
      <c r="LUH2566" s="77"/>
      <c r="LUI2566" s="77"/>
      <c r="LUJ2566" s="77"/>
      <c r="LUK2566" s="77"/>
      <c r="LUL2566" s="77"/>
      <c r="LUM2566" s="77"/>
      <c r="LUN2566" s="77"/>
      <c r="LUO2566" s="77"/>
      <c r="LUP2566" s="77"/>
      <c r="LUQ2566" s="77"/>
      <c r="LUR2566" s="77"/>
      <c r="LUS2566" s="77"/>
      <c r="LUT2566" s="77"/>
      <c r="LUU2566" s="77"/>
      <c r="LUV2566" s="77"/>
      <c r="LUW2566" s="77"/>
      <c r="LUX2566" s="77"/>
      <c r="LUY2566" s="77"/>
      <c r="LUZ2566" s="77"/>
      <c r="LVA2566" s="77"/>
      <c r="LVB2566" s="77"/>
      <c r="LVC2566" s="77"/>
      <c r="LVD2566" s="77"/>
      <c r="LVE2566" s="77"/>
      <c r="LVF2566" s="77"/>
      <c r="LVG2566" s="77"/>
      <c r="LVH2566" s="77"/>
      <c r="LVI2566" s="77"/>
      <c r="LVJ2566" s="77"/>
      <c r="LVK2566" s="77"/>
      <c r="LVL2566" s="77"/>
      <c r="LVM2566" s="77"/>
      <c r="LVN2566" s="77"/>
      <c r="LVO2566" s="77"/>
      <c r="LVP2566" s="77"/>
      <c r="LVQ2566" s="77"/>
      <c r="LVR2566" s="77"/>
      <c r="LVS2566" s="77"/>
      <c r="LVT2566" s="77"/>
      <c r="LVU2566" s="77"/>
      <c r="LVV2566" s="77"/>
      <c r="LVW2566" s="77"/>
      <c r="LVX2566" s="77"/>
      <c r="LVY2566" s="77"/>
      <c r="LVZ2566" s="77"/>
      <c r="LWA2566" s="77"/>
      <c r="LWB2566" s="77"/>
      <c r="LWC2566" s="77"/>
      <c r="LWD2566" s="77"/>
      <c r="LWE2566" s="77"/>
      <c r="LWF2566" s="77"/>
      <c r="LWG2566" s="77"/>
      <c r="LWH2566" s="77"/>
      <c r="LWI2566" s="77"/>
      <c r="LWJ2566" s="77"/>
      <c r="LWK2566" s="77"/>
      <c r="LWL2566" s="77"/>
      <c r="LWM2566" s="77"/>
      <c r="LWN2566" s="77"/>
      <c r="LWO2566" s="77"/>
      <c r="LWP2566" s="77"/>
      <c r="LWQ2566" s="77"/>
      <c r="LWR2566" s="77"/>
      <c r="LWS2566" s="77"/>
      <c r="LWT2566" s="77"/>
      <c r="LWU2566" s="77"/>
      <c r="LWV2566" s="77"/>
      <c r="LWW2566" s="77"/>
      <c r="LWX2566" s="77"/>
      <c r="LWY2566" s="77"/>
      <c r="LWZ2566" s="77"/>
      <c r="LXA2566" s="77"/>
      <c r="LXB2566" s="77"/>
      <c r="LXC2566" s="77"/>
      <c r="LXD2566" s="77"/>
      <c r="LXE2566" s="77"/>
      <c r="LXF2566" s="77"/>
      <c r="LXG2566" s="77"/>
      <c r="LXH2566" s="77"/>
      <c r="LXI2566" s="77"/>
      <c r="LXJ2566" s="77"/>
      <c r="LXK2566" s="77"/>
      <c r="LXL2566" s="77"/>
      <c r="LXM2566" s="77"/>
      <c r="LXN2566" s="77"/>
      <c r="LXO2566" s="77"/>
      <c r="LXP2566" s="77"/>
      <c r="LXQ2566" s="77"/>
      <c r="LXR2566" s="77"/>
      <c r="LXS2566" s="77"/>
      <c r="LXT2566" s="77"/>
      <c r="LXU2566" s="77"/>
      <c r="LXV2566" s="77"/>
      <c r="LXW2566" s="77"/>
      <c r="LXX2566" s="77"/>
      <c r="LXY2566" s="77"/>
      <c r="LXZ2566" s="77"/>
      <c r="LYA2566" s="77"/>
      <c r="LYB2566" s="77"/>
      <c r="LYC2566" s="77"/>
      <c r="LYD2566" s="77"/>
      <c r="LYE2566" s="77"/>
      <c r="LYF2566" s="77"/>
      <c r="LYG2566" s="77"/>
      <c r="LYH2566" s="77"/>
      <c r="LYI2566" s="77"/>
      <c r="LYJ2566" s="77"/>
      <c r="LYK2566" s="77"/>
      <c r="LYL2566" s="77"/>
      <c r="LYM2566" s="77"/>
      <c r="LYN2566" s="77"/>
      <c r="LYO2566" s="77"/>
      <c r="LYP2566" s="77"/>
      <c r="LYQ2566" s="77"/>
      <c r="LYR2566" s="77"/>
      <c r="LYS2566" s="77"/>
      <c r="LYT2566" s="77"/>
      <c r="LYU2566" s="77"/>
      <c r="LYV2566" s="77"/>
      <c r="LYW2566" s="77"/>
      <c r="LYX2566" s="77"/>
      <c r="LYY2566" s="77"/>
      <c r="LYZ2566" s="77"/>
      <c r="LZA2566" s="77"/>
      <c r="LZB2566" s="77"/>
      <c r="LZC2566" s="77"/>
      <c r="LZD2566" s="77"/>
      <c r="LZE2566" s="77"/>
      <c r="LZF2566" s="77"/>
      <c r="LZG2566" s="77"/>
      <c r="LZH2566" s="77"/>
      <c r="LZI2566" s="77"/>
      <c r="LZJ2566" s="77"/>
      <c r="LZK2566" s="77"/>
      <c r="LZL2566" s="77"/>
      <c r="LZM2566" s="77"/>
      <c r="LZN2566" s="77"/>
      <c r="LZO2566" s="77"/>
      <c r="LZP2566" s="77"/>
      <c r="LZQ2566" s="77"/>
      <c r="LZR2566" s="77"/>
      <c r="LZS2566" s="77"/>
      <c r="LZT2566" s="77"/>
      <c r="LZU2566" s="77"/>
      <c r="LZV2566" s="77"/>
      <c r="LZW2566" s="77"/>
      <c r="LZX2566" s="77"/>
      <c r="LZY2566" s="77"/>
      <c r="LZZ2566" s="77"/>
      <c r="MAA2566" s="77"/>
      <c r="MAB2566" s="77"/>
      <c r="MAC2566" s="77"/>
      <c r="MAD2566" s="77"/>
      <c r="MAE2566" s="77"/>
      <c r="MAF2566" s="77"/>
      <c r="MAG2566" s="77"/>
      <c r="MAH2566" s="77"/>
      <c r="MAI2566" s="77"/>
      <c r="MAJ2566" s="77"/>
      <c r="MAK2566" s="77"/>
      <c r="MAL2566" s="77"/>
      <c r="MAM2566" s="77"/>
      <c r="MAN2566" s="77"/>
      <c r="MAO2566" s="77"/>
      <c r="MAP2566" s="77"/>
      <c r="MAQ2566" s="77"/>
      <c r="MAR2566" s="77"/>
      <c r="MAS2566" s="77"/>
      <c r="MAT2566" s="77"/>
      <c r="MAU2566" s="77"/>
      <c r="MAV2566" s="77"/>
      <c r="MAW2566" s="77"/>
      <c r="MAX2566" s="77"/>
      <c r="MAY2566" s="77"/>
      <c r="MAZ2566" s="77"/>
      <c r="MBA2566" s="77"/>
      <c r="MBB2566" s="77"/>
      <c r="MBC2566" s="77"/>
      <c r="MBD2566" s="77"/>
      <c r="MBE2566" s="77"/>
      <c r="MBF2566" s="77"/>
      <c r="MBG2566" s="77"/>
      <c r="MBH2566" s="77"/>
      <c r="MBI2566" s="77"/>
      <c r="MBJ2566" s="77"/>
      <c r="MBK2566" s="77"/>
      <c r="MBL2566" s="77"/>
      <c r="MBM2566" s="77"/>
      <c r="MBN2566" s="77"/>
      <c r="MBO2566" s="77"/>
      <c r="MBP2566" s="77"/>
      <c r="MBQ2566" s="77"/>
      <c r="MBR2566" s="77"/>
      <c r="MBS2566" s="77"/>
      <c r="MBT2566" s="77"/>
      <c r="MBU2566" s="77"/>
      <c r="MBV2566" s="77"/>
      <c r="MBW2566" s="77"/>
      <c r="MBX2566" s="77"/>
      <c r="MBY2566" s="77"/>
      <c r="MBZ2566" s="77"/>
      <c r="MCA2566" s="77"/>
      <c r="MCB2566" s="77"/>
      <c r="MCC2566" s="77"/>
      <c r="MCD2566" s="77"/>
      <c r="MCE2566" s="77"/>
      <c r="MCF2566" s="77"/>
      <c r="MCG2566" s="77"/>
      <c r="MCH2566" s="77"/>
      <c r="MCI2566" s="77"/>
      <c r="MCJ2566" s="77"/>
      <c r="MCK2566" s="77"/>
      <c r="MCL2566" s="77"/>
      <c r="MCM2566" s="77"/>
      <c r="MCN2566" s="77"/>
      <c r="MCO2566" s="77"/>
      <c r="MCP2566" s="77"/>
      <c r="MCQ2566" s="77"/>
      <c r="MCR2566" s="77"/>
      <c r="MCS2566" s="77"/>
      <c r="MCT2566" s="77"/>
      <c r="MCU2566" s="77"/>
      <c r="MCV2566" s="77"/>
      <c r="MCW2566" s="77"/>
      <c r="MCX2566" s="77"/>
      <c r="MCY2566" s="77"/>
      <c r="MCZ2566" s="77"/>
      <c r="MDA2566" s="77"/>
      <c r="MDB2566" s="77"/>
      <c r="MDC2566" s="77"/>
      <c r="MDD2566" s="77"/>
      <c r="MDE2566" s="77"/>
      <c r="MDF2566" s="77"/>
      <c r="MDG2566" s="77"/>
      <c r="MDH2566" s="77"/>
      <c r="MDI2566" s="77"/>
      <c r="MDJ2566" s="77"/>
      <c r="MDK2566" s="77"/>
      <c r="MDL2566" s="77"/>
      <c r="MDM2566" s="77"/>
      <c r="MDN2566" s="77"/>
      <c r="MDO2566" s="77"/>
      <c r="MDP2566" s="77"/>
      <c r="MDQ2566" s="77"/>
      <c r="MDR2566" s="77"/>
      <c r="MDS2566" s="77"/>
      <c r="MDT2566" s="77"/>
      <c r="MDU2566" s="77"/>
      <c r="MDV2566" s="77"/>
      <c r="MDW2566" s="77"/>
      <c r="MDX2566" s="77"/>
      <c r="MDY2566" s="77"/>
      <c r="MDZ2566" s="77"/>
      <c r="MEA2566" s="77"/>
      <c r="MEB2566" s="77"/>
      <c r="MEC2566" s="77"/>
      <c r="MED2566" s="77"/>
      <c r="MEE2566" s="77"/>
      <c r="MEF2566" s="77"/>
      <c r="MEG2566" s="77"/>
      <c r="MEH2566" s="77"/>
      <c r="MEI2566" s="77"/>
      <c r="MEJ2566" s="77"/>
      <c r="MEK2566" s="77"/>
      <c r="MEL2566" s="77"/>
      <c r="MEM2566" s="77"/>
      <c r="MEN2566" s="77"/>
      <c r="MEO2566" s="77"/>
      <c r="MEP2566" s="77"/>
      <c r="MEQ2566" s="77"/>
      <c r="MER2566" s="77"/>
      <c r="MES2566" s="77"/>
      <c r="MET2566" s="77"/>
      <c r="MEU2566" s="77"/>
      <c r="MEV2566" s="77"/>
      <c r="MEW2566" s="77"/>
      <c r="MEX2566" s="77"/>
      <c r="MEY2566" s="77"/>
      <c r="MEZ2566" s="77"/>
      <c r="MFA2566" s="77"/>
      <c r="MFB2566" s="77"/>
      <c r="MFC2566" s="77"/>
      <c r="MFD2566" s="77"/>
      <c r="MFE2566" s="77"/>
      <c r="MFF2566" s="77"/>
      <c r="MFG2566" s="77"/>
      <c r="MFH2566" s="77"/>
      <c r="MFI2566" s="77"/>
      <c r="MFJ2566" s="77"/>
      <c r="MFK2566" s="77"/>
      <c r="MFL2566" s="77"/>
      <c r="MFM2566" s="77"/>
      <c r="MFN2566" s="77"/>
      <c r="MFO2566" s="77"/>
      <c r="MFP2566" s="77"/>
      <c r="MFQ2566" s="77"/>
      <c r="MFR2566" s="77"/>
      <c r="MFS2566" s="77"/>
      <c r="MFT2566" s="77"/>
      <c r="MFU2566" s="77"/>
      <c r="MFV2566" s="77"/>
      <c r="MFW2566" s="77"/>
      <c r="MFX2566" s="77"/>
      <c r="MFY2566" s="77"/>
      <c r="MFZ2566" s="77"/>
      <c r="MGA2566" s="77"/>
      <c r="MGB2566" s="77"/>
      <c r="MGC2566" s="77"/>
      <c r="MGD2566" s="77"/>
      <c r="MGE2566" s="77"/>
      <c r="MGF2566" s="77"/>
      <c r="MGG2566" s="77"/>
      <c r="MGH2566" s="77"/>
      <c r="MGI2566" s="77"/>
      <c r="MGJ2566" s="77"/>
      <c r="MGK2566" s="77"/>
      <c r="MGL2566" s="77"/>
      <c r="MGM2566" s="77"/>
      <c r="MGN2566" s="77"/>
      <c r="MGO2566" s="77"/>
      <c r="MGP2566" s="77"/>
      <c r="MGQ2566" s="77"/>
      <c r="MGR2566" s="77"/>
      <c r="MGS2566" s="77"/>
      <c r="MGT2566" s="77"/>
      <c r="MGU2566" s="77"/>
      <c r="MGV2566" s="77"/>
      <c r="MGW2566" s="77"/>
      <c r="MGX2566" s="77"/>
      <c r="MGY2566" s="77"/>
      <c r="MGZ2566" s="77"/>
      <c r="MHA2566" s="77"/>
      <c r="MHB2566" s="77"/>
      <c r="MHC2566" s="77"/>
      <c r="MHD2566" s="77"/>
      <c r="MHE2566" s="77"/>
      <c r="MHF2566" s="77"/>
      <c r="MHG2566" s="77"/>
      <c r="MHH2566" s="77"/>
      <c r="MHI2566" s="77"/>
      <c r="MHJ2566" s="77"/>
      <c r="MHK2566" s="77"/>
      <c r="MHL2566" s="77"/>
      <c r="MHM2566" s="77"/>
      <c r="MHN2566" s="77"/>
      <c r="MHO2566" s="77"/>
      <c r="MHP2566" s="77"/>
      <c r="MHQ2566" s="77"/>
      <c r="MHR2566" s="77"/>
      <c r="MHS2566" s="77"/>
      <c r="MHT2566" s="77"/>
      <c r="MHU2566" s="77"/>
      <c r="MHV2566" s="77"/>
      <c r="MHW2566" s="77"/>
      <c r="MHX2566" s="77"/>
      <c r="MHY2566" s="77"/>
      <c r="MHZ2566" s="77"/>
      <c r="MIA2566" s="77"/>
      <c r="MIB2566" s="77"/>
      <c r="MIC2566" s="77"/>
      <c r="MID2566" s="77"/>
      <c r="MIE2566" s="77"/>
      <c r="MIF2566" s="77"/>
      <c r="MIG2566" s="77"/>
      <c r="MIH2566" s="77"/>
      <c r="MII2566" s="77"/>
      <c r="MIJ2566" s="77"/>
      <c r="MIK2566" s="77"/>
      <c r="MIL2566" s="77"/>
      <c r="MIM2566" s="77"/>
      <c r="MIN2566" s="77"/>
      <c r="MIO2566" s="77"/>
      <c r="MIP2566" s="77"/>
      <c r="MIQ2566" s="77"/>
      <c r="MIR2566" s="77"/>
      <c r="MIS2566" s="77"/>
      <c r="MIT2566" s="77"/>
      <c r="MIU2566" s="77"/>
      <c r="MIV2566" s="77"/>
      <c r="MIW2566" s="77"/>
      <c r="MIX2566" s="77"/>
      <c r="MIY2566" s="77"/>
      <c r="MIZ2566" s="77"/>
      <c r="MJA2566" s="77"/>
      <c r="MJB2566" s="77"/>
      <c r="MJC2566" s="77"/>
      <c r="MJD2566" s="77"/>
      <c r="MJE2566" s="77"/>
      <c r="MJF2566" s="77"/>
      <c r="MJG2566" s="77"/>
      <c r="MJH2566" s="77"/>
      <c r="MJI2566" s="77"/>
      <c r="MJJ2566" s="77"/>
      <c r="MJK2566" s="77"/>
      <c r="MJL2566" s="77"/>
      <c r="MJM2566" s="77"/>
      <c r="MJN2566" s="77"/>
      <c r="MJO2566" s="77"/>
      <c r="MJP2566" s="77"/>
      <c r="MJQ2566" s="77"/>
      <c r="MJR2566" s="77"/>
      <c r="MJS2566" s="77"/>
      <c r="MJT2566" s="77"/>
      <c r="MJU2566" s="77"/>
      <c r="MJV2566" s="77"/>
      <c r="MJW2566" s="77"/>
      <c r="MJX2566" s="77"/>
      <c r="MJY2566" s="77"/>
      <c r="MJZ2566" s="77"/>
      <c r="MKA2566" s="77"/>
      <c r="MKB2566" s="77"/>
      <c r="MKC2566" s="77"/>
      <c r="MKD2566" s="77"/>
      <c r="MKE2566" s="77"/>
      <c r="MKF2566" s="77"/>
      <c r="MKG2566" s="77"/>
      <c r="MKH2566" s="77"/>
      <c r="MKI2566" s="77"/>
      <c r="MKJ2566" s="77"/>
      <c r="MKK2566" s="77"/>
      <c r="MKL2566" s="77"/>
      <c r="MKM2566" s="77"/>
      <c r="MKN2566" s="77"/>
      <c r="MKO2566" s="77"/>
      <c r="MKP2566" s="77"/>
      <c r="MKQ2566" s="77"/>
      <c r="MKR2566" s="77"/>
      <c r="MKS2566" s="77"/>
      <c r="MKT2566" s="77"/>
      <c r="MKU2566" s="77"/>
      <c r="MKV2566" s="77"/>
      <c r="MKW2566" s="77"/>
      <c r="MKX2566" s="77"/>
      <c r="MKY2566" s="77"/>
      <c r="MKZ2566" s="77"/>
      <c r="MLA2566" s="77"/>
      <c r="MLB2566" s="77"/>
      <c r="MLC2566" s="77"/>
      <c r="MLD2566" s="77"/>
      <c r="MLE2566" s="77"/>
      <c r="MLF2566" s="77"/>
      <c r="MLG2566" s="77"/>
      <c r="MLH2566" s="77"/>
      <c r="MLI2566" s="77"/>
      <c r="MLJ2566" s="77"/>
      <c r="MLK2566" s="77"/>
      <c r="MLL2566" s="77"/>
      <c r="MLM2566" s="77"/>
      <c r="MLN2566" s="77"/>
      <c r="MLO2566" s="77"/>
      <c r="MLP2566" s="77"/>
      <c r="MLQ2566" s="77"/>
      <c r="MLR2566" s="77"/>
      <c r="MLS2566" s="77"/>
      <c r="MLT2566" s="77"/>
      <c r="MLU2566" s="77"/>
      <c r="MLV2566" s="77"/>
      <c r="MLW2566" s="77"/>
      <c r="MLX2566" s="77"/>
      <c r="MLY2566" s="77"/>
      <c r="MLZ2566" s="77"/>
      <c r="MMA2566" s="77"/>
      <c r="MMB2566" s="77"/>
      <c r="MMC2566" s="77"/>
      <c r="MMD2566" s="77"/>
      <c r="MME2566" s="77"/>
      <c r="MMF2566" s="77"/>
      <c r="MMG2566" s="77"/>
      <c r="MMH2566" s="77"/>
      <c r="MMI2566" s="77"/>
      <c r="MMJ2566" s="77"/>
      <c r="MMK2566" s="77"/>
      <c r="MML2566" s="77"/>
      <c r="MMM2566" s="77"/>
      <c r="MMN2566" s="77"/>
      <c r="MMO2566" s="77"/>
      <c r="MMP2566" s="77"/>
      <c r="MMQ2566" s="77"/>
      <c r="MMR2566" s="77"/>
      <c r="MMS2566" s="77"/>
      <c r="MMT2566" s="77"/>
      <c r="MMU2566" s="77"/>
      <c r="MMV2566" s="77"/>
      <c r="MMW2566" s="77"/>
      <c r="MMX2566" s="77"/>
      <c r="MMY2566" s="77"/>
      <c r="MMZ2566" s="77"/>
      <c r="MNA2566" s="77"/>
      <c r="MNB2566" s="77"/>
      <c r="MNC2566" s="77"/>
      <c r="MND2566" s="77"/>
      <c r="MNE2566" s="77"/>
      <c r="MNF2566" s="77"/>
      <c r="MNG2566" s="77"/>
      <c r="MNH2566" s="77"/>
      <c r="MNI2566" s="77"/>
      <c r="MNJ2566" s="77"/>
      <c r="MNK2566" s="77"/>
      <c r="MNL2566" s="77"/>
      <c r="MNM2566" s="77"/>
      <c r="MNN2566" s="77"/>
      <c r="MNO2566" s="77"/>
      <c r="MNP2566" s="77"/>
      <c r="MNQ2566" s="77"/>
      <c r="MNR2566" s="77"/>
      <c r="MNS2566" s="77"/>
      <c r="MNT2566" s="77"/>
      <c r="MNU2566" s="77"/>
      <c r="MNV2566" s="77"/>
      <c r="MNW2566" s="77"/>
      <c r="MNX2566" s="77"/>
      <c r="MNY2566" s="77"/>
      <c r="MNZ2566" s="77"/>
      <c r="MOA2566" s="77"/>
      <c r="MOB2566" s="77"/>
      <c r="MOC2566" s="77"/>
      <c r="MOD2566" s="77"/>
      <c r="MOE2566" s="77"/>
      <c r="MOF2566" s="77"/>
      <c r="MOG2566" s="77"/>
      <c r="MOH2566" s="77"/>
      <c r="MOI2566" s="77"/>
      <c r="MOJ2566" s="77"/>
      <c r="MOK2566" s="77"/>
      <c r="MOL2566" s="77"/>
      <c r="MOM2566" s="77"/>
      <c r="MON2566" s="77"/>
      <c r="MOO2566" s="77"/>
      <c r="MOP2566" s="77"/>
      <c r="MOQ2566" s="77"/>
      <c r="MOR2566" s="77"/>
      <c r="MOS2566" s="77"/>
      <c r="MOT2566" s="77"/>
      <c r="MOU2566" s="77"/>
      <c r="MOV2566" s="77"/>
      <c r="MOW2566" s="77"/>
      <c r="MOX2566" s="77"/>
      <c r="MOY2566" s="77"/>
      <c r="MOZ2566" s="77"/>
      <c r="MPA2566" s="77"/>
      <c r="MPB2566" s="77"/>
      <c r="MPC2566" s="77"/>
      <c r="MPD2566" s="77"/>
      <c r="MPE2566" s="77"/>
      <c r="MPF2566" s="77"/>
      <c r="MPG2566" s="77"/>
      <c r="MPH2566" s="77"/>
      <c r="MPI2566" s="77"/>
      <c r="MPJ2566" s="77"/>
      <c r="MPK2566" s="77"/>
      <c r="MPL2566" s="77"/>
      <c r="MPM2566" s="77"/>
      <c r="MPN2566" s="77"/>
      <c r="MPO2566" s="77"/>
      <c r="MPP2566" s="77"/>
      <c r="MPQ2566" s="77"/>
      <c r="MPR2566" s="77"/>
      <c r="MPS2566" s="77"/>
      <c r="MPT2566" s="77"/>
      <c r="MPU2566" s="77"/>
      <c r="MPV2566" s="77"/>
      <c r="MPW2566" s="77"/>
      <c r="MPX2566" s="77"/>
      <c r="MPY2566" s="77"/>
      <c r="MPZ2566" s="77"/>
      <c r="MQA2566" s="77"/>
      <c r="MQB2566" s="77"/>
      <c r="MQC2566" s="77"/>
      <c r="MQD2566" s="77"/>
      <c r="MQE2566" s="77"/>
      <c r="MQF2566" s="77"/>
      <c r="MQG2566" s="77"/>
      <c r="MQH2566" s="77"/>
      <c r="MQI2566" s="77"/>
      <c r="MQJ2566" s="77"/>
      <c r="MQK2566" s="77"/>
      <c r="MQL2566" s="77"/>
      <c r="MQM2566" s="77"/>
      <c r="MQN2566" s="77"/>
      <c r="MQO2566" s="77"/>
      <c r="MQP2566" s="77"/>
      <c r="MQQ2566" s="77"/>
      <c r="MQR2566" s="77"/>
      <c r="MQS2566" s="77"/>
      <c r="MQT2566" s="77"/>
      <c r="MQU2566" s="77"/>
      <c r="MQV2566" s="77"/>
      <c r="MQW2566" s="77"/>
      <c r="MQX2566" s="77"/>
      <c r="MQY2566" s="77"/>
      <c r="MQZ2566" s="77"/>
      <c r="MRA2566" s="77"/>
      <c r="MRB2566" s="77"/>
      <c r="MRC2566" s="77"/>
      <c r="MRD2566" s="77"/>
      <c r="MRE2566" s="77"/>
      <c r="MRF2566" s="77"/>
      <c r="MRG2566" s="77"/>
      <c r="MRH2566" s="77"/>
      <c r="MRI2566" s="77"/>
      <c r="MRJ2566" s="77"/>
      <c r="MRK2566" s="77"/>
      <c r="MRL2566" s="77"/>
      <c r="MRM2566" s="77"/>
      <c r="MRN2566" s="77"/>
      <c r="MRO2566" s="77"/>
      <c r="MRP2566" s="77"/>
      <c r="MRQ2566" s="77"/>
      <c r="MRR2566" s="77"/>
      <c r="MRS2566" s="77"/>
      <c r="MRT2566" s="77"/>
      <c r="MRU2566" s="77"/>
      <c r="MRV2566" s="77"/>
      <c r="MRW2566" s="77"/>
      <c r="MRX2566" s="77"/>
      <c r="MRY2566" s="77"/>
      <c r="MRZ2566" s="77"/>
      <c r="MSA2566" s="77"/>
      <c r="MSB2566" s="77"/>
      <c r="MSC2566" s="77"/>
      <c r="MSD2566" s="77"/>
      <c r="MSE2566" s="77"/>
      <c r="MSF2566" s="77"/>
      <c r="MSG2566" s="77"/>
      <c r="MSH2566" s="77"/>
      <c r="MSI2566" s="77"/>
      <c r="MSJ2566" s="77"/>
      <c r="MSK2566" s="77"/>
      <c r="MSL2566" s="77"/>
      <c r="MSM2566" s="77"/>
      <c r="MSN2566" s="77"/>
      <c r="MSO2566" s="77"/>
      <c r="MSP2566" s="77"/>
      <c r="MSQ2566" s="77"/>
      <c r="MSR2566" s="77"/>
      <c r="MSS2566" s="77"/>
      <c r="MST2566" s="77"/>
      <c r="MSU2566" s="77"/>
      <c r="MSV2566" s="77"/>
      <c r="MSW2566" s="77"/>
      <c r="MSX2566" s="77"/>
      <c r="MSY2566" s="77"/>
      <c r="MSZ2566" s="77"/>
      <c r="MTA2566" s="77"/>
      <c r="MTB2566" s="77"/>
      <c r="MTC2566" s="77"/>
      <c r="MTD2566" s="77"/>
      <c r="MTE2566" s="77"/>
      <c r="MTF2566" s="77"/>
      <c r="MTG2566" s="77"/>
      <c r="MTH2566" s="77"/>
      <c r="MTI2566" s="77"/>
      <c r="MTJ2566" s="77"/>
      <c r="MTK2566" s="77"/>
      <c r="MTL2566" s="77"/>
      <c r="MTM2566" s="77"/>
      <c r="MTN2566" s="77"/>
      <c r="MTO2566" s="77"/>
      <c r="MTP2566" s="77"/>
      <c r="MTQ2566" s="77"/>
      <c r="MTR2566" s="77"/>
      <c r="MTS2566" s="77"/>
      <c r="MTT2566" s="77"/>
      <c r="MTU2566" s="77"/>
      <c r="MTV2566" s="77"/>
      <c r="MTW2566" s="77"/>
      <c r="MTX2566" s="77"/>
      <c r="MTY2566" s="77"/>
      <c r="MTZ2566" s="77"/>
      <c r="MUA2566" s="77"/>
      <c r="MUB2566" s="77"/>
      <c r="MUC2566" s="77"/>
      <c r="MUD2566" s="77"/>
      <c r="MUE2566" s="77"/>
      <c r="MUF2566" s="77"/>
      <c r="MUG2566" s="77"/>
      <c r="MUH2566" s="77"/>
      <c r="MUI2566" s="77"/>
      <c r="MUJ2566" s="77"/>
      <c r="MUK2566" s="77"/>
      <c r="MUL2566" s="77"/>
      <c r="MUM2566" s="77"/>
      <c r="MUN2566" s="77"/>
      <c r="MUO2566" s="77"/>
      <c r="MUP2566" s="77"/>
      <c r="MUQ2566" s="77"/>
      <c r="MUR2566" s="77"/>
      <c r="MUS2566" s="77"/>
      <c r="MUT2566" s="77"/>
      <c r="MUU2566" s="77"/>
      <c r="MUV2566" s="77"/>
      <c r="MUW2566" s="77"/>
      <c r="MUX2566" s="77"/>
      <c r="MUY2566" s="77"/>
      <c r="MUZ2566" s="77"/>
      <c r="MVA2566" s="77"/>
      <c r="MVB2566" s="77"/>
      <c r="MVC2566" s="77"/>
      <c r="MVD2566" s="77"/>
      <c r="MVE2566" s="77"/>
      <c r="MVF2566" s="77"/>
      <c r="MVG2566" s="77"/>
      <c r="MVH2566" s="77"/>
      <c r="MVI2566" s="77"/>
      <c r="MVJ2566" s="77"/>
      <c r="MVK2566" s="77"/>
      <c r="MVL2566" s="77"/>
      <c r="MVM2566" s="77"/>
      <c r="MVN2566" s="77"/>
      <c r="MVO2566" s="77"/>
      <c r="MVP2566" s="77"/>
      <c r="MVQ2566" s="77"/>
      <c r="MVR2566" s="77"/>
      <c r="MVS2566" s="77"/>
      <c r="MVT2566" s="77"/>
      <c r="MVU2566" s="77"/>
      <c r="MVV2566" s="77"/>
      <c r="MVW2566" s="77"/>
      <c r="MVX2566" s="77"/>
      <c r="MVY2566" s="77"/>
      <c r="MVZ2566" s="77"/>
      <c r="MWA2566" s="77"/>
      <c r="MWB2566" s="77"/>
      <c r="MWC2566" s="77"/>
      <c r="MWD2566" s="77"/>
      <c r="MWE2566" s="77"/>
      <c r="MWF2566" s="77"/>
      <c r="MWG2566" s="77"/>
      <c r="MWH2566" s="77"/>
      <c r="MWI2566" s="77"/>
      <c r="MWJ2566" s="77"/>
      <c r="MWK2566" s="77"/>
      <c r="MWL2566" s="77"/>
      <c r="MWM2566" s="77"/>
      <c r="MWN2566" s="77"/>
      <c r="MWO2566" s="77"/>
      <c r="MWP2566" s="77"/>
      <c r="MWQ2566" s="77"/>
      <c r="MWR2566" s="77"/>
      <c r="MWS2566" s="77"/>
      <c r="MWT2566" s="77"/>
      <c r="MWU2566" s="77"/>
      <c r="MWV2566" s="77"/>
      <c r="MWW2566" s="77"/>
      <c r="MWX2566" s="77"/>
      <c r="MWY2566" s="77"/>
      <c r="MWZ2566" s="77"/>
      <c r="MXA2566" s="77"/>
      <c r="MXB2566" s="77"/>
      <c r="MXC2566" s="77"/>
      <c r="MXD2566" s="77"/>
      <c r="MXE2566" s="77"/>
      <c r="MXF2566" s="77"/>
      <c r="MXG2566" s="77"/>
      <c r="MXH2566" s="77"/>
      <c r="MXI2566" s="77"/>
      <c r="MXJ2566" s="77"/>
      <c r="MXK2566" s="77"/>
      <c r="MXL2566" s="77"/>
      <c r="MXM2566" s="77"/>
      <c r="MXN2566" s="77"/>
      <c r="MXO2566" s="77"/>
      <c r="MXP2566" s="77"/>
      <c r="MXQ2566" s="77"/>
      <c r="MXR2566" s="77"/>
      <c r="MXS2566" s="77"/>
      <c r="MXT2566" s="77"/>
      <c r="MXU2566" s="77"/>
      <c r="MXV2566" s="77"/>
      <c r="MXW2566" s="77"/>
      <c r="MXX2566" s="77"/>
      <c r="MXY2566" s="77"/>
      <c r="MXZ2566" s="77"/>
      <c r="MYA2566" s="77"/>
      <c r="MYB2566" s="77"/>
      <c r="MYC2566" s="77"/>
      <c r="MYD2566" s="77"/>
      <c r="MYE2566" s="77"/>
      <c r="MYF2566" s="77"/>
      <c r="MYG2566" s="77"/>
      <c r="MYH2566" s="77"/>
      <c r="MYI2566" s="77"/>
      <c r="MYJ2566" s="77"/>
      <c r="MYK2566" s="77"/>
      <c r="MYL2566" s="77"/>
      <c r="MYM2566" s="77"/>
      <c r="MYN2566" s="77"/>
      <c r="MYO2566" s="77"/>
      <c r="MYP2566" s="77"/>
      <c r="MYQ2566" s="77"/>
      <c r="MYR2566" s="77"/>
      <c r="MYS2566" s="77"/>
      <c r="MYT2566" s="77"/>
      <c r="MYU2566" s="77"/>
      <c r="MYV2566" s="77"/>
      <c r="MYW2566" s="77"/>
      <c r="MYX2566" s="77"/>
      <c r="MYY2566" s="77"/>
      <c r="MYZ2566" s="77"/>
      <c r="MZA2566" s="77"/>
      <c r="MZB2566" s="77"/>
      <c r="MZC2566" s="77"/>
      <c r="MZD2566" s="77"/>
      <c r="MZE2566" s="77"/>
      <c r="MZF2566" s="77"/>
      <c r="MZG2566" s="77"/>
      <c r="MZH2566" s="77"/>
      <c r="MZI2566" s="77"/>
      <c r="MZJ2566" s="77"/>
      <c r="MZK2566" s="77"/>
      <c r="MZL2566" s="77"/>
      <c r="MZM2566" s="77"/>
      <c r="MZN2566" s="77"/>
      <c r="MZO2566" s="77"/>
      <c r="MZP2566" s="77"/>
      <c r="MZQ2566" s="77"/>
      <c r="MZR2566" s="77"/>
      <c r="MZS2566" s="77"/>
      <c r="MZT2566" s="77"/>
      <c r="MZU2566" s="77"/>
      <c r="MZV2566" s="77"/>
      <c r="MZW2566" s="77"/>
      <c r="MZX2566" s="77"/>
      <c r="MZY2566" s="77"/>
      <c r="MZZ2566" s="77"/>
      <c r="NAA2566" s="77"/>
      <c r="NAB2566" s="77"/>
      <c r="NAC2566" s="77"/>
      <c r="NAD2566" s="77"/>
      <c r="NAE2566" s="77"/>
      <c r="NAF2566" s="77"/>
      <c r="NAG2566" s="77"/>
      <c r="NAH2566" s="77"/>
      <c r="NAI2566" s="77"/>
      <c r="NAJ2566" s="77"/>
      <c r="NAK2566" s="77"/>
      <c r="NAL2566" s="77"/>
      <c r="NAM2566" s="77"/>
      <c r="NAN2566" s="77"/>
      <c r="NAO2566" s="77"/>
      <c r="NAP2566" s="77"/>
      <c r="NAQ2566" s="77"/>
      <c r="NAR2566" s="77"/>
      <c r="NAS2566" s="77"/>
      <c r="NAT2566" s="77"/>
      <c r="NAU2566" s="77"/>
      <c r="NAV2566" s="77"/>
      <c r="NAW2566" s="77"/>
      <c r="NAX2566" s="77"/>
      <c r="NAY2566" s="77"/>
      <c r="NAZ2566" s="77"/>
      <c r="NBA2566" s="77"/>
      <c r="NBB2566" s="77"/>
      <c r="NBC2566" s="77"/>
      <c r="NBD2566" s="77"/>
      <c r="NBE2566" s="77"/>
      <c r="NBF2566" s="77"/>
      <c r="NBG2566" s="77"/>
      <c r="NBH2566" s="77"/>
      <c r="NBI2566" s="77"/>
      <c r="NBJ2566" s="77"/>
      <c r="NBK2566" s="77"/>
      <c r="NBL2566" s="77"/>
      <c r="NBM2566" s="77"/>
      <c r="NBN2566" s="77"/>
      <c r="NBO2566" s="77"/>
      <c r="NBP2566" s="77"/>
      <c r="NBQ2566" s="77"/>
      <c r="NBR2566" s="77"/>
      <c r="NBS2566" s="77"/>
      <c r="NBT2566" s="77"/>
      <c r="NBU2566" s="77"/>
      <c r="NBV2566" s="77"/>
      <c r="NBW2566" s="77"/>
      <c r="NBX2566" s="77"/>
      <c r="NBY2566" s="77"/>
      <c r="NBZ2566" s="77"/>
      <c r="NCA2566" s="77"/>
      <c r="NCB2566" s="77"/>
      <c r="NCC2566" s="77"/>
      <c r="NCD2566" s="77"/>
      <c r="NCE2566" s="77"/>
      <c r="NCF2566" s="77"/>
      <c r="NCG2566" s="77"/>
      <c r="NCH2566" s="77"/>
      <c r="NCI2566" s="77"/>
      <c r="NCJ2566" s="77"/>
      <c r="NCK2566" s="77"/>
      <c r="NCL2566" s="77"/>
      <c r="NCM2566" s="77"/>
      <c r="NCN2566" s="77"/>
      <c r="NCO2566" s="77"/>
      <c r="NCP2566" s="77"/>
      <c r="NCQ2566" s="77"/>
      <c r="NCR2566" s="77"/>
      <c r="NCS2566" s="77"/>
      <c r="NCT2566" s="77"/>
      <c r="NCU2566" s="77"/>
      <c r="NCV2566" s="77"/>
      <c r="NCW2566" s="77"/>
      <c r="NCX2566" s="77"/>
      <c r="NCY2566" s="77"/>
      <c r="NCZ2566" s="77"/>
      <c r="NDA2566" s="77"/>
      <c r="NDB2566" s="77"/>
      <c r="NDC2566" s="77"/>
      <c r="NDD2566" s="77"/>
      <c r="NDE2566" s="77"/>
      <c r="NDF2566" s="77"/>
      <c r="NDG2566" s="77"/>
      <c r="NDH2566" s="77"/>
      <c r="NDI2566" s="77"/>
      <c r="NDJ2566" s="77"/>
      <c r="NDK2566" s="77"/>
      <c r="NDL2566" s="77"/>
      <c r="NDM2566" s="77"/>
      <c r="NDN2566" s="77"/>
      <c r="NDO2566" s="77"/>
      <c r="NDP2566" s="77"/>
      <c r="NDQ2566" s="77"/>
      <c r="NDR2566" s="77"/>
      <c r="NDS2566" s="77"/>
      <c r="NDT2566" s="77"/>
      <c r="NDU2566" s="77"/>
      <c r="NDV2566" s="77"/>
      <c r="NDW2566" s="77"/>
      <c r="NDX2566" s="77"/>
      <c r="NDY2566" s="77"/>
      <c r="NDZ2566" s="77"/>
      <c r="NEA2566" s="77"/>
      <c r="NEB2566" s="77"/>
      <c r="NEC2566" s="77"/>
      <c r="NED2566" s="77"/>
      <c r="NEE2566" s="77"/>
      <c r="NEF2566" s="77"/>
      <c r="NEG2566" s="77"/>
      <c r="NEH2566" s="77"/>
      <c r="NEI2566" s="77"/>
      <c r="NEJ2566" s="77"/>
      <c r="NEK2566" s="77"/>
      <c r="NEL2566" s="77"/>
      <c r="NEM2566" s="77"/>
      <c r="NEN2566" s="77"/>
      <c r="NEO2566" s="77"/>
      <c r="NEP2566" s="77"/>
      <c r="NEQ2566" s="77"/>
      <c r="NER2566" s="77"/>
      <c r="NES2566" s="77"/>
      <c r="NET2566" s="77"/>
      <c r="NEU2566" s="77"/>
      <c r="NEV2566" s="77"/>
      <c r="NEW2566" s="77"/>
      <c r="NEX2566" s="77"/>
      <c r="NEY2566" s="77"/>
      <c r="NEZ2566" s="77"/>
      <c r="NFA2566" s="77"/>
      <c r="NFB2566" s="77"/>
      <c r="NFC2566" s="77"/>
      <c r="NFD2566" s="77"/>
      <c r="NFE2566" s="77"/>
      <c r="NFF2566" s="77"/>
      <c r="NFG2566" s="77"/>
      <c r="NFH2566" s="77"/>
      <c r="NFI2566" s="77"/>
      <c r="NFJ2566" s="77"/>
      <c r="NFK2566" s="77"/>
      <c r="NFL2566" s="77"/>
      <c r="NFM2566" s="77"/>
      <c r="NFN2566" s="77"/>
      <c r="NFO2566" s="77"/>
      <c r="NFP2566" s="77"/>
      <c r="NFQ2566" s="77"/>
      <c r="NFR2566" s="77"/>
      <c r="NFS2566" s="77"/>
      <c r="NFT2566" s="77"/>
      <c r="NFU2566" s="77"/>
      <c r="NFV2566" s="77"/>
      <c r="NFW2566" s="77"/>
      <c r="NFX2566" s="77"/>
      <c r="NFY2566" s="77"/>
      <c r="NFZ2566" s="77"/>
      <c r="NGA2566" s="77"/>
      <c r="NGB2566" s="77"/>
      <c r="NGC2566" s="77"/>
      <c r="NGD2566" s="77"/>
      <c r="NGE2566" s="77"/>
      <c r="NGF2566" s="77"/>
      <c r="NGG2566" s="77"/>
      <c r="NGH2566" s="77"/>
      <c r="NGI2566" s="77"/>
      <c r="NGJ2566" s="77"/>
      <c r="NGK2566" s="77"/>
      <c r="NGL2566" s="77"/>
      <c r="NGM2566" s="77"/>
      <c r="NGN2566" s="77"/>
      <c r="NGO2566" s="77"/>
      <c r="NGP2566" s="77"/>
      <c r="NGQ2566" s="77"/>
      <c r="NGR2566" s="77"/>
      <c r="NGS2566" s="77"/>
      <c r="NGT2566" s="77"/>
      <c r="NGU2566" s="77"/>
      <c r="NGV2566" s="77"/>
      <c r="NGW2566" s="77"/>
      <c r="NGX2566" s="77"/>
      <c r="NGY2566" s="77"/>
      <c r="NGZ2566" s="77"/>
      <c r="NHA2566" s="77"/>
      <c r="NHB2566" s="77"/>
      <c r="NHC2566" s="77"/>
      <c r="NHD2566" s="77"/>
      <c r="NHE2566" s="77"/>
      <c r="NHF2566" s="77"/>
      <c r="NHG2566" s="77"/>
      <c r="NHH2566" s="77"/>
      <c r="NHI2566" s="77"/>
      <c r="NHJ2566" s="77"/>
      <c r="NHK2566" s="77"/>
      <c r="NHL2566" s="77"/>
      <c r="NHM2566" s="77"/>
      <c r="NHN2566" s="77"/>
      <c r="NHO2566" s="77"/>
      <c r="NHP2566" s="77"/>
      <c r="NHQ2566" s="77"/>
      <c r="NHR2566" s="77"/>
      <c r="NHS2566" s="77"/>
      <c r="NHT2566" s="77"/>
      <c r="NHU2566" s="77"/>
      <c r="NHV2566" s="77"/>
      <c r="NHW2566" s="77"/>
      <c r="NHX2566" s="77"/>
      <c r="NHY2566" s="77"/>
      <c r="NHZ2566" s="77"/>
      <c r="NIA2566" s="77"/>
      <c r="NIB2566" s="77"/>
      <c r="NIC2566" s="77"/>
      <c r="NID2566" s="77"/>
      <c r="NIE2566" s="77"/>
      <c r="NIF2566" s="77"/>
      <c r="NIG2566" s="77"/>
      <c r="NIH2566" s="77"/>
      <c r="NII2566" s="77"/>
      <c r="NIJ2566" s="77"/>
      <c r="NIK2566" s="77"/>
      <c r="NIL2566" s="77"/>
      <c r="NIM2566" s="77"/>
      <c r="NIN2566" s="77"/>
      <c r="NIO2566" s="77"/>
      <c r="NIP2566" s="77"/>
      <c r="NIQ2566" s="77"/>
      <c r="NIR2566" s="77"/>
      <c r="NIS2566" s="77"/>
      <c r="NIT2566" s="77"/>
      <c r="NIU2566" s="77"/>
      <c r="NIV2566" s="77"/>
      <c r="NIW2566" s="77"/>
      <c r="NIX2566" s="77"/>
      <c r="NIY2566" s="77"/>
      <c r="NIZ2566" s="77"/>
      <c r="NJA2566" s="77"/>
      <c r="NJB2566" s="77"/>
      <c r="NJC2566" s="77"/>
      <c r="NJD2566" s="77"/>
      <c r="NJE2566" s="77"/>
      <c r="NJF2566" s="77"/>
      <c r="NJG2566" s="77"/>
      <c r="NJH2566" s="77"/>
      <c r="NJI2566" s="77"/>
      <c r="NJJ2566" s="77"/>
      <c r="NJK2566" s="77"/>
      <c r="NJL2566" s="77"/>
      <c r="NJM2566" s="77"/>
      <c r="NJN2566" s="77"/>
      <c r="NJO2566" s="77"/>
      <c r="NJP2566" s="77"/>
      <c r="NJQ2566" s="77"/>
      <c r="NJR2566" s="77"/>
      <c r="NJS2566" s="77"/>
      <c r="NJT2566" s="77"/>
      <c r="NJU2566" s="77"/>
      <c r="NJV2566" s="77"/>
      <c r="NJW2566" s="77"/>
      <c r="NJX2566" s="77"/>
      <c r="NJY2566" s="77"/>
      <c r="NJZ2566" s="77"/>
      <c r="NKA2566" s="77"/>
      <c r="NKB2566" s="77"/>
      <c r="NKC2566" s="77"/>
      <c r="NKD2566" s="77"/>
      <c r="NKE2566" s="77"/>
      <c r="NKF2566" s="77"/>
      <c r="NKG2566" s="77"/>
      <c r="NKH2566" s="77"/>
      <c r="NKI2566" s="77"/>
      <c r="NKJ2566" s="77"/>
      <c r="NKK2566" s="77"/>
      <c r="NKL2566" s="77"/>
      <c r="NKM2566" s="77"/>
      <c r="NKN2566" s="77"/>
      <c r="NKO2566" s="77"/>
      <c r="NKP2566" s="77"/>
      <c r="NKQ2566" s="77"/>
      <c r="NKR2566" s="77"/>
      <c r="NKS2566" s="77"/>
      <c r="NKT2566" s="77"/>
      <c r="NKU2566" s="77"/>
      <c r="NKV2566" s="77"/>
      <c r="NKW2566" s="77"/>
      <c r="NKX2566" s="77"/>
      <c r="NKY2566" s="77"/>
      <c r="NKZ2566" s="77"/>
      <c r="NLA2566" s="77"/>
      <c r="NLB2566" s="77"/>
      <c r="NLC2566" s="77"/>
      <c r="NLD2566" s="77"/>
      <c r="NLE2566" s="77"/>
      <c r="NLF2566" s="77"/>
      <c r="NLG2566" s="77"/>
      <c r="NLH2566" s="77"/>
      <c r="NLI2566" s="77"/>
      <c r="NLJ2566" s="77"/>
      <c r="NLK2566" s="77"/>
      <c r="NLL2566" s="77"/>
      <c r="NLM2566" s="77"/>
      <c r="NLN2566" s="77"/>
      <c r="NLO2566" s="77"/>
      <c r="NLP2566" s="77"/>
      <c r="NLQ2566" s="77"/>
      <c r="NLR2566" s="77"/>
      <c r="NLS2566" s="77"/>
      <c r="NLT2566" s="77"/>
      <c r="NLU2566" s="77"/>
      <c r="NLV2566" s="77"/>
      <c r="NLW2566" s="77"/>
      <c r="NLX2566" s="77"/>
      <c r="NLY2566" s="77"/>
      <c r="NLZ2566" s="77"/>
      <c r="NMA2566" s="77"/>
      <c r="NMB2566" s="77"/>
      <c r="NMC2566" s="77"/>
      <c r="NMD2566" s="77"/>
      <c r="NME2566" s="77"/>
      <c r="NMF2566" s="77"/>
      <c r="NMG2566" s="77"/>
      <c r="NMH2566" s="77"/>
      <c r="NMI2566" s="77"/>
      <c r="NMJ2566" s="77"/>
      <c r="NMK2566" s="77"/>
      <c r="NML2566" s="77"/>
      <c r="NMM2566" s="77"/>
      <c r="NMN2566" s="77"/>
      <c r="NMO2566" s="77"/>
      <c r="NMP2566" s="77"/>
      <c r="NMQ2566" s="77"/>
      <c r="NMR2566" s="77"/>
      <c r="NMS2566" s="77"/>
      <c r="NMT2566" s="77"/>
      <c r="NMU2566" s="77"/>
      <c r="NMV2566" s="77"/>
      <c r="NMW2566" s="77"/>
      <c r="NMX2566" s="77"/>
      <c r="NMY2566" s="77"/>
      <c r="NMZ2566" s="77"/>
      <c r="NNA2566" s="77"/>
      <c r="NNB2566" s="77"/>
      <c r="NNC2566" s="77"/>
      <c r="NND2566" s="77"/>
      <c r="NNE2566" s="77"/>
      <c r="NNF2566" s="77"/>
      <c r="NNG2566" s="77"/>
      <c r="NNH2566" s="77"/>
      <c r="NNI2566" s="77"/>
      <c r="NNJ2566" s="77"/>
      <c r="NNK2566" s="77"/>
      <c r="NNL2566" s="77"/>
      <c r="NNM2566" s="77"/>
      <c r="NNN2566" s="77"/>
      <c r="NNO2566" s="77"/>
      <c r="NNP2566" s="77"/>
      <c r="NNQ2566" s="77"/>
      <c r="NNR2566" s="77"/>
      <c r="NNS2566" s="77"/>
      <c r="NNT2566" s="77"/>
      <c r="NNU2566" s="77"/>
      <c r="NNV2566" s="77"/>
      <c r="NNW2566" s="77"/>
      <c r="NNX2566" s="77"/>
      <c r="NNY2566" s="77"/>
      <c r="NNZ2566" s="77"/>
      <c r="NOA2566" s="77"/>
      <c r="NOB2566" s="77"/>
      <c r="NOC2566" s="77"/>
      <c r="NOD2566" s="77"/>
      <c r="NOE2566" s="77"/>
      <c r="NOF2566" s="77"/>
      <c r="NOG2566" s="77"/>
      <c r="NOH2566" s="77"/>
      <c r="NOI2566" s="77"/>
      <c r="NOJ2566" s="77"/>
      <c r="NOK2566" s="77"/>
      <c r="NOL2566" s="77"/>
      <c r="NOM2566" s="77"/>
      <c r="NON2566" s="77"/>
      <c r="NOO2566" s="77"/>
      <c r="NOP2566" s="77"/>
      <c r="NOQ2566" s="77"/>
      <c r="NOR2566" s="77"/>
      <c r="NOS2566" s="77"/>
      <c r="NOT2566" s="77"/>
      <c r="NOU2566" s="77"/>
      <c r="NOV2566" s="77"/>
      <c r="NOW2566" s="77"/>
      <c r="NOX2566" s="77"/>
      <c r="NOY2566" s="77"/>
      <c r="NOZ2566" s="77"/>
      <c r="NPA2566" s="77"/>
      <c r="NPB2566" s="77"/>
      <c r="NPC2566" s="77"/>
      <c r="NPD2566" s="77"/>
      <c r="NPE2566" s="77"/>
      <c r="NPF2566" s="77"/>
      <c r="NPG2566" s="77"/>
      <c r="NPH2566" s="77"/>
      <c r="NPI2566" s="77"/>
      <c r="NPJ2566" s="77"/>
      <c r="NPK2566" s="77"/>
      <c r="NPL2566" s="77"/>
      <c r="NPM2566" s="77"/>
      <c r="NPN2566" s="77"/>
      <c r="NPO2566" s="77"/>
      <c r="NPP2566" s="77"/>
      <c r="NPQ2566" s="77"/>
      <c r="NPR2566" s="77"/>
      <c r="NPS2566" s="77"/>
      <c r="NPT2566" s="77"/>
      <c r="NPU2566" s="77"/>
      <c r="NPV2566" s="77"/>
      <c r="NPW2566" s="77"/>
      <c r="NPX2566" s="77"/>
      <c r="NPY2566" s="77"/>
      <c r="NPZ2566" s="77"/>
      <c r="NQA2566" s="77"/>
      <c r="NQB2566" s="77"/>
      <c r="NQC2566" s="77"/>
      <c r="NQD2566" s="77"/>
      <c r="NQE2566" s="77"/>
      <c r="NQF2566" s="77"/>
      <c r="NQG2566" s="77"/>
      <c r="NQH2566" s="77"/>
      <c r="NQI2566" s="77"/>
      <c r="NQJ2566" s="77"/>
      <c r="NQK2566" s="77"/>
      <c r="NQL2566" s="77"/>
      <c r="NQM2566" s="77"/>
      <c r="NQN2566" s="77"/>
      <c r="NQO2566" s="77"/>
      <c r="NQP2566" s="77"/>
      <c r="NQQ2566" s="77"/>
      <c r="NQR2566" s="77"/>
      <c r="NQS2566" s="77"/>
      <c r="NQT2566" s="77"/>
      <c r="NQU2566" s="77"/>
      <c r="NQV2566" s="77"/>
      <c r="NQW2566" s="77"/>
      <c r="NQX2566" s="77"/>
      <c r="NQY2566" s="77"/>
      <c r="NQZ2566" s="77"/>
      <c r="NRA2566" s="77"/>
      <c r="NRB2566" s="77"/>
      <c r="NRC2566" s="77"/>
      <c r="NRD2566" s="77"/>
      <c r="NRE2566" s="77"/>
      <c r="NRF2566" s="77"/>
      <c r="NRG2566" s="77"/>
      <c r="NRH2566" s="77"/>
      <c r="NRI2566" s="77"/>
      <c r="NRJ2566" s="77"/>
      <c r="NRK2566" s="77"/>
      <c r="NRL2566" s="77"/>
      <c r="NRM2566" s="77"/>
      <c r="NRN2566" s="77"/>
      <c r="NRO2566" s="77"/>
      <c r="NRP2566" s="77"/>
      <c r="NRQ2566" s="77"/>
      <c r="NRR2566" s="77"/>
      <c r="NRS2566" s="77"/>
      <c r="NRT2566" s="77"/>
      <c r="NRU2566" s="77"/>
      <c r="NRV2566" s="77"/>
      <c r="NRW2566" s="77"/>
      <c r="NRX2566" s="77"/>
      <c r="NRY2566" s="77"/>
      <c r="NRZ2566" s="77"/>
      <c r="NSA2566" s="77"/>
      <c r="NSB2566" s="77"/>
      <c r="NSC2566" s="77"/>
      <c r="NSD2566" s="77"/>
      <c r="NSE2566" s="77"/>
      <c r="NSF2566" s="77"/>
      <c r="NSG2566" s="77"/>
      <c r="NSH2566" s="77"/>
      <c r="NSI2566" s="77"/>
      <c r="NSJ2566" s="77"/>
      <c r="NSK2566" s="77"/>
      <c r="NSL2566" s="77"/>
      <c r="NSM2566" s="77"/>
      <c r="NSN2566" s="77"/>
      <c r="NSO2566" s="77"/>
      <c r="NSP2566" s="77"/>
      <c r="NSQ2566" s="77"/>
      <c r="NSR2566" s="77"/>
      <c r="NSS2566" s="77"/>
      <c r="NST2566" s="77"/>
      <c r="NSU2566" s="77"/>
      <c r="NSV2566" s="77"/>
      <c r="NSW2566" s="77"/>
      <c r="NSX2566" s="77"/>
      <c r="NSY2566" s="77"/>
      <c r="NSZ2566" s="77"/>
      <c r="NTA2566" s="77"/>
      <c r="NTB2566" s="77"/>
      <c r="NTC2566" s="77"/>
      <c r="NTD2566" s="77"/>
      <c r="NTE2566" s="77"/>
      <c r="NTF2566" s="77"/>
      <c r="NTG2566" s="77"/>
      <c r="NTH2566" s="77"/>
      <c r="NTI2566" s="77"/>
      <c r="NTJ2566" s="77"/>
      <c r="NTK2566" s="77"/>
      <c r="NTL2566" s="77"/>
      <c r="NTM2566" s="77"/>
      <c r="NTN2566" s="77"/>
      <c r="NTO2566" s="77"/>
      <c r="NTP2566" s="77"/>
      <c r="NTQ2566" s="77"/>
      <c r="NTR2566" s="77"/>
      <c r="NTS2566" s="77"/>
      <c r="NTT2566" s="77"/>
      <c r="NTU2566" s="77"/>
      <c r="NTV2566" s="77"/>
      <c r="NTW2566" s="77"/>
      <c r="NTX2566" s="77"/>
      <c r="NTY2566" s="77"/>
      <c r="NTZ2566" s="77"/>
      <c r="NUA2566" s="77"/>
      <c r="NUB2566" s="77"/>
      <c r="NUC2566" s="77"/>
      <c r="NUD2566" s="77"/>
      <c r="NUE2566" s="77"/>
      <c r="NUF2566" s="77"/>
      <c r="NUG2566" s="77"/>
      <c r="NUH2566" s="77"/>
      <c r="NUI2566" s="77"/>
      <c r="NUJ2566" s="77"/>
      <c r="NUK2566" s="77"/>
      <c r="NUL2566" s="77"/>
      <c r="NUM2566" s="77"/>
      <c r="NUN2566" s="77"/>
      <c r="NUO2566" s="77"/>
      <c r="NUP2566" s="77"/>
      <c r="NUQ2566" s="77"/>
      <c r="NUR2566" s="77"/>
      <c r="NUS2566" s="77"/>
      <c r="NUT2566" s="77"/>
      <c r="NUU2566" s="77"/>
      <c r="NUV2566" s="77"/>
      <c r="NUW2566" s="77"/>
      <c r="NUX2566" s="77"/>
      <c r="NUY2566" s="77"/>
      <c r="NUZ2566" s="77"/>
      <c r="NVA2566" s="77"/>
      <c r="NVB2566" s="77"/>
      <c r="NVC2566" s="77"/>
      <c r="NVD2566" s="77"/>
      <c r="NVE2566" s="77"/>
      <c r="NVF2566" s="77"/>
      <c r="NVG2566" s="77"/>
      <c r="NVH2566" s="77"/>
      <c r="NVI2566" s="77"/>
      <c r="NVJ2566" s="77"/>
      <c r="NVK2566" s="77"/>
      <c r="NVL2566" s="77"/>
      <c r="NVM2566" s="77"/>
      <c r="NVN2566" s="77"/>
      <c r="NVO2566" s="77"/>
      <c r="NVP2566" s="77"/>
      <c r="NVQ2566" s="77"/>
      <c r="NVR2566" s="77"/>
      <c r="NVS2566" s="77"/>
      <c r="NVT2566" s="77"/>
      <c r="NVU2566" s="77"/>
      <c r="NVV2566" s="77"/>
      <c r="NVW2566" s="77"/>
      <c r="NVX2566" s="77"/>
      <c r="NVY2566" s="77"/>
      <c r="NVZ2566" s="77"/>
      <c r="NWA2566" s="77"/>
      <c r="NWB2566" s="77"/>
      <c r="NWC2566" s="77"/>
      <c r="NWD2566" s="77"/>
      <c r="NWE2566" s="77"/>
      <c r="NWF2566" s="77"/>
      <c r="NWG2566" s="77"/>
      <c r="NWH2566" s="77"/>
      <c r="NWI2566" s="77"/>
      <c r="NWJ2566" s="77"/>
      <c r="NWK2566" s="77"/>
      <c r="NWL2566" s="77"/>
      <c r="NWM2566" s="77"/>
      <c r="NWN2566" s="77"/>
      <c r="NWO2566" s="77"/>
      <c r="NWP2566" s="77"/>
      <c r="NWQ2566" s="77"/>
      <c r="NWR2566" s="77"/>
      <c r="NWS2566" s="77"/>
      <c r="NWT2566" s="77"/>
      <c r="NWU2566" s="77"/>
      <c r="NWV2566" s="77"/>
      <c r="NWW2566" s="77"/>
      <c r="NWX2566" s="77"/>
      <c r="NWY2566" s="77"/>
      <c r="NWZ2566" s="77"/>
      <c r="NXA2566" s="77"/>
      <c r="NXB2566" s="77"/>
      <c r="NXC2566" s="77"/>
      <c r="NXD2566" s="77"/>
      <c r="NXE2566" s="77"/>
      <c r="NXF2566" s="77"/>
      <c r="NXG2566" s="77"/>
      <c r="NXH2566" s="77"/>
      <c r="NXI2566" s="77"/>
      <c r="NXJ2566" s="77"/>
      <c r="NXK2566" s="77"/>
      <c r="NXL2566" s="77"/>
      <c r="NXM2566" s="77"/>
      <c r="NXN2566" s="77"/>
      <c r="NXO2566" s="77"/>
      <c r="NXP2566" s="77"/>
      <c r="NXQ2566" s="77"/>
      <c r="NXR2566" s="77"/>
      <c r="NXS2566" s="77"/>
      <c r="NXT2566" s="77"/>
      <c r="NXU2566" s="77"/>
      <c r="NXV2566" s="77"/>
      <c r="NXW2566" s="77"/>
      <c r="NXX2566" s="77"/>
      <c r="NXY2566" s="77"/>
      <c r="NXZ2566" s="77"/>
      <c r="NYA2566" s="77"/>
      <c r="NYB2566" s="77"/>
      <c r="NYC2566" s="77"/>
      <c r="NYD2566" s="77"/>
      <c r="NYE2566" s="77"/>
      <c r="NYF2566" s="77"/>
      <c r="NYG2566" s="77"/>
      <c r="NYH2566" s="77"/>
      <c r="NYI2566" s="77"/>
      <c r="NYJ2566" s="77"/>
      <c r="NYK2566" s="77"/>
      <c r="NYL2566" s="77"/>
      <c r="NYM2566" s="77"/>
      <c r="NYN2566" s="77"/>
      <c r="NYO2566" s="77"/>
      <c r="NYP2566" s="77"/>
      <c r="NYQ2566" s="77"/>
      <c r="NYR2566" s="77"/>
      <c r="NYS2566" s="77"/>
      <c r="NYT2566" s="77"/>
      <c r="NYU2566" s="77"/>
      <c r="NYV2566" s="77"/>
      <c r="NYW2566" s="77"/>
      <c r="NYX2566" s="77"/>
      <c r="NYY2566" s="77"/>
      <c r="NYZ2566" s="77"/>
      <c r="NZA2566" s="77"/>
      <c r="NZB2566" s="77"/>
      <c r="NZC2566" s="77"/>
      <c r="NZD2566" s="77"/>
      <c r="NZE2566" s="77"/>
      <c r="NZF2566" s="77"/>
      <c r="NZG2566" s="77"/>
      <c r="NZH2566" s="77"/>
      <c r="NZI2566" s="77"/>
      <c r="NZJ2566" s="77"/>
      <c r="NZK2566" s="77"/>
      <c r="NZL2566" s="77"/>
      <c r="NZM2566" s="77"/>
      <c r="NZN2566" s="77"/>
      <c r="NZO2566" s="77"/>
      <c r="NZP2566" s="77"/>
      <c r="NZQ2566" s="77"/>
      <c r="NZR2566" s="77"/>
      <c r="NZS2566" s="77"/>
      <c r="NZT2566" s="77"/>
      <c r="NZU2566" s="77"/>
      <c r="NZV2566" s="77"/>
      <c r="NZW2566" s="77"/>
      <c r="NZX2566" s="77"/>
      <c r="NZY2566" s="77"/>
      <c r="NZZ2566" s="77"/>
      <c r="OAA2566" s="77"/>
      <c r="OAB2566" s="77"/>
      <c r="OAC2566" s="77"/>
      <c r="OAD2566" s="77"/>
      <c r="OAE2566" s="77"/>
      <c r="OAF2566" s="77"/>
      <c r="OAG2566" s="77"/>
      <c r="OAH2566" s="77"/>
      <c r="OAI2566" s="77"/>
      <c r="OAJ2566" s="77"/>
      <c r="OAK2566" s="77"/>
      <c r="OAL2566" s="77"/>
      <c r="OAM2566" s="77"/>
      <c r="OAN2566" s="77"/>
      <c r="OAO2566" s="77"/>
      <c r="OAP2566" s="77"/>
      <c r="OAQ2566" s="77"/>
      <c r="OAR2566" s="77"/>
      <c r="OAS2566" s="77"/>
      <c r="OAT2566" s="77"/>
      <c r="OAU2566" s="77"/>
      <c r="OAV2566" s="77"/>
      <c r="OAW2566" s="77"/>
      <c r="OAX2566" s="77"/>
      <c r="OAY2566" s="77"/>
      <c r="OAZ2566" s="77"/>
      <c r="OBA2566" s="77"/>
      <c r="OBB2566" s="77"/>
      <c r="OBC2566" s="77"/>
      <c r="OBD2566" s="77"/>
      <c r="OBE2566" s="77"/>
      <c r="OBF2566" s="77"/>
      <c r="OBG2566" s="77"/>
      <c r="OBH2566" s="77"/>
      <c r="OBI2566" s="77"/>
      <c r="OBJ2566" s="77"/>
      <c r="OBK2566" s="77"/>
      <c r="OBL2566" s="77"/>
      <c r="OBM2566" s="77"/>
      <c r="OBN2566" s="77"/>
      <c r="OBO2566" s="77"/>
      <c r="OBP2566" s="77"/>
      <c r="OBQ2566" s="77"/>
      <c r="OBR2566" s="77"/>
      <c r="OBS2566" s="77"/>
      <c r="OBT2566" s="77"/>
      <c r="OBU2566" s="77"/>
      <c r="OBV2566" s="77"/>
      <c r="OBW2566" s="77"/>
      <c r="OBX2566" s="77"/>
      <c r="OBY2566" s="77"/>
      <c r="OBZ2566" s="77"/>
      <c r="OCA2566" s="77"/>
      <c r="OCB2566" s="77"/>
      <c r="OCC2566" s="77"/>
      <c r="OCD2566" s="77"/>
      <c r="OCE2566" s="77"/>
      <c r="OCF2566" s="77"/>
      <c r="OCG2566" s="77"/>
      <c r="OCH2566" s="77"/>
      <c r="OCI2566" s="77"/>
      <c r="OCJ2566" s="77"/>
      <c r="OCK2566" s="77"/>
      <c r="OCL2566" s="77"/>
      <c r="OCM2566" s="77"/>
      <c r="OCN2566" s="77"/>
      <c r="OCO2566" s="77"/>
      <c r="OCP2566" s="77"/>
      <c r="OCQ2566" s="77"/>
      <c r="OCR2566" s="77"/>
      <c r="OCS2566" s="77"/>
      <c r="OCT2566" s="77"/>
      <c r="OCU2566" s="77"/>
      <c r="OCV2566" s="77"/>
      <c r="OCW2566" s="77"/>
      <c r="OCX2566" s="77"/>
      <c r="OCY2566" s="77"/>
      <c r="OCZ2566" s="77"/>
      <c r="ODA2566" s="77"/>
      <c r="ODB2566" s="77"/>
      <c r="ODC2566" s="77"/>
      <c r="ODD2566" s="77"/>
      <c r="ODE2566" s="77"/>
      <c r="ODF2566" s="77"/>
      <c r="ODG2566" s="77"/>
      <c r="ODH2566" s="77"/>
      <c r="ODI2566" s="77"/>
      <c r="ODJ2566" s="77"/>
      <c r="ODK2566" s="77"/>
      <c r="ODL2566" s="77"/>
      <c r="ODM2566" s="77"/>
      <c r="ODN2566" s="77"/>
      <c r="ODO2566" s="77"/>
      <c r="ODP2566" s="77"/>
      <c r="ODQ2566" s="77"/>
      <c r="ODR2566" s="77"/>
      <c r="ODS2566" s="77"/>
      <c r="ODT2566" s="77"/>
      <c r="ODU2566" s="77"/>
      <c r="ODV2566" s="77"/>
      <c r="ODW2566" s="77"/>
      <c r="ODX2566" s="77"/>
      <c r="ODY2566" s="77"/>
      <c r="ODZ2566" s="77"/>
      <c r="OEA2566" s="77"/>
      <c r="OEB2566" s="77"/>
      <c r="OEC2566" s="77"/>
      <c r="OED2566" s="77"/>
      <c r="OEE2566" s="77"/>
      <c r="OEF2566" s="77"/>
      <c r="OEG2566" s="77"/>
      <c r="OEH2566" s="77"/>
      <c r="OEI2566" s="77"/>
      <c r="OEJ2566" s="77"/>
      <c r="OEK2566" s="77"/>
      <c r="OEL2566" s="77"/>
      <c r="OEM2566" s="77"/>
      <c r="OEN2566" s="77"/>
      <c r="OEO2566" s="77"/>
      <c r="OEP2566" s="77"/>
      <c r="OEQ2566" s="77"/>
      <c r="OER2566" s="77"/>
      <c r="OES2566" s="77"/>
      <c r="OET2566" s="77"/>
      <c r="OEU2566" s="77"/>
      <c r="OEV2566" s="77"/>
      <c r="OEW2566" s="77"/>
      <c r="OEX2566" s="77"/>
      <c r="OEY2566" s="77"/>
      <c r="OEZ2566" s="77"/>
      <c r="OFA2566" s="77"/>
      <c r="OFB2566" s="77"/>
      <c r="OFC2566" s="77"/>
      <c r="OFD2566" s="77"/>
      <c r="OFE2566" s="77"/>
      <c r="OFF2566" s="77"/>
      <c r="OFG2566" s="77"/>
      <c r="OFH2566" s="77"/>
      <c r="OFI2566" s="77"/>
      <c r="OFJ2566" s="77"/>
      <c r="OFK2566" s="77"/>
      <c r="OFL2566" s="77"/>
      <c r="OFM2566" s="77"/>
      <c r="OFN2566" s="77"/>
      <c r="OFO2566" s="77"/>
      <c r="OFP2566" s="77"/>
      <c r="OFQ2566" s="77"/>
      <c r="OFR2566" s="77"/>
      <c r="OFS2566" s="77"/>
      <c r="OFT2566" s="77"/>
      <c r="OFU2566" s="77"/>
      <c r="OFV2566" s="77"/>
      <c r="OFW2566" s="77"/>
      <c r="OFX2566" s="77"/>
      <c r="OFY2566" s="77"/>
      <c r="OFZ2566" s="77"/>
      <c r="OGA2566" s="77"/>
      <c r="OGB2566" s="77"/>
      <c r="OGC2566" s="77"/>
      <c r="OGD2566" s="77"/>
      <c r="OGE2566" s="77"/>
      <c r="OGF2566" s="77"/>
      <c r="OGG2566" s="77"/>
      <c r="OGH2566" s="77"/>
      <c r="OGI2566" s="77"/>
      <c r="OGJ2566" s="77"/>
      <c r="OGK2566" s="77"/>
      <c r="OGL2566" s="77"/>
      <c r="OGM2566" s="77"/>
      <c r="OGN2566" s="77"/>
      <c r="OGO2566" s="77"/>
      <c r="OGP2566" s="77"/>
      <c r="OGQ2566" s="77"/>
      <c r="OGR2566" s="77"/>
      <c r="OGS2566" s="77"/>
      <c r="OGT2566" s="77"/>
      <c r="OGU2566" s="77"/>
      <c r="OGV2566" s="77"/>
      <c r="OGW2566" s="77"/>
      <c r="OGX2566" s="77"/>
      <c r="OGY2566" s="77"/>
      <c r="OGZ2566" s="77"/>
      <c r="OHA2566" s="77"/>
      <c r="OHB2566" s="77"/>
      <c r="OHC2566" s="77"/>
      <c r="OHD2566" s="77"/>
      <c r="OHE2566" s="77"/>
      <c r="OHF2566" s="77"/>
      <c r="OHG2566" s="77"/>
      <c r="OHH2566" s="77"/>
      <c r="OHI2566" s="77"/>
      <c r="OHJ2566" s="77"/>
      <c r="OHK2566" s="77"/>
      <c r="OHL2566" s="77"/>
      <c r="OHM2566" s="77"/>
      <c r="OHN2566" s="77"/>
      <c r="OHO2566" s="77"/>
      <c r="OHP2566" s="77"/>
      <c r="OHQ2566" s="77"/>
      <c r="OHR2566" s="77"/>
      <c r="OHS2566" s="77"/>
      <c r="OHT2566" s="77"/>
      <c r="OHU2566" s="77"/>
      <c r="OHV2566" s="77"/>
      <c r="OHW2566" s="77"/>
      <c r="OHX2566" s="77"/>
      <c r="OHY2566" s="77"/>
      <c r="OHZ2566" s="77"/>
      <c r="OIA2566" s="77"/>
      <c r="OIB2566" s="77"/>
      <c r="OIC2566" s="77"/>
      <c r="OID2566" s="77"/>
      <c r="OIE2566" s="77"/>
      <c r="OIF2566" s="77"/>
      <c r="OIG2566" s="77"/>
      <c r="OIH2566" s="77"/>
      <c r="OII2566" s="77"/>
      <c r="OIJ2566" s="77"/>
      <c r="OIK2566" s="77"/>
      <c r="OIL2566" s="77"/>
      <c r="OIM2566" s="77"/>
      <c r="OIN2566" s="77"/>
      <c r="OIO2566" s="77"/>
      <c r="OIP2566" s="77"/>
      <c r="OIQ2566" s="77"/>
      <c r="OIR2566" s="77"/>
      <c r="OIS2566" s="77"/>
      <c r="OIT2566" s="77"/>
      <c r="OIU2566" s="77"/>
      <c r="OIV2566" s="77"/>
      <c r="OIW2566" s="77"/>
      <c r="OIX2566" s="77"/>
      <c r="OIY2566" s="77"/>
      <c r="OIZ2566" s="77"/>
      <c r="OJA2566" s="77"/>
      <c r="OJB2566" s="77"/>
      <c r="OJC2566" s="77"/>
      <c r="OJD2566" s="77"/>
      <c r="OJE2566" s="77"/>
      <c r="OJF2566" s="77"/>
      <c r="OJG2566" s="77"/>
      <c r="OJH2566" s="77"/>
      <c r="OJI2566" s="77"/>
      <c r="OJJ2566" s="77"/>
      <c r="OJK2566" s="77"/>
      <c r="OJL2566" s="77"/>
      <c r="OJM2566" s="77"/>
      <c r="OJN2566" s="77"/>
      <c r="OJO2566" s="77"/>
      <c r="OJP2566" s="77"/>
      <c r="OJQ2566" s="77"/>
      <c r="OJR2566" s="77"/>
      <c r="OJS2566" s="77"/>
      <c r="OJT2566" s="77"/>
      <c r="OJU2566" s="77"/>
      <c r="OJV2566" s="77"/>
      <c r="OJW2566" s="77"/>
      <c r="OJX2566" s="77"/>
      <c r="OJY2566" s="77"/>
      <c r="OJZ2566" s="77"/>
      <c r="OKA2566" s="77"/>
      <c r="OKB2566" s="77"/>
      <c r="OKC2566" s="77"/>
      <c r="OKD2566" s="77"/>
      <c r="OKE2566" s="77"/>
      <c r="OKF2566" s="77"/>
      <c r="OKG2566" s="77"/>
      <c r="OKH2566" s="77"/>
      <c r="OKI2566" s="77"/>
      <c r="OKJ2566" s="77"/>
      <c r="OKK2566" s="77"/>
      <c r="OKL2566" s="77"/>
      <c r="OKM2566" s="77"/>
      <c r="OKN2566" s="77"/>
      <c r="OKO2566" s="77"/>
      <c r="OKP2566" s="77"/>
      <c r="OKQ2566" s="77"/>
      <c r="OKR2566" s="77"/>
      <c r="OKS2566" s="77"/>
      <c r="OKT2566" s="77"/>
      <c r="OKU2566" s="77"/>
      <c r="OKV2566" s="77"/>
      <c r="OKW2566" s="77"/>
      <c r="OKX2566" s="77"/>
      <c r="OKY2566" s="77"/>
      <c r="OKZ2566" s="77"/>
      <c r="OLA2566" s="77"/>
      <c r="OLB2566" s="77"/>
      <c r="OLC2566" s="77"/>
      <c r="OLD2566" s="77"/>
      <c r="OLE2566" s="77"/>
      <c r="OLF2566" s="77"/>
      <c r="OLG2566" s="77"/>
      <c r="OLH2566" s="77"/>
      <c r="OLI2566" s="77"/>
      <c r="OLJ2566" s="77"/>
      <c r="OLK2566" s="77"/>
      <c r="OLL2566" s="77"/>
      <c r="OLM2566" s="77"/>
      <c r="OLN2566" s="77"/>
      <c r="OLO2566" s="77"/>
      <c r="OLP2566" s="77"/>
      <c r="OLQ2566" s="77"/>
      <c r="OLR2566" s="77"/>
      <c r="OLS2566" s="77"/>
      <c r="OLT2566" s="77"/>
      <c r="OLU2566" s="77"/>
      <c r="OLV2566" s="77"/>
      <c r="OLW2566" s="77"/>
      <c r="OLX2566" s="77"/>
      <c r="OLY2566" s="77"/>
      <c r="OLZ2566" s="77"/>
      <c r="OMA2566" s="77"/>
      <c r="OMB2566" s="77"/>
      <c r="OMC2566" s="77"/>
      <c r="OMD2566" s="77"/>
      <c r="OME2566" s="77"/>
      <c r="OMF2566" s="77"/>
      <c r="OMG2566" s="77"/>
      <c r="OMH2566" s="77"/>
      <c r="OMI2566" s="77"/>
      <c r="OMJ2566" s="77"/>
      <c r="OMK2566" s="77"/>
      <c r="OML2566" s="77"/>
      <c r="OMM2566" s="77"/>
      <c r="OMN2566" s="77"/>
      <c r="OMO2566" s="77"/>
      <c r="OMP2566" s="77"/>
      <c r="OMQ2566" s="77"/>
      <c r="OMR2566" s="77"/>
      <c r="OMS2566" s="77"/>
      <c r="OMT2566" s="77"/>
      <c r="OMU2566" s="77"/>
      <c r="OMV2566" s="77"/>
      <c r="OMW2566" s="77"/>
      <c r="OMX2566" s="77"/>
      <c r="OMY2566" s="77"/>
      <c r="OMZ2566" s="77"/>
      <c r="ONA2566" s="77"/>
      <c r="ONB2566" s="77"/>
      <c r="ONC2566" s="77"/>
      <c r="OND2566" s="77"/>
      <c r="ONE2566" s="77"/>
      <c r="ONF2566" s="77"/>
      <c r="ONG2566" s="77"/>
      <c r="ONH2566" s="77"/>
      <c r="ONI2566" s="77"/>
      <c r="ONJ2566" s="77"/>
      <c r="ONK2566" s="77"/>
      <c r="ONL2566" s="77"/>
      <c r="ONM2566" s="77"/>
      <c r="ONN2566" s="77"/>
      <c r="ONO2566" s="77"/>
      <c r="ONP2566" s="77"/>
      <c r="ONQ2566" s="77"/>
      <c r="ONR2566" s="77"/>
      <c r="ONS2566" s="77"/>
      <c r="ONT2566" s="77"/>
      <c r="ONU2566" s="77"/>
      <c r="ONV2566" s="77"/>
      <c r="ONW2566" s="77"/>
      <c r="ONX2566" s="77"/>
      <c r="ONY2566" s="77"/>
      <c r="ONZ2566" s="77"/>
      <c r="OOA2566" s="77"/>
      <c r="OOB2566" s="77"/>
      <c r="OOC2566" s="77"/>
      <c r="OOD2566" s="77"/>
      <c r="OOE2566" s="77"/>
      <c r="OOF2566" s="77"/>
      <c r="OOG2566" s="77"/>
      <c r="OOH2566" s="77"/>
      <c r="OOI2566" s="77"/>
      <c r="OOJ2566" s="77"/>
      <c r="OOK2566" s="77"/>
      <c r="OOL2566" s="77"/>
      <c r="OOM2566" s="77"/>
      <c r="OON2566" s="77"/>
      <c r="OOO2566" s="77"/>
      <c r="OOP2566" s="77"/>
      <c r="OOQ2566" s="77"/>
      <c r="OOR2566" s="77"/>
      <c r="OOS2566" s="77"/>
      <c r="OOT2566" s="77"/>
      <c r="OOU2566" s="77"/>
      <c r="OOV2566" s="77"/>
      <c r="OOW2566" s="77"/>
      <c r="OOX2566" s="77"/>
      <c r="OOY2566" s="77"/>
      <c r="OOZ2566" s="77"/>
      <c r="OPA2566" s="77"/>
      <c r="OPB2566" s="77"/>
      <c r="OPC2566" s="77"/>
      <c r="OPD2566" s="77"/>
      <c r="OPE2566" s="77"/>
      <c r="OPF2566" s="77"/>
      <c r="OPG2566" s="77"/>
      <c r="OPH2566" s="77"/>
      <c r="OPI2566" s="77"/>
      <c r="OPJ2566" s="77"/>
      <c r="OPK2566" s="77"/>
      <c r="OPL2566" s="77"/>
      <c r="OPM2566" s="77"/>
      <c r="OPN2566" s="77"/>
      <c r="OPO2566" s="77"/>
      <c r="OPP2566" s="77"/>
      <c r="OPQ2566" s="77"/>
      <c r="OPR2566" s="77"/>
      <c r="OPS2566" s="77"/>
      <c r="OPT2566" s="77"/>
      <c r="OPU2566" s="77"/>
      <c r="OPV2566" s="77"/>
      <c r="OPW2566" s="77"/>
      <c r="OPX2566" s="77"/>
      <c r="OPY2566" s="77"/>
      <c r="OPZ2566" s="77"/>
      <c r="OQA2566" s="77"/>
      <c r="OQB2566" s="77"/>
      <c r="OQC2566" s="77"/>
      <c r="OQD2566" s="77"/>
      <c r="OQE2566" s="77"/>
      <c r="OQF2566" s="77"/>
      <c r="OQG2566" s="77"/>
      <c r="OQH2566" s="77"/>
      <c r="OQI2566" s="77"/>
      <c r="OQJ2566" s="77"/>
      <c r="OQK2566" s="77"/>
      <c r="OQL2566" s="77"/>
      <c r="OQM2566" s="77"/>
      <c r="OQN2566" s="77"/>
      <c r="OQO2566" s="77"/>
      <c r="OQP2566" s="77"/>
      <c r="OQQ2566" s="77"/>
      <c r="OQR2566" s="77"/>
      <c r="OQS2566" s="77"/>
      <c r="OQT2566" s="77"/>
      <c r="OQU2566" s="77"/>
      <c r="OQV2566" s="77"/>
      <c r="OQW2566" s="77"/>
      <c r="OQX2566" s="77"/>
      <c r="OQY2566" s="77"/>
      <c r="OQZ2566" s="77"/>
      <c r="ORA2566" s="77"/>
      <c r="ORB2566" s="77"/>
      <c r="ORC2566" s="77"/>
      <c r="ORD2566" s="77"/>
      <c r="ORE2566" s="77"/>
      <c r="ORF2566" s="77"/>
      <c r="ORG2566" s="77"/>
      <c r="ORH2566" s="77"/>
      <c r="ORI2566" s="77"/>
      <c r="ORJ2566" s="77"/>
      <c r="ORK2566" s="77"/>
      <c r="ORL2566" s="77"/>
      <c r="ORM2566" s="77"/>
      <c r="ORN2566" s="77"/>
      <c r="ORO2566" s="77"/>
      <c r="ORP2566" s="77"/>
      <c r="ORQ2566" s="77"/>
      <c r="ORR2566" s="77"/>
      <c r="ORS2566" s="77"/>
      <c r="ORT2566" s="77"/>
      <c r="ORU2566" s="77"/>
      <c r="ORV2566" s="77"/>
      <c r="ORW2566" s="77"/>
      <c r="ORX2566" s="77"/>
      <c r="ORY2566" s="77"/>
      <c r="ORZ2566" s="77"/>
      <c r="OSA2566" s="77"/>
      <c r="OSB2566" s="77"/>
      <c r="OSC2566" s="77"/>
      <c r="OSD2566" s="77"/>
      <c r="OSE2566" s="77"/>
      <c r="OSF2566" s="77"/>
      <c r="OSG2566" s="77"/>
      <c r="OSH2566" s="77"/>
      <c r="OSI2566" s="77"/>
      <c r="OSJ2566" s="77"/>
      <c r="OSK2566" s="77"/>
      <c r="OSL2566" s="77"/>
      <c r="OSM2566" s="77"/>
      <c r="OSN2566" s="77"/>
      <c r="OSO2566" s="77"/>
      <c r="OSP2566" s="77"/>
      <c r="OSQ2566" s="77"/>
      <c r="OSR2566" s="77"/>
      <c r="OSS2566" s="77"/>
      <c r="OST2566" s="77"/>
      <c r="OSU2566" s="77"/>
      <c r="OSV2566" s="77"/>
      <c r="OSW2566" s="77"/>
      <c r="OSX2566" s="77"/>
      <c r="OSY2566" s="77"/>
      <c r="OSZ2566" s="77"/>
      <c r="OTA2566" s="77"/>
      <c r="OTB2566" s="77"/>
      <c r="OTC2566" s="77"/>
      <c r="OTD2566" s="77"/>
      <c r="OTE2566" s="77"/>
      <c r="OTF2566" s="77"/>
      <c r="OTG2566" s="77"/>
      <c r="OTH2566" s="77"/>
      <c r="OTI2566" s="77"/>
      <c r="OTJ2566" s="77"/>
      <c r="OTK2566" s="77"/>
      <c r="OTL2566" s="77"/>
      <c r="OTM2566" s="77"/>
      <c r="OTN2566" s="77"/>
      <c r="OTO2566" s="77"/>
      <c r="OTP2566" s="77"/>
      <c r="OTQ2566" s="77"/>
      <c r="OTR2566" s="77"/>
      <c r="OTS2566" s="77"/>
      <c r="OTT2566" s="77"/>
      <c r="OTU2566" s="77"/>
      <c r="OTV2566" s="77"/>
      <c r="OTW2566" s="77"/>
      <c r="OTX2566" s="77"/>
      <c r="OTY2566" s="77"/>
      <c r="OTZ2566" s="77"/>
      <c r="OUA2566" s="77"/>
      <c r="OUB2566" s="77"/>
      <c r="OUC2566" s="77"/>
      <c r="OUD2566" s="77"/>
      <c r="OUE2566" s="77"/>
      <c r="OUF2566" s="77"/>
      <c r="OUG2566" s="77"/>
      <c r="OUH2566" s="77"/>
      <c r="OUI2566" s="77"/>
      <c r="OUJ2566" s="77"/>
      <c r="OUK2566" s="77"/>
      <c r="OUL2566" s="77"/>
      <c r="OUM2566" s="77"/>
      <c r="OUN2566" s="77"/>
      <c r="OUO2566" s="77"/>
      <c r="OUP2566" s="77"/>
      <c r="OUQ2566" s="77"/>
      <c r="OUR2566" s="77"/>
      <c r="OUS2566" s="77"/>
      <c r="OUT2566" s="77"/>
      <c r="OUU2566" s="77"/>
      <c r="OUV2566" s="77"/>
      <c r="OUW2566" s="77"/>
      <c r="OUX2566" s="77"/>
      <c r="OUY2566" s="77"/>
      <c r="OUZ2566" s="77"/>
      <c r="OVA2566" s="77"/>
      <c r="OVB2566" s="77"/>
      <c r="OVC2566" s="77"/>
      <c r="OVD2566" s="77"/>
      <c r="OVE2566" s="77"/>
      <c r="OVF2566" s="77"/>
      <c r="OVG2566" s="77"/>
      <c r="OVH2566" s="77"/>
      <c r="OVI2566" s="77"/>
      <c r="OVJ2566" s="77"/>
      <c r="OVK2566" s="77"/>
      <c r="OVL2566" s="77"/>
      <c r="OVM2566" s="77"/>
      <c r="OVN2566" s="77"/>
      <c r="OVO2566" s="77"/>
      <c r="OVP2566" s="77"/>
      <c r="OVQ2566" s="77"/>
      <c r="OVR2566" s="77"/>
      <c r="OVS2566" s="77"/>
      <c r="OVT2566" s="77"/>
      <c r="OVU2566" s="77"/>
      <c r="OVV2566" s="77"/>
      <c r="OVW2566" s="77"/>
      <c r="OVX2566" s="77"/>
      <c r="OVY2566" s="77"/>
      <c r="OVZ2566" s="77"/>
      <c r="OWA2566" s="77"/>
      <c r="OWB2566" s="77"/>
      <c r="OWC2566" s="77"/>
      <c r="OWD2566" s="77"/>
      <c r="OWE2566" s="77"/>
      <c r="OWF2566" s="77"/>
      <c r="OWG2566" s="77"/>
      <c r="OWH2566" s="77"/>
      <c r="OWI2566" s="77"/>
      <c r="OWJ2566" s="77"/>
      <c r="OWK2566" s="77"/>
      <c r="OWL2566" s="77"/>
      <c r="OWM2566" s="77"/>
      <c r="OWN2566" s="77"/>
      <c r="OWO2566" s="77"/>
      <c r="OWP2566" s="77"/>
      <c r="OWQ2566" s="77"/>
      <c r="OWR2566" s="77"/>
      <c r="OWS2566" s="77"/>
      <c r="OWT2566" s="77"/>
      <c r="OWU2566" s="77"/>
      <c r="OWV2566" s="77"/>
      <c r="OWW2566" s="77"/>
      <c r="OWX2566" s="77"/>
      <c r="OWY2566" s="77"/>
      <c r="OWZ2566" s="77"/>
      <c r="OXA2566" s="77"/>
      <c r="OXB2566" s="77"/>
      <c r="OXC2566" s="77"/>
      <c r="OXD2566" s="77"/>
      <c r="OXE2566" s="77"/>
      <c r="OXF2566" s="77"/>
      <c r="OXG2566" s="77"/>
      <c r="OXH2566" s="77"/>
      <c r="OXI2566" s="77"/>
      <c r="OXJ2566" s="77"/>
      <c r="OXK2566" s="77"/>
      <c r="OXL2566" s="77"/>
      <c r="OXM2566" s="77"/>
      <c r="OXN2566" s="77"/>
      <c r="OXO2566" s="77"/>
      <c r="OXP2566" s="77"/>
      <c r="OXQ2566" s="77"/>
      <c r="OXR2566" s="77"/>
      <c r="OXS2566" s="77"/>
      <c r="OXT2566" s="77"/>
      <c r="OXU2566" s="77"/>
      <c r="OXV2566" s="77"/>
      <c r="OXW2566" s="77"/>
      <c r="OXX2566" s="77"/>
      <c r="OXY2566" s="77"/>
      <c r="OXZ2566" s="77"/>
      <c r="OYA2566" s="77"/>
      <c r="OYB2566" s="77"/>
      <c r="OYC2566" s="77"/>
      <c r="OYD2566" s="77"/>
      <c r="OYE2566" s="77"/>
      <c r="OYF2566" s="77"/>
      <c r="OYG2566" s="77"/>
      <c r="OYH2566" s="77"/>
      <c r="OYI2566" s="77"/>
      <c r="OYJ2566" s="77"/>
      <c r="OYK2566" s="77"/>
      <c r="OYL2566" s="77"/>
      <c r="OYM2566" s="77"/>
      <c r="OYN2566" s="77"/>
      <c r="OYO2566" s="77"/>
      <c r="OYP2566" s="77"/>
      <c r="OYQ2566" s="77"/>
      <c r="OYR2566" s="77"/>
      <c r="OYS2566" s="77"/>
      <c r="OYT2566" s="77"/>
      <c r="OYU2566" s="77"/>
      <c r="OYV2566" s="77"/>
      <c r="OYW2566" s="77"/>
      <c r="OYX2566" s="77"/>
      <c r="OYY2566" s="77"/>
      <c r="OYZ2566" s="77"/>
      <c r="OZA2566" s="77"/>
      <c r="OZB2566" s="77"/>
      <c r="OZC2566" s="77"/>
      <c r="OZD2566" s="77"/>
      <c r="OZE2566" s="77"/>
      <c r="OZF2566" s="77"/>
      <c r="OZG2566" s="77"/>
      <c r="OZH2566" s="77"/>
      <c r="OZI2566" s="77"/>
      <c r="OZJ2566" s="77"/>
      <c r="OZK2566" s="77"/>
      <c r="OZL2566" s="77"/>
      <c r="OZM2566" s="77"/>
      <c r="OZN2566" s="77"/>
      <c r="OZO2566" s="77"/>
      <c r="OZP2566" s="77"/>
      <c r="OZQ2566" s="77"/>
      <c r="OZR2566" s="77"/>
      <c r="OZS2566" s="77"/>
      <c r="OZT2566" s="77"/>
      <c r="OZU2566" s="77"/>
      <c r="OZV2566" s="77"/>
      <c r="OZW2566" s="77"/>
      <c r="OZX2566" s="77"/>
      <c r="OZY2566" s="77"/>
      <c r="OZZ2566" s="77"/>
      <c r="PAA2566" s="77"/>
      <c r="PAB2566" s="77"/>
      <c r="PAC2566" s="77"/>
      <c r="PAD2566" s="77"/>
      <c r="PAE2566" s="77"/>
      <c r="PAF2566" s="77"/>
      <c r="PAG2566" s="77"/>
      <c r="PAH2566" s="77"/>
      <c r="PAI2566" s="77"/>
      <c r="PAJ2566" s="77"/>
      <c r="PAK2566" s="77"/>
      <c r="PAL2566" s="77"/>
      <c r="PAM2566" s="77"/>
      <c r="PAN2566" s="77"/>
      <c r="PAO2566" s="77"/>
      <c r="PAP2566" s="77"/>
      <c r="PAQ2566" s="77"/>
      <c r="PAR2566" s="77"/>
      <c r="PAS2566" s="77"/>
      <c r="PAT2566" s="77"/>
      <c r="PAU2566" s="77"/>
      <c r="PAV2566" s="77"/>
      <c r="PAW2566" s="77"/>
      <c r="PAX2566" s="77"/>
      <c r="PAY2566" s="77"/>
      <c r="PAZ2566" s="77"/>
      <c r="PBA2566" s="77"/>
      <c r="PBB2566" s="77"/>
      <c r="PBC2566" s="77"/>
      <c r="PBD2566" s="77"/>
      <c r="PBE2566" s="77"/>
      <c r="PBF2566" s="77"/>
      <c r="PBG2566" s="77"/>
      <c r="PBH2566" s="77"/>
      <c r="PBI2566" s="77"/>
      <c r="PBJ2566" s="77"/>
      <c r="PBK2566" s="77"/>
      <c r="PBL2566" s="77"/>
      <c r="PBM2566" s="77"/>
      <c r="PBN2566" s="77"/>
      <c r="PBO2566" s="77"/>
      <c r="PBP2566" s="77"/>
      <c r="PBQ2566" s="77"/>
      <c r="PBR2566" s="77"/>
      <c r="PBS2566" s="77"/>
      <c r="PBT2566" s="77"/>
      <c r="PBU2566" s="77"/>
      <c r="PBV2566" s="77"/>
      <c r="PBW2566" s="77"/>
      <c r="PBX2566" s="77"/>
      <c r="PBY2566" s="77"/>
      <c r="PBZ2566" s="77"/>
      <c r="PCA2566" s="77"/>
      <c r="PCB2566" s="77"/>
      <c r="PCC2566" s="77"/>
      <c r="PCD2566" s="77"/>
      <c r="PCE2566" s="77"/>
      <c r="PCF2566" s="77"/>
      <c r="PCG2566" s="77"/>
      <c r="PCH2566" s="77"/>
      <c r="PCI2566" s="77"/>
      <c r="PCJ2566" s="77"/>
      <c r="PCK2566" s="77"/>
      <c r="PCL2566" s="77"/>
      <c r="PCM2566" s="77"/>
      <c r="PCN2566" s="77"/>
      <c r="PCO2566" s="77"/>
      <c r="PCP2566" s="77"/>
      <c r="PCQ2566" s="77"/>
      <c r="PCR2566" s="77"/>
      <c r="PCS2566" s="77"/>
      <c r="PCT2566" s="77"/>
      <c r="PCU2566" s="77"/>
      <c r="PCV2566" s="77"/>
      <c r="PCW2566" s="77"/>
      <c r="PCX2566" s="77"/>
      <c r="PCY2566" s="77"/>
      <c r="PCZ2566" s="77"/>
      <c r="PDA2566" s="77"/>
      <c r="PDB2566" s="77"/>
      <c r="PDC2566" s="77"/>
      <c r="PDD2566" s="77"/>
      <c r="PDE2566" s="77"/>
      <c r="PDF2566" s="77"/>
      <c r="PDG2566" s="77"/>
      <c r="PDH2566" s="77"/>
      <c r="PDI2566" s="77"/>
      <c r="PDJ2566" s="77"/>
      <c r="PDK2566" s="77"/>
      <c r="PDL2566" s="77"/>
      <c r="PDM2566" s="77"/>
      <c r="PDN2566" s="77"/>
      <c r="PDO2566" s="77"/>
      <c r="PDP2566" s="77"/>
      <c r="PDQ2566" s="77"/>
      <c r="PDR2566" s="77"/>
      <c r="PDS2566" s="77"/>
      <c r="PDT2566" s="77"/>
      <c r="PDU2566" s="77"/>
      <c r="PDV2566" s="77"/>
      <c r="PDW2566" s="77"/>
      <c r="PDX2566" s="77"/>
      <c r="PDY2566" s="77"/>
      <c r="PDZ2566" s="77"/>
      <c r="PEA2566" s="77"/>
      <c r="PEB2566" s="77"/>
      <c r="PEC2566" s="77"/>
      <c r="PED2566" s="77"/>
      <c r="PEE2566" s="77"/>
      <c r="PEF2566" s="77"/>
      <c r="PEG2566" s="77"/>
      <c r="PEH2566" s="77"/>
      <c r="PEI2566" s="77"/>
      <c r="PEJ2566" s="77"/>
      <c r="PEK2566" s="77"/>
      <c r="PEL2566" s="77"/>
      <c r="PEM2566" s="77"/>
      <c r="PEN2566" s="77"/>
      <c r="PEO2566" s="77"/>
      <c r="PEP2566" s="77"/>
      <c r="PEQ2566" s="77"/>
      <c r="PER2566" s="77"/>
      <c r="PES2566" s="77"/>
      <c r="PET2566" s="77"/>
      <c r="PEU2566" s="77"/>
      <c r="PEV2566" s="77"/>
      <c r="PEW2566" s="77"/>
      <c r="PEX2566" s="77"/>
      <c r="PEY2566" s="77"/>
      <c r="PEZ2566" s="77"/>
      <c r="PFA2566" s="77"/>
      <c r="PFB2566" s="77"/>
      <c r="PFC2566" s="77"/>
      <c r="PFD2566" s="77"/>
      <c r="PFE2566" s="77"/>
      <c r="PFF2566" s="77"/>
      <c r="PFG2566" s="77"/>
      <c r="PFH2566" s="77"/>
      <c r="PFI2566" s="77"/>
      <c r="PFJ2566" s="77"/>
      <c r="PFK2566" s="77"/>
      <c r="PFL2566" s="77"/>
      <c r="PFM2566" s="77"/>
      <c r="PFN2566" s="77"/>
      <c r="PFO2566" s="77"/>
      <c r="PFP2566" s="77"/>
      <c r="PFQ2566" s="77"/>
      <c r="PFR2566" s="77"/>
      <c r="PFS2566" s="77"/>
      <c r="PFT2566" s="77"/>
      <c r="PFU2566" s="77"/>
      <c r="PFV2566" s="77"/>
      <c r="PFW2566" s="77"/>
      <c r="PFX2566" s="77"/>
      <c r="PFY2566" s="77"/>
      <c r="PFZ2566" s="77"/>
      <c r="PGA2566" s="77"/>
      <c r="PGB2566" s="77"/>
      <c r="PGC2566" s="77"/>
      <c r="PGD2566" s="77"/>
      <c r="PGE2566" s="77"/>
      <c r="PGF2566" s="77"/>
      <c r="PGG2566" s="77"/>
      <c r="PGH2566" s="77"/>
      <c r="PGI2566" s="77"/>
      <c r="PGJ2566" s="77"/>
      <c r="PGK2566" s="77"/>
      <c r="PGL2566" s="77"/>
      <c r="PGM2566" s="77"/>
      <c r="PGN2566" s="77"/>
      <c r="PGO2566" s="77"/>
      <c r="PGP2566" s="77"/>
      <c r="PGQ2566" s="77"/>
      <c r="PGR2566" s="77"/>
      <c r="PGS2566" s="77"/>
      <c r="PGT2566" s="77"/>
      <c r="PGU2566" s="77"/>
      <c r="PGV2566" s="77"/>
      <c r="PGW2566" s="77"/>
      <c r="PGX2566" s="77"/>
      <c r="PGY2566" s="77"/>
      <c r="PGZ2566" s="77"/>
      <c r="PHA2566" s="77"/>
      <c r="PHB2566" s="77"/>
      <c r="PHC2566" s="77"/>
      <c r="PHD2566" s="77"/>
      <c r="PHE2566" s="77"/>
      <c r="PHF2566" s="77"/>
      <c r="PHG2566" s="77"/>
      <c r="PHH2566" s="77"/>
      <c r="PHI2566" s="77"/>
      <c r="PHJ2566" s="77"/>
      <c r="PHK2566" s="77"/>
      <c r="PHL2566" s="77"/>
      <c r="PHM2566" s="77"/>
      <c r="PHN2566" s="77"/>
      <c r="PHO2566" s="77"/>
      <c r="PHP2566" s="77"/>
      <c r="PHQ2566" s="77"/>
      <c r="PHR2566" s="77"/>
      <c r="PHS2566" s="77"/>
      <c r="PHT2566" s="77"/>
      <c r="PHU2566" s="77"/>
      <c r="PHV2566" s="77"/>
      <c r="PHW2566" s="77"/>
      <c r="PHX2566" s="77"/>
      <c r="PHY2566" s="77"/>
      <c r="PHZ2566" s="77"/>
      <c r="PIA2566" s="77"/>
      <c r="PIB2566" s="77"/>
      <c r="PIC2566" s="77"/>
      <c r="PID2566" s="77"/>
      <c r="PIE2566" s="77"/>
      <c r="PIF2566" s="77"/>
      <c r="PIG2566" s="77"/>
      <c r="PIH2566" s="77"/>
      <c r="PII2566" s="77"/>
      <c r="PIJ2566" s="77"/>
      <c r="PIK2566" s="77"/>
      <c r="PIL2566" s="77"/>
      <c r="PIM2566" s="77"/>
      <c r="PIN2566" s="77"/>
      <c r="PIO2566" s="77"/>
      <c r="PIP2566" s="77"/>
      <c r="PIQ2566" s="77"/>
      <c r="PIR2566" s="77"/>
      <c r="PIS2566" s="77"/>
      <c r="PIT2566" s="77"/>
      <c r="PIU2566" s="77"/>
      <c r="PIV2566" s="77"/>
      <c r="PIW2566" s="77"/>
      <c r="PIX2566" s="77"/>
      <c r="PIY2566" s="77"/>
      <c r="PIZ2566" s="77"/>
      <c r="PJA2566" s="77"/>
      <c r="PJB2566" s="77"/>
      <c r="PJC2566" s="77"/>
      <c r="PJD2566" s="77"/>
      <c r="PJE2566" s="77"/>
      <c r="PJF2566" s="77"/>
      <c r="PJG2566" s="77"/>
      <c r="PJH2566" s="77"/>
      <c r="PJI2566" s="77"/>
      <c r="PJJ2566" s="77"/>
      <c r="PJK2566" s="77"/>
      <c r="PJL2566" s="77"/>
      <c r="PJM2566" s="77"/>
      <c r="PJN2566" s="77"/>
      <c r="PJO2566" s="77"/>
      <c r="PJP2566" s="77"/>
      <c r="PJQ2566" s="77"/>
      <c r="PJR2566" s="77"/>
      <c r="PJS2566" s="77"/>
      <c r="PJT2566" s="77"/>
      <c r="PJU2566" s="77"/>
      <c r="PJV2566" s="77"/>
      <c r="PJW2566" s="77"/>
      <c r="PJX2566" s="77"/>
      <c r="PJY2566" s="77"/>
      <c r="PJZ2566" s="77"/>
      <c r="PKA2566" s="77"/>
      <c r="PKB2566" s="77"/>
      <c r="PKC2566" s="77"/>
      <c r="PKD2566" s="77"/>
      <c r="PKE2566" s="77"/>
      <c r="PKF2566" s="77"/>
      <c r="PKG2566" s="77"/>
      <c r="PKH2566" s="77"/>
      <c r="PKI2566" s="77"/>
      <c r="PKJ2566" s="77"/>
      <c r="PKK2566" s="77"/>
      <c r="PKL2566" s="77"/>
      <c r="PKM2566" s="77"/>
      <c r="PKN2566" s="77"/>
      <c r="PKO2566" s="77"/>
      <c r="PKP2566" s="77"/>
      <c r="PKQ2566" s="77"/>
      <c r="PKR2566" s="77"/>
      <c r="PKS2566" s="77"/>
      <c r="PKT2566" s="77"/>
      <c r="PKU2566" s="77"/>
      <c r="PKV2566" s="77"/>
      <c r="PKW2566" s="77"/>
      <c r="PKX2566" s="77"/>
      <c r="PKY2566" s="77"/>
      <c r="PKZ2566" s="77"/>
      <c r="PLA2566" s="77"/>
      <c r="PLB2566" s="77"/>
      <c r="PLC2566" s="77"/>
      <c r="PLD2566" s="77"/>
      <c r="PLE2566" s="77"/>
      <c r="PLF2566" s="77"/>
      <c r="PLG2566" s="77"/>
      <c r="PLH2566" s="77"/>
      <c r="PLI2566" s="77"/>
      <c r="PLJ2566" s="77"/>
      <c r="PLK2566" s="77"/>
      <c r="PLL2566" s="77"/>
      <c r="PLM2566" s="77"/>
      <c r="PLN2566" s="77"/>
      <c r="PLO2566" s="77"/>
      <c r="PLP2566" s="77"/>
      <c r="PLQ2566" s="77"/>
      <c r="PLR2566" s="77"/>
      <c r="PLS2566" s="77"/>
      <c r="PLT2566" s="77"/>
      <c r="PLU2566" s="77"/>
      <c r="PLV2566" s="77"/>
      <c r="PLW2566" s="77"/>
      <c r="PLX2566" s="77"/>
      <c r="PLY2566" s="77"/>
      <c r="PLZ2566" s="77"/>
      <c r="PMA2566" s="77"/>
      <c r="PMB2566" s="77"/>
      <c r="PMC2566" s="77"/>
      <c r="PMD2566" s="77"/>
      <c r="PME2566" s="77"/>
      <c r="PMF2566" s="77"/>
      <c r="PMG2566" s="77"/>
      <c r="PMH2566" s="77"/>
      <c r="PMI2566" s="77"/>
      <c r="PMJ2566" s="77"/>
      <c r="PMK2566" s="77"/>
      <c r="PML2566" s="77"/>
      <c r="PMM2566" s="77"/>
      <c r="PMN2566" s="77"/>
      <c r="PMO2566" s="77"/>
      <c r="PMP2566" s="77"/>
      <c r="PMQ2566" s="77"/>
      <c r="PMR2566" s="77"/>
      <c r="PMS2566" s="77"/>
      <c r="PMT2566" s="77"/>
      <c r="PMU2566" s="77"/>
      <c r="PMV2566" s="77"/>
      <c r="PMW2566" s="77"/>
      <c r="PMX2566" s="77"/>
      <c r="PMY2566" s="77"/>
      <c r="PMZ2566" s="77"/>
      <c r="PNA2566" s="77"/>
      <c r="PNB2566" s="77"/>
      <c r="PNC2566" s="77"/>
      <c r="PND2566" s="77"/>
      <c r="PNE2566" s="77"/>
      <c r="PNF2566" s="77"/>
      <c r="PNG2566" s="77"/>
      <c r="PNH2566" s="77"/>
      <c r="PNI2566" s="77"/>
      <c r="PNJ2566" s="77"/>
      <c r="PNK2566" s="77"/>
      <c r="PNL2566" s="77"/>
      <c r="PNM2566" s="77"/>
      <c r="PNN2566" s="77"/>
      <c r="PNO2566" s="77"/>
      <c r="PNP2566" s="77"/>
      <c r="PNQ2566" s="77"/>
      <c r="PNR2566" s="77"/>
      <c r="PNS2566" s="77"/>
      <c r="PNT2566" s="77"/>
      <c r="PNU2566" s="77"/>
      <c r="PNV2566" s="77"/>
      <c r="PNW2566" s="77"/>
      <c r="PNX2566" s="77"/>
      <c r="PNY2566" s="77"/>
      <c r="PNZ2566" s="77"/>
      <c r="POA2566" s="77"/>
      <c r="POB2566" s="77"/>
      <c r="POC2566" s="77"/>
      <c r="POD2566" s="77"/>
      <c r="POE2566" s="77"/>
      <c r="POF2566" s="77"/>
      <c r="POG2566" s="77"/>
      <c r="POH2566" s="77"/>
      <c r="POI2566" s="77"/>
      <c r="POJ2566" s="77"/>
      <c r="POK2566" s="77"/>
      <c r="POL2566" s="77"/>
      <c r="POM2566" s="77"/>
      <c r="PON2566" s="77"/>
      <c r="POO2566" s="77"/>
      <c r="POP2566" s="77"/>
      <c r="POQ2566" s="77"/>
      <c r="POR2566" s="77"/>
      <c r="POS2566" s="77"/>
      <c r="POT2566" s="77"/>
      <c r="POU2566" s="77"/>
      <c r="POV2566" s="77"/>
      <c r="POW2566" s="77"/>
      <c r="POX2566" s="77"/>
      <c r="POY2566" s="77"/>
      <c r="POZ2566" s="77"/>
      <c r="PPA2566" s="77"/>
      <c r="PPB2566" s="77"/>
      <c r="PPC2566" s="77"/>
      <c r="PPD2566" s="77"/>
      <c r="PPE2566" s="77"/>
      <c r="PPF2566" s="77"/>
      <c r="PPG2566" s="77"/>
      <c r="PPH2566" s="77"/>
      <c r="PPI2566" s="77"/>
      <c r="PPJ2566" s="77"/>
      <c r="PPK2566" s="77"/>
      <c r="PPL2566" s="77"/>
      <c r="PPM2566" s="77"/>
      <c r="PPN2566" s="77"/>
      <c r="PPO2566" s="77"/>
      <c r="PPP2566" s="77"/>
      <c r="PPQ2566" s="77"/>
      <c r="PPR2566" s="77"/>
      <c r="PPS2566" s="77"/>
      <c r="PPT2566" s="77"/>
      <c r="PPU2566" s="77"/>
      <c r="PPV2566" s="77"/>
      <c r="PPW2566" s="77"/>
      <c r="PPX2566" s="77"/>
      <c r="PPY2566" s="77"/>
      <c r="PPZ2566" s="77"/>
      <c r="PQA2566" s="77"/>
      <c r="PQB2566" s="77"/>
      <c r="PQC2566" s="77"/>
      <c r="PQD2566" s="77"/>
      <c r="PQE2566" s="77"/>
      <c r="PQF2566" s="77"/>
      <c r="PQG2566" s="77"/>
      <c r="PQH2566" s="77"/>
      <c r="PQI2566" s="77"/>
      <c r="PQJ2566" s="77"/>
      <c r="PQK2566" s="77"/>
      <c r="PQL2566" s="77"/>
      <c r="PQM2566" s="77"/>
      <c r="PQN2566" s="77"/>
      <c r="PQO2566" s="77"/>
      <c r="PQP2566" s="77"/>
      <c r="PQQ2566" s="77"/>
      <c r="PQR2566" s="77"/>
      <c r="PQS2566" s="77"/>
      <c r="PQT2566" s="77"/>
      <c r="PQU2566" s="77"/>
      <c r="PQV2566" s="77"/>
      <c r="PQW2566" s="77"/>
      <c r="PQX2566" s="77"/>
      <c r="PQY2566" s="77"/>
      <c r="PQZ2566" s="77"/>
      <c r="PRA2566" s="77"/>
      <c r="PRB2566" s="77"/>
      <c r="PRC2566" s="77"/>
      <c r="PRD2566" s="77"/>
      <c r="PRE2566" s="77"/>
      <c r="PRF2566" s="77"/>
      <c r="PRG2566" s="77"/>
      <c r="PRH2566" s="77"/>
      <c r="PRI2566" s="77"/>
      <c r="PRJ2566" s="77"/>
      <c r="PRK2566" s="77"/>
      <c r="PRL2566" s="77"/>
      <c r="PRM2566" s="77"/>
      <c r="PRN2566" s="77"/>
      <c r="PRO2566" s="77"/>
      <c r="PRP2566" s="77"/>
      <c r="PRQ2566" s="77"/>
      <c r="PRR2566" s="77"/>
      <c r="PRS2566" s="77"/>
      <c r="PRT2566" s="77"/>
      <c r="PRU2566" s="77"/>
      <c r="PRV2566" s="77"/>
      <c r="PRW2566" s="77"/>
      <c r="PRX2566" s="77"/>
      <c r="PRY2566" s="77"/>
      <c r="PRZ2566" s="77"/>
      <c r="PSA2566" s="77"/>
      <c r="PSB2566" s="77"/>
      <c r="PSC2566" s="77"/>
      <c r="PSD2566" s="77"/>
      <c r="PSE2566" s="77"/>
      <c r="PSF2566" s="77"/>
      <c r="PSG2566" s="77"/>
      <c r="PSH2566" s="77"/>
      <c r="PSI2566" s="77"/>
      <c r="PSJ2566" s="77"/>
      <c r="PSK2566" s="77"/>
      <c r="PSL2566" s="77"/>
      <c r="PSM2566" s="77"/>
      <c r="PSN2566" s="77"/>
      <c r="PSO2566" s="77"/>
      <c r="PSP2566" s="77"/>
      <c r="PSQ2566" s="77"/>
      <c r="PSR2566" s="77"/>
      <c r="PSS2566" s="77"/>
      <c r="PST2566" s="77"/>
      <c r="PSU2566" s="77"/>
      <c r="PSV2566" s="77"/>
      <c r="PSW2566" s="77"/>
      <c r="PSX2566" s="77"/>
      <c r="PSY2566" s="77"/>
      <c r="PSZ2566" s="77"/>
      <c r="PTA2566" s="77"/>
      <c r="PTB2566" s="77"/>
      <c r="PTC2566" s="77"/>
      <c r="PTD2566" s="77"/>
      <c r="PTE2566" s="77"/>
      <c r="PTF2566" s="77"/>
      <c r="PTG2566" s="77"/>
      <c r="PTH2566" s="77"/>
      <c r="PTI2566" s="77"/>
      <c r="PTJ2566" s="77"/>
      <c r="PTK2566" s="77"/>
      <c r="PTL2566" s="77"/>
      <c r="PTM2566" s="77"/>
      <c r="PTN2566" s="77"/>
      <c r="PTO2566" s="77"/>
      <c r="PTP2566" s="77"/>
      <c r="PTQ2566" s="77"/>
      <c r="PTR2566" s="77"/>
      <c r="PTS2566" s="77"/>
      <c r="PTT2566" s="77"/>
      <c r="PTU2566" s="77"/>
      <c r="PTV2566" s="77"/>
      <c r="PTW2566" s="77"/>
      <c r="PTX2566" s="77"/>
      <c r="PTY2566" s="77"/>
      <c r="PTZ2566" s="77"/>
      <c r="PUA2566" s="77"/>
      <c r="PUB2566" s="77"/>
      <c r="PUC2566" s="77"/>
      <c r="PUD2566" s="77"/>
      <c r="PUE2566" s="77"/>
      <c r="PUF2566" s="77"/>
      <c r="PUG2566" s="77"/>
      <c r="PUH2566" s="77"/>
      <c r="PUI2566" s="77"/>
      <c r="PUJ2566" s="77"/>
      <c r="PUK2566" s="77"/>
      <c r="PUL2566" s="77"/>
      <c r="PUM2566" s="77"/>
      <c r="PUN2566" s="77"/>
      <c r="PUO2566" s="77"/>
      <c r="PUP2566" s="77"/>
      <c r="PUQ2566" s="77"/>
      <c r="PUR2566" s="77"/>
      <c r="PUS2566" s="77"/>
      <c r="PUT2566" s="77"/>
      <c r="PUU2566" s="77"/>
      <c r="PUV2566" s="77"/>
      <c r="PUW2566" s="77"/>
      <c r="PUX2566" s="77"/>
      <c r="PUY2566" s="77"/>
      <c r="PUZ2566" s="77"/>
      <c r="PVA2566" s="77"/>
      <c r="PVB2566" s="77"/>
      <c r="PVC2566" s="77"/>
      <c r="PVD2566" s="77"/>
      <c r="PVE2566" s="77"/>
      <c r="PVF2566" s="77"/>
      <c r="PVG2566" s="77"/>
      <c r="PVH2566" s="77"/>
      <c r="PVI2566" s="77"/>
      <c r="PVJ2566" s="77"/>
      <c r="PVK2566" s="77"/>
      <c r="PVL2566" s="77"/>
      <c r="PVM2566" s="77"/>
      <c r="PVN2566" s="77"/>
      <c r="PVO2566" s="77"/>
      <c r="PVP2566" s="77"/>
      <c r="PVQ2566" s="77"/>
      <c r="PVR2566" s="77"/>
      <c r="PVS2566" s="77"/>
      <c r="PVT2566" s="77"/>
      <c r="PVU2566" s="77"/>
      <c r="PVV2566" s="77"/>
      <c r="PVW2566" s="77"/>
      <c r="PVX2566" s="77"/>
      <c r="PVY2566" s="77"/>
      <c r="PVZ2566" s="77"/>
      <c r="PWA2566" s="77"/>
      <c r="PWB2566" s="77"/>
      <c r="PWC2566" s="77"/>
      <c r="PWD2566" s="77"/>
      <c r="PWE2566" s="77"/>
      <c r="PWF2566" s="77"/>
      <c r="PWG2566" s="77"/>
      <c r="PWH2566" s="77"/>
      <c r="PWI2566" s="77"/>
      <c r="PWJ2566" s="77"/>
      <c r="PWK2566" s="77"/>
      <c r="PWL2566" s="77"/>
      <c r="PWM2566" s="77"/>
      <c r="PWN2566" s="77"/>
      <c r="PWO2566" s="77"/>
      <c r="PWP2566" s="77"/>
      <c r="PWQ2566" s="77"/>
      <c r="PWR2566" s="77"/>
      <c r="PWS2566" s="77"/>
      <c r="PWT2566" s="77"/>
      <c r="PWU2566" s="77"/>
      <c r="PWV2566" s="77"/>
      <c r="PWW2566" s="77"/>
      <c r="PWX2566" s="77"/>
      <c r="PWY2566" s="77"/>
      <c r="PWZ2566" s="77"/>
      <c r="PXA2566" s="77"/>
      <c r="PXB2566" s="77"/>
      <c r="PXC2566" s="77"/>
      <c r="PXD2566" s="77"/>
      <c r="PXE2566" s="77"/>
      <c r="PXF2566" s="77"/>
      <c r="PXG2566" s="77"/>
      <c r="PXH2566" s="77"/>
      <c r="PXI2566" s="77"/>
      <c r="PXJ2566" s="77"/>
      <c r="PXK2566" s="77"/>
      <c r="PXL2566" s="77"/>
      <c r="PXM2566" s="77"/>
      <c r="PXN2566" s="77"/>
      <c r="PXO2566" s="77"/>
      <c r="PXP2566" s="77"/>
      <c r="PXQ2566" s="77"/>
      <c r="PXR2566" s="77"/>
      <c r="PXS2566" s="77"/>
      <c r="PXT2566" s="77"/>
      <c r="PXU2566" s="77"/>
      <c r="PXV2566" s="77"/>
      <c r="PXW2566" s="77"/>
      <c r="PXX2566" s="77"/>
      <c r="PXY2566" s="77"/>
      <c r="PXZ2566" s="77"/>
      <c r="PYA2566" s="77"/>
      <c r="PYB2566" s="77"/>
      <c r="PYC2566" s="77"/>
      <c r="PYD2566" s="77"/>
      <c r="PYE2566" s="77"/>
      <c r="PYF2566" s="77"/>
      <c r="PYG2566" s="77"/>
      <c r="PYH2566" s="77"/>
      <c r="PYI2566" s="77"/>
      <c r="PYJ2566" s="77"/>
      <c r="PYK2566" s="77"/>
      <c r="PYL2566" s="77"/>
      <c r="PYM2566" s="77"/>
      <c r="PYN2566" s="77"/>
      <c r="PYO2566" s="77"/>
      <c r="PYP2566" s="77"/>
      <c r="PYQ2566" s="77"/>
      <c r="PYR2566" s="77"/>
      <c r="PYS2566" s="77"/>
      <c r="PYT2566" s="77"/>
      <c r="PYU2566" s="77"/>
      <c r="PYV2566" s="77"/>
      <c r="PYW2566" s="77"/>
      <c r="PYX2566" s="77"/>
      <c r="PYY2566" s="77"/>
      <c r="PYZ2566" s="77"/>
      <c r="PZA2566" s="77"/>
      <c r="PZB2566" s="77"/>
      <c r="PZC2566" s="77"/>
      <c r="PZD2566" s="77"/>
      <c r="PZE2566" s="77"/>
      <c r="PZF2566" s="77"/>
      <c r="PZG2566" s="77"/>
      <c r="PZH2566" s="77"/>
      <c r="PZI2566" s="77"/>
      <c r="PZJ2566" s="77"/>
      <c r="PZK2566" s="77"/>
      <c r="PZL2566" s="77"/>
      <c r="PZM2566" s="77"/>
      <c r="PZN2566" s="77"/>
      <c r="PZO2566" s="77"/>
      <c r="PZP2566" s="77"/>
      <c r="PZQ2566" s="77"/>
      <c r="PZR2566" s="77"/>
      <c r="PZS2566" s="77"/>
      <c r="PZT2566" s="77"/>
      <c r="PZU2566" s="77"/>
      <c r="PZV2566" s="77"/>
      <c r="PZW2566" s="77"/>
      <c r="PZX2566" s="77"/>
      <c r="PZY2566" s="77"/>
      <c r="PZZ2566" s="77"/>
      <c r="QAA2566" s="77"/>
      <c r="QAB2566" s="77"/>
      <c r="QAC2566" s="77"/>
      <c r="QAD2566" s="77"/>
      <c r="QAE2566" s="77"/>
      <c r="QAF2566" s="77"/>
      <c r="QAG2566" s="77"/>
      <c r="QAH2566" s="77"/>
      <c r="QAI2566" s="77"/>
      <c r="QAJ2566" s="77"/>
      <c r="QAK2566" s="77"/>
      <c r="QAL2566" s="77"/>
      <c r="QAM2566" s="77"/>
      <c r="QAN2566" s="77"/>
      <c r="QAO2566" s="77"/>
      <c r="QAP2566" s="77"/>
      <c r="QAQ2566" s="77"/>
      <c r="QAR2566" s="77"/>
      <c r="QAS2566" s="77"/>
      <c r="QAT2566" s="77"/>
      <c r="QAU2566" s="77"/>
      <c r="QAV2566" s="77"/>
      <c r="QAW2566" s="77"/>
      <c r="QAX2566" s="77"/>
      <c r="QAY2566" s="77"/>
      <c r="QAZ2566" s="77"/>
      <c r="QBA2566" s="77"/>
      <c r="QBB2566" s="77"/>
      <c r="QBC2566" s="77"/>
      <c r="QBD2566" s="77"/>
      <c r="QBE2566" s="77"/>
      <c r="QBF2566" s="77"/>
      <c r="QBG2566" s="77"/>
      <c r="QBH2566" s="77"/>
      <c r="QBI2566" s="77"/>
      <c r="QBJ2566" s="77"/>
      <c r="QBK2566" s="77"/>
      <c r="QBL2566" s="77"/>
      <c r="QBM2566" s="77"/>
      <c r="QBN2566" s="77"/>
      <c r="QBO2566" s="77"/>
      <c r="QBP2566" s="77"/>
      <c r="QBQ2566" s="77"/>
      <c r="QBR2566" s="77"/>
      <c r="QBS2566" s="77"/>
      <c r="QBT2566" s="77"/>
      <c r="QBU2566" s="77"/>
      <c r="QBV2566" s="77"/>
      <c r="QBW2566" s="77"/>
      <c r="QBX2566" s="77"/>
      <c r="QBY2566" s="77"/>
      <c r="QBZ2566" s="77"/>
      <c r="QCA2566" s="77"/>
      <c r="QCB2566" s="77"/>
      <c r="QCC2566" s="77"/>
      <c r="QCD2566" s="77"/>
      <c r="QCE2566" s="77"/>
      <c r="QCF2566" s="77"/>
      <c r="QCG2566" s="77"/>
      <c r="QCH2566" s="77"/>
      <c r="QCI2566" s="77"/>
      <c r="QCJ2566" s="77"/>
      <c r="QCK2566" s="77"/>
      <c r="QCL2566" s="77"/>
      <c r="QCM2566" s="77"/>
      <c r="QCN2566" s="77"/>
      <c r="QCO2566" s="77"/>
      <c r="QCP2566" s="77"/>
      <c r="QCQ2566" s="77"/>
      <c r="QCR2566" s="77"/>
      <c r="QCS2566" s="77"/>
      <c r="QCT2566" s="77"/>
      <c r="QCU2566" s="77"/>
      <c r="QCV2566" s="77"/>
      <c r="QCW2566" s="77"/>
      <c r="QCX2566" s="77"/>
      <c r="QCY2566" s="77"/>
      <c r="QCZ2566" s="77"/>
      <c r="QDA2566" s="77"/>
      <c r="QDB2566" s="77"/>
      <c r="QDC2566" s="77"/>
      <c r="QDD2566" s="77"/>
      <c r="QDE2566" s="77"/>
      <c r="QDF2566" s="77"/>
      <c r="QDG2566" s="77"/>
      <c r="QDH2566" s="77"/>
      <c r="QDI2566" s="77"/>
      <c r="QDJ2566" s="77"/>
      <c r="QDK2566" s="77"/>
      <c r="QDL2566" s="77"/>
      <c r="QDM2566" s="77"/>
      <c r="QDN2566" s="77"/>
      <c r="QDO2566" s="77"/>
      <c r="QDP2566" s="77"/>
      <c r="QDQ2566" s="77"/>
      <c r="QDR2566" s="77"/>
      <c r="QDS2566" s="77"/>
      <c r="QDT2566" s="77"/>
      <c r="QDU2566" s="77"/>
      <c r="QDV2566" s="77"/>
      <c r="QDW2566" s="77"/>
      <c r="QDX2566" s="77"/>
      <c r="QDY2566" s="77"/>
      <c r="QDZ2566" s="77"/>
      <c r="QEA2566" s="77"/>
      <c r="QEB2566" s="77"/>
      <c r="QEC2566" s="77"/>
      <c r="QED2566" s="77"/>
      <c r="QEE2566" s="77"/>
      <c r="QEF2566" s="77"/>
      <c r="QEG2566" s="77"/>
      <c r="QEH2566" s="77"/>
      <c r="QEI2566" s="77"/>
      <c r="QEJ2566" s="77"/>
      <c r="QEK2566" s="77"/>
      <c r="QEL2566" s="77"/>
      <c r="QEM2566" s="77"/>
      <c r="QEN2566" s="77"/>
      <c r="QEO2566" s="77"/>
      <c r="QEP2566" s="77"/>
      <c r="QEQ2566" s="77"/>
      <c r="QER2566" s="77"/>
      <c r="QES2566" s="77"/>
      <c r="QET2566" s="77"/>
      <c r="QEU2566" s="77"/>
      <c r="QEV2566" s="77"/>
      <c r="QEW2566" s="77"/>
      <c r="QEX2566" s="77"/>
      <c r="QEY2566" s="77"/>
      <c r="QEZ2566" s="77"/>
      <c r="QFA2566" s="77"/>
      <c r="QFB2566" s="77"/>
      <c r="QFC2566" s="77"/>
      <c r="QFD2566" s="77"/>
      <c r="QFE2566" s="77"/>
      <c r="QFF2566" s="77"/>
      <c r="QFG2566" s="77"/>
      <c r="QFH2566" s="77"/>
      <c r="QFI2566" s="77"/>
      <c r="QFJ2566" s="77"/>
      <c r="QFK2566" s="77"/>
      <c r="QFL2566" s="77"/>
      <c r="QFM2566" s="77"/>
      <c r="QFN2566" s="77"/>
      <c r="QFO2566" s="77"/>
      <c r="QFP2566" s="77"/>
      <c r="QFQ2566" s="77"/>
      <c r="QFR2566" s="77"/>
      <c r="QFS2566" s="77"/>
      <c r="QFT2566" s="77"/>
      <c r="QFU2566" s="77"/>
      <c r="QFV2566" s="77"/>
      <c r="QFW2566" s="77"/>
      <c r="QFX2566" s="77"/>
      <c r="QFY2566" s="77"/>
      <c r="QFZ2566" s="77"/>
      <c r="QGA2566" s="77"/>
      <c r="QGB2566" s="77"/>
      <c r="QGC2566" s="77"/>
      <c r="QGD2566" s="77"/>
      <c r="QGE2566" s="77"/>
      <c r="QGF2566" s="77"/>
      <c r="QGG2566" s="77"/>
      <c r="QGH2566" s="77"/>
      <c r="QGI2566" s="77"/>
      <c r="QGJ2566" s="77"/>
      <c r="QGK2566" s="77"/>
      <c r="QGL2566" s="77"/>
      <c r="QGM2566" s="77"/>
      <c r="QGN2566" s="77"/>
      <c r="QGO2566" s="77"/>
      <c r="QGP2566" s="77"/>
      <c r="QGQ2566" s="77"/>
      <c r="QGR2566" s="77"/>
      <c r="QGS2566" s="77"/>
      <c r="QGT2566" s="77"/>
      <c r="QGU2566" s="77"/>
      <c r="QGV2566" s="77"/>
      <c r="QGW2566" s="77"/>
      <c r="QGX2566" s="77"/>
      <c r="QGY2566" s="77"/>
      <c r="QGZ2566" s="77"/>
      <c r="QHA2566" s="77"/>
      <c r="QHB2566" s="77"/>
      <c r="QHC2566" s="77"/>
      <c r="QHD2566" s="77"/>
      <c r="QHE2566" s="77"/>
      <c r="QHF2566" s="77"/>
      <c r="QHG2566" s="77"/>
      <c r="QHH2566" s="77"/>
      <c r="QHI2566" s="77"/>
      <c r="QHJ2566" s="77"/>
      <c r="QHK2566" s="77"/>
      <c r="QHL2566" s="77"/>
      <c r="QHM2566" s="77"/>
      <c r="QHN2566" s="77"/>
      <c r="QHO2566" s="77"/>
      <c r="QHP2566" s="77"/>
      <c r="QHQ2566" s="77"/>
      <c r="QHR2566" s="77"/>
      <c r="QHS2566" s="77"/>
      <c r="QHT2566" s="77"/>
      <c r="QHU2566" s="77"/>
      <c r="QHV2566" s="77"/>
      <c r="QHW2566" s="77"/>
      <c r="QHX2566" s="77"/>
      <c r="QHY2566" s="77"/>
      <c r="QHZ2566" s="77"/>
      <c r="QIA2566" s="77"/>
      <c r="QIB2566" s="77"/>
      <c r="QIC2566" s="77"/>
      <c r="QID2566" s="77"/>
      <c r="QIE2566" s="77"/>
      <c r="QIF2566" s="77"/>
      <c r="QIG2566" s="77"/>
      <c r="QIH2566" s="77"/>
      <c r="QII2566" s="77"/>
      <c r="QIJ2566" s="77"/>
      <c r="QIK2566" s="77"/>
      <c r="QIL2566" s="77"/>
      <c r="QIM2566" s="77"/>
      <c r="QIN2566" s="77"/>
      <c r="QIO2566" s="77"/>
      <c r="QIP2566" s="77"/>
      <c r="QIQ2566" s="77"/>
      <c r="QIR2566" s="77"/>
      <c r="QIS2566" s="77"/>
      <c r="QIT2566" s="77"/>
      <c r="QIU2566" s="77"/>
      <c r="QIV2566" s="77"/>
      <c r="QIW2566" s="77"/>
      <c r="QIX2566" s="77"/>
      <c r="QIY2566" s="77"/>
      <c r="QIZ2566" s="77"/>
      <c r="QJA2566" s="77"/>
      <c r="QJB2566" s="77"/>
      <c r="QJC2566" s="77"/>
      <c r="QJD2566" s="77"/>
      <c r="QJE2566" s="77"/>
      <c r="QJF2566" s="77"/>
      <c r="QJG2566" s="77"/>
      <c r="QJH2566" s="77"/>
      <c r="QJI2566" s="77"/>
      <c r="QJJ2566" s="77"/>
      <c r="QJK2566" s="77"/>
      <c r="QJL2566" s="77"/>
      <c r="QJM2566" s="77"/>
      <c r="QJN2566" s="77"/>
      <c r="QJO2566" s="77"/>
      <c r="QJP2566" s="77"/>
      <c r="QJQ2566" s="77"/>
      <c r="QJR2566" s="77"/>
      <c r="QJS2566" s="77"/>
      <c r="QJT2566" s="77"/>
      <c r="QJU2566" s="77"/>
      <c r="QJV2566" s="77"/>
      <c r="QJW2566" s="77"/>
      <c r="QJX2566" s="77"/>
      <c r="QJY2566" s="77"/>
      <c r="QJZ2566" s="77"/>
      <c r="QKA2566" s="77"/>
      <c r="QKB2566" s="77"/>
      <c r="QKC2566" s="77"/>
      <c r="QKD2566" s="77"/>
      <c r="QKE2566" s="77"/>
      <c r="QKF2566" s="77"/>
      <c r="QKG2566" s="77"/>
      <c r="QKH2566" s="77"/>
      <c r="QKI2566" s="77"/>
      <c r="QKJ2566" s="77"/>
      <c r="QKK2566" s="77"/>
      <c r="QKL2566" s="77"/>
      <c r="QKM2566" s="77"/>
      <c r="QKN2566" s="77"/>
      <c r="QKO2566" s="77"/>
      <c r="QKP2566" s="77"/>
      <c r="QKQ2566" s="77"/>
      <c r="QKR2566" s="77"/>
      <c r="QKS2566" s="77"/>
      <c r="QKT2566" s="77"/>
      <c r="QKU2566" s="77"/>
      <c r="QKV2566" s="77"/>
      <c r="QKW2566" s="77"/>
      <c r="QKX2566" s="77"/>
      <c r="QKY2566" s="77"/>
      <c r="QKZ2566" s="77"/>
      <c r="QLA2566" s="77"/>
      <c r="QLB2566" s="77"/>
      <c r="QLC2566" s="77"/>
      <c r="QLD2566" s="77"/>
      <c r="QLE2566" s="77"/>
      <c r="QLF2566" s="77"/>
      <c r="QLG2566" s="77"/>
      <c r="QLH2566" s="77"/>
      <c r="QLI2566" s="77"/>
      <c r="QLJ2566" s="77"/>
      <c r="QLK2566" s="77"/>
      <c r="QLL2566" s="77"/>
      <c r="QLM2566" s="77"/>
      <c r="QLN2566" s="77"/>
      <c r="QLO2566" s="77"/>
      <c r="QLP2566" s="77"/>
      <c r="QLQ2566" s="77"/>
      <c r="QLR2566" s="77"/>
      <c r="QLS2566" s="77"/>
      <c r="QLT2566" s="77"/>
      <c r="QLU2566" s="77"/>
      <c r="QLV2566" s="77"/>
      <c r="QLW2566" s="77"/>
      <c r="QLX2566" s="77"/>
      <c r="QLY2566" s="77"/>
      <c r="QLZ2566" s="77"/>
      <c r="QMA2566" s="77"/>
      <c r="QMB2566" s="77"/>
      <c r="QMC2566" s="77"/>
      <c r="QMD2566" s="77"/>
      <c r="QME2566" s="77"/>
      <c r="QMF2566" s="77"/>
      <c r="QMG2566" s="77"/>
      <c r="QMH2566" s="77"/>
      <c r="QMI2566" s="77"/>
      <c r="QMJ2566" s="77"/>
      <c r="QMK2566" s="77"/>
      <c r="QML2566" s="77"/>
      <c r="QMM2566" s="77"/>
      <c r="QMN2566" s="77"/>
      <c r="QMO2566" s="77"/>
      <c r="QMP2566" s="77"/>
      <c r="QMQ2566" s="77"/>
      <c r="QMR2566" s="77"/>
      <c r="QMS2566" s="77"/>
      <c r="QMT2566" s="77"/>
      <c r="QMU2566" s="77"/>
      <c r="QMV2566" s="77"/>
      <c r="QMW2566" s="77"/>
      <c r="QMX2566" s="77"/>
      <c r="QMY2566" s="77"/>
      <c r="QMZ2566" s="77"/>
      <c r="QNA2566" s="77"/>
      <c r="QNB2566" s="77"/>
      <c r="QNC2566" s="77"/>
      <c r="QND2566" s="77"/>
      <c r="QNE2566" s="77"/>
      <c r="QNF2566" s="77"/>
      <c r="QNG2566" s="77"/>
      <c r="QNH2566" s="77"/>
      <c r="QNI2566" s="77"/>
      <c r="QNJ2566" s="77"/>
      <c r="QNK2566" s="77"/>
      <c r="QNL2566" s="77"/>
      <c r="QNM2566" s="77"/>
      <c r="QNN2566" s="77"/>
      <c r="QNO2566" s="77"/>
      <c r="QNP2566" s="77"/>
      <c r="QNQ2566" s="77"/>
      <c r="QNR2566" s="77"/>
      <c r="QNS2566" s="77"/>
      <c r="QNT2566" s="77"/>
      <c r="QNU2566" s="77"/>
      <c r="QNV2566" s="77"/>
      <c r="QNW2566" s="77"/>
      <c r="QNX2566" s="77"/>
      <c r="QNY2566" s="77"/>
      <c r="QNZ2566" s="77"/>
      <c r="QOA2566" s="77"/>
      <c r="QOB2566" s="77"/>
      <c r="QOC2566" s="77"/>
      <c r="QOD2566" s="77"/>
      <c r="QOE2566" s="77"/>
      <c r="QOF2566" s="77"/>
      <c r="QOG2566" s="77"/>
      <c r="QOH2566" s="77"/>
      <c r="QOI2566" s="77"/>
      <c r="QOJ2566" s="77"/>
      <c r="QOK2566" s="77"/>
      <c r="QOL2566" s="77"/>
      <c r="QOM2566" s="77"/>
      <c r="QON2566" s="77"/>
      <c r="QOO2566" s="77"/>
      <c r="QOP2566" s="77"/>
      <c r="QOQ2566" s="77"/>
      <c r="QOR2566" s="77"/>
      <c r="QOS2566" s="77"/>
      <c r="QOT2566" s="77"/>
      <c r="QOU2566" s="77"/>
      <c r="QOV2566" s="77"/>
      <c r="QOW2566" s="77"/>
      <c r="QOX2566" s="77"/>
      <c r="QOY2566" s="77"/>
      <c r="QOZ2566" s="77"/>
      <c r="QPA2566" s="77"/>
      <c r="QPB2566" s="77"/>
      <c r="QPC2566" s="77"/>
      <c r="QPD2566" s="77"/>
      <c r="QPE2566" s="77"/>
      <c r="QPF2566" s="77"/>
      <c r="QPG2566" s="77"/>
      <c r="QPH2566" s="77"/>
      <c r="QPI2566" s="77"/>
      <c r="QPJ2566" s="77"/>
      <c r="QPK2566" s="77"/>
      <c r="QPL2566" s="77"/>
      <c r="QPM2566" s="77"/>
      <c r="QPN2566" s="77"/>
      <c r="QPO2566" s="77"/>
      <c r="QPP2566" s="77"/>
      <c r="QPQ2566" s="77"/>
      <c r="QPR2566" s="77"/>
      <c r="QPS2566" s="77"/>
      <c r="QPT2566" s="77"/>
      <c r="QPU2566" s="77"/>
      <c r="QPV2566" s="77"/>
      <c r="QPW2566" s="77"/>
      <c r="QPX2566" s="77"/>
      <c r="QPY2566" s="77"/>
      <c r="QPZ2566" s="77"/>
      <c r="QQA2566" s="77"/>
      <c r="QQB2566" s="77"/>
      <c r="QQC2566" s="77"/>
      <c r="QQD2566" s="77"/>
      <c r="QQE2566" s="77"/>
      <c r="QQF2566" s="77"/>
      <c r="QQG2566" s="77"/>
      <c r="QQH2566" s="77"/>
      <c r="QQI2566" s="77"/>
      <c r="QQJ2566" s="77"/>
      <c r="QQK2566" s="77"/>
      <c r="QQL2566" s="77"/>
      <c r="QQM2566" s="77"/>
      <c r="QQN2566" s="77"/>
      <c r="QQO2566" s="77"/>
      <c r="QQP2566" s="77"/>
      <c r="QQQ2566" s="77"/>
      <c r="QQR2566" s="77"/>
      <c r="QQS2566" s="77"/>
      <c r="QQT2566" s="77"/>
      <c r="QQU2566" s="77"/>
      <c r="QQV2566" s="77"/>
      <c r="QQW2566" s="77"/>
      <c r="QQX2566" s="77"/>
      <c r="QQY2566" s="77"/>
      <c r="QQZ2566" s="77"/>
      <c r="QRA2566" s="77"/>
      <c r="QRB2566" s="77"/>
      <c r="QRC2566" s="77"/>
      <c r="QRD2566" s="77"/>
      <c r="QRE2566" s="77"/>
      <c r="QRF2566" s="77"/>
      <c r="QRG2566" s="77"/>
      <c r="QRH2566" s="77"/>
      <c r="QRI2566" s="77"/>
      <c r="QRJ2566" s="77"/>
      <c r="QRK2566" s="77"/>
      <c r="QRL2566" s="77"/>
      <c r="QRM2566" s="77"/>
      <c r="QRN2566" s="77"/>
      <c r="QRO2566" s="77"/>
      <c r="QRP2566" s="77"/>
      <c r="QRQ2566" s="77"/>
      <c r="QRR2566" s="77"/>
      <c r="QRS2566" s="77"/>
      <c r="QRT2566" s="77"/>
      <c r="QRU2566" s="77"/>
      <c r="QRV2566" s="77"/>
      <c r="QRW2566" s="77"/>
      <c r="QRX2566" s="77"/>
      <c r="QRY2566" s="77"/>
      <c r="QRZ2566" s="77"/>
      <c r="QSA2566" s="77"/>
      <c r="QSB2566" s="77"/>
      <c r="QSC2566" s="77"/>
      <c r="QSD2566" s="77"/>
      <c r="QSE2566" s="77"/>
      <c r="QSF2566" s="77"/>
      <c r="QSG2566" s="77"/>
      <c r="QSH2566" s="77"/>
      <c r="QSI2566" s="77"/>
      <c r="QSJ2566" s="77"/>
      <c r="QSK2566" s="77"/>
      <c r="QSL2566" s="77"/>
      <c r="QSM2566" s="77"/>
      <c r="QSN2566" s="77"/>
      <c r="QSO2566" s="77"/>
      <c r="QSP2566" s="77"/>
      <c r="QSQ2566" s="77"/>
      <c r="QSR2566" s="77"/>
      <c r="QSS2566" s="77"/>
      <c r="QST2566" s="77"/>
      <c r="QSU2566" s="77"/>
      <c r="QSV2566" s="77"/>
      <c r="QSW2566" s="77"/>
      <c r="QSX2566" s="77"/>
      <c r="QSY2566" s="77"/>
      <c r="QSZ2566" s="77"/>
      <c r="QTA2566" s="77"/>
      <c r="QTB2566" s="77"/>
      <c r="QTC2566" s="77"/>
      <c r="QTD2566" s="77"/>
      <c r="QTE2566" s="77"/>
      <c r="QTF2566" s="77"/>
      <c r="QTG2566" s="77"/>
      <c r="QTH2566" s="77"/>
      <c r="QTI2566" s="77"/>
      <c r="QTJ2566" s="77"/>
      <c r="QTK2566" s="77"/>
      <c r="QTL2566" s="77"/>
      <c r="QTM2566" s="77"/>
      <c r="QTN2566" s="77"/>
      <c r="QTO2566" s="77"/>
      <c r="QTP2566" s="77"/>
      <c r="QTQ2566" s="77"/>
      <c r="QTR2566" s="77"/>
      <c r="QTS2566" s="77"/>
      <c r="QTT2566" s="77"/>
      <c r="QTU2566" s="77"/>
      <c r="QTV2566" s="77"/>
      <c r="QTW2566" s="77"/>
      <c r="QTX2566" s="77"/>
      <c r="QTY2566" s="77"/>
      <c r="QTZ2566" s="77"/>
      <c r="QUA2566" s="77"/>
      <c r="QUB2566" s="77"/>
      <c r="QUC2566" s="77"/>
      <c r="QUD2566" s="77"/>
      <c r="QUE2566" s="77"/>
      <c r="QUF2566" s="77"/>
      <c r="QUG2566" s="77"/>
      <c r="QUH2566" s="77"/>
      <c r="QUI2566" s="77"/>
      <c r="QUJ2566" s="77"/>
      <c r="QUK2566" s="77"/>
      <c r="QUL2566" s="77"/>
      <c r="QUM2566" s="77"/>
      <c r="QUN2566" s="77"/>
      <c r="QUO2566" s="77"/>
      <c r="QUP2566" s="77"/>
      <c r="QUQ2566" s="77"/>
      <c r="QUR2566" s="77"/>
      <c r="QUS2566" s="77"/>
      <c r="QUT2566" s="77"/>
      <c r="QUU2566" s="77"/>
      <c r="QUV2566" s="77"/>
      <c r="QUW2566" s="77"/>
      <c r="QUX2566" s="77"/>
      <c r="QUY2566" s="77"/>
      <c r="QUZ2566" s="77"/>
      <c r="QVA2566" s="77"/>
      <c r="QVB2566" s="77"/>
      <c r="QVC2566" s="77"/>
      <c r="QVD2566" s="77"/>
      <c r="QVE2566" s="77"/>
      <c r="QVF2566" s="77"/>
      <c r="QVG2566" s="77"/>
      <c r="QVH2566" s="77"/>
      <c r="QVI2566" s="77"/>
      <c r="QVJ2566" s="77"/>
      <c r="QVK2566" s="77"/>
      <c r="QVL2566" s="77"/>
      <c r="QVM2566" s="77"/>
      <c r="QVN2566" s="77"/>
      <c r="QVO2566" s="77"/>
      <c r="QVP2566" s="77"/>
      <c r="QVQ2566" s="77"/>
      <c r="QVR2566" s="77"/>
      <c r="QVS2566" s="77"/>
      <c r="QVT2566" s="77"/>
      <c r="QVU2566" s="77"/>
      <c r="QVV2566" s="77"/>
      <c r="QVW2566" s="77"/>
      <c r="QVX2566" s="77"/>
      <c r="QVY2566" s="77"/>
      <c r="QVZ2566" s="77"/>
      <c r="QWA2566" s="77"/>
      <c r="QWB2566" s="77"/>
      <c r="QWC2566" s="77"/>
      <c r="QWD2566" s="77"/>
      <c r="QWE2566" s="77"/>
      <c r="QWF2566" s="77"/>
      <c r="QWG2566" s="77"/>
      <c r="QWH2566" s="77"/>
      <c r="QWI2566" s="77"/>
      <c r="QWJ2566" s="77"/>
      <c r="QWK2566" s="77"/>
      <c r="QWL2566" s="77"/>
      <c r="QWM2566" s="77"/>
      <c r="QWN2566" s="77"/>
      <c r="QWO2566" s="77"/>
      <c r="QWP2566" s="77"/>
      <c r="QWQ2566" s="77"/>
      <c r="QWR2566" s="77"/>
      <c r="QWS2566" s="77"/>
      <c r="QWT2566" s="77"/>
      <c r="QWU2566" s="77"/>
      <c r="QWV2566" s="77"/>
      <c r="QWW2566" s="77"/>
      <c r="QWX2566" s="77"/>
      <c r="QWY2566" s="77"/>
      <c r="QWZ2566" s="77"/>
      <c r="QXA2566" s="77"/>
      <c r="QXB2566" s="77"/>
      <c r="QXC2566" s="77"/>
      <c r="QXD2566" s="77"/>
      <c r="QXE2566" s="77"/>
      <c r="QXF2566" s="77"/>
      <c r="QXG2566" s="77"/>
      <c r="QXH2566" s="77"/>
      <c r="QXI2566" s="77"/>
      <c r="QXJ2566" s="77"/>
      <c r="QXK2566" s="77"/>
      <c r="QXL2566" s="77"/>
      <c r="QXM2566" s="77"/>
      <c r="QXN2566" s="77"/>
      <c r="QXO2566" s="77"/>
      <c r="QXP2566" s="77"/>
      <c r="QXQ2566" s="77"/>
      <c r="QXR2566" s="77"/>
      <c r="QXS2566" s="77"/>
      <c r="QXT2566" s="77"/>
      <c r="QXU2566" s="77"/>
      <c r="QXV2566" s="77"/>
      <c r="QXW2566" s="77"/>
      <c r="QXX2566" s="77"/>
      <c r="QXY2566" s="77"/>
      <c r="QXZ2566" s="77"/>
      <c r="QYA2566" s="77"/>
      <c r="QYB2566" s="77"/>
      <c r="QYC2566" s="77"/>
      <c r="QYD2566" s="77"/>
      <c r="QYE2566" s="77"/>
      <c r="QYF2566" s="77"/>
      <c r="QYG2566" s="77"/>
      <c r="QYH2566" s="77"/>
      <c r="QYI2566" s="77"/>
      <c r="QYJ2566" s="77"/>
      <c r="QYK2566" s="77"/>
      <c r="QYL2566" s="77"/>
      <c r="QYM2566" s="77"/>
      <c r="QYN2566" s="77"/>
      <c r="QYO2566" s="77"/>
      <c r="QYP2566" s="77"/>
      <c r="QYQ2566" s="77"/>
      <c r="QYR2566" s="77"/>
      <c r="QYS2566" s="77"/>
      <c r="QYT2566" s="77"/>
      <c r="QYU2566" s="77"/>
      <c r="QYV2566" s="77"/>
      <c r="QYW2566" s="77"/>
      <c r="QYX2566" s="77"/>
      <c r="QYY2566" s="77"/>
      <c r="QYZ2566" s="77"/>
      <c r="QZA2566" s="77"/>
      <c r="QZB2566" s="77"/>
      <c r="QZC2566" s="77"/>
      <c r="QZD2566" s="77"/>
      <c r="QZE2566" s="77"/>
      <c r="QZF2566" s="77"/>
      <c r="QZG2566" s="77"/>
      <c r="QZH2566" s="77"/>
      <c r="QZI2566" s="77"/>
      <c r="QZJ2566" s="77"/>
      <c r="QZK2566" s="77"/>
      <c r="QZL2566" s="77"/>
      <c r="QZM2566" s="77"/>
      <c r="QZN2566" s="77"/>
      <c r="QZO2566" s="77"/>
      <c r="QZP2566" s="77"/>
      <c r="QZQ2566" s="77"/>
      <c r="QZR2566" s="77"/>
      <c r="QZS2566" s="77"/>
      <c r="QZT2566" s="77"/>
      <c r="QZU2566" s="77"/>
      <c r="QZV2566" s="77"/>
      <c r="QZW2566" s="77"/>
      <c r="QZX2566" s="77"/>
      <c r="QZY2566" s="77"/>
      <c r="QZZ2566" s="77"/>
      <c r="RAA2566" s="77"/>
      <c r="RAB2566" s="77"/>
      <c r="RAC2566" s="77"/>
      <c r="RAD2566" s="77"/>
      <c r="RAE2566" s="77"/>
      <c r="RAF2566" s="77"/>
      <c r="RAG2566" s="77"/>
      <c r="RAH2566" s="77"/>
      <c r="RAI2566" s="77"/>
      <c r="RAJ2566" s="77"/>
      <c r="RAK2566" s="77"/>
      <c r="RAL2566" s="77"/>
      <c r="RAM2566" s="77"/>
      <c r="RAN2566" s="77"/>
      <c r="RAO2566" s="77"/>
      <c r="RAP2566" s="77"/>
      <c r="RAQ2566" s="77"/>
      <c r="RAR2566" s="77"/>
      <c r="RAS2566" s="77"/>
      <c r="RAT2566" s="77"/>
      <c r="RAU2566" s="77"/>
      <c r="RAV2566" s="77"/>
      <c r="RAW2566" s="77"/>
      <c r="RAX2566" s="77"/>
      <c r="RAY2566" s="77"/>
      <c r="RAZ2566" s="77"/>
      <c r="RBA2566" s="77"/>
      <c r="RBB2566" s="77"/>
      <c r="RBC2566" s="77"/>
      <c r="RBD2566" s="77"/>
      <c r="RBE2566" s="77"/>
      <c r="RBF2566" s="77"/>
      <c r="RBG2566" s="77"/>
      <c r="RBH2566" s="77"/>
      <c r="RBI2566" s="77"/>
      <c r="RBJ2566" s="77"/>
      <c r="RBK2566" s="77"/>
      <c r="RBL2566" s="77"/>
      <c r="RBM2566" s="77"/>
      <c r="RBN2566" s="77"/>
      <c r="RBO2566" s="77"/>
      <c r="RBP2566" s="77"/>
      <c r="RBQ2566" s="77"/>
      <c r="RBR2566" s="77"/>
      <c r="RBS2566" s="77"/>
      <c r="RBT2566" s="77"/>
      <c r="RBU2566" s="77"/>
      <c r="RBV2566" s="77"/>
      <c r="RBW2566" s="77"/>
      <c r="RBX2566" s="77"/>
      <c r="RBY2566" s="77"/>
      <c r="RBZ2566" s="77"/>
      <c r="RCA2566" s="77"/>
      <c r="RCB2566" s="77"/>
      <c r="RCC2566" s="77"/>
      <c r="RCD2566" s="77"/>
      <c r="RCE2566" s="77"/>
      <c r="RCF2566" s="77"/>
      <c r="RCG2566" s="77"/>
      <c r="RCH2566" s="77"/>
      <c r="RCI2566" s="77"/>
      <c r="RCJ2566" s="77"/>
      <c r="RCK2566" s="77"/>
      <c r="RCL2566" s="77"/>
      <c r="RCM2566" s="77"/>
      <c r="RCN2566" s="77"/>
      <c r="RCO2566" s="77"/>
      <c r="RCP2566" s="77"/>
      <c r="RCQ2566" s="77"/>
      <c r="RCR2566" s="77"/>
      <c r="RCS2566" s="77"/>
      <c r="RCT2566" s="77"/>
      <c r="RCU2566" s="77"/>
      <c r="RCV2566" s="77"/>
      <c r="RCW2566" s="77"/>
      <c r="RCX2566" s="77"/>
      <c r="RCY2566" s="77"/>
      <c r="RCZ2566" s="77"/>
      <c r="RDA2566" s="77"/>
      <c r="RDB2566" s="77"/>
      <c r="RDC2566" s="77"/>
      <c r="RDD2566" s="77"/>
      <c r="RDE2566" s="77"/>
      <c r="RDF2566" s="77"/>
      <c r="RDG2566" s="77"/>
      <c r="RDH2566" s="77"/>
      <c r="RDI2566" s="77"/>
      <c r="RDJ2566" s="77"/>
      <c r="RDK2566" s="77"/>
      <c r="RDL2566" s="77"/>
      <c r="RDM2566" s="77"/>
      <c r="RDN2566" s="77"/>
      <c r="RDO2566" s="77"/>
      <c r="RDP2566" s="77"/>
      <c r="RDQ2566" s="77"/>
      <c r="RDR2566" s="77"/>
      <c r="RDS2566" s="77"/>
      <c r="RDT2566" s="77"/>
      <c r="RDU2566" s="77"/>
      <c r="RDV2566" s="77"/>
      <c r="RDW2566" s="77"/>
      <c r="RDX2566" s="77"/>
      <c r="RDY2566" s="77"/>
      <c r="RDZ2566" s="77"/>
      <c r="REA2566" s="77"/>
      <c r="REB2566" s="77"/>
      <c r="REC2566" s="77"/>
      <c r="RED2566" s="77"/>
      <c r="REE2566" s="77"/>
      <c r="REF2566" s="77"/>
      <c r="REG2566" s="77"/>
      <c r="REH2566" s="77"/>
      <c r="REI2566" s="77"/>
      <c r="REJ2566" s="77"/>
      <c r="REK2566" s="77"/>
      <c r="REL2566" s="77"/>
      <c r="REM2566" s="77"/>
      <c r="REN2566" s="77"/>
      <c r="REO2566" s="77"/>
      <c r="REP2566" s="77"/>
      <c r="REQ2566" s="77"/>
      <c r="RER2566" s="77"/>
      <c r="RES2566" s="77"/>
      <c r="RET2566" s="77"/>
      <c r="REU2566" s="77"/>
      <c r="REV2566" s="77"/>
      <c r="REW2566" s="77"/>
      <c r="REX2566" s="77"/>
      <c r="REY2566" s="77"/>
      <c r="REZ2566" s="77"/>
      <c r="RFA2566" s="77"/>
      <c r="RFB2566" s="77"/>
      <c r="RFC2566" s="77"/>
      <c r="RFD2566" s="77"/>
      <c r="RFE2566" s="77"/>
      <c r="RFF2566" s="77"/>
      <c r="RFG2566" s="77"/>
      <c r="RFH2566" s="77"/>
      <c r="RFI2566" s="77"/>
      <c r="RFJ2566" s="77"/>
      <c r="RFK2566" s="77"/>
      <c r="RFL2566" s="77"/>
      <c r="RFM2566" s="77"/>
      <c r="RFN2566" s="77"/>
      <c r="RFO2566" s="77"/>
      <c r="RFP2566" s="77"/>
      <c r="RFQ2566" s="77"/>
      <c r="RFR2566" s="77"/>
      <c r="RFS2566" s="77"/>
      <c r="RFT2566" s="77"/>
      <c r="RFU2566" s="77"/>
      <c r="RFV2566" s="77"/>
      <c r="RFW2566" s="77"/>
      <c r="RFX2566" s="77"/>
      <c r="RFY2566" s="77"/>
      <c r="RFZ2566" s="77"/>
      <c r="RGA2566" s="77"/>
      <c r="RGB2566" s="77"/>
      <c r="RGC2566" s="77"/>
      <c r="RGD2566" s="77"/>
      <c r="RGE2566" s="77"/>
      <c r="RGF2566" s="77"/>
      <c r="RGG2566" s="77"/>
      <c r="RGH2566" s="77"/>
      <c r="RGI2566" s="77"/>
      <c r="RGJ2566" s="77"/>
      <c r="RGK2566" s="77"/>
      <c r="RGL2566" s="77"/>
      <c r="RGM2566" s="77"/>
      <c r="RGN2566" s="77"/>
      <c r="RGO2566" s="77"/>
      <c r="RGP2566" s="77"/>
      <c r="RGQ2566" s="77"/>
      <c r="RGR2566" s="77"/>
      <c r="RGS2566" s="77"/>
      <c r="RGT2566" s="77"/>
      <c r="RGU2566" s="77"/>
      <c r="RGV2566" s="77"/>
      <c r="RGW2566" s="77"/>
      <c r="RGX2566" s="77"/>
      <c r="RGY2566" s="77"/>
      <c r="RGZ2566" s="77"/>
      <c r="RHA2566" s="77"/>
      <c r="RHB2566" s="77"/>
      <c r="RHC2566" s="77"/>
      <c r="RHD2566" s="77"/>
      <c r="RHE2566" s="77"/>
      <c r="RHF2566" s="77"/>
      <c r="RHG2566" s="77"/>
      <c r="RHH2566" s="77"/>
      <c r="RHI2566" s="77"/>
      <c r="RHJ2566" s="77"/>
      <c r="RHK2566" s="77"/>
      <c r="RHL2566" s="77"/>
      <c r="RHM2566" s="77"/>
      <c r="RHN2566" s="77"/>
      <c r="RHO2566" s="77"/>
      <c r="RHP2566" s="77"/>
      <c r="RHQ2566" s="77"/>
      <c r="RHR2566" s="77"/>
      <c r="RHS2566" s="77"/>
      <c r="RHT2566" s="77"/>
      <c r="RHU2566" s="77"/>
      <c r="RHV2566" s="77"/>
      <c r="RHW2566" s="77"/>
      <c r="RHX2566" s="77"/>
      <c r="RHY2566" s="77"/>
      <c r="RHZ2566" s="77"/>
      <c r="RIA2566" s="77"/>
      <c r="RIB2566" s="77"/>
      <c r="RIC2566" s="77"/>
      <c r="RID2566" s="77"/>
      <c r="RIE2566" s="77"/>
      <c r="RIF2566" s="77"/>
      <c r="RIG2566" s="77"/>
      <c r="RIH2566" s="77"/>
      <c r="RII2566" s="77"/>
      <c r="RIJ2566" s="77"/>
      <c r="RIK2566" s="77"/>
      <c r="RIL2566" s="77"/>
      <c r="RIM2566" s="77"/>
      <c r="RIN2566" s="77"/>
      <c r="RIO2566" s="77"/>
      <c r="RIP2566" s="77"/>
      <c r="RIQ2566" s="77"/>
      <c r="RIR2566" s="77"/>
      <c r="RIS2566" s="77"/>
      <c r="RIT2566" s="77"/>
      <c r="RIU2566" s="77"/>
      <c r="RIV2566" s="77"/>
      <c r="RIW2566" s="77"/>
      <c r="RIX2566" s="77"/>
      <c r="RIY2566" s="77"/>
      <c r="RIZ2566" s="77"/>
      <c r="RJA2566" s="77"/>
      <c r="RJB2566" s="77"/>
      <c r="RJC2566" s="77"/>
      <c r="RJD2566" s="77"/>
      <c r="RJE2566" s="77"/>
      <c r="RJF2566" s="77"/>
      <c r="RJG2566" s="77"/>
      <c r="RJH2566" s="77"/>
      <c r="RJI2566" s="77"/>
      <c r="RJJ2566" s="77"/>
      <c r="RJK2566" s="77"/>
      <c r="RJL2566" s="77"/>
      <c r="RJM2566" s="77"/>
      <c r="RJN2566" s="77"/>
      <c r="RJO2566" s="77"/>
      <c r="RJP2566" s="77"/>
      <c r="RJQ2566" s="77"/>
      <c r="RJR2566" s="77"/>
      <c r="RJS2566" s="77"/>
      <c r="RJT2566" s="77"/>
      <c r="RJU2566" s="77"/>
      <c r="RJV2566" s="77"/>
      <c r="RJW2566" s="77"/>
      <c r="RJX2566" s="77"/>
      <c r="RJY2566" s="77"/>
      <c r="RJZ2566" s="77"/>
      <c r="RKA2566" s="77"/>
      <c r="RKB2566" s="77"/>
      <c r="RKC2566" s="77"/>
      <c r="RKD2566" s="77"/>
      <c r="RKE2566" s="77"/>
      <c r="RKF2566" s="77"/>
      <c r="RKG2566" s="77"/>
      <c r="RKH2566" s="77"/>
      <c r="RKI2566" s="77"/>
      <c r="RKJ2566" s="77"/>
      <c r="RKK2566" s="77"/>
      <c r="RKL2566" s="77"/>
      <c r="RKM2566" s="77"/>
      <c r="RKN2566" s="77"/>
      <c r="RKO2566" s="77"/>
      <c r="RKP2566" s="77"/>
      <c r="RKQ2566" s="77"/>
      <c r="RKR2566" s="77"/>
      <c r="RKS2566" s="77"/>
      <c r="RKT2566" s="77"/>
      <c r="RKU2566" s="77"/>
      <c r="RKV2566" s="77"/>
      <c r="RKW2566" s="77"/>
      <c r="RKX2566" s="77"/>
      <c r="RKY2566" s="77"/>
      <c r="RKZ2566" s="77"/>
      <c r="RLA2566" s="77"/>
      <c r="RLB2566" s="77"/>
      <c r="RLC2566" s="77"/>
      <c r="RLD2566" s="77"/>
      <c r="RLE2566" s="77"/>
      <c r="RLF2566" s="77"/>
      <c r="RLG2566" s="77"/>
      <c r="RLH2566" s="77"/>
      <c r="RLI2566" s="77"/>
      <c r="RLJ2566" s="77"/>
      <c r="RLK2566" s="77"/>
      <c r="RLL2566" s="77"/>
      <c r="RLM2566" s="77"/>
      <c r="RLN2566" s="77"/>
      <c r="RLO2566" s="77"/>
      <c r="RLP2566" s="77"/>
      <c r="RLQ2566" s="77"/>
      <c r="RLR2566" s="77"/>
      <c r="RLS2566" s="77"/>
      <c r="RLT2566" s="77"/>
      <c r="RLU2566" s="77"/>
      <c r="RLV2566" s="77"/>
      <c r="RLW2566" s="77"/>
      <c r="RLX2566" s="77"/>
      <c r="RLY2566" s="77"/>
      <c r="RLZ2566" s="77"/>
      <c r="RMA2566" s="77"/>
      <c r="RMB2566" s="77"/>
      <c r="RMC2566" s="77"/>
      <c r="RMD2566" s="77"/>
      <c r="RME2566" s="77"/>
      <c r="RMF2566" s="77"/>
      <c r="RMG2566" s="77"/>
      <c r="RMH2566" s="77"/>
      <c r="RMI2566" s="77"/>
      <c r="RMJ2566" s="77"/>
      <c r="RMK2566" s="77"/>
      <c r="RML2566" s="77"/>
      <c r="RMM2566" s="77"/>
      <c r="RMN2566" s="77"/>
      <c r="RMO2566" s="77"/>
      <c r="RMP2566" s="77"/>
      <c r="RMQ2566" s="77"/>
      <c r="RMR2566" s="77"/>
      <c r="RMS2566" s="77"/>
      <c r="RMT2566" s="77"/>
      <c r="RMU2566" s="77"/>
      <c r="RMV2566" s="77"/>
      <c r="RMW2566" s="77"/>
      <c r="RMX2566" s="77"/>
      <c r="RMY2566" s="77"/>
      <c r="RMZ2566" s="77"/>
      <c r="RNA2566" s="77"/>
      <c r="RNB2566" s="77"/>
      <c r="RNC2566" s="77"/>
      <c r="RND2566" s="77"/>
      <c r="RNE2566" s="77"/>
      <c r="RNF2566" s="77"/>
      <c r="RNG2566" s="77"/>
      <c r="RNH2566" s="77"/>
      <c r="RNI2566" s="77"/>
      <c r="RNJ2566" s="77"/>
      <c r="RNK2566" s="77"/>
      <c r="RNL2566" s="77"/>
      <c r="RNM2566" s="77"/>
      <c r="RNN2566" s="77"/>
      <c r="RNO2566" s="77"/>
      <c r="RNP2566" s="77"/>
      <c r="RNQ2566" s="77"/>
      <c r="RNR2566" s="77"/>
      <c r="RNS2566" s="77"/>
      <c r="RNT2566" s="77"/>
      <c r="RNU2566" s="77"/>
      <c r="RNV2566" s="77"/>
      <c r="RNW2566" s="77"/>
      <c r="RNX2566" s="77"/>
      <c r="RNY2566" s="77"/>
      <c r="RNZ2566" s="77"/>
      <c r="ROA2566" s="77"/>
      <c r="ROB2566" s="77"/>
      <c r="ROC2566" s="77"/>
      <c r="ROD2566" s="77"/>
      <c r="ROE2566" s="77"/>
      <c r="ROF2566" s="77"/>
      <c r="ROG2566" s="77"/>
      <c r="ROH2566" s="77"/>
      <c r="ROI2566" s="77"/>
      <c r="ROJ2566" s="77"/>
      <c r="ROK2566" s="77"/>
      <c r="ROL2566" s="77"/>
      <c r="ROM2566" s="77"/>
      <c r="RON2566" s="77"/>
      <c r="ROO2566" s="77"/>
      <c r="ROP2566" s="77"/>
      <c r="ROQ2566" s="77"/>
      <c r="ROR2566" s="77"/>
      <c r="ROS2566" s="77"/>
      <c r="ROT2566" s="77"/>
      <c r="ROU2566" s="77"/>
      <c r="ROV2566" s="77"/>
      <c r="ROW2566" s="77"/>
      <c r="ROX2566" s="77"/>
      <c r="ROY2566" s="77"/>
      <c r="ROZ2566" s="77"/>
      <c r="RPA2566" s="77"/>
      <c r="RPB2566" s="77"/>
      <c r="RPC2566" s="77"/>
      <c r="RPD2566" s="77"/>
      <c r="RPE2566" s="77"/>
      <c r="RPF2566" s="77"/>
      <c r="RPG2566" s="77"/>
      <c r="RPH2566" s="77"/>
      <c r="RPI2566" s="77"/>
      <c r="RPJ2566" s="77"/>
      <c r="RPK2566" s="77"/>
      <c r="RPL2566" s="77"/>
      <c r="RPM2566" s="77"/>
      <c r="RPN2566" s="77"/>
      <c r="RPO2566" s="77"/>
      <c r="RPP2566" s="77"/>
      <c r="RPQ2566" s="77"/>
      <c r="RPR2566" s="77"/>
      <c r="RPS2566" s="77"/>
      <c r="RPT2566" s="77"/>
      <c r="RPU2566" s="77"/>
      <c r="RPV2566" s="77"/>
      <c r="RPW2566" s="77"/>
      <c r="RPX2566" s="77"/>
      <c r="RPY2566" s="77"/>
      <c r="RPZ2566" s="77"/>
      <c r="RQA2566" s="77"/>
      <c r="RQB2566" s="77"/>
      <c r="RQC2566" s="77"/>
      <c r="RQD2566" s="77"/>
      <c r="RQE2566" s="77"/>
      <c r="RQF2566" s="77"/>
      <c r="RQG2566" s="77"/>
      <c r="RQH2566" s="77"/>
      <c r="RQI2566" s="77"/>
      <c r="RQJ2566" s="77"/>
      <c r="RQK2566" s="77"/>
      <c r="RQL2566" s="77"/>
      <c r="RQM2566" s="77"/>
      <c r="RQN2566" s="77"/>
      <c r="RQO2566" s="77"/>
      <c r="RQP2566" s="77"/>
      <c r="RQQ2566" s="77"/>
      <c r="RQR2566" s="77"/>
      <c r="RQS2566" s="77"/>
      <c r="RQT2566" s="77"/>
      <c r="RQU2566" s="77"/>
      <c r="RQV2566" s="77"/>
      <c r="RQW2566" s="77"/>
      <c r="RQX2566" s="77"/>
      <c r="RQY2566" s="77"/>
      <c r="RQZ2566" s="77"/>
      <c r="RRA2566" s="77"/>
      <c r="RRB2566" s="77"/>
      <c r="RRC2566" s="77"/>
      <c r="RRD2566" s="77"/>
      <c r="RRE2566" s="77"/>
      <c r="RRF2566" s="77"/>
      <c r="RRG2566" s="77"/>
      <c r="RRH2566" s="77"/>
      <c r="RRI2566" s="77"/>
      <c r="RRJ2566" s="77"/>
      <c r="RRK2566" s="77"/>
      <c r="RRL2566" s="77"/>
      <c r="RRM2566" s="77"/>
      <c r="RRN2566" s="77"/>
      <c r="RRO2566" s="77"/>
      <c r="RRP2566" s="77"/>
      <c r="RRQ2566" s="77"/>
      <c r="RRR2566" s="77"/>
      <c r="RRS2566" s="77"/>
      <c r="RRT2566" s="77"/>
      <c r="RRU2566" s="77"/>
      <c r="RRV2566" s="77"/>
      <c r="RRW2566" s="77"/>
      <c r="RRX2566" s="77"/>
      <c r="RRY2566" s="77"/>
      <c r="RRZ2566" s="77"/>
      <c r="RSA2566" s="77"/>
      <c r="RSB2566" s="77"/>
      <c r="RSC2566" s="77"/>
      <c r="RSD2566" s="77"/>
      <c r="RSE2566" s="77"/>
      <c r="RSF2566" s="77"/>
      <c r="RSG2566" s="77"/>
      <c r="RSH2566" s="77"/>
      <c r="RSI2566" s="77"/>
      <c r="RSJ2566" s="77"/>
      <c r="RSK2566" s="77"/>
      <c r="RSL2566" s="77"/>
      <c r="RSM2566" s="77"/>
      <c r="RSN2566" s="77"/>
      <c r="RSO2566" s="77"/>
      <c r="RSP2566" s="77"/>
      <c r="RSQ2566" s="77"/>
      <c r="RSR2566" s="77"/>
      <c r="RSS2566" s="77"/>
      <c r="RST2566" s="77"/>
      <c r="RSU2566" s="77"/>
      <c r="RSV2566" s="77"/>
      <c r="RSW2566" s="77"/>
      <c r="RSX2566" s="77"/>
      <c r="RSY2566" s="77"/>
      <c r="RSZ2566" s="77"/>
      <c r="RTA2566" s="77"/>
      <c r="RTB2566" s="77"/>
      <c r="RTC2566" s="77"/>
      <c r="RTD2566" s="77"/>
      <c r="RTE2566" s="77"/>
      <c r="RTF2566" s="77"/>
      <c r="RTG2566" s="77"/>
      <c r="RTH2566" s="77"/>
      <c r="RTI2566" s="77"/>
      <c r="RTJ2566" s="77"/>
      <c r="RTK2566" s="77"/>
      <c r="RTL2566" s="77"/>
      <c r="RTM2566" s="77"/>
      <c r="RTN2566" s="77"/>
      <c r="RTO2566" s="77"/>
      <c r="RTP2566" s="77"/>
      <c r="RTQ2566" s="77"/>
      <c r="RTR2566" s="77"/>
      <c r="RTS2566" s="77"/>
      <c r="RTT2566" s="77"/>
      <c r="RTU2566" s="77"/>
      <c r="RTV2566" s="77"/>
      <c r="RTW2566" s="77"/>
      <c r="RTX2566" s="77"/>
      <c r="RTY2566" s="77"/>
      <c r="RTZ2566" s="77"/>
      <c r="RUA2566" s="77"/>
      <c r="RUB2566" s="77"/>
      <c r="RUC2566" s="77"/>
      <c r="RUD2566" s="77"/>
      <c r="RUE2566" s="77"/>
      <c r="RUF2566" s="77"/>
      <c r="RUG2566" s="77"/>
      <c r="RUH2566" s="77"/>
      <c r="RUI2566" s="77"/>
      <c r="RUJ2566" s="77"/>
      <c r="RUK2566" s="77"/>
      <c r="RUL2566" s="77"/>
      <c r="RUM2566" s="77"/>
      <c r="RUN2566" s="77"/>
      <c r="RUO2566" s="77"/>
      <c r="RUP2566" s="77"/>
      <c r="RUQ2566" s="77"/>
      <c r="RUR2566" s="77"/>
      <c r="RUS2566" s="77"/>
      <c r="RUT2566" s="77"/>
      <c r="RUU2566" s="77"/>
      <c r="RUV2566" s="77"/>
      <c r="RUW2566" s="77"/>
      <c r="RUX2566" s="77"/>
      <c r="RUY2566" s="77"/>
      <c r="RUZ2566" s="77"/>
      <c r="RVA2566" s="77"/>
      <c r="RVB2566" s="77"/>
      <c r="RVC2566" s="77"/>
      <c r="RVD2566" s="77"/>
      <c r="RVE2566" s="77"/>
      <c r="RVF2566" s="77"/>
      <c r="RVG2566" s="77"/>
      <c r="RVH2566" s="77"/>
      <c r="RVI2566" s="77"/>
      <c r="RVJ2566" s="77"/>
      <c r="RVK2566" s="77"/>
      <c r="RVL2566" s="77"/>
      <c r="RVM2566" s="77"/>
      <c r="RVN2566" s="77"/>
      <c r="RVO2566" s="77"/>
      <c r="RVP2566" s="77"/>
      <c r="RVQ2566" s="77"/>
      <c r="RVR2566" s="77"/>
      <c r="RVS2566" s="77"/>
      <c r="RVT2566" s="77"/>
      <c r="RVU2566" s="77"/>
      <c r="RVV2566" s="77"/>
      <c r="RVW2566" s="77"/>
      <c r="RVX2566" s="77"/>
      <c r="RVY2566" s="77"/>
      <c r="RVZ2566" s="77"/>
      <c r="RWA2566" s="77"/>
      <c r="RWB2566" s="77"/>
      <c r="RWC2566" s="77"/>
      <c r="RWD2566" s="77"/>
      <c r="RWE2566" s="77"/>
      <c r="RWF2566" s="77"/>
      <c r="RWG2566" s="77"/>
      <c r="RWH2566" s="77"/>
      <c r="RWI2566" s="77"/>
      <c r="RWJ2566" s="77"/>
      <c r="RWK2566" s="77"/>
      <c r="RWL2566" s="77"/>
      <c r="RWM2566" s="77"/>
      <c r="RWN2566" s="77"/>
      <c r="RWO2566" s="77"/>
      <c r="RWP2566" s="77"/>
      <c r="RWQ2566" s="77"/>
      <c r="RWR2566" s="77"/>
      <c r="RWS2566" s="77"/>
      <c r="RWT2566" s="77"/>
      <c r="RWU2566" s="77"/>
      <c r="RWV2566" s="77"/>
      <c r="RWW2566" s="77"/>
      <c r="RWX2566" s="77"/>
      <c r="RWY2566" s="77"/>
      <c r="RWZ2566" s="77"/>
      <c r="RXA2566" s="77"/>
      <c r="RXB2566" s="77"/>
      <c r="RXC2566" s="77"/>
      <c r="RXD2566" s="77"/>
      <c r="RXE2566" s="77"/>
      <c r="RXF2566" s="77"/>
      <c r="RXG2566" s="77"/>
      <c r="RXH2566" s="77"/>
      <c r="RXI2566" s="77"/>
      <c r="RXJ2566" s="77"/>
      <c r="RXK2566" s="77"/>
      <c r="RXL2566" s="77"/>
      <c r="RXM2566" s="77"/>
      <c r="RXN2566" s="77"/>
      <c r="RXO2566" s="77"/>
      <c r="RXP2566" s="77"/>
      <c r="RXQ2566" s="77"/>
      <c r="RXR2566" s="77"/>
      <c r="RXS2566" s="77"/>
      <c r="RXT2566" s="77"/>
      <c r="RXU2566" s="77"/>
      <c r="RXV2566" s="77"/>
      <c r="RXW2566" s="77"/>
      <c r="RXX2566" s="77"/>
      <c r="RXY2566" s="77"/>
      <c r="RXZ2566" s="77"/>
      <c r="RYA2566" s="77"/>
      <c r="RYB2566" s="77"/>
      <c r="RYC2566" s="77"/>
      <c r="RYD2566" s="77"/>
      <c r="RYE2566" s="77"/>
      <c r="RYF2566" s="77"/>
      <c r="RYG2566" s="77"/>
      <c r="RYH2566" s="77"/>
      <c r="RYI2566" s="77"/>
      <c r="RYJ2566" s="77"/>
      <c r="RYK2566" s="77"/>
      <c r="RYL2566" s="77"/>
      <c r="RYM2566" s="77"/>
      <c r="RYN2566" s="77"/>
      <c r="RYO2566" s="77"/>
      <c r="RYP2566" s="77"/>
      <c r="RYQ2566" s="77"/>
      <c r="RYR2566" s="77"/>
      <c r="RYS2566" s="77"/>
      <c r="RYT2566" s="77"/>
      <c r="RYU2566" s="77"/>
      <c r="RYV2566" s="77"/>
      <c r="RYW2566" s="77"/>
      <c r="RYX2566" s="77"/>
      <c r="RYY2566" s="77"/>
      <c r="RYZ2566" s="77"/>
      <c r="RZA2566" s="77"/>
      <c r="RZB2566" s="77"/>
      <c r="RZC2566" s="77"/>
      <c r="RZD2566" s="77"/>
      <c r="RZE2566" s="77"/>
      <c r="RZF2566" s="77"/>
      <c r="RZG2566" s="77"/>
      <c r="RZH2566" s="77"/>
      <c r="RZI2566" s="77"/>
      <c r="RZJ2566" s="77"/>
      <c r="RZK2566" s="77"/>
      <c r="RZL2566" s="77"/>
      <c r="RZM2566" s="77"/>
      <c r="RZN2566" s="77"/>
      <c r="RZO2566" s="77"/>
      <c r="RZP2566" s="77"/>
      <c r="RZQ2566" s="77"/>
      <c r="RZR2566" s="77"/>
      <c r="RZS2566" s="77"/>
      <c r="RZT2566" s="77"/>
      <c r="RZU2566" s="77"/>
      <c r="RZV2566" s="77"/>
      <c r="RZW2566" s="77"/>
      <c r="RZX2566" s="77"/>
      <c r="RZY2566" s="77"/>
      <c r="RZZ2566" s="77"/>
      <c r="SAA2566" s="77"/>
      <c r="SAB2566" s="77"/>
      <c r="SAC2566" s="77"/>
      <c r="SAD2566" s="77"/>
      <c r="SAE2566" s="77"/>
      <c r="SAF2566" s="77"/>
      <c r="SAG2566" s="77"/>
      <c r="SAH2566" s="77"/>
      <c r="SAI2566" s="77"/>
      <c r="SAJ2566" s="77"/>
      <c r="SAK2566" s="77"/>
      <c r="SAL2566" s="77"/>
      <c r="SAM2566" s="77"/>
      <c r="SAN2566" s="77"/>
      <c r="SAO2566" s="77"/>
      <c r="SAP2566" s="77"/>
      <c r="SAQ2566" s="77"/>
      <c r="SAR2566" s="77"/>
      <c r="SAS2566" s="77"/>
      <c r="SAT2566" s="77"/>
      <c r="SAU2566" s="77"/>
      <c r="SAV2566" s="77"/>
      <c r="SAW2566" s="77"/>
      <c r="SAX2566" s="77"/>
      <c r="SAY2566" s="77"/>
      <c r="SAZ2566" s="77"/>
      <c r="SBA2566" s="77"/>
      <c r="SBB2566" s="77"/>
      <c r="SBC2566" s="77"/>
      <c r="SBD2566" s="77"/>
      <c r="SBE2566" s="77"/>
      <c r="SBF2566" s="77"/>
      <c r="SBG2566" s="77"/>
      <c r="SBH2566" s="77"/>
      <c r="SBI2566" s="77"/>
      <c r="SBJ2566" s="77"/>
      <c r="SBK2566" s="77"/>
      <c r="SBL2566" s="77"/>
      <c r="SBM2566" s="77"/>
      <c r="SBN2566" s="77"/>
      <c r="SBO2566" s="77"/>
      <c r="SBP2566" s="77"/>
      <c r="SBQ2566" s="77"/>
      <c r="SBR2566" s="77"/>
      <c r="SBS2566" s="77"/>
      <c r="SBT2566" s="77"/>
      <c r="SBU2566" s="77"/>
      <c r="SBV2566" s="77"/>
      <c r="SBW2566" s="77"/>
      <c r="SBX2566" s="77"/>
      <c r="SBY2566" s="77"/>
      <c r="SBZ2566" s="77"/>
      <c r="SCA2566" s="77"/>
      <c r="SCB2566" s="77"/>
      <c r="SCC2566" s="77"/>
      <c r="SCD2566" s="77"/>
      <c r="SCE2566" s="77"/>
      <c r="SCF2566" s="77"/>
      <c r="SCG2566" s="77"/>
      <c r="SCH2566" s="77"/>
      <c r="SCI2566" s="77"/>
      <c r="SCJ2566" s="77"/>
      <c r="SCK2566" s="77"/>
      <c r="SCL2566" s="77"/>
      <c r="SCM2566" s="77"/>
      <c r="SCN2566" s="77"/>
      <c r="SCO2566" s="77"/>
      <c r="SCP2566" s="77"/>
      <c r="SCQ2566" s="77"/>
      <c r="SCR2566" s="77"/>
      <c r="SCS2566" s="77"/>
      <c r="SCT2566" s="77"/>
      <c r="SCU2566" s="77"/>
      <c r="SCV2566" s="77"/>
      <c r="SCW2566" s="77"/>
      <c r="SCX2566" s="77"/>
      <c r="SCY2566" s="77"/>
      <c r="SCZ2566" s="77"/>
      <c r="SDA2566" s="77"/>
      <c r="SDB2566" s="77"/>
      <c r="SDC2566" s="77"/>
      <c r="SDD2566" s="77"/>
      <c r="SDE2566" s="77"/>
      <c r="SDF2566" s="77"/>
      <c r="SDG2566" s="77"/>
      <c r="SDH2566" s="77"/>
      <c r="SDI2566" s="77"/>
      <c r="SDJ2566" s="77"/>
      <c r="SDK2566" s="77"/>
      <c r="SDL2566" s="77"/>
      <c r="SDM2566" s="77"/>
      <c r="SDN2566" s="77"/>
      <c r="SDO2566" s="77"/>
      <c r="SDP2566" s="77"/>
      <c r="SDQ2566" s="77"/>
      <c r="SDR2566" s="77"/>
      <c r="SDS2566" s="77"/>
      <c r="SDT2566" s="77"/>
      <c r="SDU2566" s="77"/>
      <c r="SDV2566" s="77"/>
      <c r="SDW2566" s="77"/>
      <c r="SDX2566" s="77"/>
      <c r="SDY2566" s="77"/>
      <c r="SDZ2566" s="77"/>
      <c r="SEA2566" s="77"/>
      <c r="SEB2566" s="77"/>
      <c r="SEC2566" s="77"/>
      <c r="SED2566" s="77"/>
      <c r="SEE2566" s="77"/>
      <c r="SEF2566" s="77"/>
      <c r="SEG2566" s="77"/>
      <c r="SEH2566" s="77"/>
      <c r="SEI2566" s="77"/>
      <c r="SEJ2566" s="77"/>
      <c r="SEK2566" s="77"/>
      <c r="SEL2566" s="77"/>
      <c r="SEM2566" s="77"/>
      <c r="SEN2566" s="77"/>
      <c r="SEO2566" s="77"/>
      <c r="SEP2566" s="77"/>
      <c r="SEQ2566" s="77"/>
      <c r="SER2566" s="77"/>
      <c r="SES2566" s="77"/>
      <c r="SET2566" s="77"/>
      <c r="SEU2566" s="77"/>
      <c r="SEV2566" s="77"/>
      <c r="SEW2566" s="77"/>
      <c r="SEX2566" s="77"/>
      <c r="SEY2566" s="77"/>
      <c r="SEZ2566" s="77"/>
      <c r="SFA2566" s="77"/>
      <c r="SFB2566" s="77"/>
      <c r="SFC2566" s="77"/>
      <c r="SFD2566" s="77"/>
      <c r="SFE2566" s="77"/>
      <c r="SFF2566" s="77"/>
      <c r="SFG2566" s="77"/>
      <c r="SFH2566" s="77"/>
      <c r="SFI2566" s="77"/>
      <c r="SFJ2566" s="77"/>
      <c r="SFK2566" s="77"/>
      <c r="SFL2566" s="77"/>
      <c r="SFM2566" s="77"/>
      <c r="SFN2566" s="77"/>
      <c r="SFO2566" s="77"/>
      <c r="SFP2566" s="77"/>
      <c r="SFQ2566" s="77"/>
      <c r="SFR2566" s="77"/>
      <c r="SFS2566" s="77"/>
      <c r="SFT2566" s="77"/>
      <c r="SFU2566" s="77"/>
      <c r="SFV2566" s="77"/>
      <c r="SFW2566" s="77"/>
      <c r="SFX2566" s="77"/>
      <c r="SFY2566" s="77"/>
      <c r="SFZ2566" s="77"/>
      <c r="SGA2566" s="77"/>
      <c r="SGB2566" s="77"/>
      <c r="SGC2566" s="77"/>
      <c r="SGD2566" s="77"/>
      <c r="SGE2566" s="77"/>
      <c r="SGF2566" s="77"/>
      <c r="SGG2566" s="77"/>
      <c r="SGH2566" s="77"/>
      <c r="SGI2566" s="77"/>
      <c r="SGJ2566" s="77"/>
      <c r="SGK2566" s="77"/>
      <c r="SGL2566" s="77"/>
      <c r="SGM2566" s="77"/>
      <c r="SGN2566" s="77"/>
      <c r="SGO2566" s="77"/>
      <c r="SGP2566" s="77"/>
      <c r="SGQ2566" s="77"/>
      <c r="SGR2566" s="77"/>
      <c r="SGS2566" s="77"/>
      <c r="SGT2566" s="77"/>
      <c r="SGU2566" s="77"/>
      <c r="SGV2566" s="77"/>
      <c r="SGW2566" s="77"/>
      <c r="SGX2566" s="77"/>
      <c r="SGY2566" s="77"/>
      <c r="SGZ2566" s="77"/>
      <c r="SHA2566" s="77"/>
      <c r="SHB2566" s="77"/>
      <c r="SHC2566" s="77"/>
      <c r="SHD2566" s="77"/>
      <c r="SHE2566" s="77"/>
      <c r="SHF2566" s="77"/>
      <c r="SHG2566" s="77"/>
      <c r="SHH2566" s="77"/>
      <c r="SHI2566" s="77"/>
      <c r="SHJ2566" s="77"/>
      <c r="SHK2566" s="77"/>
      <c r="SHL2566" s="77"/>
      <c r="SHM2566" s="77"/>
      <c r="SHN2566" s="77"/>
      <c r="SHO2566" s="77"/>
      <c r="SHP2566" s="77"/>
      <c r="SHQ2566" s="77"/>
      <c r="SHR2566" s="77"/>
      <c r="SHS2566" s="77"/>
      <c r="SHT2566" s="77"/>
      <c r="SHU2566" s="77"/>
      <c r="SHV2566" s="77"/>
      <c r="SHW2566" s="77"/>
      <c r="SHX2566" s="77"/>
      <c r="SHY2566" s="77"/>
      <c r="SHZ2566" s="77"/>
      <c r="SIA2566" s="77"/>
      <c r="SIB2566" s="77"/>
      <c r="SIC2566" s="77"/>
      <c r="SID2566" s="77"/>
      <c r="SIE2566" s="77"/>
      <c r="SIF2566" s="77"/>
      <c r="SIG2566" s="77"/>
      <c r="SIH2566" s="77"/>
      <c r="SII2566" s="77"/>
      <c r="SIJ2566" s="77"/>
      <c r="SIK2566" s="77"/>
      <c r="SIL2566" s="77"/>
      <c r="SIM2566" s="77"/>
      <c r="SIN2566" s="77"/>
      <c r="SIO2566" s="77"/>
      <c r="SIP2566" s="77"/>
      <c r="SIQ2566" s="77"/>
      <c r="SIR2566" s="77"/>
      <c r="SIS2566" s="77"/>
      <c r="SIT2566" s="77"/>
      <c r="SIU2566" s="77"/>
      <c r="SIV2566" s="77"/>
      <c r="SIW2566" s="77"/>
      <c r="SIX2566" s="77"/>
      <c r="SIY2566" s="77"/>
      <c r="SIZ2566" s="77"/>
      <c r="SJA2566" s="77"/>
      <c r="SJB2566" s="77"/>
      <c r="SJC2566" s="77"/>
      <c r="SJD2566" s="77"/>
      <c r="SJE2566" s="77"/>
      <c r="SJF2566" s="77"/>
      <c r="SJG2566" s="77"/>
      <c r="SJH2566" s="77"/>
      <c r="SJI2566" s="77"/>
      <c r="SJJ2566" s="77"/>
      <c r="SJK2566" s="77"/>
      <c r="SJL2566" s="77"/>
      <c r="SJM2566" s="77"/>
      <c r="SJN2566" s="77"/>
      <c r="SJO2566" s="77"/>
      <c r="SJP2566" s="77"/>
      <c r="SJQ2566" s="77"/>
      <c r="SJR2566" s="77"/>
      <c r="SJS2566" s="77"/>
      <c r="SJT2566" s="77"/>
      <c r="SJU2566" s="77"/>
      <c r="SJV2566" s="77"/>
      <c r="SJW2566" s="77"/>
      <c r="SJX2566" s="77"/>
      <c r="SJY2566" s="77"/>
      <c r="SJZ2566" s="77"/>
      <c r="SKA2566" s="77"/>
      <c r="SKB2566" s="77"/>
      <c r="SKC2566" s="77"/>
      <c r="SKD2566" s="77"/>
      <c r="SKE2566" s="77"/>
      <c r="SKF2566" s="77"/>
      <c r="SKG2566" s="77"/>
      <c r="SKH2566" s="77"/>
      <c r="SKI2566" s="77"/>
      <c r="SKJ2566" s="77"/>
      <c r="SKK2566" s="77"/>
      <c r="SKL2566" s="77"/>
      <c r="SKM2566" s="77"/>
      <c r="SKN2566" s="77"/>
      <c r="SKO2566" s="77"/>
      <c r="SKP2566" s="77"/>
      <c r="SKQ2566" s="77"/>
      <c r="SKR2566" s="77"/>
      <c r="SKS2566" s="77"/>
      <c r="SKT2566" s="77"/>
      <c r="SKU2566" s="77"/>
      <c r="SKV2566" s="77"/>
      <c r="SKW2566" s="77"/>
      <c r="SKX2566" s="77"/>
      <c r="SKY2566" s="77"/>
      <c r="SKZ2566" s="77"/>
      <c r="SLA2566" s="77"/>
      <c r="SLB2566" s="77"/>
      <c r="SLC2566" s="77"/>
      <c r="SLD2566" s="77"/>
      <c r="SLE2566" s="77"/>
      <c r="SLF2566" s="77"/>
      <c r="SLG2566" s="77"/>
      <c r="SLH2566" s="77"/>
      <c r="SLI2566" s="77"/>
      <c r="SLJ2566" s="77"/>
      <c r="SLK2566" s="77"/>
      <c r="SLL2566" s="77"/>
      <c r="SLM2566" s="77"/>
      <c r="SLN2566" s="77"/>
      <c r="SLO2566" s="77"/>
      <c r="SLP2566" s="77"/>
      <c r="SLQ2566" s="77"/>
      <c r="SLR2566" s="77"/>
      <c r="SLS2566" s="77"/>
      <c r="SLT2566" s="77"/>
      <c r="SLU2566" s="77"/>
      <c r="SLV2566" s="77"/>
      <c r="SLW2566" s="77"/>
      <c r="SLX2566" s="77"/>
      <c r="SLY2566" s="77"/>
      <c r="SLZ2566" s="77"/>
      <c r="SMA2566" s="77"/>
      <c r="SMB2566" s="77"/>
      <c r="SMC2566" s="77"/>
      <c r="SMD2566" s="77"/>
      <c r="SME2566" s="77"/>
      <c r="SMF2566" s="77"/>
      <c r="SMG2566" s="77"/>
      <c r="SMH2566" s="77"/>
      <c r="SMI2566" s="77"/>
      <c r="SMJ2566" s="77"/>
      <c r="SMK2566" s="77"/>
      <c r="SML2566" s="77"/>
      <c r="SMM2566" s="77"/>
      <c r="SMN2566" s="77"/>
      <c r="SMO2566" s="77"/>
      <c r="SMP2566" s="77"/>
      <c r="SMQ2566" s="77"/>
      <c r="SMR2566" s="77"/>
      <c r="SMS2566" s="77"/>
      <c r="SMT2566" s="77"/>
      <c r="SMU2566" s="77"/>
      <c r="SMV2566" s="77"/>
      <c r="SMW2566" s="77"/>
      <c r="SMX2566" s="77"/>
      <c r="SMY2566" s="77"/>
      <c r="SMZ2566" s="77"/>
      <c r="SNA2566" s="77"/>
      <c r="SNB2566" s="77"/>
      <c r="SNC2566" s="77"/>
      <c r="SND2566" s="77"/>
      <c r="SNE2566" s="77"/>
      <c r="SNF2566" s="77"/>
      <c r="SNG2566" s="77"/>
      <c r="SNH2566" s="77"/>
      <c r="SNI2566" s="77"/>
      <c r="SNJ2566" s="77"/>
      <c r="SNK2566" s="77"/>
      <c r="SNL2566" s="77"/>
      <c r="SNM2566" s="77"/>
      <c r="SNN2566" s="77"/>
      <c r="SNO2566" s="77"/>
      <c r="SNP2566" s="77"/>
      <c r="SNQ2566" s="77"/>
      <c r="SNR2566" s="77"/>
      <c r="SNS2566" s="77"/>
      <c r="SNT2566" s="77"/>
      <c r="SNU2566" s="77"/>
      <c r="SNV2566" s="77"/>
      <c r="SNW2566" s="77"/>
      <c r="SNX2566" s="77"/>
      <c r="SNY2566" s="77"/>
      <c r="SNZ2566" s="77"/>
      <c r="SOA2566" s="77"/>
      <c r="SOB2566" s="77"/>
      <c r="SOC2566" s="77"/>
      <c r="SOD2566" s="77"/>
      <c r="SOE2566" s="77"/>
      <c r="SOF2566" s="77"/>
      <c r="SOG2566" s="77"/>
      <c r="SOH2566" s="77"/>
      <c r="SOI2566" s="77"/>
      <c r="SOJ2566" s="77"/>
      <c r="SOK2566" s="77"/>
      <c r="SOL2566" s="77"/>
      <c r="SOM2566" s="77"/>
      <c r="SON2566" s="77"/>
      <c r="SOO2566" s="77"/>
      <c r="SOP2566" s="77"/>
      <c r="SOQ2566" s="77"/>
      <c r="SOR2566" s="77"/>
      <c r="SOS2566" s="77"/>
      <c r="SOT2566" s="77"/>
      <c r="SOU2566" s="77"/>
      <c r="SOV2566" s="77"/>
      <c r="SOW2566" s="77"/>
      <c r="SOX2566" s="77"/>
      <c r="SOY2566" s="77"/>
      <c r="SOZ2566" s="77"/>
      <c r="SPA2566" s="77"/>
      <c r="SPB2566" s="77"/>
      <c r="SPC2566" s="77"/>
      <c r="SPD2566" s="77"/>
      <c r="SPE2566" s="77"/>
      <c r="SPF2566" s="77"/>
      <c r="SPG2566" s="77"/>
      <c r="SPH2566" s="77"/>
      <c r="SPI2566" s="77"/>
      <c r="SPJ2566" s="77"/>
      <c r="SPK2566" s="77"/>
      <c r="SPL2566" s="77"/>
      <c r="SPM2566" s="77"/>
      <c r="SPN2566" s="77"/>
      <c r="SPO2566" s="77"/>
      <c r="SPP2566" s="77"/>
      <c r="SPQ2566" s="77"/>
      <c r="SPR2566" s="77"/>
      <c r="SPS2566" s="77"/>
      <c r="SPT2566" s="77"/>
      <c r="SPU2566" s="77"/>
      <c r="SPV2566" s="77"/>
      <c r="SPW2566" s="77"/>
      <c r="SPX2566" s="77"/>
      <c r="SPY2566" s="77"/>
      <c r="SPZ2566" s="77"/>
      <c r="SQA2566" s="77"/>
      <c r="SQB2566" s="77"/>
      <c r="SQC2566" s="77"/>
      <c r="SQD2566" s="77"/>
      <c r="SQE2566" s="77"/>
      <c r="SQF2566" s="77"/>
      <c r="SQG2566" s="77"/>
      <c r="SQH2566" s="77"/>
      <c r="SQI2566" s="77"/>
      <c r="SQJ2566" s="77"/>
      <c r="SQK2566" s="77"/>
      <c r="SQL2566" s="77"/>
      <c r="SQM2566" s="77"/>
      <c r="SQN2566" s="77"/>
      <c r="SQO2566" s="77"/>
      <c r="SQP2566" s="77"/>
      <c r="SQQ2566" s="77"/>
      <c r="SQR2566" s="77"/>
      <c r="SQS2566" s="77"/>
      <c r="SQT2566" s="77"/>
      <c r="SQU2566" s="77"/>
      <c r="SQV2566" s="77"/>
      <c r="SQW2566" s="77"/>
      <c r="SQX2566" s="77"/>
      <c r="SQY2566" s="77"/>
      <c r="SQZ2566" s="77"/>
      <c r="SRA2566" s="77"/>
      <c r="SRB2566" s="77"/>
      <c r="SRC2566" s="77"/>
      <c r="SRD2566" s="77"/>
      <c r="SRE2566" s="77"/>
      <c r="SRF2566" s="77"/>
      <c r="SRG2566" s="77"/>
      <c r="SRH2566" s="77"/>
      <c r="SRI2566" s="77"/>
      <c r="SRJ2566" s="77"/>
      <c r="SRK2566" s="77"/>
      <c r="SRL2566" s="77"/>
      <c r="SRM2566" s="77"/>
      <c r="SRN2566" s="77"/>
      <c r="SRO2566" s="77"/>
      <c r="SRP2566" s="77"/>
      <c r="SRQ2566" s="77"/>
      <c r="SRR2566" s="77"/>
      <c r="SRS2566" s="77"/>
      <c r="SRT2566" s="77"/>
      <c r="SRU2566" s="77"/>
      <c r="SRV2566" s="77"/>
      <c r="SRW2566" s="77"/>
      <c r="SRX2566" s="77"/>
      <c r="SRY2566" s="77"/>
      <c r="SRZ2566" s="77"/>
      <c r="SSA2566" s="77"/>
      <c r="SSB2566" s="77"/>
      <c r="SSC2566" s="77"/>
      <c r="SSD2566" s="77"/>
      <c r="SSE2566" s="77"/>
      <c r="SSF2566" s="77"/>
      <c r="SSG2566" s="77"/>
      <c r="SSH2566" s="77"/>
      <c r="SSI2566" s="77"/>
      <c r="SSJ2566" s="77"/>
      <c r="SSK2566" s="77"/>
      <c r="SSL2566" s="77"/>
      <c r="SSM2566" s="77"/>
      <c r="SSN2566" s="77"/>
      <c r="SSO2566" s="77"/>
      <c r="SSP2566" s="77"/>
      <c r="SSQ2566" s="77"/>
      <c r="SSR2566" s="77"/>
      <c r="SSS2566" s="77"/>
      <c r="SST2566" s="77"/>
      <c r="SSU2566" s="77"/>
      <c r="SSV2566" s="77"/>
      <c r="SSW2566" s="77"/>
      <c r="SSX2566" s="77"/>
      <c r="SSY2566" s="77"/>
      <c r="SSZ2566" s="77"/>
      <c r="STA2566" s="77"/>
      <c r="STB2566" s="77"/>
      <c r="STC2566" s="77"/>
      <c r="STD2566" s="77"/>
      <c r="STE2566" s="77"/>
      <c r="STF2566" s="77"/>
      <c r="STG2566" s="77"/>
      <c r="STH2566" s="77"/>
      <c r="STI2566" s="77"/>
      <c r="STJ2566" s="77"/>
      <c r="STK2566" s="77"/>
      <c r="STL2566" s="77"/>
      <c r="STM2566" s="77"/>
      <c r="STN2566" s="77"/>
      <c r="STO2566" s="77"/>
      <c r="STP2566" s="77"/>
      <c r="STQ2566" s="77"/>
      <c r="STR2566" s="77"/>
      <c r="STS2566" s="77"/>
      <c r="STT2566" s="77"/>
      <c r="STU2566" s="77"/>
      <c r="STV2566" s="77"/>
      <c r="STW2566" s="77"/>
      <c r="STX2566" s="77"/>
      <c r="STY2566" s="77"/>
      <c r="STZ2566" s="77"/>
      <c r="SUA2566" s="77"/>
      <c r="SUB2566" s="77"/>
      <c r="SUC2566" s="77"/>
      <c r="SUD2566" s="77"/>
      <c r="SUE2566" s="77"/>
      <c r="SUF2566" s="77"/>
      <c r="SUG2566" s="77"/>
      <c r="SUH2566" s="77"/>
      <c r="SUI2566" s="77"/>
      <c r="SUJ2566" s="77"/>
      <c r="SUK2566" s="77"/>
      <c r="SUL2566" s="77"/>
      <c r="SUM2566" s="77"/>
      <c r="SUN2566" s="77"/>
      <c r="SUO2566" s="77"/>
      <c r="SUP2566" s="77"/>
      <c r="SUQ2566" s="77"/>
      <c r="SUR2566" s="77"/>
      <c r="SUS2566" s="77"/>
      <c r="SUT2566" s="77"/>
      <c r="SUU2566" s="77"/>
      <c r="SUV2566" s="77"/>
      <c r="SUW2566" s="77"/>
      <c r="SUX2566" s="77"/>
      <c r="SUY2566" s="77"/>
      <c r="SUZ2566" s="77"/>
      <c r="SVA2566" s="77"/>
      <c r="SVB2566" s="77"/>
      <c r="SVC2566" s="77"/>
      <c r="SVD2566" s="77"/>
      <c r="SVE2566" s="77"/>
      <c r="SVF2566" s="77"/>
      <c r="SVG2566" s="77"/>
      <c r="SVH2566" s="77"/>
      <c r="SVI2566" s="77"/>
      <c r="SVJ2566" s="77"/>
      <c r="SVK2566" s="77"/>
      <c r="SVL2566" s="77"/>
      <c r="SVM2566" s="77"/>
      <c r="SVN2566" s="77"/>
      <c r="SVO2566" s="77"/>
      <c r="SVP2566" s="77"/>
      <c r="SVQ2566" s="77"/>
      <c r="SVR2566" s="77"/>
      <c r="SVS2566" s="77"/>
      <c r="SVT2566" s="77"/>
      <c r="SVU2566" s="77"/>
      <c r="SVV2566" s="77"/>
      <c r="SVW2566" s="77"/>
      <c r="SVX2566" s="77"/>
      <c r="SVY2566" s="77"/>
      <c r="SVZ2566" s="77"/>
      <c r="SWA2566" s="77"/>
      <c r="SWB2566" s="77"/>
      <c r="SWC2566" s="77"/>
      <c r="SWD2566" s="77"/>
      <c r="SWE2566" s="77"/>
      <c r="SWF2566" s="77"/>
      <c r="SWG2566" s="77"/>
      <c r="SWH2566" s="77"/>
      <c r="SWI2566" s="77"/>
      <c r="SWJ2566" s="77"/>
      <c r="SWK2566" s="77"/>
      <c r="SWL2566" s="77"/>
      <c r="SWM2566" s="77"/>
      <c r="SWN2566" s="77"/>
      <c r="SWO2566" s="77"/>
      <c r="SWP2566" s="77"/>
      <c r="SWQ2566" s="77"/>
      <c r="SWR2566" s="77"/>
      <c r="SWS2566" s="77"/>
      <c r="SWT2566" s="77"/>
      <c r="SWU2566" s="77"/>
      <c r="SWV2566" s="77"/>
      <c r="SWW2566" s="77"/>
      <c r="SWX2566" s="77"/>
      <c r="SWY2566" s="77"/>
      <c r="SWZ2566" s="77"/>
      <c r="SXA2566" s="77"/>
      <c r="SXB2566" s="77"/>
      <c r="SXC2566" s="77"/>
      <c r="SXD2566" s="77"/>
      <c r="SXE2566" s="77"/>
      <c r="SXF2566" s="77"/>
      <c r="SXG2566" s="77"/>
      <c r="SXH2566" s="77"/>
      <c r="SXI2566" s="77"/>
      <c r="SXJ2566" s="77"/>
      <c r="SXK2566" s="77"/>
      <c r="SXL2566" s="77"/>
      <c r="SXM2566" s="77"/>
      <c r="SXN2566" s="77"/>
      <c r="SXO2566" s="77"/>
      <c r="SXP2566" s="77"/>
      <c r="SXQ2566" s="77"/>
      <c r="SXR2566" s="77"/>
      <c r="SXS2566" s="77"/>
      <c r="SXT2566" s="77"/>
      <c r="SXU2566" s="77"/>
      <c r="SXV2566" s="77"/>
      <c r="SXW2566" s="77"/>
      <c r="SXX2566" s="77"/>
      <c r="SXY2566" s="77"/>
      <c r="SXZ2566" s="77"/>
      <c r="SYA2566" s="77"/>
      <c r="SYB2566" s="77"/>
      <c r="SYC2566" s="77"/>
      <c r="SYD2566" s="77"/>
      <c r="SYE2566" s="77"/>
      <c r="SYF2566" s="77"/>
      <c r="SYG2566" s="77"/>
      <c r="SYH2566" s="77"/>
      <c r="SYI2566" s="77"/>
      <c r="SYJ2566" s="77"/>
      <c r="SYK2566" s="77"/>
      <c r="SYL2566" s="77"/>
      <c r="SYM2566" s="77"/>
      <c r="SYN2566" s="77"/>
      <c r="SYO2566" s="77"/>
      <c r="SYP2566" s="77"/>
      <c r="SYQ2566" s="77"/>
      <c r="SYR2566" s="77"/>
      <c r="SYS2566" s="77"/>
      <c r="SYT2566" s="77"/>
      <c r="SYU2566" s="77"/>
      <c r="SYV2566" s="77"/>
      <c r="SYW2566" s="77"/>
      <c r="SYX2566" s="77"/>
      <c r="SYY2566" s="77"/>
      <c r="SYZ2566" s="77"/>
      <c r="SZA2566" s="77"/>
      <c r="SZB2566" s="77"/>
      <c r="SZC2566" s="77"/>
      <c r="SZD2566" s="77"/>
      <c r="SZE2566" s="77"/>
      <c r="SZF2566" s="77"/>
      <c r="SZG2566" s="77"/>
      <c r="SZH2566" s="77"/>
      <c r="SZI2566" s="77"/>
      <c r="SZJ2566" s="77"/>
      <c r="SZK2566" s="77"/>
      <c r="SZL2566" s="77"/>
      <c r="SZM2566" s="77"/>
      <c r="SZN2566" s="77"/>
      <c r="SZO2566" s="77"/>
      <c r="SZP2566" s="77"/>
      <c r="SZQ2566" s="77"/>
      <c r="SZR2566" s="77"/>
      <c r="SZS2566" s="77"/>
      <c r="SZT2566" s="77"/>
      <c r="SZU2566" s="77"/>
      <c r="SZV2566" s="77"/>
      <c r="SZW2566" s="77"/>
      <c r="SZX2566" s="77"/>
      <c r="SZY2566" s="77"/>
      <c r="SZZ2566" s="77"/>
      <c r="TAA2566" s="77"/>
      <c r="TAB2566" s="77"/>
      <c r="TAC2566" s="77"/>
      <c r="TAD2566" s="77"/>
      <c r="TAE2566" s="77"/>
      <c r="TAF2566" s="77"/>
      <c r="TAG2566" s="77"/>
      <c r="TAH2566" s="77"/>
      <c r="TAI2566" s="77"/>
      <c r="TAJ2566" s="77"/>
      <c r="TAK2566" s="77"/>
      <c r="TAL2566" s="77"/>
      <c r="TAM2566" s="77"/>
      <c r="TAN2566" s="77"/>
      <c r="TAO2566" s="77"/>
      <c r="TAP2566" s="77"/>
      <c r="TAQ2566" s="77"/>
      <c r="TAR2566" s="77"/>
      <c r="TAS2566" s="77"/>
      <c r="TAT2566" s="77"/>
      <c r="TAU2566" s="77"/>
      <c r="TAV2566" s="77"/>
      <c r="TAW2566" s="77"/>
      <c r="TAX2566" s="77"/>
      <c r="TAY2566" s="77"/>
      <c r="TAZ2566" s="77"/>
      <c r="TBA2566" s="77"/>
      <c r="TBB2566" s="77"/>
      <c r="TBC2566" s="77"/>
      <c r="TBD2566" s="77"/>
      <c r="TBE2566" s="77"/>
      <c r="TBF2566" s="77"/>
      <c r="TBG2566" s="77"/>
      <c r="TBH2566" s="77"/>
      <c r="TBI2566" s="77"/>
      <c r="TBJ2566" s="77"/>
      <c r="TBK2566" s="77"/>
      <c r="TBL2566" s="77"/>
      <c r="TBM2566" s="77"/>
      <c r="TBN2566" s="77"/>
      <c r="TBO2566" s="77"/>
      <c r="TBP2566" s="77"/>
      <c r="TBQ2566" s="77"/>
      <c r="TBR2566" s="77"/>
      <c r="TBS2566" s="77"/>
      <c r="TBT2566" s="77"/>
      <c r="TBU2566" s="77"/>
      <c r="TBV2566" s="77"/>
      <c r="TBW2566" s="77"/>
      <c r="TBX2566" s="77"/>
      <c r="TBY2566" s="77"/>
      <c r="TBZ2566" s="77"/>
      <c r="TCA2566" s="77"/>
      <c r="TCB2566" s="77"/>
      <c r="TCC2566" s="77"/>
      <c r="TCD2566" s="77"/>
      <c r="TCE2566" s="77"/>
      <c r="TCF2566" s="77"/>
      <c r="TCG2566" s="77"/>
      <c r="TCH2566" s="77"/>
      <c r="TCI2566" s="77"/>
      <c r="TCJ2566" s="77"/>
      <c r="TCK2566" s="77"/>
      <c r="TCL2566" s="77"/>
      <c r="TCM2566" s="77"/>
      <c r="TCN2566" s="77"/>
      <c r="TCO2566" s="77"/>
      <c r="TCP2566" s="77"/>
      <c r="TCQ2566" s="77"/>
      <c r="TCR2566" s="77"/>
      <c r="TCS2566" s="77"/>
      <c r="TCT2566" s="77"/>
      <c r="TCU2566" s="77"/>
      <c r="TCV2566" s="77"/>
      <c r="TCW2566" s="77"/>
      <c r="TCX2566" s="77"/>
      <c r="TCY2566" s="77"/>
      <c r="TCZ2566" s="77"/>
      <c r="TDA2566" s="77"/>
      <c r="TDB2566" s="77"/>
      <c r="TDC2566" s="77"/>
      <c r="TDD2566" s="77"/>
      <c r="TDE2566" s="77"/>
      <c r="TDF2566" s="77"/>
      <c r="TDG2566" s="77"/>
      <c r="TDH2566" s="77"/>
      <c r="TDI2566" s="77"/>
      <c r="TDJ2566" s="77"/>
      <c r="TDK2566" s="77"/>
      <c r="TDL2566" s="77"/>
      <c r="TDM2566" s="77"/>
      <c r="TDN2566" s="77"/>
      <c r="TDO2566" s="77"/>
      <c r="TDP2566" s="77"/>
      <c r="TDQ2566" s="77"/>
      <c r="TDR2566" s="77"/>
      <c r="TDS2566" s="77"/>
      <c r="TDT2566" s="77"/>
      <c r="TDU2566" s="77"/>
      <c r="TDV2566" s="77"/>
      <c r="TDW2566" s="77"/>
      <c r="TDX2566" s="77"/>
      <c r="TDY2566" s="77"/>
      <c r="TDZ2566" s="77"/>
      <c r="TEA2566" s="77"/>
      <c r="TEB2566" s="77"/>
      <c r="TEC2566" s="77"/>
      <c r="TED2566" s="77"/>
      <c r="TEE2566" s="77"/>
      <c r="TEF2566" s="77"/>
      <c r="TEG2566" s="77"/>
      <c r="TEH2566" s="77"/>
      <c r="TEI2566" s="77"/>
      <c r="TEJ2566" s="77"/>
      <c r="TEK2566" s="77"/>
      <c r="TEL2566" s="77"/>
      <c r="TEM2566" s="77"/>
      <c r="TEN2566" s="77"/>
      <c r="TEO2566" s="77"/>
      <c r="TEP2566" s="77"/>
      <c r="TEQ2566" s="77"/>
      <c r="TER2566" s="77"/>
      <c r="TES2566" s="77"/>
      <c r="TET2566" s="77"/>
      <c r="TEU2566" s="77"/>
      <c r="TEV2566" s="77"/>
      <c r="TEW2566" s="77"/>
      <c r="TEX2566" s="77"/>
      <c r="TEY2566" s="77"/>
      <c r="TEZ2566" s="77"/>
      <c r="TFA2566" s="77"/>
      <c r="TFB2566" s="77"/>
      <c r="TFC2566" s="77"/>
      <c r="TFD2566" s="77"/>
      <c r="TFE2566" s="77"/>
      <c r="TFF2566" s="77"/>
      <c r="TFG2566" s="77"/>
      <c r="TFH2566" s="77"/>
      <c r="TFI2566" s="77"/>
      <c r="TFJ2566" s="77"/>
      <c r="TFK2566" s="77"/>
      <c r="TFL2566" s="77"/>
      <c r="TFM2566" s="77"/>
      <c r="TFN2566" s="77"/>
      <c r="TFO2566" s="77"/>
      <c r="TFP2566" s="77"/>
      <c r="TFQ2566" s="77"/>
      <c r="TFR2566" s="77"/>
      <c r="TFS2566" s="77"/>
      <c r="TFT2566" s="77"/>
      <c r="TFU2566" s="77"/>
      <c r="TFV2566" s="77"/>
      <c r="TFW2566" s="77"/>
      <c r="TFX2566" s="77"/>
      <c r="TFY2566" s="77"/>
      <c r="TFZ2566" s="77"/>
      <c r="TGA2566" s="77"/>
      <c r="TGB2566" s="77"/>
      <c r="TGC2566" s="77"/>
      <c r="TGD2566" s="77"/>
      <c r="TGE2566" s="77"/>
      <c r="TGF2566" s="77"/>
      <c r="TGG2566" s="77"/>
      <c r="TGH2566" s="77"/>
      <c r="TGI2566" s="77"/>
      <c r="TGJ2566" s="77"/>
      <c r="TGK2566" s="77"/>
      <c r="TGL2566" s="77"/>
      <c r="TGM2566" s="77"/>
      <c r="TGN2566" s="77"/>
      <c r="TGO2566" s="77"/>
      <c r="TGP2566" s="77"/>
      <c r="TGQ2566" s="77"/>
      <c r="TGR2566" s="77"/>
      <c r="TGS2566" s="77"/>
      <c r="TGT2566" s="77"/>
      <c r="TGU2566" s="77"/>
      <c r="TGV2566" s="77"/>
      <c r="TGW2566" s="77"/>
      <c r="TGX2566" s="77"/>
      <c r="TGY2566" s="77"/>
      <c r="TGZ2566" s="77"/>
      <c r="THA2566" s="77"/>
      <c r="THB2566" s="77"/>
      <c r="THC2566" s="77"/>
      <c r="THD2566" s="77"/>
      <c r="THE2566" s="77"/>
      <c r="THF2566" s="77"/>
      <c r="THG2566" s="77"/>
      <c r="THH2566" s="77"/>
      <c r="THI2566" s="77"/>
      <c r="THJ2566" s="77"/>
      <c r="THK2566" s="77"/>
      <c r="THL2566" s="77"/>
      <c r="THM2566" s="77"/>
      <c r="THN2566" s="77"/>
      <c r="THO2566" s="77"/>
      <c r="THP2566" s="77"/>
      <c r="THQ2566" s="77"/>
      <c r="THR2566" s="77"/>
      <c r="THS2566" s="77"/>
      <c r="THT2566" s="77"/>
      <c r="THU2566" s="77"/>
      <c r="THV2566" s="77"/>
      <c r="THW2566" s="77"/>
      <c r="THX2566" s="77"/>
      <c r="THY2566" s="77"/>
      <c r="THZ2566" s="77"/>
      <c r="TIA2566" s="77"/>
      <c r="TIB2566" s="77"/>
      <c r="TIC2566" s="77"/>
      <c r="TID2566" s="77"/>
      <c r="TIE2566" s="77"/>
      <c r="TIF2566" s="77"/>
      <c r="TIG2566" s="77"/>
      <c r="TIH2566" s="77"/>
      <c r="TII2566" s="77"/>
      <c r="TIJ2566" s="77"/>
      <c r="TIK2566" s="77"/>
      <c r="TIL2566" s="77"/>
      <c r="TIM2566" s="77"/>
      <c r="TIN2566" s="77"/>
      <c r="TIO2566" s="77"/>
      <c r="TIP2566" s="77"/>
      <c r="TIQ2566" s="77"/>
      <c r="TIR2566" s="77"/>
      <c r="TIS2566" s="77"/>
      <c r="TIT2566" s="77"/>
      <c r="TIU2566" s="77"/>
      <c r="TIV2566" s="77"/>
      <c r="TIW2566" s="77"/>
      <c r="TIX2566" s="77"/>
      <c r="TIY2566" s="77"/>
      <c r="TIZ2566" s="77"/>
      <c r="TJA2566" s="77"/>
      <c r="TJB2566" s="77"/>
      <c r="TJC2566" s="77"/>
      <c r="TJD2566" s="77"/>
      <c r="TJE2566" s="77"/>
      <c r="TJF2566" s="77"/>
      <c r="TJG2566" s="77"/>
      <c r="TJH2566" s="77"/>
      <c r="TJI2566" s="77"/>
      <c r="TJJ2566" s="77"/>
      <c r="TJK2566" s="77"/>
      <c r="TJL2566" s="77"/>
      <c r="TJM2566" s="77"/>
      <c r="TJN2566" s="77"/>
      <c r="TJO2566" s="77"/>
      <c r="TJP2566" s="77"/>
      <c r="TJQ2566" s="77"/>
      <c r="TJR2566" s="77"/>
      <c r="TJS2566" s="77"/>
      <c r="TJT2566" s="77"/>
      <c r="TJU2566" s="77"/>
      <c r="TJV2566" s="77"/>
      <c r="TJW2566" s="77"/>
      <c r="TJX2566" s="77"/>
      <c r="TJY2566" s="77"/>
      <c r="TJZ2566" s="77"/>
      <c r="TKA2566" s="77"/>
      <c r="TKB2566" s="77"/>
      <c r="TKC2566" s="77"/>
      <c r="TKD2566" s="77"/>
      <c r="TKE2566" s="77"/>
      <c r="TKF2566" s="77"/>
      <c r="TKG2566" s="77"/>
      <c r="TKH2566" s="77"/>
      <c r="TKI2566" s="77"/>
      <c r="TKJ2566" s="77"/>
      <c r="TKK2566" s="77"/>
      <c r="TKL2566" s="77"/>
      <c r="TKM2566" s="77"/>
      <c r="TKN2566" s="77"/>
      <c r="TKO2566" s="77"/>
      <c r="TKP2566" s="77"/>
      <c r="TKQ2566" s="77"/>
      <c r="TKR2566" s="77"/>
      <c r="TKS2566" s="77"/>
      <c r="TKT2566" s="77"/>
      <c r="TKU2566" s="77"/>
      <c r="TKV2566" s="77"/>
      <c r="TKW2566" s="77"/>
      <c r="TKX2566" s="77"/>
      <c r="TKY2566" s="77"/>
      <c r="TKZ2566" s="77"/>
      <c r="TLA2566" s="77"/>
      <c r="TLB2566" s="77"/>
      <c r="TLC2566" s="77"/>
      <c r="TLD2566" s="77"/>
      <c r="TLE2566" s="77"/>
      <c r="TLF2566" s="77"/>
      <c r="TLG2566" s="77"/>
      <c r="TLH2566" s="77"/>
      <c r="TLI2566" s="77"/>
      <c r="TLJ2566" s="77"/>
      <c r="TLK2566" s="77"/>
      <c r="TLL2566" s="77"/>
      <c r="TLM2566" s="77"/>
      <c r="TLN2566" s="77"/>
      <c r="TLO2566" s="77"/>
      <c r="TLP2566" s="77"/>
      <c r="TLQ2566" s="77"/>
      <c r="TLR2566" s="77"/>
      <c r="TLS2566" s="77"/>
      <c r="TLT2566" s="77"/>
      <c r="TLU2566" s="77"/>
      <c r="TLV2566" s="77"/>
      <c r="TLW2566" s="77"/>
      <c r="TLX2566" s="77"/>
      <c r="TLY2566" s="77"/>
      <c r="TLZ2566" s="77"/>
      <c r="TMA2566" s="77"/>
      <c r="TMB2566" s="77"/>
      <c r="TMC2566" s="77"/>
      <c r="TMD2566" s="77"/>
      <c r="TME2566" s="77"/>
      <c r="TMF2566" s="77"/>
      <c r="TMG2566" s="77"/>
      <c r="TMH2566" s="77"/>
      <c r="TMI2566" s="77"/>
      <c r="TMJ2566" s="77"/>
      <c r="TMK2566" s="77"/>
      <c r="TML2566" s="77"/>
      <c r="TMM2566" s="77"/>
      <c r="TMN2566" s="77"/>
      <c r="TMO2566" s="77"/>
      <c r="TMP2566" s="77"/>
      <c r="TMQ2566" s="77"/>
      <c r="TMR2566" s="77"/>
      <c r="TMS2566" s="77"/>
      <c r="TMT2566" s="77"/>
      <c r="TMU2566" s="77"/>
      <c r="TMV2566" s="77"/>
      <c r="TMW2566" s="77"/>
      <c r="TMX2566" s="77"/>
      <c r="TMY2566" s="77"/>
      <c r="TMZ2566" s="77"/>
      <c r="TNA2566" s="77"/>
      <c r="TNB2566" s="77"/>
      <c r="TNC2566" s="77"/>
      <c r="TND2566" s="77"/>
      <c r="TNE2566" s="77"/>
      <c r="TNF2566" s="77"/>
      <c r="TNG2566" s="77"/>
      <c r="TNH2566" s="77"/>
      <c r="TNI2566" s="77"/>
      <c r="TNJ2566" s="77"/>
      <c r="TNK2566" s="77"/>
      <c r="TNL2566" s="77"/>
      <c r="TNM2566" s="77"/>
      <c r="TNN2566" s="77"/>
      <c r="TNO2566" s="77"/>
      <c r="TNP2566" s="77"/>
      <c r="TNQ2566" s="77"/>
      <c r="TNR2566" s="77"/>
      <c r="TNS2566" s="77"/>
      <c r="TNT2566" s="77"/>
      <c r="TNU2566" s="77"/>
      <c r="TNV2566" s="77"/>
      <c r="TNW2566" s="77"/>
      <c r="TNX2566" s="77"/>
      <c r="TNY2566" s="77"/>
      <c r="TNZ2566" s="77"/>
      <c r="TOA2566" s="77"/>
      <c r="TOB2566" s="77"/>
      <c r="TOC2566" s="77"/>
      <c r="TOD2566" s="77"/>
      <c r="TOE2566" s="77"/>
      <c r="TOF2566" s="77"/>
      <c r="TOG2566" s="77"/>
      <c r="TOH2566" s="77"/>
      <c r="TOI2566" s="77"/>
      <c r="TOJ2566" s="77"/>
      <c r="TOK2566" s="77"/>
      <c r="TOL2566" s="77"/>
      <c r="TOM2566" s="77"/>
      <c r="TON2566" s="77"/>
      <c r="TOO2566" s="77"/>
      <c r="TOP2566" s="77"/>
      <c r="TOQ2566" s="77"/>
      <c r="TOR2566" s="77"/>
      <c r="TOS2566" s="77"/>
      <c r="TOT2566" s="77"/>
      <c r="TOU2566" s="77"/>
      <c r="TOV2566" s="77"/>
      <c r="TOW2566" s="77"/>
      <c r="TOX2566" s="77"/>
      <c r="TOY2566" s="77"/>
      <c r="TOZ2566" s="77"/>
      <c r="TPA2566" s="77"/>
      <c r="TPB2566" s="77"/>
      <c r="TPC2566" s="77"/>
      <c r="TPD2566" s="77"/>
      <c r="TPE2566" s="77"/>
      <c r="TPF2566" s="77"/>
      <c r="TPG2566" s="77"/>
      <c r="TPH2566" s="77"/>
      <c r="TPI2566" s="77"/>
      <c r="TPJ2566" s="77"/>
      <c r="TPK2566" s="77"/>
      <c r="TPL2566" s="77"/>
      <c r="TPM2566" s="77"/>
      <c r="TPN2566" s="77"/>
      <c r="TPO2566" s="77"/>
      <c r="TPP2566" s="77"/>
      <c r="TPQ2566" s="77"/>
      <c r="TPR2566" s="77"/>
      <c r="TPS2566" s="77"/>
      <c r="TPT2566" s="77"/>
      <c r="TPU2566" s="77"/>
      <c r="TPV2566" s="77"/>
      <c r="TPW2566" s="77"/>
      <c r="TPX2566" s="77"/>
      <c r="TPY2566" s="77"/>
      <c r="TPZ2566" s="77"/>
      <c r="TQA2566" s="77"/>
      <c r="TQB2566" s="77"/>
      <c r="TQC2566" s="77"/>
      <c r="TQD2566" s="77"/>
      <c r="TQE2566" s="77"/>
      <c r="TQF2566" s="77"/>
      <c r="TQG2566" s="77"/>
      <c r="TQH2566" s="77"/>
      <c r="TQI2566" s="77"/>
      <c r="TQJ2566" s="77"/>
      <c r="TQK2566" s="77"/>
      <c r="TQL2566" s="77"/>
      <c r="TQM2566" s="77"/>
      <c r="TQN2566" s="77"/>
      <c r="TQO2566" s="77"/>
      <c r="TQP2566" s="77"/>
      <c r="TQQ2566" s="77"/>
      <c r="TQR2566" s="77"/>
      <c r="TQS2566" s="77"/>
      <c r="TQT2566" s="77"/>
      <c r="TQU2566" s="77"/>
      <c r="TQV2566" s="77"/>
      <c r="TQW2566" s="77"/>
      <c r="TQX2566" s="77"/>
      <c r="TQY2566" s="77"/>
      <c r="TQZ2566" s="77"/>
      <c r="TRA2566" s="77"/>
      <c r="TRB2566" s="77"/>
      <c r="TRC2566" s="77"/>
      <c r="TRD2566" s="77"/>
      <c r="TRE2566" s="77"/>
      <c r="TRF2566" s="77"/>
      <c r="TRG2566" s="77"/>
      <c r="TRH2566" s="77"/>
      <c r="TRI2566" s="77"/>
      <c r="TRJ2566" s="77"/>
      <c r="TRK2566" s="77"/>
      <c r="TRL2566" s="77"/>
      <c r="TRM2566" s="77"/>
      <c r="TRN2566" s="77"/>
      <c r="TRO2566" s="77"/>
      <c r="TRP2566" s="77"/>
      <c r="TRQ2566" s="77"/>
      <c r="TRR2566" s="77"/>
      <c r="TRS2566" s="77"/>
      <c r="TRT2566" s="77"/>
      <c r="TRU2566" s="77"/>
      <c r="TRV2566" s="77"/>
      <c r="TRW2566" s="77"/>
      <c r="TRX2566" s="77"/>
      <c r="TRY2566" s="77"/>
      <c r="TRZ2566" s="77"/>
      <c r="TSA2566" s="77"/>
      <c r="TSB2566" s="77"/>
      <c r="TSC2566" s="77"/>
      <c r="TSD2566" s="77"/>
      <c r="TSE2566" s="77"/>
      <c r="TSF2566" s="77"/>
      <c r="TSG2566" s="77"/>
      <c r="TSH2566" s="77"/>
      <c r="TSI2566" s="77"/>
      <c r="TSJ2566" s="77"/>
      <c r="TSK2566" s="77"/>
      <c r="TSL2566" s="77"/>
      <c r="TSM2566" s="77"/>
      <c r="TSN2566" s="77"/>
      <c r="TSO2566" s="77"/>
      <c r="TSP2566" s="77"/>
      <c r="TSQ2566" s="77"/>
      <c r="TSR2566" s="77"/>
      <c r="TSS2566" s="77"/>
      <c r="TST2566" s="77"/>
      <c r="TSU2566" s="77"/>
      <c r="TSV2566" s="77"/>
      <c r="TSW2566" s="77"/>
      <c r="TSX2566" s="77"/>
      <c r="TSY2566" s="77"/>
      <c r="TSZ2566" s="77"/>
      <c r="TTA2566" s="77"/>
      <c r="TTB2566" s="77"/>
      <c r="TTC2566" s="77"/>
      <c r="TTD2566" s="77"/>
      <c r="TTE2566" s="77"/>
      <c r="TTF2566" s="77"/>
      <c r="TTG2566" s="77"/>
      <c r="TTH2566" s="77"/>
      <c r="TTI2566" s="77"/>
      <c r="TTJ2566" s="77"/>
      <c r="TTK2566" s="77"/>
      <c r="TTL2566" s="77"/>
      <c r="TTM2566" s="77"/>
      <c r="TTN2566" s="77"/>
      <c r="TTO2566" s="77"/>
      <c r="TTP2566" s="77"/>
      <c r="TTQ2566" s="77"/>
      <c r="TTR2566" s="77"/>
      <c r="TTS2566" s="77"/>
      <c r="TTT2566" s="77"/>
      <c r="TTU2566" s="77"/>
      <c r="TTV2566" s="77"/>
      <c r="TTW2566" s="77"/>
      <c r="TTX2566" s="77"/>
      <c r="TTY2566" s="77"/>
      <c r="TTZ2566" s="77"/>
      <c r="TUA2566" s="77"/>
      <c r="TUB2566" s="77"/>
      <c r="TUC2566" s="77"/>
      <c r="TUD2566" s="77"/>
      <c r="TUE2566" s="77"/>
      <c r="TUF2566" s="77"/>
      <c r="TUG2566" s="77"/>
      <c r="TUH2566" s="77"/>
      <c r="TUI2566" s="77"/>
      <c r="TUJ2566" s="77"/>
      <c r="TUK2566" s="77"/>
      <c r="TUL2566" s="77"/>
      <c r="TUM2566" s="77"/>
      <c r="TUN2566" s="77"/>
      <c r="TUO2566" s="77"/>
      <c r="TUP2566" s="77"/>
      <c r="TUQ2566" s="77"/>
      <c r="TUR2566" s="77"/>
      <c r="TUS2566" s="77"/>
      <c r="TUT2566" s="77"/>
      <c r="TUU2566" s="77"/>
      <c r="TUV2566" s="77"/>
      <c r="TUW2566" s="77"/>
      <c r="TUX2566" s="77"/>
      <c r="TUY2566" s="77"/>
      <c r="TUZ2566" s="77"/>
      <c r="TVA2566" s="77"/>
      <c r="TVB2566" s="77"/>
      <c r="TVC2566" s="77"/>
      <c r="TVD2566" s="77"/>
      <c r="TVE2566" s="77"/>
      <c r="TVF2566" s="77"/>
      <c r="TVG2566" s="77"/>
      <c r="TVH2566" s="77"/>
      <c r="TVI2566" s="77"/>
      <c r="TVJ2566" s="77"/>
      <c r="TVK2566" s="77"/>
      <c r="TVL2566" s="77"/>
      <c r="TVM2566" s="77"/>
      <c r="TVN2566" s="77"/>
      <c r="TVO2566" s="77"/>
      <c r="TVP2566" s="77"/>
      <c r="TVQ2566" s="77"/>
      <c r="TVR2566" s="77"/>
      <c r="TVS2566" s="77"/>
      <c r="TVT2566" s="77"/>
      <c r="TVU2566" s="77"/>
      <c r="TVV2566" s="77"/>
      <c r="TVW2566" s="77"/>
      <c r="TVX2566" s="77"/>
      <c r="TVY2566" s="77"/>
      <c r="TVZ2566" s="77"/>
      <c r="TWA2566" s="77"/>
      <c r="TWB2566" s="77"/>
      <c r="TWC2566" s="77"/>
      <c r="TWD2566" s="77"/>
      <c r="TWE2566" s="77"/>
      <c r="TWF2566" s="77"/>
      <c r="TWG2566" s="77"/>
      <c r="TWH2566" s="77"/>
      <c r="TWI2566" s="77"/>
      <c r="TWJ2566" s="77"/>
      <c r="TWK2566" s="77"/>
      <c r="TWL2566" s="77"/>
      <c r="TWM2566" s="77"/>
      <c r="TWN2566" s="77"/>
      <c r="TWO2566" s="77"/>
      <c r="TWP2566" s="77"/>
      <c r="TWQ2566" s="77"/>
      <c r="TWR2566" s="77"/>
      <c r="TWS2566" s="77"/>
      <c r="TWT2566" s="77"/>
      <c r="TWU2566" s="77"/>
      <c r="TWV2566" s="77"/>
      <c r="TWW2566" s="77"/>
      <c r="TWX2566" s="77"/>
      <c r="TWY2566" s="77"/>
      <c r="TWZ2566" s="77"/>
      <c r="TXA2566" s="77"/>
      <c r="TXB2566" s="77"/>
      <c r="TXC2566" s="77"/>
      <c r="TXD2566" s="77"/>
      <c r="TXE2566" s="77"/>
      <c r="TXF2566" s="77"/>
      <c r="TXG2566" s="77"/>
      <c r="TXH2566" s="77"/>
      <c r="TXI2566" s="77"/>
      <c r="TXJ2566" s="77"/>
      <c r="TXK2566" s="77"/>
      <c r="TXL2566" s="77"/>
      <c r="TXM2566" s="77"/>
      <c r="TXN2566" s="77"/>
      <c r="TXO2566" s="77"/>
      <c r="TXP2566" s="77"/>
      <c r="TXQ2566" s="77"/>
      <c r="TXR2566" s="77"/>
      <c r="TXS2566" s="77"/>
      <c r="TXT2566" s="77"/>
      <c r="TXU2566" s="77"/>
      <c r="TXV2566" s="77"/>
      <c r="TXW2566" s="77"/>
      <c r="TXX2566" s="77"/>
      <c r="TXY2566" s="77"/>
      <c r="TXZ2566" s="77"/>
      <c r="TYA2566" s="77"/>
      <c r="TYB2566" s="77"/>
      <c r="TYC2566" s="77"/>
      <c r="TYD2566" s="77"/>
      <c r="TYE2566" s="77"/>
      <c r="TYF2566" s="77"/>
      <c r="TYG2566" s="77"/>
      <c r="TYH2566" s="77"/>
      <c r="TYI2566" s="77"/>
      <c r="TYJ2566" s="77"/>
      <c r="TYK2566" s="77"/>
      <c r="TYL2566" s="77"/>
      <c r="TYM2566" s="77"/>
      <c r="TYN2566" s="77"/>
      <c r="TYO2566" s="77"/>
      <c r="TYP2566" s="77"/>
      <c r="TYQ2566" s="77"/>
      <c r="TYR2566" s="77"/>
      <c r="TYS2566" s="77"/>
      <c r="TYT2566" s="77"/>
      <c r="TYU2566" s="77"/>
      <c r="TYV2566" s="77"/>
      <c r="TYW2566" s="77"/>
      <c r="TYX2566" s="77"/>
      <c r="TYY2566" s="77"/>
      <c r="TYZ2566" s="77"/>
      <c r="TZA2566" s="77"/>
      <c r="TZB2566" s="77"/>
      <c r="TZC2566" s="77"/>
      <c r="TZD2566" s="77"/>
      <c r="TZE2566" s="77"/>
      <c r="TZF2566" s="77"/>
      <c r="TZG2566" s="77"/>
      <c r="TZH2566" s="77"/>
      <c r="TZI2566" s="77"/>
      <c r="TZJ2566" s="77"/>
      <c r="TZK2566" s="77"/>
      <c r="TZL2566" s="77"/>
      <c r="TZM2566" s="77"/>
      <c r="TZN2566" s="77"/>
      <c r="TZO2566" s="77"/>
      <c r="TZP2566" s="77"/>
      <c r="TZQ2566" s="77"/>
      <c r="TZR2566" s="77"/>
      <c r="TZS2566" s="77"/>
      <c r="TZT2566" s="77"/>
      <c r="TZU2566" s="77"/>
      <c r="TZV2566" s="77"/>
      <c r="TZW2566" s="77"/>
      <c r="TZX2566" s="77"/>
      <c r="TZY2566" s="77"/>
      <c r="TZZ2566" s="77"/>
      <c r="UAA2566" s="77"/>
      <c r="UAB2566" s="77"/>
      <c r="UAC2566" s="77"/>
      <c r="UAD2566" s="77"/>
      <c r="UAE2566" s="77"/>
      <c r="UAF2566" s="77"/>
      <c r="UAG2566" s="77"/>
      <c r="UAH2566" s="77"/>
      <c r="UAI2566" s="77"/>
      <c r="UAJ2566" s="77"/>
      <c r="UAK2566" s="77"/>
      <c r="UAL2566" s="77"/>
      <c r="UAM2566" s="77"/>
      <c r="UAN2566" s="77"/>
      <c r="UAO2566" s="77"/>
      <c r="UAP2566" s="77"/>
      <c r="UAQ2566" s="77"/>
      <c r="UAR2566" s="77"/>
      <c r="UAS2566" s="77"/>
      <c r="UAT2566" s="77"/>
      <c r="UAU2566" s="77"/>
      <c r="UAV2566" s="77"/>
      <c r="UAW2566" s="77"/>
      <c r="UAX2566" s="77"/>
      <c r="UAY2566" s="77"/>
      <c r="UAZ2566" s="77"/>
      <c r="UBA2566" s="77"/>
      <c r="UBB2566" s="77"/>
      <c r="UBC2566" s="77"/>
      <c r="UBD2566" s="77"/>
      <c r="UBE2566" s="77"/>
      <c r="UBF2566" s="77"/>
      <c r="UBG2566" s="77"/>
      <c r="UBH2566" s="77"/>
      <c r="UBI2566" s="77"/>
      <c r="UBJ2566" s="77"/>
      <c r="UBK2566" s="77"/>
      <c r="UBL2566" s="77"/>
      <c r="UBM2566" s="77"/>
      <c r="UBN2566" s="77"/>
      <c r="UBO2566" s="77"/>
      <c r="UBP2566" s="77"/>
      <c r="UBQ2566" s="77"/>
      <c r="UBR2566" s="77"/>
      <c r="UBS2566" s="77"/>
      <c r="UBT2566" s="77"/>
      <c r="UBU2566" s="77"/>
      <c r="UBV2566" s="77"/>
      <c r="UBW2566" s="77"/>
      <c r="UBX2566" s="77"/>
      <c r="UBY2566" s="77"/>
      <c r="UBZ2566" s="77"/>
      <c r="UCA2566" s="77"/>
      <c r="UCB2566" s="77"/>
      <c r="UCC2566" s="77"/>
      <c r="UCD2566" s="77"/>
      <c r="UCE2566" s="77"/>
      <c r="UCF2566" s="77"/>
      <c r="UCG2566" s="77"/>
      <c r="UCH2566" s="77"/>
      <c r="UCI2566" s="77"/>
      <c r="UCJ2566" s="77"/>
      <c r="UCK2566" s="77"/>
      <c r="UCL2566" s="77"/>
      <c r="UCM2566" s="77"/>
      <c r="UCN2566" s="77"/>
      <c r="UCO2566" s="77"/>
      <c r="UCP2566" s="77"/>
      <c r="UCQ2566" s="77"/>
      <c r="UCR2566" s="77"/>
      <c r="UCS2566" s="77"/>
      <c r="UCT2566" s="77"/>
      <c r="UCU2566" s="77"/>
      <c r="UCV2566" s="77"/>
      <c r="UCW2566" s="77"/>
      <c r="UCX2566" s="77"/>
      <c r="UCY2566" s="77"/>
      <c r="UCZ2566" s="77"/>
      <c r="UDA2566" s="77"/>
      <c r="UDB2566" s="77"/>
      <c r="UDC2566" s="77"/>
      <c r="UDD2566" s="77"/>
      <c r="UDE2566" s="77"/>
      <c r="UDF2566" s="77"/>
      <c r="UDG2566" s="77"/>
      <c r="UDH2566" s="77"/>
      <c r="UDI2566" s="77"/>
      <c r="UDJ2566" s="77"/>
      <c r="UDK2566" s="77"/>
      <c r="UDL2566" s="77"/>
      <c r="UDM2566" s="77"/>
      <c r="UDN2566" s="77"/>
      <c r="UDO2566" s="77"/>
      <c r="UDP2566" s="77"/>
      <c r="UDQ2566" s="77"/>
      <c r="UDR2566" s="77"/>
      <c r="UDS2566" s="77"/>
      <c r="UDT2566" s="77"/>
      <c r="UDU2566" s="77"/>
      <c r="UDV2566" s="77"/>
      <c r="UDW2566" s="77"/>
      <c r="UDX2566" s="77"/>
      <c r="UDY2566" s="77"/>
      <c r="UDZ2566" s="77"/>
      <c r="UEA2566" s="77"/>
      <c r="UEB2566" s="77"/>
      <c r="UEC2566" s="77"/>
      <c r="UED2566" s="77"/>
      <c r="UEE2566" s="77"/>
      <c r="UEF2566" s="77"/>
      <c r="UEG2566" s="77"/>
      <c r="UEH2566" s="77"/>
      <c r="UEI2566" s="77"/>
      <c r="UEJ2566" s="77"/>
      <c r="UEK2566" s="77"/>
      <c r="UEL2566" s="77"/>
      <c r="UEM2566" s="77"/>
      <c r="UEN2566" s="77"/>
      <c r="UEO2566" s="77"/>
      <c r="UEP2566" s="77"/>
      <c r="UEQ2566" s="77"/>
      <c r="UER2566" s="77"/>
      <c r="UES2566" s="77"/>
      <c r="UET2566" s="77"/>
      <c r="UEU2566" s="77"/>
      <c r="UEV2566" s="77"/>
      <c r="UEW2566" s="77"/>
      <c r="UEX2566" s="77"/>
      <c r="UEY2566" s="77"/>
      <c r="UEZ2566" s="77"/>
      <c r="UFA2566" s="77"/>
      <c r="UFB2566" s="77"/>
      <c r="UFC2566" s="77"/>
      <c r="UFD2566" s="77"/>
      <c r="UFE2566" s="77"/>
      <c r="UFF2566" s="77"/>
      <c r="UFG2566" s="77"/>
      <c r="UFH2566" s="77"/>
      <c r="UFI2566" s="77"/>
      <c r="UFJ2566" s="77"/>
      <c r="UFK2566" s="77"/>
      <c r="UFL2566" s="77"/>
      <c r="UFM2566" s="77"/>
      <c r="UFN2566" s="77"/>
      <c r="UFO2566" s="77"/>
      <c r="UFP2566" s="77"/>
      <c r="UFQ2566" s="77"/>
      <c r="UFR2566" s="77"/>
      <c r="UFS2566" s="77"/>
      <c r="UFT2566" s="77"/>
      <c r="UFU2566" s="77"/>
      <c r="UFV2566" s="77"/>
      <c r="UFW2566" s="77"/>
      <c r="UFX2566" s="77"/>
      <c r="UFY2566" s="77"/>
      <c r="UFZ2566" s="77"/>
      <c r="UGA2566" s="77"/>
      <c r="UGB2566" s="77"/>
      <c r="UGC2566" s="77"/>
      <c r="UGD2566" s="77"/>
      <c r="UGE2566" s="77"/>
      <c r="UGF2566" s="77"/>
      <c r="UGG2566" s="77"/>
      <c r="UGH2566" s="77"/>
      <c r="UGI2566" s="77"/>
      <c r="UGJ2566" s="77"/>
      <c r="UGK2566" s="77"/>
      <c r="UGL2566" s="77"/>
      <c r="UGM2566" s="77"/>
      <c r="UGN2566" s="77"/>
      <c r="UGO2566" s="77"/>
      <c r="UGP2566" s="77"/>
      <c r="UGQ2566" s="77"/>
      <c r="UGR2566" s="77"/>
      <c r="UGS2566" s="77"/>
      <c r="UGT2566" s="77"/>
      <c r="UGU2566" s="77"/>
      <c r="UGV2566" s="77"/>
      <c r="UGW2566" s="77"/>
      <c r="UGX2566" s="77"/>
      <c r="UGY2566" s="77"/>
      <c r="UGZ2566" s="77"/>
      <c r="UHA2566" s="77"/>
      <c r="UHB2566" s="77"/>
      <c r="UHC2566" s="77"/>
      <c r="UHD2566" s="77"/>
      <c r="UHE2566" s="77"/>
      <c r="UHF2566" s="77"/>
      <c r="UHG2566" s="77"/>
      <c r="UHH2566" s="77"/>
      <c r="UHI2566" s="77"/>
      <c r="UHJ2566" s="77"/>
      <c r="UHK2566" s="77"/>
      <c r="UHL2566" s="77"/>
      <c r="UHM2566" s="77"/>
      <c r="UHN2566" s="77"/>
      <c r="UHO2566" s="77"/>
      <c r="UHP2566" s="77"/>
      <c r="UHQ2566" s="77"/>
      <c r="UHR2566" s="77"/>
      <c r="UHS2566" s="77"/>
      <c r="UHT2566" s="77"/>
      <c r="UHU2566" s="77"/>
      <c r="UHV2566" s="77"/>
      <c r="UHW2566" s="77"/>
      <c r="UHX2566" s="77"/>
      <c r="UHY2566" s="77"/>
      <c r="UHZ2566" s="77"/>
      <c r="UIA2566" s="77"/>
      <c r="UIB2566" s="77"/>
      <c r="UIC2566" s="77"/>
      <c r="UID2566" s="77"/>
      <c r="UIE2566" s="77"/>
      <c r="UIF2566" s="77"/>
      <c r="UIG2566" s="77"/>
      <c r="UIH2566" s="77"/>
      <c r="UII2566" s="77"/>
      <c r="UIJ2566" s="77"/>
      <c r="UIK2566" s="77"/>
      <c r="UIL2566" s="77"/>
      <c r="UIM2566" s="77"/>
      <c r="UIN2566" s="77"/>
      <c r="UIO2566" s="77"/>
      <c r="UIP2566" s="77"/>
      <c r="UIQ2566" s="77"/>
      <c r="UIR2566" s="77"/>
      <c r="UIS2566" s="77"/>
      <c r="UIT2566" s="77"/>
      <c r="UIU2566" s="77"/>
      <c r="UIV2566" s="77"/>
      <c r="UIW2566" s="77"/>
      <c r="UIX2566" s="77"/>
      <c r="UIY2566" s="77"/>
      <c r="UIZ2566" s="77"/>
      <c r="UJA2566" s="77"/>
      <c r="UJB2566" s="77"/>
      <c r="UJC2566" s="77"/>
      <c r="UJD2566" s="77"/>
      <c r="UJE2566" s="77"/>
      <c r="UJF2566" s="77"/>
      <c r="UJG2566" s="77"/>
      <c r="UJH2566" s="77"/>
      <c r="UJI2566" s="77"/>
      <c r="UJJ2566" s="77"/>
      <c r="UJK2566" s="77"/>
      <c r="UJL2566" s="77"/>
      <c r="UJM2566" s="77"/>
      <c r="UJN2566" s="77"/>
      <c r="UJO2566" s="77"/>
      <c r="UJP2566" s="77"/>
      <c r="UJQ2566" s="77"/>
      <c r="UJR2566" s="77"/>
      <c r="UJS2566" s="77"/>
      <c r="UJT2566" s="77"/>
      <c r="UJU2566" s="77"/>
      <c r="UJV2566" s="77"/>
      <c r="UJW2566" s="77"/>
      <c r="UJX2566" s="77"/>
      <c r="UJY2566" s="77"/>
      <c r="UJZ2566" s="77"/>
      <c r="UKA2566" s="77"/>
      <c r="UKB2566" s="77"/>
      <c r="UKC2566" s="77"/>
      <c r="UKD2566" s="77"/>
      <c r="UKE2566" s="77"/>
      <c r="UKF2566" s="77"/>
      <c r="UKG2566" s="77"/>
      <c r="UKH2566" s="77"/>
      <c r="UKI2566" s="77"/>
      <c r="UKJ2566" s="77"/>
      <c r="UKK2566" s="77"/>
      <c r="UKL2566" s="77"/>
      <c r="UKM2566" s="77"/>
      <c r="UKN2566" s="77"/>
      <c r="UKO2566" s="77"/>
      <c r="UKP2566" s="77"/>
      <c r="UKQ2566" s="77"/>
      <c r="UKR2566" s="77"/>
      <c r="UKS2566" s="77"/>
      <c r="UKT2566" s="77"/>
      <c r="UKU2566" s="77"/>
      <c r="UKV2566" s="77"/>
      <c r="UKW2566" s="77"/>
      <c r="UKX2566" s="77"/>
      <c r="UKY2566" s="77"/>
      <c r="UKZ2566" s="77"/>
      <c r="ULA2566" s="77"/>
      <c r="ULB2566" s="77"/>
      <c r="ULC2566" s="77"/>
      <c r="ULD2566" s="77"/>
      <c r="ULE2566" s="77"/>
      <c r="ULF2566" s="77"/>
      <c r="ULG2566" s="77"/>
      <c r="ULH2566" s="77"/>
      <c r="ULI2566" s="77"/>
      <c r="ULJ2566" s="77"/>
      <c r="ULK2566" s="77"/>
      <c r="ULL2566" s="77"/>
      <c r="ULM2566" s="77"/>
      <c r="ULN2566" s="77"/>
      <c r="ULO2566" s="77"/>
      <c r="ULP2566" s="77"/>
      <c r="ULQ2566" s="77"/>
      <c r="ULR2566" s="77"/>
      <c r="ULS2566" s="77"/>
      <c r="ULT2566" s="77"/>
      <c r="ULU2566" s="77"/>
      <c r="ULV2566" s="77"/>
      <c r="ULW2566" s="77"/>
      <c r="ULX2566" s="77"/>
      <c r="ULY2566" s="77"/>
      <c r="ULZ2566" s="77"/>
      <c r="UMA2566" s="77"/>
      <c r="UMB2566" s="77"/>
      <c r="UMC2566" s="77"/>
      <c r="UMD2566" s="77"/>
      <c r="UME2566" s="77"/>
      <c r="UMF2566" s="77"/>
      <c r="UMG2566" s="77"/>
      <c r="UMH2566" s="77"/>
      <c r="UMI2566" s="77"/>
      <c r="UMJ2566" s="77"/>
      <c r="UMK2566" s="77"/>
      <c r="UML2566" s="77"/>
      <c r="UMM2566" s="77"/>
      <c r="UMN2566" s="77"/>
      <c r="UMO2566" s="77"/>
      <c r="UMP2566" s="77"/>
      <c r="UMQ2566" s="77"/>
      <c r="UMR2566" s="77"/>
      <c r="UMS2566" s="77"/>
      <c r="UMT2566" s="77"/>
      <c r="UMU2566" s="77"/>
      <c r="UMV2566" s="77"/>
      <c r="UMW2566" s="77"/>
      <c r="UMX2566" s="77"/>
      <c r="UMY2566" s="77"/>
      <c r="UMZ2566" s="77"/>
      <c r="UNA2566" s="77"/>
      <c r="UNB2566" s="77"/>
      <c r="UNC2566" s="77"/>
      <c r="UND2566" s="77"/>
      <c r="UNE2566" s="77"/>
      <c r="UNF2566" s="77"/>
      <c r="UNG2566" s="77"/>
      <c r="UNH2566" s="77"/>
      <c r="UNI2566" s="77"/>
      <c r="UNJ2566" s="77"/>
      <c r="UNK2566" s="77"/>
      <c r="UNL2566" s="77"/>
      <c r="UNM2566" s="77"/>
      <c r="UNN2566" s="77"/>
      <c r="UNO2566" s="77"/>
      <c r="UNP2566" s="77"/>
      <c r="UNQ2566" s="77"/>
      <c r="UNR2566" s="77"/>
      <c r="UNS2566" s="77"/>
      <c r="UNT2566" s="77"/>
      <c r="UNU2566" s="77"/>
      <c r="UNV2566" s="77"/>
      <c r="UNW2566" s="77"/>
      <c r="UNX2566" s="77"/>
      <c r="UNY2566" s="77"/>
      <c r="UNZ2566" s="77"/>
      <c r="UOA2566" s="77"/>
      <c r="UOB2566" s="77"/>
      <c r="UOC2566" s="77"/>
      <c r="UOD2566" s="77"/>
      <c r="UOE2566" s="77"/>
      <c r="UOF2566" s="77"/>
      <c r="UOG2566" s="77"/>
      <c r="UOH2566" s="77"/>
      <c r="UOI2566" s="77"/>
      <c r="UOJ2566" s="77"/>
      <c r="UOK2566" s="77"/>
      <c r="UOL2566" s="77"/>
      <c r="UOM2566" s="77"/>
      <c r="UON2566" s="77"/>
      <c r="UOO2566" s="77"/>
      <c r="UOP2566" s="77"/>
      <c r="UOQ2566" s="77"/>
      <c r="UOR2566" s="77"/>
      <c r="UOS2566" s="77"/>
      <c r="UOT2566" s="77"/>
      <c r="UOU2566" s="77"/>
      <c r="UOV2566" s="77"/>
      <c r="UOW2566" s="77"/>
      <c r="UOX2566" s="77"/>
      <c r="UOY2566" s="77"/>
      <c r="UOZ2566" s="77"/>
      <c r="UPA2566" s="77"/>
      <c r="UPB2566" s="77"/>
      <c r="UPC2566" s="77"/>
      <c r="UPD2566" s="77"/>
      <c r="UPE2566" s="77"/>
      <c r="UPF2566" s="77"/>
      <c r="UPG2566" s="77"/>
      <c r="UPH2566" s="77"/>
      <c r="UPI2566" s="77"/>
      <c r="UPJ2566" s="77"/>
      <c r="UPK2566" s="77"/>
      <c r="UPL2566" s="77"/>
      <c r="UPM2566" s="77"/>
      <c r="UPN2566" s="77"/>
      <c r="UPO2566" s="77"/>
      <c r="UPP2566" s="77"/>
      <c r="UPQ2566" s="77"/>
      <c r="UPR2566" s="77"/>
      <c r="UPS2566" s="77"/>
      <c r="UPT2566" s="77"/>
      <c r="UPU2566" s="77"/>
      <c r="UPV2566" s="77"/>
      <c r="UPW2566" s="77"/>
      <c r="UPX2566" s="77"/>
      <c r="UPY2566" s="77"/>
      <c r="UPZ2566" s="77"/>
      <c r="UQA2566" s="77"/>
      <c r="UQB2566" s="77"/>
      <c r="UQC2566" s="77"/>
      <c r="UQD2566" s="77"/>
      <c r="UQE2566" s="77"/>
      <c r="UQF2566" s="77"/>
      <c r="UQG2566" s="77"/>
      <c r="UQH2566" s="77"/>
      <c r="UQI2566" s="77"/>
      <c r="UQJ2566" s="77"/>
      <c r="UQK2566" s="77"/>
      <c r="UQL2566" s="77"/>
      <c r="UQM2566" s="77"/>
      <c r="UQN2566" s="77"/>
      <c r="UQO2566" s="77"/>
      <c r="UQP2566" s="77"/>
      <c r="UQQ2566" s="77"/>
      <c r="UQR2566" s="77"/>
      <c r="UQS2566" s="77"/>
      <c r="UQT2566" s="77"/>
      <c r="UQU2566" s="77"/>
      <c r="UQV2566" s="77"/>
      <c r="UQW2566" s="77"/>
      <c r="UQX2566" s="77"/>
      <c r="UQY2566" s="77"/>
      <c r="UQZ2566" s="77"/>
      <c r="URA2566" s="77"/>
      <c r="URB2566" s="77"/>
      <c r="URC2566" s="77"/>
      <c r="URD2566" s="77"/>
      <c r="URE2566" s="77"/>
      <c r="URF2566" s="77"/>
      <c r="URG2566" s="77"/>
      <c r="URH2566" s="77"/>
      <c r="URI2566" s="77"/>
      <c r="URJ2566" s="77"/>
      <c r="URK2566" s="77"/>
      <c r="URL2566" s="77"/>
      <c r="URM2566" s="77"/>
      <c r="URN2566" s="77"/>
      <c r="URO2566" s="77"/>
      <c r="URP2566" s="77"/>
      <c r="URQ2566" s="77"/>
      <c r="URR2566" s="77"/>
      <c r="URS2566" s="77"/>
      <c r="URT2566" s="77"/>
      <c r="URU2566" s="77"/>
      <c r="URV2566" s="77"/>
      <c r="URW2566" s="77"/>
      <c r="URX2566" s="77"/>
      <c r="URY2566" s="77"/>
      <c r="URZ2566" s="77"/>
      <c r="USA2566" s="77"/>
      <c r="USB2566" s="77"/>
      <c r="USC2566" s="77"/>
      <c r="USD2566" s="77"/>
      <c r="USE2566" s="77"/>
      <c r="USF2566" s="77"/>
      <c r="USG2566" s="77"/>
      <c r="USH2566" s="77"/>
      <c r="USI2566" s="77"/>
      <c r="USJ2566" s="77"/>
      <c r="USK2566" s="77"/>
      <c r="USL2566" s="77"/>
      <c r="USM2566" s="77"/>
      <c r="USN2566" s="77"/>
      <c r="USO2566" s="77"/>
      <c r="USP2566" s="77"/>
      <c r="USQ2566" s="77"/>
      <c r="USR2566" s="77"/>
      <c r="USS2566" s="77"/>
      <c r="UST2566" s="77"/>
      <c r="USU2566" s="77"/>
      <c r="USV2566" s="77"/>
      <c r="USW2566" s="77"/>
      <c r="USX2566" s="77"/>
      <c r="USY2566" s="77"/>
      <c r="USZ2566" s="77"/>
      <c r="UTA2566" s="77"/>
      <c r="UTB2566" s="77"/>
      <c r="UTC2566" s="77"/>
      <c r="UTD2566" s="77"/>
      <c r="UTE2566" s="77"/>
      <c r="UTF2566" s="77"/>
      <c r="UTG2566" s="77"/>
      <c r="UTH2566" s="77"/>
      <c r="UTI2566" s="77"/>
      <c r="UTJ2566" s="77"/>
      <c r="UTK2566" s="77"/>
      <c r="UTL2566" s="77"/>
      <c r="UTM2566" s="77"/>
      <c r="UTN2566" s="77"/>
      <c r="UTO2566" s="77"/>
      <c r="UTP2566" s="77"/>
      <c r="UTQ2566" s="77"/>
      <c r="UTR2566" s="77"/>
      <c r="UTS2566" s="77"/>
      <c r="UTT2566" s="77"/>
      <c r="UTU2566" s="77"/>
      <c r="UTV2566" s="77"/>
      <c r="UTW2566" s="77"/>
      <c r="UTX2566" s="77"/>
      <c r="UTY2566" s="77"/>
      <c r="UTZ2566" s="77"/>
      <c r="UUA2566" s="77"/>
      <c r="UUB2566" s="77"/>
      <c r="UUC2566" s="77"/>
      <c r="UUD2566" s="77"/>
      <c r="UUE2566" s="77"/>
      <c r="UUF2566" s="77"/>
      <c r="UUG2566" s="77"/>
      <c r="UUH2566" s="77"/>
      <c r="UUI2566" s="77"/>
      <c r="UUJ2566" s="77"/>
      <c r="UUK2566" s="77"/>
      <c r="UUL2566" s="77"/>
      <c r="UUM2566" s="77"/>
      <c r="UUN2566" s="77"/>
      <c r="UUO2566" s="77"/>
      <c r="UUP2566" s="77"/>
      <c r="UUQ2566" s="77"/>
      <c r="UUR2566" s="77"/>
      <c r="UUS2566" s="77"/>
      <c r="UUT2566" s="77"/>
      <c r="UUU2566" s="77"/>
      <c r="UUV2566" s="77"/>
      <c r="UUW2566" s="77"/>
      <c r="UUX2566" s="77"/>
      <c r="UUY2566" s="77"/>
      <c r="UUZ2566" s="77"/>
      <c r="UVA2566" s="77"/>
      <c r="UVB2566" s="77"/>
      <c r="UVC2566" s="77"/>
      <c r="UVD2566" s="77"/>
      <c r="UVE2566" s="77"/>
      <c r="UVF2566" s="77"/>
      <c r="UVG2566" s="77"/>
      <c r="UVH2566" s="77"/>
      <c r="UVI2566" s="77"/>
      <c r="UVJ2566" s="77"/>
      <c r="UVK2566" s="77"/>
      <c r="UVL2566" s="77"/>
      <c r="UVM2566" s="77"/>
      <c r="UVN2566" s="77"/>
      <c r="UVO2566" s="77"/>
      <c r="UVP2566" s="77"/>
      <c r="UVQ2566" s="77"/>
      <c r="UVR2566" s="77"/>
      <c r="UVS2566" s="77"/>
      <c r="UVT2566" s="77"/>
      <c r="UVU2566" s="77"/>
      <c r="UVV2566" s="77"/>
      <c r="UVW2566" s="77"/>
      <c r="UVX2566" s="77"/>
      <c r="UVY2566" s="77"/>
      <c r="UVZ2566" s="77"/>
      <c r="UWA2566" s="77"/>
      <c r="UWB2566" s="77"/>
      <c r="UWC2566" s="77"/>
      <c r="UWD2566" s="77"/>
      <c r="UWE2566" s="77"/>
      <c r="UWF2566" s="77"/>
      <c r="UWG2566" s="77"/>
      <c r="UWH2566" s="77"/>
      <c r="UWI2566" s="77"/>
      <c r="UWJ2566" s="77"/>
      <c r="UWK2566" s="77"/>
      <c r="UWL2566" s="77"/>
      <c r="UWM2566" s="77"/>
      <c r="UWN2566" s="77"/>
      <c r="UWO2566" s="77"/>
      <c r="UWP2566" s="77"/>
      <c r="UWQ2566" s="77"/>
      <c r="UWR2566" s="77"/>
      <c r="UWS2566" s="77"/>
      <c r="UWT2566" s="77"/>
      <c r="UWU2566" s="77"/>
      <c r="UWV2566" s="77"/>
      <c r="UWW2566" s="77"/>
      <c r="UWX2566" s="77"/>
      <c r="UWY2566" s="77"/>
      <c r="UWZ2566" s="77"/>
      <c r="UXA2566" s="77"/>
      <c r="UXB2566" s="77"/>
      <c r="UXC2566" s="77"/>
      <c r="UXD2566" s="77"/>
      <c r="UXE2566" s="77"/>
      <c r="UXF2566" s="77"/>
      <c r="UXG2566" s="77"/>
      <c r="UXH2566" s="77"/>
      <c r="UXI2566" s="77"/>
      <c r="UXJ2566" s="77"/>
      <c r="UXK2566" s="77"/>
      <c r="UXL2566" s="77"/>
      <c r="UXM2566" s="77"/>
      <c r="UXN2566" s="77"/>
      <c r="UXO2566" s="77"/>
      <c r="UXP2566" s="77"/>
      <c r="UXQ2566" s="77"/>
      <c r="UXR2566" s="77"/>
      <c r="UXS2566" s="77"/>
      <c r="UXT2566" s="77"/>
      <c r="UXU2566" s="77"/>
      <c r="UXV2566" s="77"/>
      <c r="UXW2566" s="77"/>
      <c r="UXX2566" s="77"/>
      <c r="UXY2566" s="77"/>
      <c r="UXZ2566" s="77"/>
      <c r="UYA2566" s="77"/>
      <c r="UYB2566" s="77"/>
      <c r="UYC2566" s="77"/>
      <c r="UYD2566" s="77"/>
      <c r="UYE2566" s="77"/>
      <c r="UYF2566" s="77"/>
      <c r="UYG2566" s="77"/>
      <c r="UYH2566" s="77"/>
      <c r="UYI2566" s="77"/>
      <c r="UYJ2566" s="77"/>
      <c r="UYK2566" s="77"/>
      <c r="UYL2566" s="77"/>
      <c r="UYM2566" s="77"/>
      <c r="UYN2566" s="77"/>
      <c r="UYO2566" s="77"/>
      <c r="UYP2566" s="77"/>
      <c r="UYQ2566" s="77"/>
      <c r="UYR2566" s="77"/>
      <c r="UYS2566" s="77"/>
      <c r="UYT2566" s="77"/>
      <c r="UYU2566" s="77"/>
      <c r="UYV2566" s="77"/>
      <c r="UYW2566" s="77"/>
      <c r="UYX2566" s="77"/>
      <c r="UYY2566" s="77"/>
      <c r="UYZ2566" s="77"/>
      <c r="UZA2566" s="77"/>
      <c r="UZB2566" s="77"/>
      <c r="UZC2566" s="77"/>
      <c r="UZD2566" s="77"/>
      <c r="UZE2566" s="77"/>
      <c r="UZF2566" s="77"/>
      <c r="UZG2566" s="77"/>
      <c r="UZH2566" s="77"/>
      <c r="UZI2566" s="77"/>
      <c r="UZJ2566" s="77"/>
      <c r="UZK2566" s="77"/>
      <c r="UZL2566" s="77"/>
      <c r="UZM2566" s="77"/>
      <c r="UZN2566" s="77"/>
      <c r="UZO2566" s="77"/>
      <c r="UZP2566" s="77"/>
      <c r="UZQ2566" s="77"/>
      <c r="UZR2566" s="77"/>
      <c r="UZS2566" s="77"/>
      <c r="UZT2566" s="77"/>
      <c r="UZU2566" s="77"/>
      <c r="UZV2566" s="77"/>
      <c r="UZW2566" s="77"/>
      <c r="UZX2566" s="77"/>
      <c r="UZY2566" s="77"/>
      <c r="UZZ2566" s="77"/>
      <c r="VAA2566" s="77"/>
      <c r="VAB2566" s="77"/>
      <c r="VAC2566" s="77"/>
      <c r="VAD2566" s="77"/>
      <c r="VAE2566" s="77"/>
      <c r="VAF2566" s="77"/>
      <c r="VAG2566" s="77"/>
      <c r="VAH2566" s="77"/>
      <c r="VAI2566" s="77"/>
      <c r="VAJ2566" s="77"/>
      <c r="VAK2566" s="77"/>
      <c r="VAL2566" s="77"/>
      <c r="VAM2566" s="77"/>
      <c r="VAN2566" s="77"/>
      <c r="VAO2566" s="77"/>
      <c r="VAP2566" s="77"/>
      <c r="VAQ2566" s="77"/>
      <c r="VAR2566" s="77"/>
      <c r="VAS2566" s="77"/>
      <c r="VAT2566" s="77"/>
      <c r="VAU2566" s="77"/>
      <c r="VAV2566" s="77"/>
      <c r="VAW2566" s="77"/>
      <c r="VAX2566" s="77"/>
      <c r="VAY2566" s="77"/>
      <c r="VAZ2566" s="77"/>
      <c r="VBA2566" s="77"/>
      <c r="VBB2566" s="77"/>
      <c r="VBC2566" s="77"/>
      <c r="VBD2566" s="77"/>
      <c r="VBE2566" s="77"/>
      <c r="VBF2566" s="77"/>
      <c r="VBG2566" s="77"/>
      <c r="VBH2566" s="77"/>
      <c r="VBI2566" s="77"/>
      <c r="VBJ2566" s="77"/>
      <c r="VBK2566" s="77"/>
      <c r="VBL2566" s="77"/>
      <c r="VBM2566" s="77"/>
      <c r="VBN2566" s="77"/>
      <c r="VBO2566" s="77"/>
      <c r="VBP2566" s="77"/>
      <c r="VBQ2566" s="77"/>
      <c r="VBR2566" s="77"/>
      <c r="VBS2566" s="77"/>
      <c r="VBT2566" s="77"/>
      <c r="VBU2566" s="77"/>
      <c r="VBV2566" s="77"/>
      <c r="VBW2566" s="77"/>
      <c r="VBX2566" s="77"/>
      <c r="VBY2566" s="77"/>
      <c r="VBZ2566" s="77"/>
      <c r="VCA2566" s="77"/>
      <c r="VCB2566" s="77"/>
      <c r="VCC2566" s="77"/>
      <c r="VCD2566" s="77"/>
      <c r="VCE2566" s="77"/>
      <c r="VCF2566" s="77"/>
      <c r="VCG2566" s="77"/>
      <c r="VCH2566" s="77"/>
      <c r="VCI2566" s="77"/>
      <c r="VCJ2566" s="77"/>
      <c r="VCK2566" s="77"/>
      <c r="VCL2566" s="77"/>
      <c r="VCM2566" s="77"/>
      <c r="VCN2566" s="77"/>
      <c r="VCO2566" s="77"/>
      <c r="VCP2566" s="77"/>
      <c r="VCQ2566" s="77"/>
      <c r="VCR2566" s="77"/>
      <c r="VCS2566" s="77"/>
      <c r="VCT2566" s="77"/>
      <c r="VCU2566" s="77"/>
      <c r="VCV2566" s="77"/>
      <c r="VCW2566" s="77"/>
      <c r="VCX2566" s="77"/>
      <c r="VCY2566" s="77"/>
      <c r="VCZ2566" s="77"/>
      <c r="VDA2566" s="77"/>
      <c r="VDB2566" s="77"/>
      <c r="VDC2566" s="77"/>
      <c r="VDD2566" s="77"/>
      <c r="VDE2566" s="77"/>
      <c r="VDF2566" s="77"/>
      <c r="VDG2566" s="77"/>
      <c r="VDH2566" s="77"/>
      <c r="VDI2566" s="77"/>
      <c r="VDJ2566" s="77"/>
      <c r="VDK2566" s="77"/>
      <c r="VDL2566" s="77"/>
      <c r="VDM2566" s="77"/>
      <c r="VDN2566" s="77"/>
      <c r="VDO2566" s="77"/>
      <c r="VDP2566" s="77"/>
      <c r="VDQ2566" s="77"/>
      <c r="VDR2566" s="77"/>
      <c r="VDS2566" s="77"/>
      <c r="VDT2566" s="77"/>
      <c r="VDU2566" s="77"/>
      <c r="VDV2566" s="77"/>
      <c r="VDW2566" s="77"/>
      <c r="VDX2566" s="77"/>
      <c r="VDY2566" s="77"/>
      <c r="VDZ2566" s="77"/>
      <c r="VEA2566" s="77"/>
      <c r="VEB2566" s="77"/>
      <c r="VEC2566" s="77"/>
      <c r="VED2566" s="77"/>
      <c r="VEE2566" s="77"/>
      <c r="VEF2566" s="77"/>
      <c r="VEG2566" s="77"/>
      <c r="VEH2566" s="77"/>
      <c r="VEI2566" s="77"/>
      <c r="VEJ2566" s="77"/>
      <c r="VEK2566" s="77"/>
      <c r="VEL2566" s="77"/>
      <c r="VEM2566" s="77"/>
      <c r="VEN2566" s="77"/>
      <c r="VEO2566" s="77"/>
      <c r="VEP2566" s="77"/>
      <c r="VEQ2566" s="77"/>
      <c r="VER2566" s="77"/>
      <c r="VES2566" s="77"/>
      <c r="VET2566" s="77"/>
      <c r="VEU2566" s="77"/>
      <c r="VEV2566" s="77"/>
      <c r="VEW2566" s="77"/>
      <c r="VEX2566" s="77"/>
      <c r="VEY2566" s="77"/>
      <c r="VEZ2566" s="77"/>
      <c r="VFA2566" s="77"/>
      <c r="VFB2566" s="77"/>
      <c r="VFC2566" s="77"/>
      <c r="VFD2566" s="77"/>
      <c r="VFE2566" s="77"/>
      <c r="VFF2566" s="77"/>
      <c r="VFG2566" s="77"/>
      <c r="VFH2566" s="77"/>
      <c r="VFI2566" s="77"/>
      <c r="VFJ2566" s="77"/>
      <c r="VFK2566" s="77"/>
      <c r="VFL2566" s="77"/>
      <c r="VFM2566" s="77"/>
      <c r="VFN2566" s="77"/>
      <c r="VFO2566" s="77"/>
      <c r="VFP2566" s="77"/>
      <c r="VFQ2566" s="77"/>
      <c r="VFR2566" s="77"/>
      <c r="VFS2566" s="77"/>
      <c r="VFT2566" s="77"/>
      <c r="VFU2566" s="77"/>
      <c r="VFV2566" s="77"/>
      <c r="VFW2566" s="77"/>
      <c r="VFX2566" s="77"/>
      <c r="VFY2566" s="77"/>
      <c r="VFZ2566" s="77"/>
      <c r="VGA2566" s="77"/>
      <c r="VGB2566" s="77"/>
      <c r="VGC2566" s="77"/>
      <c r="VGD2566" s="77"/>
      <c r="VGE2566" s="77"/>
      <c r="VGF2566" s="77"/>
      <c r="VGG2566" s="77"/>
      <c r="VGH2566" s="77"/>
      <c r="VGI2566" s="77"/>
      <c r="VGJ2566" s="77"/>
      <c r="VGK2566" s="77"/>
      <c r="VGL2566" s="77"/>
      <c r="VGM2566" s="77"/>
      <c r="VGN2566" s="77"/>
      <c r="VGO2566" s="77"/>
      <c r="VGP2566" s="77"/>
      <c r="VGQ2566" s="77"/>
      <c r="VGR2566" s="77"/>
      <c r="VGS2566" s="77"/>
      <c r="VGT2566" s="77"/>
      <c r="VGU2566" s="77"/>
      <c r="VGV2566" s="77"/>
      <c r="VGW2566" s="77"/>
      <c r="VGX2566" s="77"/>
      <c r="VGY2566" s="77"/>
      <c r="VGZ2566" s="77"/>
      <c r="VHA2566" s="77"/>
      <c r="VHB2566" s="77"/>
      <c r="VHC2566" s="77"/>
      <c r="VHD2566" s="77"/>
      <c r="VHE2566" s="77"/>
      <c r="VHF2566" s="77"/>
      <c r="VHG2566" s="77"/>
      <c r="VHH2566" s="77"/>
      <c r="VHI2566" s="77"/>
      <c r="VHJ2566" s="77"/>
      <c r="VHK2566" s="77"/>
      <c r="VHL2566" s="77"/>
      <c r="VHM2566" s="77"/>
      <c r="VHN2566" s="77"/>
      <c r="VHO2566" s="77"/>
      <c r="VHP2566" s="77"/>
      <c r="VHQ2566" s="77"/>
      <c r="VHR2566" s="77"/>
      <c r="VHS2566" s="77"/>
      <c r="VHT2566" s="77"/>
      <c r="VHU2566" s="77"/>
      <c r="VHV2566" s="77"/>
      <c r="VHW2566" s="77"/>
      <c r="VHX2566" s="77"/>
      <c r="VHY2566" s="77"/>
      <c r="VHZ2566" s="77"/>
      <c r="VIA2566" s="77"/>
      <c r="VIB2566" s="77"/>
      <c r="VIC2566" s="77"/>
      <c r="VID2566" s="77"/>
      <c r="VIE2566" s="77"/>
      <c r="VIF2566" s="77"/>
      <c r="VIG2566" s="77"/>
      <c r="VIH2566" s="77"/>
      <c r="VII2566" s="77"/>
      <c r="VIJ2566" s="77"/>
      <c r="VIK2566" s="77"/>
      <c r="VIL2566" s="77"/>
      <c r="VIM2566" s="77"/>
      <c r="VIN2566" s="77"/>
      <c r="VIO2566" s="77"/>
      <c r="VIP2566" s="77"/>
      <c r="VIQ2566" s="77"/>
      <c r="VIR2566" s="77"/>
      <c r="VIS2566" s="77"/>
      <c r="VIT2566" s="77"/>
      <c r="VIU2566" s="77"/>
      <c r="VIV2566" s="77"/>
      <c r="VIW2566" s="77"/>
      <c r="VIX2566" s="77"/>
      <c r="VIY2566" s="77"/>
      <c r="VIZ2566" s="77"/>
      <c r="VJA2566" s="77"/>
      <c r="VJB2566" s="77"/>
      <c r="VJC2566" s="77"/>
      <c r="VJD2566" s="77"/>
      <c r="VJE2566" s="77"/>
      <c r="VJF2566" s="77"/>
      <c r="VJG2566" s="77"/>
      <c r="VJH2566" s="77"/>
      <c r="VJI2566" s="77"/>
      <c r="VJJ2566" s="77"/>
      <c r="VJK2566" s="77"/>
      <c r="VJL2566" s="77"/>
      <c r="VJM2566" s="77"/>
      <c r="VJN2566" s="77"/>
      <c r="VJO2566" s="77"/>
      <c r="VJP2566" s="77"/>
      <c r="VJQ2566" s="77"/>
      <c r="VJR2566" s="77"/>
      <c r="VJS2566" s="77"/>
      <c r="VJT2566" s="77"/>
      <c r="VJU2566" s="77"/>
      <c r="VJV2566" s="77"/>
      <c r="VJW2566" s="77"/>
      <c r="VJX2566" s="77"/>
      <c r="VJY2566" s="77"/>
      <c r="VJZ2566" s="77"/>
      <c r="VKA2566" s="77"/>
      <c r="VKB2566" s="77"/>
      <c r="VKC2566" s="77"/>
      <c r="VKD2566" s="77"/>
      <c r="VKE2566" s="77"/>
      <c r="VKF2566" s="77"/>
      <c r="VKG2566" s="77"/>
      <c r="VKH2566" s="77"/>
      <c r="VKI2566" s="77"/>
      <c r="VKJ2566" s="77"/>
      <c r="VKK2566" s="77"/>
      <c r="VKL2566" s="77"/>
      <c r="VKM2566" s="77"/>
      <c r="VKN2566" s="77"/>
      <c r="VKO2566" s="77"/>
      <c r="VKP2566" s="77"/>
      <c r="VKQ2566" s="77"/>
      <c r="VKR2566" s="77"/>
      <c r="VKS2566" s="77"/>
      <c r="VKT2566" s="77"/>
      <c r="VKU2566" s="77"/>
      <c r="VKV2566" s="77"/>
      <c r="VKW2566" s="77"/>
      <c r="VKX2566" s="77"/>
      <c r="VKY2566" s="77"/>
      <c r="VKZ2566" s="77"/>
      <c r="VLA2566" s="77"/>
      <c r="VLB2566" s="77"/>
      <c r="VLC2566" s="77"/>
      <c r="VLD2566" s="77"/>
      <c r="VLE2566" s="77"/>
      <c r="VLF2566" s="77"/>
      <c r="VLG2566" s="77"/>
      <c r="VLH2566" s="77"/>
      <c r="VLI2566" s="77"/>
      <c r="VLJ2566" s="77"/>
      <c r="VLK2566" s="77"/>
      <c r="VLL2566" s="77"/>
      <c r="VLM2566" s="77"/>
      <c r="VLN2566" s="77"/>
      <c r="VLO2566" s="77"/>
      <c r="VLP2566" s="77"/>
      <c r="VLQ2566" s="77"/>
      <c r="VLR2566" s="77"/>
      <c r="VLS2566" s="77"/>
      <c r="VLT2566" s="77"/>
      <c r="VLU2566" s="77"/>
      <c r="VLV2566" s="77"/>
      <c r="VLW2566" s="77"/>
      <c r="VLX2566" s="77"/>
      <c r="VLY2566" s="77"/>
      <c r="VLZ2566" s="77"/>
      <c r="VMA2566" s="77"/>
      <c r="VMB2566" s="77"/>
      <c r="VMC2566" s="77"/>
      <c r="VMD2566" s="77"/>
      <c r="VME2566" s="77"/>
      <c r="VMF2566" s="77"/>
      <c r="VMG2566" s="77"/>
      <c r="VMH2566" s="77"/>
      <c r="VMI2566" s="77"/>
      <c r="VMJ2566" s="77"/>
      <c r="VMK2566" s="77"/>
      <c r="VML2566" s="77"/>
      <c r="VMM2566" s="77"/>
      <c r="VMN2566" s="77"/>
      <c r="VMO2566" s="77"/>
      <c r="VMP2566" s="77"/>
      <c r="VMQ2566" s="77"/>
      <c r="VMR2566" s="77"/>
      <c r="VMS2566" s="77"/>
      <c r="VMT2566" s="77"/>
      <c r="VMU2566" s="77"/>
      <c r="VMV2566" s="77"/>
      <c r="VMW2566" s="77"/>
      <c r="VMX2566" s="77"/>
      <c r="VMY2566" s="77"/>
      <c r="VMZ2566" s="77"/>
      <c r="VNA2566" s="77"/>
      <c r="VNB2566" s="77"/>
      <c r="VNC2566" s="77"/>
      <c r="VND2566" s="77"/>
      <c r="VNE2566" s="77"/>
      <c r="VNF2566" s="77"/>
      <c r="VNG2566" s="77"/>
      <c r="VNH2566" s="77"/>
      <c r="VNI2566" s="77"/>
      <c r="VNJ2566" s="77"/>
      <c r="VNK2566" s="77"/>
      <c r="VNL2566" s="77"/>
      <c r="VNM2566" s="77"/>
      <c r="VNN2566" s="77"/>
      <c r="VNO2566" s="77"/>
      <c r="VNP2566" s="77"/>
      <c r="VNQ2566" s="77"/>
      <c r="VNR2566" s="77"/>
      <c r="VNS2566" s="77"/>
      <c r="VNT2566" s="77"/>
      <c r="VNU2566" s="77"/>
      <c r="VNV2566" s="77"/>
      <c r="VNW2566" s="77"/>
      <c r="VNX2566" s="77"/>
      <c r="VNY2566" s="77"/>
      <c r="VNZ2566" s="77"/>
      <c r="VOA2566" s="77"/>
      <c r="VOB2566" s="77"/>
      <c r="VOC2566" s="77"/>
      <c r="VOD2566" s="77"/>
      <c r="VOE2566" s="77"/>
      <c r="VOF2566" s="77"/>
      <c r="VOG2566" s="77"/>
      <c r="VOH2566" s="77"/>
      <c r="VOI2566" s="77"/>
      <c r="VOJ2566" s="77"/>
      <c r="VOK2566" s="77"/>
      <c r="VOL2566" s="77"/>
      <c r="VOM2566" s="77"/>
      <c r="VON2566" s="77"/>
      <c r="VOO2566" s="77"/>
      <c r="VOP2566" s="77"/>
      <c r="VOQ2566" s="77"/>
      <c r="VOR2566" s="77"/>
      <c r="VOS2566" s="77"/>
      <c r="VOT2566" s="77"/>
      <c r="VOU2566" s="77"/>
      <c r="VOV2566" s="77"/>
      <c r="VOW2566" s="77"/>
      <c r="VOX2566" s="77"/>
      <c r="VOY2566" s="77"/>
      <c r="VOZ2566" s="77"/>
      <c r="VPA2566" s="77"/>
      <c r="VPB2566" s="77"/>
      <c r="VPC2566" s="77"/>
      <c r="VPD2566" s="77"/>
      <c r="VPE2566" s="77"/>
      <c r="VPF2566" s="77"/>
      <c r="VPG2566" s="77"/>
      <c r="VPH2566" s="77"/>
      <c r="VPI2566" s="77"/>
      <c r="VPJ2566" s="77"/>
      <c r="VPK2566" s="77"/>
      <c r="VPL2566" s="77"/>
      <c r="VPM2566" s="77"/>
      <c r="VPN2566" s="77"/>
      <c r="VPO2566" s="77"/>
      <c r="VPP2566" s="77"/>
      <c r="VPQ2566" s="77"/>
      <c r="VPR2566" s="77"/>
      <c r="VPS2566" s="77"/>
      <c r="VPT2566" s="77"/>
      <c r="VPU2566" s="77"/>
      <c r="VPV2566" s="77"/>
      <c r="VPW2566" s="77"/>
      <c r="VPX2566" s="77"/>
      <c r="VPY2566" s="77"/>
      <c r="VPZ2566" s="77"/>
      <c r="VQA2566" s="77"/>
      <c r="VQB2566" s="77"/>
      <c r="VQC2566" s="77"/>
      <c r="VQD2566" s="77"/>
      <c r="VQE2566" s="77"/>
      <c r="VQF2566" s="77"/>
      <c r="VQG2566" s="77"/>
      <c r="VQH2566" s="77"/>
      <c r="VQI2566" s="77"/>
      <c r="VQJ2566" s="77"/>
      <c r="VQK2566" s="77"/>
      <c r="VQL2566" s="77"/>
      <c r="VQM2566" s="77"/>
      <c r="VQN2566" s="77"/>
      <c r="VQO2566" s="77"/>
      <c r="VQP2566" s="77"/>
      <c r="VQQ2566" s="77"/>
      <c r="VQR2566" s="77"/>
      <c r="VQS2566" s="77"/>
      <c r="VQT2566" s="77"/>
      <c r="VQU2566" s="77"/>
      <c r="VQV2566" s="77"/>
      <c r="VQW2566" s="77"/>
      <c r="VQX2566" s="77"/>
      <c r="VQY2566" s="77"/>
      <c r="VQZ2566" s="77"/>
      <c r="VRA2566" s="77"/>
      <c r="VRB2566" s="77"/>
      <c r="VRC2566" s="77"/>
      <c r="VRD2566" s="77"/>
      <c r="VRE2566" s="77"/>
      <c r="VRF2566" s="77"/>
      <c r="VRG2566" s="77"/>
      <c r="VRH2566" s="77"/>
      <c r="VRI2566" s="77"/>
      <c r="VRJ2566" s="77"/>
      <c r="VRK2566" s="77"/>
      <c r="VRL2566" s="77"/>
      <c r="VRM2566" s="77"/>
      <c r="VRN2566" s="77"/>
      <c r="VRO2566" s="77"/>
      <c r="VRP2566" s="77"/>
      <c r="VRQ2566" s="77"/>
      <c r="VRR2566" s="77"/>
      <c r="VRS2566" s="77"/>
      <c r="VRT2566" s="77"/>
      <c r="VRU2566" s="77"/>
      <c r="VRV2566" s="77"/>
      <c r="VRW2566" s="77"/>
      <c r="VRX2566" s="77"/>
      <c r="VRY2566" s="77"/>
      <c r="VRZ2566" s="77"/>
      <c r="VSA2566" s="77"/>
      <c r="VSB2566" s="77"/>
      <c r="VSC2566" s="77"/>
      <c r="VSD2566" s="77"/>
      <c r="VSE2566" s="77"/>
      <c r="VSF2566" s="77"/>
      <c r="VSG2566" s="77"/>
      <c r="VSH2566" s="77"/>
      <c r="VSI2566" s="77"/>
      <c r="VSJ2566" s="77"/>
      <c r="VSK2566" s="77"/>
      <c r="VSL2566" s="77"/>
      <c r="VSM2566" s="77"/>
      <c r="VSN2566" s="77"/>
      <c r="VSO2566" s="77"/>
      <c r="VSP2566" s="77"/>
      <c r="VSQ2566" s="77"/>
      <c r="VSR2566" s="77"/>
      <c r="VSS2566" s="77"/>
      <c r="VST2566" s="77"/>
      <c r="VSU2566" s="77"/>
      <c r="VSV2566" s="77"/>
      <c r="VSW2566" s="77"/>
      <c r="VSX2566" s="77"/>
      <c r="VSY2566" s="77"/>
      <c r="VSZ2566" s="77"/>
      <c r="VTA2566" s="77"/>
      <c r="VTB2566" s="77"/>
      <c r="VTC2566" s="77"/>
      <c r="VTD2566" s="77"/>
      <c r="VTE2566" s="77"/>
      <c r="VTF2566" s="77"/>
      <c r="VTG2566" s="77"/>
      <c r="VTH2566" s="77"/>
      <c r="VTI2566" s="77"/>
      <c r="VTJ2566" s="77"/>
      <c r="VTK2566" s="77"/>
      <c r="VTL2566" s="77"/>
      <c r="VTM2566" s="77"/>
      <c r="VTN2566" s="77"/>
      <c r="VTO2566" s="77"/>
      <c r="VTP2566" s="77"/>
      <c r="VTQ2566" s="77"/>
      <c r="VTR2566" s="77"/>
      <c r="VTS2566" s="77"/>
      <c r="VTT2566" s="77"/>
      <c r="VTU2566" s="77"/>
      <c r="VTV2566" s="77"/>
      <c r="VTW2566" s="77"/>
      <c r="VTX2566" s="77"/>
      <c r="VTY2566" s="77"/>
      <c r="VTZ2566" s="77"/>
      <c r="VUA2566" s="77"/>
      <c r="VUB2566" s="77"/>
      <c r="VUC2566" s="77"/>
      <c r="VUD2566" s="77"/>
      <c r="VUE2566" s="77"/>
      <c r="VUF2566" s="77"/>
      <c r="VUG2566" s="77"/>
      <c r="VUH2566" s="77"/>
      <c r="VUI2566" s="77"/>
      <c r="VUJ2566" s="77"/>
      <c r="VUK2566" s="77"/>
      <c r="VUL2566" s="77"/>
      <c r="VUM2566" s="77"/>
      <c r="VUN2566" s="77"/>
      <c r="VUO2566" s="77"/>
      <c r="VUP2566" s="77"/>
      <c r="VUQ2566" s="77"/>
      <c r="VUR2566" s="77"/>
      <c r="VUS2566" s="77"/>
      <c r="VUT2566" s="77"/>
      <c r="VUU2566" s="77"/>
      <c r="VUV2566" s="77"/>
      <c r="VUW2566" s="77"/>
      <c r="VUX2566" s="77"/>
      <c r="VUY2566" s="77"/>
      <c r="VUZ2566" s="77"/>
      <c r="VVA2566" s="77"/>
      <c r="VVB2566" s="77"/>
      <c r="VVC2566" s="77"/>
      <c r="VVD2566" s="77"/>
      <c r="VVE2566" s="77"/>
      <c r="VVF2566" s="77"/>
      <c r="VVG2566" s="77"/>
      <c r="VVH2566" s="77"/>
      <c r="VVI2566" s="77"/>
      <c r="VVJ2566" s="77"/>
      <c r="VVK2566" s="77"/>
      <c r="VVL2566" s="77"/>
      <c r="VVM2566" s="77"/>
      <c r="VVN2566" s="77"/>
      <c r="VVO2566" s="77"/>
      <c r="VVP2566" s="77"/>
      <c r="VVQ2566" s="77"/>
      <c r="VVR2566" s="77"/>
      <c r="VVS2566" s="77"/>
      <c r="VVT2566" s="77"/>
      <c r="VVU2566" s="77"/>
      <c r="VVV2566" s="77"/>
      <c r="VVW2566" s="77"/>
      <c r="VVX2566" s="77"/>
      <c r="VVY2566" s="77"/>
      <c r="VVZ2566" s="77"/>
      <c r="VWA2566" s="77"/>
      <c r="VWB2566" s="77"/>
      <c r="VWC2566" s="77"/>
      <c r="VWD2566" s="77"/>
      <c r="VWE2566" s="77"/>
      <c r="VWF2566" s="77"/>
      <c r="VWG2566" s="77"/>
      <c r="VWH2566" s="77"/>
      <c r="VWI2566" s="77"/>
      <c r="VWJ2566" s="77"/>
      <c r="VWK2566" s="77"/>
      <c r="VWL2566" s="77"/>
      <c r="VWM2566" s="77"/>
      <c r="VWN2566" s="77"/>
      <c r="VWO2566" s="77"/>
      <c r="VWP2566" s="77"/>
      <c r="VWQ2566" s="77"/>
      <c r="VWR2566" s="77"/>
      <c r="VWS2566" s="77"/>
      <c r="VWT2566" s="77"/>
      <c r="VWU2566" s="77"/>
      <c r="VWV2566" s="77"/>
      <c r="VWW2566" s="77"/>
      <c r="VWX2566" s="77"/>
      <c r="VWY2566" s="77"/>
      <c r="VWZ2566" s="77"/>
      <c r="VXA2566" s="77"/>
      <c r="VXB2566" s="77"/>
      <c r="VXC2566" s="77"/>
      <c r="VXD2566" s="77"/>
      <c r="VXE2566" s="77"/>
      <c r="VXF2566" s="77"/>
      <c r="VXG2566" s="77"/>
      <c r="VXH2566" s="77"/>
      <c r="VXI2566" s="77"/>
      <c r="VXJ2566" s="77"/>
      <c r="VXK2566" s="77"/>
      <c r="VXL2566" s="77"/>
      <c r="VXM2566" s="77"/>
      <c r="VXN2566" s="77"/>
      <c r="VXO2566" s="77"/>
      <c r="VXP2566" s="77"/>
      <c r="VXQ2566" s="77"/>
      <c r="VXR2566" s="77"/>
      <c r="VXS2566" s="77"/>
      <c r="VXT2566" s="77"/>
      <c r="VXU2566" s="77"/>
      <c r="VXV2566" s="77"/>
      <c r="VXW2566" s="77"/>
      <c r="VXX2566" s="77"/>
      <c r="VXY2566" s="77"/>
      <c r="VXZ2566" s="77"/>
      <c r="VYA2566" s="77"/>
      <c r="VYB2566" s="77"/>
      <c r="VYC2566" s="77"/>
      <c r="VYD2566" s="77"/>
      <c r="VYE2566" s="77"/>
      <c r="VYF2566" s="77"/>
      <c r="VYG2566" s="77"/>
      <c r="VYH2566" s="77"/>
      <c r="VYI2566" s="77"/>
      <c r="VYJ2566" s="77"/>
      <c r="VYK2566" s="77"/>
      <c r="VYL2566" s="77"/>
      <c r="VYM2566" s="77"/>
      <c r="VYN2566" s="77"/>
      <c r="VYO2566" s="77"/>
      <c r="VYP2566" s="77"/>
      <c r="VYQ2566" s="77"/>
      <c r="VYR2566" s="77"/>
      <c r="VYS2566" s="77"/>
      <c r="VYT2566" s="77"/>
      <c r="VYU2566" s="77"/>
      <c r="VYV2566" s="77"/>
      <c r="VYW2566" s="77"/>
      <c r="VYX2566" s="77"/>
      <c r="VYY2566" s="77"/>
      <c r="VYZ2566" s="77"/>
      <c r="VZA2566" s="77"/>
      <c r="VZB2566" s="77"/>
      <c r="VZC2566" s="77"/>
      <c r="VZD2566" s="77"/>
      <c r="VZE2566" s="77"/>
      <c r="VZF2566" s="77"/>
      <c r="VZG2566" s="77"/>
      <c r="VZH2566" s="77"/>
      <c r="VZI2566" s="77"/>
      <c r="VZJ2566" s="77"/>
      <c r="VZK2566" s="77"/>
      <c r="VZL2566" s="77"/>
      <c r="VZM2566" s="77"/>
      <c r="VZN2566" s="77"/>
      <c r="VZO2566" s="77"/>
      <c r="VZP2566" s="77"/>
      <c r="VZQ2566" s="77"/>
      <c r="VZR2566" s="77"/>
      <c r="VZS2566" s="77"/>
      <c r="VZT2566" s="77"/>
      <c r="VZU2566" s="77"/>
      <c r="VZV2566" s="77"/>
      <c r="VZW2566" s="77"/>
      <c r="VZX2566" s="77"/>
      <c r="VZY2566" s="77"/>
      <c r="VZZ2566" s="77"/>
      <c r="WAA2566" s="77"/>
      <c r="WAB2566" s="77"/>
      <c r="WAC2566" s="77"/>
      <c r="WAD2566" s="77"/>
      <c r="WAE2566" s="77"/>
      <c r="WAF2566" s="77"/>
      <c r="WAG2566" s="77"/>
      <c r="WAH2566" s="77"/>
      <c r="WAI2566" s="77"/>
      <c r="WAJ2566" s="77"/>
      <c r="WAK2566" s="77"/>
      <c r="WAL2566" s="77"/>
      <c r="WAM2566" s="77"/>
      <c r="WAN2566" s="77"/>
      <c r="WAO2566" s="77"/>
      <c r="WAP2566" s="77"/>
      <c r="WAQ2566" s="77"/>
      <c r="WAR2566" s="77"/>
      <c r="WAS2566" s="77"/>
      <c r="WAT2566" s="77"/>
      <c r="WAU2566" s="77"/>
      <c r="WAV2566" s="77"/>
      <c r="WAW2566" s="77"/>
      <c r="WAX2566" s="77"/>
      <c r="WAY2566" s="77"/>
      <c r="WAZ2566" s="77"/>
      <c r="WBA2566" s="77"/>
      <c r="WBB2566" s="77"/>
      <c r="WBC2566" s="77"/>
      <c r="WBD2566" s="77"/>
      <c r="WBE2566" s="77"/>
      <c r="WBF2566" s="77"/>
      <c r="WBG2566" s="77"/>
      <c r="WBH2566" s="77"/>
      <c r="WBI2566" s="77"/>
      <c r="WBJ2566" s="77"/>
      <c r="WBK2566" s="77"/>
      <c r="WBL2566" s="77"/>
      <c r="WBM2566" s="77"/>
      <c r="WBN2566" s="77"/>
      <c r="WBO2566" s="77"/>
      <c r="WBP2566" s="77"/>
      <c r="WBQ2566" s="77"/>
      <c r="WBR2566" s="77"/>
      <c r="WBS2566" s="77"/>
      <c r="WBT2566" s="77"/>
      <c r="WBU2566" s="77"/>
      <c r="WBV2566" s="77"/>
      <c r="WBW2566" s="77"/>
      <c r="WBX2566" s="77"/>
      <c r="WBY2566" s="77"/>
      <c r="WBZ2566" s="77"/>
      <c r="WCA2566" s="77"/>
      <c r="WCB2566" s="77"/>
      <c r="WCC2566" s="77"/>
      <c r="WCD2566" s="77"/>
      <c r="WCE2566" s="77"/>
      <c r="WCF2566" s="77"/>
      <c r="WCG2566" s="77"/>
      <c r="WCH2566" s="77"/>
      <c r="WCI2566" s="77"/>
      <c r="WCJ2566" s="77"/>
      <c r="WCK2566" s="77"/>
      <c r="WCL2566" s="77"/>
      <c r="WCM2566" s="77"/>
      <c r="WCN2566" s="77"/>
      <c r="WCO2566" s="77"/>
      <c r="WCP2566" s="77"/>
      <c r="WCQ2566" s="77"/>
      <c r="WCR2566" s="77"/>
      <c r="WCS2566" s="77"/>
      <c r="WCT2566" s="77"/>
      <c r="WCU2566" s="77"/>
      <c r="WCV2566" s="77"/>
      <c r="WCW2566" s="77"/>
      <c r="WCX2566" s="77"/>
      <c r="WCY2566" s="77"/>
      <c r="WCZ2566" s="77"/>
      <c r="WDA2566" s="77"/>
      <c r="WDB2566" s="77"/>
      <c r="WDC2566" s="77"/>
      <c r="WDD2566" s="77"/>
      <c r="WDE2566" s="77"/>
      <c r="WDF2566" s="77"/>
      <c r="WDG2566" s="77"/>
      <c r="WDH2566" s="77"/>
      <c r="WDI2566" s="77"/>
      <c r="WDJ2566" s="77"/>
      <c r="WDK2566" s="77"/>
      <c r="WDL2566" s="77"/>
      <c r="WDM2566" s="77"/>
      <c r="WDN2566" s="77"/>
      <c r="WDO2566" s="77"/>
      <c r="WDP2566" s="77"/>
      <c r="WDQ2566" s="77"/>
      <c r="WDR2566" s="77"/>
      <c r="WDS2566" s="77"/>
      <c r="WDT2566" s="77"/>
      <c r="WDU2566" s="77"/>
      <c r="WDV2566" s="77"/>
      <c r="WDW2566" s="77"/>
      <c r="WDX2566" s="77"/>
      <c r="WDY2566" s="77"/>
      <c r="WDZ2566" s="77"/>
      <c r="WEA2566" s="77"/>
      <c r="WEB2566" s="77"/>
      <c r="WEC2566" s="77"/>
      <c r="WED2566" s="77"/>
      <c r="WEE2566" s="77"/>
      <c r="WEF2566" s="77"/>
      <c r="WEG2566" s="77"/>
      <c r="WEH2566" s="77"/>
      <c r="WEI2566" s="77"/>
      <c r="WEJ2566" s="77"/>
      <c r="WEK2566" s="77"/>
      <c r="WEL2566" s="77"/>
      <c r="WEM2566" s="77"/>
      <c r="WEN2566" s="77"/>
      <c r="WEO2566" s="77"/>
      <c r="WEP2566" s="77"/>
      <c r="WEQ2566" s="77"/>
      <c r="WER2566" s="77"/>
      <c r="WES2566" s="77"/>
      <c r="WET2566" s="77"/>
      <c r="WEU2566" s="77"/>
      <c r="WEV2566" s="77"/>
      <c r="WEW2566" s="77"/>
      <c r="WEX2566" s="77"/>
      <c r="WEY2566" s="77"/>
      <c r="WEZ2566" s="77"/>
      <c r="WFA2566" s="77"/>
      <c r="WFB2566" s="77"/>
      <c r="WFC2566" s="77"/>
      <c r="WFD2566" s="77"/>
      <c r="WFE2566" s="77"/>
      <c r="WFF2566" s="77"/>
      <c r="WFG2566" s="77"/>
      <c r="WFH2566" s="77"/>
      <c r="WFI2566" s="77"/>
      <c r="WFJ2566" s="77"/>
      <c r="WFK2566" s="77"/>
      <c r="WFL2566" s="77"/>
      <c r="WFM2566" s="77"/>
      <c r="WFN2566" s="77"/>
      <c r="WFO2566" s="77"/>
      <c r="WFP2566" s="77"/>
      <c r="WFQ2566" s="77"/>
      <c r="WFR2566" s="77"/>
      <c r="WFS2566" s="77"/>
      <c r="WFT2566" s="77"/>
      <c r="WFU2566" s="77"/>
      <c r="WFV2566" s="77"/>
      <c r="WFW2566" s="77"/>
      <c r="WFX2566" s="77"/>
      <c r="WFY2566" s="77"/>
      <c r="WFZ2566" s="77"/>
      <c r="WGA2566" s="77"/>
      <c r="WGB2566" s="77"/>
      <c r="WGC2566" s="77"/>
      <c r="WGD2566" s="77"/>
      <c r="WGE2566" s="77"/>
      <c r="WGF2566" s="77"/>
      <c r="WGG2566" s="77"/>
      <c r="WGH2566" s="77"/>
      <c r="WGI2566" s="77"/>
      <c r="WGJ2566" s="77"/>
      <c r="WGK2566" s="77"/>
      <c r="WGL2566" s="77"/>
      <c r="WGM2566" s="77"/>
      <c r="WGN2566" s="77"/>
      <c r="WGO2566" s="77"/>
      <c r="WGP2566" s="77"/>
      <c r="WGQ2566" s="77"/>
      <c r="WGR2566" s="77"/>
      <c r="WGS2566" s="77"/>
      <c r="WGT2566" s="77"/>
      <c r="WGU2566" s="77"/>
      <c r="WGV2566" s="77"/>
      <c r="WGW2566" s="77"/>
      <c r="WGX2566" s="77"/>
      <c r="WGY2566" s="77"/>
      <c r="WGZ2566" s="77"/>
      <c r="WHA2566" s="77"/>
      <c r="WHB2566" s="77"/>
      <c r="WHC2566" s="77"/>
      <c r="WHD2566" s="77"/>
      <c r="WHE2566" s="77"/>
      <c r="WHF2566" s="77"/>
      <c r="WHG2566" s="77"/>
      <c r="WHH2566" s="77"/>
      <c r="WHI2566" s="77"/>
      <c r="WHJ2566" s="77"/>
      <c r="WHK2566" s="77"/>
      <c r="WHL2566" s="77"/>
      <c r="WHM2566" s="77"/>
      <c r="WHN2566" s="77"/>
      <c r="WHO2566" s="77"/>
      <c r="WHP2566" s="77"/>
      <c r="WHQ2566" s="77"/>
      <c r="WHR2566" s="77"/>
      <c r="WHS2566" s="77"/>
      <c r="WHT2566" s="77"/>
      <c r="WHU2566" s="77"/>
      <c r="WHV2566" s="77"/>
      <c r="WHW2566" s="77"/>
      <c r="WHX2566" s="77"/>
      <c r="WHY2566" s="77"/>
      <c r="WHZ2566" s="77"/>
      <c r="WIA2566" s="77"/>
      <c r="WIB2566" s="77"/>
      <c r="WIC2566" s="77"/>
      <c r="WID2566" s="77"/>
      <c r="WIE2566" s="77"/>
      <c r="WIF2566" s="77"/>
      <c r="WIG2566" s="77"/>
      <c r="WIH2566" s="77"/>
      <c r="WII2566" s="77"/>
      <c r="WIJ2566" s="77"/>
      <c r="WIK2566" s="77"/>
      <c r="WIL2566" s="77"/>
      <c r="WIM2566" s="77"/>
      <c r="WIN2566" s="77"/>
      <c r="WIO2566" s="77"/>
      <c r="WIP2566" s="77"/>
      <c r="WIQ2566" s="77"/>
      <c r="WIR2566" s="77"/>
      <c r="WIS2566" s="77"/>
      <c r="WIT2566" s="77"/>
      <c r="WIU2566" s="77"/>
      <c r="WIV2566" s="77"/>
      <c r="WIW2566" s="77"/>
      <c r="WIX2566" s="77"/>
      <c r="WIY2566" s="77"/>
      <c r="WIZ2566" s="77"/>
      <c r="WJA2566" s="77"/>
      <c r="WJB2566" s="77"/>
      <c r="WJC2566" s="77"/>
      <c r="WJD2566" s="77"/>
      <c r="WJE2566" s="77"/>
      <c r="WJF2566" s="77"/>
      <c r="WJG2566" s="77"/>
      <c r="WJH2566" s="77"/>
      <c r="WJI2566" s="77"/>
      <c r="WJJ2566" s="77"/>
      <c r="WJK2566" s="77"/>
      <c r="WJL2566" s="77"/>
      <c r="WJM2566" s="77"/>
      <c r="WJN2566" s="77"/>
      <c r="WJO2566" s="77"/>
      <c r="WJP2566" s="77"/>
      <c r="WJQ2566" s="77"/>
      <c r="WJR2566" s="77"/>
      <c r="WJS2566" s="77"/>
      <c r="WJT2566" s="77"/>
      <c r="WJU2566" s="77"/>
      <c r="WJV2566" s="77"/>
      <c r="WJW2566" s="77"/>
      <c r="WJX2566" s="77"/>
      <c r="WJY2566" s="77"/>
      <c r="WJZ2566" s="77"/>
      <c r="WKA2566" s="77"/>
      <c r="WKB2566" s="77"/>
      <c r="WKC2566" s="77"/>
      <c r="WKD2566" s="77"/>
      <c r="WKE2566" s="77"/>
      <c r="WKF2566" s="77"/>
      <c r="WKG2566" s="77"/>
      <c r="WKH2566" s="77"/>
      <c r="WKI2566" s="77"/>
      <c r="WKJ2566" s="77"/>
      <c r="WKK2566" s="77"/>
      <c r="WKL2566" s="77"/>
      <c r="WKM2566" s="77"/>
      <c r="WKN2566" s="77"/>
      <c r="WKO2566" s="77"/>
      <c r="WKP2566" s="77"/>
      <c r="WKQ2566" s="77"/>
      <c r="WKR2566" s="77"/>
      <c r="WKS2566" s="77"/>
      <c r="WKT2566" s="77"/>
      <c r="WKU2566" s="77"/>
      <c r="WKV2566" s="77"/>
      <c r="WKW2566" s="77"/>
      <c r="WKX2566" s="77"/>
      <c r="WKY2566" s="77"/>
      <c r="WKZ2566" s="77"/>
      <c r="WLA2566" s="77"/>
      <c r="WLB2566" s="77"/>
      <c r="WLC2566" s="77"/>
      <c r="WLD2566" s="77"/>
      <c r="WLE2566" s="77"/>
      <c r="WLF2566" s="77"/>
      <c r="WLG2566" s="77"/>
      <c r="WLH2566" s="77"/>
      <c r="WLI2566" s="77"/>
      <c r="WLJ2566" s="77"/>
      <c r="WLK2566" s="77"/>
      <c r="WLL2566" s="77"/>
      <c r="WLM2566" s="77"/>
      <c r="WLN2566" s="77"/>
      <c r="WLO2566" s="77"/>
      <c r="WLP2566" s="77"/>
      <c r="WLQ2566" s="77"/>
      <c r="WLR2566" s="77"/>
      <c r="WLS2566" s="77"/>
      <c r="WLT2566" s="77"/>
      <c r="WLU2566" s="77"/>
      <c r="WLV2566" s="77"/>
      <c r="WLW2566" s="77"/>
      <c r="WLX2566" s="77"/>
      <c r="WLY2566" s="77"/>
      <c r="WLZ2566" s="77"/>
      <c r="WMA2566" s="77"/>
      <c r="WMB2566" s="77"/>
      <c r="WMC2566" s="77"/>
      <c r="WMD2566" s="77"/>
      <c r="WME2566" s="77"/>
      <c r="WMF2566" s="77"/>
      <c r="WMG2566" s="77"/>
      <c r="WMH2566" s="77"/>
      <c r="WMI2566" s="77"/>
      <c r="WMJ2566" s="77"/>
      <c r="WMK2566" s="77"/>
      <c r="WML2566" s="77"/>
      <c r="WMM2566" s="77"/>
      <c r="WMN2566" s="77"/>
      <c r="WMO2566" s="77"/>
      <c r="WMP2566" s="77"/>
      <c r="WMQ2566" s="77"/>
      <c r="WMR2566" s="77"/>
      <c r="WMS2566" s="77"/>
      <c r="WMT2566" s="77"/>
      <c r="WMU2566" s="77"/>
      <c r="WMV2566" s="77"/>
      <c r="WMW2566" s="77"/>
      <c r="WMX2566" s="77"/>
      <c r="WMY2566" s="77"/>
      <c r="WMZ2566" s="77"/>
      <c r="WNA2566" s="77"/>
      <c r="WNB2566" s="77"/>
      <c r="WNC2566" s="77"/>
      <c r="WND2566" s="77"/>
      <c r="WNE2566" s="77"/>
      <c r="WNF2566" s="77"/>
      <c r="WNG2566" s="77"/>
      <c r="WNH2566" s="77"/>
      <c r="WNI2566" s="77"/>
      <c r="WNJ2566" s="77"/>
      <c r="WNK2566" s="77"/>
      <c r="WNL2566" s="77"/>
      <c r="WNM2566" s="77"/>
      <c r="WNN2566" s="77"/>
      <c r="WNO2566" s="77"/>
      <c r="WNP2566" s="77"/>
      <c r="WNQ2566" s="77"/>
      <c r="WNR2566" s="77"/>
      <c r="WNS2566" s="77"/>
      <c r="WNT2566" s="77"/>
      <c r="WNU2566" s="77"/>
      <c r="WNV2566" s="77"/>
      <c r="WNW2566" s="77"/>
      <c r="WNX2566" s="77"/>
      <c r="WNY2566" s="77"/>
      <c r="WNZ2566" s="77"/>
      <c r="WOA2566" s="77"/>
      <c r="WOB2566" s="77"/>
      <c r="WOC2566" s="77"/>
      <c r="WOD2566" s="77"/>
      <c r="WOE2566" s="77"/>
      <c r="WOF2566" s="77"/>
      <c r="WOG2566" s="77"/>
      <c r="WOH2566" s="77"/>
      <c r="WOI2566" s="77"/>
      <c r="WOJ2566" s="77"/>
      <c r="WOK2566" s="77"/>
      <c r="WOL2566" s="77"/>
      <c r="WOM2566" s="77"/>
      <c r="WON2566" s="77"/>
      <c r="WOO2566" s="77"/>
      <c r="WOP2566" s="77"/>
      <c r="WOQ2566" s="77"/>
      <c r="WOR2566" s="77"/>
      <c r="WOS2566" s="77"/>
      <c r="WOT2566" s="77"/>
      <c r="WOU2566" s="77"/>
      <c r="WOV2566" s="77"/>
      <c r="WOW2566" s="77"/>
      <c r="WOX2566" s="77"/>
      <c r="WOY2566" s="77"/>
      <c r="WOZ2566" s="77"/>
      <c r="WPA2566" s="77"/>
      <c r="WPB2566" s="77"/>
      <c r="WPC2566" s="77"/>
      <c r="WPD2566" s="77"/>
      <c r="WPE2566" s="77"/>
      <c r="WPF2566" s="77"/>
      <c r="WPG2566" s="77"/>
      <c r="WPH2566" s="77"/>
      <c r="WPI2566" s="77"/>
      <c r="WPJ2566" s="77"/>
      <c r="WPK2566" s="77"/>
      <c r="WPL2566" s="77"/>
      <c r="WPM2566" s="77"/>
      <c r="WPN2566" s="77"/>
      <c r="WPO2566" s="77"/>
      <c r="WPP2566" s="77"/>
      <c r="WPQ2566" s="77"/>
      <c r="WPR2566" s="77"/>
      <c r="WPS2566" s="77"/>
      <c r="WPT2566" s="77"/>
      <c r="WPU2566" s="77"/>
      <c r="WPV2566" s="77"/>
      <c r="WPW2566" s="77"/>
      <c r="WPX2566" s="77"/>
      <c r="WPY2566" s="77"/>
      <c r="WPZ2566" s="77"/>
      <c r="WQA2566" s="77"/>
      <c r="WQB2566" s="77"/>
      <c r="WQC2566" s="77"/>
      <c r="WQD2566" s="77"/>
      <c r="WQE2566" s="77"/>
      <c r="WQF2566" s="77"/>
      <c r="WQG2566" s="77"/>
      <c r="WQH2566" s="77"/>
      <c r="WQI2566" s="77"/>
      <c r="WQJ2566" s="77"/>
      <c r="WQK2566" s="77"/>
      <c r="WQL2566" s="77"/>
      <c r="WQM2566" s="77"/>
      <c r="WQN2566" s="77"/>
      <c r="WQO2566" s="77"/>
      <c r="WQP2566" s="77"/>
      <c r="WQQ2566" s="77"/>
      <c r="WQR2566" s="77"/>
      <c r="WQS2566" s="77"/>
      <c r="WQT2566" s="77"/>
      <c r="WQU2566" s="77"/>
      <c r="WQV2566" s="77"/>
      <c r="WQW2566" s="77"/>
      <c r="WQX2566" s="77"/>
      <c r="WQY2566" s="77"/>
      <c r="WQZ2566" s="77"/>
      <c r="WRA2566" s="77"/>
      <c r="WRB2566" s="77"/>
      <c r="WRC2566" s="77"/>
      <c r="WRD2566" s="77"/>
      <c r="WRE2566" s="77"/>
      <c r="WRF2566" s="77"/>
      <c r="WRG2566" s="77"/>
      <c r="WRH2566" s="77"/>
      <c r="WRI2566" s="77"/>
      <c r="WRJ2566" s="77"/>
      <c r="WRK2566" s="77"/>
      <c r="WRL2566" s="77"/>
      <c r="WRM2566" s="77"/>
      <c r="WRN2566" s="77"/>
      <c r="WRO2566" s="77"/>
      <c r="WRP2566" s="77"/>
      <c r="WRQ2566" s="77"/>
      <c r="WRR2566" s="77"/>
      <c r="WRS2566" s="77"/>
      <c r="WRT2566" s="77"/>
      <c r="WRU2566" s="77"/>
      <c r="WRV2566" s="77"/>
      <c r="WRW2566" s="77"/>
      <c r="WRX2566" s="77"/>
      <c r="WRY2566" s="77"/>
      <c r="WRZ2566" s="77"/>
      <c r="WSA2566" s="77"/>
      <c r="WSB2566" s="77"/>
      <c r="WSC2566" s="77"/>
      <c r="WSD2566" s="77"/>
      <c r="WSE2566" s="77"/>
      <c r="WSF2566" s="77"/>
      <c r="WSG2566" s="77"/>
      <c r="WSH2566" s="77"/>
      <c r="WSI2566" s="77"/>
      <c r="WSJ2566" s="77"/>
      <c r="WSK2566" s="77"/>
      <c r="WSL2566" s="77"/>
      <c r="WSM2566" s="77"/>
      <c r="WSN2566" s="77"/>
      <c r="WSO2566" s="77"/>
      <c r="WSP2566" s="77"/>
      <c r="WSQ2566" s="77"/>
      <c r="WSR2566" s="77"/>
      <c r="WSS2566" s="77"/>
      <c r="WST2566" s="77"/>
      <c r="WSU2566" s="77"/>
      <c r="WSV2566" s="77"/>
      <c r="WSW2566" s="77"/>
      <c r="WSX2566" s="77"/>
      <c r="WSY2566" s="77"/>
      <c r="WSZ2566" s="77"/>
      <c r="WTA2566" s="77"/>
      <c r="WTB2566" s="77"/>
      <c r="WTC2566" s="77"/>
      <c r="WTD2566" s="77"/>
      <c r="WTE2566" s="77"/>
      <c r="WTF2566" s="77"/>
      <c r="WTG2566" s="77"/>
      <c r="WTH2566" s="77"/>
      <c r="WTI2566" s="77"/>
      <c r="WTJ2566" s="77"/>
      <c r="WTK2566" s="77"/>
      <c r="WTL2566" s="77"/>
      <c r="WTM2566" s="77"/>
      <c r="WTN2566" s="77"/>
      <c r="WTO2566" s="77"/>
      <c r="WTP2566" s="77"/>
      <c r="WTQ2566" s="77"/>
      <c r="WTR2566" s="77"/>
      <c r="WTS2566" s="77"/>
      <c r="WTT2566" s="77"/>
      <c r="WTU2566" s="77"/>
      <c r="WTV2566" s="77"/>
      <c r="WTW2566" s="77"/>
      <c r="WTX2566" s="77"/>
      <c r="WTY2566" s="77"/>
      <c r="WTZ2566" s="77"/>
      <c r="WUA2566" s="77"/>
      <c r="WUB2566" s="77"/>
      <c r="WUC2566" s="77"/>
      <c r="WUD2566" s="77"/>
      <c r="WUE2566" s="77"/>
      <c r="WUF2566" s="77"/>
      <c r="WUG2566" s="77"/>
      <c r="WUH2566" s="77"/>
      <c r="WUI2566" s="77"/>
      <c r="WUJ2566" s="77"/>
      <c r="WUK2566" s="77"/>
      <c r="WUL2566" s="77"/>
      <c r="WUM2566" s="77"/>
      <c r="WUN2566" s="77"/>
      <c r="WUO2566" s="77"/>
      <c r="WUP2566" s="77"/>
      <c r="WUQ2566" s="77"/>
      <c r="WUR2566" s="77"/>
      <c r="WUS2566" s="77"/>
      <c r="WUT2566" s="77"/>
      <c r="WUU2566" s="77"/>
      <c r="WUV2566" s="77"/>
      <c r="WUW2566" s="77"/>
      <c r="WUX2566" s="77"/>
      <c r="WUY2566" s="77"/>
      <c r="WUZ2566" s="77"/>
      <c r="WVA2566" s="77"/>
      <c r="WVB2566" s="77"/>
      <c r="WVC2566" s="77"/>
      <c r="WVD2566" s="77"/>
      <c r="WVE2566" s="77"/>
      <c r="WVF2566" s="77"/>
      <c r="WVG2566" s="77"/>
      <c r="WVH2566" s="77"/>
      <c r="WVI2566" s="77"/>
      <c r="WVJ2566" s="77"/>
      <c r="WVK2566" s="77"/>
      <c r="WVL2566" s="77"/>
      <c r="WVM2566" s="77"/>
      <c r="WVN2566" s="77"/>
      <c r="WVO2566" s="77"/>
      <c r="WVP2566" s="77"/>
      <c r="WVQ2566" s="77"/>
      <c r="WVR2566" s="77"/>
      <c r="WVS2566" s="77"/>
      <c r="WVT2566" s="77"/>
      <c r="WVU2566" s="77"/>
      <c r="WVV2566" s="77"/>
      <c r="WVW2566" s="77"/>
      <c r="WVX2566" s="77"/>
      <c r="WVY2566" s="77"/>
      <c r="WVZ2566" s="77"/>
      <c r="WWA2566" s="77"/>
      <c r="WWB2566" s="77"/>
      <c r="WWC2566" s="77"/>
      <c r="WWD2566" s="77"/>
      <c r="WWE2566" s="77"/>
      <c r="WWF2566" s="77"/>
      <c r="WWG2566" s="77"/>
      <c r="WWH2566" s="77"/>
      <c r="WWI2566" s="77"/>
      <c r="WWJ2566" s="77"/>
      <c r="WWK2566" s="77"/>
      <c r="WWL2566" s="77"/>
      <c r="WWM2566" s="77"/>
      <c r="WWN2566" s="77"/>
      <c r="WWO2566" s="77"/>
      <c r="WWP2566" s="77"/>
      <c r="WWQ2566" s="77"/>
      <c r="WWR2566" s="77"/>
      <c r="WWS2566" s="77"/>
      <c r="WWT2566" s="77"/>
      <c r="WWU2566" s="77"/>
      <c r="WWV2566" s="77"/>
      <c r="WWW2566" s="77"/>
      <c r="WWX2566" s="77"/>
      <c r="WWY2566" s="77"/>
      <c r="WWZ2566" s="77"/>
      <c r="WXA2566" s="77"/>
      <c r="WXB2566" s="77"/>
      <c r="WXC2566" s="77"/>
      <c r="WXD2566" s="77"/>
      <c r="WXE2566" s="77"/>
      <c r="WXF2566" s="77"/>
      <c r="WXG2566" s="77"/>
      <c r="WXH2566" s="77"/>
      <c r="WXI2566" s="77"/>
      <c r="WXJ2566" s="77"/>
      <c r="WXK2566" s="77"/>
      <c r="WXL2566" s="77"/>
      <c r="WXM2566" s="77"/>
      <c r="WXN2566" s="77"/>
      <c r="WXO2566" s="77"/>
      <c r="WXP2566" s="77"/>
      <c r="WXQ2566" s="77"/>
      <c r="WXR2566" s="77"/>
      <c r="WXS2566" s="77"/>
      <c r="WXT2566" s="77"/>
      <c r="WXU2566" s="77"/>
      <c r="WXV2566" s="77"/>
      <c r="WXW2566" s="77"/>
      <c r="WXX2566" s="77"/>
      <c r="WXY2566" s="77"/>
      <c r="WXZ2566" s="77"/>
      <c r="WYA2566" s="77"/>
      <c r="WYB2566" s="77"/>
      <c r="WYC2566" s="77"/>
      <c r="WYD2566" s="77"/>
      <c r="WYE2566" s="77"/>
      <c r="WYF2566" s="77"/>
      <c r="WYG2566" s="77"/>
      <c r="WYH2566" s="77"/>
      <c r="WYI2566" s="77"/>
      <c r="WYJ2566" s="77"/>
      <c r="WYK2566" s="77"/>
      <c r="WYL2566" s="77"/>
      <c r="WYM2566" s="77"/>
      <c r="WYN2566" s="77"/>
      <c r="WYO2566" s="77"/>
      <c r="WYP2566" s="77"/>
      <c r="WYQ2566" s="77"/>
      <c r="WYR2566" s="77"/>
      <c r="WYS2566" s="77"/>
      <c r="WYT2566" s="77"/>
      <c r="WYU2566" s="77"/>
      <c r="WYV2566" s="77"/>
      <c r="WYW2566" s="77"/>
      <c r="WYX2566" s="77"/>
      <c r="WYY2566" s="77"/>
      <c r="WYZ2566" s="77"/>
      <c r="WZA2566" s="77"/>
      <c r="WZB2566" s="77"/>
      <c r="WZC2566" s="77"/>
      <c r="WZD2566" s="77"/>
      <c r="WZE2566" s="77"/>
      <c r="WZF2566" s="77"/>
      <c r="WZG2566" s="77"/>
      <c r="WZH2566" s="77"/>
      <c r="WZI2566" s="77"/>
      <c r="WZJ2566" s="77"/>
      <c r="WZK2566" s="77"/>
      <c r="WZL2566" s="77"/>
      <c r="WZM2566" s="77"/>
      <c r="WZN2566" s="77"/>
      <c r="WZO2566" s="77"/>
      <c r="WZP2566" s="77"/>
      <c r="WZQ2566" s="77"/>
      <c r="WZR2566" s="77"/>
      <c r="WZS2566" s="77"/>
      <c r="WZT2566" s="77"/>
      <c r="WZU2566" s="77"/>
      <c r="WZV2566" s="77"/>
      <c r="WZW2566" s="77"/>
      <c r="WZX2566" s="77"/>
      <c r="WZY2566" s="77"/>
      <c r="WZZ2566" s="77"/>
      <c r="XAA2566" s="77"/>
      <c r="XAB2566" s="77"/>
      <c r="XAC2566" s="77"/>
      <c r="XAD2566" s="77"/>
      <c r="XAE2566" s="77"/>
      <c r="XAF2566" s="77"/>
      <c r="XAG2566" s="77"/>
      <c r="XAH2566" s="77"/>
      <c r="XAI2566" s="77"/>
      <c r="XAJ2566" s="77"/>
      <c r="XAK2566" s="77"/>
      <c r="XAL2566" s="77"/>
      <c r="XAM2566" s="77"/>
      <c r="XAN2566" s="77"/>
      <c r="XAO2566" s="77"/>
      <c r="XAP2566" s="77"/>
      <c r="XAQ2566" s="77"/>
      <c r="XAR2566" s="77"/>
      <c r="XAS2566" s="77"/>
      <c r="XAT2566" s="77"/>
      <c r="XAU2566" s="77"/>
      <c r="XAV2566" s="77"/>
      <c r="XAW2566" s="77"/>
      <c r="XAX2566" s="77"/>
      <c r="XAY2566" s="77"/>
      <c r="XAZ2566" s="77"/>
      <c r="XBA2566" s="77"/>
      <c r="XBB2566" s="77"/>
      <c r="XBC2566" s="77"/>
      <c r="XBD2566" s="77"/>
      <c r="XBE2566" s="77"/>
      <c r="XBF2566" s="77"/>
      <c r="XBG2566" s="77"/>
      <c r="XBH2566" s="77"/>
      <c r="XBI2566" s="77"/>
      <c r="XBJ2566" s="77"/>
      <c r="XBK2566" s="77"/>
      <c r="XBL2566" s="77"/>
      <c r="XBM2566" s="77"/>
      <c r="XBN2566" s="77"/>
      <c r="XBO2566" s="77"/>
      <c r="XBP2566" s="77"/>
      <c r="XBQ2566" s="77"/>
      <c r="XBR2566" s="77"/>
      <c r="XBS2566" s="77"/>
      <c r="XBT2566" s="77"/>
      <c r="XBU2566" s="77"/>
      <c r="XBV2566" s="77"/>
      <c r="XBW2566" s="77"/>
      <c r="XBX2566" s="77"/>
      <c r="XBY2566" s="77"/>
      <c r="XBZ2566" s="77"/>
      <c r="XCA2566" s="77"/>
      <c r="XCB2566" s="77"/>
      <c r="XCC2566" s="77"/>
      <c r="XCD2566" s="77"/>
      <c r="XCE2566" s="77"/>
      <c r="XCF2566" s="77"/>
      <c r="XCG2566" s="77"/>
      <c r="XCH2566" s="77"/>
      <c r="XCI2566" s="77"/>
      <c r="XCJ2566" s="77"/>
      <c r="XCK2566" s="77"/>
      <c r="XCL2566" s="77"/>
      <c r="XCM2566" s="77"/>
      <c r="XCN2566" s="77"/>
      <c r="XCO2566" s="77"/>
      <c r="XCP2566" s="77"/>
      <c r="XCQ2566" s="77"/>
      <c r="XCR2566" s="77"/>
      <c r="XCS2566" s="77"/>
      <c r="XCT2566" s="77"/>
      <c r="XCU2566" s="77"/>
      <c r="XCV2566" s="77"/>
      <c r="XCW2566" s="77"/>
      <c r="XCX2566" s="77"/>
      <c r="XCY2566" s="77"/>
      <c r="XCZ2566" s="77"/>
      <c r="XDA2566" s="77"/>
      <c r="XDB2566" s="77"/>
      <c r="XDC2566" s="77"/>
      <c r="XDD2566" s="77"/>
      <c r="XDE2566" s="77"/>
      <c r="XDF2566" s="77"/>
      <c r="XDG2566" s="77"/>
      <c r="XDH2566" s="77"/>
      <c r="XDI2566" s="77"/>
      <c r="XDJ2566" s="77"/>
      <c r="XDK2566" s="77"/>
      <c r="XDL2566" s="77"/>
      <c r="XDM2566" s="77"/>
      <c r="XDN2566" s="77"/>
      <c r="XDO2566" s="77"/>
      <c r="XDP2566" s="77"/>
      <c r="XDQ2566" s="77"/>
      <c r="XDR2566" s="77"/>
      <c r="XDS2566" s="77"/>
      <c r="XDT2566" s="77"/>
      <c r="XDU2566" s="77"/>
      <c r="XDV2566" s="77"/>
      <c r="XDW2566" s="77"/>
      <c r="XDX2566" s="77"/>
      <c r="XDY2566" s="77"/>
      <c r="XDZ2566" s="77"/>
      <c r="XEA2566" s="77"/>
      <c r="XEB2566" s="77"/>
      <c r="XEC2566" s="77"/>
      <c r="XED2566" s="77"/>
      <c r="XEE2566" s="77"/>
      <c r="XEF2566" s="77"/>
      <c r="XEG2566" s="77"/>
      <c r="XEH2566" s="77"/>
      <c r="XEI2566" s="77"/>
      <c r="XEJ2566" s="77"/>
      <c r="XEK2566" s="77"/>
      <c r="XEL2566" s="77"/>
      <c r="XEM2566" s="77"/>
      <c r="XEN2566" s="77"/>
      <c r="XEO2566" s="77"/>
      <c r="XEP2566" s="77"/>
      <c r="XEQ2566" s="77"/>
      <c r="XER2566" s="77"/>
      <c r="XES2566" s="77"/>
      <c r="XET2566" s="77"/>
      <c r="XEU2566" s="77"/>
      <c r="XEV2566" s="77"/>
      <c r="XEW2566" s="77"/>
      <c r="XEX2566" s="77"/>
      <c r="XEY2566" s="77"/>
      <c r="XEZ2566" s="77"/>
      <c r="XFA2566" s="77"/>
      <c r="XFB2566" s="77"/>
      <c r="XFC2566" s="77"/>
    </row>
    <row r="2567" spans="1:16383" ht="15" customHeight="1">
      <c r="A2567" s="51">
        <v>2021</v>
      </c>
      <c r="B2567" s="52">
        <v>44197</v>
      </c>
      <c r="C2567" s="52">
        <v>44286</v>
      </c>
      <c r="D2567" s="53" t="s">
        <v>96</v>
      </c>
      <c r="E2567" s="53">
        <v>290</v>
      </c>
      <c r="F2567" s="53" t="s">
        <v>251</v>
      </c>
      <c r="G2567" s="53" t="s">
        <v>251</v>
      </c>
      <c r="H2567" s="53" t="s">
        <v>293</v>
      </c>
      <c r="I2567" s="53" t="s">
        <v>2817</v>
      </c>
      <c r="J2567" s="53" t="s">
        <v>2818</v>
      </c>
      <c r="K2567" s="53" t="s">
        <v>306</v>
      </c>
      <c r="L2567" s="53" t="s">
        <v>101</v>
      </c>
      <c r="M2567" s="53" t="s">
        <v>2780</v>
      </c>
      <c r="N2567" s="53" t="s">
        <v>103</v>
      </c>
      <c r="O2567" s="53">
        <v>0</v>
      </c>
      <c r="P2567" s="54">
        <v>0</v>
      </c>
      <c r="Q2567" s="53" t="s">
        <v>121</v>
      </c>
      <c r="R2567" s="53" t="s">
        <v>122</v>
      </c>
      <c r="S2567" s="53" t="s">
        <v>122</v>
      </c>
      <c r="T2567" s="53" t="s">
        <v>121</v>
      </c>
      <c r="U2567" s="53" t="s">
        <v>122</v>
      </c>
      <c r="V2567" s="53" t="s">
        <v>122</v>
      </c>
      <c r="W2567" s="53" t="s">
        <v>296</v>
      </c>
      <c r="X2567" s="55">
        <f t="shared" si="299"/>
        <v>44197</v>
      </c>
      <c r="Y2567" s="55">
        <v>44286</v>
      </c>
      <c r="Z2567" s="53">
        <f t="shared" si="297"/>
        <v>2552</v>
      </c>
      <c r="AA2567" s="54">
        <v>547.52</v>
      </c>
      <c r="AB2567" s="54">
        <v>0</v>
      </c>
      <c r="AC2567" s="52"/>
      <c r="AD2567" s="56" t="s">
        <v>400</v>
      </c>
      <c r="AE2567" s="53">
        <f t="shared" si="298"/>
        <v>2560</v>
      </c>
      <c r="AF2567" s="57" t="s">
        <v>2965</v>
      </c>
      <c r="AG2567" s="58" t="s">
        <v>173</v>
      </c>
      <c r="AH2567" s="52">
        <f t="shared" ref="AH2567:AH2575" si="301">+C2567</f>
        <v>44286</v>
      </c>
      <c r="AI2567" s="52">
        <f t="shared" si="300"/>
        <v>44286</v>
      </c>
      <c r="AJ2567" s="53" t="s">
        <v>402</v>
      </c>
      <c r="AK2567" s="77"/>
      <c r="AL2567" s="77"/>
      <c r="AM2567" s="77"/>
      <c r="AN2567" s="77"/>
      <c r="AO2567" s="77"/>
      <c r="AP2567" s="77"/>
      <c r="AQ2567" s="77"/>
      <c r="AR2567" s="77"/>
      <c r="AS2567" s="77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77"/>
      <c r="BE2567" s="77"/>
      <c r="BF2567" s="77"/>
      <c r="BG2567" s="77"/>
      <c r="BH2567" s="77"/>
      <c r="BI2567" s="77"/>
      <c r="BJ2567" s="77"/>
      <c r="BK2567" s="77"/>
      <c r="BL2567" s="77"/>
      <c r="BM2567" s="77"/>
      <c r="BN2567" s="77"/>
      <c r="BO2567" s="77"/>
      <c r="BP2567" s="77"/>
      <c r="BQ2567" s="77"/>
      <c r="BR2567" s="77"/>
      <c r="BS2567" s="77"/>
      <c r="BT2567" s="77"/>
      <c r="BU2567" s="77"/>
      <c r="BV2567" s="77"/>
      <c r="BW2567" s="77"/>
      <c r="BX2567" s="77"/>
      <c r="BY2567" s="77"/>
      <c r="BZ2567" s="77"/>
      <c r="CA2567" s="77"/>
      <c r="CB2567" s="77"/>
      <c r="CC2567" s="77"/>
      <c r="CD2567" s="77"/>
      <c r="CE2567" s="77"/>
      <c r="CF2567" s="77"/>
      <c r="CG2567" s="77"/>
      <c r="CH2567" s="77"/>
      <c r="CI2567" s="77"/>
      <c r="CJ2567" s="77"/>
      <c r="CK2567" s="77"/>
      <c r="CL2567" s="77"/>
      <c r="CM2567" s="77"/>
      <c r="CN2567" s="77"/>
      <c r="CO2567" s="77"/>
      <c r="CP2567" s="77"/>
      <c r="CQ2567" s="77"/>
      <c r="CR2567" s="77"/>
      <c r="CS2567" s="77"/>
      <c r="CT2567" s="77"/>
      <c r="CU2567" s="77"/>
      <c r="CV2567" s="77"/>
      <c r="CW2567" s="77"/>
      <c r="CX2567" s="77"/>
      <c r="CY2567" s="77"/>
      <c r="CZ2567" s="77"/>
      <c r="DA2567" s="77"/>
      <c r="DB2567" s="77"/>
      <c r="DC2567" s="77"/>
      <c r="DD2567" s="77"/>
      <c r="DE2567" s="77"/>
      <c r="DF2567" s="77"/>
      <c r="DG2567" s="77"/>
      <c r="DH2567" s="77"/>
      <c r="DI2567" s="77"/>
      <c r="DJ2567" s="77"/>
      <c r="DK2567" s="77"/>
      <c r="DL2567" s="77"/>
      <c r="DM2567" s="77"/>
      <c r="DN2567" s="77"/>
      <c r="DO2567" s="77"/>
      <c r="DP2567" s="77"/>
      <c r="DQ2567" s="77"/>
      <c r="DR2567" s="77"/>
      <c r="DS2567" s="77"/>
      <c r="DT2567" s="77"/>
      <c r="DU2567" s="77"/>
      <c r="DV2567" s="77"/>
      <c r="DW2567" s="77"/>
      <c r="DX2567" s="77"/>
      <c r="DY2567" s="77"/>
      <c r="DZ2567" s="77"/>
      <c r="EA2567" s="77"/>
      <c r="EB2567" s="77"/>
      <c r="EC2567" s="77"/>
      <c r="ED2567" s="77"/>
      <c r="EE2567" s="77"/>
      <c r="EF2567" s="77"/>
      <c r="EG2567" s="77"/>
      <c r="EH2567" s="77"/>
      <c r="EI2567" s="77"/>
      <c r="EJ2567" s="77"/>
      <c r="EK2567" s="77"/>
      <c r="EL2567" s="77"/>
      <c r="EM2567" s="77"/>
      <c r="EN2567" s="77"/>
      <c r="EO2567" s="77"/>
      <c r="EP2567" s="77"/>
      <c r="EQ2567" s="77"/>
      <c r="ER2567" s="77"/>
      <c r="ES2567" s="77"/>
      <c r="ET2567" s="77"/>
      <c r="EU2567" s="77"/>
      <c r="EV2567" s="77"/>
      <c r="EW2567" s="77"/>
      <c r="EX2567" s="77"/>
      <c r="EY2567" s="77"/>
      <c r="EZ2567" s="77"/>
      <c r="FA2567" s="77"/>
      <c r="FB2567" s="77"/>
      <c r="FC2567" s="77"/>
      <c r="FD2567" s="77"/>
      <c r="FE2567" s="77"/>
      <c r="FF2567" s="77"/>
      <c r="FG2567" s="77"/>
      <c r="FH2567" s="77"/>
      <c r="FI2567" s="77"/>
      <c r="FJ2567" s="77"/>
      <c r="FK2567" s="77"/>
      <c r="FL2567" s="77"/>
      <c r="FM2567" s="77"/>
      <c r="FN2567" s="77"/>
      <c r="FO2567" s="77"/>
      <c r="FP2567" s="77"/>
      <c r="FQ2567" s="77"/>
      <c r="FR2567" s="77"/>
      <c r="FS2567" s="77"/>
      <c r="FT2567" s="77"/>
      <c r="FU2567" s="77"/>
      <c r="FV2567" s="77"/>
      <c r="FW2567" s="77"/>
      <c r="FX2567" s="77"/>
      <c r="FY2567" s="77"/>
      <c r="FZ2567" s="77"/>
      <c r="GA2567" s="77"/>
      <c r="GB2567" s="77"/>
      <c r="GC2567" s="77"/>
      <c r="GD2567" s="77"/>
      <c r="GE2567" s="77"/>
      <c r="GF2567" s="77"/>
      <c r="GG2567" s="77"/>
      <c r="GH2567" s="77"/>
      <c r="GI2567" s="77"/>
      <c r="GJ2567" s="77"/>
      <c r="GK2567" s="77"/>
      <c r="GL2567" s="77"/>
      <c r="GM2567" s="77"/>
      <c r="GN2567" s="77"/>
      <c r="GO2567" s="77"/>
      <c r="GP2567" s="77"/>
      <c r="GQ2567" s="77"/>
      <c r="GR2567" s="77"/>
      <c r="GS2567" s="77"/>
      <c r="GT2567" s="77"/>
      <c r="GU2567" s="77"/>
      <c r="GV2567" s="77"/>
      <c r="GW2567" s="77"/>
      <c r="GX2567" s="77"/>
      <c r="GY2567" s="77"/>
      <c r="GZ2567" s="77"/>
      <c r="HA2567" s="77"/>
      <c r="HB2567" s="77"/>
      <c r="HC2567" s="77"/>
      <c r="HD2567" s="77"/>
      <c r="HE2567" s="77"/>
      <c r="HF2567" s="77"/>
      <c r="HG2567" s="77"/>
      <c r="HH2567" s="77"/>
      <c r="HI2567" s="77"/>
      <c r="HJ2567" s="77"/>
      <c r="HK2567" s="77"/>
      <c r="HL2567" s="77"/>
      <c r="HM2567" s="77"/>
      <c r="HN2567" s="77"/>
      <c r="HO2567" s="77"/>
      <c r="HP2567" s="77"/>
      <c r="HQ2567" s="77"/>
      <c r="HR2567" s="77"/>
      <c r="HS2567" s="77"/>
      <c r="HT2567" s="77"/>
      <c r="HU2567" s="77"/>
      <c r="HV2567" s="77"/>
      <c r="HW2567" s="77"/>
      <c r="HX2567" s="77"/>
      <c r="HY2567" s="77"/>
      <c r="HZ2567" s="77"/>
      <c r="IA2567" s="77"/>
      <c r="IB2567" s="77"/>
      <c r="IC2567" s="77"/>
      <c r="ID2567" s="77"/>
      <c r="IE2567" s="77"/>
      <c r="IF2567" s="77"/>
      <c r="IG2567" s="77"/>
      <c r="IH2567" s="77"/>
      <c r="II2567" s="77"/>
      <c r="IJ2567" s="77"/>
      <c r="IK2567" s="77"/>
      <c r="IL2567" s="77"/>
      <c r="IM2567" s="77"/>
      <c r="IN2567" s="77"/>
      <c r="IO2567" s="77"/>
      <c r="IP2567" s="77"/>
      <c r="IQ2567" s="77"/>
      <c r="IR2567" s="77"/>
      <c r="IS2567" s="77"/>
      <c r="IT2567" s="77"/>
      <c r="IU2567" s="77"/>
      <c r="IV2567" s="77"/>
      <c r="IW2567" s="77"/>
      <c r="IX2567" s="77"/>
      <c r="IY2567" s="77"/>
      <c r="IZ2567" s="77"/>
      <c r="JA2567" s="77"/>
      <c r="JB2567" s="77"/>
      <c r="JC2567" s="77"/>
      <c r="JD2567" s="77"/>
      <c r="JE2567" s="77"/>
      <c r="JF2567" s="77"/>
      <c r="JG2567" s="77"/>
      <c r="JH2567" s="77"/>
      <c r="JI2567" s="77"/>
      <c r="JJ2567" s="77"/>
      <c r="JK2567" s="77"/>
      <c r="JL2567" s="77"/>
      <c r="JM2567" s="77"/>
      <c r="JN2567" s="77"/>
      <c r="JO2567" s="77"/>
      <c r="JP2567" s="77"/>
      <c r="JQ2567" s="77"/>
      <c r="JR2567" s="77"/>
      <c r="JS2567" s="77"/>
      <c r="JT2567" s="77"/>
      <c r="JU2567" s="77"/>
      <c r="JV2567" s="77"/>
      <c r="JW2567" s="77"/>
      <c r="JX2567" s="77"/>
      <c r="JY2567" s="77"/>
      <c r="JZ2567" s="77"/>
      <c r="KA2567" s="77"/>
      <c r="KB2567" s="77"/>
      <c r="KC2567" s="77"/>
      <c r="KD2567" s="77"/>
      <c r="KE2567" s="77"/>
      <c r="KF2567" s="77"/>
      <c r="KG2567" s="77"/>
      <c r="KH2567" s="77"/>
      <c r="KI2567" s="77"/>
      <c r="KJ2567" s="77"/>
      <c r="KK2567" s="77"/>
      <c r="KL2567" s="77"/>
      <c r="KM2567" s="77"/>
      <c r="KN2567" s="77"/>
      <c r="KO2567" s="77"/>
      <c r="KP2567" s="77"/>
      <c r="KQ2567" s="77"/>
      <c r="KR2567" s="77"/>
      <c r="KS2567" s="77"/>
      <c r="KT2567" s="77"/>
      <c r="KU2567" s="77"/>
      <c r="KV2567" s="77"/>
      <c r="KW2567" s="77"/>
      <c r="KX2567" s="77"/>
      <c r="KY2567" s="77"/>
      <c r="KZ2567" s="77"/>
      <c r="LA2567" s="77"/>
      <c r="LB2567" s="77"/>
      <c r="LC2567" s="77"/>
      <c r="LD2567" s="77"/>
      <c r="LE2567" s="77"/>
      <c r="LF2567" s="77"/>
      <c r="LG2567" s="77"/>
      <c r="LH2567" s="77"/>
      <c r="LI2567" s="77"/>
      <c r="LJ2567" s="77"/>
      <c r="LK2567" s="77"/>
      <c r="LL2567" s="77"/>
      <c r="LM2567" s="77"/>
      <c r="LN2567" s="77"/>
      <c r="LO2567" s="77"/>
      <c r="LP2567" s="77"/>
      <c r="LQ2567" s="77"/>
      <c r="LR2567" s="77"/>
      <c r="LS2567" s="77"/>
      <c r="LT2567" s="77"/>
      <c r="LU2567" s="77"/>
      <c r="LV2567" s="77"/>
      <c r="LW2567" s="77"/>
      <c r="LX2567" s="77"/>
      <c r="LY2567" s="77"/>
      <c r="LZ2567" s="77"/>
      <c r="MA2567" s="77"/>
      <c r="MB2567" s="77"/>
      <c r="MC2567" s="77"/>
      <c r="MD2567" s="77"/>
      <c r="ME2567" s="77"/>
      <c r="MF2567" s="77"/>
      <c r="MG2567" s="77"/>
      <c r="MH2567" s="77"/>
      <c r="MI2567" s="77"/>
      <c r="MJ2567" s="77"/>
      <c r="MK2567" s="77"/>
      <c r="ML2567" s="77"/>
      <c r="MM2567" s="77"/>
      <c r="MN2567" s="77"/>
      <c r="MO2567" s="77"/>
      <c r="MP2567" s="77"/>
      <c r="MQ2567" s="77"/>
      <c r="MR2567" s="77"/>
      <c r="MS2567" s="77"/>
      <c r="MT2567" s="77"/>
      <c r="MU2567" s="77"/>
      <c r="MV2567" s="77"/>
      <c r="MW2567" s="77"/>
      <c r="MX2567" s="77"/>
      <c r="MY2567" s="77"/>
      <c r="MZ2567" s="77"/>
      <c r="NA2567" s="77"/>
      <c r="NB2567" s="77"/>
      <c r="NC2567" s="77"/>
      <c r="ND2567" s="77"/>
      <c r="NE2567" s="77"/>
      <c r="NF2567" s="77"/>
      <c r="NG2567" s="77"/>
      <c r="NH2567" s="77"/>
      <c r="NI2567" s="77"/>
      <c r="NJ2567" s="77"/>
      <c r="NK2567" s="77"/>
      <c r="NL2567" s="77"/>
      <c r="NM2567" s="77"/>
      <c r="NN2567" s="77"/>
      <c r="NO2567" s="77"/>
      <c r="NP2567" s="77"/>
      <c r="NQ2567" s="77"/>
      <c r="NR2567" s="77"/>
      <c r="NS2567" s="77"/>
      <c r="NT2567" s="77"/>
      <c r="NU2567" s="77"/>
      <c r="NV2567" s="77"/>
      <c r="NW2567" s="77"/>
      <c r="NX2567" s="77"/>
      <c r="NY2567" s="77"/>
      <c r="NZ2567" s="77"/>
      <c r="OA2567" s="77"/>
      <c r="OB2567" s="77"/>
      <c r="OC2567" s="77"/>
      <c r="OD2567" s="77"/>
      <c r="OE2567" s="77"/>
      <c r="OF2567" s="77"/>
      <c r="OG2567" s="77"/>
      <c r="OH2567" s="77"/>
      <c r="OI2567" s="77"/>
      <c r="OJ2567" s="77"/>
      <c r="OK2567" s="77"/>
      <c r="OL2567" s="77"/>
      <c r="OM2567" s="77"/>
      <c r="ON2567" s="77"/>
      <c r="OO2567" s="77"/>
      <c r="OP2567" s="77"/>
      <c r="OQ2567" s="77"/>
      <c r="OR2567" s="77"/>
      <c r="OS2567" s="77"/>
      <c r="OT2567" s="77"/>
      <c r="OU2567" s="77"/>
      <c r="OV2567" s="77"/>
      <c r="OW2567" s="77"/>
      <c r="OX2567" s="77"/>
      <c r="OY2567" s="77"/>
      <c r="OZ2567" s="77"/>
      <c r="PA2567" s="77"/>
      <c r="PB2567" s="77"/>
      <c r="PC2567" s="77"/>
      <c r="PD2567" s="77"/>
      <c r="PE2567" s="77"/>
      <c r="PF2567" s="77"/>
      <c r="PG2567" s="77"/>
      <c r="PH2567" s="77"/>
      <c r="PI2567" s="77"/>
      <c r="PJ2567" s="77"/>
      <c r="PK2567" s="77"/>
      <c r="PL2567" s="77"/>
      <c r="PM2567" s="77"/>
      <c r="PN2567" s="77"/>
      <c r="PO2567" s="77"/>
      <c r="PP2567" s="77"/>
      <c r="PQ2567" s="77"/>
      <c r="PR2567" s="77"/>
      <c r="PS2567" s="77"/>
      <c r="PT2567" s="77"/>
      <c r="PU2567" s="77"/>
      <c r="PV2567" s="77"/>
      <c r="PW2567" s="77"/>
      <c r="PX2567" s="77"/>
      <c r="PY2567" s="77"/>
      <c r="PZ2567" s="77"/>
      <c r="QA2567" s="77"/>
      <c r="QB2567" s="77"/>
      <c r="QC2567" s="77"/>
      <c r="QD2567" s="77"/>
      <c r="QE2567" s="77"/>
      <c r="QF2567" s="77"/>
      <c r="QG2567" s="77"/>
      <c r="QH2567" s="77"/>
      <c r="QI2567" s="77"/>
      <c r="QJ2567" s="77"/>
      <c r="QK2567" s="77"/>
      <c r="QL2567" s="77"/>
      <c r="QM2567" s="77"/>
      <c r="QN2567" s="77"/>
      <c r="QO2567" s="77"/>
      <c r="QP2567" s="77"/>
      <c r="QQ2567" s="77"/>
      <c r="QR2567" s="77"/>
      <c r="QS2567" s="77"/>
      <c r="QT2567" s="77"/>
      <c r="QU2567" s="77"/>
      <c r="QV2567" s="77"/>
      <c r="QW2567" s="77"/>
      <c r="QX2567" s="77"/>
      <c r="QY2567" s="77"/>
      <c r="QZ2567" s="77"/>
      <c r="RA2567" s="77"/>
      <c r="RB2567" s="77"/>
      <c r="RC2567" s="77"/>
      <c r="RD2567" s="77"/>
      <c r="RE2567" s="77"/>
      <c r="RF2567" s="77"/>
      <c r="RG2567" s="77"/>
      <c r="RH2567" s="77"/>
      <c r="RI2567" s="77"/>
      <c r="RJ2567" s="77"/>
      <c r="RK2567" s="77"/>
      <c r="RL2567" s="77"/>
      <c r="RM2567" s="77"/>
      <c r="RN2567" s="77"/>
      <c r="RO2567" s="77"/>
      <c r="RP2567" s="77"/>
      <c r="RQ2567" s="77"/>
      <c r="RR2567" s="77"/>
      <c r="RS2567" s="77"/>
      <c r="RT2567" s="77"/>
      <c r="RU2567" s="77"/>
      <c r="RV2567" s="77"/>
      <c r="RW2567" s="77"/>
      <c r="RX2567" s="77"/>
      <c r="RY2567" s="77"/>
      <c r="RZ2567" s="77"/>
      <c r="SA2567" s="77"/>
      <c r="SB2567" s="77"/>
      <c r="SC2567" s="77"/>
      <c r="SD2567" s="77"/>
      <c r="SE2567" s="77"/>
      <c r="SF2567" s="77"/>
      <c r="SG2567" s="77"/>
      <c r="SH2567" s="77"/>
      <c r="SI2567" s="77"/>
      <c r="SJ2567" s="77"/>
      <c r="SK2567" s="77"/>
      <c r="SL2567" s="77"/>
      <c r="SM2567" s="77"/>
      <c r="SN2567" s="77"/>
      <c r="SO2567" s="77"/>
      <c r="SP2567" s="77"/>
      <c r="SQ2567" s="77"/>
      <c r="SR2567" s="77"/>
      <c r="SS2567" s="77"/>
      <c r="ST2567" s="77"/>
      <c r="SU2567" s="77"/>
      <c r="SV2567" s="77"/>
      <c r="SW2567" s="77"/>
      <c r="SX2567" s="77"/>
      <c r="SY2567" s="77"/>
      <c r="SZ2567" s="77"/>
      <c r="TA2567" s="77"/>
      <c r="TB2567" s="77"/>
      <c r="TC2567" s="77"/>
      <c r="TD2567" s="77"/>
      <c r="TE2567" s="77"/>
      <c r="TF2567" s="77"/>
      <c r="TG2567" s="77"/>
      <c r="TH2567" s="77"/>
      <c r="TI2567" s="77"/>
      <c r="TJ2567" s="77"/>
      <c r="TK2567" s="77"/>
      <c r="TL2567" s="77"/>
      <c r="TM2567" s="77"/>
      <c r="TN2567" s="77"/>
      <c r="TO2567" s="77"/>
      <c r="TP2567" s="77"/>
      <c r="TQ2567" s="77"/>
      <c r="TR2567" s="77"/>
      <c r="TS2567" s="77"/>
      <c r="TT2567" s="77"/>
      <c r="TU2567" s="77"/>
      <c r="TV2567" s="77"/>
      <c r="TW2567" s="77"/>
      <c r="TX2567" s="77"/>
      <c r="TY2567" s="77"/>
      <c r="TZ2567" s="77"/>
      <c r="UA2567" s="77"/>
      <c r="UB2567" s="77"/>
      <c r="UC2567" s="77"/>
      <c r="UD2567" s="77"/>
      <c r="UE2567" s="77"/>
      <c r="UF2567" s="77"/>
      <c r="UG2567" s="77"/>
      <c r="UH2567" s="77"/>
      <c r="UI2567" s="77"/>
      <c r="UJ2567" s="77"/>
      <c r="UK2567" s="77"/>
      <c r="UL2567" s="77"/>
      <c r="UM2567" s="77"/>
      <c r="UN2567" s="77"/>
      <c r="UO2567" s="77"/>
      <c r="UP2567" s="77"/>
      <c r="UQ2567" s="77"/>
      <c r="UR2567" s="77"/>
      <c r="US2567" s="77"/>
      <c r="UT2567" s="77"/>
      <c r="UU2567" s="77"/>
      <c r="UV2567" s="77"/>
      <c r="UW2567" s="77"/>
      <c r="UX2567" s="77"/>
      <c r="UY2567" s="77"/>
      <c r="UZ2567" s="77"/>
      <c r="VA2567" s="77"/>
      <c r="VB2567" s="77"/>
      <c r="VC2567" s="77"/>
      <c r="VD2567" s="77"/>
      <c r="VE2567" s="77"/>
      <c r="VF2567" s="77"/>
      <c r="VG2567" s="77"/>
      <c r="VH2567" s="77"/>
      <c r="VI2567" s="77"/>
      <c r="VJ2567" s="77"/>
      <c r="VK2567" s="77"/>
      <c r="VL2567" s="77"/>
      <c r="VM2567" s="77"/>
      <c r="VN2567" s="77"/>
      <c r="VO2567" s="77"/>
      <c r="VP2567" s="77"/>
      <c r="VQ2567" s="77"/>
      <c r="VR2567" s="77"/>
      <c r="VS2567" s="77"/>
      <c r="VT2567" s="77"/>
      <c r="VU2567" s="77"/>
      <c r="VV2567" s="77"/>
      <c r="VW2567" s="77"/>
      <c r="VX2567" s="77"/>
      <c r="VY2567" s="77"/>
      <c r="VZ2567" s="77"/>
      <c r="WA2567" s="77"/>
      <c r="WB2567" s="77"/>
      <c r="WC2567" s="77"/>
      <c r="WD2567" s="77"/>
      <c r="WE2567" s="77"/>
      <c r="WF2567" s="77"/>
      <c r="WG2567" s="77"/>
      <c r="WH2567" s="77"/>
      <c r="WI2567" s="77"/>
      <c r="WJ2567" s="77"/>
      <c r="WK2567" s="77"/>
      <c r="WL2567" s="77"/>
      <c r="WM2567" s="77"/>
      <c r="WN2567" s="77"/>
      <c r="WO2567" s="77"/>
      <c r="WP2567" s="77"/>
      <c r="WQ2567" s="77"/>
      <c r="WR2567" s="77"/>
      <c r="WS2567" s="77"/>
      <c r="WT2567" s="77"/>
      <c r="WU2567" s="77"/>
      <c r="WV2567" s="77"/>
      <c r="WW2567" s="77"/>
      <c r="WX2567" s="77"/>
      <c r="WY2567" s="77"/>
      <c r="WZ2567" s="77"/>
      <c r="XA2567" s="77"/>
      <c r="XB2567" s="77"/>
      <c r="XC2567" s="77"/>
      <c r="XD2567" s="77"/>
      <c r="XE2567" s="77"/>
      <c r="XF2567" s="77"/>
      <c r="XG2567" s="77"/>
      <c r="XH2567" s="77"/>
      <c r="XI2567" s="77"/>
      <c r="XJ2567" s="77"/>
      <c r="XK2567" s="77"/>
      <c r="XL2567" s="77"/>
      <c r="XM2567" s="77"/>
      <c r="XN2567" s="77"/>
      <c r="XO2567" s="77"/>
      <c r="XP2567" s="77"/>
      <c r="XQ2567" s="77"/>
      <c r="XR2567" s="77"/>
      <c r="XS2567" s="77"/>
      <c r="XT2567" s="77"/>
      <c r="XU2567" s="77"/>
      <c r="XV2567" s="77"/>
      <c r="XW2567" s="77"/>
      <c r="XX2567" s="77"/>
      <c r="XY2567" s="77"/>
      <c r="XZ2567" s="77"/>
      <c r="YA2567" s="77"/>
      <c r="YB2567" s="77"/>
      <c r="YC2567" s="77"/>
      <c r="YD2567" s="77"/>
      <c r="YE2567" s="77"/>
      <c r="YF2567" s="77"/>
      <c r="YG2567" s="77"/>
      <c r="YH2567" s="77"/>
      <c r="YI2567" s="77"/>
      <c r="YJ2567" s="77"/>
      <c r="YK2567" s="77"/>
      <c r="YL2567" s="77"/>
      <c r="YM2567" s="77"/>
      <c r="YN2567" s="77"/>
      <c r="YO2567" s="77"/>
      <c r="YP2567" s="77"/>
      <c r="YQ2567" s="77"/>
      <c r="YR2567" s="77"/>
      <c r="YS2567" s="77"/>
      <c r="YT2567" s="77"/>
      <c r="YU2567" s="77"/>
      <c r="YV2567" s="77"/>
      <c r="YW2567" s="77"/>
      <c r="YX2567" s="77"/>
      <c r="YY2567" s="77"/>
      <c r="YZ2567" s="77"/>
      <c r="ZA2567" s="77"/>
      <c r="ZB2567" s="77"/>
      <c r="ZC2567" s="77"/>
      <c r="ZD2567" s="77"/>
      <c r="ZE2567" s="77"/>
      <c r="ZF2567" s="77"/>
      <c r="ZG2567" s="77"/>
      <c r="ZH2567" s="77"/>
      <c r="ZI2567" s="77"/>
      <c r="ZJ2567" s="77"/>
      <c r="ZK2567" s="77"/>
      <c r="ZL2567" s="77"/>
      <c r="ZM2567" s="77"/>
      <c r="ZN2567" s="77"/>
      <c r="ZO2567" s="77"/>
      <c r="ZP2567" s="77"/>
      <c r="ZQ2567" s="77"/>
      <c r="ZR2567" s="77"/>
      <c r="ZS2567" s="77"/>
      <c r="ZT2567" s="77"/>
      <c r="ZU2567" s="77"/>
      <c r="ZV2567" s="77"/>
      <c r="ZW2567" s="77"/>
      <c r="ZX2567" s="77"/>
      <c r="ZY2567" s="77"/>
      <c r="ZZ2567" s="77"/>
      <c r="AAA2567" s="77"/>
      <c r="AAB2567" s="77"/>
      <c r="AAC2567" s="77"/>
      <c r="AAD2567" s="77"/>
      <c r="AAE2567" s="77"/>
      <c r="AAF2567" s="77"/>
      <c r="AAG2567" s="77"/>
      <c r="AAH2567" s="77"/>
      <c r="AAI2567" s="77"/>
      <c r="AAJ2567" s="77"/>
      <c r="AAK2567" s="77"/>
      <c r="AAL2567" s="77"/>
      <c r="AAM2567" s="77"/>
      <c r="AAN2567" s="77"/>
      <c r="AAO2567" s="77"/>
      <c r="AAP2567" s="77"/>
      <c r="AAQ2567" s="77"/>
      <c r="AAR2567" s="77"/>
      <c r="AAS2567" s="77"/>
      <c r="AAT2567" s="77"/>
      <c r="AAU2567" s="77"/>
      <c r="AAV2567" s="77"/>
      <c r="AAW2567" s="77"/>
      <c r="AAX2567" s="77"/>
      <c r="AAY2567" s="77"/>
      <c r="AAZ2567" s="77"/>
      <c r="ABA2567" s="77"/>
      <c r="ABB2567" s="77"/>
      <c r="ABC2567" s="77"/>
      <c r="ABD2567" s="77"/>
      <c r="ABE2567" s="77"/>
      <c r="ABF2567" s="77"/>
      <c r="ABG2567" s="77"/>
      <c r="ABH2567" s="77"/>
      <c r="ABI2567" s="77"/>
      <c r="ABJ2567" s="77"/>
      <c r="ABK2567" s="77"/>
      <c r="ABL2567" s="77"/>
      <c r="ABM2567" s="77"/>
      <c r="ABN2567" s="77"/>
      <c r="ABO2567" s="77"/>
      <c r="ABP2567" s="77"/>
      <c r="ABQ2567" s="77"/>
      <c r="ABR2567" s="77"/>
      <c r="ABS2567" s="77"/>
      <c r="ABT2567" s="77"/>
      <c r="ABU2567" s="77"/>
      <c r="ABV2567" s="77"/>
      <c r="ABW2567" s="77"/>
      <c r="ABX2567" s="77"/>
      <c r="ABY2567" s="77"/>
      <c r="ABZ2567" s="77"/>
      <c r="ACA2567" s="77"/>
      <c r="ACB2567" s="77"/>
      <c r="ACC2567" s="77"/>
      <c r="ACD2567" s="77"/>
      <c r="ACE2567" s="77"/>
      <c r="ACF2567" s="77"/>
      <c r="ACG2567" s="77"/>
      <c r="ACH2567" s="77"/>
      <c r="ACI2567" s="77"/>
      <c r="ACJ2567" s="77"/>
      <c r="ACK2567" s="77"/>
      <c r="ACL2567" s="77"/>
      <c r="ACM2567" s="77"/>
      <c r="ACN2567" s="77"/>
      <c r="ACO2567" s="77"/>
      <c r="ACP2567" s="77"/>
      <c r="ACQ2567" s="77"/>
      <c r="ACR2567" s="77"/>
      <c r="ACS2567" s="77"/>
      <c r="ACT2567" s="77"/>
      <c r="ACU2567" s="77"/>
      <c r="ACV2567" s="77"/>
      <c r="ACW2567" s="77"/>
      <c r="ACX2567" s="77"/>
      <c r="ACY2567" s="77"/>
      <c r="ACZ2567" s="77"/>
      <c r="ADA2567" s="77"/>
      <c r="ADB2567" s="77"/>
      <c r="ADC2567" s="77"/>
      <c r="ADD2567" s="77"/>
      <c r="ADE2567" s="77"/>
      <c r="ADF2567" s="77"/>
      <c r="ADG2567" s="77"/>
      <c r="ADH2567" s="77"/>
      <c r="ADI2567" s="77"/>
      <c r="ADJ2567" s="77"/>
      <c r="ADK2567" s="77"/>
      <c r="ADL2567" s="77"/>
      <c r="ADM2567" s="77"/>
      <c r="ADN2567" s="77"/>
      <c r="ADO2567" s="77"/>
      <c r="ADP2567" s="77"/>
      <c r="ADQ2567" s="77"/>
      <c r="ADR2567" s="77"/>
      <c r="ADS2567" s="77"/>
      <c r="ADT2567" s="77"/>
      <c r="ADU2567" s="77"/>
      <c r="ADV2567" s="77"/>
      <c r="ADW2567" s="77"/>
      <c r="ADX2567" s="77"/>
      <c r="ADY2567" s="77"/>
      <c r="ADZ2567" s="77"/>
      <c r="AEA2567" s="77"/>
      <c r="AEB2567" s="77"/>
      <c r="AEC2567" s="77"/>
      <c r="AED2567" s="77"/>
      <c r="AEE2567" s="77"/>
      <c r="AEF2567" s="77"/>
      <c r="AEG2567" s="77"/>
      <c r="AEH2567" s="77"/>
      <c r="AEI2567" s="77"/>
      <c r="AEJ2567" s="77"/>
      <c r="AEK2567" s="77"/>
      <c r="AEL2567" s="77"/>
      <c r="AEM2567" s="77"/>
      <c r="AEN2567" s="77"/>
      <c r="AEO2567" s="77"/>
      <c r="AEP2567" s="77"/>
      <c r="AEQ2567" s="77"/>
      <c r="AER2567" s="77"/>
      <c r="AES2567" s="77"/>
      <c r="AET2567" s="77"/>
      <c r="AEU2567" s="77"/>
      <c r="AEV2567" s="77"/>
      <c r="AEW2567" s="77"/>
      <c r="AEX2567" s="77"/>
      <c r="AEY2567" s="77"/>
      <c r="AEZ2567" s="77"/>
      <c r="AFA2567" s="77"/>
      <c r="AFB2567" s="77"/>
      <c r="AFC2567" s="77"/>
      <c r="AFD2567" s="77"/>
      <c r="AFE2567" s="77"/>
      <c r="AFF2567" s="77"/>
      <c r="AFG2567" s="77"/>
      <c r="AFH2567" s="77"/>
      <c r="AFI2567" s="77"/>
      <c r="AFJ2567" s="77"/>
      <c r="AFK2567" s="77"/>
      <c r="AFL2567" s="77"/>
      <c r="AFM2567" s="77"/>
      <c r="AFN2567" s="77"/>
      <c r="AFO2567" s="77"/>
      <c r="AFP2567" s="77"/>
      <c r="AFQ2567" s="77"/>
      <c r="AFR2567" s="77"/>
      <c r="AFS2567" s="77"/>
      <c r="AFT2567" s="77"/>
      <c r="AFU2567" s="77"/>
      <c r="AFV2567" s="77"/>
      <c r="AFW2567" s="77"/>
      <c r="AFX2567" s="77"/>
      <c r="AFY2567" s="77"/>
      <c r="AFZ2567" s="77"/>
      <c r="AGA2567" s="77"/>
      <c r="AGB2567" s="77"/>
      <c r="AGC2567" s="77"/>
      <c r="AGD2567" s="77"/>
      <c r="AGE2567" s="77"/>
      <c r="AGF2567" s="77"/>
      <c r="AGG2567" s="77"/>
      <c r="AGH2567" s="77"/>
      <c r="AGI2567" s="77"/>
      <c r="AGJ2567" s="77"/>
      <c r="AGK2567" s="77"/>
      <c r="AGL2567" s="77"/>
      <c r="AGM2567" s="77"/>
      <c r="AGN2567" s="77"/>
      <c r="AGO2567" s="77"/>
      <c r="AGP2567" s="77"/>
      <c r="AGQ2567" s="77"/>
      <c r="AGR2567" s="77"/>
      <c r="AGS2567" s="77"/>
      <c r="AGT2567" s="77"/>
      <c r="AGU2567" s="77"/>
      <c r="AGV2567" s="77"/>
      <c r="AGW2567" s="77"/>
      <c r="AGX2567" s="77"/>
      <c r="AGY2567" s="77"/>
      <c r="AGZ2567" s="77"/>
      <c r="AHA2567" s="77"/>
      <c r="AHB2567" s="77"/>
      <c r="AHC2567" s="77"/>
      <c r="AHD2567" s="77"/>
      <c r="AHE2567" s="77"/>
      <c r="AHF2567" s="77"/>
      <c r="AHG2567" s="77"/>
      <c r="AHH2567" s="77"/>
      <c r="AHI2567" s="77"/>
      <c r="AHJ2567" s="77"/>
      <c r="AHK2567" s="77"/>
      <c r="AHL2567" s="77"/>
      <c r="AHM2567" s="77"/>
      <c r="AHN2567" s="77"/>
      <c r="AHO2567" s="77"/>
      <c r="AHP2567" s="77"/>
      <c r="AHQ2567" s="77"/>
      <c r="AHR2567" s="77"/>
      <c r="AHS2567" s="77"/>
      <c r="AHT2567" s="77"/>
      <c r="AHU2567" s="77"/>
      <c r="AHV2567" s="77"/>
      <c r="AHW2567" s="77"/>
      <c r="AHX2567" s="77"/>
      <c r="AHY2567" s="77"/>
      <c r="AHZ2567" s="77"/>
      <c r="AIA2567" s="77"/>
      <c r="AIB2567" s="77"/>
      <c r="AIC2567" s="77"/>
      <c r="AID2567" s="77"/>
      <c r="AIE2567" s="77"/>
      <c r="AIF2567" s="77"/>
      <c r="AIG2567" s="77"/>
      <c r="AIH2567" s="77"/>
      <c r="AII2567" s="77"/>
      <c r="AIJ2567" s="77"/>
      <c r="AIK2567" s="77"/>
      <c r="AIL2567" s="77"/>
      <c r="AIM2567" s="77"/>
      <c r="AIN2567" s="77"/>
      <c r="AIO2567" s="77"/>
      <c r="AIP2567" s="77"/>
      <c r="AIQ2567" s="77"/>
      <c r="AIR2567" s="77"/>
      <c r="AIS2567" s="77"/>
      <c r="AIT2567" s="77"/>
      <c r="AIU2567" s="77"/>
      <c r="AIV2567" s="77"/>
      <c r="AIW2567" s="77"/>
      <c r="AIX2567" s="77"/>
      <c r="AIY2567" s="77"/>
      <c r="AIZ2567" s="77"/>
      <c r="AJA2567" s="77"/>
      <c r="AJB2567" s="77"/>
      <c r="AJC2567" s="77"/>
      <c r="AJD2567" s="77"/>
      <c r="AJE2567" s="77"/>
      <c r="AJF2567" s="77"/>
      <c r="AJG2567" s="77"/>
      <c r="AJH2567" s="77"/>
      <c r="AJI2567" s="77"/>
      <c r="AJJ2567" s="77"/>
      <c r="AJK2567" s="77"/>
      <c r="AJL2567" s="77"/>
      <c r="AJM2567" s="77"/>
      <c r="AJN2567" s="77"/>
      <c r="AJO2567" s="77"/>
      <c r="AJP2567" s="77"/>
      <c r="AJQ2567" s="77"/>
      <c r="AJR2567" s="77"/>
      <c r="AJS2567" s="77"/>
      <c r="AJT2567" s="77"/>
      <c r="AJU2567" s="77"/>
      <c r="AJV2567" s="77"/>
      <c r="AJW2567" s="77"/>
      <c r="AJX2567" s="77"/>
      <c r="AJY2567" s="77"/>
      <c r="AJZ2567" s="77"/>
      <c r="AKA2567" s="77"/>
      <c r="AKB2567" s="77"/>
      <c r="AKC2567" s="77"/>
      <c r="AKD2567" s="77"/>
      <c r="AKE2567" s="77"/>
      <c r="AKF2567" s="77"/>
      <c r="AKG2567" s="77"/>
      <c r="AKH2567" s="77"/>
      <c r="AKI2567" s="77"/>
      <c r="AKJ2567" s="77"/>
      <c r="AKK2567" s="77"/>
      <c r="AKL2567" s="77"/>
      <c r="AKM2567" s="77"/>
      <c r="AKN2567" s="77"/>
      <c r="AKO2567" s="77"/>
      <c r="AKP2567" s="77"/>
      <c r="AKQ2567" s="77"/>
      <c r="AKR2567" s="77"/>
      <c r="AKS2567" s="77"/>
      <c r="AKT2567" s="77"/>
      <c r="AKU2567" s="77"/>
      <c r="AKV2567" s="77"/>
      <c r="AKW2567" s="77"/>
      <c r="AKX2567" s="77"/>
      <c r="AKY2567" s="77"/>
      <c r="AKZ2567" s="77"/>
      <c r="ALA2567" s="77"/>
      <c r="ALB2567" s="77"/>
      <c r="ALC2567" s="77"/>
      <c r="ALD2567" s="77"/>
      <c r="ALE2567" s="77"/>
      <c r="ALF2567" s="77"/>
      <c r="ALG2567" s="77"/>
      <c r="ALH2567" s="77"/>
      <c r="ALI2567" s="77"/>
      <c r="ALJ2567" s="77"/>
      <c r="ALK2567" s="77"/>
      <c r="ALL2567" s="77"/>
      <c r="ALM2567" s="77"/>
      <c r="ALN2567" s="77"/>
      <c r="ALO2567" s="77"/>
      <c r="ALP2567" s="77"/>
      <c r="ALQ2567" s="77"/>
      <c r="ALR2567" s="77"/>
      <c r="ALS2567" s="77"/>
      <c r="ALT2567" s="77"/>
      <c r="ALU2567" s="77"/>
      <c r="ALV2567" s="77"/>
      <c r="ALW2567" s="77"/>
      <c r="ALX2567" s="77"/>
      <c r="ALY2567" s="77"/>
      <c r="ALZ2567" s="77"/>
      <c r="AMA2567" s="77"/>
      <c r="AMB2567" s="77"/>
      <c r="AMC2567" s="77"/>
      <c r="AMD2567" s="77"/>
      <c r="AME2567" s="77"/>
      <c r="AMF2567" s="77"/>
      <c r="AMG2567" s="77"/>
      <c r="AMH2567" s="77"/>
      <c r="AMI2567" s="77"/>
      <c r="AMJ2567" s="77"/>
      <c r="AMK2567" s="77"/>
      <c r="AML2567" s="77"/>
      <c r="AMM2567" s="77"/>
      <c r="AMN2567" s="77"/>
      <c r="AMO2567" s="77"/>
      <c r="AMP2567" s="77"/>
      <c r="AMQ2567" s="77"/>
      <c r="AMR2567" s="77"/>
      <c r="AMS2567" s="77"/>
      <c r="AMT2567" s="77"/>
      <c r="AMU2567" s="77"/>
      <c r="AMV2567" s="77"/>
      <c r="AMW2567" s="77"/>
      <c r="AMX2567" s="77"/>
      <c r="AMY2567" s="77"/>
      <c r="AMZ2567" s="77"/>
      <c r="ANA2567" s="77"/>
      <c r="ANB2567" s="77"/>
      <c r="ANC2567" s="77"/>
      <c r="AND2567" s="77"/>
      <c r="ANE2567" s="77"/>
      <c r="ANF2567" s="77"/>
      <c r="ANG2567" s="77"/>
      <c r="ANH2567" s="77"/>
      <c r="ANI2567" s="77"/>
      <c r="ANJ2567" s="77"/>
      <c r="ANK2567" s="77"/>
      <c r="ANL2567" s="77"/>
      <c r="ANM2567" s="77"/>
      <c r="ANN2567" s="77"/>
      <c r="ANO2567" s="77"/>
      <c r="ANP2567" s="77"/>
      <c r="ANQ2567" s="77"/>
      <c r="ANR2567" s="77"/>
      <c r="ANS2567" s="77"/>
      <c r="ANT2567" s="77"/>
      <c r="ANU2567" s="77"/>
      <c r="ANV2567" s="77"/>
      <c r="ANW2567" s="77"/>
      <c r="ANX2567" s="77"/>
      <c r="ANY2567" s="77"/>
      <c r="ANZ2567" s="77"/>
      <c r="AOA2567" s="77"/>
      <c r="AOB2567" s="77"/>
      <c r="AOC2567" s="77"/>
      <c r="AOD2567" s="77"/>
      <c r="AOE2567" s="77"/>
      <c r="AOF2567" s="77"/>
      <c r="AOG2567" s="77"/>
      <c r="AOH2567" s="77"/>
      <c r="AOI2567" s="77"/>
      <c r="AOJ2567" s="77"/>
      <c r="AOK2567" s="77"/>
      <c r="AOL2567" s="77"/>
      <c r="AOM2567" s="77"/>
      <c r="AON2567" s="77"/>
      <c r="AOO2567" s="77"/>
      <c r="AOP2567" s="77"/>
      <c r="AOQ2567" s="77"/>
      <c r="AOR2567" s="77"/>
      <c r="AOS2567" s="77"/>
      <c r="AOT2567" s="77"/>
      <c r="AOU2567" s="77"/>
      <c r="AOV2567" s="77"/>
      <c r="AOW2567" s="77"/>
      <c r="AOX2567" s="77"/>
      <c r="AOY2567" s="77"/>
      <c r="AOZ2567" s="77"/>
      <c r="APA2567" s="77"/>
      <c r="APB2567" s="77"/>
      <c r="APC2567" s="77"/>
      <c r="APD2567" s="77"/>
      <c r="APE2567" s="77"/>
      <c r="APF2567" s="77"/>
      <c r="APG2567" s="77"/>
      <c r="APH2567" s="77"/>
      <c r="API2567" s="77"/>
      <c r="APJ2567" s="77"/>
      <c r="APK2567" s="77"/>
      <c r="APL2567" s="77"/>
      <c r="APM2567" s="77"/>
      <c r="APN2567" s="77"/>
      <c r="APO2567" s="77"/>
      <c r="APP2567" s="77"/>
      <c r="APQ2567" s="77"/>
      <c r="APR2567" s="77"/>
      <c r="APS2567" s="77"/>
      <c r="APT2567" s="77"/>
      <c r="APU2567" s="77"/>
      <c r="APV2567" s="77"/>
      <c r="APW2567" s="77"/>
      <c r="APX2567" s="77"/>
      <c r="APY2567" s="77"/>
      <c r="APZ2567" s="77"/>
      <c r="AQA2567" s="77"/>
      <c r="AQB2567" s="77"/>
      <c r="AQC2567" s="77"/>
      <c r="AQD2567" s="77"/>
      <c r="AQE2567" s="77"/>
      <c r="AQF2567" s="77"/>
      <c r="AQG2567" s="77"/>
      <c r="AQH2567" s="77"/>
      <c r="AQI2567" s="77"/>
      <c r="AQJ2567" s="77"/>
      <c r="AQK2567" s="77"/>
      <c r="AQL2567" s="77"/>
      <c r="AQM2567" s="77"/>
      <c r="AQN2567" s="77"/>
      <c r="AQO2567" s="77"/>
      <c r="AQP2567" s="77"/>
      <c r="AQQ2567" s="77"/>
      <c r="AQR2567" s="77"/>
      <c r="AQS2567" s="77"/>
      <c r="AQT2567" s="77"/>
      <c r="AQU2567" s="77"/>
      <c r="AQV2567" s="77"/>
      <c r="AQW2567" s="77"/>
      <c r="AQX2567" s="77"/>
      <c r="AQY2567" s="77"/>
      <c r="AQZ2567" s="77"/>
      <c r="ARA2567" s="77"/>
      <c r="ARB2567" s="77"/>
      <c r="ARC2567" s="77"/>
      <c r="ARD2567" s="77"/>
      <c r="ARE2567" s="77"/>
      <c r="ARF2567" s="77"/>
      <c r="ARG2567" s="77"/>
      <c r="ARH2567" s="77"/>
      <c r="ARI2567" s="77"/>
      <c r="ARJ2567" s="77"/>
      <c r="ARK2567" s="77"/>
      <c r="ARL2567" s="77"/>
      <c r="ARM2567" s="77"/>
      <c r="ARN2567" s="77"/>
      <c r="ARO2567" s="77"/>
      <c r="ARP2567" s="77"/>
      <c r="ARQ2567" s="77"/>
      <c r="ARR2567" s="77"/>
      <c r="ARS2567" s="77"/>
      <c r="ART2567" s="77"/>
      <c r="ARU2567" s="77"/>
      <c r="ARV2567" s="77"/>
      <c r="ARW2567" s="77"/>
      <c r="ARX2567" s="77"/>
      <c r="ARY2567" s="77"/>
      <c r="ARZ2567" s="77"/>
      <c r="ASA2567" s="77"/>
      <c r="ASB2567" s="77"/>
      <c r="ASC2567" s="77"/>
      <c r="ASD2567" s="77"/>
      <c r="ASE2567" s="77"/>
      <c r="ASF2567" s="77"/>
      <c r="ASG2567" s="77"/>
      <c r="ASH2567" s="77"/>
      <c r="ASI2567" s="77"/>
      <c r="ASJ2567" s="77"/>
      <c r="ASK2567" s="77"/>
      <c r="ASL2567" s="77"/>
      <c r="ASM2567" s="77"/>
      <c r="ASN2567" s="77"/>
      <c r="ASO2567" s="77"/>
      <c r="ASP2567" s="77"/>
      <c r="ASQ2567" s="77"/>
      <c r="ASR2567" s="77"/>
      <c r="ASS2567" s="77"/>
      <c r="AST2567" s="77"/>
      <c r="ASU2567" s="77"/>
      <c r="ASV2567" s="77"/>
      <c r="ASW2567" s="77"/>
      <c r="ASX2567" s="77"/>
      <c r="ASY2567" s="77"/>
      <c r="ASZ2567" s="77"/>
      <c r="ATA2567" s="77"/>
      <c r="ATB2567" s="77"/>
      <c r="ATC2567" s="77"/>
      <c r="ATD2567" s="77"/>
      <c r="ATE2567" s="77"/>
      <c r="ATF2567" s="77"/>
      <c r="ATG2567" s="77"/>
      <c r="ATH2567" s="77"/>
      <c r="ATI2567" s="77"/>
      <c r="ATJ2567" s="77"/>
      <c r="ATK2567" s="77"/>
      <c r="ATL2567" s="77"/>
      <c r="ATM2567" s="77"/>
      <c r="ATN2567" s="77"/>
      <c r="ATO2567" s="77"/>
      <c r="ATP2567" s="77"/>
      <c r="ATQ2567" s="77"/>
      <c r="ATR2567" s="77"/>
      <c r="ATS2567" s="77"/>
      <c r="ATT2567" s="77"/>
      <c r="ATU2567" s="77"/>
      <c r="ATV2567" s="77"/>
      <c r="ATW2567" s="77"/>
      <c r="ATX2567" s="77"/>
      <c r="ATY2567" s="77"/>
      <c r="ATZ2567" s="77"/>
      <c r="AUA2567" s="77"/>
      <c r="AUB2567" s="77"/>
      <c r="AUC2567" s="77"/>
      <c r="AUD2567" s="77"/>
      <c r="AUE2567" s="77"/>
      <c r="AUF2567" s="77"/>
      <c r="AUG2567" s="77"/>
      <c r="AUH2567" s="77"/>
      <c r="AUI2567" s="77"/>
      <c r="AUJ2567" s="77"/>
      <c r="AUK2567" s="77"/>
      <c r="AUL2567" s="77"/>
      <c r="AUM2567" s="77"/>
      <c r="AUN2567" s="77"/>
      <c r="AUO2567" s="77"/>
      <c r="AUP2567" s="77"/>
      <c r="AUQ2567" s="77"/>
      <c r="AUR2567" s="77"/>
      <c r="AUS2567" s="77"/>
      <c r="AUT2567" s="77"/>
      <c r="AUU2567" s="77"/>
      <c r="AUV2567" s="77"/>
      <c r="AUW2567" s="77"/>
      <c r="AUX2567" s="77"/>
      <c r="AUY2567" s="77"/>
      <c r="AUZ2567" s="77"/>
      <c r="AVA2567" s="77"/>
      <c r="AVB2567" s="77"/>
      <c r="AVC2567" s="77"/>
      <c r="AVD2567" s="77"/>
      <c r="AVE2567" s="77"/>
      <c r="AVF2567" s="77"/>
      <c r="AVG2567" s="77"/>
      <c r="AVH2567" s="77"/>
      <c r="AVI2567" s="77"/>
      <c r="AVJ2567" s="77"/>
      <c r="AVK2567" s="77"/>
      <c r="AVL2567" s="77"/>
      <c r="AVM2567" s="77"/>
      <c r="AVN2567" s="77"/>
      <c r="AVO2567" s="77"/>
      <c r="AVP2567" s="77"/>
      <c r="AVQ2567" s="77"/>
      <c r="AVR2567" s="77"/>
      <c r="AVS2567" s="77"/>
      <c r="AVT2567" s="77"/>
      <c r="AVU2567" s="77"/>
      <c r="AVV2567" s="77"/>
      <c r="AVW2567" s="77"/>
      <c r="AVX2567" s="77"/>
      <c r="AVY2567" s="77"/>
      <c r="AVZ2567" s="77"/>
      <c r="AWA2567" s="77"/>
      <c r="AWB2567" s="77"/>
      <c r="AWC2567" s="77"/>
      <c r="AWD2567" s="77"/>
      <c r="AWE2567" s="77"/>
      <c r="AWF2567" s="77"/>
      <c r="AWG2567" s="77"/>
      <c r="AWH2567" s="77"/>
      <c r="AWI2567" s="77"/>
      <c r="AWJ2567" s="77"/>
      <c r="AWK2567" s="77"/>
      <c r="AWL2567" s="77"/>
      <c r="AWM2567" s="77"/>
      <c r="AWN2567" s="77"/>
      <c r="AWO2567" s="77"/>
      <c r="AWP2567" s="77"/>
      <c r="AWQ2567" s="77"/>
      <c r="AWR2567" s="77"/>
      <c r="AWS2567" s="77"/>
      <c r="AWT2567" s="77"/>
      <c r="AWU2567" s="77"/>
      <c r="AWV2567" s="77"/>
      <c r="AWW2567" s="77"/>
      <c r="AWX2567" s="77"/>
      <c r="AWY2567" s="77"/>
      <c r="AWZ2567" s="77"/>
      <c r="AXA2567" s="77"/>
      <c r="AXB2567" s="77"/>
      <c r="AXC2567" s="77"/>
      <c r="AXD2567" s="77"/>
      <c r="AXE2567" s="77"/>
      <c r="AXF2567" s="77"/>
      <c r="AXG2567" s="77"/>
      <c r="AXH2567" s="77"/>
      <c r="AXI2567" s="77"/>
      <c r="AXJ2567" s="77"/>
      <c r="AXK2567" s="77"/>
      <c r="AXL2567" s="77"/>
      <c r="AXM2567" s="77"/>
      <c r="AXN2567" s="77"/>
      <c r="AXO2567" s="77"/>
      <c r="AXP2567" s="77"/>
      <c r="AXQ2567" s="77"/>
      <c r="AXR2567" s="77"/>
      <c r="AXS2567" s="77"/>
      <c r="AXT2567" s="77"/>
      <c r="AXU2567" s="77"/>
      <c r="AXV2567" s="77"/>
      <c r="AXW2567" s="77"/>
      <c r="AXX2567" s="77"/>
      <c r="AXY2567" s="77"/>
      <c r="AXZ2567" s="77"/>
      <c r="AYA2567" s="77"/>
      <c r="AYB2567" s="77"/>
      <c r="AYC2567" s="77"/>
      <c r="AYD2567" s="77"/>
      <c r="AYE2567" s="77"/>
      <c r="AYF2567" s="77"/>
      <c r="AYG2567" s="77"/>
      <c r="AYH2567" s="77"/>
      <c r="AYI2567" s="77"/>
      <c r="AYJ2567" s="77"/>
      <c r="AYK2567" s="77"/>
      <c r="AYL2567" s="77"/>
      <c r="AYM2567" s="77"/>
      <c r="AYN2567" s="77"/>
      <c r="AYO2567" s="77"/>
      <c r="AYP2567" s="77"/>
      <c r="AYQ2567" s="77"/>
      <c r="AYR2567" s="77"/>
      <c r="AYS2567" s="77"/>
      <c r="AYT2567" s="77"/>
      <c r="AYU2567" s="77"/>
      <c r="AYV2567" s="77"/>
      <c r="AYW2567" s="77"/>
      <c r="AYX2567" s="77"/>
      <c r="AYY2567" s="77"/>
      <c r="AYZ2567" s="77"/>
      <c r="AZA2567" s="77"/>
      <c r="AZB2567" s="77"/>
      <c r="AZC2567" s="77"/>
      <c r="AZD2567" s="77"/>
      <c r="AZE2567" s="77"/>
      <c r="AZF2567" s="77"/>
      <c r="AZG2567" s="77"/>
      <c r="AZH2567" s="77"/>
      <c r="AZI2567" s="77"/>
      <c r="AZJ2567" s="77"/>
      <c r="AZK2567" s="77"/>
      <c r="AZL2567" s="77"/>
      <c r="AZM2567" s="77"/>
      <c r="AZN2567" s="77"/>
      <c r="AZO2567" s="77"/>
      <c r="AZP2567" s="77"/>
      <c r="AZQ2567" s="77"/>
      <c r="AZR2567" s="77"/>
      <c r="AZS2567" s="77"/>
      <c r="AZT2567" s="77"/>
      <c r="AZU2567" s="77"/>
      <c r="AZV2567" s="77"/>
      <c r="AZW2567" s="77"/>
      <c r="AZX2567" s="77"/>
      <c r="AZY2567" s="77"/>
      <c r="AZZ2567" s="77"/>
      <c r="BAA2567" s="77"/>
      <c r="BAB2567" s="77"/>
      <c r="BAC2567" s="77"/>
      <c r="BAD2567" s="77"/>
      <c r="BAE2567" s="77"/>
      <c r="BAF2567" s="77"/>
      <c r="BAG2567" s="77"/>
      <c r="BAH2567" s="77"/>
      <c r="BAI2567" s="77"/>
      <c r="BAJ2567" s="77"/>
      <c r="BAK2567" s="77"/>
      <c r="BAL2567" s="77"/>
      <c r="BAM2567" s="77"/>
      <c r="BAN2567" s="77"/>
      <c r="BAO2567" s="77"/>
      <c r="BAP2567" s="77"/>
      <c r="BAQ2567" s="77"/>
      <c r="BAR2567" s="77"/>
      <c r="BAS2567" s="77"/>
      <c r="BAT2567" s="77"/>
      <c r="BAU2567" s="77"/>
      <c r="BAV2567" s="77"/>
      <c r="BAW2567" s="77"/>
      <c r="BAX2567" s="77"/>
      <c r="BAY2567" s="77"/>
      <c r="BAZ2567" s="77"/>
      <c r="BBA2567" s="77"/>
      <c r="BBB2567" s="77"/>
      <c r="BBC2567" s="77"/>
      <c r="BBD2567" s="77"/>
      <c r="BBE2567" s="77"/>
      <c r="BBF2567" s="77"/>
      <c r="BBG2567" s="77"/>
      <c r="BBH2567" s="77"/>
      <c r="BBI2567" s="77"/>
      <c r="BBJ2567" s="77"/>
      <c r="BBK2567" s="77"/>
      <c r="BBL2567" s="77"/>
      <c r="BBM2567" s="77"/>
      <c r="BBN2567" s="77"/>
      <c r="BBO2567" s="77"/>
      <c r="BBP2567" s="77"/>
      <c r="BBQ2567" s="77"/>
      <c r="BBR2567" s="77"/>
      <c r="BBS2567" s="77"/>
      <c r="BBT2567" s="77"/>
      <c r="BBU2567" s="77"/>
      <c r="BBV2567" s="77"/>
      <c r="BBW2567" s="77"/>
      <c r="BBX2567" s="77"/>
      <c r="BBY2567" s="77"/>
      <c r="BBZ2567" s="77"/>
      <c r="BCA2567" s="77"/>
      <c r="BCB2567" s="77"/>
      <c r="BCC2567" s="77"/>
      <c r="BCD2567" s="77"/>
      <c r="BCE2567" s="77"/>
      <c r="BCF2567" s="77"/>
      <c r="BCG2567" s="77"/>
      <c r="BCH2567" s="77"/>
      <c r="BCI2567" s="77"/>
      <c r="BCJ2567" s="77"/>
      <c r="BCK2567" s="77"/>
      <c r="BCL2567" s="77"/>
      <c r="BCM2567" s="77"/>
      <c r="BCN2567" s="77"/>
      <c r="BCO2567" s="77"/>
      <c r="BCP2567" s="77"/>
      <c r="BCQ2567" s="77"/>
      <c r="BCR2567" s="77"/>
      <c r="BCS2567" s="77"/>
      <c r="BCT2567" s="77"/>
      <c r="BCU2567" s="77"/>
      <c r="BCV2567" s="77"/>
      <c r="BCW2567" s="77"/>
      <c r="BCX2567" s="77"/>
      <c r="BCY2567" s="77"/>
      <c r="BCZ2567" s="77"/>
      <c r="BDA2567" s="77"/>
      <c r="BDB2567" s="77"/>
      <c r="BDC2567" s="77"/>
      <c r="BDD2567" s="77"/>
      <c r="BDE2567" s="77"/>
      <c r="BDF2567" s="77"/>
      <c r="BDG2567" s="77"/>
      <c r="BDH2567" s="77"/>
      <c r="BDI2567" s="77"/>
      <c r="BDJ2567" s="77"/>
      <c r="BDK2567" s="77"/>
      <c r="BDL2567" s="77"/>
      <c r="BDM2567" s="77"/>
      <c r="BDN2567" s="77"/>
      <c r="BDO2567" s="77"/>
      <c r="BDP2567" s="77"/>
      <c r="BDQ2567" s="77"/>
      <c r="BDR2567" s="77"/>
      <c r="BDS2567" s="77"/>
      <c r="BDT2567" s="77"/>
      <c r="BDU2567" s="77"/>
      <c r="BDV2567" s="77"/>
      <c r="BDW2567" s="77"/>
      <c r="BDX2567" s="77"/>
      <c r="BDY2567" s="77"/>
      <c r="BDZ2567" s="77"/>
      <c r="BEA2567" s="77"/>
      <c r="BEB2567" s="77"/>
      <c r="BEC2567" s="77"/>
      <c r="BED2567" s="77"/>
      <c r="BEE2567" s="77"/>
      <c r="BEF2567" s="77"/>
      <c r="BEG2567" s="77"/>
      <c r="BEH2567" s="77"/>
      <c r="BEI2567" s="77"/>
      <c r="BEJ2567" s="77"/>
      <c r="BEK2567" s="77"/>
      <c r="BEL2567" s="77"/>
      <c r="BEM2567" s="77"/>
      <c r="BEN2567" s="77"/>
      <c r="BEO2567" s="77"/>
      <c r="BEP2567" s="77"/>
      <c r="BEQ2567" s="77"/>
      <c r="BER2567" s="77"/>
      <c r="BES2567" s="77"/>
      <c r="BET2567" s="77"/>
      <c r="BEU2567" s="77"/>
      <c r="BEV2567" s="77"/>
      <c r="BEW2567" s="77"/>
      <c r="BEX2567" s="77"/>
      <c r="BEY2567" s="77"/>
      <c r="BEZ2567" s="77"/>
      <c r="BFA2567" s="77"/>
      <c r="BFB2567" s="77"/>
      <c r="BFC2567" s="77"/>
      <c r="BFD2567" s="77"/>
      <c r="BFE2567" s="77"/>
      <c r="BFF2567" s="77"/>
      <c r="BFG2567" s="77"/>
      <c r="BFH2567" s="77"/>
      <c r="BFI2567" s="77"/>
      <c r="BFJ2567" s="77"/>
      <c r="BFK2567" s="77"/>
      <c r="BFL2567" s="77"/>
      <c r="BFM2567" s="77"/>
      <c r="BFN2567" s="77"/>
      <c r="BFO2567" s="77"/>
      <c r="BFP2567" s="77"/>
      <c r="BFQ2567" s="77"/>
      <c r="BFR2567" s="77"/>
      <c r="BFS2567" s="77"/>
      <c r="BFT2567" s="77"/>
      <c r="BFU2567" s="77"/>
      <c r="BFV2567" s="77"/>
      <c r="BFW2567" s="77"/>
      <c r="BFX2567" s="77"/>
      <c r="BFY2567" s="77"/>
      <c r="BFZ2567" s="77"/>
      <c r="BGA2567" s="77"/>
      <c r="BGB2567" s="77"/>
      <c r="BGC2567" s="77"/>
      <c r="BGD2567" s="77"/>
      <c r="BGE2567" s="77"/>
      <c r="BGF2567" s="77"/>
      <c r="BGG2567" s="77"/>
      <c r="BGH2567" s="77"/>
      <c r="BGI2567" s="77"/>
      <c r="BGJ2567" s="77"/>
      <c r="BGK2567" s="77"/>
      <c r="BGL2567" s="77"/>
      <c r="BGM2567" s="77"/>
      <c r="BGN2567" s="77"/>
      <c r="BGO2567" s="77"/>
      <c r="BGP2567" s="77"/>
      <c r="BGQ2567" s="77"/>
      <c r="BGR2567" s="77"/>
      <c r="BGS2567" s="77"/>
      <c r="BGT2567" s="77"/>
      <c r="BGU2567" s="77"/>
      <c r="BGV2567" s="77"/>
      <c r="BGW2567" s="77"/>
      <c r="BGX2567" s="77"/>
      <c r="BGY2567" s="77"/>
      <c r="BGZ2567" s="77"/>
      <c r="BHA2567" s="77"/>
      <c r="BHB2567" s="77"/>
      <c r="BHC2567" s="77"/>
      <c r="BHD2567" s="77"/>
      <c r="BHE2567" s="77"/>
      <c r="BHF2567" s="77"/>
      <c r="BHG2567" s="77"/>
      <c r="BHH2567" s="77"/>
      <c r="BHI2567" s="77"/>
      <c r="BHJ2567" s="77"/>
      <c r="BHK2567" s="77"/>
      <c r="BHL2567" s="77"/>
      <c r="BHM2567" s="77"/>
      <c r="BHN2567" s="77"/>
      <c r="BHO2567" s="77"/>
      <c r="BHP2567" s="77"/>
      <c r="BHQ2567" s="77"/>
      <c r="BHR2567" s="77"/>
      <c r="BHS2567" s="77"/>
      <c r="BHT2567" s="77"/>
      <c r="BHU2567" s="77"/>
      <c r="BHV2567" s="77"/>
      <c r="BHW2567" s="77"/>
      <c r="BHX2567" s="77"/>
      <c r="BHY2567" s="77"/>
      <c r="BHZ2567" s="77"/>
      <c r="BIA2567" s="77"/>
      <c r="BIB2567" s="77"/>
      <c r="BIC2567" s="77"/>
      <c r="BID2567" s="77"/>
      <c r="BIE2567" s="77"/>
      <c r="BIF2567" s="77"/>
      <c r="BIG2567" s="77"/>
      <c r="BIH2567" s="77"/>
      <c r="BII2567" s="77"/>
      <c r="BIJ2567" s="77"/>
      <c r="BIK2567" s="77"/>
      <c r="BIL2567" s="77"/>
      <c r="BIM2567" s="77"/>
      <c r="BIN2567" s="77"/>
      <c r="BIO2567" s="77"/>
      <c r="BIP2567" s="77"/>
      <c r="BIQ2567" s="77"/>
      <c r="BIR2567" s="77"/>
      <c r="BIS2567" s="77"/>
      <c r="BIT2567" s="77"/>
      <c r="BIU2567" s="77"/>
      <c r="BIV2567" s="77"/>
      <c r="BIW2567" s="77"/>
      <c r="BIX2567" s="77"/>
      <c r="BIY2567" s="77"/>
      <c r="BIZ2567" s="77"/>
      <c r="BJA2567" s="77"/>
      <c r="BJB2567" s="77"/>
      <c r="BJC2567" s="77"/>
      <c r="BJD2567" s="77"/>
      <c r="BJE2567" s="77"/>
      <c r="BJF2567" s="77"/>
      <c r="BJG2567" s="77"/>
      <c r="BJH2567" s="77"/>
      <c r="BJI2567" s="77"/>
      <c r="BJJ2567" s="77"/>
      <c r="BJK2567" s="77"/>
      <c r="BJL2567" s="77"/>
      <c r="BJM2567" s="77"/>
      <c r="BJN2567" s="77"/>
      <c r="BJO2567" s="77"/>
      <c r="BJP2567" s="77"/>
      <c r="BJQ2567" s="77"/>
      <c r="BJR2567" s="77"/>
      <c r="BJS2567" s="77"/>
      <c r="BJT2567" s="77"/>
      <c r="BJU2567" s="77"/>
      <c r="BJV2567" s="77"/>
      <c r="BJW2567" s="77"/>
      <c r="BJX2567" s="77"/>
      <c r="BJY2567" s="77"/>
      <c r="BJZ2567" s="77"/>
      <c r="BKA2567" s="77"/>
      <c r="BKB2567" s="77"/>
      <c r="BKC2567" s="77"/>
      <c r="BKD2567" s="77"/>
      <c r="BKE2567" s="77"/>
      <c r="BKF2567" s="77"/>
      <c r="BKG2567" s="77"/>
      <c r="BKH2567" s="77"/>
      <c r="BKI2567" s="77"/>
      <c r="BKJ2567" s="77"/>
      <c r="BKK2567" s="77"/>
      <c r="BKL2567" s="77"/>
      <c r="BKM2567" s="77"/>
      <c r="BKN2567" s="77"/>
      <c r="BKO2567" s="77"/>
      <c r="BKP2567" s="77"/>
      <c r="BKQ2567" s="77"/>
      <c r="BKR2567" s="77"/>
      <c r="BKS2567" s="77"/>
      <c r="BKT2567" s="77"/>
      <c r="BKU2567" s="77"/>
      <c r="BKV2567" s="77"/>
      <c r="BKW2567" s="77"/>
      <c r="BKX2567" s="77"/>
      <c r="BKY2567" s="77"/>
      <c r="BKZ2567" s="77"/>
      <c r="BLA2567" s="77"/>
      <c r="BLB2567" s="77"/>
      <c r="BLC2567" s="77"/>
      <c r="BLD2567" s="77"/>
      <c r="BLE2567" s="77"/>
      <c r="BLF2567" s="77"/>
      <c r="BLG2567" s="77"/>
      <c r="BLH2567" s="77"/>
      <c r="BLI2567" s="77"/>
      <c r="BLJ2567" s="77"/>
      <c r="BLK2567" s="77"/>
      <c r="BLL2567" s="77"/>
      <c r="BLM2567" s="77"/>
      <c r="BLN2567" s="77"/>
      <c r="BLO2567" s="77"/>
      <c r="BLP2567" s="77"/>
      <c r="BLQ2567" s="77"/>
      <c r="BLR2567" s="77"/>
      <c r="BLS2567" s="77"/>
      <c r="BLT2567" s="77"/>
      <c r="BLU2567" s="77"/>
      <c r="BLV2567" s="77"/>
      <c r="BLW2567" s="77"/>
      <c r="BLX2567" s="77"/>
      <c r="BLY2567" s="77"/>
      <c r="BLZ2567" s="77"/>
      <c r="BMA2567" s="77"/>
      <c r="BMB2567" s="77"/>
      <c r="BMC2567" s="77"/>
      <c r="BMD2567" s="77"/>
      <c r="BME2567" s="77"/>
      <c r="BMF2567" s="77"/>
      <c r="BMG2567" s="77"/>
      <c r="BMH2567" s="77"/>
      <c r="BMI2567" s="77"/>
      <c r="BMJ2567" s="77"/>
      <c r="BMK2567" s="77"/>
      <c r="BML2567" s="77"/>
      <c r="BMM2567" s="77"/>
      <c r="BMN2567" s="77"/>
      <c r="BMO2567" s="77"/>
      <c r="BMP2567" s="77"/>
      <c r="BMQ2567" s="77"/>
      <c r="BMR2567" s="77"/>
      <c r="BMS2567" s="77"/>
      <c r="BMT2567" s="77"/>
      <c r="BMU2567" s="77"/>
      <c r="BMV2567" s="77"/>
      <c r="BMW2567" s="77"/>
      <c r="BMX2567" s="77"/>
      <c r="BMY2567" s="77"/>
      <c r="BMZ2567" s="77"/>
      <c r="BNA2567" s="77"/>
      <c r="BNB2567" s="77"/>
      <c r="BNC2567" s="77"/>
      <c r="BND2567" s="77"/>
      <c r="BNE2567" s="77"/>
      <c r="BNF2567" s="77"/>
      <c r="BNG2567" s="77"/>
      <c r="BNH2567" s="77"/>
      <c r="BNI2567" s="77"/>
      <c r="BNJ2567" s="77"/>
      <c r="BNK2567" s="77"/>
      <c r="BNL2567" s="77"/>
      <c r="BNM2567" s="77"/>
      <c r="BNN2567" s="77"/>
      <c r="BNO2567" s="77"/>
      <c r="BNP2567" s="77"/>
      <c r="BNQ2567" s="77"/>
      <c r="BNR2567" s="77"/>
      <c r="BNS2567" s="77"/>
      <c r="BNT2567" s="77"/>
      <c r="BNU2567" s="77"/>
      <c r="BNV2567" s="77"/>
      <c r="BNW2567" s="77"/>
      <c r="BNX2567" s="77"/>
      <c r="BNY2567" s="77"/>
      <c r="BNZ2567" s="77"/>
      <c r="BOA2567" s="77"/>
      <c r="BOB2567" s="77"/>
      <c r="BOC2567" s="77"/>
      <c r="BOD2567" s="77"/>
      <c r="BOE2567" s="77"/>
      <c r="BOF2567" s="77"/>
      <c r="BOG2567" s="77"/>
      <c r="BOH2567" s="77"/>
      <c r="BOI2567" s="77"/>
      <c r="BOJ2567" s="77"/>
      <c r="BOK2567" s="77"/>
      <c r="BOL2567" s="77"/>
      <c r="BOM2567" s="77"/>
      <c r="BON2567" s="77"/>
      <c r="BOO2567" s="77"/>
      <c r="BOP2567" s="77"/>
      <c r="BOQ2567" s="77"/>
      <c r="BOR2567" s="77"/>
      <c r="BOS2567" s="77"/>
      <c r="BOT2567" s="77"/>
      <c r="BOU2567" s="77"/>
      <c r="BOV2567" s="77"/>
      <c r="BOW2567" s="77"/>
      <c r="BOX2567" s="77"/>
      <c r="BOY2567" s="77"/>
      <c r="BOZ2567" s="77"/>
      <c r="BPA2567" s="77"/>
      <c r="BPB2567" s="77"/>
      <c r="BPC2567" s="77"/>
      <c r="BPD2567" s="77"/>
      <c r="BPE2567" s="77"/>
      <c r="BPF2567" s="77"/>
      <c r="BPG2567" s="77"/>
      <c r="BPH2567" s="77"/>
      <c r="BPI2567" s="77"/>
      <c r="BPJ2567" s="77"/>
      <c r="BPK2567" s="77"/>
      <c r="BPL2567" s="77"/>
      <c r="BPM2567" s="77"/>
      <c r="BPN2567" s="77"/>
      <c r="BPO2567" s="77"/>
      <c r="BPP2567" s="77"/>
      <c r="BPQ2567" s="77"/>
      <c r="BPR2567" s="77"/>
      <c r="BPS2567" s="77"/>
      <c r="BPT2567" s="77"/>
      <c r="BPU2567" s="77"/>
      <c r="BPV2567" s="77"/>
      <c r="BPW2567" s="77"/>
      <c r="BPX2567" s="77"/>
      <c r="BPY2567" s="77"/>
      <c r="BPZ2567" s="77"/>
      <c r="BQA2567" s="77"/>
      <c r="BQB2567" s="77"/>
      <c r="BQC2567" s="77"/>
      <c r="BQD2567" s="77"/>
      <c r="BQE2567" s="77"/>
      <c r="BQF2567" s="77"/>
      <c r="BQG2567" s="77"/>
      <c r="BQH2567" s="77"/>
      <c r="BQI2567" s="77"/>
      <c r="BQJ2567" s="77"/>
      <c r="BQK2567" s="77"/>
      <c r="BQL2567" s="77"/>
      <c r="BQM2567" s="77"/>
      <c r="BQN2567" s="77"/>
      <c r="BQO2567" s="77"/>
      <c r="BQP2567" s="77"/>
      <c r="BQQ2567" s="77"/>
      <c r="BQR2567" s="77"/>
      <c r="BQS2567" s="77"/>
      <c r="BQT2567" s="77"/>
      <c r="BQU2567" s="77"/>
      <c r="BQV2567" s="77"/>
      <c r="BQW2567" s="77"/>
      <c r="BQX2567" s="77"/>
      <c r="BQY2567" s="77"/>
      <c r="BQZ2567" s="77"/>
      <c r="BRA2567" s="77"/>
      <c r="BRB2567" s="77"/>
      <c r="BRC2567" s="77"/>
      <c r="BRD2567" s="77"/>
      <c r="BRE2567" s="77"/>
      <c r="BRF2567" s="77"/>
      <c r="BRG2567" s="77"/>
      <c r="BRH2567" s="77"/>
      <c r="BRI2567" s="77"/>
      <c r="BRJ2567" s="77"/>
      <c r="BRK2567" s="77"/>
      <c r="BRL2567" s="77"/>
      <c r="BRM2567" s="77"/>
      <c r="BRN2567" s="77"/>
      <c r="BRO2567" s="77"/>
      <c r="BRP2567" s="77"/>
      <c r="BRQ2567" s="77"/>
      <c r="BRR2567" s="77"/>
      <c r="BRS2567" s="77"/>
      <c r="BRT2567" s="77"/>
      <c r="BRU2567" s="77"/>
      <c r="BRV2567" s="77"/>
      <c r="BRW2567" s="77"/>
      <c r="BRX2567" s="77"/>
      <c r="BRY2567" s="77"/>
      <c r="BRZ2567" s="77"/>
      <c r="BSA2567" s="77"/>
      <c r="BSB2567" s="77"/>
      <c r="BSC2567" s="77"/>
      <c r="BSD2567" s="77"/>
      <c r="BSE2567" s="77"/>
      <c r="BSF2567" s="77"/>
      <c r="BSG2567" s="77"/>
      <c r="BSH2567" s="77"/>
      <c r="BSI2567" s="77"/>
      <c r="BSJ2567" s="77"/>
      <c r="BSK2567" s="77"/>
      <c r="BSL2567" s="77"/>
      <c r="BSM2567" s="77"/>
      <c r="BSN2567" s="77"/>
      <c r="BSO2567" s="77"/>
      <c r="BSP2567" s="77"/>
      <c r="BSQ2567" s="77"/>
      <c r="BSR2567" s="77"/>
      <c r="BSS2567" s="77"/>
      <c r="BST2567" s="77"/>
      <c r="BSU2567" s="77"/>
      <c r="BSV2567" s="77"/>
      <c r="BSW2567" s="77"/>
      <c r="BSX2567" s="77"/>
      <c r="BSY2567" s="77"/>
      <c r="BSZ2567" s="77"/>
      <c r="BTA2567" s="77"/>
      <c r="BTB2567" s="77"/>
      <c r="BTC2567" s="77"/>
      <c r="BTD2567" s="77"/>
      <c r="BTE2567" s="77"/>
      <c r="BTF2567" s="77"/>
      <c r="BTG2567" s="77"/>
      <c r="BTH2567" s="77"/>
      <c r="BTI2567" s="77"/>
      <c r="BTJ2567" s="77"/>
      <c r="BTK2567" s="77"/>
      <c r="BTL2567" s="77"/>
      <c r="BTM2567" s="77"/>
      <c r="BTN2567" s="77"/>
      <c r="BTO2567" s="77"/>
      <c r="BTP2567" s="77"/>
      <c r="BTQ2567" s="77"/>
      <c r="BTR2567" s="77"/>
      <c r="BTS2567" s="77"/>
      <c r="BTT2567" s="77"/>
      <c r="BTU2567" s="77"/>
      <c r="BTV2567" s="77"/>
      <c r="BTW2567" s="77"/>
      <c r="BTX2567" s="77"/>
      <c r="BTY2567" s="77"/>
      <c r="BTZ2567" s="77"/>
      <c r="BUA2567" s="77"/>
      <c r="BUB2567" s="77"/>
      <c r="BUC2567" s="77"/>
      <c r="BUD2567" s="77"/>
      <c r="BUE2567" s="77"/>
      <c r="BUF2567" s="77"/>
      <c r="BUG2567" s="77"/>
      <c r="BUH2567" s="77"/>
      <c r="BUI2567" s="77"/>
      <c r="BUJ2567" s="77"/>
      <c r="BUK2567" s="77"/>
      <c r="BUL2567" s="77"/>
      <c r="BUM2567" s="77"/>
      <c r="BUN2567" s="77"/>
      <c r="BUO2567" s="77"/>
      <c r="BUP2567" s="77"/>
      <c r="BUQ2567" s="77"/>
      <c r="BUR2567" s="77"/>
      <c r="BUS2567" s="77"/>
      <c r="BUT2567" s="77"/>
      <c r="BUU2567" s="77"/>
      <c r="BUV2567" s="77"/>
      <c r="BUW2567" s="77"/>
      <c r="BUX2567" s="77"/>
      <c r="BUY2567" s="77"/>
      <c r="BUZ2567" s="77"/>
      <c r="BVA2567" s="77"/>
      <c r="BVB2567" s="77"/>
      <c r="BVC2567" s="77"/>
      <c r="BVD2567" s="77"/>
      <c r="BVE2567" s="77"/>
      <c r="BVF2567" s="77"/>
      <c r="BVG2567" s="77"/>
      <c r="BVH2567" s="77"/>
      <c r="BVI2567" s="77"/>
      <c r="BVJ2567" s="77"/>
      <c r="BVK2567" s="77"/>
      <c r="BVL2567" s="77"/>
      <c r="BVM2567" s="77"/>
      <c r="BVN2567" s="77"/>
      <c r="BVO2567" s="77"/>
      <c r="BVP2567" s="77"/>
      <c r="BVQ2567" s="77"/>
      <c r="BVR2567" s="77"/>
      <c r="BVS2567" s="77"/>
      <c r="BVT2567" s="77"/>
      <c r="BVU2567" s="77"/>
      <c r="BVV2567" s="77"/>
      <c r="BVW2567" s="77"/>
      <c r="BVX2567" s="77"/>
      <c r="BVY2567" s="77"/>
      <c r="BVZ2567" s="77"/>
      <c r="BWA2567" s="77"/>
      <c r="BWB2567" s="77"/>
      <c r="BWC2567" s="77"/>
      <c r="BWD2567" s="77"/>
      <c r="BWE2567" s="77"/>
      <c r="BWF2567" s="77"/>
      <c r="BWG2567" s="77"/>
      <c r="BWH2567" s="77"/>
      <c r="BWI2567" s="77"/>
      <c r="BWJ2567" s="77"/>
      <c r="BWK2567" s="77"/>
      <c r="BWL2567" s="77"/>
      <c r="BWM2567" s="77"/>
      <c r="BWN2567" s="77"/>
      <c r="BWO2567" s="77"/>
      <c r="BWP2567" s="77"/>
      <c r="BWQ2567" s="77"/>
      <c r="BWR2567" s="77"/>
      <c r="BWS2567" s="77"/>
      <c r="BWT2567" s="77"/>
      <c r="BWU2567" s="77"/>
      <c r="BWV2567" s="77"/>
      <c r="BWW2567" s="77"/>
      <c r="BWX2567" s="77"/>
      <c r="BWY2567" s="77"/>
      <c r="BWZ2567" s="77"/>
      <c r="BXA2567" s="77"/>
      <c r="BXB2567" s="77"/>
      <c r="BXC2567" s="77"/>
      <c r="BXD2567" s="77"/>
      <c r="BXE2567" s="77"/>
      <c r="BXF2567" s="77"/>
      <c r="BXG2567" s="77"/>
      <c r="BXH2567" s="77"/>
      <c r="BXI2567" s="77"/>
      <c r="BXJ2567" s="77"/>
      <c r="BXK2567" s="77"/>
      <c r="BXL2567" s="77"/>
      <c r="BXM2567" s="77"/>
      <c r="BXN2567" s="77"/>
      <c r="BXO2567" s="77"/>
      <c r="BXP2567" s="77"/>
      <c r="BXQ2567" s="77"/>
      <c r="BXR2567" s="77"/>
      <c r="BXS2567" s="77"/>
      <c r="BXT2567" s="77"/>
      <c r="BXU2567" s="77"/>
      <c r="BXV2567" s="77"/>
      <c r="BXW2567" s="77"/>
      <c r="BXX2567" s="77"/>
      <c r="BXY2567" s="77"/>
      <c r="BXZ2567" s="77"/>
      <c r="BYA2567" s="77"/>
      <c r="BYB2567" s="77"/>
      <c r="BYC2567" s="77"/>
      <c r="BYD2567" s="77"/>
      <c r="BYE2567" s="77"/>
      <c r="BYF2567" s="77"/>
      <c r="BYG2567" s="77"/>
      <c r="BYH2567" s="77"/>
      <c r="BYI2567" s="77"/>
      <c r="BYJ2567" s="77"/>
      <c r="BYK2567" s="77"/>
      <c r="BYL2567" s="77"/>
      <c r="BYM2567" s="77"/>
      <c r="BYN2567" s="77"/>
      <c r="BYO2567" s="77"/>
      <c r="BYP2567" s="77"/>
      <c r="BYQ2567" s="77"/>
      <c r="BYR2567" s="77"/>
      <c r="BYS2567" s="77"/>
      <c r="BYT2567" s="77"/>
      <c r="BYU2567" s="77"/>
      <c r="BYV2567" s="77"/>
      <c r="BYW2567" s="77"/>
      <c r="BYX2567" s="77"/>
      <c r="BYY2567" s="77"/>
      <c r="BYZ2567" s="77"/>
      <c r="BZA2567" s="77"/>
      <c r="BZB2567" s="77"/>
      <c r="BZC2567" s="77"/>
      <c r="BZD2567" s="77"/>
      <c r="BZE2567" s="77"/>
      <c r="BZF2567" s="77"/>
      <c r="BZG2567" s="77"/>
      <c r="BZH2567" s="77"/>
      <c r="BZI2567" s="77"/>
      <c r="BZJ2567" s="77"/>
      <c r="BZK2567" s="77"/>
      <c r="BZL2567" s="77"/>
      <c r="BZM2567" s="77"/>
      <c r="BZN2567" s="77"/>
      <c r="BZO2567" s="77"/>
      <c r="BZP2567" s="77"/>
      <c r="BZQ2567" s="77"/>
      <c r="BZR2567" s="77"/>
      <c r="BZS2567" s="77"/>
      <c r="BZT2567" s="77"/>
      <c r="BZU2567" s="77"/>
      <c r="BZV2567" s="77"/>
      <c r="BZW2567" s="77"/>
      <c r="BZX2567" s="77"/>
      <c r="BZY2567" s="77"/>
      <c r="BZZ2567" s="77"/>
      <c r="CAA2567" s="77"/>
      <c r="CAB2567" s="77"/>
      <c r="CAC2567" s="77"/>
      <c r="CAD2567" s="77"/>
      <c r="CAE2567" s="77"/>
      <c r="CAF2567" s="77"/>
      <c r="CAG2567" s="77"/>
      <c r="CAH2567" s="77"/>
      <c r="CAI2567" s="77"/>
      <c r="CAJ2567" s="77"/>
      <c r="CAK2567" s="77"/>
      <c r="CAL2567" s="77"/>
      <c r="CAM2567" s="77"/>
      <c r="CAN2567" s="77"/>
      <c r="CAO2567" s="77"/>
      <c r="CAP2567" s="77"/>
      <c r="CAQ2567" s="77"/>
      <c r="CAR2567" s="77"/>
      <c r="CAS2567" s="77"/>
      <c r="CAT2567" s="77"/>
      <c r="CAU2567" s="77"/>
      <c r="CAV2567" s="77"/>
      <c r="CAW2567" s="77"/>
      <c r="CAX2567" s="77"/>
      <c r="CAY2567" s="77"/>
      <c r="CAZ2567" s="77"/>
      <c r="CBA2567" s="77"/>
      <c r="CBB2567" s="77"/>
      <c r="CBC2567" s="77"/>
      <c r="CBD2567" s="77"/>
      <c r="CBE2567" s="77"/>
      <c r="CBF2567" s="77"/>
      <c r="CBG2567" s="77"/>
      <c r="CBH2567" s="77"/>
      <c r="CBI2567" s="77"/>
      <c r="CBJ2567" s="77"/>
      <c r="CBK2567" s="77"/>
      <c r="CBL2567" s="77"/>
      <c r="CBM2567" s="77"/>
      <c r="CBN2567" s="77"/>
      <c r="CBO2567" s="77"/>
      <c r="CBP2567" s="77"/>
      <c r="CBQ2567" s="77"/>
      <c r="CBR2567" s="77"/>
      <c r="CBS2567" s="77"/>
      <c r="CBT2567" s="77"/>
      <c r="CBU2567" s="77"/>
      <c r="CBV2567" s="77"/>
      <c r="CBW2567" s="77"/>
      <c r="CBX2567" s="77"/>
      <c r="CBY2567" s="77"/>
      <c r="CBZ2567" s="77"/>
      <c r="CCA2567" s="77"/>
      <c r="CCB2567" s="77"/>
      <c r="CCC2567" s="77"/>
      <c r="CCD2567" s="77"/>
      <c r="CCE2567" s="77"/>
      <c r="CCF2567" s="77"/>
      <c r="CCG2567" s="77"/>
      <c r="CCH2567" s="77"/>
      <c r="CCI2567" s="77"/>
      <c r="CCJ2567" s="77"/>
      <c r="CCK2567" s="77"/>
      <c r="CCL2567" s="77"/>
      <c r="CCM2567" s="77"/>
      <c r="CCN2567" s="77"/>
      <c r="CCO2567" s="77"/>
      <c r="CCP2567" s="77"/>
      <c r="CCQ2567" s="77"/>
      <c r="CCR2567" s="77"/>
      <c r="CCS2567" s="77"/>
      <c r="CCT2567" s="77"/>
      <c r="CCU2567" s="77"/>
      <c r="CCV2567" s="77"/>
      <c r="CCW2567" s="77"/>
      <c r="CCX2567" s="77"/>
      <c r="CCY2567" s="77"/>
      <c r="CCZ2567" s="77"/>
      <c r="CDA2567" s="77"/>
      <c r="CDB2567" s="77"/>
      <c r="CDC2567" s="77"/>
      <c r="CDD2567" s="77"/>
      <c r="CDE2567" s="77"/>
      <c r="CDF2567" s="77"/>
      <c r="CDG2567" s="77"/>
      <c r="CDH2567" s="77"/>
      <c r="CDI2567" s="77"/>
      <c r="CDJ2567" s="77"/>
      <c r="CDK2567" s="77"/>
      <c r="CDL2567" s="77"/>
      <c r="CDM2567" s="77"/>
      <c r="CDN2567" s="77"/>
      <c r="CDO2567" s="77"/>
      <c r="CDP2567" s="77"/>
      <c r="CDQ2567" s="77"/>
      <c r="CDR2567" s="77"/>
      <c r="CDS2567" s="77"/>
      <c r="CDT2567" s="77"/>
      <c r="CDU2567" s="77"/>
      <c r="CDV2567" s="77"/>
      <c r="CDW2567" s="77"/>
      <c r="CDX2567" s="77"/>
      <c r="CDY2567" s="77"/>
      <c r="CDZ2567" s="77"/>
      <c r="CEA2567" s="77"/>
      <c r="CEB2567" s="77"/>
      <c r="CEC2567" s="77"/>
      <c r="CED2567" s="77"/>
      <c r="CEE2567" s="77"/>
      <c r="CEF2567" s="77"/>
      <c r="CEG2567" s="77"/>
      <c r="CEH2567" s="77"/>
      <c r="CEI2567" s="77"/>
      <c r="CEJ2567" s="77"/>
      <c r="CEK2567" s="77"/>
      <c r="CEL2567" s="77"/>
      <c r="CEM2567" s="77"/>
      <c r="CEN2567" s="77"/>
      <c r="CEO2567" s="77"/>
      <c r="CEP2567" s="77"/>
      <c r="CEQ2567" s="77"/>
      <c r="CER2567" s="77"/>
      <c r="CES2567" s="77"/>
      <c r="CET2567" s="77"/>
      <c r="CEU2567" s="77"/>
      <c r="CEV2567" s="77"/>
      <c r="CEW2567" s="77"/>
      <c r="CEX2567" s="77"/>
      <c r="CEY2567" s="77"/>
      <c r="CEZ2567" s="77"/>
      <c r="CFA2567" s="77"/>
      <c r="CFB2567" s="77"/>
      <c r="CFC2567" s="77"/>
      <c r="CFD2567" s="77"/>
      <c r="CFE2567" s="77"/>
      <c r="CFF2567" s="77"/>
      <c r="CFG2567" s="77"/>
      <c r="CFH2567" s="77"/>
      <c r="CFI2567" s="77"/>
      <c r="CFJ2567" s="77"/>
      <c r="CFK2567" s="77"/>
      <c r="CFL2567" s="77"/>
      <c r="CFM2567" s="77"/>
      <c r="CFN2567" s="77"/>
      <c r="CFO2567" s="77"/>
      <c r="CFP2567" s="77"/>
      <c r="CFQ2567" s="77"/>
      <c r="CFR2567" s="77"/>
      <c r="CFS2567" s="77"/>
      <c r="CFT2567" s="77"/>
      <c r="CFU2567" s="77"/>
      <c r="CFV2567" s="77"/>
      <c r="CFW2567" s="77"/>
      <c r="CFX2567" s="77"/>
      <c r="CFY2567" s="77"/>
      <c r="CFZ2567" s="77"/>
      <c r="CGA2567" s="77"/>
      <c r="CGB2567" s="77"/>
      <c r="CGC2567" s="77"/>
      <c r="CGD2567" s="77"/>
      <c r="CGE2567" s="77"/>
      <c r="CGF2567" s="77"/>
      <c r="CGG2567" s="77"/>
      <c r="CGH2567" s="77"/>
      <c r="CGI2567" s="77"/>
      <c r="CGJ2567" s="77"/>
      <c r="CGK2567" s="77"/>
      <c r="CGL2567" s="77"/>
      <c r="CGM2567" s="77"/>
      <c r="CGN2567" s="77"/>
      <c r="CGO2567" s="77"/>
      <c r="CGP2567" s="77"/>
      <c r="CGQ2567" s="77"/>
      <c r="CGR2567" s="77"/>
      <c r="CGS2567" s="77"/>
      <c r="CGT2567" s="77"/>
      <c r="CGU2567" s="77"/>
      <c r="CGV2567" s="77"/>
      <c r="CGW2567" s="77"/>
      <c r="CGX2567" s="77"/>
      <c r="CGY2567" s="77"/>
      <c r="CGZ2567" s="77"/>
      <c r="CHA2567" s="77"/>
      <c r="CHB2567" s="77"/>
      <c r="CHC2567" s="77"/>
      <c r="CHD2567" s="77"/>
      <c r="CHE2567" s="77"/>
      <c r="CHF2567" s="77"/>
      <c r="CHG2567" s="77"/>
      <c r="CHH2567" s="77"/>
      <c r="CHI2567" s="77"/>
      <c r="CHJ2567" s="77"/>
      <c r="CHK2567" s="77"/>
      <c r="CHL2567" s="77"/>
      <c r="CHM2567" s="77"/>
      <c r="CHN2567" s="77"/>
      <c r="CHO2567" s="77"/>
      <c r="CHP2567" s="77"/>
      <c r="CHQ2567" s="77"/>
      <c r="CHR2567" s="77"/>
      <c r="CHS2567" s="77"/>
      <c r="CHT2567" s="77"/>
      <c r="CHU2567" s="77"/>
      <c r="CHV2567" s="77"/>
      <c r="CHW2567" s="77"/>
      <c r="CHX2567" s="77"/>
      <c r="CHY2567" s="77"/>
      <c r="CHZ2567" s="77"/>
      <c r="CIA2567" s="77"/>
      <c r="CIB2567" s="77"/>
      <c r="CIC2567" s="77"/>
      <c r="CID2567" s="77"/>
      <c r="CIE2567" s="77"/>
      <c r="CIF2567" s="77"/>
      <c r="CIG2567" s="77"/>
      <c r="CIH2567" s="77"/>
      <c r="CII2567" s="77"/>
      <c r="CIJ2567" s="77"/>
      <c r="CIK2567" s="77"/>
      <c r="CIL2567" s="77"/>
      <c r="CIM2567" s="77"/>
      <c r="CIN2567" s="77"/>
      <c r="CIO2567" s="77"/>
      <c r="CIP2567" s="77"/>
      <c r="CIQ2567" s="77"/>
      <c r="CIR2567" s="77"/>
      <c r="CIS2567" s="77"/>
      <c r="CIT2567" s="77"/>
      <c r="CIU2567" s="77"/>
      <c r="CIV2567" s="77"/>
      <c r="CIW2567" s="77"/>
      <c r="CIX2567" s="77"/>
      <c r="CIY2567" s="77"/>
      <c r="CIZ2567" s="77"/>
      <c r="CJA2567" s="77"/>
      <c r="CJB2567" s="77"/>
      <c r="CJC2567" s="77"/>
      <c r="CJD2567" s="77"/>
      <c r="CJE2567" s="77"/>
      <c r="CJF2567" s="77"/>
      <c r="CJG2567" s="77"/>
      <c r="CJH2567" s="77"/>
      <c r="CJI2567" s="77"/>
      <c r="CJJ2567" s="77"/>
      <c r="CJK2567" s="77"/>
      <c r="CJL2567" s="77"/>
      <c r="CJM2567" s="77"/>
      <c r="CJN2567" s="77"/>
      <c r="CJO2567" s="77"/>
      <c r="CJP2567" s="77"/>
      <c r="CJQ2567" s="77"/>
      <c r="CJR2567" s="77"/>
      <c r="CJS2567" s="77"/>
      <c r="CJT2567" s="77"/>
      <c r="CJU2567" s="77"/>
      <c r="CJV2567" s="77"/>
      <c r="CJW2567" s="77"/>
      <c r="CJX2567" s="77"/>
      <c r="CJY2567" s="77"/>
      <c r="CJZ2567" s="77"/>
      <c r="CKA2567" s="77"/>
      <c r="CKB2567" s="77"/>
      <c r="CKC2567" s="77"/>
      <c r="CKD2567" s="77"/>
      <c r="CKE2567" s="77"/>
      <c r="CKF2567" s="77"/>
      <c r="CKG2567" s="77"/>
      <c r="CKH2567" s="77"/>
      <c r="CKI2567" s="77"/>
      <c r="CKJ2567" s="77"/>
      <c r="CKK2567" s="77"/>
      <c r="CKL2567" s="77"/>
      <c r="CKM2567" s="77"/>
      <c r="CKN2567" s="77"/>
      <c r="CKO2567" s="77"/>
      <c r="CKP2567" s="77"/>
      <c r="CKQ2567" s="77"/>
      <c r="CKR2567" s="77"/>
      <c r="CKS2567" s="77"/>
      <c r="CKT2567" s="77"/>
      <c r="CKU2567" s="77"/>
      <c r="CKV2567" s="77"/>
      <c r="CKW2567" s="77"/>
      <c r="CKX2567" s="77"/>
      <c r="CKY2567" s="77"/>
      <c r="CKZ2567" s="77"/>
      <c r="CLA2567" s="77"/>
      <c r="CLB2567" s="77"/>
      <c r="CLC2567" s="77"/>
      <c r="CLD2567" s="77"/>
      <c r="CLE2567" s="77"/>
      <c r="CLF2567" s="77"/>
      <c r="CLG2567" s="77"/>
      <c r="CLH2567" s="77"/>
      <c r="CLI2567" s="77"/>
      <c r="CLJ2567" s="77"/>
      <c r="CLK2567" s="77"/>
      <c r="CLL2567" s="77"/>
      <c r="CLM2567" s="77"/>
      <c r="CLN2567" s="77"/>
      <c r="CLO2567" s="77"/>
      <c r="CLP2567" s="77"/>
      <c r="CLQ2567" s="77"/>
      <c r="CLR2567" s="77"/>
      <c r="CLS2567" s="77"/>
      <c r="CLT2567" s="77"/>
      <c r="CLU2567" s="77"/>
      <c r="CLV2567" s="77"/>
      <c r="CLW2567" s="77"/>
      <c r="CLX2567" s="77"/>
      <c r="CLY2567" s="77"/>
      <c r="CLZ2567" s="77"/>
      <c r="CMA2567" s="77"/>
      <c r="CMB2567" s="77"/>
      <c r="CMC2567" s="77"/>
      <c r="CMD2567" s="77"/>
      <c r="CME2567" s="77"/>
      <c r="CMF2567" s="77"/>
      <c r="CMG2567" s="77"/>
      <c r="CMH2567" s="77"/>
      <c r="CMI2567" s="77"/>
      <c r="CMJ2567" s="77"/>
      <c r="CMK2567" s="77"/>
      <c r="CML2567" s="77"/>
      <c r="CMM2567" s="77"/>
      <c r="CMN2567" s="77"/>
      <c r="CMO2567" s="77"/>
      <c r="CMP2567" s="77"/>
      <c r="CMQ2567" s="77"/>
      <c r="CMR2567" s="77"/>
      <c r="CMS2567" s="77"/>
      <c r="CMT2567" s="77"/>
      <c r="CMU2567" s="77"/>
      <c r="CMV2567" s="77"/>
      <c r="CMW2567" s="77"/>
      <c r="CMX2567" s="77"/>
      <c r="CMY2567" s="77"/>
      <c r="CMZ2567" s="77"/>
      <c r="CNA2567" s="77"/>
      <c r="CNB2567" s="77"/>
      <c r="CNC2567" s="77"/>
      <c r="CND2567" s="77"/>
      <c r="CNE2567" s="77"/>
      <c r="CNF2567" s="77"/>
      <c r="CNG2567" s="77"/>
      <c r="CNH2567" s="77"/>
      <c r="CNI2567" s="77"/>
      <c r="CNJ2567" s="77"/>
      <c r="CNK2567" s="77"/>
      <c r="CNL2567" s="77"/>
      <c r="CNM2567" s="77"/>
      <c r="CNN2567" s="77"/>
      <c r="CNO2567" s="77"/>
      <c r="CNP2567" s="77"/>
      <c r="CNQ2567" s="77"/>
      <c r="CNR2567" s="77"/>
      <c r="CNS2567" s="77"/>
      <c r="CNT2567" s="77"/>
      <c r="CNU2567" s="77"/>
      <c r="CNV2567" s="77"/>
      <c r="CNW2567" s="77"/>
      <c r="CNX2567" s="77"/>
      <c r="CNY2567" s="77"/>
      <c r="CNZ2567" s="77"/>
      <c r="COA2567" s="77"/>
      <c r="COB2567" s="77"/>
      <c r="COC2567" s="77"/>
      <c r="COD2567" s="77"/>
      <c r="COE2567" s="77"/>
      <c r="COF2567" s="77"/>
      <c r="COG2567" s="77"/>
      <c r="COH2567" s="77"/>
      <c r="COI2567" s="77"/>
      <c r="COJ2567" s="77"/>
      <c r="COK2567" s="77"/>
      <c r="COL2567" s="77"/>
      <c r="COM2567" s="77"/>
      <c r="CON2567" s="77"/>
      <c r="COO2567" s="77"/>
      <c r="COP2567" s="77"/>
      <c r="COQ2567" s="77"/>
      <c r="COR2567" s="77"/>
      <c r="COS2567" s="77"/>
      <c r="COT2567" s="77"/>
      <c r="COU2567" s="77"/>
      <c r="COV2567" s="77"/>
      <c r="COW2567" s="77"/>
      <c r="COX2567" s="77"/>
      <c r="COY2567" s="77"/>
      <c r="COZ2567" s="77"/>
      <c r="CPA2567" s="77"/>
      <c r="CPB2567" s="77"/>
      <c r="CPC2567" s="77"/>
      <c r="CPD2567" s="77"/>
      <c r="CPE2567" s="77"/>
      <c r="CPF2567" s="77"/>
      <c r="CPG2567" s="77"/>
      <c r="CPH2567" s="77"/>
      <c r="CPI2567" s="77"/>
      <c r="CPJ2567" s="77"/>
      <c r="CPK2567" s="77"/>
      <c r="CPL2567" s="77"/>
      <c r="CPM2567" s="77"/>
      <c r="CPN2567" s="77"/>
      <c r="CPO2567" s="77"/>
      <c r="CPP2567" s="77"/>
      <c r="CPQ2567" s="77"/>
      <c r="CPR2567" s="77"/>
      <c r="CPS2567" s="77"/>
      <c r="CPT2567" s="77"/>
      <c r="CPU2567" s="77"/>
      <c r="CPV2567" s="77"/>
      <c r="CPW2567" s="77"/>
      <c r="CPX2567" s="77"/>
      <c r="CPY2567" s="77"/>
      <c r="CPZ2567" s="77"/>
      <c r="CQA2567" s="77"/>
      <c r="CQB2567" s="77"/>
      <c r="CQC2567" s="77"/>
      <c r="CQD2567" s="77"/>
      <c r="CQE2567" s="77"/>
      <c r="CQF2567" s="77"/>
      <c r="CQG2567" s="77"/>
      <c r="CQH2567" s="77"/>
      <c r="CQI2567" s="77"/>
      <c r="CQJ2567" s="77"/>
      <c r="CQK2567" s="77"/>
      <c r="CQL2567" s="77"/>
      <c r="CQM2567" s="77"/>
      <c r="CQN2567" s="77"/>
      <c r="CQO2567" s="77"/>
      <c r="CQP2567" s="77"/>
      <c r="CQQ2567" s="77"/>
      <c r="CQR2567" s="77"/>
      <c r="CQS2567" s="77"/>
      <c r="CQT2567" s="77"/>
      <c r="CQU2567" s="77"/>
      <c r="CQV2567" s="77"/>
      <c r="CQW2567" s="77"/>
      <c r="CQX2567" s="77"/>
      <c r="CQY2567" s="77"/>
      <c r="CQZ2567" s="77"/>
      <c r="CRA2567" s="77"/>
      <c r="CRB2567" s="77"/>
      <c r="CRC2567" s="77"/>
      <c r="CRD2567" s="77"/>
      <c r="CRE2567" s="77"/>
      <c r="CRF2567" s="77"/>
      <c r="CRG2567" s="77"/>
      <c r="CRH2567" s="77"/>
      <c r="CRI2567" s="77"/>
      <c r="CRJ2567" s="77"/>
      <c r="CRK2567" s="77"/>
      <c r="CRL2567" s="77"/>
      <c r="CRM2567" s="77"/>
      <c r="CRN2567" s="77"/>
      <c r="CRO2567" s="77"/>
      <c r="CRP2567" s="77"/>
      <c r="CRQ2567" s="77"/>
      <c r="CRR2567" s="77"/>
      <c r="CRS2567" s="77"/>
      <c r="CRT2567" s="77"/>
      <c r="CRU2567" s="77"/>
      <c r="CRV2567" s="77"/>
      <c r="CRW2567" s="77"/>
      <c r="CRX2567" s="77"/>
      <c r="CRY2567" s="77"/>
      <c r="CRZ2567" s="77"/>
      <c r="CSA2567" s="77"/>
      <c r="CSB2567" s="77"/>
      <c r="CSC2567" s="77"/>
      <c r="CSD2567" s="77"/>
      <c r="CSE2567" s="77"/>
      <c r="CSF2567" s="77"/>
      <c r="CSG2567" s="77"/>
      <c r="CSH2567" s="77"/>
      <c r="CSI2567" s="77"/>
      <c r="CSJ2567" s="77"/>
      <c r="CSK2567" s="77"/>
      <c r="CSL2567" s="77"/>
      <c r="CSM2567" s="77"/>
      <c r="CSN2567" s="77"/>
      <c r="CSO2567" s="77"/>
      <c r="CSP2567" s="77"/>
      <c r="CSQ2567" s="77"/>
      <c r="CSR2567" s="77"/>
      <c r="CSS2567" s="77"/>
      <c r="CST2567" s="77"/>
      <c r="CSU2567" s="77"/>
      <c r="CSV2567" s="77"/>
      <c r="CSW2567" s="77"/>
      <c r="CSX2567" s="77"/>
      <c r="CSY2567" s="77"/>
      <c r="CSZ2567" s="77"/>
      <c r="CTA2567" s="77"/>
      <c r="CTB2567" s="77"/>
      <c r="CTC2567" s="77"/>
      <c r="CTD2567" s="77"/>
      <c r="CTE2567" s="77"/>
      <c r="CTF2567" s="77"/>
      <c r="CTG2567" s="77"/>
      <c r="CTH2567" s="77"/>
      <c r="CTI2567" s="77"/>
      <c r="CTJ2567" s="77"/>
      <c r="CTK2567" s="77"/>
      <c r="CTL2567" s="77"/>
      <c r="CTM2567" s="77"/>
      <c r="CTN2567" s="77"/>
      <c r="CTO2567" s="77"/>
      <c r="CTP2567" s="77"/>
      <c r="CTQ2567" s="77"/>
      <c r="CTR2567" s="77"/>
      <c r="CTS2567" s="77"/>
      <c r="CTT2567" s="77"/>
      <c r="CTU2567" s="77"/>
      <c r="CTV2567" s="77"/>
      <c r="CTW2567" s="77"/>
      <c r="CTX2567" s="77"/>
      <c r="CTY2567" s="77"/>
      <c r="CTZ2567" s="77"/>
      <c r="CUA2567" s="77"/>
      <c r="CUB2567" s="77"/>
      <c r="CUC2567" s="77"/>
      <c r="CUD2567" s="77"/>
      <c r="CUE2567" s="77"/>
      <c r="CUF2567" s="77"/>
      <c r="CUG2567" s="77"/>
      <c r="CUH2567" s="77"/>
      <c r="CUI2567" s="77"/>
      <c r="CUJ2567" s="77"/>
      <c r="CUK2567" s="77"/>
      <c r="CUL2567" s="77"/>
      <c r="CUM2567" s="77"/>
      <c r="CUN2567" s="77"/>
      <c r="CUO2567" s="77"/>
      <c r="CUP2567" s="77"/>
      <c r="CUQ2567" s="77"/>
      <c r="CUR2567" s="77"/>
      <c r="CUS2567" s="77"/>
      <c r="CUT2567" s="77"/>
      <c r="CUU2567" s="77"/>
      <c r="CUV2567" s="77"/>
      <c r="CUW2567" s="77"/>
      <c r="CUX2567" s="77"/>
      <c r="CUY2567" s="77"/>
      <c r="CUZ2567" s="77"/>
      <c r="CVA2567" s="77"/>
      <c r="CVB2567" s="77"/>
      <c r="CVC2567" s="77"/>
      <c r="CVD2567" s="77"/>
      <c r="CVE2567" s="77"/>
      <c r="CVF2567" s="77"/>
      <c r="CVG2567" s="77"/>
      <c r="CVH2567" s="77"/>
      <c r="CVI2567" s="77"/>
      <c r="CVJ2567" s="77"/>
      <c r="CVK2567" s="77"/>
      <c r="CVL2567" s="77"/>
      <c r="CVM2567" s="77"/>
      <c r="CVN2567" s="77"/>
      <c r="CVO2567" s="77"/>
      <c r="CVP2567" s="77"/>
      <c r="CVQ2567" s="77"/>
      <c r="CVR2567" s="77"/>
      <c r="CVS2567" s="77"/>
      <c r="CVT2567" s="77"/>
      <c r="CVU2567" s="77"/>
      <c r="CVV2567" s="77"/>
      <c r="CVW2567" s="77"/>
      <c r="CVX2567" s="77"/>
      <c r="CVY2567" s="77"/>
      <c r="CVZ2567" s="77"/>
      <c r="CWA2567" s="77"/>
      <c r="CWB2567" s="77"/>
      <c r="CWC2567" s="77"/>
      <c r="CWD2567" s="77"/>
      <c r="CWE2567" s="77"/>
      <c r="CWF2567" s="77"/>
      <c r="CWG2567" s="77"/>
      <c r="CWH2567" s="77"/>
      <c r="CWI2567" s="77"/>
      <c r="CWJ2567" s="77"/>
      <c r="CWK2567" s="77"/>
      <c r="CWL2567" s="77"/>
      <c r="CWM2567" s="77"/>
      <c r="CWN2567" s="77"/>
      <c r="CWO2567" s="77"/>
      <c r="CWP2567" s="77"/>
      <c r="CWQ2567" s="77"/>
      <c r="CWR2567" s="77"/>
      <c r="CWS2567" s="77"/>
      <c r="CWT2567" s="77"/>
      <c r="CWU2567" s="77"/>
      <c r="CWV2567" s="77"/>
      <c r="CWW2567" s="77"/>
      <c r="CWX2567" s="77"/>
      <c r="CWY2567" s="77"/>
      <c r="CWZ2567" s="77"/>
      <c r="CXA2567" s="77"/>
      <c r="CXB2567" s="77"/>
      <c r="CXC2567" s="77"/>
      <c r="CXD2567" s="77"/>
      <c r="CXE2567" s="77"/>
      <c r="CXF2567" s="77"/>
      <c r="CXG2567" s="77"/>
      <c r="CXH2567" s="77"/>
      <c r="CXI2567" s="77"/>
      <c r="CXJ2567" s="77"/>
      <c r="CXK2567" s="77"/>
      <c r="CXL2567" s="77"/>
      <c r="CXM2567" s="77"/>
      <c r="CXN2567" s="77"/>
      <c r="CXO2567" s="77"/>
      <c r="CXP2567" s="77"/>
      <c r="CXQ2567" s="77"/>
      <c r="CXR2567" s="77"/>
      <c r="CXS2567" s="77"/>
      <c r="CXT2567" s="77"/>
      <c r="CXU2567" s="77"/>
      <c r="CXV2567" s="77"/>
      <c r="CXW2567" s="77"/>
      <c r="CXX2567" s="77"/>
      <c r="CXY2567" s="77"/>
      <c r="CXZ2567" s="77"/>
      <c r="CYA2567" s="77"/>
      <c r="CYB2567" s="77"/>
      <c r="CYC2567" s="77"/>
      <c r="CYD2567" s="77"/>
      <c r="CYE2567" s="77"/>
      <c r="CYF2567" s="77"/>
      <c r="CYG2567" s="77"/>
      <c r="CYH2567" s="77"/>
      <c r="CYI2567" s="77"/>
      <c r="CYJ2567" s="77"/>
      <c r="CYK2567" s="77"/>
      <c r="CYL2567" s="77"/>
      <c r="CYM2567" s="77"/>
      <c r="CYN2567" s="77"/>
      <c r="CYO2567" s="77"/>
      <c r="CYP2567" s="77"/>
      <c r="CYQ2567" s="77"/>
      <c r="CYR2567" s="77"/>
      <c r="CYS2567" s="77"/>
      <c r="CYT2567" s="77"/>
      <c r="CYU2567" s="77"/>
      <c r="CYV2567" s="77"/>
      <c r="CYW2567" s="77"/>
      <c r="CYX2567" s="77"/>
      <c r="CYY2567" s="77"/>
      <c r="CYZ2567" s="77"/>
      <c r="CZA2567" s="77"/>
      <c r="CZB2567" s="77"/>
      <c r="CZC2567" s="77"/>
      <c r="CZD2567" s="77"/>
      <c r="CZE2567" s="77"/>
      <c r="CZF2567" s="77"/>
      <c r="CZG2567" s="77"/>
      <c r="CZH2567" s="77"/>
      <c r="CZI2567" s="77"/>
      <c r="CZJ2567" s="77"/>
      <c r="CZK2567" s="77"/>
      <c r="CZL2567" s="77"/>
      <c r="CZM2567" s="77"/>
      <c r="CZN2567" s="77"/>
      <c r="CZO2567" s="77"/>
      <c r="CZP2567" s="77"/>
      <c r="CZQ2567" s="77"/>
      <c r="CZR2567" s="77"/>
      <c r="CZS2567" s="77"/>
      <c r="CZT2567" s="77"/>
      <c r="CZU2567" s="77"/>
      <c r="CZV2567" s="77"/>
      <c r="CZW2567" s="77"/>
      <c r="CZX2567" s="77"/>
      <c r="CZY2567" s="77"/>
      <c r="CZZ2567" s="77"/>
      <c r="DAA2567" s="77"/>
      <c r="DAB2567" s="77"/>
      <c r="DAC2567" s="77"/>
      <c r="DAD2567" s="77"/>
      <c r="DAE2567" s="77"/>
      <c r="DAF2567" s="77"/>
      <c r="DAG2567" s="77"/>
      <c r="DAH2567" s="77"/>
      <c r="DAI2567" s="77"/>
      <c r="DAJ2567" s="77"/>
      <c r="DAK2567" s="77"/>
      <c r="DAL2567" s="77"/>
      <c r="DAM2567" s="77"/>
      <c r="DAN2567" s="77"/>
      <c r="DAO2567" s="77"/>
      <c r="DAP2567" s="77"/>
      <c r="DAQ2567" s="77"/>
      <c r="DAR2567" s="77"/>
      <c r="DAS2567" s="77"/>
      <c r="DAT2567" s="77"/>
      <c r="DAU2567" s="77"/>
      <c r="DAV2567" s="77"/>
      <c r="DAW2567" s="77"/>
      <c r="DAX2567" s="77"/>
      <c r="DAY2567" s="77"/>
      <c r="DAZ2567" s="77"/>
      <c r="DBA2567" s="77"/>
      <c r="DBB2567" s="77"/>
      <c r="DBC2567" s="77"/>
      <c r="DBD2567" s="77"/>
      <c r="DBE2567" s="77"/>
      <c r="DBF2567" s="77"/>
      <c r="DBG2567" s="77"/>
      <c r="DBH2567" s="77"/>
      <c r="DBI2567" s="77"/>
      <c r="DBJ2567" s="77"/>
      <c r="DBK2567" s="77"/>
      <c r="DBL2567" s="77"/>
      <c r="DBM2567" s="77"/>
      <c r="DBN2567" s="77"/>
      <c r="DBO2567" s="77"/>
      <c r="DBP2567" s="77"/>
      <c r="DBQ2567" s="77"/>
      <c r="DBR2567" s="77"/>
      <c r="DBS2567" s="77"/>
      <c r="DBT2567" s="77"/>
      <c r="DBU2567" s="77"/>
      <c r="DBV2567" s="77"/>
      <c r="DBW2567" s="77"/>
      <c r="DBX2567" s="77"/>
      <c r="DBY2567" s="77"/>
      <c r="DBZ2567" s="77"/>
      <c r="DCA2567" s="77"/>
      <c r="DCB2567" s="77"/>
      <c r="DCC2567" s="77"/>
      <c r="DCD2567" s="77"/>
      <c r="DCE2567" s="77"/>
      <c r="DCF2567" s="77"/>
      <c r="DCG2567" s="77"/>
      <c r="DCH2567" s="77"/>
      <c r="DCI2567" s="77"/>
      <c r="DCJ2567" s="77"/>
      <c r="DCK2567" s="77"/>
      <c r="DCL2567" s="77"/>
      <c r="DCM2567" s="77"/>
      <c r="DCN2567" s="77"/>
      <c r="DCO2567" s="77"/>
      <c r="DCP2567" s="77"/>
      <c r="DCQ2567" s="77"/>
      <c r="DCR2567" s="77"/>
      <c r="DCS2567" s="77"/>
      <c r="DCT2567" s="77"/>
      <c r="DCU2567" s="77"/>
      <c r="DCV2567" s="77"/>
      <c r="DCW2567" s="77"/>
      <c r="DCX2567" s="77"/>
      <c r="DCY2567" s="77"/>
      <c r="DCZ2567" s="77"/>
      <c r="DDA2567" s="77"/>
      <c r="DDB2567" s="77"/>
      <c r="DDC2567" s="77"/>
      <c r="DDD2567" s="77"/>
      <c r="DDE2567" s="77"/>
      <c r="DDF2567" s="77"/>
      <c r="DDG2567" s="77"/>
      <c r="DDH2567" s="77"/>
      <c r="DDI2567" s="77"/>
      <c r="DDJ2567" s="77"/>
      <c r="DDK2567" s="77"/>
      <c r="DDL2567" s="77"/>
      <c r="DDM2567" s="77"/>
      <c r="DDN2567" s="77"/>
      <c r="DDO2567" s="77"/>
      <c r="DDP2567" s="77"/>
      <c r="DDQ2567" s="77"/>
      <c r="DDR2567" s="77"/>
      <c r="DDS2567" s="77"/>
      <c r="DDT2567" s="77"/>
      <c r="DDU2567" s="77"/>
      <c r="DDV2567" s="77"/>
      <c r="DDW2567" s="77"/>
      <c r="DDX2567" s="77"/>
      <c r="DDY2567" s="77"/>
      <c r="DDZ2567" s="77"/>
      <c r="DEA2567" s="77"/>
      <c r="DEB2567" s="77"/>
      <c r="DEC2567" s="77"/>
      <c r="DED2567" s="77"/>
      <c r="DEE2567" s="77"/>
      <c r="DEF2567" s="77"/>
      <c r="DEG2567" s="77"/>
      <c r="DEH2567" s="77"/>
      <c r="DEI2567" s="77"/>
      <c r="DEJ2567" s="77"/>
      <c r="DEK2567" s="77"/>
      <c r="DEL2567" s="77"/>
      <c r="DEM2567" s="77"/>
      <c r="DEN2567" s="77"/>
      <c r="DEO2567" s="77"/>
      <c r="DEP2567" s="77"/>
      <c r="DEQ2567" s="77"/>
      <c r="DER2567" s="77"/>
      <c r="DES2567" s="77"/>
      <c r="DET2567" s="77"/>
      <c r="DEU2567" s="77"/>
      <c r="DEV2567" s="77"/>
      <c r="DEW2567" s="77"/>
      <c r="DEX2567" s="77"/>
      <c r="DEY2567" s="77"/>
      <c r="DEZ2567" s="77"/>
      <c r="DFA2567" s="77"/>
      <c r="DFB2567" s="77"/>
      <c r="DFC2567" s="77"/>
      <c r="DFD2567" s="77"/>
      <c r="DFE2567" s="77"/>
      <c r="DFF2567" s="77"/>
      <c r="DFG2567" s="77"/>
      <c r="DFH2567" s="77"/>
      <c r="DFI2567" s="77"/>
      <c r="DFJ2567" s="77"/>
      <c r="DFK2567" s="77"/>
      <c r="DFL2567" s="77"/>
      <c r="DFM2567" s="77"/>
      <c r="DFN2567" s="77"/>
      <c r="DFO2567" s="77"/>
      <c r="DFP2567" s="77"/>
      <c r="DFQ2567" s="77"/>
      <c r="DFR2567" s="77"/>
      <c r="DFS2567" s="77"/>
      <c r="DFT2567" s="77"/>
      <c r="DFU2567" s="77"/>
      <c r="DFV2567" s="77"/>
      <c r="DFW2567" s="77"/>
      <c r="DFX2567" s="77"/>
      <c r="DFY2567" s="77"/>
      <c r="DFZ2567" s="77"/>
      <c r="DGA2567" s="77"/>
      <c r="DGB2567" s="77"/>
      <c r="DGC2567" s="77"/>
      <c r="DGD2567" s="77"/>
      <c r="DGE2567" s="77"/>
      <c r="DGF2567" s="77"/>
      <c r="DGG2567" s="77"/>
      <c r="DGH2567" s="77"/>
      <c r="DGI2567" s="77"/>
      <c r="DGJ2567" s="77"/>
      <c r="DGK2567" s="77"/>
      <c r="DGL2567" s="77"/>
      <c r="DGM2567" s="77"/>
      <c r="DGN2567" s="77"/>
      <c r="DGO2567" s="77"/>
      <c r="DGP2567" s="77"/>
      <c r="DGQ2567" s="77"/>
      <c r="DGR2567" s="77"/>
      <c r="DGS2567" s="77"/>
      <c r="DGT2567" s="77"/>
      <c r="DGU2567" s="77"/>
      <c r="DGV2567" s="77"/>
      <c r="DGW2567" s="77"/>
      <c r="DGX2567" s="77"/>
      <c r="DGY2567" s="77"/>
      <c r="DGZ2567" s="77"/>
      <c r="DHA2567" s="77"/>
      <c r="DHB2567" s="77"/>
      <c r="DHC2567" s="77"/>
      <c r="DHD2567" s="77"/>
      <c r="DHE2567" s="77"/>
      <c r="DHF2567" s="77"/>
      <c r="DHG2567" s="77"/>
      <c r="DHH2567" s="77"/>
      <c r="DHI2567" s="77"/>
      <c r="DHJ2567" s="77"/>
      <c r="DHK2567" s="77"/>
      <c r="DHL2567" s="77"/>
      <c r="DHM2567" s="77"/>
      <c r="DHN2567" s="77"/>
      <c r="DHO2567" s="77"/>
      <c r="DHP2567" s="77"/>
      <c r="DHQ2567" s="77"/>
      <c r="DHR2567" s="77"/>
      <c r="DHS2567" s="77"/>
      <c r="DHT2567" s="77"/>
      <c r="DHU2567" s="77"/>
      <c r="DHV2567" s="77"/>
      <c r="DHW2567" s="77"/>
      <c r="DHX2567" s="77"/>
      <c r="DHY2567" s="77"/>
      <c r="DHZ2567" s="77"/>
      <c r="DIA2567" s="77"/>
      <c r="DIB2567" s="77"/>
      <c r="DIC2567" s="77"/>
      <c r="DID2567" s="77"/>
      <c r="DIE2567" s="77"/>
      <c r="DIF2567" s="77"/>
      <c r="DIG2567" s="77"/>
      <c r="DIH2567" s="77"/>
      <c r="DII2567" s="77"/>
      <c r="DIJ2567" s="77"/>
      <c r="DIK2567" s="77"/>
      <c r="DIL2567" s="77"/>
      <c r="DIM2567" s="77"/>
      <c r="DIN2567" s="77"/>
      <c r="DIO2567" s="77"/>
      <c r="DIP2567" s="77"/>
      <c r="DIQ2567" s="77"/>
      <c r="DIR2567" s="77"/>
      <c r="DIS2567" s="77"/>
      <c r="DIT2567" s="77"/>
      <c r="DIU2567" s="77"/>
      <c r="DIV2567" s="77"/>
      <c r="DIW2567" s="77"/>
      <c r="DIX2567" s="77"/>
      <c r="DIY2567" s="77"/>
      <c r="DIZ2567" s="77"/>
      <c r="DJA2567" s="77"/>
      <c r="DJB2567" s="77"/>
      <c r="DJC2567" s="77"/>
      <c r="DJD2567" s="77"/>
      <c r="DJE2567" s="77"/>
      <c r="DJF2567" s="77"/>
      <c r="DJG2567" s="77"/>
      <c r="DJH2567" s="77"/>
      <c r="DJI2567" s="77"/>
      <c r="DJJ2567" s="77"/>
      <c r="DJK2567" s="77"/>
      <c r="DJL2567" s="77"/>
      <c r="DJM2567" s="77"/>
      <c r="DJN2567" s="77"/>
      <c r="DJO2567" s="77"/>
      <c r="DJP2567" s="77"/>
      <c r="DJQ2567" s="77"/>
      <c r="DJR2567" s="77"/>
      <c r="DJS2567" s="77"/>
      <c r="DJT2567" s="77"/>
      <c r="DJU2567" s="77"/>
      <c r="DJV2567" s="77"/>
      <c r="DJW2567" s="77"/>
      <c r="DJX2567" s="77"/>
      <c r="DJY2567" s="77"/>
      <c r="DJZ2567" s="77"/>
      <c r="DKA2567" s="77"/>
      <c r="DKB2567" s="77"/>
      <c r="DKC2567" s="77"/>
      <c r="DKD2567" s="77"/>
      <c r="DKE2567" s="77"/>
      <c r="DKF2567" s="77"/>
      <c r="DKG2567" s="77"/>
      <c r="DKH2567" s="77"/>
      <c r="DKI2567" s="77"/>
      <c r="DKJ2567" s="77"/>
      <c r="DKK2567" s="77"/>
      <c r="DKL2567" s="77"/>
      <c r="DKM2567" s="77"/>
      <c r="DKN2567" s="77"/>
      <c r="DKO2567" s="77"/>
      <c r="DKP2567" s="77"/>
      <c r="DKQ2567" s="77"/>
      <c r="DKR2567" s="77"/>
      <c r="DKS2567" s="77"/>
      <c r="DKT2567" s="77"/>
      <c r="DKU2567" s="77"/>
      <c r="DKV2567" s="77"/>
      <c r="DKW2567" s="77"/>
      <c r="DKX2567" s="77"/>
      <c r="DKY2567" s="77"/>
      <c r="DKZ2567" s="77"/>
      <c r="DLA2567" s="77"/>
      <c r="DLB2567" s="77"/>
      <c r="DLC2567" s="77"/>
      <c r="DLD2567" s="77"/>
      <c r="DLE2567" s="77"/>
      <c r="DLF2567" s="77"/>
      <c r="DLG2567" s="77"/>
      <c r="DLH2567" s="77"/>
      <c r="DLI2567" s="77"/>
      <c r="DLJ2567" s="77"/>
      <c r="DLK2567" s="77"/>
      <c r="DLL2567" s="77"/>
      <c r="DLM2567" s="77"/>
      <c r="DLN2567" s="77"/>
      <c r="DLO2567" s="77"/>
      <c r="DLP2567" s="77"/>
      <c r="DLQ2567" s="77"/>
      <c r="DLR2567" s="77"/>
      <c r="DLS2567" s="77"/>
      <c r="DLT2567" s="77"/>
      <c r="DLU2567" s="77"/>
      <c r="DLV2567" s="77"/>
      <c r="DLW2567" s="77"/>
      <c r="DLX2567" s="77"/>
      <c r="DLY2567" s="77"/>
      <c r="DLZ2567" s="77"/>
      <c r="DMA2567" s="77"/>
      <c r="DMB2567" s="77"/>
      <c r="DMC2567" s="77"/>
      <c r="DMD2567" s="77"/>
      <c r="DME2567" s="77"/>
      <c r="DMF2567" s="77"/>
      <c r="DMG2567" s="77"/>
      <c r="DMH2567" s="77"/>
      <c r="DMI2567" s="77"/>
      <c r="DMJ2567" s="77"/>
      <c r="DMK2567" s="77"/>
      <c r="DML2567" s="77"/>
      <c r="DMM2567" s="77"/>
      <c r="DMN2567" s="77"/>
      <c r="DMO2567" s="77"/>
      <c r="DMP2567" s="77"/>
      <c r="DMQ2567" s="77"/>
      <c r="DMR2567" s="77"/>
      <c r="DMS2567" s="77"/>
      <c r="DMT2567" s="77"/>
      <c r="DMU2567" s="77"/>
      <c r="DMV2567" s="77"/>
      <c r="DMW2567" s="77"/>
      <c r="DMX2567" s="77"/>
      <c r="DMY2567" s="77"/>
      <c r="DMZ2567" s="77"/>
      <c r="DNA2567" s="77"/>
      <c r="DNB2567" s="77"/>
      <c r="DNC2567" s="77"/>
      <c r="DND2567" s="77"/>
      <c r="DNE2567" s="77"/>
      <c r="DNF2567" s="77"/>
      <c r="DNG2567" s="77"/>
      <c r="DNH2567" s="77"/>
      <c r="DNI2567" s="77"/>
      <c r="DNJ2567" s="77"/>
      <c r="DNK2567" s="77"/>
      <c r="DNL2567" s="77"/>
      <c r="DNM2567" s="77"/>
      <c r="DNN2567" s="77"/>
      <c r="DNO2567" s="77"/>
      <c r="DNP2567" s="77"/>
      <c r="DNQ2567" s="77"/>
      <c r="DNR2567" s="77"/>
      <c r="DNS2567" s="77"/>
      <c r="DNT2567" s="77"/>
      <c r="DNU2567" s="77"/>
      <c r="DNV2567" s="77"/>
      <c r="DNW2567" s="77"/>
      <c r="DNX2567" s="77"/>
      <c r="DNY2567" s="77"/>
      <c r="DNZ2567" s="77"/>
      <c r="DOA2567" s="77"/>
      <c r="DOB2567" s="77"/>
      <c r="DOC2567" s="77"/>
      <c r="DOD2567" s="77"/>
      <c r="DOE2567" s="77"/>
      <c r="DOF2567" s="77"/>
      <c r="DOG2567" s="77"/>
      <c r="DOH2567" s="77"/>
      <c r="DOI2567" s="77"/>
      <c r="DOJ2567" s="77"/>
      <c r="DOK2567" s="77"/>
      <c r="DOL2567" s="77"/>
      <c r="DOM2567" s="77"/>
      <c r="DON2567" s="77"/>
      <c r="DOO2567" s="77"/>
      <c r="DOP2567" s="77"/>
      <c r="DOQ2567" s="77"/>
      <c r="DOR2567" s="77"/>
      <c r="DOS2567" s="77"/>
      <c r="DOT2567" s="77"/>
      <c r="DOU2567" s="77"/>
      <c r="DOV2567" s="77"/>
      <c r="DOW2567" s="77"/>
      <c r="DOX2567" s="77"/>
      <c r="DOY2567" s="77"/>
      <c r="DOZ2567" s="77"/>
      <c r="DPA2567" s="77"/>
      <c r="DPB2567" s="77"/>
      <c r="DPC2567" s="77"/>
      <c r="DPD2567" s="77"/>
      <c r="DPE2567" s="77"/>
      <c r="DPF2567" s="77"/>
      <c r="DPG2567" s="77"/>
      <c r="DPH2567" s="77"/>
      <c r="DPI2567" s="77"/>
      <c r="DPJ2567" s="77"/>
      <c r="DPK2567" s="77"/>
      <c r="DPL2567" s="77"/>
      <c r="DPM2567" s="77"/>
      <c r="DPN2567" s="77"/>
      <c r="DPO2567" s="77"/>
      <c r="DPP2567" s="77"/>
      <c r="DPQ2567" s="77"/>
      <c r="DPR2567" s="77"/>
      <c r="DPS2567" s="77"/>
      <c r="DPT2567" s="77"/>
      <c r="DPU2567" s="77"/>
      <c r="DPV2567" s="77"/>
      <c r="DPW2567" s="77"/>
      <c r="DPX2567" s="77"/>
      <c r="DPY2567" s="77"/>
      <c r="DPZ2567" s="77"/>
      <c r="DQA2567" s="77"/>
      <c r="DQB2567" s="77"/>
      <c r="DQC2567" s="77"/>
      <c r="DQD2567" s="77"/>
      <c r="DQE2567" s="77"/>
      <c r="DQF2567" s="77"/>
      <c r="DQG2567" s="77"/>
      <c r="DQH2567" s="77"/>
      <c r="DQI2567" s="77"/>
      <c r="DQJ2567" s="77"/>
      <c r="DQK2567" s="77"/>
      <c r="DQL2567" s="77"/>
      <c r="DQM2567" s="77"/>
      <c r="DQN2567" s="77"/>
      <c r="DQO2567" s="77"/>
      <c r="DQP2567" s="77"/>
      <c r="DQQ2567" s="77"/>
      <c r="DQR2567" s="77"/>
      <c r="DQS2567" s="77"/>
      <c r="DQT2567" s="77"/>
      <c r="DQU2567" s="77"/>
      <c r="DQV2567" s="77"/>
      <c r="DQW2567" s="77"/>
      <c r="DQX2567" s="77"/>
      <c r="DQY2567" s="77"/>
      <c r="DQZ2567" s="77"/>
      <c r="DRA2567" s="77"/>
      <c r="DRB2567" s="77"/>
      <c r="DRC2567" s="77"/>
      <c r="DRD2567" s="77"/>
      <c r="DRE2567" s="77"/>
      <c r="DRF2567" s="77"/>
      <c r="DRG2567" s="77"/>
      <c r="DRH2567" s="77"/>
      <c r="DRI2567" s="77"/>
      <c r="DRJ2567" s="77"/>
      <c r="DRK2567" s="77"/>
      <c r="DRL2567" s="77"/>
      <c r="DRM2567" s="77"/>
      <c r="DRN2567" s="77"/>
      <c r="DRO2567" s="77"/>
      <c r="DRP2567" s="77"/>
      <c r="DRQ2567" s="77"/>
      <c r="DRR2567" s="77"/>
      <c r="DRS2567" s="77"/>
      <c r="DRT2567" s="77"/>
      <c r="DRU2567" s="77"/>
      <c r="DRV2567" s="77"/>
      <c r="DRW2567" s="77"/>
      <c r="DRX2567" s="77"/>
      <c r="DRY2567" s="77"/>
      <c r="DRZ2567" s="77"/>
      <c r="DSA2567" s="77"/>
      <c r="DSB2567" s="77"/>
      <c r="DSC2567" s="77"/>
      <c r="DSD2567" s="77"/>
      <c r="DSE2567" s="77"/>
      <c r="DSF2567" s="77"/>
      <c r="DSG2567" s="77"/>
      <c r="DSH2567" s="77"/>
      <c r="DSI2567" s="77"/>
      <c r="DSJ2567" s="77"/>
      <c r="DSK2567" s="77"/>
      <c r="DSL2567" s="77"/>
      <c r="DSM2567" s="77"/>
      <c r="DSN2567" s="77"/>
      <c r="DSO2567" s="77"/>
      <c r="DSP2567" s="77"/>
      <c r="DSQ2567" s="77"/>
      <c r="DSR2567" s="77"/>
      <c r="DSS2567" s="77"/>
      <c r="DST2567" s="77"/>
      <c r="DSU2567" s="77"/>
      <c r="DSV2567" s="77"/>
      <c r="DSW2567" s="77"/>
      <c r="DSX2567" s="77"/>
      <c r="DSY2567" s="77"/>
      <c r="DSZ2567" s="77"/>
      <c r="DTA2567" s="77"/>
      <c r="DTB2567" s="77"/>
      <c r="DTC2567" s="77"/>
      <c r="DTD2567" s="77"/>
      <c r="DTE2567" s="77"/>
      <c r="DTF2567" s="77"/>
      <c r="DTG2567" s="77"/>
      <c r="DTH2567" s="77"/>
      <c r="DTI2567" s="77"/>
      <c r="DTJ2567" s="77"/>
      <c r="DTK2567" s="77"/>
      <c r="DTL2567" s="77"/>
      <c r="DTM2567" s="77"/>
      <c r="DTN2567" s="77"/>
      <c r="DTO2567" s="77"/>
      <c r="DTP2567" s="77"/>
      <c r="DTQ2567" s="77"/>
      <c r="DTR2567" s="77"/>
      <c r="DTS2567" s="77"/>
      <c r="DTT2567" s="77"/>
      <c r="DTU2567" s="77"/>
      <c r="DTV2567" s="77"/>
      <c r="DTW2567" s="77"/>
      <c r="DTX2567" s="77"/>
      <c r="DTY2567" s="77"/>
      <c r="DTZ2567" s="77"/>
      <c r="DUA2567" s="77"/>
      <c r="DUB2567" s="77"/>
      <c r="DUC2567" s="77"/>
      <c r="DUD2567" s="77"/>
      <c r="DUE2567" s="77"/>
      <c r="DUF2567" s="77"/>
      <c r="DUG2567" s="77"/>
      <c r="DUH2567" s="77"/>
      <c r="DUI2567" s="77"/>
      <c r="DUJ2567" s="77"/>
      <c r="DUK2567" s="77"/>
      <c r="DUL2567" s="77"/>
      <c r="DUM2567" s="77"/>
      <c r="DUN2567" s="77"/>
      <c r="DUO2567" s="77"/>
      <c r="DUP2567" s="77"/>
      <c r="DUQ2567" s="77"/>
      <c r="DUR2567" s="77"/>
      <c r="DUS2567" s="77"/>
      <c r="DUT2567" s="77"/>
      <c r="DUU2567" s="77"/>
      <c r="DUV2567" s="77"/>
      <c r="DUW2567" s="77"/>
      <c r="DUX2567" s="77"/>
      <c r="DUY2567" s="77"/>
      <c r="DUZ2567" s="77"/>
      <c r="DVA2567" s="77"/>
      <c r="DVB2567" s="77"/>
      <c r="DVC2567" s="77"/>
      <c r="DVD2567" s="77"/>
      <c r="DVE2567" s="77"/>
      <c r="DVF2567" s="77"/>
      <c r="DVG2567" s="77"/>
      <c r="DVH2567" s="77"/>
      <c r="DVI2567" s="77"/>
      <c r="DVJ2567" s="77"/>
      <c r="DVK2567" s="77"/>
      <c r="DVL2567" s="77"/>
      <c r="DVM2567" s="77"/>
      <c r="DVN2567" s="77"/>
      <c r="DVO2567" s="77"/>
      <c r="DVP2567" s="77"/>
      <c r="DVQ2567" s="77"/>
      <c r="DVR2567" s="77"/>
      <c r="DVS2567" s="77"/>
      <c r="DVT2567" s="77"/>
      <c r="DVU2567" s="77"/>
      <c r="DVV2567" s="77"/>
      <c r="DVW2567" s="77"/>
      <c r="DVX2567" s="77"/>
      <c r="DVY2567" s="77"/>
      <c r="DVZ2567" s="77"/>
      <c r="DWA2567" s="77"/>
      <c r="DWB2567" s="77"/>
      <c r="DWC2567" s="77"/>
      <c r="DWD2567" s="77"/>
      <c r="DWE2567" s="77"/>
      <c r="DWF2567" s="77"/>
      <c r="DWG2567" s="77"/>
      <c r="DWH2567" s="77"/>
      <c r="DWI2567" s="77"/>
      <c r="DWJ2567" s="77"/>
      <c r="DWK2567" s="77"/>
      <c r="DWL2567" s="77"/>
      <c r="DWM2567" s="77"/>
      <c r="DWN2567" s="77"/>
      <c r="DWO2567" s="77"/>
      <c r="DWP2567" s="77"/>
      <c r="DWQ2567" s="77"/>
      <c r="DWR2567" s="77"/>
      <c r="DWS2567" s="77"/>
      <c r="DWT2567" s="77"/>
      <c r="DWU2567" s="77"/>
      <c r="DWV2567" s="77"/>
      <c r="DWW2567" s="77"/>
      <c r="DWX2567" s="77"/>
      <c r="DWY2567" s="77"/>
      <c r="DWZ2567" s="77"/>
      <c r="DXA2567" s="77"/>
      <c r="DXB2567" s="77"/>
      <c r="DXC2567" s="77"/>
      <c r="DXD2567" s="77"/>
      <c r="DXE2567" s="77"/>
      <c r="DXF2567" s="77"/>
      <c r="DXG2567" s="77"/>
      <c r="DXH2567" s="77"/>
      <c r="DXI2567" s="77"/>
      <c r="DXJ2567" s="77"/>
      <c r="DXK2567" s="77"/>
      <c r="DXL2567" s="77"/>
      <c r="DXM2567" s="77"/>
      <c r="DXN2567" s="77"/>
      <c r="DXO2567" s="77"/>
      <c r="DXP2567" s="77"/>
      <c r="DXQ2567" s="77"/>
      <c r="DXR2567" s="77"/>
      <c r="DXS2567" s="77"/>
      <c r="DXT2567" s="77"/>
      <c r="DXU2567" s="77"/>
      <c r="DXV2567" s="77"/>
      <c r="DXW2567" s="77"/>
      <c r="DXX2567" s="77"/>
      <c r="DXY2567" s="77"/>
      <c r="DXZ2567" s="77"/>
      <c r="DYA2567" s="77"/>
      <c r="DYB2567" s="77"/>
      <c r="DYC2567" s="77"/>
      <c r="DYD2567" s="77"/>
      <c r="DYE2567" s="77"/>
      <c r="DYF2567" s="77"/>
      <c r="DYG2567" s="77"/>
      <c r="DYH2567" s="77"/>
      <c r="DYI2567" s="77"/>
      <c r="DYJ2567" s="77"/>
      <c r="DYK2567" s="77"/>
      <c r="DYL2567" s="77"/>
      <c r="DYM2567" s="77"/>
      <c r="DYN2567" s="77"/>
      <c r="DYO2567" s="77"/>
      <c r="DYP2567" s="77"/>
      <c r="DYQ2567" s="77"/>
      <c r="DYR2567" s="77"/>
      <c r="DYS2567" s="77"/>
      <c r="DYT2567" s="77"/>
      <c r="DYU2567" s="77"/>
      <c r="DYV2567" s="77"/>
      <c r="DYW2567" s="77"/>
      <c r="DYX2567" s="77"/>
      <c r="DYY2567" s="77"/>
      <c r="DYZ2567" s="77"/>
      <c r="DZA2567" s="77"/>
      <c r="DZB2567" s="77"/>
      <c r="DZC2567" s="77"/>
      <c r="DZD2567" s="77"/>
      <c r="DZE2567" s="77"/>
      <c r="DZF2567" s="77"/>
      <c r="DZG2567" s="77"/>
      <c r="DZH2567" s="77"/>
      <c r="DZI2567" s="77"/>
      <c r="DZJ2567" s="77"/>
      <c r="DZK2567" s="77"/>
      <c r="DZL2567" s="77"/>
      <c r="DZM2567" s="77"/>
      <c r="DZN2567" s="77"/>
      <c r="DZO2567" s="77"/>
      <c r="DZP2567" s="77"/>
      <c r="DZQ2567" s="77"/>
      <c r="DZR2567" s="77"/>
      <c r="DZS2567" s="77"/>
      <c r="DZT2567" s="77"/>
      <c r="DZU2567" s="77"/>
      <c r="DZV2567" s="77"/>
      <c r="DZW2567" s="77"/>
      <c r="DZX2567" s="77"/>
      <c r="DZY2567" s="77"/>
      <c r="DZZ2567" s="77"/>
      <c r="EAA2567" s="77"/>
      <c r="EAB2567" s="77"/>
      <c r="EAC2567" s="77"/>
      <c r="EAD2567" s="77"/>
      <c r="EAE2567" s="77"/>
      <c r="EAF2567" s="77"/>
      <c r="EAG2567" s="77"/>
      <c r="EAH2567" s="77"/>
      <c r="EAI2567" s="77"/>
      <c r="EAJ2567" s="77"/>
      <c r="EAK2567" s="77"/>
      <c r="EAL2567" s="77"/>
      <c r="EAM2567" s="77"/>
      <c r="EAN2567" s="77"/>
      <c r="EAO2567" s="77"/>
      <c r="EAP2567" s="77"/>
      <c r="EAQ2567" s="77"/>
      <c r="EAR2567" s="77"/>
      <c r="EAS2567" s="77"/>
      <c r="EAT2567" s="77"/>
      <c r="EAU2567" s="77"/>
      <c r="EAV2567" s="77"/>
      <c r="EAW2567" s="77"/>
      <c r="EAX2567" s="77"/>
      <c r="EAY2567" s="77"/>
      <c r="EAZ2567" s="77"/>
      <c r="EBA2567" s="77"/>
      <c r="EBB2567" s="77"/>
      <c r="EBC2567" s="77"/>
      <c r="EBD2567" s="77"/>
      <c r="EBE2567" s="77"/>
      <c r="EBF2567" s="77"/>
      <c r="EBG2567" s="77"/>
      <c r="EBH2567" s="77"/>
      <c r="EBI2567" s="77"/>
      <c r="EBJ2567" s="77"/>
      <c r="EBK2567" s="77"/>
      <c r="EBL2567" s="77"/>
      <c r="EBM2567" s="77"/>
      <c r="EBN2567" s="77"/>
      <c r="EBO2567" s="77"/>
      <c r="EBP2567" s="77"/>
      <c r="EBQ2567" s="77"/>
      <c r="EBR2567" s="77"/>
      <c r="EBS2567" s="77"/>
      <c r="EBT2567" s="77"/>
      <c r="EBU2567" s="77"/>
      <c r="EBV2567" s="77"/>
      <c r="EBW2567" s="77"/>
      <c r="EBX2567" s="77"/>
      <c r="EBY2567" s="77"/>
      <c r="EBZ2567" s="77"/>
      <c r="ECA2567" s="77"/>
      <c r="ECB2567" s="77"/>
      <c r="ECC2567" s="77"/>
      <c r="ECD2567" s="77"/>
      <c r="ECE2567" s="77"/>
      <c r="ECF2567" s="77"/>
      <c r="ECG2567" s="77"/>
      <c r="ECH2567" s="77"/>
      <c r="ECI2567" s="77"/>
      <c r="ECJ2567" s="77"/>
      <c r="ECK2567" s="77"/>
      <c r="ECL2567" s="77"/>
      <c r="ECM2567" s="77"/>
      <c r="ECN2567" s="77"/>
      <c r="ECO2567" s="77"/>
      <c r="ECP2567" s="77"/>
      <c r="ECQ2567" s="77"/>
      <c r="ECR2567" s="77"/>
      <c r="ECS2567" s="77"/>
      <c r="ECT2567" s="77"/>
      <c r="ECU2567" s="77"/>
      <c r="ECV2567" s="77"/>
      <c r="ECW2567" s="77"/>
      <c r="ECX2567" s="77"/>
      <c r="ECY2567" s="77"/>
      <c r="ECZ2567" s="77"/>
      <c r="EDA2567" s="77"/>
      <c r="EDB2567" s="77"/>
      <c r="EDC2567" s="77"/>
      <c r="EDD2567" s="77"/>
      <c r="EDE2567" s="77"/>
      <c r="EDF2567" s="77"/>
      <c r="EDG2567" s="77"/>
      <c r="EDH2567" s="77"/>
      <c r="EDI2567" s="77"/>
      <c r="EDJ2567" s="77"/>
      <c r="EDK2567" s="77"/>
      <c r="EDL2567" s="77"/>
      <c r="EDM2567" s="77"/>
      <c r="EDN2567" s="77"/>
      <c r="EDO2567" s="77"/>
      <c r="EDP2567" s="77"/>
      <c r="EDQ2567" s="77"/>
      <c r="EDR2567" s="77"/>
      <c r="EDS2567" s="77"/>
      <c r="EDT2567" s="77"/>
      <c r="EDU2567" s="77"/>
      <c r="EDV2567" s="77"/>
      <c r="EDW2567" s="77"/>
      <c r="EDX2567" s="77"/>
      <c r="EDY2567" s="77"/>
      <c r="EDZ2567" s="77"/>
      <c r="EEA2567" s="77"/>
      <c r="EEB2567" s="77"/>
      <c r="EEC2567" s="77"/>
      <c r="EED2567" s="77"/>
      <c r="EEE2567" s="77"/>
      <c r="EEF2567" s="77"/>
      <c r="EEG2567" s="77"/>
      <c r="EEH2567" s="77"/>
      <c r="EEI2567" s="77"/>
      <c r="EEJ2567" s="77"/>
      <c r="EEK2567" s="77"/>
      <c r="EEL2567" s="77"/>
      <c r="EEM2567" s="77"/>
      <c r="EEN2567" s="77"/>
      <c r="EEO2567" s="77"/>
      <c r="EEP2567" s="77"/>
      <c r="EEQ2567" s="77"/>
      <c r="EER2567" s="77"/>
      <c r="EES2567" s="77"/>
      <c r="EET2567" s="77"/>
      <c r="EEU2567" s="77"/>
      <c r="EEV2567" s="77"/>
      <c r="EEW2567" s="77"/>
      <c r="EEX2567" s="77"/>
      <c r="EEY2567" s="77"/>
      <c r="EEZ2567" s="77"/>
      <c r="EFA2567" s="77"/>
      <c r="EFB2567" s="77"/>
      <c r="EFC2567" s="77"/>
      <c r="EFD2567" s="77"/>
      <c r="EFE2567" s="77"/>
      <c r="EFF2567" s="77"/>
      <c r="EFG2567" s="77"/>
      <c r="EFH2567" s="77"/>
      <c r="EFI2567" s="77"/>
      <c r="EFJ2567" s="77"/>
      <c r="EFK2567" s="77"/>
      <c r="EFL2567" s="77"/>
      <c r="EFM2567" s="77"/>
      <c r="EFN2567" s="77"/>
      <c r="EFO2567" s="77"/>
      <c r="EFP2567" s="77"/>
      <c r="EFQ2567" s="77"/>
      <c r="EFR2567" s="77"/>
      <c r="EFS2567" s="77"/>
      <c r="EFT2567" s="77"/>
      <c r="EFU2567" s="77"/>
      <c r="EFV2567" s="77"/>
      <c r="EFW2567" s="77"/>
      <c r="EFX2567" s="77"/>
      <c r="EFY2567" s="77"/>
      <c r="EFZ2567" s="77"/>
      <c r="EGA2567" s="77"/>
      <c r="EGB2567" s="77"/>
      <c r="EGC2567" s="77"/>
      <c r="EGD2567" s="77"/>
      <c r="EGE2567" s="77"/>
      <c r="EGF2567" s="77"/>
      <c r="EGG2567" s="77"/>
      <c r="EGH2567" s="77"/>
      <c r="EGI2567" s="77"/>
      <c r="EGJ2567" s="77"/>
      <c r="EGK2567" s="77"/>
      <c r="EGL2567" s="77"/>
      <c r="EGM2567" s="77"/>
      <c r="EGN2567" s="77"/>
      <c r="EGO2567" s="77"/>
      <c r="EGP2567" s="77"/>
      <c r="EGQ2567" s="77"/>
      <c r="EGR2567" s="77"/>
      <c r="EGS2567" s="77"/>
      <c r="EGT2567" s="77"/>
      <c r="EGU2567" s="77"/>
      <c r="EGV2567" s="77"/>
      <c r="EGW2567" s="77"/>
      <c r="EGX2567" s="77"/>
      <c r="EGY2567" s="77"/>
      <c r="EGZ2567" s="77"/>
      <c r="EHA2567" s="77"/>
      <c r="EHB2567" s="77"/>
      <c r="EHC2567" s="77"/>
      <c r="EHD2567" s="77"/>
      <c r="EHE2567" s="77"/>
      <c r="EHF2567" s="77"/>
      <c r="EHG2567" s="77"/>
      <c r="EHH2567" s="77"/>
      <c r="EHI2567" s="77"/>
      <c r="EHJ2567" s="77"/>
      <c r="EHK2567" s="77"/>
      <c r="EHL2567" s="77"/>
      <c r="EHM2567" s="77"/>
      <c r="EHN2567" s="77"/>
      <c r="EHO2567" s="77"/>
      <c r="EHP2567" s="77"/>
      <c r="EHQ2567" s="77"/>
      <c r="EHR2567" s="77"/>
      <c r="EHS2567" s="77"/>
      <c r="EHT2567" s="77"/>
      <c r="EHU2567" s="77"/>
      <c r="EHV2567" s="77"/>
      <c r="EHW2567" s="77"/>
      <c r="EHX2567" s="77"/>
      <c r="EHY2567" s="77"/>
      <c r="EHZ2567" s="77"/>
      <c r="EIA2567" s="77"/>
      <c r="EIB2567" s="77"/>
      <c r="EIC2567" s="77"/>
      <c r="EID2567" s="77"/>
      <c r="EIE2567" s="77"/>
      <c r="EIF2567" s="77"/>
      <c r="EIG2567" s="77"/>
      <c r="EIH2567" s="77"/>
      <c r="EII2567" s="77"/>
      <c r="EIJ2567" s="77"/>
      <c r="EIK2567" s="77"/>
      <c r="EIL2567" s="77"/>
      <c r="EIM2567" s="77"/>
      <c r="EIN2567" s="77"/>
      <c r="EIO2567" s="77"/>
      <c r="EIP2567" s="77"/>
      <c r="EIQ2567" s="77"/>
      <c r="EIR2567" s="77"/>
      <c r="EIS2567" s="77"/>
      <c r="EIT2567" s="77"/>
      <c r="EIU2567" s="77"/>
      <c r="EIV2567" s="77"/>
      <c r="EIW2567" s="77"/>
      <c r="EIX2567" s="77"/>
      <c r="EIY2567" s="77"/>
      <c r="EIZ2567" s="77"/>
      <c r="EJA2567" s="77"/>
      <c r="EJB2567" s="77"/>
      <c r="EJC2567" s="77"/>
      <c r="EJD2567" s="77"/>
      <c r="EJE2567" s="77"/>
      <c r="EJF2567" s="77"/>
      <c r="EJG2567" s="77"/>
      <c r="EJH2567" s="77"/>
      <c r="EJI2567" s="77"/>
      <c r="EJJ2567" s="77"/>
      <c r="EJK2567" s="77"/>
      <c r="EJL2567" s="77"/>
      <c r="EJM2567" s="77"/>
      <c r="EJN2567" s="77"/>
      <c r="EJO2567" s="77"/>
      <c r="EJP2567" s="77"/>
      <c r="EJQ2567" s="77"/>
      <c r="EJR2567" s="77"/>
      <c r="EJS2567" s="77"/>
      <c r="EJT2567" s="77"/>
      <c r="EJU2567" s="77"/>
      <c r="EJV2567" s="77"/>
      <c r="EJW2567" s="77"/>
      <c r="EJX2567" s="77"/>
      <c r="EJY2567" s="77"/>
      <c r="EJZ2567" s="77"/>
      <c r="EKA2567" s="77"/>
      <c r="EKB2567" s="77"/>
      <c r="EKC2567" s="77"/>
      <c r="EKD2567" s="77"/>
      <c r="EKE2567" s="77"/>
      <c r="EKF2567" s="77"/>
      <c r="EKG2567" s="77"/>
      <c r="EKH2567" s="77"/>
      <c r="EKI2567" s="77"/>
      <c r="EKJ2567" s="77"/>
      <c r="EKK2567" s="77"/>
      <c r="EKL2567" s="77"/>
      <c r="EKM2567" s="77"/>
      <c r="EKN2567" s="77"/>
      <c r="EKO2567" s="77"/>
      <c r="EKP2567" s="77"/>
      <c r="EKQ2567" s="77"/>
      <c r="EKR2567" s="77"/>
      <c r="EKS2567" s="77"/>
      <c r="EKT2567" s="77"/>
      <c r="EKU2567" s="77"/>
      <c r="EKV2567" s="77"/>
      <c r="EKW2567" s="77"/>
      <c r="EKX2567" s="77"/>
      <c r="EKY2567" s="77"/>
      <c r="EKZ2567" s="77"/>
      <c r="ELA2567" s="77"/>
      <c r="ELB2567" s="77"/>
      <c r="ELC2567" s="77"/>
      <c r="ELD2567" s="77"/>
      <c r="ELE2567" s="77"/>
      <c r="ELF2567" s="77"/>
      <c r="ELG2567" s="77"/>
      <c r="ELH2567" s="77"/>
      <c r="ELI2567" s="77"/>
      <c r="ELJ2567" s="77"/>
      <c r="ELK2567" s="77"/>
      <c r="ELL2567" s="77"/>
      <c r="ELM2567" s="77"/>
      <c r="ELN2567" s="77"/>
      <c r="ELO2567" s="77"/>
      <c r="ELP2567" s="77"/>
      <c r="ELQ2567" s="77"/>
      <c r="ELR2567" s="77"/>
      <c r="ELS2567" s="77"/>
      <c r="ELT2567" s="77"/>
      <c r="ELU2567" s="77"/>
      <c r="ELV2567" s="77"/>
      <c r="ELW2567" s="77"/>
      <c r="ELX2567" s="77"/>
      <c r="ELY2567" s="77"/>
      <c r="ELZ2567" s="77"/>
      <c r="EMA2567" s="77"/>
      <c r="EMB2567" s="77"/>
      <c r="EMC2567" s="77"/>
      <c r="EMD2567" s="77"/>
      <c r="EME2567" s="77"/>
      <c r="EMF2567" s="77"/>
      <c r="EMG2567" s="77"/>
      <c r="EMH2567" s="77"/>
      <c r="EMI2567" s="77"/>
      <c r="EMJ2567" s="77"/>
      <c r="EMK2567" s="77"/>
      <c r="EML2567" s="77"/>
      <c r="EMM2567" s="77"/>
      <c r="EMN2567" s="77"/>
      <c r="EMO2567" s="77"/>
      <c r="EMP2567" s="77"/>
      <c r="EMQ2567" s="77"/>
      <c r="EMR2567" s="77"/>
      <c r="EMS2567" s="77"/>
      <c r="EMT2567" s="77"/>
      <c r="EMU2567" s="77"/>
      <c r="EMV2567" s="77"/>
      <c r="EMW2567" s="77"/>
      <c r="EMX2567" s="77"/>
      <c r="EMY2567" s="77"/>
      <c r="EMZ2567" s="77"/>
      <c r="ENA2567" s="77"/>
      <c r="ENB2567" s="77"/>
      <c r="ENC2567" s="77"/>
      <c r="END2567" s="77"/>
      <c r="ENE2567" s="77"/>
      <c r="ENF2567" s="77"/>
      <c r="ENG2567" s="77"/>
      <c r="ENH2567" s="77"/>
      <c r="ENI2567" s="77"/>
      <c r="ENJ2567" s="77"/>
      <c r="ENK2567" s="77"/>
      <c r="ENL2567" s="77"/>
      <c r="ENM2567" s="77"/>
      <c r="ENN2567" s="77"/>
      <c r="ENO2567" s="77"/>
      <c r="ENP2567" s="77"/>
      <c r="ENQ2567" s="77"/>
      <c r="ENR2567" s="77"/>
      <c r="ENS2567" s="77"/>
      <c r="ENT2567" s="77"/>
      <c r="ENU2567" s="77"/>
      <c r="ENV2567" s="77"/>
      <c r="ENW2567" s="77"/>
      <c r="ENX2567" s="77"/>
      <c r="ENY2567" s="77"/>
      <c r="ENZ2567" s="77"/>
      <c r="EOA2567" s="77"/>
      <c r="EOB2567" s="77"/>
      <c r="EOC2567" s="77"/>
      <c r="EOD2567" s="77"/>
      <c r="EOE2567" s="77"/>
      <c r="EOF2567" s="77"/>
      <c r="EOG2567" s="77"/>
      <c r="EOH2567" s="77"/>
      <c r="EOI2567" s="77"/>
      <c r="EOJ2567" s="77"/>
      <c r="EOK2567" s="77"/>
      <c r="EOL2567" s="77"/>
      <c r="EOM2567" s="77"/>
      <c r="EON2567" s="77"/>
      <c r="EOO2567" s="77"/>
      <c r="EOP2567" s="77"/>
      <c r="EOQ2567" s="77"/>
      <c r="EOR2567" s="77"/>
      <c r="EOS2567" s="77"/>
      <c r="EOT2567" s="77"/>
      <c r="EOU2567" s="77"/>
      <c r="EOV2567" s="77"/>
      <c r="EOW2567" s="77"/>
      <c r="EOX2567" s="77"/>
      <c r="EOY2567" s="77"/>
      <c r="EOZ2567" s="77"/>
      <c r="EPA2567" s="77"/>
      <c r="EPB2567" s="77"/>
      <c r="EPC2567" s="77"/>
      <c r="EPD2567" s="77"/>
      <c r="EPE2567" s="77"/>
      <c r="EPF2567" s="77"/>
      <c r="EPG2567" s="77"/>
      <c r="EPH2567" s="77"/>
      <c r="EPI2567" s="77"/>
      <c r="EPJ2567" s="77"/>
      <c r="EPK2567" s="77"/>
      <c r="EPL2567" s="77"/>
      <c r="EPM2567" s="77"/>
      <c r="EPN2567" s="77"/>
      <c r="EPO2567" s="77"/>
      <c r="EPP2567" s="77"/>
      <c r="EPQ2567" s="77"/>
      <c r="EPR2567" s="77"/>
      <c r="EPS2567" s="77"/>
      <c r="EPT2567" s="77"/>
      <c r="EPU2567" s="77"/>
      <c r="EPV2567" s="77"/>
      <c r="EPW2567" s="77"/>
      <c r="EPX2567" s="77"/>
      <c r="EPY2567" s="77"/>
      <c r="EPZ2567" s="77"/>
      <c r="EQA2567" s="77"/>
      <c r="EQB2567" s="77"/>
      <c r="EQC2567" s="77"/>
      <c r="EQD2567" s="77"/>
      <c r="EQE2567" s="77"/>
      <c r="EQF2567" s="77"/>
      <c r="EQG2567" s="77"/>
      <c r="EQH2567" s="77"/>
      <c r="EQI2567" s="77"/>
      <c r="EQJ2567" s="77"/>
      <c r="EQK2567" s="77"/>
      <c r="EQL2567" s="77"/>
      <c r="EQM2567" s="77"/>
      <c r="EQN2567" s="77"/>
      <c r="EQO2567" s="77"/>
      <c r="EQP2567" s="77"/>
      <c r="EQQ2567" s="77"/>
      <c r="EQR2567" s="77"/>
      <c r="EQS2567" s="77"/>
      <c r="EQT2567" s="77"/>
      <c r="EQU2567" s="77"/>
      <c r="EQV2567" s="77"/>
      <c r="EQW2567" s="77"/>
      <c r="EQX2567" s="77"/>
      <c r="EQY2567" s="77"/>
      <c r="EQZ2567" s="77"/>
      <c r="ERA2567" s="77"/>
      <c r="ERB2567" s="77"/>
      <c r="ERC2567" s="77"/>
      <c r="ERD2567" s="77"/>
      <c r="ERE2567" s="77"/>
      <c r="ERF2567" s="77"/>
      <c r="ERG2567" s="77"/>
      <c r="ERH2567" s="77"/>
      <c r="ERI2567" s="77"/>
      <c r="ERJ2567" s="77"/>
      <c r="ERK2567" s="77"/>
      <c r="ERL2567" s="77"/>
      <c r="ERM2567" s="77"/>
      <c r="ERN2567" s="77"/>
      <c r="ERO2567" s="77"/>
      <c r="ERP2567" s="77"/>
      <c r="ERQ2567" s="77"/>
      <c r="ERR2567" s="77"/>
      <c r="ERS2567" s="77"/>
      <c r="ERT2567" s="77"/>
      <c r="ERU2567" s="77"/>
      <c r="ERV2567" s="77"/>
      <c r="ERW2567" s="77"/>
      <c r="ERX2567" s="77"/>
      <c r="ERY2567" s="77"/>
      <c r="ERZ2567" s="77"/>
      <c r="ESA2567" s="77"/>
      <c r="ESB2567" s="77"/>
      <c r="ESC2567" s="77"/>
      <c r="ESD2567" s="77"/>
      <c r="ESE2567" s="77"/>
      <c r="ESF2567" s="77"/>
      <c r="ESG2567" s="77"/>
      <c r="ESH2567" s="77"/>
      <c r="ESI2567" s="77"/>
      <c r="ESJ2567" s="77"/>
      <c r="ESK2567" s="77"/>
      <c r="ESL2567" s="77"/>
      <c r="ESM2567" s="77"/>
      <c r="ESN2567" s="77"/>
      <c r="ESO2567" s="77"/>
      <c r="ESP2567" s="77"/>
      <c r="ESQ2567" s="77"/>
      <c r="ESR2567" s="77"/>
      <c r="ESS2567" s="77"/>
      <c r="EST2567" s="77"/>
      <c r="ESU2567" s="77"/>
      <c r="ESV2567" s="77"/>
      <c r="ESW2567" s="77"/>
      <c r="ESX2567" s="77"/>
      <c r="ESY2567" s="77"/>
      <c r="ESZ2567" s="77"/>
      <c r="ETA2567" s="77"/>
      <c r="ETB2567" s="77"/>
      <c r="ETC2567" s="77"/>
      <c r="ETD2567" s="77"/>
      <c r="ETE2567" s="77"/>
      <c r="ETF2567" s="77"/>
      <c r="ETG2567" s="77"/>
      <c r="ETH2567" s="77"/>
      <c r="ETI2567" s="77"/>
      <c r="ETJ2567" s="77"/>
      <c r="ETK2567" s="77"/>
      <c r="ETL2567" s="77"/>
      <c r="ETM2567" s="77"/>
      <c r="ETN2567" s="77"/>
      <c r="ETO2567" s="77"/>
      <c r="ETP2567" s="77"/>
      <c r="ETQ2567" s="77"/>
      <c r="ETR2567" s="77"/>
      <c r="ETS2567" s="77"/>
      <c r="ETT2567" s="77"/>
      <c r="ETU2567" s="77"/>
      <c r="ETV2567" s="77"/>
      <c r="ETW2567" s="77"/>
      <c r="ETX2567" s="77"/>
      <c r="ETY2567" s="77"/>
      <c r="ETZ2567" s="77"/>
      <c r="EUA2567" s="77"/>
      <c r="EUB2567" s="77"/>
      <c r="EUC2567" s="77"/>
      <c r="EUD2567" s="77"/>
      <c r="EUE2567" s="77"/>
      <c r="EUF2567" s="77"/>
      <c r="EUG2567" s="77"/>
      <c r="EUH2567" s="77"/>
      <c r="EUI2567" s="77"/>
      <c r="EUJ2567" s="77"/>
      <c r="EUK2567" s="77"/>
      <c r="EUL2567" s="77"/>
      <c r="EUM2567" s="77"/>
      <c r="EUN2567" s="77"/>
      <c r="EUO2567" s="77"/>
      <c r="EUP2567" s="77"/>
      <c r="EUQ2567" s="77"/>
      <c r="EUR2567" s="77"/>
      <c r="EUS2567" s="77"/>
      <c r="EUT2567" s="77"/>
      <c r="EUU2567" s="77"/>
      <c r="EUV2567" s="77"/>
      <c r="EUW2567" s="77"/>
      <c r="EUX2567" s="77"/>
      <c r="EUY2567" s="77"/>
      <c r="EUZ2567" s="77"/>
      <c r="EVA2567" s="77"/>
      <c r="EVB2567" s="77"/>
      <c r="EVC2567" s="77"/>
      <c r="EVD2567" s="77"/>
      <c r="EVE2567" s="77"/>
      <c r="EVF2567" s="77"/>
      <c r="EVG2567" s="77"/>
      <c r="EVH2567" s="77"/>
      <c r="EVI2567" s="77"/>
      <c r="EVJ2567" s="77"/>
      <c r="EVK2567" s="77"/>
      <c r="EVL2567" s="77"/>
      <c r="EVM2567" s="77"/>
      <c r="EVN2567" s="77"/>
      <c r="EVO2567" s="77"/>
      <c r="EVP2567" s="77"/>
      <c r="EVQ2567" s="77"/>
      <c r="EVR2567" s="77"/>
      <c r="EVS2567" s="77"/>
      <c r="EVT2567" s="77"/>
      <c r="EVU2567" s="77"/>
      <c r="EVV2567" s="77"/>
      <c r="EVW2567" s="77"/>
      <c r="EVX2567" s="77"/>
      <c r="EVY2567" s="77"/>
      <c r="EVZ2567" s="77"/>
      <c r="EWA2567" s="77"/>
      <c r="EWB2567" s="77"/>
      <c r="EWC2567" s="77"/>
      <c r="EWD2567" s="77"/>
      <c r="EWE2567" s="77"/>
      <c r="EWF2567" s="77"/>
      <c r="EWG2567" s="77"/>
      <c r="EWH2567" s="77"/>
      <c r="EWI2567" s="77"/>
      <c r="EWJ2567" s="77"/>
      <c r="EWK2567" s="77"/>
      <c r="EWL2567" s="77"/>
      <c r="EWM2567" s="77"/>
      <c r="EWN2567" s="77"/>
      <c r="EWO2567" s="77"/>
      <c r="EWP2567" s="77"/>
      <c r="EWQ2567" s="77"/>
      <c r="EWR2567" s="77"/>
      <c r="EWS2567" s="77"/>
      <c r="EWT2567" s="77"/>
      <c r="EWU2567" s="77"/>
      <c r="EWV2567" s="77"/>
      <c r="EWW2567" s="77"/>
      <c r="EWX2567" s="77"/>
      <c r="EWY2567" s="77"/>
      <c r="EWZ2567" s="77"/>
      <c r="EXA2567" s="77"/>
      <c r="EXB2567" s="77"/>
      <c r="EXC2567" s="77"/>
      <c r="EXD2567" s="77"/>
      <c r="EXE2567" s="77"/>
      <c r="EXF2567" s="77"/>
      <c r="EXG2567" s="77"/>
      <c r="EXH2567" s="77"/>
      <c r="EXI2567" s="77"/>
      <c r="EXJ2567" s="77"/>
      <c r="EXK2567" s="77"/>
      <c r="EXL2567" s="77"/>
      <c r="EXM2567" s="77"/>
      <c r="EXN2567" s="77"/>
      <c r="EXO2567" s="77"/>
      <c r="EXP2567" s="77"/>
      <c r="EXQ2567" s="77"/>
      <c r="EXR2567" s="77"/>
      <c r="EXS2567" s="77"/>
      <c r="EXT2567" s="77"/>
      <c r="EXU2567" s="77"/>
      <c r="EXV2567" s="77"/>
      <c r="EXW2567" s="77"/>
      <c r="EXX2567" s="77"/>
      <c r="EXY2567" s="77"/>
      <c r="EXZ2567" s="77"/>
      <c r="EYA2567" s="77"/>
      <c r="EYB2567" s="77"/>
      <c r="EYC2567" s="77"/>
      <c r="EYD2567" s="77"/>
      <c r="EYE2567" s="77"/>
      <c r="EYF2567" s="77"/>
      <c r="EYG2567" s="77"/>
      <c r="EYH2567" s="77"/>
      <c r="EYI2567" s="77"/>
      <c r="EYJ2567" s="77"/>
      <c r="EYK2567" s="77"/>
      <c r="EYL2567" s="77"/>
      <c r="EYM2567" s="77"/>
      <c r="EYN2567" s="77"/>
      <c r="EYO2567" s="77"/>
      <c r="EYP2567" s="77"/>
      <c r="EYQ2567" s="77"/>
      <c r="EYR2567" s="77"/>
      <c r="EYS2567" s="77"/>
      <c r="EYT2567" s="77"/>
      <c r="EYU2567" s="77"/>
      <c r="EYV2567" s="77"/>
      <c r="EYW2567" s="77"/>
      <c r="EYX2567" s="77"/>
      <c r="EYY2567" s="77"/>
      <c r="EYZ2567" s="77"/>
      <c r="EZA2567" s="77"/>
      <c r="EZB2567" s="77"/>
      <c r="EZC2567" s="77"/>
      <c r="EZD2567" s="77"/>
      <c r="EZE2567" s="77"/>
      <c r="EZF2567" s="77"/>
      <c r="EZG2567" s="77"/>
      <c r="EZH2567" s="77"/>
      <c r="EZI2567" s="77"/>
      <c r="EZJ2567" s="77"/>
      <c r="EZK2567" s="77"/>
      <c r="EZL2567" s="77"/>
      <c r="EZM2567" s="77"/>
      <c r="EZN2567" s="77"/>
      <c r="EZO2567" s="77"/>
      <c r="EZP2567" s="77"/>
      <c r="EZQ2567" s="77"/>
      <c r="EZR2567" s="77"/>
      <c r="EZS2567" s="77"/>
      <c r="EZT2567" s="77"/>
      <c r="EZU2567" s="77"/>
      <c r="EZV2567" s="77"/>
      <c r="EZW2567" s="77"/>
      <c r="EZX2567" s="77"/>
      <c r="EZY2567" s="77"/>
      <c r="EZZ2567" s="77"/>
      <c r="FAA2567" s="77"/>
      <c r="FAB2567" s="77"/>
      <c r="FAC2567" s="77"/>
      <c r="FAD2567" s="77"/>
      <c r="FAE2567" s="77"/>
      <c r="FAF2567" s="77"/>
      <c r="FAG2567" s="77"/>
      <c r="FAH2567" s="77"/>
      <c r="FAI2567" s="77"/>
      <c r="FAJ2567" s="77"/>
      <c r="FAK2567" s="77"/>
      <c r="FAL2567" s="77"/>
      <c r="FAM2567" s="77"/>
      <c r="FAN2567" s="77"/>
      <c r="FAO2567" s="77"/>
      <c r="FAP2567" s="77"/>
      <c r="FAQ2567" s="77"/>
      <c r="FAR2567" s="77"/>
      <c r="FAS2567" s="77"/>
      <c r="FAT2567" s="77"/>
      <c r="FAU2567" s="77"/>
      <c r="FAV2567" s="77"/>
      <c r="FAW2567" s="77"/>
      <c r="FAX2567" s="77"/>
      <c r="FAY2567" s="77"/>
      <c r="FAZ2567" s="77"/>
      <c r="FBA2567" s="77"/>
      <c r="FBB2567" s="77"/>
      <c r="FBC2567" s="77"/>
      <c r="FBD2567" s="77"/>
      <c r="FBE2567" s="77"/>
      <c r="FBF2567" s="77"/>
      <c r="FBG2567" s="77"/>
      <c r="FBH2567" s="77"/>
      <c r="FBI2567" s="77"/>
      <c r="FBJ2567" s="77"/>
      <c r="FBK2567" s="77"/>
      <c r="FBL2567" s="77"/>
      <c r="FBM2567" s="77"/>
      <c r="FBN2567" s="77"/>
      <c r="FBO2567" s="77"/>
      <c r="FBP2567" s="77"/>
      <c r="FBQ2567" s="77"/>
      <c r="FBR2567" s="77"/>
      <c r="FBS2567" s="77"/>
      <c r="FBT2567" s="77"/>
      <c r="FBU2567" s="77"/>
      <c r="FBV2567" s="77"/>
      <c r="FBW2567" s="77"/>
      <c r="FBX2567" s="77"/>
      <c r="FBY2567" s="77"/>
      <c r="FBZ2567" s="77"/>
      <c r="FCA2567" s="77"/>
      <c r="FCB2567" s="77"/>
      <c r="FCC2567" s="77"/>
      <c r="FCD2567" s="77"/>
      <c r="FCE2567" s="77"/>
      <c r="FCF2567" s="77"/>
      <c r="FCG2567" s="77"/>
      <c r="FCH2567" s="77"/>
      <c r="FCI2567" s="77"/>
      <c r="FCJ2567" s="77"/>
      <c r="FCK2567" s="77"/>
      <c r="FCL2567" s="77"/>
      <c r="FCM2567" s="77"/>
      <c r="FCN2567" s="77"/>
      <c r="FCO2567" s="77"/>
      <c r="FCP2567" s="77"/>
      <c r="FCQ2567" s="77"/>
      <c r="FCR2567" s="77"/>
      <c r="FCS2567" s="77"/>
      <c r="FCT2567" s="77"/>
      <c r="FCU2567" s="77"/>
      <c r="FCV2567" s="77"/>
      <c r="FCW2567" s="77"/>
      <c r="FCX2567" s="77"/>
      <c r="FCY2567" s="77"/>
      <c r="FCZ2567" s="77"/>
      <c r="FDA2567" s="77"/>
      <c r="FDB2567" s="77"/>
      <c r="FDC2567" s="77"/>
      <c r="FDD2567" s="77"/>
      <c r="FDE2567" s="77"/>
      <c r="FDF2567" s="77"/>
      <c r="FDG2567" s="77"/>
      <c r="FDH2567" s="77"/>
      <c r="FDI2567" s="77"/>
      <c r="FDJ2567" s="77"/>
      <c r="FDK2567" s="77"/>
      <c r="FDL2567" s="77"/>
      <c r="FDM2567" s="77"/>
      <c r="FDN2567" s="77"/>
      <c r="FDO2567" s="77"/>
      <c r="FDP2567" s="77"/>
      <c r="FDQ2567" s="77"/>
      <c r="FDR2567" s="77"/>
      <c r="FDS2567" s="77"/>
      <c r="FDT2567" s="77"/>
      <c r="FDU2567" s="77"/>
      <c r="FDV2567" s="77"/>
      <c r="FDW2567" s="77"/>
      <c r="FDX2567" s="77"/>
      <c r="FDY2567" s="77"/>
      <c r="FDZ2567" s="77"/>
      <c r="FEA2567" s="77"/>
      <c r="FEB2567" s="77"/>
      <c r="FEC2567" s="77"/>
      <c r="FED2567" s="77"/>
      <c r="FEE2567" s="77"/>
      <c r="FEF2567" s="77"/>
      <c r="FEG2567" s="77"/>
      <c r="FEH2567" s="77"/>
      <c r="FEI2567" s="77"/>
      <c r="FEJ2567" s="77"/>
      <c r="FEK2567" s="77"/>
      <c r="FEL2567" s="77"/>
      <c r="FEM2567" s="77"/>
      <c r="FEN2567" s="77"/>
      <c r="FEO2567" s="77"/>
      <c r="FEP2567" s="77"/>
      <c r="FEQ2567" s="77"/>
      <c r="FER2567" s="77"/>
      <c r="FES2567" s="77"/>
      <c r="FET2567" s="77"/>
      <c r="FEU2567" s="77"/>
      <c r="FEV2567" s="77"/>
      <c r="FEW2567" s="77"/>
      <c r="FEX2567" s="77"/>
      <c r="FEY2567" s="77"/>
      <c r="FEZ2567" s="77"/>
      <c r="FFA2567" s="77"/>
      <c r="FFB2567" s="77"/>
      <c r="FFC2567" s="77"/>
      <c r="FFD2567" s="77"/>
      <c r="FFE2567" s="77"/>
      <c r="FFF2567" s="77"/>
      <c r="FFG2567" s="77"/>
      <c r="FFH2567" s="77"/>
      <c r="FFI2567" s="77"/>
      <c r="FFJ2567" s="77"/>
      <c r="FFK2567" s="77"/>
      <c r="FFL2567" s="77"/>
      <c r="FFM2567" s="77"/>
      <c r="FFN2567" s="77"/>
      <c r="FFO2567" s="77"/>
      <c r="FFP2567" s="77"/>
      <c r="FFQ2567" s="77"/>
      <c r="FFR2567" s="77"/>
      <c r="FFS2567" s="77"/>
      <c r="FFT2567" s="77"/>
      <c r="FFU2567" s="77"/>
      <c r="FFV2567" s="77"/>
      <c r="FFW2567" s="77"/>
      <c r="FFX2567" s="77"/>
      <c r="FFY2567" s="77"/>
      <c r="FFZ2567" s="77"/>
      <c r="FGA2567" s="77"/>
      <c r="FGB2567" s="77"/>
      <c r="FGC2567" s="77"/>
      <c r="FGD2567" s="77"/>
      <c r="FGE2567" s="77"/>
      <c r="FGF2567" s="77"/>
      <c r="FGG2567" s="77"/>
      <c r="FGH2567" s="77"/>
      <c r="FGI2567" s="77"/>
      <c r="FGJ2567" s="77"/>
      <c r="FGK2567" s="77"/>
      <c r="FGL2567" s="77"/>
      <c r="FGM2567" s="77"/>
      <c r="FGN2567" s="77"/>
      <c r="FGO2567" s="77"/>
      <c r="FGP2567" s="77"/>
      <c r="FGQ2567" s="77"/>
      <c r="FGR2567" s="77"/>
      <c r="FGS2567" s="77"/>
      <c r="FGT2567" s="77"/>
      <c r="FGU2567" s="77"/>
      <c r="FGV2567" s="77"/>
      <c r="FGW2567" s="77"/>
      <c r="FGX2567" s="77"/>
      <c r="FGY2567" s="77"/>
      <c r="FGZ2567" s="77"/>
      <c r="FHA2567" s="77"/>
      <c r="FHB2567" s="77"/>
      <c r="FHC2567" s="77"/>
      <c r="FHD2567" s="77"/>
      <c r="FHE2567" s="77"/>
      <c r="FHF2567" s="77"/>
      <c r="FHG2567" s="77"/>
      <c r="FHH2567" s="77"/>
      <c r="FHI2567" s="77"/>
      <c r="FHJ2567" s="77"/>
      <c r="FHK2567" s="77"/>
      <c r="FHL2567" s="77"/>
      <c r="FHM2567" s="77"/>
      <c r="FHN2567" s="77"/>
      <c r="FHO2567" s="77"/>
      <c r="FHP2567" s="77"/>
      <c r="FHQ2567" s="77"/>
      <c r="FHR2567" s="77"/>
      <c r="FHS2567" s="77"/>
      <c r="FHT2567" s="77"/>
      <c r="FHU2567" s="77"/>
      <c r="FHV2567" s="77"/>
      <c r="FHW2567" s="77"/>
      <c r="FHX2567" s="77"/>
      <c r="FHY2567" s="77"/>
      <c r="FHZ2567" s="77"/>
      <c r="FIA2567" s="77"/>
      <c r="FIB2567" s="77"/>
      <c r="FIC2567" s="77"/>
      <c r="FID2567" s="77"/>
      <c r="FIE2567" s="77"/>
      <c r="FIF2567" s="77"/>
      <c r="FIG2567" s="77"/>
      <c r="FIH2567" s="77"/>
      <c r="FII2567" s="77"/>
      <c r="FIJ2567" s="77"/>
      <c r="FIK2567" s="77"/>
      <c r="FIL2567" s="77"/>
      <c r="FIM2567" s="77"/>
      <c r="FIN2567" s="77"/>
      <c r="FIO2567" s="77"/>
      <c r="FIP2567" s="77"/>
      <c r="FIQ2567" s="77"/>
      <c r="FIR2567" s="77"/>
      <c r="FIS2567" s="77"/>
      <c r="FIT2567" s="77"/>
      <c r="FIU2567" s="77"/>
      <c r="FIV2567" s="77"/>
      <c r="FIW2567" s="77"/>
      <c r="FIX2567" s="77"/>
      <c r="FIY2567" s="77"/>
      <c r="FIZ2567" s="77"/>
      <c r="FJA2567" s="77"/>
      <c r="FJB2567" s="77"/>
      <c r="FJC2567" s="77"/>
      <c r="FJD2567" s="77"/>
      <c r="FJE2567" s="77"/>
      <c r="FJF2567" s="77"/>
      <c r="FJG2567" s="77"/>
      <c r="FJH2567" s="77"/>
      <c r="FJI2567" s="77"/>
      <c r="FJJ2567" s="77"/>
      <c r="FJK2567" s="77"/>
      <c r="FJL2567" s="77"/>
      <c r="FJM2567" s="77"/>
      <c r="FJN2567" s="77"/>
      <c r="FJO2567" s="77"/>
      <c r="FJP2567" s="77"/>
      <c r="FJQ2567" s="77"/>
      <c r="FJR2567" s="77"/>
      <c r="FJS2567" s="77"/>
      <c r="FJT2567" s="77"/>
      <c r="FJU2567" s="77"/>
      <c r="FJV2567" s="77"/>
      <c r="FJW2567" s="77"/>
      <c r="FJX2567" s="77"/>
      <c r="FJY2567" s="77"/>
      <c r="FJZ2567" s="77"/>
      <c r="FKA2567" s="77"/>
      <c r="FKB2567" s="77"/>
      <c r="FKC2567" s="77"/>
      <c r="FKD2567" s="77"/>
      <c r="FKE2567" s="77"/>
      <c r="FKF2567" s="77"/>
      <c r="FKG2567" s="77"/>
      <c r="FKH2567" s="77"/>
      <c r="FKI2567" s="77"/>
      <c r="FKJ2567" s="77"/>
      <c r="FKK2567" s="77"/>
      <c r="FKL2567" s="77"/>
      <c r="FKM2567" s="77"/>
      <c r="FKN2567" s="77"/>
      <c r="FKO2567" s="77"/>
      <c r="FKP2567" s="77"/>
      <c r="FKQ2567" s="77"/>
      <c r="FKR2567" s="77"/>
      <c r="FKS2567" s="77"/>
      <c r="FKT2567" s="77"/>
      <c r="FKU2567" s="77"/>
      <c r="FKV2567" s="77"/>
      <c r="FKW2567" s="77"/>
      <c r="FKX2567" s="77"/>
      <c r="FKY2567" s="77"/>
      <c r="FKZ2567" s="77"/>
      <c r="FLA2567" s="77"/>
      <c r="FLB2567" s="77"/>
      <c r="FLC2567" s="77"/>
      <c r="FLD2567" s="77"/>
      <c r="FLE2567" s="77"/>
      <c r="FLF2567" s="77"/>
      <c r="FLG2567" s="77"/>
      <c r="FLH2567" s="77"/>
      <c r="FLI2567" s="77"/>
      <c r="FLJ2567" s="77"/>
      <c r="FLK2567" s="77"/>
      <c r="FLL2567" s="77"/>
      <c r="FLM2567" s="77"/>
      <c r="FLN2567" s="77"/>
      <c r="FLO2567" s="77"/>
      <c r="FLP2567" s="77"/>
      <c r="FLQ2567" s="77"/>
      <c r="FLR2567" s="77"/>
      <c r="FLS2567" s="77"/>
      <c r="FLT2567" s="77"/>
      <c r="FLU2567" s="77"/>
      <c r="FLV2567" s="77"/>
      <c r="FLW2567" s="77"/>
      <c r="FLX2567" s="77"/>
      <c r="FLY2567" s="77"/>
      <c r="FLZ2567" s="77"/>
      <c r="FMA2567" s="77"/>
      <c r="FMB2567" s="77"/>
      <c r="FMC2567" s="77"/>
      <c r="FMD2567" s="77"/>
      <c r="FME2567" s="77"/>
      <c r="FMF2567" s="77"/>
      <c r="FMG2567" s="77"/>
      <c r="FMH2567" s="77"/>
      <c r="FMI2567" s="77"/>
      <c r="FMJ2567" s="77"/>
      <c r="FMK2567" s="77"/>
      <c r="FML2567" s="77"/>
      <c r="FMM2567" s="77"/>
      <c r="FMN2567" s="77"/>
      <c r="FMO2567" s="77"/>
      <c r="FMP2567" s="77"/>
      <c r="FMQ2567" s="77"/>
      <c r="FMR2567" s="77"/>
      <c r="FMS2567" s="77"/>
      <c r="FMT2567" s="77"/>
      <c r="FMU2567" s="77"/>
      <c r="FMV2567" s="77"/>
      <c r="FMW2567" s="77"/>
      <c r="FMX2567" s="77"/>
      <c r="FMY2567" s="77"/>
      <c r="FMZ2567" s="77"/>
      <c r="FNA2567" s="77"/>
      <c r="FNB2567" s="77"/>
      <c r="FNC2567" s="77"/>
      <c r="FND2567" s="77"/>
      <c r="FNE2567" s="77"/>
      <c r="FNF2567" s="77"/>
      <c r="FNG2567" s="77"/>
      <c r="FNH2567" s="77"/>
      <c r="FNI2567" s="77"/>
      <c r="FNJ2567" s="77"/>
      <c r="FNK2567" s="77"/>
      <c r="FNL2567" s="77"/>
      <c r="FNM2567" s="77"/>
      <c r="FNN2567" s="77"/>
      <c r="FNO2567" s="77"/>
      <c r="FNP2567" s="77"/>
      <c r="FNQ2567" s="77"/>
      <c r="FNR2567" s="77"/>
      <c r="FNS2567" s="77"/>
      <c r="FNT2567" s="77"/>
      <c r="FNU2567" s="77"/>
      <c r="FNV2567" s="77"/>
      <c r="FNW2567" s="77"/>
      <c r="FNX2567" s="77"/>
      <c r="FNY2567" s="77"/>
      <c r="FNZ2567" s="77"/>
      <c r="FOA2567" s="77"/>
      <c r="FOB2567" s="77"/>
      <c r="FOC2567" s="77"/>
      <c r="FOD2567" s="77"/>
      <c r="FOE2567" s="77"/>
      <c r="FOF2567" s="77"/>
      <c r="FOG2567" s="77"/>
      <c r="FOH2567" s="77"/>
      <c r="FOI2567" s="77"/>
      <c r="FOJ2567" s="77"/>
      <c r="FOK2567" s="77"/>
      <c r="FOL2567" s="77"/>
      <c r="FOM2567" s="77"/>
      <c r="FON2567" s="77"/>
      <c r="FOO2567" s="77"/>
      <c r="FOP2567" s="77"/>
      <c r="FOQ2567" s="77"/>
      <c r="FOR2567" s="77"/>
      <c r="FOS2567" s="77"/>
      <c r="FOT2567" s="77"/>
      <c r="FOU2567" s="77"/>
      <c r="FOV2567" s="77"/>
      <c r="FOW2567" s="77"/>
      <c r="FOX2567" s="77"/>
      <c r="FOY2567" s="77"/>
      <c r="FOZ2567" s="77"/>
      <c r="FPA2567" s="77"/>
      <c r="FPB2567" s="77"/>
      <c r="FPC2567" s="77"/>
      <c r="FPD2567" s="77"/>
      <c r="FPE2567" s="77"/>
      <c r="FPF2567" s="77"/>
      <c r="FPG2567" s="77"/>
      <c r="FPH2567" s="77"/>
      <c r="FPI2567" s="77"/>
      <c r="FPJ2567" s="77"/>
      <c r="FPK2567" s="77"/>
      <c r="FPL2567" s="77"/>
      <c r="FPM2567" s="77"/>
      <c r="FPN2567" s="77"/>
      <c r="FPO2567" s="77"/>
      <c r="FPP2567" s="77"/>
      <c r="FPQ2567" s="77"/>
      <c r="FPR2567" s="77"/>
      <c r="FPS2567" s="77"/>
      <c r="FPT2567" s="77"/>
      <c r="FPU2567" s="77"/>
      <c r="FPV2567" s="77"/>
      <c r="FPW2567" s="77"/>
      <c r="FPX2567" s="77"/>
      <c r="FPY2567" s="77"/>
      <c r="FPZ2567" s="77"/>
      <c r="FQA2567" s="77"/>
      <c r="FQB2567" s="77"/>
      <c r="FQC2567" s="77"/>
      <c r="FQD2567" s="77"/>
      <c r="FQE2567" s="77"/>
      <c r="FQF2567" s="77"/>
      <c r="FQG2567" s="77"/>
      <c r="FQH2567" s="77"/>
      <c r="FQI2567" s="77"/>
      <c r="FQJ2567" s="77"/>
      <c r="FQK2567" s="77"/>
      <c r="FQL2567" s="77"/>
      <c r="FQM2567" s="77"/>
      <c r="FQN2567" s="77"/>
      <c r="FQO2567" s="77"/>
      <c r="FQP2567" s="77"/>
      <c r="FQQ2567" s="77"/>
      <c r="FQR2567" s="77"/>
      <c r="FQS2567" s="77"/>
      <c r="FQT2567" s="77"/>
      <c r="FQU2567" s="77"/>
      <c r="FQV2567" s="77"/>
      <c r="FQW2567" s="77"/>
      <c r="FQX2567" s="77"/>
      <c r="FQY2567" s="77"/>
      <c r="FQZ2567" s="77"/>
      <c r="FRA2567" s="77"/>
      <c r="FRB2567" s="77"/>
      <c r="FRC2567" s="77"/>
      <c r="FRD2567" s="77"/>
      <c r="FRE2567" s="77"/>
      <c r="FRF2567" s="77"/>
      <c r="FRG2567" s="77"/>
      <c r="FRH2567" s="77"/>
      <c r="FRI2567" s="77"/>
      <c r="FRJ2567" s="77"/>
      <c r="FRK2567" s="77"/>
      <c r="FRL2567" s="77"/>
      <c r="FRM2567" s="77"/>
      <c r="FRN2567" s="77"/>
      <c r="FRO2567" s="77"/>
      <c r="FRP2567" s="77"/>
      <c r="FRQ2567" s="77"/>
      <c r="FRR2567" s="77"/>
      <c r="FRS2567" s="77"/>
      <c r="FRT2567" s="77"/>
      <c r="FRU2567" s="77"/>
      <c r="FRV2567" s="77"/>
      <c r="FRW2567" s="77"/>
      <c r="FRX2567" s="77"/>
      <c r="FRY2567" s="77"/>
      <c r="FRZ2567" s="77"/>
      <c r="FSA2567" s="77"/>
      <c r="FSB2567" s="77"/>
      <c r="FSC2567" s="77"/>
      <c r="FSD2567" s="77"/>
      <c r="FSE2567" s="77"/>
      <c r="FSF2567" s="77"/>
      <c r="FSG2567" s="77"/>
      <c r="FSH2567" s="77"/>
      <c r="FSI2567" s="77"/>
      <c r="FSJ2567" s="77"/>
      <c r="FSK2567" s="77"/>
      <c r="FSL2567" s="77"/>
      <c r="FSM2567" s="77"/>
      <c r="FSN2567" s="77"/>
      <c r="FSO2567" s="77"/>
      <c r="FSP2567" s="77"/>
      <c r="FSQ2567" s="77"/>
      <c r="FSR2567" s="77"/>
      <c r="FSS2567" s="77"/>
      <c r="FST2567" s="77"/>
      <c r="FSU2567" s="77"/>
      <c r="FSV2567" s="77"/>
      <c r="FSW2567" s="77"/>
      <c r="FSX2567" s="77"/>
      <c r="FSY2567" s="77"/>
      <c r="FSZ2567" s="77"/>
      <c r="FTA2567" s="77"/>
      <c r="FTB2567" s="77"/>
      <c r="FTC2567" s="77"/>
      <c r="FTD2567" s="77"/>
      <c r="FTE2567" s="77"/>
      <c r="FTF2567" s="77"/>
      <c r="FTG2567" s="77"/>
      <c r="FTH2567" s="77"/>
      <c r="FTI2567" s="77"/>
      <c r="FTJ2567" s="77"/>
      <c r="FTK2567" s="77"/>
      <c r="FTL2567" s="77"/>
      <c r="FTM2567" s="77"/>
      <c r="FTN2567" s="77"/>
      <c r="FTO2567" s="77"/>
      <c r="FTP2567" s="77"/>
      <c r="FTQ2567" s="77"/>
      <c r="FTR2567" s="77"/>
      <c r="FTS2567" s="77"/>
      <c r="FTT2567" s="77"/>
      <c r="FTU2567" s="77"/>
      <c r="FTV2567" s="77"/>
      <c r="FTW2567" s="77"/>
      <c r="FTX2567" s="77"/>
      <c r="FTY2567" s="77"/>
      <c r="FTZ2567" s="77"/>
      <c r="FUA2567" s="77"/>
      <c r="FUB2567" s="77"/>
      <c r="FUC2567" s="77"/>
      <c r="FUD2567" s="77"/>
      <c r="FUE2567" s="77"/>
      <c r="FUF2567" s="77"/>
      <c r="FUG2567" s="77"/>
      <c r="FUH2567" s="77"/>
      <c r="FUI2567" s="77"/>
      <c r="FUJ2567" s="77"/>
      <c r="FUK2567" s="77"/>
      <c r="FUL2567" s="77"/>
      <c r="FUM2567" s="77"/>
      <c r="FUN2567" s="77"/>
      <c r="FUO2567" s="77"/>
      <c r="FUP2567" s="77"/>
      <c r="FUQ2567" s="77"/>
      <c r="FUR2567" s="77"/>
      <c r="FUS2567" s="77"/>
      <c r="FUT2567" s="77"/>
      <c r="FUU2567" s="77"/>
      <c r="FUV2567" s="77"/>
      <c r="FUW2567" s="77"/>
      <c r="FUX2567" s="77"/>
      <c r="FUY2567" s="77"/>
      <c r="FUZ2567" s="77"/>
      <c r="FVA2567" s="77"/>
      <c r="FVB2567" s="77"/>
      <c r="FVC2567" s="77"/>
      <c r="FVD2567" s="77"/>
      <c r="FVE2567" s="77"/>
      <c r="FVF2567" s="77"/>
      <c r="FVG2567" s="77"/>
      <c r="FVH2567" s="77"/>
      <c r="FVI2567" s="77"/>
      <c r="FVJ2567" s="77"/>
      <c r="FVK2567" s="77"/>
      <c r="FVL2567" s="77"/>
      <c r="FVM2567" s="77"/>
      <c r="FVN2567" s="77"/>
      <c r="FVO2567" s="77"/>
      <c r="FVP2567" s="77"/>
      <c r="FVQ2567" s="77"/>
      <c r="FVR2567" s="77"/>
      <c r="FVS2567" s="77"/>
      <c r="FVT2567" s="77"/>
      <c r="FVU2567" s="77"/>
      <c r="FVV2567" s="77"/>
      <c r="FVW2567" s="77"/>
      <c r="FVX2567" s="77"/>
      <c r="FVY2567" s="77"/>
      <c r="FVZ2567" s="77"/>
      <c r="FWA2567" s="77"/>
      <c r="FWB2567" s="77"/>
      <c r="FWC2567" s="77"/>
      <c r="FWD2567" s="77"/>
      <c r="FWE2567" s="77"/>
      <c r="FWF2567" s="77"/>
      <c r="FWG2567" s="77"/>
      <c r="FWH2567" s="77"/>
      <c r="FWI2567" s="77"/>
      <c r="FWJ2567" s="77"/>
      <c r="FWK2567" s="77"/>
      <c r="FWL2567" s="77"/>
      <c r="FWM2567" s="77"/>
      <c r="FWN2567" s="77"/>
      <c r="FWO2567" s="77"/>
      <c r="FWP2567" s="77"/>
      <c r="FWQ2567" s="77"/>
      <c r="FWR2567" s="77"/>
      <c r="FWS2567" s="77"/>
      <c r="FWT2567" s="77"/>
      <c r="FWU2567" s="77"/>
      <c r="FWV2567" s="77"/>
      <c r="FWW2567" s="77"/>
      <c r="FWX2567" s="77"/>
      <c r="FWY2567" s="77"/>
      <c r="FWZ2567" s="77"/>
      <c r="FXA2567" s="77"/>
      <c r="FXB2567" s="77"/>
      <c r="FXC2567" s="77"/>
      <c r="FXD2567" s="77"/>
      <c r="FXE2567" s="77"/>
      <c r="FXF2567" s="77"/>
      <c r="FXG2567" s="77"/>
      <c r="FXH2567" s="77"/>
      <c r="FXI2567" s="77"/>
      <c r="FXJ2567" s="77"/>
      <c r="FXK2567" s="77"/>
      <c r="FXL2567" s="77"/>
      <c r="FXM2567" s="77"/>
      <c r="FXN2567" s="77"/>
      <c r="FXO2567" s="77"/>
      <c r="FXP2567" s="77"/>
      <c r="FXQ2567" s="77"/>
      <c r="FXR2567" s="77"/>
      <c r="FXS2567" s="77"/>
      <c r="FXT2567" s="77"/>
      <c r="FXU2567" s="77"/>
      <c r="FXV2567" s="77"/>
      <c r="FXW2567" s="77"/>
      <c r="FXX2567" s="77"/>
      <c r="FXY2567" s="77"/>
      <c r="FXZ2567" s="77"/>
      <c r="FYA2567" s="77"/>
      <c r="FYB2567" s="77"/>
      <c r="FYC2567" s="77"/>
      <c r="FYD2567" s="77"/>
      <c r="FYE2567" s="77"/>
      <c r="FYF2567" s="77"/>
      <c r="FYG2567" s="77"/>
      <c r="FYH2567" s="77"/>
      <c r="FYI2567" s="77"/>
      <c r="FYJ2567" s="77"/>
      <c r="FYK2567" s="77"/>
      <c r="FYL2567" s="77"/>
      <c r="FYM2567" s="77"/>
      <c r="FYN2567" s="77"/>
      <c r="FYO2567" s="77"/>
      <c r="FYP2567" s="77"/>
      <c r="FYQ2567" s="77"/>
      <c r="FYR2567" s="77"/>
      <c r="FYS2567" s="77"/>
      <c r="FYT2567" s="77"/>
      <c r="FYU2567" s="77"/>
      <c r="FYV2567" s="77"/>
      <c r="FYW2567" s="77"/>
      <c r="FYX2567" s="77"/>
      <c r="FYY2567" s="77"/>
      <c r="FYZ2567" s="77"/>
      <c r="FZA2567" s="77"/>
      <c r="FZB2567" s="77"/>
      <c r="FZC2567" s="77"/>
      <c r="FZD2567" s="77"/>
      <c r="FZE2567" s="77"/>
      <c r="FZF2567" s="77"/>
      <c r="FZG2567" s="77"/>
      <c r="FZH2567" s="77"/>
      <c r="FZI2567" s="77"/>
      <c r="FZJ2567" s="77"/>
      <c r="FZK2567" s="77"/>
      <c r="FZL2567" s="77"/>
      <c r="FZM2567" s="77"/>
      <c r="FZN2567" s="77"/>
      <c r="FZO2567" s="77"/>
      <c r="FZP2567" s="77"/>
      <c r="FZQ2567" s="77"/>
      <c r="FZR2567" s="77"/>
      <c r="FZS2567" s="77"/>
      <c r="FZT2567" s="77"/>
      <c r="FZU2567" s="77"/>
      <c r="FZV2567" s="77"/>
      <c r="FZW2567" s="77"/>
      <c r="FZX2567" s="77"/>
      <c r="FZY2567" s="77"/>
      <c r="FZZ2567" s="77"/>
      <c r="GAA2567" s="77"/>
      <c r="GAB2567" s="77"/>
      <c r="GAC2567" s="77"/>
      <c r="GAD2567" s="77"/>
      <c r="GAE2567" s="77"/>
      <c r="GAF2567" s="77"/>
      <c r="GAG2567" s="77"/>
      <c r="GAH2567" s="77"/>
      <c r="GAI2567" s="77"/>
      <c r="GAJ2567" s="77"/>
      <c r="GAK2567" s="77"/>
      <c r="GAL2567" s="77"/>
      <c r="GAM2567" s="77"/>
      <c r="GAN2567" s="77"/>
      <c r="GAO2567" s="77"/>
      <c r="GAP2567" s="77"/>
      <c r="GAQ2567" s="77"/>
      <c r="GAR2567" s="77"/>
      <c r="GAS2567" s="77"/>
      <c r="GAT2567" s="77"/>
      <c r="GAU2567" s="77"/>
      <c r="GAV2567" s="77"/>
      <c r="GAW2567" s="77"/>
      <c r="GAX2567" s="77"/>
      <c r="GAY2567" s="77"/>
      <c r="GAZ2567" s="77"/>
      <c r="GBA2567" s="77"/>
      <c r="GBB2567" s="77"/>
      <c r="GBC2567" s="77"/>
      <c r="GBD2567" s="77"/>
      <c r="GBE2567" s="77"/>
      <c r="GBF2567" s="77"/>
      <c r="GBG2567" s="77"/>
      <c r="GBH2567" s="77"/>
      <c r="GBI2567" s="77"/>
      <c r="GBJ2567" s="77"/>
      <c r="GBK2567" s="77"/>
      <c r="GBL2567" s="77"/>
      <c r="GBM2567" s="77"/>
      <c r="GBN2567" s="77"/>
      <c r="GBO2567" s="77"/>
      <c r="GBP2567" s="77"/>
      <c r="GBQ2567" s="77"/>
      <c r="GBR2567" s="77"/>
      <c r="GBS2567" s="77"/>
      <c r="GBT2567" s="77"/>
      <c r="GBU2567" s="77"/>
      <c r="GBV2567" s="77"/>
      <c r="GBW2567" s="77"/>
      <c r="GBX2567" s="77"/>
      <c r="GBY2567" s="77"/>
      <c r="GBZ2567" s="77"/>
      <c r="GCA2567" s="77"/>
      <c r="GCB2567" s="77"/>
      <c r="GCC2567" s="77"/>
      <c r="GCD2567" s="77"/>
      <c r="GCE2567" s="77"/>
      <c r="GCF2567" s="77"/>
      <c r="GCG2567" s="77"/>
      <c r="GCH2567" s="77"/>
      <c r="GCI2567" s="77"/>
      <c r="GCJ2567" s="77"/>
      <c r="GCK2567" s="77"/>
      <c r="GCL2567" s="77"/>
      <c r="GCM2567" s="77"/>
      <c r="GCN2567" s="77"/>
      <c r="GCO2567" s="77"/>
      <c r="GCP2567" s="77"/>
      <c r="GCQ2567" s="77"/>
      <c r="GCR2567" s="77"/>
      <c r="GCS2567" s="77"/>
      <c r="GCT2567" s="77"/>
      <c r="GCU2567" s="77"/>
      <c r="GCV2567" s="77"/>
      <c r="GCW2567" s="77"/>
      <c r="GCX2567" s="77"/>
      <c r="GCY2567" s="77"/>
      <c r="GCZ2567" s="77"/>
      <c r="GDA2567" s="77"/>
      <c r="GDB2567" s="77"/>
      <c r="GDC2567" s="77"/>
      <c r="GDD2567" s="77"/>
      <c r="GDE2567" s="77"/>
      <c r="GDF2567" s="77"/>
      <c r="GDG2567" s="77"/>
      <c r="GDH2567" s="77"/>
      <c r="GDI2567" s="77"/>
      <c r="GDJ2567" s="77"/>
      <c r="GDK2567" s="77"/>
      <c r="GDL2567" s="77"/>
      <c r="GDM2567" s="77"/>
      <c r="GDN2567" s="77"/>
      <c r="GDO2567" s="77"/>
      <c r="GDP2567" s="77"/>
      <c r="GDQ2567" s="77"/>
      <c r="GDR2567" s="77"/>
      <c r="GDS2567" s="77"/>
      <c r="GDT2567" s="77"/>
      <c r="GDU2567" s="77"/>
      <c r="GDV2567" s="77"/>
      <c r="GDW2567" s="77"/>
      <c r="GDX2567" s="77"/>
      <c r="GDY2567" s="77"/>
      <c r="GDZ2567" s="77"/>
      <c r="GEA2567" s="77"/>
      <c r="GEB2567" s="77"/>
      <c r="GEC2567" s="77"/>
      <c r="GED2567" s="77"/>
      <c r="GEE2567" s="77"/>
      <c r="GEF2567" s="77"/>
      <c r="GEG2567" s="77"/>
      <c r="GEH2567" s="77"/>
      <c r="GEI2567" s="77"/>
      <c r="GEJ2567" s="77"/>
      <c r="GEK2567" s="77"/>
      <c r="GEL2567" s="77"/>
      <c r="GEM2567" s="77"/>
      <c r="GEN2567" s="77"/>
      <c r="GEO2567" s="77"/>
      <c r="GEP2567" s="77"/>
      <c r="GEQ2567" s="77"/>
      <c r="GER2567" s="77"/>
      <c r="GES2567" s="77"/>
      <c r="GET2567" s="77"/>
      <c r="GEU2567" s="77"/>
      <c r="GEV2567" s="77"/>
      <c r="GEW2567" s="77"/>
      <c r="GEX2567" s="77"/>
      <c r="GEY2567" s="77"/>
      <c r="GEZ2567" s="77"/>
      <c r="GFA2567" s="77"/>
      <c r="GFB2567" s="77"/>
      <c r="GFC2567" s="77"/>
      <c r="GFD2567" s="77"/>
      <c r="GFE2567" s="77"/>
      <c r="GFF2567" s="77"/>
      <c r="GFG2567" s="77"/>
      <c r="GFH2567" s="77"/>
      <c r="GFI2567" s="77"/>
      <c r="GFJ2567" s="77"/>
      <c r="GFK2567" s="77"/>
      <c r="GFL2567" s="77"/>
      <c r="GFM2567" s="77"/>
      <c r="GFN2567" s="77"/>
      <c r="GFO2567" s="77"/>
      <c r="GFP2567" s="77"/>
      <c r="GFQ2567" s="77"/>
      <c r="GFR2567" s="77"/>
      <c r="GFS2567" s="77"/>
      <c r="GFT2567" s="77"/>
      <c r="GFU2567" s="77"/>
      <c r="GFV2567" s="77"/>
      <c r="GFW2567" s="77"/>
      <c r="GFX2567" s="77"/>
      <c r="GFY2567" s="77"/>
      <c r="GFZ2567" s="77"/>
      <c r="GGA2567" s="77"/>
      <c r="GGB2567" s="77"/>
      <c r="GGC2567" s="77"/>
      <c r="GGD2567" s="77"/>
      <c r="GGE2567" s="77"/>
      <c r="GGF2567" s="77"/>
      <c r="GGG2567" s="77"/>
      <c r="GGH2567" s="77"/>
      <c r="GGI2567" s="77"/>
      <c r="GGJ2567" s="77"/>
      <c r="GGK2567" s="77"/>
      <c r="GGL2567" s="77"/>
      <c r="GGM2567" s="77"/>
      <c r="GGN2567" s="77"/>
      <c r="GGO2567" s="77"/>
      <c r="GGP2567" s="77"/>
      <c r="GGQ2567" s="77"/>
      <c r="GGR2567" s="77"/>
      <c r="GGS2567" s="77"/>
      <c r="GGT2567" s="77"/>
      <c r="GGU2567" s="77"/>
      <c r="GGV2567" s="77"/>
      <c r="GGW2567" s="77"/>
      <c r="GGX2567" s="77"/>
      <c r="GGY2567" s="77"/>
      <c r="GGZ2567" s="77"/>
      <c r="GHA2567" s="77"/>
      <c r="GHB2567" s="77"/>
      <c r="GHC2567" s="77"/>
      <c r="GHD2567" s="77"/>
      <c r="GHE2567" s="77"/>
      <c r="GHF2567" s="77"/>
      <c r="GHG2567" s="77"/>
      <c r="GHH2567" s="77"/>
      <c r="GHI2567" s="77"/>
      <c r="GHJ2567" s="77"/>
      <c r="GHK2567" s="77"/>
      <c r="GHL2567" s="77"/>
      <c r="GHM2567" s="77"/>
      <c r="GHN2567" s="77"/>
      <c r="GHO2567" s="77"/>
      <c r="GHP2567" s="77"/>
      <c r="GHQ2567" s="77"/>
      <c r="GHR2567" s="77"/>
      <c r="GHS2567" s="77"/>
      <c r="GHT2567" s="77"/>
      <c r="GHU2567" s="77"/>
      <c r="GHV2567" s="77"/>
      <c r="GHW2567" s="77"/>
      <c r="GHX2567" s="77"/>
      <c r="GHY2567" s="77"/>
      <c r="GHZ2567" s="77"/>
      <c r="GIA2567" s="77"/>
      <c r="GIB2567" s="77"/>
      <c r="GIC2567" s="77"/>
      <c r="GID2567" s="77"/>
      <c r="GIE2567" s="77"/>
      <c r="GIF2567" s="77"/>
      <c r="GIG2567" s="77"/>
      <c r="GIH2567" s="77"/>
      <c r="GII2567" s="77"/>
      <c r="GIJ2567" s="77"/>
      <c r="GIK2567" s="77"/>
      <c r="GIL2567" s="77"/>
      <c r="GIM2567" s="77"/>
      <c r="GIN2567" s="77"/>
      <c r="GIO2567" s="77"/>
      <c r="GIP2567" s="77"/>
      <c r="GIQ2567" s="77"/>
      <c r="GIR2567" s="77"/>
      <c r="GIS2567" s="77"/>
      <c r="GIT2567" s="77"/>
      <c r="GIU2567" s="77"/>
      <c r="GIV2567" s="77"/>
      <c r="GIW2567" s="77"/>
      <c r="GIX2567" s="77"/>
      <c r="GIY2567" s="77"/>
      <c r="GIZ2567" s="77"/>
      <c r="GJA2567" s="77"/>
      <c r="GJB2567" s="77"/>
      <c r="GJC2567" s="77"/>
      <c r="GJD2567" s="77"/>
      <c r="GJE2567" s="77"/>
      <c r="GJF2567" s="77"/>
      <c r="GJG2567" s="77"/>
      <c r="GJH2567" s="77"/>
      <c r="GJI2567" s="77"/>
      <c r="GJJ2567" s="77"/>
      <c r="GJK2567" s="77"/>
      <c r="GJL2567" s="77"/>
      <c r="GJM2567" s="77"/>
      <c r="GJN2567" s="77"/>
      <c r="GJO2567" s="77"/>
      <c r="GJP2567" s="77"/>
      <c r="GJQ2567" s="77"/>
      <c r="GJR2567" s="77"/>
      <c r="GJS2567" s="77"/>
      <c r="GJT2567" s="77"/>
      <c r="GJU2567" s="77"/>
      <c r="GJV2567" s="77"/>
      <c r="GJW2567" s="77"/>
      <c r="GJX2567" s="77"/>
      <c r="GJY2567" s="77"/>
      <c r="GJZ2567" s="77"/>
      <c r="GKA2567" s="77"/>
      <c r="GKB2567" s="77"/>
      <c r="GKC2567" s="77"/>
      <c r="GKD2567" s="77"/>
      <c r="GKE2567" s="77"/>
      <c r="GKF2567" s="77"/>
      <c r="GKG2567" s="77"/>
      <c r="GKH2567" s="77"/>
      <c r="GKI2567" s="77"/>
      <c r="GKJ2567" s="77"/>
      <c r="GKK2567" s="77"/>
      <c r="GKL2567" s="77"/>
      <c r="GKM2567" s="77"/>
      <c r="GKN2567" s="77"/>
      <c r="GKO2567" s="77"/>
      <c r="GKP2567" s="77"/>
      <c r="GKQ2567" s="77"/>
      <c r="GKR2567" s="77"/>
      <c r="GKS2567" s="77"/>
      <c r="GKT2567" s="77"/>
      <c r="GKU2567" s="77"/>
      <c r="GKV2567" s="77"/>
      <c r="GKW2567" s="77"/>
      <c r="GKX2567" s="77"/>
      <c r="GKY2567" s="77"/>
      <c r="GKZ2567" s="77"/>
      <c r="GLA2567" s="77"/>
      <c r="GLB2567" s="77"/>
      <c r="GLC2567" s="77"/>
      <c r="GLD2567" s="77"/>
      <c r="GLE2567" s="77"/>
      <c r="GLF2567" s="77"/>
      <c r="GLG2567" s="77"/>
      <c r="GLH2567" s="77"/>
      <c r="GLI2567" s="77"/>
      <c r="GLJ2567" s="77"/>
      <c r="GLK2567" s="77"/>
      <c r="GLL2567" s="77"/>
      <c r="GLM2567" s="77"/>
      <c r="GLN2567" s="77"/>
      <c r="GLO2567" s="77"/>
      <c r="GLP2567" s="77"/>
      <c r="GLQ2567" s="77"/>
      <c r="GLR2567" s="77"/>
      <c r="GLS2567" s="77"/>
      <c r="GLT2567" s="77"/>
      <c r="GLU2567" s="77"/>
      <c r="GLV2567" s="77"/>
      <c r="GLW2567" s="77"/>
      <c r="GLX2567" s="77"/>
      <c r="GLY2567" s="77"/>
      <c r="GLZ2567" s="77"/>
      <c r="GMA2567" s="77"/>
      <c r="GMB2567" s="77"/>
      <c r="GMC2567" s="77"/>
      <c r="GMD2567" s="77"/>
      <c r="GME2567" s="77"/>
      <c r="GMF2567" s="77"/>
      <c r="GMG2567" s="77"/>
      <c r="GMH2567" s="77"/>
      <c r="GMI2567" s="77"/>
      <c r="GMJ2567" s="77"/>
      <c r="GMK2567" s="77"/>
      <c r="GML2567" s="77"/>
      <c r="GMM2567" s="77"/>
      <c r="GMN2567" s="77"/>
      <c r="GMO2567" s="77"/>
      <c r="GMP2567" s="77"/>
      <c r="GMQ2567" s="77"/>
      <c r="GMR2567" s="77"/>
      <c r="GMS2567" s="77"/>
      <c r="GMT2567" s="77"/>
      <c r="GMU2567" s="77"/>
      <c r="GMV2567" s="77"/>
      <c r="GMW2567" s="77"/>
      <c r="GMX2567" s="77"/>
      <c r="GMY2567" s="77"/>
      <c r="GMZ2567" s="77"/>
      <c r="GNA2567" s="77"/>
      <c r="GNB2567" s="77"/>
      <c r="GNC2567" s="77"/>
      <c r="GND2567" s="77"/>
      <c r="GNE2567" s="77"/>
      <c r="GNF2567" s="77"/>
      <c r="GNG2567" s="77"/>
      <c r="GNH2567" s="77"/>
      <c r="GNI2567" s="77"/>
      <c r="GNJ2567" s="77"/>
      <c r="GNK2567" s="77"/>
      <c r="GNL2567" s="77"/>
      <c r="GNM2567" s="77"/>
      <c r="GNN2567" s="77"/>
      <c r="GNO2567" s="77"/>
      <c r="GNP2567" s="77"/>
      <c r="GNQ2567" s="77"/>
      <c r="GNR2567" s="77"/>
      <c r="GNS2567" s="77"/>
      <c r="GNT2567" s="77"/>
      <c r="GNU2567" s="77"/>
      <c r="GNV2567" s="77"/>
      <c r="GNW2567" s="77"/>
      <c r="GNX2567" s="77"/>
      <c r="GNY2567" s="77"/>
      <c r="GNZ2567" s="77"/>
      <c r="GOA2567" s="77"/>
      <c r="GOB2567" s="77"/>
      <c r="GOC2567" s="77"/>
      <c r="GOD2567" s="77"/>
      <c r="GOE2567" s="77"/>
      <c r="GOF2567" s="77"/>
      <c r="GOG2567" s="77"/>
      <c r="GOH2567" s="77"/>
      <c r="GOI2567" s="77"/>
      <c r="GOJ2567" s="77"/>
      <c r="GOK2567" s="77"/>
      <c r="GOL2567" s="77"/>
      <c r="GOM2567" s="77"/>
      <c r="GON2567" s="77"/>
      <c r="GOO2567" s="77"/>
      <c r="GOP2567" s="77"/>
      <c r="GOQ2567" s="77"/>
      <c r="GOR2567" s="77"/>
      <c r="GOS2567" s="77"/>
      <c r="GOT2567" s="77"/>
      <c r="GOU2567" s="77"/>
      <c r="GOV2567" s="77"/>
      <c r="GOW2567" s="77"/>
      <c r="GOX2567" s="77"/>
      <c r="GOY2567" s="77"/>
      <c r="GOZ2567" s="77"/>
      <c r="GPA2567" s="77"/>
      <c r="GPB2567" s="77"/>
      <c r="GPC2567" s="77"/>
      <c r="GPD2567" s="77"/>
      <c r="GPE2567" s="77"/>
      <c r="GPF2567" s="77"/>
      <c r="GPG2567" s="77"/>
      <c r="GPH2567" s="77"/>
      <c r="GPI2567" s="77"/>
      <c r="GPJ2567" s="77"/>
      <c r="GPK2567" s="77"/>
      <c r="GPL2567" s="77"/>
      <c r="GPM2567" s="77"/>
      <c r="GPN2567" s="77"/>
      <c r="GPO2567" s="77"/>
      <c r="GPP2567" s="77"/>
      <c r="GPQ2567" s="77"/>
      <c r="GPR2567" s="77"/>
      <c r="GPS2567" s="77"/>
      <c r="GPT2567" s="77"/>
      <c r="GPU2567" s="77"/>
      <c r="GPV2567" s="77"/>
      <c r="GPW2567" s="77"/>
      <c r="GPX2567" s="77"/>
      <c r="GPY2567" s="77"/>
      <c r="GPZ2567" s="77"/>
      <c r="GQA2567" s="77"/>
      <c r="GQB2567" s="77"/>
      <c r="GQC2567" s="77"/>
      <c r="GQD2567" s="77"/>
      <c r="GQE2567" s="77"/>
      <c r="GQF2567" s="77"/>
      <c r="GQG2567" s="77"/>
      <c r="GQH2567" s="77"/>
      <c r="GQI2567" s="77"/>
      <c r="GQJ2567" s="77"/>
      <c r="GQK2567" s="77"/>
      <c r="GQL2567" s="77"/>
      <c r="GQM2567" s="77"/>
      <c r="GQN2567" s="77"/>
      <c r="GQO2567" s="77"/>
      <c r="GQP2567" s="77"/>
      <c r="GQQ2567" s="77"/>
      <c r="GQR2567" s="77"/>
      <c r="GQS2567" s="77"/>
      <c r="GQT2567" s="77"/>
      <c r="GQU2567" s="77"/>
      <c r="GQV2567" s="77"/>
      <c r="GQW2567" s="77"/>
      <c r="GQX2567" s="77"/>
      <c r="GQY2567" s="77"/>
      <c r="GQZ2567" s="77"/>
      <c r="GRA2567" s="77"/>
      <c r="GRB2567" s="77"/>
      <c r="GRC2567" s="77"/>
      <c r="GRD2567" s="77"/>
      <c r="GRE2567" s="77"/>
      <c r="GRF2567" s="77"/>
      <c r="GRG2567" s="77"/>
      <c r="GRH2567" s="77"/>
      <c r="GRI2567" s="77"/>
      <c r="GRJ2567" s="77"/>
      <c r="GRK2567" s="77"/>
      <c r="GRL2567" s="77"/>
      <c r="GRM2567" s="77"/>
      <c r="GRN2567" s="77"/>
      <c r="GRO2567" s="77"/>
      <c r="GRP2567" s="77"/>
      <c r="GRQ2567" s="77"/>
      <c r="GRR2567" s="77"/>
      <c r="GRS2567" s="77"/>
      <c r="GRT2567" s="77"/>
      <c r="GRU2567" s="77"/>
      <c r="GRV2567" s="77"/>
      <c r="GRW2567" s="77"/>
      <c r="GRX2567" s="77"/>
      <c r="GRY2567" s="77"/>
      <c r="GRZ2567" s="77"/>
      <c r="GSA2567" s="77"/>
      <c r="GSB2567" s="77"/>
      <c r="GSC2567" s="77"/>
      <c r="GSD2567" s="77"/>
      <c r="GSE2567" s="77"/>
      <c r="GSF2567" s="77"/>
      <c r="GSG2567" s="77"/>
      <c r="GSH2567" s="77"/>
      <c r="GSI2567" s="77"/>
      <c r="GSJ2567" s="77"/>
      <c r="GSK2567" s="77"/>
      <c r="GSL2567" s="77"/>
      <c r="GSM2567" s="77"/>
      <c r="GSN2567" s="77"/>
      <c r="GSO2567" s="77"/>
      <c r="GSP2567" s="77"/>
      <c r="GSQ2567" s="77"/>
      <c r="GSR2567" s="77"/>
      <c r="GSS2567" s="77"/>
      <c r="GST2567" s="77"/>
      <c r="GSU2567" s="77"/>
      <c r="GSV2567" s="77"/>
      <c r="GSW2567" s="77"/>
      <c r="GSX2567" s="77"/>
      <c r="GSY2567" s="77"/>
      <c r="GSZ2567" s="77"/>
      <c r="GTA2567" s="77"/>
      <c r="GTB2567" s="77"/>
      <c r="GTC2567" s="77"/>
      <c r="GTD2567" s="77"/>
      <c r="GTE2567" s="77"/>
      <c r="GTF2567" s="77"/>
      <c r="GTG2567" s="77"/>
      <c r="GTH2567" s="77"/>
      <c r="GTI2567" s="77"/>
      <c r="GTJ2567" s="77"/>
      <c r="GTK2567" s="77"/>
      <c r="GTL2567" s="77"/>
      <c r="GTM2567" s="77"/>
      <c r="GTN2567" s="77"/>
      <c r="GTO2567" s="77"/>
      <c r="GTP2567" s="77"/>
      <c r="GTQ2567" s="77"/>
      <c r="GTR2567" s="77"/>
      <c r="GTS2567" s="77"/>
      <c r="GTT2567" s="77"/>
      <c r="GTU2567" s="77"/>
      <c r="GTV2567" s="77"/>
      <c r="GTW2567" s="77"/>
      <c r="GTX2567" s="77"/>
      <c r="GTY2567" s="77"/>
      <c r="GTZ2567" s="77"/>
      <c r="GUA2567" s="77"/>
      <c r="GUB2567" s="77"/>
      <c r="GUC2567" s="77"/>
      <c r="GUD2567" s="77"/>
      <c r="GUE2567" s="77"/>
      <c r="GUF2567" s="77"/>
      <c r="GUG2567" s="77"/>
      <c r="GUH2567" s="77"/>
      <c r="GUI2567" s="77"/>
      <c r="GUJ2567" s="77"/>
      <c r="GUK2567" s="77"/>
      <c r="GUL2567" s="77"/>
      <c r="GUM2567" s="77"/>
      <c r="GUN2567" s="77"/>
      <c r="GUO2567" s="77"/>
      <c r="GUP2567" s="77"/>
      <c r="GUQ2567" s="77"/>
      <c r="GUR2567" s="77"/>
      <c r="GUS2567" s="77"/>
      <c r="GUT2567" s="77"/>
      <c r="GUU2567" s="77"/>
      <c r="GUV2567" s="77"/>
      <c r="GUW2567" s="77"/>
      <c r="GUX2567" s="77"/>
      <c r="GUY2567" s="77"/>
      <c r="GUZ2567" s="77"/>
      <c r="GVA2567" s="77"/>
      <c r="GVB2567" s="77"/>
      <c r="GVC2567" s="77"/>
      <c r="GVD2567" s="77"/>
      <c r="GVE2567" s="77"/>
      <c r="GVF2567" s="77"/>
      <c r="GVG2567" s="77"/>
      <c r="GVH2567" s="77"/>
      <c r="GVI2567" s="77"/>
      <c r="GVJ2567" s="77"/>
      <c r="GVK2567" s="77"/>
      <c r="GVL2567" s="77"/>
      <c r="GVM2567" s="77"/>
      <c r="GVN2567" s="77"/>
      <c r="GVO2567" s="77"/>
      <c r="GVP2567" s="77"/>
      <c r="GVQ2567" s="77"/>
      <c r="GVR2567" s="77"/>
      <c r="GVS2567" s="77"/>
      <c r="GVT2567" s="77"/>
      <c r="GVU2567" s="77"/>
      <c r="GVV2567" s="77"/>
      <c r="GVW2567" s="77"/>
      <c r="GVX2567" s="77"/>
      <c r="GVY2567" s="77"/>
      <c r="GVZ2567" s="77"/>
      <c r="GWA2567" s="77"/>
      <c r="GWB2567" s="77"/>
      <c r="GWC2567" s="77"/>
      <c r="GWD2567" s="77"/>
      <c r="GWE2567" s="77"/>
      <c r="GWF2567" s="77"/>
      <c r="GWG2567" s="77"/>
      <c r="GWH2567" s="77"/>
      <c r="GWI2567" s="77"/>
      <c r="GWJ2567" s="77"/>
      <c r="GWK2567" s="77"/>
      <c r="GWL2567" s="77"/>
      <c r="GWM2567" s="77"/>
      <c r="GWN2567" s="77"/>
      <c r="GWO2567" s="77"/>
      <c r="GWP2567" s="77"/>
      <c r="GWQ2567" s="77"/>
      <c r="GWR2567" s="77"/>
      <c r="GWS2567" s="77"/>
      <c r="GWT2567" s="77"/>
      <c r="GWU2567" s="77"/>
      <c r="GWV2567" s="77"/>
      <c r="GWW2567" s="77"/>
      <c r="GWX2567" s="77"/>
      <c r="GWY2567" s="77"/>
      <c r="GWZ2567" s="77"/>
      <c r="GXA2567" s="77"/>
      <c r="GXB2567" s="77"/>
      <c r="GXC2567" s="77"/>
      <c r="GXD2567" s="77"/>
      <c r="GXE2567" s="77"/>
      <c r="GXF2567" s="77"/>
      <c r="GXG2567" s="77"/>
      <c r="GXH2567" s="77"/>
      <c r="GXI2567" s="77"/>
      <c r="GXJ2567" s="77"/>
      <c r="GXK2567" s="77"/>
      <c r="GXL2567" s="77"/>
      <c r="GXM2567" s="77"/>
      <c r="GXN2567" s="77"/>
      <c r="GXO2567" s="77"/>
      <c r="GXP2567" s="77"/>
      <c r="GXQ2567" s="77"/>
      <c r="GXR2567" s="77"/>
      <c r="GXS2567" s="77"/>
      <c r="GXT2567" s="77"/>
      <c r="GXU2567" s="77"/>
      <c r="GXV2567" s="77"/>
      <c r="GXW2567" s="77"/>
      <c r="GXX2567" s="77"/>
      <c r="GXY2567" s="77"/>
      <c r="GXZ2567" s="77"/>
      <c r="GYA2567" s="77"/>
      <c r="GYB2567" s="77"/>
      <c r="GYC2567" s="77"/>
      <c r="GYD2567" s="77"/>
      <c r="GYE2567" s="77"/>
      <c r="GYF2567" s="77"/>
      <c r="GYG2567" s="77"/>
      <c r="GYH2567" s="77"/>
      <c r="GYI2567" s="77"/>
      <c r="GYJ2567" s="77"/>
      <c r="GYK2567" s="77"/>
      <c r="GYL2567" s="77"/>
      <c r="GYM2567" s="77"/>
      <c r="GYN2567" s="77"/>
      <c r="GYO2567" s="77"/>
      <c r="GYP2567" s="77"/>
      <c r="GYQ2567" s="77"/>
      <c r="GYR2567" s="77"/>
      <c r="GYS2567" s="77"/>
      <c r="GYT2567" s="77"/>
      <c r="GYU2567" s="77"/>
      <c r="GYV2567" s="77"/>
      <c r="GYW2567" s="77"/>
      <c r="GYX2567" s="77"/>
      <c r="GYY2567" s="77"/>
      <c r="GYZ2567" s="77"/>
      <c r="GZA2567" s="77"/>
      <c r="GZB2567" s="77"/>
      <c r="GZC2567" s="77"/>
      <c r="GZD2567" s="77"/>
      <c r="GZE2567" s="77"/>
      <c r="GZF2567" s="77"/>
      <c r="GZG2567" s="77"/>
      <c r="GZH2567" s="77"/>
      <c r="GZI2567" s="77"/>
      <c r="GZJ2567" s="77"/>
      <c r="GZK2567" s="77"/>
      <c r="GZL2567" s="77"/>
      <c r="GZM2567" s="77"/>
      <c r="GZN2567" s="77"/>
      <c r="GZO2567" s="77"/>
      <c r="GZP2567" s="77"/>
      <c r="GZQ2567" s="77"/>
      <c r="GZR2567" s="77"/>
      <c r="GZS2567" s="77"/>
      <c r="GZT2567" s="77"/>
      <c r="GZU2567" s="77"/>
      <c r="GZV2567" s="77"/>
      <c r="GZW2567" s="77"/>
      <c r="GZX2567" s="77"/>
      <c r="GZY2567" s="77"/>
      <c r="GZZ2567" s="77"/>
      <c r="HAA2567" s="77"/>
      <c r="HAB2567" s="77"/>
      <c r="HAC2567" s="77"/>
      <c r="HAD2567" s="77"/>
      <c r="HAE2567" s="77"/>
      <c r="HAF2567" s="77"/>
      <c r="HAG2567" s="77"/>
      <c r="HAH2567" s="77"/>
      <c r="HAI2567" s="77"/>
      <c r="HAJ2567" s="77"/>
      <c r="HAK2567" s="77"/>
      <c r="HAL2567" s="77"/>
      <c r="HAM2567" s="77"/>
      <c r="HAN2567" s="77"/>
      <c r="HAO2567" s="77"/>
      <c r="HAP2567" s="77"/>
      <c r="HAQ2567" s="77"/>
      <c r="HAR2567" s="77"/>
      <c r="HAS2567" s="77"/>
      <c r="HAT2567" s="77"/>
      <c r="HAU2567" s="77"/>
      <c r="HAV2567" s="77"/>
      <c r="HAW2567" s="77"/>
      <c r="HAX2567" s="77"/>
      <c r="HAY2567" s="77"/>
      <c r="HAZ2567" s="77"/>
      <c r="HBA2567" s="77"/>
      <c r="HBB2567" s="77"/>
      <c r="HBC2567" s="77"/>
      <c r="HBD2567" s="77"/>
      <c r="HBE2567" s="77"/>
      <c r="HBF2567" s="77"/>
      <c r="HBG2567" s="77"/>
      <c r="HBH2567" s="77"/>
      <c r="HBI2567" s="77"/>
      <c r="HBJ2567" s="77"/>
      <c r="HBK2567" s="77"/>
      <c r="HBL2567" s="77"/>
      <c r="HBM2567" s="77"/>
      <c r="HBN2567" s="77"/>
      <c r="HBO2567" s="77"/>
      <c r="HBP2567" s="77"/>
      <c r="HBQ2567" s="77"/>
      <c r="HBR2567" s="77"/>
      <c r="HBS2567" s="77"/>
      <c r="HBT2567" s="77"/>
      <c r="HBU2567" s="77"/>
      <c r="HBV2567" s="77"/>
      <c r="HBW2567" s="77"/>
      <c r="HBX2567" s="77"/>
      <c r="HBY2567" s="77"/>
      <c r="HBZ2567" s="77"/>
      <c r="HCA2567" s="77"/>
      <c r="HCB2567" s="77"/>
      <c r="HCC2567" s="77"/>
      <c r="HCD2567" s="77"/>
      <c r="HCE2567" s="77"/>
      <c r="HCF2567" s="77"/>
      <c r="HCG2567" s="77"/>
      <c r="HCH2567" s="77"/>
      <c r="HCI2567" s="77"/>
      <c r="HCJ2567" s="77"/>
      <c r="HCK2567" s="77"/>
      <c r="HCL2567" s="77"/>
      <c r="HCM2567" s="77"/>
      <c r="HCN2567" s="77"/>
      <c r="HCO2567" s="77"/>
      <c r="HCP2567" s="77"/>
      <c r="HCQ2567" s="77"/>
      <c r="HCR2567" s="77"/>
      <c r="HCS2567" s="77"/>
      <c r="HCT2567" s="77"/>
      <c r="HCU2567" s="77"/>
      <c r="HCV2567" s="77"/>
      <c r="HCW2567" s="77"/>
      <c r="HCX2567" s="77"/>
      <c r="HCY2567" s="77"/>
      <c r="HCZ2567" s="77"/>
      <c r="HDA2567" s="77"/>
      <c r="HDB2567" s="77"/>
      <c r="HDC2567" s="77"/>
      <c r="HDD2567" s="77"/>
      <c r="HDE2567" s="77"/>
      <c r="HDF2567" s="77"/>
      <c r="HDG2567" s="77"/>
      <c r="HDH2567" s="77"/>
      <c r="HDI2567" s="77"/>
      <c r="HDJ2567" s="77"/>
      <c r="HDK2567" s="77"/>
      <c r="HDL2567" s="77"/>
      <c r="HDM2567" s="77"/>
      <c r="HDN2567" s="77"/>
      <c r="HDO2567" s="77"/>
      <c r="HDP2567" s="77"/>
      <c r="HDQ2567" s="77"/>
      <c r="HDR2567" s="77"/>
      <c r="HDS2567" s="77"/>
      <c r="HDT2567" s="77"/>
      <c r="HDU2567" s="77"/>
      <c r="HDV2567" s="77"/>
      <c r="HDW2567" s="77"/>
      <c r="HDX2567" s="77"/>
      <c r="HDY2567" s="77"/>
      <c r="HDZ2567" s="77"/>
      <c r="HEA2567" s="77"/>
      <c r="HEB2567" s="77"/>
      <c r="HEC2567" s="77"/>
      <c r="HED2567" s="77"/>
      <c r="HEE2567" s="77"/>
      <c r="HEF2567" s="77"/>
      <c r="HEG2567" s="77"/>
      <c r="HEH2567" s="77"/>
      <c r="HEI2567" s="77"/>
      <c r="HEJ2567" s="77"/>
      <c r="HEK2567" s="77"/>
      <c r="HEL2567" s="77"/>
      <c r="HEM2567" s="77"/>
      <c r="HEN2567" s="77"/>
      <c r="HEO2567" s="77"/>
      <c r="HEP2567" s="77"/>
      <c r="HEQ2567" s="77"/>
      <c r="HER2567" s="77"/>
      <c r="HES2567" s="77"/>
      <c r="HET2567" s="77"/>
      <c r="HEU2567" s="77"/>
      <c r="HEV2567" s="77"/>
      <c r="HEW2567" s="77"/>
      <c r="HEX2567" s="77"/>
      <c r="HEY2567" s="77"/>
      <c r="HEZ2567" s="77"/>
      <c r="HFA2567" s="77"/>
      <c r="HFB2567" s="77"/>
      <c r="HFC2567" s="77"/>
      <c r="HFD2567" s="77"/>
      <c r="HFE2567" s="77"/>
      <c r="HFF2567" s="77"/>
      <c r="HFG2567" s="77"/>
      <c r="HFH2567" s="77"/>
      <c r="HFI2567" s="77"/>
      <c r="HFJ2567" s="77"/>
      <c r="HFK2567" s="77"/>
      <c r="HFL2567" s="77"/>
      <c r="HFM2567" s="77"/>
      <c r="HFN2567" s="77"/>
      <c r="HFO2567" s="77"/>
      <c r="HFP2567" s="77"/>
      <c r="HFQ2567" s="77"/>
      <c r="HFR2567" s="77"/>
      <c r="HFS2567" s="77"/>
      <c r="HFT2567" s="77"/>
      <c r="HFU2567" s="77"/>
      <c r="HFV2567" s="77"/>
      <c r="HFW2567" s="77"/>
      <c r="HFX2567" s="77"/>
      <c r="HFY2567" s="77"/>
      <c r="HFZ2567" s="77"/>
      <c r="HGA2567" s="77"/>
      <c r="HGB2567" s="77"/>
      <c r="HGC2567" s="77"/>
      <c r="HGD2567" s="77"/>
      <c r="HGE2567" s="77"/>
      <c r="HGF2567" s="77"/>
      <c r="HGG2567" s="77"/>
      <c r="HGH2567" s="77"/>
      <c r="HGI2567" s="77"/>
      <c r="HGJ2567" s="77"/>
      <c r="HGK2567" s="77"/>
      <c r="HGL2567" s="77"/>
      <c r="HGM2567" s="77"/>
      <c r="HGN2567" s="77"/>
      <c r="HGO2567" s="77"/>
      <c r="HGP2567" s="77"/>
      <c r="HGQ2567" s="77"/>
      <c r="HGR2567" s="77"/>
      <c r="HGS2567" s="77"/>
      <c r="HGT2567" s="77"/>
      <c r="HGU2567" s="77"/>
      <c r="HGV2567" s="77"/>
      <c r="HGW2567" s="77"/>
      <c r="HGX2567" s="77"/>
      <c r="HGY2567" s="77"/>
      <c r="HGZ2567" s="77"/>
      <c r="HHA2567" s="77"/>
      <c r="HHB2567" s="77"/>
      <c r="HHC2567" s="77"/>
      <c r="HHD2567" s="77"/>
      <c r="HHE2567" s="77"/>
      <c r="HHF2567" s="77"/>
      <c r="HHG2567" s="77"/>
      <c r="HHH2567" s="77"/>
      <c r="HHI2567" s="77"/>
      <c r="HHJ2567" s="77"/>
      <c r="HHK2567" s="77"/>
      <c r="HHL2567" s="77"/>
      <c r="HHM2567" s="77"/>
      <c r="HHN2567" s="77"/>
      <c r="HHO2567" s="77"/>
      <c r="HHP2567" s="77"/>
      <c r="HHQ2567" s="77"/>
      <c r="HHR2567" s="77"/>
      <c r="HHS2567" s="77"/>
      <c r="HHT2567" s="77"/>
      <c r="HHU2567" s="77"/>
      <c r="HHV2567" s="77"/>
      <c r="HHW2567" s="77"/>
      <c r="HHX2567" s="77"/>
      <c r="HHY2567" s="77"/>
      <c r="HHZ2567" s="77"/>
      <c r="HIA2567" s="77"/>
      <c r="HIB2567" s="77"/>
      <c r="HIC2567" s="77"/>
      <c r="HID2567" s="77"/>
      <c r="HIE2567" s="77"/>
      <c r="HIF2567" s="77"/>
      <c r="HIG2567" s="77"/>
      <c r="HIH2567" s="77"/>
      <c r="HII2567" s="77"/>
      <c r="HIJ2567" s="77"/>
      <c r="HIK2567" s="77"/>
      <c r="HIL2567" s="77"/>
      <c r="HIM2567" s="77"/>
      <c r="HIN2567" s="77"/>
      <c r="HIO2567" s="77"/>
      <c r="HIP2567" s="77"/>
      <c r="HIQ2567" s="77"/>
      <c r="HIR2567" s="77"/>
      <c r="HIS2567" s="77"/>
      <c r="HIT2567" s="77"/>
      <c r="HIU2567" s="77"/>
      <c r="HIV2567" s="77"/>
      <c r="HIW2567" s="77"/>
      <c r="HIX2567" s="77"/>
      <c r="HIY2567" s="77"/>
      <c r="HIZ2567" s="77"/>
      <c r="HJA2567" s="77"/>
      <c r="HJB2567" s="77"/>
      <c r="HJC2567" s="77"/>
      <c r="HJD2567" s="77"/>
      <c r="HJE2567" s="77"/>
      <c r="HJF2567" s="77"/>
      <c r="HJG2567" s="77"/>
      <c r="HJH2567" s="77"/>
      <c r="HJI2567" s="77"/>
      <c r="HJJ2567" s="77"/>
      <c r="HJK2567" s="77"/>
      <c r="HJL2567" s="77"/>
      <c r="HJM2567" s="77"/>
      <c r="HJN2567" s="77"/>
      <c r="HJO2567" s="77"/>
      <c r="HJP2567" s="77"/>
      <c r="HJQ2567" s="77"/>
      <c r="HJR2567" s="77"/>
      <c r="HJS2567" s="77"/>
      <c r="HJT2567" s="77"/>
      <c r="HJU2567" s="77"/>
      <c r="HJV2567" s="77"/>
      <c r="HJW2567" s="77"/>
      <c r="HJX2567" s="77"/>
      <c r="HJY2567" s="77"/>
      <c r="HJZ2567" s="77"/>
      <c r="HKA2567" s="77"/>
      <c r="HKB2567" s="77"/>
      <c r="HKC2567" s="77"/>
      <c r="HKD2567" s="77"/>
      <c r="HKE2567" s="77"/>
      <c r="HKF2567" s="77"/>
      <c r="HKG2567" s="77"/>
      <c r="HKH2567" s="77"/>
      <c r="HKI2567" s="77"/>
      <c r="HKJ2567" s="77"/>
      <c r="HKK2567" s="77"/>
      <c r="HKL2567" s="77"/>
      <c r="HKM2567" s="77"/>
      <c r="HKN2567" s="77"/>
      <c r="HKO2567" s="77"/>
      <c r="HKP2567" s="77"/>
      <c r="HKQ2567" s="77"/>
      <c r="HKR2567" s="77"/>
      <c r="HKS2567" s="77"/>
      <c r="HKT2567" s="77"/>
      <c r="HKU2567" s="77"/>
      <c r="HKV2567" s="77"/>
      <c r="HKW2567" s="77"/>
      <c r="HKX2567" s="77"/>
      <c r="HKY2567" s="77"/>
      <c r="HKZ2567" s="77"/>
      <c r="HLA2567" s="77"/>
      <c r="HLB2567" s="77"/>
      <c r="HLC2567" s="77"/>
      <c r="HLD2567" s="77"/>
      <c r="HLE2567" s="77"/>
      <c r="HLF2567" s="77"/>
      <c r="HLG2567" s="77"/>
      <c r="HLH2567" s="77"/>
      <c r="HLI2567" s="77"/>
      <c r="HLJ2567" s="77"/>
      <c r="HLK2567" s="77"/>
      <c r="HLL2567" s="77"/>
      <c r="HLM2567" s="77"/>
      <c r="HLN2567" s="77"/>
      <c r="HLO2567" s="77"/>
      <c r="HLP2567" s="77"/>
      <c r="HLQ2567" s="77"/>
      <c r="HLR2567" s="77"/>
      <c r="HLS2567" s="77"/>
      <c r="HLT2567" s="77"/>
      <c r="HLU2567" s="77"/>
      <c r="HLV2567" s="77"/>
      <c r="HLW2567" s="77"/>
      <c r="HLX2567" s="77"/>
      <c r="HLY2567" s="77"/>
      <c r="HLZ2567" s="77"/>
      <c r="HMA2567" s="77"/>
      <c r="HMB2567" s="77"/>
      <c r="HMC2567" s="77"/>
      <c r="HMD2567" s="77"/>
      <c r="HME2567" s="77"/>
      <c r="HMF2567" s="77"/>
      <c r="HMG2567" s="77"/>
      <c r="HMH2567" s="77"/>
      <c r="HMI2567" s="77"/>
      <c r="HMJ2567" s="77"/>
      <c r="HMK2567" s="77"/>
      <c r="HML2567" s="77"/>
      <c r="HMM2567" s="77"/>
      <c r="HMN2567" s="77"/>
      <c r="HMO2567" s="77"/>
      <c r="HMP2567" s="77"/>
      <c r="HMQ2567" s="77"/>
      <c r="HMR2567" s="77"/>
      <c r="HMS2567" s="77"/>
      <c r="HMT2567" s="77"/>
      <c r="HMU2567" s="77"/>
      <c r="HMV2567" s="77"/>
      <c r="HMW2567" s="77"/>
      <c r="HMX2567" s="77"/>
      <c r="HMY2567" s="77"/>
      <c r="HMZ2567" s="77"/>
      <c r="HNA2567" s="77"/>
      <c r="HNB2567" s="77"/>
      <c r="HNC2567" s="77"/>
      <c r="HND2567" s="77"/>
      <c r="HNE2567" s="77"/>
      <c r="HNF2567" s="77"/>
      <c r="HNG2567" s="77"/>
      <c r="HNH2567" s="77"/>
      <c r="HNI2567" s="77"/>
      <c r="HNJ2567" s="77"/>
      <c r="HNK2567" s="77"/>
      <c r="HNL2567" s="77"/>
      <c r="HNM2567" s="77"/>
      <c r="HNN2567" s="77"/>
      <c r="HNO2567" s="77"/>
      <c r="HNP2567" s="77"/>
      <c r="HNQ2567" s="77"/>
      <c r="HNR2567" s="77"/>
      <c r="HNS2567" s="77"/>
      <c r="HNT2567" s="77"/>
      <c r="HNU2567" s="77"/>
      <c r="HNV2567" s="77"/>
      <c r="HNW2567" s="77"/>
      <c r="HNX2567" s="77"/>
      <c r="HNY2567" s="77"/>
      <c r="HNZ2567" s="77"/>
      <c r="HOA2567" s="77"/>
      <c r="HOB2567" s="77"/>
      <c r="HOC2567" s="77"/>
      <c r="HOD2567" s="77"/>
      <c r="HOE2567" s="77"/>
      <c r="HOF2567" s="77"/>
      <c r="HOG2567" s="77"/>
      <c r="HOH2567" s="77"/>
      <c r="HOI2567" s="77"/>
      <c r="HOJ2567" s="77"/>
      <c r="HOK2567" s="77"/>
      <c r="HOL2567" s="77"/>
      <c r="HOM2567" s="77"/>
      <c r="HON2567" s="77"/>
      <c r="HOO2567" s="77"/>
      <c r="HOP2567" s="77"/>
      <c r="HOQ2567" s="77"/>
      <c r="HOR2567" s="77"/>
      <c r="HOS2567" s="77"/>
      <c r="HOT2567" s="77"/>
      <c r="HOU2567" s="77"/>
      <c r="HOV2567" s="77"/>
      <c r="HOW2567" s="77"/>
      <c r="HOX2567" s="77"/>
      <c r="HOY2567" s="77"/>
      <c r="HOZ2567" s="77"/>
      <c r="HPA2567" s="77"/>
      <c r="HPB2567" s="77"/>
      <c r="HPC2567" s="77"/>
      <c r="HPD2567" s="77"/>
      <c r="HPE2567" s="77"/>
      <c r="HPF2567" s="77"/>
      <c r="HPG2567" s="77"/>
      <c r="HPH2567" s="77"/>
      <c r="HPI2567" s="77"/>
      <c r="HPJ2567" s="77"/>
      <c r="HPK2567" s="77"/>
      <c r="HPL2567" s="77"/>
      <c r="HPM2567" s="77"/>
      <c r="HPN2567" s="77"/>
      <c r="HPO2567" s="77"/>
      <c r="HPP2567" s="77"/>
      <c r="HPQ2567" s="77"/>
      <c r="HPR2567" s="77"/>
      <c r="HPS2567" s="77"/>
      <c r="HPT2567" s="77"/>
      <c r="HPU2567" s="77"/>
      <c r="HPV2567" s="77"/>
      <c r="HPW2567" s="77"/>
      <c r="HPX2567" s="77"/>
      <c r="HPY2567" s="77"/>
      <c r="HPZ2567" s="77"/>
      <c r="HQA2567" s="77"/>
      <c r="HQB2567" s="77"/>
      <c r="HQC2567" s="77"/>
      <c r="HQD2567" s="77"/>
      <c r="HQE2567" s="77"/>
      <c r="HQF2567" s="77"/>
      <c r="HQG2567" s="77"/>
      <c r="HQH2567" s="77"/>
      <c r="HQI2567" s="77"/>
      <c r="HQJ2567" s="77"/>
      <c r="HQK2567" s="77"/>
      <c r="HQL2567" s="77"/>
      <c r="HQM2567" s="77"/>
      <c r="HQN2567" s="77"/>
      <c r="HQO2567" s="77"/>
      <c r="HQP2567" s="77"/>
      <c r="HQQ2567" s="77"/>
      <c r="HQR2567" s="77"/>
      <c r="HQS2567" s="77"/>
      <c r="HQT2567" s="77"/>
      <c r="HQU2567" s="77"/>
      <c r="HQV2567" s="77"/>
      <c r="HQW2567" s="77"/>
      <c r="HQX2567" s="77"/>
      <c r="HQY2567" s="77"/>
      <c r="HQZ2567" s="77"/>
      <c r="HRA2567" s="77"/>
      <c r="HRB2567" s="77"/>
      <c r="HRC2567" s="77"/>
      <c r="HRD2567" s="77"/>
      <c r="HRE2567" s="77"/>
      <c r="HRF2567" s="77"/>
      <c r="HRG2567" s="77"/>
      <c r="HRH2567" s="77"/>
      <c r="HRI2567" s="77"/>
      <c r="HRJ2567" s="77"/>
      <c r="HRK2567" s="77"/>
      <c r="HRL2567" s="77"/>
      <c r="HRM2567" s="77"/>
      <c r="HRN2567" s="77"/>
      <c r="HRO2567" s="77"/>
      <c r="HRP2567" s="77"/>
      <c r="HRQ2567" s="77"/>
      <c r="HRR2567" s="77"/>
      <c r="HRS2567" s="77"/>
      <c r="HRT2567" s="77"/>
      <c r="HRU2567" s="77"/>
      <c r="HRV2567" s="77"/>
      <c r="HRW2567" s="77"/>
      <c r="HRX2567" s="77"/>
      <c r="HRY2567" s="77"/>
      <c r="HRZ2567" s="77"/>
      <c r="HSA2567" s="77"/>
      <c r="HSB2567" s="77"/>
      <c r="HSC2567" s="77"/>
      <c r="HSD2567" s="77"/>
      <c r="HSE2567" s="77"/>
      <c r="HSF2567" s="77"/>
      <c r="HSG2567" s="77"/>
      <c r="HSH2567" s="77"/>
      <c r="HSI2567" s="77"/>
      <c r="HSJ2567" s="77"/>
      <c r="HSK2567" s="77"/>
      <c r="HSL2567" s="77"/>
      <c r="HSM2567" s="77"/>
      <c r="HSN2567" s="77"/>
      <c r="HSO2567" s="77"/>
      <c r="HSP2567" s="77"/>
      <c r="HSQ2567" s="77"/>
      <c r="HSR2567" s="77"/>
      <c r="HSS2567" s="77"/>
      <c r="HST2567" s="77"/>
      <c r="HSU2567" s="77"/>
      <c r="HSV2567" s="77"/>
      <c r="HSW2567" s="77"/>
      <c r="HSX2567" s="77"/>
      <c r="HSY2567" s="77"/>
      <c r="HSZ2567" s="77"/>
      <c r="HTA2567" s="77"/>
      <c r="HTB2567" s="77"/>
      <c r="HTC2567" s="77"/>
      <c r="HTD2567" s="77"/>
      <c r="HTE2567" s="77"/>
      <c r="HTF2567" s="77"/>
      <c r="HTG2567" s="77"/>
      <c r="HTH2567" s="77"/>
      <c r="HTI2567" s="77"/>
      <c r="HTJ2567" s="77"/>
      <c r="HTK2567" s="77"/>
      <c r="HTL2567" s="77"/>
      <c r="HTM2567" s="77"/>
      <c r="HTN2567" s="77"/>
      <c r="HTO2567" s="77"/>
      <c r="HTP2567" s="77"/>
      <c r="HTQ2567" s="77"/>
      <c r="HTR2567" s="77"/>
      <c r="HTS2567" s="77"/>
      <c r="HTT2567" s="77"/>
      <c r="HTU2567" s="77"/>
      <c r="HTV2567" s="77"/>
      <c r="HTW2567" s="77"/>
      <c r="HTX2567" s="77"/>
      <c r="HTY2567" s="77"/>
      <c r="HTZ2567" s="77"/>
      <c r="HUA2567" s="77"/>
      <c r="HUB2567" s="77"/>
      <c r="HUC2567" s="77"/>
      <c r="HUD2567" s="77"/>
      <c r="HUE2567" s="77"/>
      <c r="HUF2567" s="77"/>
      <c r="HUG2567" s="77"/>
      <c r="HUH2567" s="77"/>
      <c r="HUI2567" s="77"/>
      <c r="HUJ2567" s="77"/>
      <c r="HUK2567" s="77"/>
      <c r="HUL2567" s="77"/>
      <c r="HUM2567" s="77"/>
      <c r="HUN2567" s="77"/>
      <c r="HUO2567" s="77"/>
      <c r="HUP2567" s="77"/>
      <c r="HUQ2567" s="77"/>
      <c r="HUR2567" s="77"/>
      <c r="HUS2567" s="77"/>
      <c r="HUT2567" s="77"/>
      <c r="HUU2567" s="77"/>
      <c r="HUV2567" s="77"/>
      <c r="HUW2567" s="77"/>
      <c r="HUX2567" s="77"/>
      <c r="HUY2567" s="77"/>
      <c r="HUZ2567" s="77"/>
      <c r="HVA2567" s="77"/>
      <c r="HVB2567" s="77"/>
      <c r="HVC2567" s="77"/>
      <c r="HVD2567" s="77"/>
      <c r="HVE2567" s="77"/>
      <c r="HVF2567" s="77"/>
      <c r="HVG2567" s="77"/>
      <c r="HVH2567" s="77"/>
      <c r="HVI2567" s="77"/>
      <c r="HVJ2567" s="77"/>
      <c r="HVK2567" s="77"/>
      <c r="HVL2567" s="77"/>
      <c r="HVM2567" s="77"/>
      <c r="HVN2567" s="77"/>
      <c r="HVO2567" s="77"/>
      <c r="HVP2567" s="77"/>
      <c r="HVQ2567" s="77"/>
      <c r="HVR2567" s="77"/>
      <c r="HVS2567" s="77"/>
      <c r="HVT2567" s="77"/>
      <c r="HVU2567" s="77"/>
      <c r="HVV2567" s="77"/>
      <c r="HVW2567" s="77"/>
      <c r="HVX2567" s="77"/>
      <c r="HVY2567" s="77"/>
      <c r="HVZ2567" s="77"/>
      <c r="HWA2567" s="77"/>
      <c r="HWB2567" s="77"/>
      <c r="HWC2567" s="77"/>
      <c r="HWD2567" s="77"/>
      <c r="HWE2567" s="77"/>
      <c r="HWF2567" s="77"/>
      <c r="HWG2567" s="77"/>
      <c r="HWH2567" s="77"/>
      <c r="HWI2567" s="77"/>
      <c r="HWJ2567" s="77"/>
      <c r="HWK2567" s="77"/>
      <c r="HWL2567" s="77"/>
      <c r="HWM2567" s="77"/>
      <c r="HWN2567" s="77"/>
      <c r="HWO2567" s="77"/>
      <c r="HWP2567" s="77"/>
      <c r="HWQ2567" s="77"/>
      <c r="HWR2567" s="77"/>
      <c r="HWS2567" s="77"/>
      <c r="HWT2567" s="77"/>
      <c r="HWU2567" s="77"/>
      <c r="HWV2567" s="77"/>
      <c r="HWW2567" s="77"/>
      <c r="HWX2567" s="77"/>
      <c r="HWY2567" s="77"/>
      <c r="HWZ2567" s="77"/>
      <c r="HXA2567" s="77"/>
      <c r="HXB2567" s="77"/>
      <c r="HXC2567" s="77"/>
      <c r="HXD2567" s="77"/>
      <c r="HXE2567" s="77"/>
      <c r="HXF2567" s="77"/>
      <c r="HXG2567" s="77"/>
      <c r="HXH2567" s="77"/>
      <c r="HXI2567" s="77"/>
      <c r="HXJ2567" s="77"/>
      <c r="HXK2567" s="77"/>
      <c r="HXL2567" s="77"/>
      <c r="HXM2567" s="77"/>
      <c r="HXN2567" s="77"/>
      <c r="HXO2567" s="77"/>
      <c r="HXP2567" s="77"/>
      <c r="HXQ2567" s="77"/>
      <c r="HXR2567" s="77"/>
      <c r="HXS2567" s="77"/>
      <c r="HXT2567" s="77"/>
      <c r="HXU2567" s="77"/>
      <c r="HXV2567" s="77"/>
      <c r="HXW2567" s="77"/>
      <c r="HXX2567" s="77"/>
      <c r="HXY2567" s="77"/>
      <c r="HXZ2567" s="77"/>
      <c r="HYA2567" s="77"/>
      <c r="HYB2567" s="77"/>
      <c r="HYC2567" s="77"/>
      <c r="HYD2567" s="77"/>
      <c r="HYE2567" s="77"/>
      <c r="HYF2567" s="77"/>
      <c r="HYG2567" s="77"/>
      <c r="HYH2567" s="77"/>
      <c r="HYI2567" s="77"/>
      <c r="HYJ2567" s="77"/>
      <c r="HYK2567" s="77"/>
      <c r="HYL2567" s="77"/>
      <c r="HYM2567" s="77"/>
      <c r="HYN2567" s="77"/>
      <c r="HYO2567" s="77"/>
      <c r="HYP2567" s="77"/>
      <c r="HYQ2567" s="77"/>
      <c r="HYR2567" s="77"/>
      <c r="HYS2567" s="77"/>
      <c r="HYT2567" s="77"/>
      <c r="HYU2567" s="77"/>
      <c r="HYV2567" s="77"/>
      <c r="HYW2567" s="77"/>
      <c r="HYX2567" s="77"/>
      <c r="HYY2567" s="77"/>
      <c r="HYZ2567" s="77"/>
      <c r="HZA2567" s="77"/>
      <c r="HZB2567" s="77"/>
      <c r="HZC2567" s="77"/>
      <c r="HZD2567" s="77"/>
      <c r="HZE2567" s="77"/>
      <c r="HZF2567" s="77"/>
      <c r="HZG2567" s="77"/>
      <c r="HZH2567" s="77"/>
      <c r="HZI2567" s="77"/>
      <c r="HZJ2567" s="77"/>
      <c r="HZK2567" s="77"/>
      <c r="HZL2567" s="77"/>
      <c r="HZM2567" s="77"/>
      <c r="HZN2567" s="77"/>
      <c r="HZO2567" s="77"/>
      <c r="HZP2567" s="77"/>
      <c r="HZQ2567" s="77"/>
      <c r="HZR2567" s="77"/>
      <c r="HZS2567" s="77"/>
      <c r="HZT2567" s="77"/>
      <c r="HZU2567" s="77"/>
      <c r="HZV2567" s="77"/>
      <c r="HZW2567" s="77"/>
      <c r="HZX2567" s="77"/>
      <c r="HZY2567" s="77"/>
      <c r="HZZ2567" s="77"/>
      <c r="IAA2567" s="77"/>
      <c r="IAB2567" s="77"/>
      <c r="IAC2567" s="77"/>
      <c r="IAD2567" s="77"/>
      <c r="IAE2567" s="77"/>
      <c r="IAF2567" s="77"/>
      <c r="IAG2567" s="77"/>
      <c r="IAH2567" s="77"/>
      <c r="IAI2567" s="77"/>
      <c r="IAJ2567" s="77"/>
      <c r="IAK2567" s="77"/>
      <c r="IAL2567" s="77"/>
      <c r="IAM2567" s="77"/>
      <c r="IAN2567" s="77"/>
      <c r="IAO2567" s="77"/>
      <c r="IAP2567" s="77"/>
      <c r="IAQ2567" s="77"/>
      <c r="IAR2567" s="77"/>
      <c r="IAS2567" s="77"/>
      <c r="IAT2567" s="77"/>
      <c r="IAU2567" s="77"/>
      <c r="IAV2567" s="77"/>
      <c r="IAW2567" s="77"/>
      <c r="IAX2567" s="77"/>
      <c r="IAY2567" s="77"/>
      <c r="IAZ2567" s="77"/>
      <c r="IBA2567" s="77"/>
      <c r="IBB2567" s="77"/>
      <c r="IBC2567" s="77"/>
      <c r="IBD2567" s="77"/>
      <c r="IBE2567" s="77"/>
      <c r="IBF2567" s="77"/>
      <c r="IBG2567" s="77"/>
      <c r="IBH2567" s="77"/>
      <c r="IBI2567" s="77"/>
      <c r="IBJ2567" s="77"/>
      <c r="IBK2567" s="77"/>
      <c r="IBL2567" s="77"/>
      <c r="IBM2567" s="77"/>
      <c r="IBN2567" s="77"/>
      <c r="IBO2567" s="77"/>
      <c r="IBP2567" s="77"/>
      <c r="IBQ2567" s="77"/>
      <c r="IBR2567" s="77"/>
      <c r="IBS2567" s="77"/>
      <c r="IBT2567" s="77"/>
      <c r="IBU2567" s="77"/>
      <c r="IBV2567" s="77"/>
      <c r="IBW2567" s="77"/>
      <c r="IBX2567" s="77"/>
      <c r="IBY2567" s="77"/>
      <c r="IBZ2567" s="77"/>
      <c r="ICA2567" s="77"/>
      <c r="ICB2567" s="77"/>
      <c r="ICC2567" s="77"/>
      <c r="ICD2567" s="77"/>
      <c r="ICE2567" s="77"/>
      <c r="ICF2567" s="77"/>
      <c r="ICG2567" s="77"/>
      <c r="ICH2567" s="77"/>
      <c r="ICI2567" s="77"/>
      <c r="ICJ2567" s="77"/>
      <c r="ICK2567" s="77"/>
      <c r="ICL2567" s="77"/>
      <c r="ICM2567" s="77"/>
      <c r="ICN2567" s="77"/>
      <c r="ICO2567" s="77"/>
      <c r="ICP2567" s="77"/>
      <c r="ICQ2567" s="77"/>
      <c r="ICR2567" s="77"/>
      <c r="ICS2567" s="77"/>
      <c r="ICT2567" s="77"/>
      <c r="ICU2567" s="77"/>
      <c r="ICV2567" s="77"/>
      <c r="ICW2567" s="77"/>
      <c r="ICX2567" s="77"/>
      <c r="ICY2567" s="77"/>
      <c r="ICZ2567" s="77"/>
      <c r="IDA2567" s="77"/>
      <c r="IDB2567" s="77"/>
      <c r="IDC2567" s="77"/>
      <c r="IDD2567" s="77"/>
      <c r="IDE2567" s="77"/>
      <c r="IDF2567" s="77"/>
      <c r="IDG2567" s="77"/>
      <c r="IDH2567" s="77"/>
      <c r="IDI2567" s="77"/>
      <c r="IDJ2567" s="77"/>
      <c r="IDK2567" s="77"/>
      <c r="IDL2567" s="77"/>
      <c r="IDM2567" s="77"/>
      <c r="IDN2567" s="77"/>
      <c r="IDO2567" s="77"/>
      <c r="IDP2567" s="77"/>
      <c r="IDQ2567" s="77"/>
      <c r="IDR2567" s="77"/>
      <c r="IDS2567" s="77"/>
      <c r="IDT2567" s="77"/>
      <c r="IDU2567" s="77"/>
      <c r="IDV2567" s="77"/>
      <c r="IDW2567" s="77"/>
      <c r="IDX2567" s="77"/>
      <c r="IDY2567" s="77"/>
      <c r="IDZ2567" s="77"/>
      <c r="IEA2567" s="77"/>
      <c r="IEB2567" s="77"/>
      <c r="IEC2567" s="77"/>
      <c r="IED2567" s="77"/>
      <c r="IEE2567" s="77"/>
      <c r="IEF2567" s="77"/>
      <c r="IEG2567" s="77"/>
      <c r="IEH2567" s="77"/>
      <c r="IEI2567" s="77"/>
      <c r="IEJ2567" s="77"/>
      <c r="IEK2567" s="77"/>
      <c r="IEL2567" s="77"/>
      <c r="IEM2567" s="77"/>
      <c r="IEN2567" s="77"/>
      <c r="IEO2567" s="77"/>
      <c r="IEP2567" s="77"/>
      <c r="IEQ2567" s="77"/>
      <c r="IER2567" s="77"/>
      <c r="IES2567" s="77"/>
      <c r="IET2567" s="77"/>
      <c r="IEU2567" s="77"/>
      <c r="IEV2567" s="77"/>
      <c r="IEW2567" s="77"/>
      <c r="IEX2567" s="77"/>
      <c r="IEY2567" s="77"/>
      <c r="IEZ2567" s="77"/>
      <c r="IFA2567" s="77"/>
      <c r="IFB2567" s="77"/>
      <c r="IFC2567" s="77"/>
      <c r="IFD2567" s="77"/>
      <c r="IFE2567" s="77"/>
      <c r="IFF2567" s="77"/>
      <c r="IFG2567" s="77"/>
      <c r="IFH2567" s="77"/>
      <c r="IFI2567" s="77"/>
      <c r="IFJ2567" s="77"/>
      <c r="IFK2567" s="77"/>
      <c r="IFL2567" s="77"/>
      <c r="IFM2567" s="77"/>
      <c r="IFN2567" s="77"/>
      <c r="IFO2567" s="77"/>
      <c r="IFP2567" s="77"/>
      <c r="IFQ2567" s="77"/>
      <c r="IFR2567" s="77"/>
      <c r="IFS2567" s="77"/>
      <c r="IFT2567" s="77"/>
      <c r="IFU2567" s="77"/>
      <c r="IFV2567" s="77"/>
      <c r="IFW2567" s="77"/>
      <c r="IFX2567" s="77"/>
      <c r="IFY2567" s="77"/>
      <c r="IFZ2567" s="77"/>
      <c r="IGA2567" s="77"/>
      <c r="IGB2567" s="77"/>
      <c r="IGC2567" s="77"/>
      <c r="IGD2567" s="77"/>
      <c r="IGE2567" s="77"/>
      <c r="IGF2567" s="77"/>
      <c r="IGG2567" s="77"/>
      <c r="IGH2567" s="77"/>
      <c r="IGI2567" s="77"/>
      <c r="IGJ2567" s="77"/>
      <c r="IGK2567" s="77"/>
      <c r="IGL2567" s="77"/>
      <c r="IGM2567" s="77"/>
      <c r="IGN2567" s="77"/>
      <c r="IGO2567" s="77"/>
      <c r="IGP2567" s="77"/>
      <c r="IGQ2567" s="77"/>
      <c r="IGR2567" s="77"/>
      <c r="IGS2567" s="77"/>
      <c r="IGT2567" s="77"/>
      <c r="IGU2567" s="77"/>
      <c r="IGV2567" s="77"/>
      <c r="IGW2567" s="77"/>
      <c r="IGX2567" s="77"/>
      <c r="IGY2567" s="77"/>
      <c r="IGZ2567" s="77"/>
      <c r="IHA2567" s="77"/>
      <c r="IHB2567" s="77"/>
      <c r="IHC2567" s="77"/>
      <c r="IHD2567" s="77"/>
      <c r="IHE2567" s="77"/>
      <c r="IHF2567" s="77"/>
      <c r="IHG2567" s="77"/>
      <c r="IHH2567" s="77"/>
      <c r="IHI2567" s="77"/>
      <c r="IHJ2567" s="77"/>
      <c r="IHK2567" s="77"/>
      <c r="IHL2567" s="77"/>
      <c r="IHM2567" s="77"/>
      <c r="IHN2567" s="77"/>
      <c r="IHO2567" s="77"/>
      <c r="IHP2567" s="77"/>
      <c r="IHQ2567" s="77"/>
      <c r="IHR2567" s="77"/>
      <c r="IHS2567" s="77"/>
      <c r="IHT2567" s="77"/>
      <c r="IHU2567" s="77"/>
      <c r="IHV2567" s="77"/>
      <c r="IHW2567" s="77"/>
      <c r="IHX2567" s="77"/>
      <c r="IHY2567" s="77"/>
      <c r="IHZ2567" s="77"/>
      <c r="IIA2567" s="77"/>
      <c r="IIB2567" s="77"/>
      <c r="IIC2567" s="77"/>
      <c r="IID2567" s="77"/>
      <c r="IIE2567" s="77"/>
      <c r="IIF2567" s="77"/>
      <c r="IIG2567" s="77"/>
      <c r="IIH2567" s="77"/>
      <c r="III2567" s="77"/>
      <c r="IIJ2567" s="77"/>
      <c r="IIK2567" s="77"/>
      <c r="IIL2567" s="77"/>
      <c r="IIM2567" s="77"/>
      <c r="IIN2567" s="77"/>
      <c r="IIO2567" s="77"/>
      <c r="IIP2567" s="77"/>
      <c r="IIQ2567" s="77"/>
      <c r="IIR2567" s="77"/>
      <c r="IIS2567" s="77"/>
      <c r="IIT2567" s="77"/>
      <c r="IIU2567" s="77"/>
      <c r="IIV2567" s="77"/>
      <c r="IIW2567" s="77"/>
      <c r="IIX2567" s="77"/>
      <c r="IIY2567" s="77"/>
      <c r="IIZ2567" s="77"/>
      <c r="IJA2567" s="77"/>
      <c r="IJB2567" s="77"/>
      <c r="IJC2567" s="77"/>
      <c r="IJD2567" s="77"/>
      <c r="IJE2567" s="77"/>
      <c r="IJF2567" s="77"/>
      <c r="IJG2567" s="77"/>
      <c r="IJH2567" s="77"/>
      <c r="IJI2567" s="77"/>
      <c r="IJJ2567" s="77"/>
      <c r="IJK2567" s="77"/>
      <c r="IJL2567" s="77"/>
      <c r="IJM2567" s="77"/>
      <c r="IJN2567" s="77"/>
      <c r="IJO2567" s="77"/>
      <c r="IJP2567" s="77"/>
      <c r="IJQ2567" s="77"/>
      <c r="IJR2567" s="77"/>
      <c r="IJS2567" s="77"/>
      <c r="IJT2567" s="77"/>
      <c r="IJU2567" s="77"/>
      <c r="IJV2567" s="77"/>
      <c r="IJW2567" s="77"/>
      <c r="IJX2567" s="77"/>
      <c r="IJY2567" s="77"/>
      <c r="IJZ2567" s="77"/>
      <c r="IKA2567" s="77"/>
      <c r="IKB2567" s="77"/>
      <c r="IKC2567" s="77"/>
      <c r="IKD2567" s="77"/>
      <c r="IKE2567" s="77"/>
      <c r="IKF2567" s="77"/>
      <c r="IKG2567" s="77"/>
      <c r="IKH2567" s="77"/>
      <c r="IKI2567" s="77"/>
      <c r="IKJ2567" s="77"/>
      <c r="IKK2567" s="77"/>
      <c r="IKL2567" s="77"/>
      <c r="IKM2567" s="77"/>
      <c r="IKN2567" s="77"/>
      <c r="IKO2567" s="77"/>
      <c r="IKP2567" s="77"/>
      <c r="IKQ2567" s="77"/>
      <c r="IKR2567" s="77"/>
      <c r="IKS2567" s="77"/>
      <c r="IKT2567" s="77"/>
      <c r="IKU2567" s="77"/>
      <c r="IKV2567" s="77"/>
      <c r="IKW2567" s="77"/>
      <c r="IKX2567" s="77"/>
      <c r="IKY2567" s="77"/>
      <c r="IKZ2567" s="77"/>
      <c r="ILA2567" s="77"/>
      <c r="ILB2567" s="77"/>
      <c r="ILC2567" s="77"/>
      <c r="ILD2567" s="77"/>
      <c r="ILE2567" s="77"/>
      <c r="ILF2567" s="77"/>
      <c r="ILG2567" s="77"/>
      <c r="ILH2567" s="77"/>
      <c r="ILI2567" s="77"/>
      <c r="ILJ2567" s="77"/>
      <c r="ILK2567" s="77"/>
      <c r="ILL2567" s="77"/>
      <c r="ILM2567" s="77"/>
      <c r="ILN2567" s="77"/>
      <c r="ILO2567" s="77"/>
      <c r="ILP2567" s="77"/>
      <c r="ILQ2567" s="77"/>
      <c r="ILR2567" s="77"/>
      <c r="ILS2567" s="77"/>
      <c r="ILT2567" s="77"/>
      <c r="ILU2567" s="77"/>
      <c r="ILV2567" s="77"/>
      <c r="ILW2567" s="77"/>
      <c r="ILX2567" s="77"/>
      <c r="ILY2567" s="77"/>
      <c r="ILZ2567" s="77"/>
      <c r="IMA2567" s="77"/>
      <c r="IMB2567" s="77"/>
      <c r="IMC2567" s="77"/>
      <c r="IMD2567" s="77"/>
      <c r="IME2567" s="77"/>
      <c r="IMF2567" s="77"/>
      <c r="IMG2567" s="77"/>
      <c r="IMH2567" s="77"/>
      <c r="IMI2567" s="77"/>
      <c r="IMJ2567" s="77"/>
      <c r="IMK2567" s="77"/>
      <c r="IML2567" s="77"/>
      <c r="IMM2567" s="77"/>
      <c r="IMN2567" s="77"/>
      <c r="IMO2567" s="77"/>
      <c r="IMP2567" s="77"/>
      <c r="IMQ2567" s="77"/>
      <c r="IMR2567" s="77"/>
      <c r="IMS2567" s="77"/>
      <c r="IMT2567" s="77"/>
      <c r="IMU2567" s="77"/>
      <c r="IMV2567" s="77"/>
      <c r="IMW2567" s="77"/>
      <c r="IMX2567" s="77"/>
      <c r="IMY2567" s="77"/>
      <c r="IMZ2567" s="77"/>
      <c r="INA2567" s="77"/>
      <c r="INB2567" s="77"/>
      <c r="INC2567" s="77"/>
      <c r="IND2567" s="77"/>
      <c r="INE2567" s="77"/>
      <c r="INF2567" s="77"/>
      <c r="ING2567" s="77"/>
      <c r="INH2567" s="77"/>
      <c r="INI2567" s="77"/>
      <c r="INJ2567" s="77"/>
      <c r="INK2567" s="77"/>
      <c r="INL2567" s="77"/>
      <c r="INM2567" s="77"/>
      <c r="INN2567" s="77"/>
      <c r="INO2567" s="77"/>
      <c r="INP2567" s="77"/>
      <c r="INQ2567" s="77"/>
      <c r="INR2567" s="77"/>
      <c r="INS2567" s="77"/>
      <c r="INT2567" s="77"/>
      <c r="INU2567" s="77"/>
      <c r="INV2567" s="77"/>
      <c r="INW2567" s="77"/>
      <c r="INX2567" s="77"/>
      <c r="INY2567" s="77"/>
      <c r="INZ2567" s="77"/>
      <c r="IOA2567" s="77"/>
      <c r="IOB2567" s="77"/>
      <c r="IOC2567" s="77"/>
      <c r="IOD2567" s="77"/>
      <c r="IOE2567" s="77"/>
      <c r="IOF2567" s="77"/>
      <c r="IOG2567" s="77"/>
      <c r="IOH2567" s="77"/>
      <c r="IOI2567" s="77"/>
      <c r="IOJ2567" s="77"/>
      <c r="IOK2567" s="77"/>
      <c r="IOL2567" s="77"/>
      <c r="IOM2567" s="77"/>
      <c r="ION2567" s="77"/>
      <c r="IOO2567" s="77"/>
      <c r="IOP2567" s="77"/>
      <c r="IOQ2567" s="77"/>
      <c r="IOR2567" s="77"/>
      <c r="IOS2567" s="77"/>
      <c r="IOT2567" s="77"/>
      <c r="IOU2567" s="77"/>
      <c r="IOV2567" s="77"/>
      <c r="IOW2567" s="77"/>
      <c r="IOX2567" s="77"/>
      <c r="IOY2567" s="77"/>
      <c r="IOZ2567" s="77"/>
      <c r="IPA2567" s="77"/>
      <c r="IPB2567" s="77"/>
      <c r="IPC2567" s="77"/>
      <c r="IPD2567" s="77"/>
      <c r="IPE2567" s="77"/>
      <c r="IPF2567" s="77"/>
      <c r="IPG2567" s="77"/>
      <c r="IPH2567" s="77"/>
      <c r="IPI2567" s="77"/>
      <c r="IPJ2567" s="77"/>
      <c r="IPK2567" s="77"/>
      <c r="IPL2567" s="77"/>
      <c r="IPM2567" s="77"/>
      <c r="IPN2567" s="77"/>
      <c r="IPO2567" s="77"/>
      <c r="IPP2567" s="77"/>
      <c r="IPQ2567" s="77"/>
      <c r="IPR2567" s="77"/>
      <c r="IPS2567" s="77"/>
      <c r="IPT2567" s="77"/>
      <c r="IPU2567" s="77"/>
      <c r="IPV2567" s="77"/>
      <c r="IPW2567" s="77"/>
      <c r="IPX2567" s="77"/>
      <c r="IPY2567" s="77"/>
      <c r="IPZ2567" s="77"/>
      <c r="IQA2567" s="77"/>
      <c r="IQB2567" s="77"/>
      <c r="IQC2567" s="77"/>
      <c r="IQD2567" s="77"/>
      <c r="IQE2567" s="77"/>
      <c r="IQF2567" s="77"/>
      <c r="IQG2567" s="77"/>
      <c r="IQH2567" s="77"/>
      <c r="IQI2567" s="77"/>
      <c r="IQJ2567" s="77"/>
      <c r="IQK2567" s="77"/>
      <c r="IQL2567" s="77"/>
      <c r="IQM2567" s="77"/>
      <c r="IQN2567" s="77"/>
      <c r="IQO2567" s="77"/>
      <c r="IQP2567" s="77"/>
      <c r="IQQ2567" s="77"/>
      <c r="IQR2567" s="77"/>
      <c r="IQS2567" s="77"/>
      <c r="IQT2567" s="77"/>
      <c r="IQU2567" s="77"/>
      <c r="IQV2567" s="77"/>
      <c r="IQW2567" s="77"/>
      <c r="IQX2567" s="77"/>
      <c r="IQY2567" s="77"/>
      <c r="IQZ2567" s="77"/>
      <c r="IRA2567" s="77"/>
      <c r="IRB2567" s="77"/>
      <c r="IRC2567" s="77"/>
      <c r="IRD2567" s="77"/>
      <c r="IRE2567" s="77"/>
      <c r="IRF2567" s="77"/>
      <c r="IRG2567" s="77"/>
      <c r="IRH2567" s="77"/>
      <c r="IRI2567" s="77"/>
      <c r="IRJ2567" s="77"/>
      <c r="IRK2567" s="77"/>
      <c r="IRL2567" s="77"/>
      <c r="IRM2567" s="77"/>
      <c r="IRN2567" s="77"/>
      <c r="IRO2567" s="77"/>
      <c r="IRP2567" s="77"/>
      <c r="IRQ2567" s="77"/>
      <c r="IRR2567" s="77"/>
      <c r="IRS2567" s="77"/>
      <c r="IRT2567" s="77"/>
      <c r="IRU2567" s="77"/>
      <c r="IRV2567" s="77"/>
      <c r="IRW2567" s="77"/>
      <c r="IRX2567" s="77"/>
      <c r="IRY2567" s="77"/>
      <c r="IRZ2567" s="77"/>
      <c r="ISA2567" s="77"/>
      <c r="ISB2567" s="77"/>
      <c r="ISC2567" s="77"/>
      <c r="ISD2567" s="77"/>
      <c r="ISE2567" s="77"/>
      <c r="ISF2567" s="77"/>
      <c r="ISG2567" s="77"/>
      <c r="ISH2567" s="77"/>
      <c r="ISI2567" s="77"/>
      <c r="ISJ2567" s="77"/>
      <c r="ISK2567" s="77"/>
      <c r="ISL2567" s="77"/>
      <c r="ISM2567" s="77"/>
      <c r="ISN2567" s="77"/>
      <c r="ISO2567" s="77"/>
      <c r="ISP2567" s="77"/>
      <c r="ISQ2567" s="77"/>
      <c r="ISR2567" s="77"/>
      <c r="ISS2567" s="77"/>
      <c r="IST2567" s="77"/>
      <c r="ISU2567" s="77"/>
      <c r="ISV2567" s="77"/>
      <c r="ISW2567" s="77"/>
      <c r="ISX2567" s="77"/>
      <c r="ISY2567" s="77"/>
      <c r="ISZ2567" s="77"/>
      <c r="ITA2567" s="77"/>
      <c r="ITB2567" s="77"/>
      <c r="ITC2567" s="77"/>
      <c r="ITD2567" s="77"/>
      <c r="ITE2567" s="77"/>
      <c r="ITF2567" s="77"/>
      <c r="ITG2567" s="77"/>
      <c r="ITH2567" s="77"/>
      <c r="ITI2567" s="77"/>
      <c r="ITJ2567" s="77"/>
      <c r="ITK2567" s="77"/>
      <c r="ITL2567" s="77"/>
      <c r="ITM2567" s="77"/>
      <c r="ITN2567" s="77"/>
      <c r="ITO2567" s="77"/>
      <c r="ITP2567" s="77"/>
      <c r="ITQ2567" s="77"/>
      <c r="ITR2567" s="77"/>
      <c r="ITS2567" s="77"/>
      <c r="ITT2567" s="77"/>
      <c r="ITU2567" s="77"/>
      <c r="ITV2567" s="77"/>
      <c r="ITW2567" s="77"/>
      <c r="ITX2567" s="77"/>
      <c r="ITY2567" s="77"/>
      <c r="ITZ2567" s="77"/>
      <c r="IUA2567" s="77"/>
      <c r="IUB2567" s="77"/>
      <c r="IUC2567" s="77"/>
      <c r="IUD2567" s="77"/>
      <c r="IUE2567" s="77"/>
      <c r="IUF2567" s="77"/>
      <c r="IUG2567" s="77"/>
      <c r="IUH2567" s="77"/>
      <c r="IUI2567" s="77"/>
      <c r="IUJ2567" s="77"/>
      <c r="IUK2567" s="77"/>
      <c r="IUL2567" s="77"/>
      <c r="IUM2567" s="77"/>
      <c r="IUN2567" s="77"/>
      <c r="IUO2567" s="77"/>
      <c r="IUP2567" s="77"/>
      <c r="IUQ2567" s="77"/>
      <c r="IUR2567" s="77"/>
      <c r="IUS2567" s="77"/>
      <c r="IUT2567" s="77"/>
      <c r="IUU2567" s="77"/>
      <c r="IUV2567" s="77"/>
      <c r="IUW2567" s="77"/>
      <c r="IUX2567" s="77"/>
      <c r="IUY2567" s="77"/>
      <c r="IUZ2567" s="77"/>
      <c r="IVA2567" s="77"/>
      <c r="IVB2567" s="77"/>
      <c r="IVC2567" s="77"/>
      <c r="IVD2567" s="77"/>
      <c r="IVE2567" s="77"/>
      <c r="IVF2567" s="77"/>
      <c r="IVG2567" s="77"/>
      <c r="IVH2567" s="77"/>
      <c r="IVI2567" s="77"/>
      <c r="IVJ2567" s="77"/>
      <c r="IVK2567" s="77"/>
      <c r="IVL2567" s="77"/>
      <c r="IVM2567" s="77"/>
      <c r="IVN2567" s="77"/>
      <c r="IVO2567" s="77"/>
      <c r="IVP2567" s="77"/>
      <c r="IVQ2567" s="77"/>
      <c r="IVR2567" s="77"/>
      <c r="IVS2567" s="77"/>
      <c r="IVT2567" s="77"/>
      <c r="IVU2567" s="77"/>
      <c r="IVV2567" s="77"/>
      <c r="IVW2567" s="77"/>
      <c r="IVX2567" s="77"/>
      <c r="IVY2567" s="77"/>
      <c r="IVZ2567" s="77"/>
      <c r="IWA2567" s="77"/>
      <c r="IWB2567" s="77"/>
      <c r="IWC2567" s="77"/>
      <c r="IWD2567" s="77"/>
      <c r="IWE2567" s="77"/>
      <c r="IWF2567" s="77"/>
      <c r="IWG2567" s="77"/>
      <c r="IWH2567" s="77"/>
      <c r="IWI2567" s="77"/>
      <c r="IWJ2567" s="77"/>
      <c r="IWK2567" s="77"/>
      <c r="IWL2567" s="77"/>
      <c r="IWM2567" s="77"/>
      <c r="IWN2567" s="77"/>
      <c r="IWO2567" s="77"/>
      <c r="IWP2567" s="77"/>
      <c r="IWQ2567" s="77"/>
      <c r="IWR2567" s="77"/>
      <c r="IWS2567" s="77"/>
      <c r="IWT2567" s="77"/>
      <c r="IWU2567" s="77"/>
      <c r="IWV2567" s="77"/>
      <c r="IWW2567" s="77"/>
      <c r="IWX2567" s="77"/>
      <c r="IWY2567" s="77"/>
      <c r="IWZ2567" s="77"/>
      <c r="IXA2567" s="77"/>
      <c r="IXB2567" s="77"/>
      <c r="IXC2567" s="77"/>
      <c r="IXD2567" s="77"/>
      <c r="IXE2567" s="77"/>
      <c r="IXF2567" s="77"/>
      <c r="IXG2567" s="77"/>
      <c r="IXH2567" s="77"/>
      <c r="IXI2567" s="77"/>
      <c r="IXJ2567" s="77"/>
      <c r="IXK2567" s="77"/>
      <c r="IXL2567" s="77"/>
      <c r="IXM2567" s="77"/>
      <c r="IXN2567" s="77"/>
      <c r="IXO2567" s="77"/>
      <c r="IXP2567" s="77"/>
      <c r="IXQ2567" s="77"/>
      <c r="IXR2567" s="77"/>
      <c r="IXS2567" s="77"/>
      <c r="IXT2567" s="77"/>
      <c r="IXU2567" s="77"/>
      <c r="IXV2567" s="77"/>
      <c r="IXW2567" s="77"/>
      <c r="IXX2567" s="77"/>
      <c r="IXY2567" s="77"/>
      <c r="IXZ2567" s="77"/>
      <c r="IYA2567" s="77"/>
      <c r="IYB2567" s="77"/>
      <c r="IYC2567" s="77"/>
      <c r="IYD2567" s="77"/>
      <c r="IYE2567" s="77"/>
      <c r="IYF2567" s="77"/>
      <c r="IYG2567" s="77"/>
      <c r="IYH2567" s="77"/>
      <c r="IYI2567" s="77"/>
      <c r="IYJ2567" s="77"/>
      <c r="IYK2567" s="77"/>
      <c r="IYL2567" s="77"/>
      <c r="IYM2567" s="77"/>
      <c r="IYN2567" s="77"/>
      <c r="IYO2567" s="77"/>
      <c r="IYP2567" s="77"/>
      <c r="IYQ2567" s="77"/>
      <c r="IYR2567" s="77"/>
      <c r="IYS2567" s="77"/>
      <c r="IYT2567" s="77"/>
      <c r="IYU2567" s="77"/>
      <c r="IYV2567" s="77"/>
      <c r="IYW2567" s="77"/>
      <c r="IYX2567" s="77"/>
      <c r="IYY2567" s="77"/>
      <c r="IYZ2567" s="77"/>
      <c r="IZA2567" s="77"/>
      <c r="IZB2567" s="77"/>
      <c r="IZC2567" s="77"/>
      <c r="IZD2567" s="77"/>
      <c r="IZE2567" s="77"/>
      <c r="IZF2567" s="77"/>
      <c r="IZG2567" s="77"/>
      <c r="IZH2567" s="77"/>
      <c r="IZI2567" s="77"/>
      <c r="IZJ2567" s="77"/>
      <c r="IZK2567" s="77"/>
      <c r="IZL2567" s="77"/>
      <c r="IZM2567" s="77"/>
      <c r="IZN2567" s="77"/>
      <c r="IZO2567" s="77"/>
      <c r="IZP2567" s="77"/>
      <c r="IZQ2567" s="77"/>
      <c r="IZR2567" s="77"/>
      <c r="IZS2567" s="77"/>
      <c r="IZT2567" s="77"/>
      <c r="IZU2567" s="77"/>
      <c r="IZV2567" s="77"/>
      <c r="IZW2567" s="77"/>
      <c r="IZX2567" s="77"/>
      <c r="IZY2567" s="77"/>
      <c r="IZZ2567" s="77"/>
      <c r="JAA2567" s="77"/>
      <c r="JAB2567" s="77"/>
      <c r="JAC2567" s="77"/>
      <c r="JAD2567" s="77"/>
      <c r="JAE2567" s="77"/>
      <c r="JAF2567" s="77"/>
      <c r="JAG2567" s="77"/>
      <c r="JAH2567" s="77"/>
      <c r="JAI2567" s="77"/>
      <c r="JAJ2567" s="77"/>
      <c r="JAK2567" s="77"/>
      <c r="JAL2567" s="77"/>
      <c r="JAM2567" s="77"/>
      <c r="JAN2567" s="77"/>
      <c r="JAO2567" s="77"/>
      <c r="JAP2567" s="77"/>
      <c r="JAQ2567" s="77"/>
      <c r="JAR2567" s="77"/>
      <c r="JAS2567" s="77"/>
      <c r="JAT2567" s="77"/>
      <c r="JAU2567" s="77"/>
      <c r="JAV2567" s="77"/>
      <c r="JAW2567" s="77"/>
      <c r="JAX2567" s="77"/>
      <c r="JAY2567" s="77"/>
      <c r="JAZ2567" s="77"/>
      <c r="JBA2567" s="77"/>
      <c r="JBB2567" s="77"/>
      <c r="JBC2567" s="77"/>
      <c r="JBD2567" s="77"/>
      <c r="JBE2567" s="77"/>
      <c r="JBF2567" s="77"/>
      <c r="JBG2567" s="77"/>
      <c r="JBH2567" s="77"/>
      <c r="JBI2567" s="77"/>
      <c r="JBJ2567" s="77"/>
      <c r="JBK2567" s="77"/>
      <c r="JBL2567" s="77"/>
      <c r="JBM2567" s="77"/>
      <c r="JBN2567" s="77"/>
      <c r="JBO2567" s="77"/>
      <c r="JBP2567" s="77"/>
      <c r="JBQ2567" s="77"/>
      <c r="JBR2567" s="77"/>
      <c r="JBS2567" s="77"/>
      <c r="JBT2567" s="77"/>
      <c r="JBU2567" s="77"/>
      <c r="JBV2567" s="77"/>
      <c r="JBW2567" s="77"/>
      <c r="JBX2567" s="77"/>
      <c r="JBY2567" s="77"/>
      <c r="JBZ2567" s="77"/>
      <c r="JCA2567" s="77"/>
      <c r="JCB2567" s="77"/>
      <c r="JCC2567" s="77"/>
      <c r="JCD2567" s="77"/>
      <c r="JCE2567" s="77"/>
      <c r="JCF2567" s="77"/>
      <c r="JCG2567" s="77"/>
      <c r="JCH2567" s="77"/>
      <c r="JCI2567" s="77"/>
      <c r="JCJ2567" s="77"/>
      <c r="JCK2567" s="77"/>
      <c r="JCL2567" s="77"/>
      <c r="JCM2567" s="77"/>
      <c r="JCN2567" s="77"/>
      <c r="JCO2567" s="77"/>
      <c r="JCP2567" s="77"/>
      <c r="JCQ2567" s="77"/>
      <c r="JCR2567" s="77"/>
      <c r="JCS2567" s="77"/>
      <c r="JCT2567" s="77"/>
      <c r="JCU2567" s="77"/>
      <c r="JCV2567" s="77"/>
      <c r="JCW2567" s="77"/>
      <c r="JCX2567" s="77"/>
      <c r="JCY2567" s="77"/>
      <c r="JCZ2567" s="77"/>
      <c r="JDA2567" s="77"/>
      <c r="JDB2567" s="77"/>
      <c r="JDC2567" s="77"/>
      <c r="JDD2567" s="77"/>
      <c r="JDE2567" s="77"/>
      <c r="JDF2567" s="77"/>
      <c r="JDG2567" s="77"/>
      <c r="JDH2567" s="77"/>
      <c r="JDI2567" s="77"/>
      <c r="JDJ2567" s="77"/>
      <c r="JDK2567" s="77"/>
      <c r="JDL2567" s="77"/>
      <c r="JDM2567" s="77"/>
      <c r="JDN2567" s="77"/>
      <c r="JDO2567" s="77"/>
      <c r="JDP2567" s="77"/>
      <c r="JDQ2567" s="77"/>
      <c r="JDR2567" s="77"/>
      <c r="JDS2567" s="77"/>
      <c r="JDT2567" s="77"/>
      <c r="JDU2567" s="77"/>
      <c r="JDV2567" s="77"/>
      <c r="JDW2567" s="77"/>
      <c r="JDX2567" s="77"/>
      <c r="JDY2567" s="77"/>
      <c r="JDZ2567" s="77"/>
      <c r="JEA2567" s="77"/>
      <c r="JEB2567" s="77"/>
      <c r="JEC2567" s="77"/>
      <c r="JED2567" s="77"/>
      <c r="JEE2567" s="77"/>
      <c r="JEF2567" s="77"/>
      <c r="JEG2567" s="77"/>
      <c r="JEH2567" s="77"/>
      <c r="JEI2567" s="77"/>
      <c r="JEJ2567" s="77"/>
      <c r="JEK2567" s="77"/>
      <c r="JEL2567" s="77"/>
      <c r="JEM2567" s="77"/>
      <c r="JEN2567" s="77"/>
      <c r="JEO2567" s="77"/>
      <c r="JEP2567" s="77"/>
      <c r="JEQ2567" s="77"/>
      <c r="JER2567" s="77"/>
      <c r="JES2567" s="77"/>
      <c r="JET2567" s="77"/>
      <c r="JEU2567" s="77"/>
      <c r="JEV2567" s="77"/>
      <c r="JEW2567" s="77"/>
      <c r="JEX2567" s="77"/>
      <c r="JEY2567" s="77"/>
      <c r="JEZ2567" s="77"/>
      <c r="JFA2567" s="77"/>
      <c r="JFB2567" s="77"/>
      <c r="JFC2567" s="77"/>
      <c r="JFD2567" s="77"/>
      <c r="JFE2567" s="77"/>
      <c r="JFF2567" s="77"/>
      <c r="JFG2567" s="77"/>
      <c r="JFH2567" s="77"/>
      <c r="JFI2567" s="77"/>
      <c r="JFJ2567" s="77"/>
      <c r="JFK2567" s="77"/>
      <c r="JFL2567" s="77"/>
      <c r="JFM2567" s="77"/>
      <c r="JFN2567" s="77"/>
      <c r="JFO2567" s="77"/>
      <c r="JFP2567" s="77"/>
      <c r="JFQ2567" s="77"/>
      <c r="JFR2567" s="77"/>
      <c r="JFS2567" s="77"/>
      <c r="JFT2567" s="77"/>
      <c r="JFU2567" s="77"/>
      <c r="JFV2567" s="77"/>
      <c r="JFW2567" s="77"/>
      <c r="JFX2567" s="77"/>
      <c r="JFY2567" s="77"/>
      <c r="JFZ2567" s="77"/>
      <c r="JGA2567" s="77"/>
      <c r="JGB2567" s="77"/>
      <c r="JGC2567" s="77"/>
      <c r="JGD2567" s="77"/>
      <c r="JGE2567" s="77"/>
      <c r="JGF2567" s="77"/>
      <c r="JGG2567" s="77"/>
      <c r="JGH2567" s="77"/>
      <c r="JGI2567" s="77"/>
      <c r="JGJ2567" s="77"/>
      <c r="JGK2567" s="77"/>
      <c r="JGL2567" s="77"/>
      <c r="JGM2567" s="77"/>
      <c r="JGN2567" s="77"/>
      <c r="JGO2567" s="77"/>
      <c r="JGP2567" s="77"/>
      <c r="JGQ2567" s="77"/>
      <c r="JGR2567" s="77"/>
      <c r="JGS2567" s="77"/>
      <c r="JGT2567" s="77"/>
      <c r="JGU2567" s="77"/>
      <c r="JGV2567" s="77"/>
      <c r="JGW2567" s="77"/>
      <c r="JGX2567" s="77"/>
      <c r="JGY2567" s="77"/>
      <c r="JGZ2567" s="77"/>
      <c r="JHA2567" s="77"/>
      <c r="JHB2567" s="77"/>
      <c r="JHC2567" s="77"/>
      <c r="JHD2567" s="77"/>
      <c r="JHE2567" s="77"/>
      <c r="JHF2567" s="77"/>
      <c r="JHG2567" s="77"/>
      <c r="JHH2567" s="77"/>
      <c r="JHI2567" s="77"/>
      <c r="JHJ2567" s="77"/>
      <c r="JHK2567" s="77"/>
      <c r="JHL2567" s="77"/>
      <c r="JHM2567" s="77"/>
      <c r="JHN2567" s="77"/>
      <c r="JHO2567" s="77"/>
      <c r="JHP2567" s="77"/>
      <c r="JHQ2567" s="77"/>
      <c r="JHR2567" s="77"/>
      <c r="JHS2567" s="77"/>
      <c r="JHT2567" s="77"/>
      <c r="JHU2567" s="77"/>
      <c r="JHV2567" s="77"/>
      <c r="JHW2567" s="77"/>
      <c r="JHX2567" s="77"/>
      <c r="JHY2567" s="77"/>
      <c r="JHZ2567" s="77"/>
      <c r="JIA2567" s="77"/>
      <c r="JIB2567" s="77"/>
      <c r="JIC2567" s="77"/>
      <c r="JID2567" s="77"/>
      <c r="JIE2567" s="77"/>
      <c r="JIF2567" s="77"/>
      <c r="JIG2567" s="77"/>
      <c r="JIH2567" s="77"/>
      <c r="JII2567" s="77"/>
      <c r="JIJ2567" s="77"/>
      <c r="JIK2567" s="77"/>
      <c r="JIL2567" s="77"/>
      <c r="JIM2567" s="77"/>
      <c r="JIN2567" s="77"/>
      <c r="JIO2567" s="77"/>
      <c r="JIP2567" s="77"/>
      <c r="JIQ2567" s="77"/>
      <c r="JIR2567" s="77"/>
      <c r="JIS2567" s="77"/>
      <c r="JIT2567" s="77"/>
      <c r="JIU2567" s="77"/>
      <c r="JIV2567" s="77"/>
      <c r="JIW2567" s="77"/>
      <c r="JIX2567" s="77"/>
      <c r="JIY2567" s="77"/>
      <c r="JIZ2567" s="77"/>
      <c r="JJA2567" s="77"/>
      <c r="JJB2567" s="77"/>
      <c r="JJC2567" s="77"/>
      <c r="JJD2567" s="77"/>
      <c r="JJE2567" s="77"/>
      <c r="JJF2567" s="77"/>
      <c r="JJG2567" s="77"/>
      <c r="JJH2567" s="77"/>
      <c r="JJI2567" s="77"/>
      <c r="JJJ2567" s="77"/>
      <c r="JJK2567" s="77"/>
      <c r="JJL2567" s="77"/>
      <c r="JJM2567" s="77"/>
      <c r="JJN2567" s="77"/>
      <c r="JJO2567" s="77"/>
      <c r="JJP2567" s="77"/>
      <c r="JJQ2567" s="77"/>
      <c r="JJR2567" s="77"/>
      <c r="JJS2567" s="77"/>
      <c r="JJT2567" s="77"/>
      <c r="JJU2567" s="77"/>
      <c r="JJV2567" s="77"/>
      <c r="JJW2567" s="77"/>
      <c r="JJX2567" s="77"/>
      <c r="JJY2567" s="77"/>
      <c r="JJZ2567" s="77"/>
      <c r="JKA2567" s="77"/>
      <c r="JKB2567" s="77"/>
      <c r="JKC2567" s="77"/>
      <c r="JKD2567" s="77"/>
      <c r="JKE2567" s="77"/>
      <c r="JKF2567" s="77"/>
      <c r="JKG2567" s="77"/>
      <c r="JKH2567" s="77"/>
      <c r="JKI2567" s="77"/>
      <c r="JKJ2567" s="77"/>
      <c r="JKK2567" s="77"/>
      <c r="JKL2567" s="77"/>
      <c r="JKM2567" s="77"/>
      <c r="JKN2567" s="77"/>
      <c r="JKO2567" s="77"/>
      <c r="JKP2567" s="77"/>
      <c r="JKQ2567" s="77"/>
      <c r="JKR2567" s="77"/>
      <c r="JKS2567" s="77"/>
      <c r="JKT2567" s="77"/>
      <c r="JKU2567" s="77"/>
      <c r="JKV2567" s="77"/>
      <c r="JKW2567" s="77"/>
      <c r="JKX2567" s="77"/>
      <c r="JKY2567" s="77"/>
      <c r="JKZ2567" s="77"/>
      <c r="JLA2567" s="77"/>
      <c r="JLB2567" s="77"/>
      <c r="JLC2567" s="77"/>
      <c r="JLD2567" s="77"/>
      <c r="JLE2567" s="77"/>
      <c r="JLF2567" s="77"/>
      <c r="JLG2567" s="77"/>
      <c r="JLH2567" s="77"/>
      <c r="JLI2567" s="77"/>
      <c r="JLJ2567" s="77"/>
      <c r="JLK2567" s="77"/>
      <c r="JLL2567" s="77"/>
      <c r="JLM2567" s="77"/>
      <c r="JLN2567" s="77"/>
      <c r="JLO2567" s="77"/>
      <c r="JLP2567" s="77"/>
      <c r="JLQ2567" s="77"/>
      <c r="JLR2567" s="77"/>
      <c r="JLS2567" s="77"/>
      <c r="JLT2567" s="77"/>
      <c r="JLU2567" s="77"/>
      <c r="JLV2567" s="77"/>
      <c r="JLW2567" s="77"/>
      <c r="JLX2567" s="77"/>
      <c r="JLY2567" s="77"/>
      <c r="JLZ2567" s="77"/>
      <c r="JMA2567" s="77"/>
      <c r="JMB2567" s="77"/>
      <c r="JMC2567" s="77"/>
      <c r="JMD2567" s="77"/>
      <c r="JME2567" s="77"/>
      <c r="JMF2567" s="77"/>
      <c r="JMG2567" s="77"/>
      <c r="JMH2567" s="77"/>
      <c r="JMI2567" s="77"/>
      <c r="JMJ2567" s="77"/>
      <c r="JMK2567" s="77"/>
      <c r="JML2567" s="77"/>
      <c r="JMM2567" s="77"/>
      <c r="JMN2567" s="77"/>
      <c r="JMO2567" s="77"/>
      <c r="JMP2567" s="77"/>
      <c r="JMQ2567" s="77"/>
      <c r="JMR2567" s="77"/>
      <c r="JMS2567" s="77"/>
      <c r="JMT2567" s="77"/>
      <c r="JMU2567" s="77"/>
      <c r="JMV2567" s="77"/>
      <c r="JMW2567" s="77"/>
      <c r="JMX2567" s="77"/>
      <c r="JMY2567" s="77"/>
      <c r="JMZ2567" s="77"/>
      <c r="JNA2567" s="77"/>
      <c r="JNB2567" s="77"/>
      <c r="JNC2567" s="77"/>
      <c r="JND2567" s="77"/>
      <c r="JNE2567" s="77"/>
      <c r="JNF2567" s="77"/>
      <c r="JNG2567" s="77"/>
      <c r="JNH2567" s="77"/>
      <c r="JNI2567" s="77"/>
      <c r="JNJ2567" s="77"/>
      <c r="JNK2567" s="77"/>
      <c r="JNL2567" s="77"/>
      <c r="JNM2567" s="77"/>
      <c r="JNN2567" s="77"/>
      <c r="JNO2567" s="77"/>
      <c r="JNP2567" s="77"/>
      <c r="JNQ2567" s="77"/>
      <c r="JNR2567" s="77"/>
      <c r="JNS2567" s="77"/>
      <c r="JNT2567" s="77"/>
      <c r="JNU2567" s="77"/>
      <c r="JNV2567" s="77"/>
      <c r="JNW2567" s="77"/>
      <c r="JNX2567" s="77"/>
      <c r="JNY2567" s="77"/>
      <c r="JNZ2567" s="77"/>
      <c r="JOA2567" s="77"/>
      <c r="JOB2567" s="77"/>
      <c r="JOC2567" s="77"/>
      <c r="JOD2567" s="77"/>
      <c r="JOE2567" s="77"/>
      <c r="JOF2567" s="77"/>
      <c r="JOG2567" s="77"/>
      <c r="JOH2567" s="77"/>
      <c r="JOI2567" s="77"/>
      <c r="JOJ2567" s="77"/>
      <c r="JOK2567" s="77"/>
      <c r="JOL2567" s="77"/>
      <c r="JOM2567" s="77"/>
      <c r="JON2567" s="77"/>
      <c r="JOO2567" s="77"/>
      <c r="JOP2567" s="77"/>
      <c r="JOQ2567" s="77"/>
      <c r="JOR2567" s="77"/>
      <c r="JOS2567" s="77"/>
      <c r="JOT2567" s="77"/>
      <c r="JOU2567" s="77"/>
      <c r="JOV2567" s="77"/>
      <c r="JOW2567" s="77"/>
      <c r="JOX2567" s="77"/>
      <c r="JOY2567" s="77"/>
      <c r="JOZ2567" s="77"/>
      <c r="JPA2567" s="77"/>
      <c r="JPB2567" s="77"/>
      <c r="JPC2567" s="77"/>
      <c r="JPD2567" s="77"/>
      <c r="JPE2567" s="77"/>
      <c r="JPF2567" s="77"/>
      <c r="JPG2567" s="77"/>
      <c r="JPH2567" s="77"/>
      <c r="JPI2567" s="77"/>
      <c r="JPJ2567" s="77"/>
      <c r="JPK2567" s="77"/>
      <c r="JPL2567" s="77"/>
      <c r="JPM2567" s="77"/>
      <c r="JPN2567" s="77"/>
      <c r="JPO2567" s="77"/>
      <c r="JPP2567" s="77"/>
      <c r="JPQ2567" s="77"/>
      <c r="JPR2567" s="77"/>
      <c r="JPS2567" s="77"/>
      <c r="JPT2567" s="77"/>
      <c r="JPU2567" s="77"/>
      <c r="JPV2567" s="77"/>
      <c r="JPW2567" s="77"/>
      <c r="JPX2567" s="77"/>
      <c r="JPY2567" s="77"/>
      <c r="JPZ2567" s="77"/>
      <c r="JQA2567" s="77"/>
      <c r="JQB2567" s="77"/>
      <c r="JQC2567" s="77"/>
      <c r="JQD2567" s="77"/>
      <c r="JQE2567" s="77"/>
      <c r="JQF2567" s="77"/>
      <c r="JQG2567" s="77"/>
      <c r="JQH2567" s="77"/>
      <c r="JQI2567" s="77"/>
      <c r="JQJ2567" s="77"/>
      <c r="JQK2567" s="77"/>
      <c r="JQL2567" s="77"/>
      <c r="JQM2567" s="77"/>
      <c r="JQN2567" s="77"/>
      <c r="JQO2567" s="77"/>
      <c r="JQP2567" s="77"/>
      <c r="JQQ2567" s="77"/>
      <c r="JQR2567" s="77"/>
      <c r="JQS2567" s="77"/>
      <c r="JQT2567" s="77"/>
      <c r="JQU2567" s="77"/>
      <c r="JQV2567" s="77"/>
      <c r="JQW2567" s="77"/>
      <c r="JQX2567" s="77"/>
      <c r="JQY2567" s="77"/>
      <c r="JQZ2567" s="77"/>
      <c r="JRA2567" s="77"/>
      <c r="JRB2567" s="77"/>
      <c r="JRC2567" s="77"/>
      <c r="JRD2567" s="77"/>
      <c r="JRE2567" s="77"/>
      <c r="JRF2567" s="77"/>
      <c r="JRG2567" s="77"/>
      <c r="JRH2567" s="77"/>
      <c r="JRI2567" s="77"/>
      <c r="JRJ2567" s="77"/>
      <c r="JRK2567" s="77"/>
      <c r="JRL2567" s="77"/>
      <c r="JRM2567" s="77"/>
      <c r="JRN2567" s="77"/>
      <c r="JRO2567" s="77"/>
      <c r="JRP2567" s="77"/>
      <c r="JRQ2567" s="77"/>
      <c r="JRR2567" s="77"/>
      <c r="JRS2567" s="77"/>
      <c r="JRT2567" s="77"/>
      <c r="JRU2567" s="77"/>
      <c r="JRV2567" s="77"/>
      <c r="JRW2567" s="77"/>
      <c r="JRX2567" s="77"/>
      <c r="JRY2567" s="77"/>
      <c r="JRZ2567" s="77"/>
      <c r="JSA2567" s="77"/>
      <c r="JSB2567" s="77"/>
      <c r="JSC2567" s="77"/>
      <c r="JSD2567" s="77"/>
      <c r="JSE2567" s="77"/>
      <c r="JSF2567" s="77"/>
      <c r="JSG2567" s="77"/>
      <c r="JSH2567" s="77"/>
      <c r="JSI2567" s="77"/>
      <c r="JSJ2567" s="77"/>
      <c r="JSK2567" s="77"/>
      <c r="JSL2567" s="77"/>
      <c r="JSM2567" s="77"/>
      <c r="JSN2567" s="77"/>
      <c r="JSO2567" s="77"/>
      <c r="JSP2567" s="77"/>
      <c r="JSQ2567" s="77"/>
      <c r="JSR2567" s="77"/>
      <c r="JSS2567" s="77"/>
      <c r="JST2567" s="77"/>
      <c r="JSU2567" s="77"/>
      <c r="JSV2567" s="77"/>
      <c r="JSW2567" s="77"/>
      <c r="JSX2567" s="77"/>
      <c r="JSY2567" s="77"/>
      <c r="JSZ2567" s="77"/>
      <c r="JTA2567" s="77"/>
      <c r="JTB2567" s="77"/>
      <c r="JTC2567" s="77"/>
      <c r="JTD2567" s="77"/>
      <c r="JTE2567" s="77"/>
      <c r="JTF2567" s="77"/>
      <c r="JTG2567" s="77"/>
      <c r="JTH2567" s="77"/>
      <c r="JTI2567" s="77"/>
      <c r="JTJ2567" s="77"/>
      <c r="JTK2567" s="77"/>
      <c r="JTL2567" s="77"/>
      <c r="JTM2567" s="77"/>
      <c r="JTN2567" s="77"/>
      <c r="JTO2567" s="77"/>
      <c r="JTP2567" s="77"/>
      <c r="JTQ2567" s="77"/>
      <c r="JTR2567" s="77"/>
      <c r="JTS2567" s="77"/>
      <c r="JTT2567" s="77"/>
      <c r="JTU2567" s="77"/>
      <c r="JTV2567" s="77"/>
      <c r="JTW2567" s="77"/>
      <c r="JTX2567" s="77"/>
      <c r="JTY2567" s="77"/>
      <c r="JTZ2567" s="77"/>
      <c r="JUA2567" s="77"/>
      <c r="JUB2567" s="77"/>
      <c r="JUC2567" s="77"/>
      <c r="JUD2567" s="77"/>
      <c r="JUE2567" s="77"/>
      <c r="JUF2567" s="77"/>
      <c r="JUG2567" s="77"/>
      <c r="JUH2567" s="77"/>
      <c r="JUI2567" s="77"/>
      <c r="JUJ2567" s="77"/>
      <c r="JUK2567" s="77"/>
      <c r="JUL2567" s="77"/>
      <c r="JUM2567" s="77"/>
      <c r="JUN2567" s="77"/>
      <c r="JUO2567" s="77"/>
      <c r="JUP2567" s="77"/>
      <c r="JUQ2567" s="77"/>
      <c r="JUR2567" s="77"/>
      <c r="JUS2567" s="77"/>
      <c r="JUT2567" s="77"/>
      <c r="JUU2567" s="77"/>
      <c r="JUV2567" s="77"/>
      <c r="JUW2567" s="77"/>
      <c r="JUX2567" s="77"/>
      <c r="JUY2567" s="77"/>
      <c r="JUZ2567" s="77"/>
      <c r="JVA2567" s="77"/>
      <c r="JVB2567" s="77"/>
      <c r="JVC2567" s="77"/>
      <c r="JVD2567" s="77"/>
      <c r="JVE2567" s="77"/>
      <c r="JVF2567" s="77"/>
      <c r="JVG2567" s="77"/>
      <c r="JVH2567" s="77"/>
      <c r="JVI2567" s="77"/>
      <c r="JVJ2567" s="77"/>
      <c r="JVK2567" s="77"/>
      <c r="JVL2567" s="77"/>
      <c r="JVM2567" s="77"/>
      <c r="JVN2567" s="77"/>
      <c r="JVO2567" s="77"/>
      <c r="JVP2567" s="77"/>
      <c r="JVQ2567" s="77"/>
      <c r="JVR2567" s="77"/>
      <c r="JVS2567" s="77"/>
      <c r="JVT2567" s="77"/>
      <c r="JVU2567" s="77"/>
      <c r="JVV2567" s="77"/>
      <c r="JVW2567" s="77"/>
      <c r="JVX2567" s="77"/>
      <c r="JVY2567" s="77"/>
      <c r="JVZ2567" s="77"/>
      <c r="JWA2567" s="77"/>
      <c r="JWB2567" s="77"/>
      <c r="JWC2567" s="77"/>
      <c r="JWD2567" s="77"/>
      <c r="JWE2567" s="77"/>
      <c r="JWF2567" s="77"/>
      <c r="JWG2567" s="77"/>
      <c r="JWH2567" s="77"/>
      <c r="JWI2567" s="77"/>
      <c r="JWJ2567" s="77"/>
      <c r="JWK2567" s="77"/>
      <c r="JWL2567" s="77"/>
      <c r="JWM2567" s="77"/>
      <c r="JWN2567" s="77"/>
      <c r="JWO2567" s="77"/>
      <c r="JWP2567" s="77"/>
      <c r="JWQ2567" s="77"/>
      <c r="JWR2567" s="77"/>
      <c r="JWS2567" s="77"/>
      <c r="JWT2567" s="77"/>
      <c r="JWU2567" s="77"/>
      <c r="JWV2567" s="77"/>
      <c r="JWW2567" s="77"/>
      <c r="JWX2567" s="77"/>
      <c r="JWY2567" s="77"/>
      <c r="JWZ2567" s="77"/>
      <c r="JXA2567" s="77"/>
      <c r="JXB2567" s="77"/>
      <c r="JXC2567" s="77"/>
      <c r="JXD2567" s="77"/>
      <c r="JXE2567" s="77"/>
      <c r="JXF2567" s="77"/>
      <c r="JXG2567" s="77"/>
      <c r="JXH2567" s="77"/>
      <c r="JXI2567" s="77"/>
      <c r="JXJ2567" s="77"/>
      <c r="JXK2567" s="77"/>
      <c r="JXL2567" s="77"/>
      <c r="JXM2567" s="77"/>
      <c r="JXN2567" s="77"/>
      <c r="JXO2567" s="77"/>
      <c r="JXP2567" s="77"/>
      <c r="JXQ2567" s="77"/>
      <c r="JXR2567" s="77"/>
      <c r="JXS2567" s="77"/>
      <c r="JXT2567" s="77"/>
      <c r="JXU2567" s="77"/>
      <c r="JXV2567" s="77"/>
      <c r="JXW2567" s="77"/>
      <c r="JXX2567" s="77"/>
      <c r="JXY2567" s="77"/>
      <c r="JXZ2567" s="77"/>
      <c r="JYA2567" s="77"/>
      <c r="JYB2567" s="77"/>
      <c r="JYC2567" s="77"/>
      <c r="JYD2567" s="77"/>
      <c r="JYE2567" s="77"/>
      <c r="JYF2567" s="77"/>
      <c r="JYG2567" s="77"/>
      <c r="JYH2567" s="77"/>
      <c r="JYI2567" s="77"/>
      <c r="JYJ2567" s="77"/>
      <c r="JYK2567" s="77"/>
      <c r="JYL2567" s="77"/>
      <c r="JYM2567" s="77"/>
      <c r="JYN2567" s="77"/>
      <c r="JYO2567" s="77"/>
      <c r="JYP2567" s="77"/>
      <c r="JYQ2567" s="77"/>
      <c r="JYR2567" s="77"/>
      <c r="JYS2567" s="77"/>
      <c r="JYT2567" s="77"/>
      <c r="JYU2567" s="77"/>
      <c r="JYV2567" s="77"/>
      <c r="JYW2567" s="77"/>
      <c r="JYX2567" s="77"/>
      <c r="JYY2567" s="77"/>
      <c r="JYZ2567" s="77"/>
      <c r="JZA2567" s="77"/>
      <c r="JZB2567" s="77"/>
      <c r="JZC2567" s="77"/>
      <c r="JZD2567" s="77"/>
      <c r="JZE2567" s="77"/>
      <c r="JZF2567" s="77"/>
      <c r="JZG2567" s="77"/>
      <c r="JZH2567" s="77"/>
      <c r="JZI2567" s="77"/>
      <c r="JZJ2567" s="77"/>
      <c r="JZK2567" s="77"/>
      <c r="JZL2567" s="77"/>
      <c r="JZM2567" s="77"/>
      <c r="JZN2567" s="77"/>
      <c r="JZO2567" s="77"/>
      <c r="JZP2567" s="77"/>
      <c r="JZQ2567" s="77"/>
      <c r="JZR2567" s="77"/>
      <c r="JZS2567" s="77"/>
      <c r="JZT2567" s="77"/>
      <c r="JZU2567" s="77"/>
      <c r="JZV2567" s="77"/>
      <c r="JZW2567" s="77"/>
      <c r="JZX2567" s="77"/>
      <c r="JZY2567" s="77"/>
      <c r="JZZ2567" s="77"/>
      <c r="KAA2567" s="77"/>
      <c r="KAB2567" s="77"/>
      <c r="KAC2567" s="77"/>
      <c r="KAD2567" s="77"/>
      <c r="KAE2567" s="77"/>
      <c r="KAF2567" s="77"/>
      <c r="KAG2567" s="77"/>
      <c r="KAH2567" s="77"/>
      <c r="KAI2567" s="77"/>
      <c r="KAJ2567" s="77"/>
      <c r="KAK2567" s="77"/>
      <c r="KAL2567" s="77"/>
      <c r="KAM2567" s="77"/>
      <c r="KAN2567" s="77"/>
      <c r="KAO2567" s="77"/>
      <c r="KAP2567" s="77"/>
      <c r="KAQ2567" s="77"/>
      <c r="KAR2567" s="77"/>
      <c r="KAS2567" s="77"/>
      <c r="KAT2567" s="77"/>
      <c r="KAU2567" s="77"/>
      <c r="KAV2567" s="77"/>
      <c r="KAW2567" s="77"/>
      <c r="KAX2567" s="77"/>
      <c r="KAY2567" s="77"/>
      <c r="KAZ2567" s="77"/>
      <c r="KBA2567" s="77"/>
      <c r="KBB2567" s="77"/>
      <c r="KBC2567" s="77"/>
      <c r="KBD2567" s="77"/>
      <c r="KBE2567" s="77"/>
      <c r="KBF2567" s="77"/>
      <c r="KBG2567" s="77"/>
      <c r="KBH2567" s="77"/>
      <c r="KBI2567" s="77"/>
      <c r="KBJ2567" s="77"/>
      <c r="KBK2567" s="77"/>
      <c r="KBL2567" s="77"/>
      <c r="KBM2567" s="77"/>
      <c r="KBN2567" s="77"/>
      <c r="KBO2567" s="77"/>
      <c r="KBP2567" s="77"/>
      <c r="KBQ2567" s="77"/>
      <c r="KBR2567" s="77"/>
      <c r="KBS2567" s="77"/>
      <c r="KBT2567" s="77"/>
      <c r="KBU2567" s="77"/>
      <c r="KBV2567" s="77"/>
      <c r="KBW2567" s="77"/>
      <c r="KBX2567" s="77"/>
      <c r="KBY2567" s="77"/>
      <c r="KBZ2567" s="77"/>
      <c r="KCA2567" s="77"/>
      <c r="KCB2567" s="77"/>
      <c r="KCC2567" s="77"/>
      <c r="KCD2567" s="77"/>
      <c r="KCE2567" s="77"/>
      <c r="KCF2567" s="77"/>
      <c r="KCG2567" s="77"/>
      <c r="KCH2567" s="77"/>
      <c r="KCI2567" s="77"/>
      <c r="KCJ2567" s="77"/>
      <c r="KCK2567" s="77"/>
      <c r="KCL2567" s="77"/>
      <c r="KCM2567" s="77"/>
      <c r="KCN2567" s="77"/>
      <c r="KCO2567" s="77"/>
      <c r="KCP2567" s="77"/>
      <c r="KCQ2567" s="77"/>
      <c r="KCR2567" s="77"/>
      <c r="KCS2567" s="77"/>
      <c r="KCT2567" s="77"/>
      <c r="KCU2567" s="77"/>
      <c r="KCV2567" s="77"/>
      <c r="KCW2567" s="77"/>
      <c r="KCX2567" s="77"/>
      <c r="KCY2567" s="77"/>
      <c r="KCZ2567" s="77"/>
      <c r="KDA2567" s="77"/>
      <c r="KDB2567" s="77"/>
      <c r="KDC2567" s="77"/>
      <c r="KDD2567" s="77"/>
      <c r="KDE2567" s="77"/>
      <c r="KDF2567" s="77"/>
      <c r="KDG2567" s="77"/>
      <c r="KDH2567" s="77"/>
      <c r="KDI2567" s="77"/>
      <c r="KDJ2567" s="77"/>
      <c r="KDK2567" s="77"/>
      <c r="KDL2567" s="77"/>
      <c r="KDM2567" s="77"/>
      <c r="KDN2567" s="77"/>
      <c r="KDO2567" s="77"/>
      <c r="KDP2567" s="77"/>
      <c r="KDQ2567" s="77"/>
      <c r="KDR2567" s="77"/>
      <c r="KDS2567" s="77"/>
      <c r="KDT2567" s="77"/>
      <c r="KDU2567" s="77"/>
      <c r="KDV2567" s="77"/>
      <c r="KDW2567" s="77"/>
      <c r="KDX2567" s="77"/>
      <c r="KDY2567" s="77"/>
      <c r="KDZ2567" s="77"/>
      <c r="KEA2567" s="77"/>
      <c r="KEB2567" s="77"/>
      <c r="KEC2567" s="77"/>
      <c r="KED2567" s="77"/>
      <c r="KEE2567" s="77"/>
      <c r="KEF2567" s="77"/>
      <c r="KEG2567" s="77"/>
      <c r="KEH2567" s="77"/>
      <c r="KEI2567" s="77"/>
      <c r="KEJ2567" s="77"/>
      <c r="KEK2567" s="77"/>
      <c r="KEL2567" s="77"/>
      <c r="KEM2567" s="77"/>
      <c r="KEN2567" s="77"/>
      <c r="KEO2567" s="77"/>
      <c r="KEP2567" s="77"/>
      <c r="KEQ2567" s="77"/>
      <c r="KER2567" s="77"/>
      <c r="KES2567" s="77"/>
      <c r="KET2567" s="77"/>
      <c r="KEU2567" s="77"/>
      <c r="KEV2567" s="77"/>
      <c r="KEW2567" s="77"/>
      <c r="KEX2567" s="77"/>
      <c r="KEY2567" s="77"/>
      <c r="KEZ2567" s="77"/>
      <c r="KFA2567" s="77"/>
      <c r="KFB2567" s="77"/>
      <c r="KFC2567" s="77"/>
      <c r="KFD2567" s="77"/>
      <c r="KFE2567" s="77"/>
      <c r="KFF2567" s="77"/>
      <c r="KFG2567" s="77"/>
      <c r="KFH2567" s="77"/>
      <c r="KFI2567" s="77"/>
      <c r="KFJ2567" s="77"/>
      <c r="KFK2567" s="77"/>
      <c r="KFL2567" s="77"/>
      <c r="KFM2567" s="77"/>
      <c r="KFN2567" s="77"/>
      <c r="KFO2567" s="77"/>
      <c r="KFP2567" s="77"/>
      <c r="KFQ2567" s="77"/>
      <c r="KFR2567" s="77"/>
      <c r="KFS2567" s="77"/>
      <c r="KFT2567" s="77"/>
      <c r="KFU2567" s="77"/>
      <c r="KFV2567" s="77"/>
      <c r="KFW2567" s="77"/>
      <c r="KFX2567" s="77"/>
      <c r="KFY2567" s="77"/>
      <c r="KFZ2567" s="77"/>
      <c r="KGA2567" s="77"/>
      <c r="KGB2567" s="77"/>
      <c r="KGC2567" s="77"/>
      <c r="KGD2567" s="77"/>
      <c r="KGE2567" s="77"/>
      <c r="KGF2567" s="77"/>
      <c r="KGG2567" s="77"/>
      <c r="KGH2567" s="77"/>
      <c r="KGI2567" s="77"/>
      <c r="KGJ2567" s="77"/>
      <c r="KGK2567" s="77"/>
      <c r="KGL2567" s="77"/>
      <c r="KGM2567" s="77"/>
      <c r="KGN2567" s="77"/>
      <c r="KGO2567" s="77"/>
      <c r="KGP2567" s="77"/>
      <c r="KGQ2567" s="77"/>
      <c r="KGR2567" s="77"/>
      <c r="KGS2567" s="77"/>
      <c r="KGT2567" s="77"/>
      <c r="KGU2567" s="77"/>
      <c r="KGV2567" s="77"/>
      <c r="KGW2567" s="77"/>
      <c r="KGX2567" s="77"/>
      <c r="KGY2567" s="77"/>
      <c r="KGZ2567" s="77"/>
      <c r="KHA2567" s="77"/>
      <c r="KHB2567" s="77"/>
      <c r="KHC2567" s="77"/>
      <c r="KHD2567" s="77"/>
      <c r="KHE2567" s="77"/>
      <c r="KHF2567" s="77"/>
      <c r="KHG2567" s="77"/>
      <c r="KHH2567" s="77"/>
      <c r="KHI2567" s="77"/>
      <c r="KHJ2567" s="77"/>
      <c r="KHK2567" s="77"/>
      <c r="KHL2567" s="77"/>
      <c r="KHM2567" s="77"/>
      <c r="KHN2567" s="77"/>
      <c r="KHO2567" s="77"/>
      <c r="KHP2567" s="77"/>
      <c r="KHQ2567" s="77"/>
      <c r="KHR2567" s="77"/>
      <c r="KHS2567" s="77"/>
      <c r="KHT2567" s="77"/>
      <c r="KHU2567" s="77"/>
      <c r="KHV2567" s="77"/>
      <c r="KHW2567" s="77"/>
      <c r="KHX2567" s="77"/>
      <c r="KHY2567" s="77"/>
      <c r="KHZ2567" s="77"/>
      <c r="KIA2567" s="77"/>
      <c r="KIB2567" s="77"/>
      <c r="KIC2567" s="77"/>
      <c r="KID2567" s="77"/>
      <c r="KIE2567" s="77"/>
      <c r="KIF2567" s="77"/>
      <c r="KIG2567" s="77"/>
      <c r="KIH2567" s="77"/>
      <c r="KII2567" s="77"/>
      <c r="KIJ2567" s="77"/>
      <c r="KIK2567" s="77"/>
      <c r="KIL2567" s="77"/>
      <c r="KIM2567" s="77"/>
      <c r="KIN2567" s="77"/>
      <c r="KIO2567" s="77"/>
      <c r="KIP2567" s="77"/>
      <c r="KIQ2567" s="77"/>
      <c r="KIR2567" s="77"/>
      <c r="KIS2567" s="77"/>
      <c r="KIT2567" s="77"/>
      <c r="KIU2567" s="77"/>
      <c r="KIV2567" s="77"/>
      <c r="KIW2567" s="77"/>
      <c r="KIX2567" s="77"/>
      <c r="KIY2567" s="77"/>
      <c r="KIZ2567" s="77"/>
      <c r="KJA2567" s="77"/>
      <c r="KJB2567" s="77"/>
      <c r="KJC2567" s="77"/>
      <c r="KJD2567" s="77"/>
      <c r="KJE2567" s="77"/>
      <c r="KJF2567" s="77"/>
      <c r="KJG2567" s="77"/>
      <c r="KJH2567" s="77"/>
      <c r="KJI2567" s="77"/>
      <c r="KJJ2567" s="77"/>
      <c r="KJK2567" s="77"/>
      <c r="KJL2567" s="77"/>
      <c r="KJM2567" s="77"/>
      <c r="KJN2567" s="77"/>
      <c r="KJO2567" s="77"/>
      <c r="KJP2567" s="77"/>
      <c r="KJQ2567" s="77"/>
      <c r="KJR2567" s="77"/>
      <c r="KJS2567" s="77"/>
      <c r="KJT2567" s="77"/>
      <c r="KJU2567" s="77"/>
      <c r="KJV2567" s="77"/>
      <c r="KJW2567" s="77"/>
      <c r="KJX2567" s="77"/>
      <c r="KJY2567" s="77"/>
      <c r="KJZ2567" s="77"/>
      <c r="KKA2567" s="77"/>
      <c r="KKB2567" s="77"/>
      <c r="KKC2567" s="77"/>
      <c r="KKD2567" s="77"/>
      <c r="KKE2567" s="77"/>
      <c r="KKF2567" s="77"/>
      <c r="KKG2567" s="77"/>
      <c r="KKH2567" s="77"/>
      <c r="KKI2567" s="77"/>
      <c r="KKJ2567" s="77"/>
      <c r="KKK2567" s="77"/>
      <c r="KKL2567" s="77"/>
      <c r="KKM2567" s="77"/>
      <c r="KKN2567" s="77"/>
      <c r="KKO2567" s="77"/>
      <c r="KKP2567" s="77"/>
      <c r="KKQ2567" s="77"/>
      <c r="KKR2567" s="77"/>
      <c r="KKS2567" s="77"/>
      <c r="KKT2567" s="77"/>
      <c r="KKU2567" s="77"/>
      <c r="KKV2567" s="77"/>
      <c r="KKW2567" s="77"/>
      <c r="KKX2567" s="77"/>
      <c r="KKY2567" s="77"/>
      <c r="KKZ2567" s="77"/>
      <c r="KLA2567" s="77"/>
      <c r="KLB2567" s="77"/>
      <c r="KLC2567" s="77"/>
      <c r="KLD2567" s="77"/>
      <c r="KLE2567" s="77"/>
      <c r="KLF2567" s="77"/>
      <c r="KLG2567" s="77"/>
      <c r="KLH2567" s="77"/>
      <c r="KLI2567" s="77"/>
      <c r="KLJ2567" s="77"/>
      <c r="KLK2567" s="77"/>
      <c r="KLL2567" s="77"/>
      <c r="KLM2567" s="77"/>
      <c r="KLN2567" s="77"/>
      <c r="KLO2567" s="77"/>
      <c r="KLP2567" s="77"/>
      <c r="KLQ2567" s="77"/>
      <c r="KLR2567" s="77"/>
      <c r="KLS2567" s="77"/>
      <c r="KLT2567" s="77"/>
      <c r="KLU2567" s="77"/>
      <c r="KLV2567" s="77"/>
      <c r="KLW2567" s="77"/>
      <c r="KLX2567" s="77"/>
      <c r="KLY2567" s="77"/>
      <c r="KLZ2567" s="77"/>
      <c r="KMA2567" s="77"/>
      <c r="KMB2567" s="77"/>
      <c r="KMC2567" s="77"/>
      <c r="KMD2567" s="77"/>
      <c r="KME2567" s="77"/>
      <c r="KMF2567" s="77"/>
      <c r="KMG2567" s="77"/>
      <c r="KMH2567" s="77"/>
      <c r="KMI2567" s="77"/>
      <c r="KMJ2567" s="77"/>
      <c r="KMK2567" s="77"/>
      <c r="KML2567" s="77"/>
      <c r="KMM2567" s="77"/>
      <c r="KMN2567" s="77"/>
      <c r="KMO2567" s="77"/>
      <c r="KMP2567" s="77"/>
      <c r="KMQ2567" s="77"/>
      <c r="KMR2567" s="77"/>
      <c r="KMS2567" s="77"/>
      <c r="KMT2567" s="77"/>
      <c r="KMU2567" s="77"/>
      <c r="KMV2567" s="77"/>
      <c r="KMW2567" s="77"/>
      <c r="KMX2567" s="77"/>
      <c r="KMY2567" s="77"/>
      <c r="KMZ2567" s="77"/>
      <c r="KNA2567" s="77"/>
      <c r="KNB2567" s="77"/>
      <c r="KNC2567" s="77"/>
      <c r="KND2567" s="77"/>
      <c r="KNE2567" s="77"/>
      <c r="KNF2567" s="77"/>
      <c r="KNG2567" s="77"/>
      <c r="KNH2567" s="77"/>
      <c r="KNI2567" s="77"/>
      <c r="KNJ2567" s="77"/>
      <c r="KNK2567" s="77"/>
      <c r="KNL2567" s="77"/>
      <c r="KNM2567" s="77"/>
      <c r="KNN2567" s="77"/>
      <c r="KNO2567" s="77"/>
      <c r="KNP2567" s="77"/>
      <c r="KNQ2567" s="77"/>
      <c r="KNR2567" s="77"/>
      <c r="KNS2567" s="77"/>
      <c r="KNT2567" s="77"/>
      <c r="KNU2567" s="77"/>
      <c r="KNV2567" s="77"/>
      <c r="KNW2567" s="77"/>
      <c r="KNX2567" s="77"/>
      <c r="KNY2567" s="77"/>
      <c r="KNZ2567" s="77"/>
      <c r="KOA2567" s="77"/>
      <c r="KOB2567" s="77"/>
      <c r="KOC2567" s="77"/>
      <c r="KOD2567" s="77"/>
      <c r="KOE2567" s="77"/>
      <c r="KOF2567" s="77"/>
      <c r="KOG2567" s="77"/>
      <c r="KOH2567" s="77"/>
      <c r="KOI2567" s="77"/>
      <c r="KOJ2567" s="77"/>
      <c r="KOK2567" s="77"/>
      <c r="KOL2567" s="77"/>
      <c r="KOM2567" s="77"/>
      <c r="KON2567" s="77"/>
      <c r="KOO2567" s="77"/>
      <c r="KOP2567" s="77"/>
      <c r="KOQ2567" s="77"/>
      <c r="KOR2567" s="77"/>
      <c r="KOS2567" s="77"/>
      <c r="KOT2567" s="77"/>
      <c r="KOU2567" s="77"/>
      <c r="KOV2567" s="77"/>
      <c r="KOW2567" s="77"/>
      <c r="KOX2567" s="77"/>
      <c r="KOY2567" s="77"/>
      <c r="KOZ2567" s="77"/>
      <c r="KPA2567" s="77"/>
      <c r="KPB2567" s="77"/>
      <c r="KPC2567" s="77"/>
      <c r="KPD2567" s="77"/>
      <c r="KPE2567" s="77"/>
      <c r="KPF2567" s="77"/>
      <c r="KPG2567" s="77"/>
      <c r="KPH2567" s="77"/>
      <c r="KPI2567" s="77"/>
      <c r="KPJ2567" s="77"/>
      <c r="KPK2567" s="77"/>
      <c r="KPL2567" s="77"/>
      <c r="KPM2567" s="77"/>
      <c r="KPN2567" s="77"/>
      <c r="KPO2567" s="77"/>
      <c r="KPP2567" s="77"/>
      <c r="KPQ2567" s="77"/>
      <c r="KPR2567" s="77"/>
      <c r="KPS2567" s="77"/>
      <c r="KPT2567" s="77"/>
      <c r="KPU2567" s="77"/>
      <c r="KPV2567" s="77"/>
      <c r="KPW2567" s="77"/>
      <c r="KPX2567" s="77"/>
      <c r="KPY2567" s="77"/>
      <c r="KPZ2567" s="77"/>
      <c r="KQA2567" s="77"/>
      <c r="KQB2567" s="77"/>
      <c r="KQC2567" s="77"/>
      <c r="KQD2567" s="77"/>
      <c r="KQE2567" s="77"/>
      <c r="KQF2567" s="77"/>
      <c r="KQG2567" s="77"/>
      <c r="KQH2567" s="77"/>
      <c r="KQI2567" s="77"/>
      <c r="KQJ2567" s="77"/>
      <c r="KQK2567" s="77"/>
      <c r="KQL2567" s="77"/>
      <c r="KQM2567" s="77"/>
      <c r="KQN2567" s="77"/>
      <c r="KQO2567" s="77"/>
      <c r="KQP2567" s="77"/>
      <c r="KQQ2567" s="77"/>
      <c r="KQR2567" s="77"/>
      <c r="KQS2567" s="77"/>
      <c r="KQT2567" s="77"/>
      <c r="KQU2567" s="77"/>
      <c r="KQV2567" s="77"/>
      <c r="KQW2567" s="77"/>
      <c r="KQX2567" s="77"/>
      <c r="KQY2567" s="77"/>
      <c r="KQZ2567" s="77"/>
      <c r="KRA2567" s="77"/>
      <c r="KRB2567" s="77"/>
      <c r="KRC2567" s="77"/>
      <c r="KRD2567" s="77"/>
      <c r="KRE2567" s="77"/>
      <c r="KRF2567" s="77"/>
      <c r="KRG2567" s="77"/>
      <c r="KRH2567" s="77"/>
      <c r="KRI2567" s="77"/>
      <c r="KRJ2567" s="77"/>
      <c r="KRK2567" s="77"/>
      <c r="KRL2567" s="77"/>
      <c r="KRM2567" s="77"/>
      <c r="KRN2567" s="77"/>
      <c r="KRO2567" s="77"/>
      <c r="KRP2567" s="77"/>
      <c r="KRQ2567" s="77"/>
      <c r="KRR2567" s="77"/>
      <c r="KRS2567" s="77"/>
      <c r="KRT2567" s="77"/>
      <c r="KRU2567" s="77"/>
      <c r="KRV2567" s="77"/>
      <c r="KRW2567" s="77"/>
      <c r="KRX2567" s="77"/>
      <c r="KRY2567" s="77"/>
      <c r="KRZ2567" s="77"/>
      <c r="KSA2567" s="77"/>
      <c r="KSB2567" s="77"/>
      <c r="KSC2567" s="77"/>
      <c r="KSD2567" s="77"/>
      <c r="KSE2567" s="77"/>
      <c r="KSF2567" s="77"/>
      <c r="KSG2567" s="77"/>
      <c r="KSH2567" s="77"/>
      <c r="KSI2567" s="77"/>
      <c r="KSJ2567" s="77"/>
      <c r="KSK2567" s="77"/>
      <c r="KSL2567" s="77"/>
      <c r="KSM2567" s="77"/>
      <c r="KSN2567" s="77"/>
      <c r="KSO2567" s="77"/>
      <c r="KSP2567" s="77"/>
      <c r="KSQ2567" s="77"/>
      <c r="KSR2567" s="77"/>
      <c r="KSS2567" s="77"/>
      <c r="KST2567" s="77"/>
      <c r="KSU2567" s="77"/>
      <c r="KSV2567" s="77"/>
      <c r="KSW2567" s="77"/>
      <c r="KSX2567" s="77"/>
      <c r="KSY2567" s="77"/>
      <c r="KSZ2567" s="77"/>
      <c r="KTA2567" s="77"/>
      <c r="KTB2567" s="77"/>
      <c r="KTC2567" s="77"/>
      <c r="KTD2567" s="77"/>
      <c r="KTE2567" s="77"/>
      <c r="KTF2567" s="77"/>
      <c r="KTG2567" s="77"/>
      <c r="KTH2567" s="77"/>
      <c r="KTI2567" s="77"/>
      <c r="KTJ2567" s="77"/>
      <c r="KTK2567" s="77"/>
      <c r="KTL2567" s="77"/>
      <c r="KTM2567" s="77"/>
      <c r="KTN2567" s="77"/>
      <c r="KTO2567" s="77"/>
      <c r="KTP2567" s="77"/>
      <c r="KTQ2567" s="77"/>
      <c r="KTR2567" s="77"/>
      <c r="KTS2567" s="77"/>
      <c r="KTT2567" s="77"/>
      <c r="KTU2567" s="77"/>
      <c r="KTV2567" s="77"/>
      <c r="KTW2567" s="77"/>
      <c r="KTX2567" s="77"/>
      <c r="KTY2567" s="77"/>
      <c r="KTZ2567" s="77"/>
      <c r="KUA2567" s="77"/>
      <c r="KUB2567" s="77"/>
      <c r="KUC2567" s="77"/>
      <c r="KUD2567" s="77"/>
      <c r="KUE2567" s="77"/>
      <c r="KUF2567" s="77"/>
      <c r="KUG2567" s="77"/>
      <c r="KUH2567" s="77"/>
      <c r="KUI2567" s="77"/>
      <c r="KUJ2567" s="77"/>
      <c r="KUK2567" s="77"/>
      <c r="KUL2567" s="77"/>
      <c r="KUM2567" s="77"/>
      <c r="KUN2567" s="77"/>
      <c r="KUO2567" s="77"/>
      <c r="KUP2567" s="77"/>
      <c r="KUQ2567" s="77"/>
      <c r="KUR2567" s="77"/>
      <c r="KUS2567" s="77"/>
      <c r="KUT2567" s="77"/>
      <c r="KUU2567" s="77"/>
      <c r="KUV2567" s="77"/>
      <c r="KUW2567" s="77"/>
      <c r="KUX2567" s="77"/>
      <c r="KUY2567" s="77"/>
      <c r="KUZ2567" s="77"/>
      <c r="KVA2567" s="77"/>
      <c r="KVB2567" s="77"/>
      <c r="KVC2567" s="77"/>
      <c r="KVD2567" s="77"/>
      <c r="KVE2567" s="77"/>
      <c r="KVF2567" s="77"/>
      <c r="KVG2567" s="77"/>
      <c r="KVH2567" s="77"/>
      <c r="KVI2567" s="77"/>
      <c r="KVJ2567" s="77"/>
      <c r="KVK2567" s="77"/>
      <c r="KVL2567" s="77"/>
      <c r="KVM2567" s="77"/>
      <c r="KVN2567" s="77"/>
      <c r="KVO2567" s="77"/>
      <c r="KVP2567" s="77"/>
      <c r="KVQ2567" s="77"/>
      <c r="KVR2567" s="77"/>
      <c r="KVS2567" s="77"/>
      <c r="KVT2567" s="77"/>
      <c r="KVU2567" s="77"/>
      <c r="KVV2567" s="77"/>
      <c r="KVW2567" s="77"/>
      <c r="KVX2567" s="77"/>
      <c r="KVY2567" s="77"/>
      <c r="KVZ2567" s="77"/>
      <c r="KWA2567" s="77"/>
      <c r="KWB2567" s="77"/>
      <c r="KWC2567" s="77"/>
      <c r="KWD2567" s="77"/>
      <c r="KWE2567" s="77"/>
      <c r="KWF2567" s="77"/>
      <c r="KWG2567" s="77"/>
      <c r="KWH2567" s="77"/>
      <c r="KWI2567" s="77"/>
      <c r="KWJ2567" s="77"/>
      <c r="KWK2567" s="77"/>
      <c r="KWL2567" s="77"/>
      <c r="KWM2567" s="77"/>
      <c r="KWN2567" s="77"/>
      <c r="KWO2567" s="77"/>
      <c r="KWP2567" s="77"/>
      <c r="KWQ2567" s="77"/>
      <c r="KWR2567" s="77"/>
      <c r="KWS2567" s="77"/>
      <c r="KWT2567" s="77"/>
      <c r="KWU2567" s="77"/>
      <c r="KWV2567" s="77"/>
      <c r="KWW2567" s="77"/>
      <c r="KWX2567" s="77"/>
      <c r="KWY2567" s="77"/>
      <c r="KWZ2567" s="77"/>
      <c r="KXA2567" s="77"/>
      <c r="KXB2567" s="77"/>
      <c r="KXC2567" s="77"/>
      <c r="KXD2567" s="77"/>
      <c r="KXE2567" s="77"/>
      <c r="KXF2567" s="77"/>
      <c r="KXG2567" s="77"/>
      <c r="KXH2567" s="77"/>
      <c r="KXI2567" s="77"/>
      <c r="KXJ2567" s="77"/>
      <c r="KXK2567" s="77"/>
      <c r="KXL2567" s="77"/>
      <c r="KXM2567" s="77"/>
      <c r="KXN2567" s="77"/>
      <c r="KXO2567" s="77"/>
      <c r="KXP2567" s="77"/>
      <c r="KXQ2567" s="77"/>
      <c r="KXR2567" s="77"/>
      <c r="KXS2567" s="77"/>
      <c r="KXT2567" s="77"/>
      <c r="KXU2567" s="77"/>
      <c r="KXV2567" s="77"/>
      <c r="KXW2567" s="77"/>
      <c r="KXX2567" s="77"/>
      <c r="KXY2567" s="77"/>
      <c r="KXZ2567" s="77"/>
      <c r="KYA2567" s="77"/>
      <c r="KYB2567" s="77"/>
      <c r="KYC2567" s="77"/>
      <c r="KYD2567" s="77"/>
      <c r="KYE2567" s="77"/>
      <c r="KYF2567" s="77"/>
      <c r="KYG2567" s="77"/>
      <c r="KYH2567" s="77"/>
      <c r="KYI2567" s="77"/>
      <c r="KYJ2567" s="77"/>
      <c r="KYK2567" s="77"/>
      <c r="KYL2567" s="77"/>
      <c r="KYM2567" s="77"/>
      <c r="KYN2567" s="77"/>
      <c r="KYO2567" s="77"/>
      <c r="KYP2567" s="77"/>
      <c r="KYQ2567" s="77"/>
      <c r="KYR2567" s="77"/>
      <c r="KYS2567" s="77"/>
      <c r="KYT2567" s="77"/>
      <c r="KYU2567" s="77"/>
      <c r="KYV2567" s="77"/>
      <c r="KYW2567" s="77"/>
      <c r="KYX2567" s="77"/>
      <c r="KYY2567" s="77"/>
      <c r="KYZ2567" s="77"/>
      <c r="KZA2567" s="77"/>
      <c r="KZB2567" s="77"/>
      <c r="KZC2567" s="77"/>
      <c r="KZD2567" s="77"/>
      <c r="KZE2567" s="77"/>
      <c r="KZF2567" s="77"/>
      <c r="KZG2567" s="77"/>
      <c r="KZH2567" s="77"/>
      <c r="KZI2567" s="77"/>
      <c r="KZJ2567" s="77"/>
      <c r="KZK2567" s="77"/>
      <c r="KZL2567" s="77"/>
      <c r="KZM2567" s="77"/>
      <c r="KZN2567" s="77"/>
      <c r="KZO2567" s="77"/>
      <c r="KZP2567" s="77"/>
      <c r="KZQ2567" s="77"/>
      <c r="KZR2567" s="77"/>
      <c r="KZS2567" s="77"/>
      <c r="KZT2567" s="77"/>
      <c r="KZU2567" s="77"/>
      <c r="KZV2567" s="77"/>
      <c r="KZW2567" s="77"/>
      <c r="KZX2567" s="77"/>
      <c r="KZY2567" s="77"/>
      <c r="KZZ2567" s="77"/>
      <c r="LAA2567" s="77"/>
      <c r="LAB2567" s="77"/>
      <c r="LAC2567" s="77"/>
      <c r="LAD2567" s="77"/>
      <c r="LAE2567" s="77"/>
      <c r="LAF2567" s="77"/>
      <c r="LAG2567" s="77"/>
      <c r="LAH2567" s="77"/>
      <c r="LAI2567" s="77"/>
      <c r="LAJ2567" s="77"/>
      <c r="LAK2567" s="77"/>
      <c r="LAL2567" s="77"/>
      <c r="LAM2567" s="77"/>
      <c r="LAN2567" s="77"/>
      <c r="LAO2567" s="77"/>
      <c r="LAP2567" s="77"/>
      <c r="LAQ2567" s="77"/>
      <c r="LAR2567" s="77"/>
      <c r="LAS2567" s="77"/>
      <c r="LAT2567" s="77"/>
      <c r="LAU2567" s="77"/>
      <c r="LAV2567" s="77"/>
      <c r="LAW2567" s="77"/>
      <c r="LAX2567" s="77"/>
      <c r="LAY2567" s="77"/>
      <c r="LAZ2567" s="77"/>
      <c r="LBA2567" s="77"/>
      <c r="LBB2567" s="77"/>
      <c r="LBC2567" s="77"/>
      <c r="LBD2567" s="77"/>
      <c r="LBE2567" s="77"/>
      <c r="LBF2567" s="77"/>
      <c r="LBG2567" s="77"/>
      <c r="LBH2567" s="77"/>
      <c r="LBI2567" s="77"/>
      <c r="LBJ2567" s="77"/>
      <c r="LBK2567" s="77"/>
      <c r="LBL2567" s="77"/>
      <c r="LBM2567" s="77"/>
      <c r="LBN2567" s="77"/>
      <c r="LBO2567" s="77"/>
      <c r="LBP2567" s="77"/>
      <c r="LBQ2567" s="77"/>
      <c r="LBR2567" s="77"/>
      <c r="LBS2567" s="77"/>
      <c r="LBT2567" s="77"/>
      <c r="LBU2567" s="77"/>
      <c r="LBV2567" s="77"/>
      <c r="LBW2567" s="77"/>
      <c r="LBX2567" s="77"/>
      <c r="LBY2567" s="77"/>
      <c r="LBZ2567" s="77"/>
      <c r="LCA2567" s="77"/>
      <c r="LCB2567" s="77"/>
      <c r="LCC2567" s="77"/>
      <c r="LCD2567" s="77"/>
      <c r="LCE2567" s="77"/>
      <c r="LCF2567" s="77"/>
      <c r="LCG2567" s="77"/>
      <c r="LCH2567" s="77"/>
      <c r="LCI2567" s="77"/>
      <c r="LCJ2567" s="77"/>
      <c r="LCK2567" s="77"/>
      <c r="LCL2567" s="77"/>
      <c r="LCM2567" s="77"/>
      <c r="LCN2567" s="77"/>
      <c r="LCO2567" s="77"/>
      <c r="LCP2567" s="77"/>
      <c r="LCQ2567" s="77"/>
      <c r="LCR2567" s="77"/>
      <c r="LCS2567" s="77"/>
      <c r="LCT2567" s="77"/>
      <c r="LCU2567" s="77"/>
      <c r="LCV2567" s="77"/>
      <c r="LCW2567" s="77"/>
      <c r="LCX2567" s="77"/>
      <c r="LCY2567" s="77"/>
      <c r="LCZ2567" s="77"/>
      <c r="LDA2567" s="77"/>
      <c r="LDB2567" s="77"/>
      <c r="LDC2567" s="77"/>
      <c r="LDD2567" s="77"/>
      <c r="LDE2567" s="77"/>
      <c r="LDF2567" s="77"/>
      <c r="LDG2567" s="77"/>
      <c r="LDH2567" s="77"/>
      <c r="LDI2567" s="77"/>
      <c r="LDJ2567" s="77"/>
      <c r="LDK2567" s="77"/>
      <c r="LDL2567" s="77"/>
      <c r="LDM2567" s="77"/>
      <c r="LDN2567" s="77"/>
      <c r="LDO2567" s="77"/>
      <c r="LDP2567" s="77"/>
      <c r="LDQ2567" s="77"/>
      <c r="LDR2567" s="77"/>
      <c r="LDS2567" s="77"/>
      <c r="LDT2567" s="77"/>
      <c r="LDU2567" s="77"/>
      <c r="LDV2567" s="77"/>
      <c r="LDW2567" s="77"/>
      <c r="LDX2567" s="77"/>
      <c r="LDY2567" s="77"/>
      <c r="LDZ2567" s="77"/>
      <c r="LEA2567" s="77"/>
      <c r="LEB2567" s="77"/>
      <c r="LEC2567" s="77"/>
      <c r="LED2567" s="77"/>
      <c r="LEE2567" s="77"/>
      <c r="LEF2567" s="77"/>
      <c r="LEG2567" s="77"/>
      <c r="LEH2567" s="77"/>
      <c r="LEI2567" s="77"/>
      <c r="LEJ2567" s="77"/>
      <c r="LEK2567" s="77"/>
      <c r="LEL2567" s="77"/>
      <c r="LEM2567" s="77"/>
      <c r="LEN2567" s="77"/>
      <c r="LEO2567" s="77"/>
      <c r="LEP2567" s="77"/>
      <c r="LEQ2567" s="77"/>
      <c r="LER2567" s="77"/>
      <c r="LES2567" s="77"/>
      <c r="LET2567" s="77"/>
      <c r="LEU2567" s="77"/>
      <c r="LEV2567" s="77"/>
      <c r="LEW2567" s="77"/>
      <c r="LEX2567" s="77"/>
      <c r="LEY2567" s="77"/>
      <c r="LEZ2567" s="77"/>
      <c r="LFA2567" s="77"/>
      <c r="LFB2567" s="77"/>
      <c r="LFC2567" s="77"/>
      <c r="LFD2567" s="77"/>
      <c r="LFE2567" s="77"/>
      <c r="LFF2567" s="77"/>
      <c r="LFG2567" s="77"/>
      <c r="LFH2567" s="77"/>
      <c r="LFI2567" s="77"/>
      <c r="LFJ2567" s="77"/>
      <c r="LFK2567" s="77"/>
      <c r="LFL2567" s="77"/>
      <c r="LFM2567" s="77"/>
      <c r="LFN2567" s="77"/>
      <c r="LFO2567" s="77"/>
      <c r="LFP2567" s="77"/>
      <c r="LFQ2567" s="77"/>
      <c r="LFR2567" s="77"/>
      <c r="LFS2567" s="77"/>
      <c r="LFT2567" s="77"/>
      <c r="LFU2567" s="77"/>
      <c r="LFV2567" s="77"/>
      <c r="LFW2567" s="77"/>
      <c r="LFX2567" s="77"/>
      <c r="LFY2567" s="77"/>
      <c r="LFZ2567" s="77"/>
      <c r="LGA2567" s="77"/>
      <c r="LGB2567" s="77"/>
      <c r="LGC2567" s="77"/>
      <c r="LGD2567" s="77"/>
      <c r="LGE2567" s="77"/>
      <c r="LGF2567" s="77"/>
      <c r="LGG2567" s="77"/>
      <c r="LGH2567" s="77"/>
      <c r="LGI2567" s="77"/>
      <c r="LGJ2567" s="77"/>
      <c r="LGK2567" s="77"/>
      <c r="LGL2567" s="77"/>
      <c r="LGM2567" s="77"/>
      <c r="LGN2567" s="77"/>
      <c r="LGO2567" s="77"/>
      <c r="LGP2567" s="77"/>
      <c r="LGQ2567" s="77"/>
      <c r="LGR2567" s="77"/>
      <c r="LGS2567" s="77"/>
      <c r="LGT2567" s="77"/>
      <c r="LGU2567" s="77"/>
      <c r="LGV2567" s="77"/>
      <c r="LGW2567" s="77"/>
      <c r="LGX2567" s="77"/>
      <c r="LGY2567" s="77"/>
      <c r="LGZ2567" s="77"/>
      <c r="LHA2567" s="77"/>
      <c r="LHB2567" s="77"/>
      <c r="LHC2567" s="77"/>
      <c r="LHD2567" s="77"/>
      <c r="LHE2567" s="77"/>
      <c r="LHF2567" s="77"/>
      <c r="LHG2567" s="77"/>
      <c r="LHH2567" s="77"/>
      <c r="LHI2567" s="77"/>
      <c r="LHJ2567" s="77"/>
      <c r="LHK2567" s="77"/>
      <c r="LHL2567" s="77"/>
      <c r="LHM2567" s="77"/>
      <c r="LHN2567" s="77"/>
      <c r="LHO2567" s="77"/>
      <c r="LHP2567" s="77"/>
      <c r="LHQ2567" s="77"/>
      <c r="LHR2567" s="77"/>
      <c r="LHS2567" s="77"/>
      <c r="LHT2567" s="77"/>
      <c r="LHU2567" s="77"/>
      <c r="LHV2567" s="77"/>
      <c r="LHW2567" s="77"/>
      <c r="LHX2567" s="77"/>
      <c r="LHY2567" s="77"/>
      <c r="LHZ2567" s="77"/>
      <c r="LIA2567" s="77"/>
      <c r="LIB2567" s="77"/>
      <c r="LIC2567" s="77"/>
      <c r="LID2567" s="77"/>
      <c r="LIE2567" s="77"/>
      <c r="LIF2567" s="77"/>
      <c r="LIG2567" s="77"/>
      <c r="LIH2567" s="77"/>
      <c r="LII2567" s="77"/>
      <c r="LIJ2567" s="77"/>
      <c r="LIK2567" s="77"/>
      <c r="LIL2567" s="77"/>
      <c r="LIM2567" s="77"/>
      <c r="LIN2567" s="77"/>
      <c r="LIO2567" s="77"/>
      <c r="LIP2567" s="77"/>
      <c r="LIQ2567" s="77"/>
      <c r="LIR2567" s="77"/>
      <c r="LIS2567" s="77"/>
      <c r="LIT2567" s="77"/>
      <c r="LIU2567" s="77"/>
      <c r="LIV2567" s="77"/>
      <c r="LIW2567" s="77"/>
      <c r="LIX2567" s="77"/>
      <c r="LIY2567" s="77"/>
      <c r="LIZ2567" s="77"/>
      <c r="LJA2567" s="77"/>
      <c r="LJB2567" s="77"/>
      <c r="LJC2567" s="77"/>
      <c r="LJD2567" s="77"/>
      <c r="LJE2567" s="77"/>
      <c r="LJF2567" s="77"/>
      <c r="LJG2567" s="77"/>
      <c r="LJH2567" s="77"/>
      <c r="LJI2567" s="77"/>
      <c r="LJJ2567" s="77"/>
      <c r="LJK2567" s="77"/>
      <c r="LJL2567" s="77"/>
      <c r="LJM2567" s="77"/>
      <c r="LJN2567" s="77"/>
      <c r="LJO2567" s="77"/>
      <c r="LJP2567" s="77"/>
      <c r="LJQ2567" s="77"/>
      <c r="LJR2567" s="77"/>
      <c r="LJS2567" s="77"/>
      <c r="LJT2567" s="77"/>
      <c r="LJU2567" s="77"/>
      <c r="LJV2567" s="77"/>
      <c r="LJW2567" s="77"/>
      <c r="LJX2567" s="77"/>
      <c r="LJY2567" s="77"/>
      <c r="LJZ2567" s="77"/>
      <c r="LKA2567" s="77"/>
      <c r="LKB2567" s="77"/>
      <c r="LKC2567" s="77"/>
      <c r="LKD2567" s="77"/>
      <c r="LKE2567" s="77"/>
      <c r="LKF2567" s="77"/>
      <c r="LKG2567" s="77"/>
      <c r="LKH2567" s="77"/>
      <c r="LKI2567" s="77"/>
      <c r="LKJ2567" s="77"/>
      <c r="LKK2567" s="77"/>
      <c r="LKL2567" s="77"/>
      <c r="LKM2567" s="77"/>
      <c r="LKN2567" s="77"/>
      <c r="LKO2567" s="77"/>
      <c r="LKP2567" s="77"/>
      <c r="LKQ2567" s="77"/>
      <c r="LKR2567" s="77"/>
      <c r="LKS2567" s="77"/>
      <c r="LKT2567" s="77"/>
      <c r="LKU2567" s="77"/>
      <c r="LKV2567" s="77"/>
      <c r="LKW2567" s="77"/>
      <c r="LKX2567" s="77"/>
      <c r="LKY2567" s="77"/>
      <c r="LKZ2567" s="77"/>
      <c r="LLA2567" s="77"/>
      <c r="LLB2567" s="77"/>
      <c r="LLC2567" s="77"/>
      <c r="LLD2567" s="77"/>
      <c r="LLE2567" s="77"/>
      <c r="LLF2567" s="77"/>
      <c r="LLG2567" s="77"/>
      <c r="LLH2567" s="77"/>
      <c r="LLI2567" s="77"/>
      <c r="LLJ2567" s="77"/>
      <c r="LLK2567" s="77"/>
      <c r="LLL2567" s="77"/>
      <c r="LLM2567" s="77"/>
      <c r="LLN2567" s="77"/>
      <c r="LLO2567" s="77"/>
      <c r="LLP2567" s="77"/>
      <c r="LLQ2567" s="77"/>
      <c r="LLR2567" s="77"/>
      <c r="LLS2567" s="77"/>
      <c r="LLT2567" s="77"/>
      <c r="LLU2567" s="77"/>
      <c r="LLV2567" s="77"/>
      <c r="LLW2567" s="77"/>
      <c r="LLX2567" s="77"/>
      <c r="LLY2567" s="77"/>
      <c r="LLZ2567" s="77"/>
      <c r="LMA2567" s="77"/>
      <c r="LMB2567" s="77"/>
      <c r="LMC2567" s="77"/>
      <c r="LMD2567" s="77"/>
      <c r="LME2567" s="77"/>
      <c r="LMF2567" s="77"/>
      <c r="LMG2567" s="77"/>
      <c r="LMH2567" s="77"/>
      <c r="LMI2567" s="77"/>
      <c r="LMJ2567" s="77"/>
      <c r="LMK2567" s="77"/>
      <c r="LML2567" s="77"/>
      <c r="LMM2567" s="77"/>
      <c r="LMN2567" s="77"/>
      <c r="LMO2567" s="77"/>
      <c r="LMP2567" s="77"/>
      <c r="LMQ2567" s="77"/>
      <c r="LMR2567" s="77"/>
      <c r="LMS2567" s="77"/>
      <c r="LMT2567" s="77"/>
      <c r="LMU2567" s="77"/>
      <c r="LMV2567" s="77"/>
      <c r="LMW2567" s="77"/>
      <c r="LMX2567" s="77"/>
      <c r="LMY2567" s="77"/>
      <c r="LMZ2567" s="77"/>
      <c r="LNA2567" s="77"/>
      <c r="LNB2567" s="77"/>
      <c r="LNC2567" s="77"/>
      <c r="LND2567" s="77"/>
      <c r="LNE2567" s="77"/>
      <c r="LNF2567" s="77"/>
      <c r="LNG2567" s="77"/>
      <c r="LNH2567" s="77"/>
      <c r="LNI2567" s="77"/>
      <c r="LNJ2567" s="77"/>
      <c r="LNK2567" s="77"/>
      <c r="LNL2567" s="77"/>
      <c r="LNM2567" s="77"/>
      <c r="LNN2567" s="77"/>
      <c r="LNO2567" s="77"/>
      <c r="LNP2567" s="77"/>
      <c r="LNQ2567" s="77"/>
      <c r="LNR2567" s="77"/>
      <c r="LNS2567" s="77"/>
      <c r="LNT2567" s="77"/>
      <c r="LNU2567" s="77"/>
      <c r="LNV2567" s="77"/>
      <c r="LNW2567" s="77"/>
      <c r="LNX2567" s="77"/>
      <c r="LNY2567" s="77"/>
      <c r="LNZ2567" s="77"/>
      <c r="LOA2567" s="77"/>
      <c r="LOB2567" s="77"/>
      <c r="LOC2567" s="77"/>
      <c r="LOD2567" s="77"/>
      <c r="LOE2567" s="77"/>
      <c r="LOF2567" s="77"/>
      <c r="LOG2567" s="77"/>
      <c r="LOH2567" s="77"/>
      <c r="LOI2567" s="77"/>
      <c r="LOJ2567" s="77"/>
      <c r="LOK2567" s="77"/>
      <c r="LOL2567" s="77"/>
      <c r="LOM2567" s="77"/>
      <c r="LON2567" s="77"/>
      <c r="LOO2567" s="77"/>
      <c r="LOP2567" s="77"/>
      <c r="LOQ2567" s="77"/>
      <c r="LOR2567" s="77"/>
      <c r="LOS2567" s="77"/>
      <c r="LOT2567" s="77"/>
      <c r="LOU2567" s="77"/>
      <c r="LOV2567" s="77"/>
      <c r="LOW2567" s="77"/>
      <c r="LOX2567" s="77"/>
      <c r="LOY2567" s="77"/>
      <c r="LOZ2567" s="77"/>
      <c r="LPA2567" s="77"/>
      <c r="LPB2567" s="77"/>
      <c r="LPC2567" s="77"/>
      <c r="LPD2567" s="77"/>
      <c r="LPE2567" s="77"/>
      <c r="LPF2567" s="77"/>
      <c r="LPG2567" s="77"/>
      <c r="LPH2567" s="77"/>
      <c r="LPI2567" s="77"/>
      <c r="LPJ2567" s="77"/>
      <c r="LPK2567" s="77"/>
      <c r="LPL2567" s="77"/>
      <c r="LPM2567" s="77"/>
      <c r="LPN2567" s="77"/>
      <c r="LPO2567" s="77"/>
      <c r="LPP2567" s="77"/>
      <c r="LPQ2567" s="77"/>
      <c r="LPR2567" s="77"/>
      <c r="LPS2567" s="77"/>
      <c r="LPT2567" s="77"/>
      <c r="LPU2567" s="77"/>
      <c r="LPV2567" s="77"/>
      <c r="LPW2567" s="77"/>
      <c r="LPX2567" s="77"/>
      <c r="LPY2567" s="77"/>
      <c r="LPZ2567" s="77"/>
      <c r="LQA2567" s="77"/>
      <c r="LQB2567" s="77"/>
      <c r="LQC2567" s="77"/>
      <c r="LQD2567" s="77"/>
      <c r="LQE2567" s="77"/>
      <c r="LQF2567" s="77"/>
      <c r="LQG2567" s="77"/>
      <c r="LQH2567" s="77"/>
      <c r="LQI2567" s="77"/>
      <c r="LQJ2567" s="77"/>
      <c r="LQK2567" s="77"/>
      <c r="LQL2567" s="77"/>
      <c r="LQM2567" s="77"/>
      <c r="LQN2567" s="77"/>
      <c r="LQO2567" s="77"/>
      <c r="LQP2567" s="77"/>
      <c r="LQQ2567" s="77"/>
      <c r="LQR2567" s="77"/>
      <c r="LQS2567" s="77"/>
      <c r="LQT2567" s="77"/>
      <c r="LQU2567" s="77"/>
      <c r="LQV2567" s="77"/>
      <c r="LQW2567" s="77"/>
      <c r="LQX2567" s="77"/>
      <c r="LQY2567" s="77"/>
      <c r="LQZ2567" s="77"/>
      <c r="LRA2567" s="77"/>
      <c r="LRB2567" s="77"/>
      <c r="LRC2567" s="77"/>
      <c r="LRD2567" s="77"/>
      <c r="LRE2567" s="77"/>
      <c r="LRF2567" s="77"/>
      <c r="LRG2567" s="77"/>
      <c r="LRH2567" s="77"/>
      <c r="LRI2567" s="77"/>
      <c r="LRJ2567" s="77"/>
      <c r="LRK2567" s="77"/>
      <c r="LRL2567" s="77"/>
      <c r="LRM2567" s="77"/>
      <c r="LRN2567" s="77"/>
      <c r="LRO2567" s="77"/>
      <c r="LRP2567" s="77"/>
      <c r="LRQ2567" s="77"/>
      <c r="LRR2567" s="77"/>
      <c r="LRS2567" s="77"/>
      <c r="LRT2567" s="77"/>
      <c r="LRU2567" s="77"/>
      <c r="LRV2567" s="77"/>
      <c r="LRW2567" s="77"/>
      <c r="LRX2567" s="77"/>
      <c r="LRY2567" s="77"/>
      <c r="LRZ2567" s="77"/>
      <c r="LSA2567" s="77"/>
      <c r="LSB2567" s="77"/>
      <c r="LSC2567" s="77"/>
      <c r="LSD2567" s="77"/>
      <c r="LSE2567" s="77"/>
      <c r="LSF2567" s="77"/>
      <c r="LSG2567" s="77"/>
      <c r="LSH2567" s="77"/>
      <c r="LSI2567" s="77"/>
      <c r="LSJ2567" s="77"/>
      <c r="LSK2567" s="77"/>
      <c r="LSL2567" s="77"/>
      <c r="LSM2567" s="77"/>
      <c r="LSN2567" s="77"/>
      <c r="LSO2567" s="77"/>
      <c r="LSP2567" s="77"/>
      <c r="LSQ2567" s="77"/>
      <c r="LSR2567" s="77"/>
      <c r="LSS2567" s="77"/>
      <c r="LST2567" s="77"/>
      <c r="LSU2567" s="77"/>
      <c r="LSV2567" s="77"/>
      <c r="LSW2567" s="77"/>
      <c r="LSX2567" s="77"/>
      <c r="LSY2567" s="77"/>
      <c r="LSZ2567" s="77"/>
      <c r="LTA2567" s="77"/>
      <c r="LTB2567" s="77"/>
      <c r="LTC2567" s="77"/>
      <c r="LTD2567" s="77"/>
      <c r="LTE2567" s="77"/>
      <c r="LTF2567" s="77"/>
      <c r="LTG2567" s="77"/>
      <c r="LTH2567" s="77"/>
      <c r="LTI2567" s="77"/>
      <c r="LTJ2567" s="77"/>
      <c r="LTK2567" s="77"/>
      <c r="LTL2567" s="77"/>
      <c r="LTM2567" s="77"/>
      <c r="LTN2567" s="77"/>
      <c r="LTO2567" s="77"/>
      <c r="LTP2567" s="77"/>
      <c r="LTQ2567" s="77"/>
      <c r="LTR2567" s="77"/>
      <c r="LTS2567" s="77"/>
      <c r="LTT2567" s="77"/>
      <c r="LTU2567" s="77"/>
      <c r="LTV2567" s="77"/>
      <c r="LTW2567" s="77"/>
      <c r="LTX2567" s="77"/>
      <c r="LTY2567" s="77"/>
      <c r="LTZ2567" s="77"/>
      <c r="LUA2567" s="77"/>
      <c r="LUB2567" s="77"/>
      <c r="LUC2567" s="77"/>
      <c r="LUD2567" s="77"/>
      <c r="LUE2567" s="77"/>
      <c r="LUF2567" s="77"/>
      <c r="LUG2567" s="77"/>
      <c r="LUH2567" s="77"/>
      <c r="LUI2567" s="77"/>
      <c r="LUJ2567" s="77"/>
      <c r="LUK2567" s="77"/>
      <c r="LUL2567" s="77"/>
      <c r="LUM2567" s="77"/>
      <c r="LUN2567" s="77"/>
      <c r="LUO2567" s="77"/>
      <c r="LUP2567" s="77"/>
      <c r="LUQ2567" s="77"/>
      <c r="LUR2567" s="77"/>
      <c r="LUS2567" s="77"/>
      <c r="LUT2567" s="77"/>
      <c r="LUU2567" s="77"/>
      <c r="LUV2567" s="77"/>
      <c r="LUW2567" s="77"/>
      <c r="LUX2567" s="77"/>
      <c r="LUY2567" s="77"/>
      <c r="LUZ2567" s="77"/>
      <c r="LVA2567" s="77"/>
      <c r="LVB2567" s="77"/>
      <c r="LVC2567" s="77"/>
      <c r="LVD2567" s="77"/>
      <c r="LVE2567" s="77"/>
      <c r="LVF2567" s="77"/>
      <c r="LVG2567" s="77"/>
      <c r="LVH2567" s="77"/>
      <c r="LVI2567" s="77"/>
      <c r="LVJ2567" s="77"/>
      <c r="LVK2567" s="77"/>
      <c r="LVL2567" s="77"/>
      <c r="LVM2567" s="77"/>
      <c r="LVN2567" s="77"/>
      <c r="LVO2567" s="77"/>
      <c r="LVP2567" s="77"/>
      <c r="LVQ2567" s="77"/>
      <c r="LVR2567" s="77"/>
      <c r="LVS2567" s="77"/>
      <c r="LVT2567" s="77"/>
      <c r="LVU2567" s="77"/>
      <c r="LVV2567" s="77"/>
      <c r="LVW2567" s="77"/>
      <c r="LVX2567" s="77"/>
      <c r="LVY2567" s="77"/>
      <c r="LVZ2567" s="77"/>
      <c r="LWA2567" s="77"/>
      <c r="LWB2567" s="77"/>
      <c r="LWC2567" s="77"/>
      <c r="LWD2567" s="77"/>
      <c r="LWE2567" s="77"/>
      <c r="LWF2567" s="77"/>
      <c r="LWG2567" s="77"/>
      <c r="LWH2567" s="77"/>
      <c r="LWI2567" s="77"/>
      <c r="LWJ2567" s="77"/>
      <c r="LWK2567" s="77"/>
      <c r="LWL2567" s="77"/>
      <c r="LWM2567" s="77"/>
      <c r="LWN2567" s="77"/>
      <c r="LWO2567" s="77"/>
      <c r="LWP2567" s="77"/>
      <c r="LWQ2567" s="77"/>
      <c r="LWR2567" s="77"/>
      <c r="LWS2567" s="77"/>
      <c r="LWT2567" s="77"/>
      <c r="LWU2567" s="77"/>
      <c r="LWV2567" s="77"/>
      <c r="LWW2567" s="77"/>
      <c r="LWX2567" s="77"/>
      <c r="LWY2567" s="77"/>
      <c r="LWZ2567" s="77"/>
      <c r="LXA2567" s="77"/>
      <c r="LXB2567" s="77"/>
      <c r="LXC2567" s="77"/>
      <c r="LXD2567" s="77"/>
      <c r="LXE2567" s="77"/>
      <c r="LXF2567" s="77"/>
      <c r="LXG2567" s="77"/>
      <c r="LXH2567" s="77"/>
      <c r="LXI2567" s="77"/>
      <c r="LXJ2567" s="77"/>
      <c r="LXK2567" s="77"/>
      <c r="LXL2567" s="77"/>
      <c r="LXM2567" s="77"/>
      <c r="LXN2567" s="77"/>
      <c r="LXO2567" s="77"/>
      <c r="LXP2567" s="77"/>
      <c r="LXQ2567" s="77"/>
      <c r="LXR2567" s="77"/>
      <c r="LXS2567" s="77"/>
      <c r="LXT2567" s="77"/>
      <c r="LXU2567" s="77"/>
      <c r="LXV2567" s="77"/>
      <c r="LXW2567" s="77"/>
      <c r="LXX2567" s="77"/>
      <c r="LXY2567" s="77"/>
      <c r="LXZ2567" s="77"/>
      <c r="LYA2567" s="77"/>
      <c r="LYB2567" s="77"/>
      <c r="LYC2567" s="77"/>
      <c r="LYD2567" s="77"/>
      <c r="LYE2567" s="77"/>
      <c r="LYF2567" s="77"/>
      <c r="LYG2567" s="77"/>
      <c r="LYH2567" s="77"/>
      <c r="LYI2567" s="77"/>
      <c r="LYJ2567" s="77"/>
      <c r="LYK2567" s="77"/>
      <c r="LYL2567" s="77"/>
      <c r="LYM2567" s="77"/>
      <c r="LYN2567" s="77"/>
      <c r="LYO2567" s="77"/>
      <c r="LYP2567" s="77"/>
      <c r="LYQ2567" s="77"/>
      <c r="LYR2567" s="77"/>
      <c r="LYS2567" s="77"/>
      <c r="LYT2567" s="77"/>
      <c r="LYU2567" s="77"/>
      <c r="LYV2567" s="77"/>
      <c r="LYW2567" s="77"/>
      <c r="LYX2567" s="77"/>
      <c r="LYY2567" s="77"/>
      <c r="LYZ2567" s="77"/>
      <c r="LZA2567" s="77"/>
      <c r="LZB2567" s="77"/>
      <c r="LZC2567" s="77"/>
      <c r="LZD2567" s="77"/>
      <c r="LZE2567" s="77"/>
      <c r="LZF2567" s="77"/>
      <c r="LZG2567" s="77"/>
      <c r="LZH2567" s="77"/>
      <c r="LZI2567" s="77"/>
      <c r="LZJ2567" s="77"/>
      <c r="LZK2567" s="77"/>
      <c r="LZL2567" s="77"/>
      <c r="LZM2567" s="77"/>
      <c r="LZN2567" s="77"/>
      <c r="LZO2567" s="77"/>
      <c r="LZP2567" s="77"/>
      <c r="LZQ2567" s="77"/>
      <c r="LZR2567" s="77"/>
      <c r="LZS2567" s="77"/>
      <c r="LZT2567" s="77"/>
      <c r="LZU2567" s="77"/>
      <c r="LZV2567" s="77"/>
      <c r="LZW2567" s="77"/>
      <c r="LZX2567" s="77"/>
      <c r="LZY2567" s="77"/>
      <c r="LZZ2567" s="77"/>
      <c r="MAA2567" s="77"/>
      <c r="MAB2567" s="77"/>
      <c r="MAC2567" s="77"/>
      <c r="MAD2567" s="77"/>
      <c r="MAE2567" s="77"/>
      <c r="MAF2567" s="77"/>
      <c r="MAG2567" s="77"/>
      <c r="MAH2567" s="77"/>
      <c r="MAI2567" s="77"/>
      <c r="MAJ2567" s="77"/>
      <c r="MAK2567" s="77"/>
      <c r="MAL2567" s="77"/>
      <c r="MAM2567" s="77"/>
      <c r="MAN2567" s="77"/>
      <c r="MAO2567" s="77"/>
      <c r="MAP2567" s="77"/>
      <c r="MAQ2567" s="77"/>
      <c r="MAR2567" s="77"/>
      <c r="MAS2567" s="77"/>
      <c r="MAT2567" s="77"/>
      <c r="MAU2567" s="77"/>
      <c r="MAV2567" s="77"/>
      <c r="MAW2567" s="77"/>
      <c r="MAX2567" s="77"/>
      <c r="MAY2567" s="77"/>
      <c r="MAZ2567" s="77"/>
      <c r="MBA2567" s="77"/>
      <c r="MBB2567" s="77"/>
      <c r="MBC2567" s="77"/>
      <c r="MBD2567" s="77"/>
      <c r="MBE2567" s="77"/>
      <c r="MBF2567" s="77"/>
      <c r="MBG2567" s="77"/>
      <c r="MBH2567" s="77"/>
      <c r="MBI2567" s="77"/>
      <c r="MBJ2567" s="77"/>
      <c r="MBK2567" s="77"/>
      <c r="MBL2567" s="77"/>
      <c r="MBM2567" s="77"/>
      <c r="MBN2567" s="77"/>
      <c r="MBO2567" s="77"/>
      <c r="MBP2567" s="77"/>
      <c r="MBQ2567" s="77"/>
      <c r="MBR2567" s="77"/>
      <c r="MBS2567" s="77"/>
      <c r="MBT2567" s="77"/>
      <c r="MBU2567" s="77"/>
      <c r="MBV2567" s="77"/>
      <c r="MBW2567" s="77"/>
      <c r="MBX2567" s="77"/>
      <c r="MBY2567" s="77"/>
      <c r="MBZ2567" s="77"/>
      <c r="MCA2567" s="77"/>
      <c r="MCB2567" s="77"/>
      <c r="MCC2567" s="77"/>
      <c r="MCD2567" s="77"/>
      <c r="MCE2567" s="77"/>
      <c r="MCF2567" s="77"/>
      <c r="MCG2567" s="77"/>
      <c r="MCH2567" s="77"/>
      <c r="MCI2567" s="77"/>
      <c r="MCJ2567" s="77"/>
      <c r="MCK2567" s="77"/>
      <c r="MCL2567" s="77"/>
      <c r="MCM2567" s="77"/>
      <c r="MCN2567" s="77"/>
      <c r="MCO2567" s="77"/>
      <c r="MCP2567" s="77"/>
      <c r="MCQ2567" s="77"/>
      <c r="MCR2567" s="77"/>
      <c r="MCS2567" s="77"/>
      <c r="MCT2567" s="77"/>
      <c r="MCU2567" s="77"/>
      <c r="MCV2567" s="77"/>
      <c r="MCW2567" s="77"/>
      <c r="MCX2567" s="77"/>
      <c r="MCY2567" s="77"/>
      <c r="MCZ2567" s="77"/>
      <c r="MDA2567" s="77"/>
      <c r="MDB2567" s="77"/>
      <c r="MDC2567" s="77"/>
      <c r="MDD2567" s="77"/>
      <c r="MDE2567" s="77"/>
      <c r="MDF2567" s="77"/>
      <c r="MDG2567" s="77"/>
      <c r="MDH2567" s="77"/>
      <c r="MDI2567" s="77"/>
      <c r="MDJ2567" s="77"/>
      <c r="MDK2567" s="77"/>
      <c r="MDL2567" s="77"/>
      <c r="MDM2567" s="77"/>
      <c r="MDN2567" s="77"/>
      <c r="MDO2567" s="77"/>
      <c r="MDP2567" s="77"/>
      <c r="MDQ2567" s="77"/>
      <c r="MDR2567" s="77"/>
      <c r="MDS2567" s="77"/>
      <c r="MDT2567" s="77"/>
      <c r="MDU2567" s="77"/>
      <c r="MDV2567" s="77"/>
      <c r="MDW2567" s="77"/>
      <c r="MDX2567" s="77"/>
      <c r="MDY2567" s="77"/>
      <c r="MDZ2567" s="77"/>
      <c r="MEA2567" s="77"/>
      <c r="MEB2567" s="77"/>
      <c r="MEC2567" s="77"/>
      <c r="MED2567" s="77"/>
      <c r="MEE2567" s="77"/>
      <c r="MEF2567" s="77"/>
      <c r="MEG2567" s="77"/>
      <c r="MEH2567" s="77"/>
      <c r="MEI2567" s="77"/>
      <c r="MEJ2567" s="77"/>
      <c r="MEK2567" s="77"/>
      <c r="MEL2567" s="77"/>
      <c r="MEM2567" s="77"/>
      <c r="MEN2567" s="77"/>
      <c r="MEO2567" s="77"/>
      <c r="MEP2567" s="77"/>
      <c r="MEQ2567" s="77"/>
      <c r="MER2567" s="77"/>
      <c r="MES2567" s="77"/>
      <c r="MET2567" s="77"/>
      <c r="MEU2567" s="77"/>
      <c r="MEV2567" s="77"/>
      <c r="MEW2567" s="77"/>
      <c r="MEX2567" s="77"/>
      <c r="MEY2567" s="77"/>
      <c r="MEZ2567" s="77"/>
      <c r="MFA2567" s="77"/>
      <c r="MFB2567" s="77"/>
      <c r="MFC2567" s="77"/>
      <c r="MFD2567" s="77"/>
      <c r="MFE2567" s="77"/>
      <c r="MFF2567" s="77"/>
      <c r="MFG2567" s="77"/>
      <c r="MFH2567" s="77"/>
      <c r="MFI2567" s="77"/>
      <c r="MFJ2567" s="77"/>
      <c r="MFK2567" s="77"/>
      <c r="MFL2567" s="77"/>
      <c r="MFM2567" s="77"/>
      <c r="MFN2567" s="77"/>
      <c r="MFO2567" s="77"/>
      <c r="MFP2567" s="77"/>
      <c r="MFQ2567" s="77"/>
      <c r="MFR2567" s="77"/>
      <c r="MFS2567" s="77"/>
      <c r="MFT2567" s="77"/>
      <c r="MFU2567" s="77"/>
      <c r="MFV2567" s="77"/>
      <c r="MFW2567" s="77"/>
      <c r="MFX2567" s="77"/>
      <c r="MFY2567" s="77"/>
      <c r="MFZ2567" s="77"/>
      <c r="MGA2567" s="77"/>
      <c r="MGB2567" s="77"/>
      <c r="MGC2567" s="77"/>
      <c r="MGD2567" s="77"/>
      <c r="MGE2567" s="77"/>
      <c r="MGF2567" s="77"/>
      <c r="MGG2567" s="77"/>
      <c r="MGH2567" s="77"/>
      <c r="MGI2567" s="77"/>
      <c r="MGJ2567" s="77"/>
      <c r="MGK2567" s="77"/>
      <c r="MGL2567" s="77"/>
      <c r="MGM2567" s="77"/>
      <c r="MGN2567" s="77"/>
      <c r="MGO2567" s="77"/>
      <c r="MGP2567" s="77"/>
      <c r="MGQ2567" s="77"/>
      <c r="MGR2567" s="77"/>
      <c r="MGS2567" s="77"/>
      <c r="MGT2567" s="77"/>
      <c r="MGU2567" s="77"/>
      <c r="MGV2567" s="77"/>
      <c r="MGW2567" s="77"/>
      <c r="MGX2567" s="77"/>
      <c r="MGY2567" s="77"/>
      <c r="MGZ2567" s="77"/>
      <c r="MHA2567" s="77"/>
      <c r="MHB2567" s="77"/>
      <c r="MHC2567" s="77"/>
      <c r="MHD2567" s="77"/>
      <c r="MHE2567" s="77"/>
      <c r="MHF2567" s="77"/>
      <c r="MHG2567" s="77"/>
      <c r="MHH2567" s="77"/>
      <c r="MHI2567" s="77"/>
      <c r="MHJ2567" s="77"/>
      <c r="MHK2567" s="77"/>
      <c r="MHL2567" s="77"/>
      <c r="MHM2567" s="77"/>
      <c r="MHN2567" s="77"/>
      <c r="MHO2567" s="77"/>
      <c r="MHP2567" s="77"/>
      <c r="MHQ2567" s="77"/>
      <c r="MHR2567" s="77"/>
      <c r="MHS2567" s="77"/>
      <c r="MHT2567" s="77"/>
      <c r="MHU2567" s="77"/>
      <c r="MHV2567" s="77"/>
      <c r="MHW2567" s="77"/>
      <c r="MHX2567" s="77"/>
      <c r="MHY2567" s="77"/>
      <c r="MHZ2567" s="77"/>
      <c r="MIA2567" s="77"/>
      <c r="MIB2567" s="77"/>
      <c r="MIC2567" s="77"/>
      <c r="MID2567" s="77"/>
      <c r="MIE2567" s="77"/>
      <c r="MIF2567" s="77"/>
      <c r="MIG2567" s="77"/>
      <c r="MIH2567" s="77"/>
      <c r="MII2567" s="77"/>
      <c r="MIJ2567" s="77"/>
      <c r="MIK2567" s="77"/>
      <c r="MIL2567" s="77"/>
      <c r="MIM2567" s="77"/>
      <c r="MIN2567" s="77"/>
      <c r="MIO2567" s="77"/>
      <c r="MIP2567" s="77"/>
      <c r="MIQ2567" s="77"/>
      <c r="MIR2567" s="77"/>
      <c r="MIS2567" s="77"/>
      <c r="MIT2567" s="77"/>
      <c r="MIU2567" s="77"/>
      <c r="MIV2567" s="77"/>
      <c r="MIW2567" s="77"/>
      <c r="MIX2567" s="77"/>
      <c r="MIY2567" s="77"/>
      <c r="MIZ2567" s="77"/>
      <c r="MJA2567" s="77"/>
      <c r="MJB2567" s="77"/>
      <c r="MJC2567" s="77"/>
      <c r="MJD2567" s="77"/>
      <c r="MJE2567" s="77"/>
      <c r="MJF2567" s="77"/>
      <c r="MJG2567" s="77"/>
      <c r="MJH2567" s="77"/>
      <c r="MJI2567" s="77"/>
      <c r="MJJ2567" s="77"/>
      <c r="MJK2567" s="77"/>
      <c r="MJL2567" s="77"/>
      <c r="MJM2567" s="77"/>
      <c r="MJN2567" s="77"/>
      <c r="MJO2567" s="77"/>
      <c r="MJP2567" s="77"/>
      <c r="MJQ2567" s="77"/>
      <c r="MJR2567" s="77"/>
      <c r="MJS2567" s="77"/>
      <c r="MJT2567" s="77"/>
      <c r="MJU2567" s="77"/>
      <c r="MJV2567" s="77"/>
      <c r="MJW2567" s="77"/>
      <c r="MJX2567" s="77"/>
      <c r="MJY2567" s="77"/>
      <c r="MJZ2567" s="77"/>
      <c r="MKA2567" s="77"/>
      <c r="MKB2567" s="77"/>
      <c r="MKC2567" s="77"/>
      <c r="MKD2567" s="77"/>
      <c r="MKE2567" s="77"/>
      <c r="MKF2567" s="77"/>
      <c r="MKG2567" s="77"/>
      <c r="MKH2567" s="77"/>
      <c r="MKI2567" s="77"/>
      <c r="MKJ2567" s="77"/>
      <c r="MKK2567" s="77"/>
      <c r="MKL2567" s="77"/>
      <c r="MKM2567" s="77"/>
      <c r="MKN2567" s="77"/>
      <c r="MKO2567" s="77"/>
      <c r="MKP2567" s="77"/>
      <c r="MKQ2567" s="77"/>
      <c r="MKR2567" s="77"/>
      <c r="MKS2567" s="77"/>
      <c r="MKT2567" s="77"/>
      <c r="MKU2567" s="77"/>
      <c r="MKV2567" s="77"/>
      <c r="MKW2567" s="77"/>
      <c r="MKX2567" s="77"/>
      <c r="MKY2567" s="77"/>
      <c r="MKZ2567" s="77"/>
      <c r="MLA2567" s="77"/>
      <c r="MLB2567" s="77"/>
      <c r="MLC2567" s="77"/>
      <c r="MLD2567" s="77"/>
      <c r="MLE2567" s="77"/>
      <c r="MLF2567" s="77"/>
      <c r="MLG2567" s="77"/>
      <c r="MLH2567" s="77"/>
      <c r="MLI2567" s="77"/>
      <c r="MLJ2567" s="77"/>
      <c r="MLK2567" s="77"/>
      <c r="MLL2567" s="77"/>
      <c r="MLM2567" s="77"/>
      <c r="MLN2567" s="77"/>
      <c r="MLO2567" s="77"/>
      <c r="MLP2567" s="77"/>
      <c r="MLQ2567" s="77"/>
      <c r="MLR2567" s="77"/>
      <c r="MLS2567" s="77"/>
      <c r="MLT2567" s="77"/>
      <c r="MLU2567" s="77"/>
      <c r="MLV2567" s="77"/>
      <c r="MLW2567" s="77"/>
      <c r="MLX2567" s="77"/>
      <c r="MLY2567" s="77"/>
      <c r="MLZ2567" s="77"/>
      <c r="MMA2567" s="77"/>
      <c r="MMB2567" s="77"/>
      <c r="MMC2567" s="77"/>
      <c r="MMD2567" s="77"/>
      <c r="MME2567" s="77"/>
      <c r="MMF2567" s="77"/>
      <c r="MMG2567" s="77"/>
      <c r="MMH2567" s="77"/>
      <c r="MMI2567" s="77"/>
      <c r="MMJ2567" s="77"/>
      <c r="MMK2567" s="77"/>
      <c r="MML2567" s="77"/>
      <c r="MMM2567" s="77"/>
      <c r="MMN2567" s="77"/>
      <c r="MMO2567" s="77"/>
      <c r="MMP2567" s="77"/>
      <c r="MMQ2567" s="77"/>
      <c r="MMR2567" s="77"/>
      <c r="MMS2567" s="77"/>
      <c r="MMT2567" s="77"/>
      <c r="MMU2567" s="77"/>
      <c r="MMV2567" s="77"/>
      <c r="MMW2567" s="77"/>
      <c r="MMX2567" s="77"/>
      <c r="MMY2567" s="77"/>
      <c r="MMZ2567" s="77"/>
      <c r="MNA2567" s="77"/>
      <c r="MNB2567" s="77"/>
      <c r="MNC2567" s="77"/>
      <c r="MND2567" s="77"/>
      <c r="MNE2567" s="77"/>
      <c r="MNF2567" s="77"/>
      <c r="MNG2567" s="77"/>
      <c r="MNH2567" s="77"/>
      <c r="MNI2567" s="77"/>
      <c r="MNJ2567" s="77"/>
      <c r="MNK2567" s="77"/>
      <c r="MNL2567" s="77"/>
      <c r="MNM2567" s="77"/>
      <c r="MNN2567" s="77"/>
      <c r="MNO2567" s="77"/>
      <c r="MNP2567" s="77"/>
      <c r="MNQ2567" s="77"/>
      <c r="MNR2567" s="77"/>
      <c r="MNS2567" s="77"/>
      <c r="MNT2567" s="77"/>
      <c r="MNU2567" s="77"/>
      <c r="MNV2567" s="77"/>
      <c r="MNW2567" s="77"/>
      <c r="MNX2567" s="77"/>
      <c r="MNY2567" s="77"/>
      <c r="MNZ2567" s="77"/>
      <c r="MOA2567" s="77"/>
      <c r="MOB2567" s="77"/>
      <c r="MOC2567" s="77"/>
      <c r="MOD2567" s="77"/>
      <c r="MOE2567" s="77"/>
      <c r="MOF2567" s="77"/>
      <c r="MOG2567" s="77"/>
      <c r="MOH2567" s="77"/>
      <c r="MOI2567" s="77"/>
      <c r="MOJ2567" s="77"/>
      <c r="MOK2567" s="77"/>
      <c r="MOL2567" s="77"/>
      <c r="MOM2567" s="77"/>
      <c r="MON2567" s="77"/>
      <c r="MOO2567" s="77"/>
      <c r="MOP2567" s="77"/>
      <c r="MOQ2567" s="77"/>
      <c r="MOR2567" s="77"/>
      <c r="MOS2567" s="77"/>
      <c r="MOT2567" s="77"/>
      <c r="MOU2567" s="77"/>
      <c r="MOV2567" s="77"/>
      <c r="MOW2567" s="77"/>
      <c r="MOX2567" s="77"/>
      <c r="MOY2567" s="77"/>
      <c r="MOZ2567" s="77"/>
      <c r="MPA2567" s="77"/>
      <c r="MPB2567" s="77"/>
      <c r="MPC2567" s="77"/>
      <c r="MPD2567" s="77"/>
      <c r="MPE2567" s="77"/>
      <c r="MPF2567" s="77"/>
      <c r="MPG2567" s="77"/>
      <c r="MPH2567" s="77"/>
      <c r="MPI2567" s="77"/>
      <c r="MPJ2567" s="77"/>
      <c r="MPK2567" s="77"/>
      <c r="MPL2567" s="77"/>
      <c r="MPM2567" s="77"/>
      <c r="MPN2567" s="77"/>
      <c r="MPO2567" s="77"/>
      <c r="MPP2567" s="77"/>
      <c r="MPQ2567" s="77"/>
      <c r="MPR2567" s="77"/>
      <c r="MPS2567" s="77"/>
      <c r="MPT2567" s="77"/>
      <c r="MPU2567" s="77"/>
      <c r="MPV2567" s="77"/>
      <c r="MPW2567" s="77"/>
      <c r="MPX2567" s="77"/>
      <c r="MPY2567" s="77"/>
      <c r="MPZ2567" s="77"/>
      <c r="MQA2567" s="77"/>
      <c r="MQB2567" s="77"/>
      <c r="MQC2567" s="77"/>
      <c r="MQD2567" s="77"/>
      <c r="MQE2567" s="77"/>
      <c r="MQF2567" s="77"/>
      <c r="MQG2567" s="77"/>
      <c r="MQH2567" s="77"/>
      <c r="MQI2567" s="77"/>
      <c r="MQJ2567" s="77"/>
      <c r="MQK2567" s="77"/>
      <c r="MQL2567" s="77"/>
      <c r="MQM2567" s="77"/>
      <c r="MQN2567" s="77"/>
      <c r="MQO2567" s="77"/>
      <c r="MQP2567" s="77"/>
      <c r="MQQ2567" s="77"/>
      <c r="MQR2567" s="77"/>
      <c r="MQS2567" s="77"/>
      <c r="MQT2567" s="77"/>
      <c r="MQU2567" s="77"/>
      <c r="MQV2567" s="77"/>
      <c r="MQW2567" s="77"/>
      <c r="MQX2567" s="77"/>
      <c r="MQY2567" s="77"/>
      <c r="MQZ2567" s="77"/>
      <c r="MRA2567" s="77"/>
      <c r="MRB2567" s="77"/>
      <c r="MRC2567" s="77"/>
      <c r="MRD2567" s="77"/>
      <c r="MRE2567" s="77"/>
      <c r="MRF2567" s="77"/>
      <c r="MRG2567" s="77"/>
      <c r="MRH2567" s="77"/>
      <c r="MRI2567" s="77"/>
      <c r="MRJ2567" s="77"/>
      <c r="MRK2567" s="77"/>
      <c r="MRL2567" s="77"/>
      <c r="MRM2567" s="77"/>
      <c r="MRN2567" s="77"/>
      <c r="MRO2567" s="77"/>
      <c r="MRP2567" s="77"/>
      <c r="MRQ2567" s="77"/>
      <c r="MRR2567" s="77"/>
      <c r="MRS2567" s="77"/>
      <c r="MRT2567" s="77"/>
      <c r="MRU2567" s="77"/>
      <c r="MRV2567" s="77"/>
      <c r="MRW2567" s="77"/>
      <c r="MRX2567" s="77"/>
      <c r="MRY2567" s="77"/>
      <c r="MRZ2567" s="77"/>
      <c r="MSA2567" s="77"/>
      <c r="MSB2567" s="77"/>
      <c r="MSC2567" s="77"/>
      <c r="MSD2567" s="77"/>
      <c r="MSE2567" s="77"/>
      <c r="MSF2567" s="77"/>
      <c r="MSG2567" s="77"/>
      <c r="MSH2567" s="77"/>
      <c r="MSI2567" s="77"/>
      <c r="MSJ2567" s="77"/>
      <c r="MSK2567" s="77"/>
      <c r="MSL2567" s="77"/>
      <c r="MSM2567" s="77"/>
      <c r="MSN2567" s="77"/>
      <c r="MSO2567" s="77"/>
      <c r="MSP2567" s="77"/>
      <c r="MSQ2567" s="77"/>
      <c r="MSR2567" s="77"/>
      <c r="MSS2567" s="77"/>
      <c r="MST2567" s="77"/>
      <c r="MSU2567" s="77"/>
      <c r="MSV2567" s="77"/>
      <c r="MSW2567" s="77"/>
      <c r="MSX2567" s="77"/>
      <c r="MSY2567" s="77"/>
      <c r="MSZ2567" s="77"/>
      <c r="MTA2567" s="77"/>
      <c r="MTB2567" s="77"/>
      <c r="MTC2567" s="77"/>
      <c r="MTD2567" s="77"/>
      <c r="MTE2567" s="77"/>
      <c r="MTF2567" s="77"/>
      <c r="MTG2567" s="77"/>
      <c r="MTH2567" s="77"/>
      <c r="MTI2567" s="77"/>
      <c r="MTJ2567" s="77"/>
      <c r="MTK2567" s="77"/>
      <c r="MTL2567" s="77"/>
      <c r="MTM2567" s="77"/>
      <c r="MTN2567" s="77"/>
      <c r="MTO2567" s="77"/>
      <c r="MTP2567" s="77"/>
      <c r="MTQ2567" s="77"/>
      <c r="MTR2567" s="77"/>
      <c r="MTS2567" s="77"/>
      <c r="MTT2567" s="77"/>
      <c r="MTU2567" s="77"/>
      <c r="MTV2567" s="77"/>
      <c r="MTW2567" s="77"/>
      <c r="MTX2567" s="77"/>
      <c r="MTY2567" s="77"/>
      <c r="MTZ2567" s="77"/>
      <c r="MUA2567" s="77"/>
      <c r="MUB2567" s="77"/>
      <c r="MUC2567" s="77"/>
      <c r="MUD2567" s="77"/>
      <c r="MUE2567" s="77"/>
      <c r="MUF2567" s="77"/>
      <c r="MUG2567" s="77"/>
      <c r="MUH2567" s="77"/>
      <c r="MUI2567" s="77"/>
      <c r="MUJ2567" s="77"/>
      <c r="MUK2567" s="77"/>
      <c r="MUL2567" s="77"/>
      <c r="MUM2567" s="77"/>
      <c r="MUN2567" s="77"/>
      <c r="MUO2567" s="77"/>
      <c r="MUP2567" s="77"/>
      <c r="MUQ2567" s="77"/>
      <c r="MUR2567" s="77"/>
      <c r="MUS2567" s="77"/>
      <c r="MUT2567" s="77"/>
      <c r="MUU2567" s="77"/>
      <c r="MUV2567" s="77"/>
      <c r="MUW2567" s="77"/>
      <c r="MUX2567" s="77"/>
      <c r="MUY2567" s="77"/>
      <c r="MUZ2567" s="77"/>
      <c r="MVA2567" s="77"/>
      <c r="MVB2567" s="77"/>
      <c r="MVC2567" s="77"/>
      <c r="MVD2567" s="77"/>
      <c r="MVE2567" s="77"/>
      <c r="MVF2567" s="77"/>
      <c r="MVG2567" s="77"/>
      <c r="MVH2567" s="77"/>
      <c r="MVI2567" s="77"/>
      <c r="MVJ2567" s="77"/>
      <c r="MVK2567" s="77"/>
      <c r="MVL2567" s="77"/>
      <c r="MVM2567" s="77"/>
      <c r="MVN2567" s="77"/>
      <c r="MVO2567" s="77"/>
      <c r="MVP2567" s="77"/>
      <c r="MVQ2567" s="77"/>
      <c r="MVR2567" s="77"/>
      <c r="MVS2567" s="77"/>
      <c r="MVT2567" s="77"/>
      <c r="MVU2567" s="77"/>
      <c r="MVV2567" s="77"/>
      <c r="MVW2567" s="77"/>
      <c r="MVX2567" s="77"/>
      <c r="MVY2567" s="77"/>
      <c r="MVZ2567" s="77"/>
      <c r="MWA2567" s="77"/>
      <c r="MWB2567" s="77"/>
      <c r="MWC2567" s="77"/>
      <c r="MWD2567" s="77"/>
      <c r="MWE2567" s="77"/>
      <c r="MWF2567" s="77"/>
      <c r="MWG2567" s="77"/>
      <c r="MWH2567" s="77"/>
      <c r="MWI2567" s="77"/>
      <c r="MWJ2567" s="77"/>
      <c r="MWK2567" s="77"/>
      <c r="MWL2567" s="77"/>
      <c r="MWM2567" s="77"/>
      <c r="MWN2567" s="77"/>
      <c r="MWO2567" s="77"/>
      <c r="MWP2567" s="77"/>
      <c r="MWQ2567" s="77"/>
      <c r="MWR2567" s="77"/>
      <c r="MWS2567" s="77"/>
      <c r="MWT2567" s="77"/>
      <c r="MWU2567" s="77"/>
      <c r="MWV2567" s="77"/>
      <c r="MWW2567" s="77"/>
      <c r="MWX2567" s="77"/>
      <c r="MWY2567" s="77"/>
      <c r="MWZ2567" s="77"/>
      <c r="MXA2567" s="77"/>
      <c r="MXB2567" s="77"/>
      <c r="MXC2567" s="77"/>
      <c r="MXD2567" s="77"/>
      <c r="MXE2567" s="77"/>
      <c r="MXF2567" s="77"/>
      <c r="MXG2567" s="77"/>
      <c r="MXH2567" s="77"/>
      <c r="MXI2567" s="77"/>
      <c r="MXJ2567" s="77"/>
      <c r="MXK2567" s="77"/>
      <c r="MXL2567" s="77"/>
      <c r="MXM2567" s="77"/>
      <c r="MXN2567" s="77"/>
      <c r="MXO2567" s="77"/>
      <c r="MXP2567" s="77"/>
      <c r="MXQ2567" s="77"/>
      <c r="MXR2567" s="77"/>
      <c r="MXS2567" s="77"/>
      <c r="MXT2567" s="77"/>
      <c r="MXU2567" s="77"/>
      <c r="MXV2567" s="77"/>
      <c r="MXW2567" s="77"/>
      <c r="MXX2567" s="77"/>
      <c r="MXY2567" s="77"/>
      <c r="MXZ2567" s="77"/>
      <c r="MYA2567" s="77"/>
      <c r="MYB2567" s="77"/>
      <c r="MYC2567" s="77"/>
      <c r="MYD2567" s="77"/>
      <c r="MYE2567" s="77"/>
      <c r="MYF2567" s="77"/>
      <c r="MYG2567" s="77"/>
      <c r="MYH2567" s="77"/>
      <c r="MYI2567" s="77"/>
      <c r="MYJ2567" s="77"/>
      <c r="MYK2567" s="77"/>
      <c r="MYL2567" s="77"/>
      <c r="MYM2567" s="77"/>
      <c r="MYN2567" s="77"/>
      <c r="MYO2567" s="77"/>
      <c r="MYP2567" s="77"/>
      <c r="MYQ2567" s="77"/>
      <c r="MYR2567" s="77"/>
      <c r="MYS2567" s="77"/>
      <c r="MYT2567" s="77"/>
      <c r="MYU2567" s="77"/>
      <c r="MYV2567" s="77"/>
      <c r="MYW2567" s="77"/>
      <c r="MYX2567" s="77"/>
      <c r="MYY2567" s="77"/>
      <c r="MYZ2567" s="77"/>
      <c r="MZA2567" s="77"/>
      <c r="MZB2567" s="77"/>
      <c r="MZC2567" s="77"/>
      <c r="MZD2567" s="77"/>
      <c r="MZE2567" s="77"/>
      <c r="MZF2567" s="77"/>
      <c r="MZG2567" s="77"/>
      <c r="MZH2567" s="77"/>
      <c r="MZI2567" s="77"/>
      <c r="MZJ2567" s="77"/>
      <c r="MZK2567" s="77"/>
      <c r="MZL2567" s="77"/>
      <c r="MZM2567" s="77"/>
      <c r="MZN2567" s="77"/>
      <c r="MZO2567" s="77"/>
      <c r="MZP2567" s="77"/>
      <c r="MZQ2567" s="77"/>
      <c r="MZR2567" s="77"/>
      <c r="MZS2567" s="77"/>
      <c r="MZT2567" s="77"/>
      <c r="MZU2567" s="77"/>
      <c r="MZV2567" s="77"/>
      <c r="MZW2567" s="77"/>
      <c r="MZX2567" s="77"/>
      <c r="MZY2567" s="77"/>
      <c r="MZZ2567" s="77"/>
      <c r="NAA2567" s="77"/>
      <c r="NAB2567" s="77"/>
      <c r="NAC2567" s="77"/>
      <c r="NAD2567" s="77"/>
      <c r="NAE2567" s="77"/>
      <c r="NAF2567" s="77"/>
      <c r="NAG2567" s="77"/>
      <c r="NAH2567" s="77"/>
      <c r="NAI2567" s="77"/>
      <c r="NAJ2567" s="77"/>
      <c r="NAK2567" s="77"/>
      <c r="NAL2567" s="77"/>
      <c r="NAM2567" s="77"/>
      <c r="NAN2567" s="77"/>
      <c r="NAO2567" s="77"/>
      <c r="NAP2567" s="77"/>
      <c r="NAQ2567" s="77"/>
      <c r="NAR2567" s="77"/>
      <c r="NAS2567" s="77"/>
      <c r="NAT2567" s="77"/>
      <c r="NAU2567" s="77"/>
      <c r="NAV2567" s="77"/>
      <c r="NAW2567" s="77"/>
      <c r="NAX2567" s="77"/>
      <c r="NAY2567" s="77"/>
      <c r="NAZ2567" s="77"/>
      <c r="NBA2567" s="77"/>
      <c r="NBB2567" s="77"/>
      <c r="NBC2567" s="77"/>
      <c r="NBD2567" s="77"/>
      <c r="NBE2567" s="77"/>
      <c r="NBF2567" s="77"/>
      <c r="NBG2567" s="77"/>
      <c r="NBH2567" s="77"/>
      <c r="NBI2567" s="77"/>
      <c r="NBJ2567" s="77"/>
      <c r="NBK2567" s="77"/>
      <c r="NBL2567" s="77"/>
      <c r="NBM2567" s="77"/>
      <c r="NBN2567" s="77"/>
      <c r="NBO2567" s="77"/>
      <c r="NBP2567" s="77"/>
      <c r="NBQ2567" s="77"/>
      <c r="NBR2567" s="77"/>
      <c r="NBS2567" s="77"/>
      <c r="NBT2567" s="77"/>
      <c r="NBU2567" s="77"/>
      <c r="NBV2567" s="77"/>
      <c r="NBW2567" s="77"/>
      <c r="NBX2567" s="77"/>
      <c r="NBY2567" s="77"/>
      <c r="NBZ2567" s="77"/>
      <c r="NCA2567" s="77"/>
      <c r="NCB2567" s="77"/>
      <c r="NCC2567" s="77"/>
      <c r="NCD2567" s="77"/>
      <c r="NCE2567" s="77"/>
      <c r="NCF2567" s="77"/>
      <c r="NCG2567" s="77"/>
      <c r="NCH2567" s="77"/>
      <c r="NCI2567" s="77"/>
      <c r="NCJ2567" s="77"/>
      <c r="NCK2567" s="77"/>
      <c r="NCL2567" s="77"/>
      <c r="NCM2567" s="77"/>
      <c r="NCN2567" s="77"/>
      <c r="NCO2567" s="77"/>
      <c r="NCP2567" s="77"/>
      <c r="NCQ2567" s="77"/>
      <c r="NCR2567" s="77"/>
      <c r="NCS2567" s="77"/>
      <c r="NCT2567" s="77"/>
      <c r="NCU2567" s="77"/>
      <c r="NCV2567" s="77"/>
      <c r="NCW2567" s="77"/>
      <c r="NCX2567" s="77"/>
      <c r="NCY2567" s="77"/>
      <c r="NCZ2567" s="77"/>
      <c r="NDA2567" s="77"/>
      <c r="NDB2567" s="77"/>
      <c r="NDC2567" s="77"/>
      <c r="NDD2567" s="77"/>
      <c r="NDE2567" s="77"/>
      <c r="NDF2567" s="77"/>
      <c r="NDG2567" s="77"/>
      <c r="NDH2567" s="77"/>
      <c r="NDI2567" s="77"/>
      <c r="NDJ2567" s="77"/>
      <c r="NDK2567" s="77"/>
      <c r="NDL2567" s="77"/>
      <c r="NDM2567" s="77"/>
      <c r="NDN2567" s="77"/>
      <c r="NDO2567" s="77"/>
      <c r="NDP2567" s="77"/>
      <c r="NDQ2567" s="77"/>
      <c r="NDR2567" s="77"/>
      <c r="NDS2567" s="77"/>
      <c r="NDT2567" s="77"/>
      <c r="NDU2567" s="77"/>
      <c r="NDV2567" s="77"/>
      <c r="NDW2567" s="77"/>
      <c r="NDX2567" s="77"/>
      <c r="NDY2567" s="77"/>
      <c r="NDZ2567" s="77"/>
      <c r="NEA2567" s="77"/>
      <c r="NEB2567" s="77"/>
      <c r="NEC2567" s="77"/>
      <c r="NED2567" s="77"/>
      <c r="NEE2567" s="77"/>
      <c r="NEF2567" s="77"/>
      <c r="NEG2567" s="77"/>
      <c r="NEH2567" s="77"/>
      <c r="NEI2567" s="77"/>
      <c r="NEJ2567" s="77"/>
      <c r="NEK2567" s="77"/>
      <c r="NEL2567" s="77"/>
      <c r="NEM2567" s="77"/>
      <c r="NEN2567" s="77"/>
      <c r="NEO2567" s="77"/>
      <c r="NEP2567" s="77"/>
      <c r="NEQ2567" s="77"/>
      <c r="NER2567" s="77"/>
      <c r="NES2567" s="77"/>
      <c r="NET2567" s="77"/>
      <c r="NEU2567" s="77"/>
      <c r="NEV2567" s="77"/>
      <c r="NEW2567" s="77"/>
      <c r="NEX2567" s="77"/>
      <c r="NEY2567" s="77"/>
      <c r="NEZ2567" s="77"/>
      <c r="NFA2567" s="77"/>
      <c r="NFB2567" s="77"/>
      <c r="NFC2567" s="77"/>
      <c r="NFD2567" s="77"/>
      <c r="NFE2567" s="77"/>
      <c r="NFF2567" s="77"/>
      <c r="NFG2567" s="77"/>
      <c r="NFH2567" s="77"/>
      <c r="NFI2567" s="77"/>
      <c r="NFJ2567" s="77"/>
      <c r="NFK2567" s="77"/>
      <c r="NFL2567" s="77"/>
      <c r="NFM2567" s="77"/>
      <c r="NFN2567" s="77"/>
      <c r="NFO2567" s="77"/>
      <c r="NFP2567" s="77"/>
      <c r="NFQ2567" s="77"/>
      <c r="NFR2567" s="77"/>
      <c r="NFS2567" s="77"/>
      <c r="NFT2567" s="77"/>
      <c r="NFU2567" s="77"/>
      <c r="NFV2567" s="77"/>
      <c r="NFW2567" s="77"/>
      <c r="NFX2567" s="77"/>
      <c r="NFY2567" s="77"/>
      <c r="NFZ2567" s="77"/>
      <c r="NGA2567" s="77"/>
      <c r="NGB2567" s="77"/>
      <c r="NGC2567" s="77"/>
      <c r="NGD2567" s="77"/>
      <c r="NGE2567" s="77"/>
      <c r="NGF2567" s="77"/>
      <c r="NGG2567" s="77"/>
      <c r="NGH2567" s="77"/>
      <c r="NGI2567" s="77"/>
      <c r="NGJ2567" s="77"/>
      <c r="NGK2567" s="77"/>
      <c r="NGL2567" s="77"/>
      <c r="NGM2567" s="77"/>
      <c r="NGN2567" s="77"/>
      <c r="NGO2567" s="77"/>
      <c r="NGP2567" s="77"/>
      <c r="NGQ2567" s="77"/>
      <c r="NGR2567" s="77"/>
      <c r="NGS2567" s="77"/>
      <c r="NGT2567" s="77"/>
      <c r="NGU2567" s="77"/>
      <c r="NGV2567" s="77"/>
      <c r="NGW2567" s="77"/>
      <c r="NGX2567" s="77"/>
      <c r="NGY2567" s="77"/>
      <c r="NGZ2567" s="77"/>
      <c r="NHA2567" s="77"/>
      <c r="NHB2567" s="77"/>
      <c r="NHC2567" s="77"/>
      <c r="NHD2567" s="77"/>
      <c r="NHE2567" s="77"/>
      <c r="NHF2567" s="77"/>
      <c r="NHG2567" s="77"/>
      <c r="NHH2567" s="77"/>
      <c r="NHI2567" s="77"/>
      <c r="NHJ2567" s="77"/>
      <c r="NHK2567" s="77"/>
      <c r="NHL2567" s="77"/>
      <c r="NHM2567" s="77"/>
      <c r="NHN2567" s="77"/>
      <c r="NHO2567" s="77"/>
      <c r="NHP2567" s="77"/>
      <c r="NHQ2567" s="77"/>
      <c r="NHR2567" s="77"/>
      <c r="NHS2567" s="77"/>
      <c r="NHT2567" s="77"/>
      <c r="NHU2567" s="77"/>
      <c r="NHV2567" s="77"/>
      <c r="NHW2567" s="77"/>
      <c r="NHX2567" s="77"/>
      <c r="NHY2567" s="77"/>
      <c r="NHZ2567" s="77"/>
      <c r="NIA2567" s="77"/>
      <c r="NIB2567" s="77"/>
      <c r="NIC2567" s="77"/>
      <c r="NID2567" s="77"/>
      <c r="NIE2567" s="77"/>
      <c r="NIF2567" s="77"/>
      <c r="NIG2567" s="77"/>
      <c r="NIH2567" s="77"/>
      <c r="NII2567" s="77"/>
      <c r="NIJ2567" s="77"/>
      <c r="NIK2567" s="77"/>
      <c r="NIL2567" s="77"/>
      <c r="NIM2567" s="77"/>
      <c r="NIN2567" s="77"/>
      <c r="NIO2567" s="77"/>
      <c r="NIP2567" s="77"/>
      <c r="NIQ2567" s="77"/>
      <c r="NIR2567" s="77"/>
      <c r="NIS2567" s="77"/>
      <c r="NIT2567" s="77"/>
      <c r="NIU2567" s="77"/>
      <c r="NIV2567" s="77"/>
      <c r="NIW2567" s="77"/>
      <c r="NIX2567" s="77"/>
      <c r="NIY2567" s="77"/>
      <c r="NIZ2567" s="77"/>
      <c r="NJA2567" s="77"/>
      <c r="NJB2567" s="77"/>
      <c r="NJC2567" s="77"/>
      <c r="NJD2567" s="77"/>
      <c r="NJE2567" s="77"/>
      <c r="NJF2567" s="77"/>
      <c r="NJG2567" s="77"/>
      <c r="NJH2567" s="77"/>
      <c r="NJI2567" s="77"/>
      <c r="NJJ2567" s="77"/>
      <c r="NJK2567" s="77"/>
      <c r="NJL2567" s="77"/>
      <c r="NJM2567" s="77"/>
      <c r="NJN2567" s="77"/>
      <c r="NJO2567" s="77"/>
      <c r="NJP2567" s="77"/>
      <c r="NJQ2567" s="77"/>
      <c r="NJR2567" s="77"/>
      <c r="NJS2567" s="77"/>
      <c r="NJT2567" s="77"/>
      <c r="NJU2567" s="77"/>
      <c r="NJV2567" s="77"/>
      <c r="NJW2567" s="77"/>
      <c r="NJX2567" s="77"/>
      <c r="NJY2567" s="77"/>
      <c r="NJZ2567" s="77"/>
      <c r="NKA2567" s="77"/>
      <c r="NKB2567" s="77"/>
      <c r="NKC2567" s="77"/>
      <c r="NKD2567" s="77"/>
      <c r="NKE2567" s="77"/>
      <c r="NKF2567" s="77"/>
      <c r="NKG2567" s="77"/>
      <c r="NKH2567" s="77"/>
      <c r="NKI2567" s="77"/>
      <c r="NKJ2567" s="77"/>
      <c r="NKK2567" s="77"/>
      <c r="NKL2567" s="77"/>
      <c r="NKM2567" s="77"/>
      <c r="NKN2567" s="77"/>
      <c r="NKO2567" s="77"/>
      <c r="NKP2567" s="77"/>
      <c r="NKQ2567" s="77"/>
      <c r="NKR2567" s="77"/>
      <c r="NKS2567" s="77"/>
      <c r="NKT2567" s="77"/>
      <c r="NKU2567" s="77"/>
      <c r="NKV2567" s="77"/>
      <c r="NKW2567" s="77"/>
      <c r="NKX2567" s="77"/>
      <c r="NKY2567" s="77"/>
      <c r="NKZ2567" s="77"/>
      <c r="NLA2567" s="77"/>
      <c r="NLB2567" s="77"/>
      <c r="NLC2567" s="77"/>
      <c r="NLD2567" s="77"/>
      <c r="NLE2567" s="77"/>
      <c r="NLF2567" s="77"/>
      <c r="NLG2567" s="77"/>
      <c r="NLH2567" s="77"/>
      <c r="NLI2567" s="77"/>
      <c r="NLJ2567" s="77"/>
      <c r="NLK2567" s="77"/>
      <c r="NLL2567" s="77"/>
      <c r="NLM2567" s="77"/>
      <c r="NLN2567" s="77"/>
      <c r="NLO2567" s="77"/>
      <c r="NLP2567" s="77"/>
      <c r="NLQ2567" s="77"/>
      <c r="NLR2567" s="77"/>
      <c r="NLS2567" s="77"/>
      <c r="NLT2567" s="77"/>
      <c r="NLU2567" s="77"/>
      <c r="NLV2567" s="77"/>
      <c r="NLW2567" s="77"/>
      <c r="NLX2567" s="77"/>
      <c r="NLY2567" s="77"/>
      <c r="NLZ2567" s="77"/>
      <c r="NMA2567" s="77"/>
      <c r="NMB2567" s="77"/>
      <c r="NMC2567" s="77"/>
      <c r="NMD2567" s="77"/>
      <c r="NME2567" s="77"/>
      <c r="NMF2567" s="77"/>
      <c r="NMG2567" s="77"/>
      <c r="NMH2567" s="77"/>
      <c r="NMI2567" s="77"/>
      <c r="NMJ2567" s="77"/>
      <c r="NMK2567" s="77"/>
      <c r="NML2567" s="77"/>
      <c r="NMM2567" s="77"/>
      <c r="NMN2567" s="77"/>
      <c r="NMO2567" s="77"/>
      <c r="NMP2567" s="77"/>
      <c r="NMQ2567" s="77"/>
      <c r="NMR2567" s="77"/>
      <c r="NMS2567" s="77"/>
      <c r="NMT2567" s="77"/>
      <c r="NMU2567" s="77"/>
      <c r="NMV2567" s="77"/>
      <c r="NMW2567" s="77"/>
      <c r="NMX2567" s="77"/>
      <c r="NMY2567" s="77"/>
      <c r="NMZ2567" s="77"/>
      <c r="NNA2567" s="77"/>
      <c r="NNB2567" s="77"/>
      <c r="NNC2567" s="77"/>
      <c r="NND2567" s="77"/>
      <c r="NNE2567" s="77"/>
      <c r="NNF2567" s="77"/>
      <c r="NNG2567" s="77"/>
      <c r="NNH2567" s="77"/>
      <c r="NNI2567" s="77"/>
      <c r="NNJ2567" s="77"/>
      <c r="NNK2567" s="77"/>
      <c r="NNL2567" s="77"/>
      <c r="NNM2567" s="77"/>
      <c r="NNN2567" s="77"/>
      <c r="NNO2567" s="77"/>
      <c r="NNP2567" s="77"/>
      <c r="NNQ2567" s="77"/>
      <c r="NNR2567" s="77"/>
      <c r="NNS2567" s="77"/>
      <c r="NNT2567" s="77"/>
      <c r="NNU2567" s="77"/>
      <c r="NNV2567" s="77"/>
      <c r="NNW2567" s="77"/>
      <c r="NNX2567" s="77"/>
      <c r="NNY2567" s="77"/>
      <c r="NNZ2567" s="77"/>
      <c r="NOA2567" s="77"/>
      <c r="NOB2567" s="77"/>
      <c r="NOC2567" s="77"/>
      <c r="NOD2567" s="77"/>
      <c r="NOE2567" s="77"/>
      <c r="NOF2567" s="77"/>
      <c r="NOG2567" s="77"/>
      <c r="NOH2567" s="77"/>
      <c r="NOI2567" s="77"/>
      <c r="NOJ2567" s="77"/>
      <c r="NOK2567" s="77"/>
      <c r="NOL2567" s="77"/>
      <c r="NOM2567" s="77"/>
      <c r="NON2567" s="77"/>
      <c r="NOO2567" s="77"/>
      <c r="NOP2567" s="77"/>
      <c r="NOQ2567" s="77"/>
      <c r="NOR2567" s="77"/>
      <c r="NOS2567" s="77"/>
      <c r="NOT2567" s="77"/>
      <c r="NOU2567" s="77"/>
      <c r="NOV2567" s="77"/>
      <c r="NOW2567" s="77"/>
      <c r="NOX2567" s="77"/>
      <c r="NOY2567" s="77"/>
      <c r="NOZ2567" s="77"/>
      <c r="NPA2567" s="77"/>
      <c r="NPB2567" s="77"/>
      <c r="NPC2567" s="77"/>
      <c r="NPD2567" s="77"/>
      <c r="NPE2567" s="77"/>
      <c r="NPF2567" s="77"/>
      <c r="NPG2567" s="77"/>
      <c r="NPH2567" s="77"/>
      <c r="NPI2567" s="77"/>
      <c r="NPJ2567" s="77"/>
      <c r="NPK2567" s="77"/>
      <c r="NPL2567" s="77"/>
      <c r="NPM2567" s="77"/>
      <c r="NPN2567" s="77"/>
      <c r="NPO2567" s="77"/>
      <c r="NPP2567" s="77"/>
      <c r="NPQ2567" s="77"/>
      <c r="NPR2567" s="77"/>
      <c r="NPS2567" s="77"/>
      <c r="NPT2567" s="77"/>
      <c r="NPU2567" s="77"/>
      <c r="NPV2567" s="77"/>
      <c r="NPW2567" s="77"/>
      <c r="NPX2567" s="77"/>
      <c r="NPY2567" s="77"/>
      <c r="NPZ2567" s="77"/>
      <c r="NQA2567" s="77"/>
      <c r="NQB2567" s="77"/>
      <c r="NQC2567" s="77"/>
      <c r="NQD2567" s="77"/>
      <c r="NQE2567" s="77"/>
      <c r="NQF2567" s="77"/>
      <c r="NQG2567" s="77"/>
      <c r="NQH2567" s="77"/>
      <c r="NQI2567" s="77"/>
      <c r="NQJ2567" s="77"/>
      <c r="NQK2567" s="77"/>
      <c r="NQL2567" s="77"/>
      <c r="NQM2567" s="77"/>
      <c r="NQN2567" s="77"/>
      <c r="NQO2567" s="77"/>
      <c r="NQP2567" s="77"/>
      <c r="NQQ2567" s="77"/>
      <c r="NQR2567" s="77"/>
      <c r="NQS2567" s="77"/>
      <c r="NQT2567" s="77"/>
      <c r="NQU2567" s="77"/>
      <c r="NQV2567" s="77"/>
      <c r="NQW2567" s="77"/>
      <c r="NQX2567" s="77"/>
      <c r="NQY2567" s="77"/>
      <c r="NQZ2567" s="77"/>
      <c r="NRA2567" s="77"/>
      <c r="NRB2567" s="77"/>
      <c r="NRC2567" s="77"/>
      <c r="NRD2567" s="77"/>
      <c r="NRE2567" s="77"/>
      <c r="NRF2567" s="77"/>
      <c r="NRG2567" s="77"/>
      <c r="NRH2567" s="77"/>
      <c r="NRI2567" s="77"/>
      <c r="NRJ2567" s="77"/>
      <c r="NRK2567" s="77"/>
      <c r="NRL2567" s="77"/>
      <c r="NRM2567" s="77"/>
      <c r="NRN2567" s="77"/>
      <c r="NRO2567" s="77"/>
      <c r="NRP2567" s="77"/>
      <c r="NRQ2567" s="77"/>
      <c r="NRR2567" s="77"/>
      <c r="NRS2567" s="77"/>
      <c r="NRT2567" s="77"/>
      <c r="NRU2567" s="77"/>
      <c r="NRV2567" s="77"/>
      <c r="NRW2567" s="77"/>
      <c r="NRX2567" s="77"/>
      <c r="NRY2567" s="77"/>
      <c r="NRZ2567" s="77"/>
      <c r="NSA2567" s="77"/>
      <c r="NSB2567" s="77"/>
      <c r="NSC2567" s="77"/>
      <c r="NSD2567" s="77"/>
      <c r="NSE2567" s="77"/>
      <c r="NSF2567" s="77"/>
      <c r="NSG2567" s="77"/>
      <c r="NSH2567" s="77"/>
      <c r="NSI2567" s="77"/>
      <c r="NSJ2567" s="77"/>
      <c r="NSK2567" s="77"/>
      <c r="NSL2567" s="77"/>
      <c r="NSM2567" s="77"/>
      <c r="NSN2567" s="77"/>
      <c r="NSO2567" s="77"/>
      <c r="NSP2567" s="77"/>
      <c r="NSQ2567" s="77"/>
      <c r="NSR2567" s="77"/>
      <c r="NSS2567" s="77"/>
      <c r="NST2567" s="77"/>
      <c r="NSU2567" s="77"/>
      <c r="NSV2567" s="77"/>
      <c r="NSW2567" s="77"/>
      <c r="NSX2567" s="77"/>
      <c r="NSY2567" s="77"/>
      <c r="NSZ2567" s="77"/>
      <c r="NTA2567" s="77"/>
      <c r="NTB2567" s="77"/>
      <c r="NTC2567" s="77"/>
      <c r="NTD2567" s="77"/>
      <c r="NTE2567" s="77"/>
      <c r="NTF2567" s="77"/>
      <c r="NTG2567" s="77"/>
      <c r="NTH2567" s="77"/>
      <c r="NTI2567" s="77"/>
      <c r="NTJ2567" s="77"/>
      <c r="NTK2567" s="77"/>
      <c r="NTL2567" s="77"/>
      <c r="NTM2567" s="77"/>
      <c r="NTN2567" s="77"/>
      <c r="NTO2567" s="77"/>
      <c r="NTP2567" s="77"/>
      <c r="NTQ2567" s="77"/>
      <c r="NTR2567" s="77"/>
      <c r="NTS2567" s="77"/>
      <c r="NTT2567" s="77"/>
      <c r="NTU2567" s="77"/>
      <c r="NTV2567" s="77"/>
      <c r="NTW2567" s="77"/>
      <c r="NTX2567" s="77"/>
      <c r="NTY2567" s="77"/>
      <c r="NTZ2567" s="77"/>
      <c r="NUA2567" s="77"/>
      <c r="NUB2567" s="77"/>
      <c r="NUC2567" s="77"/>
      <c r="NUD2567" s="77"/>
      <c r="NUE2567" s="77"/>
      <c r="NUF2567" s="77"/>
      <c r="NUG2567" s="77"/>
      <c r="NUH2567" s="77"/>
      <c r="NUI2567" s="77"/>
      <c r="NUJ2567" s="77"/>
      <c r="NUK2567" s="77"/>
      <c r="NUL2567" s="77"/>
      <c r="NUM2567" s="77"/>
      <c r="NUN2567" s="77"/>
      <c r="NUO2567" s="77"/>
      <c r="NUP2567" s="77"/>
      <c r="NUQ2567" s="77"/>
      <c r="NUR2567" s="77"/>
      <c r="NUS2567" s="77"/>
      <c r="NUT2567" s="77"/>
      <c r="NUU2567" s="77"/>
      <c r="NUV2567" s="77"/>
      <c r="NUW2567" s="77"/>
      <c r="NUX2567" s="77"/>
      <c r="NUY2567" s="77"/>
      <c r="NUZ2567" s="77"/>
      <c r="NVA2567" s="77"/>
      <c r="NVB2567" s="77"/>
      <c r="NVC2567" s="77"/>
      <c r="NVD2567" s="77"/>
      <c r="NVE2567" s="77"/>
      <c r="NVF2567" s="77"/>
      <c r="NVG2567" s="77"/>
      <c r="NVH2567" s="77"/>
      <c r="NVI2567" s="77"/>
      <c r="NVJ2567" s="77"/>
      <c r="NVK2567" s="77"/>
      <c r="NVL2567" s="77"/>
      <c r="NVM2567" s="77"/>
      <c r="NVN2567" s="77"/>
      <c r="NVO2567" s="77"/>
      <c r="NVP2567" s="77"/>
      <c r="NVQ2567" s="77"/>
      <c r="NVR2567" s="77"/>
      <c r="NVS2567" s="77"/>
      <c r="NVT2567" s="77"/>
      <c r="NVU2567" s="77"/>
      <c r="NVV2567" s="77"/>
      <c r="NVW2567" s="77"/>
      <c r="NVX2567" s="77"/>
      <c r="NVY2567" s="77"/>
      <c r="NVZ2567" s="77"/>
      <c r="NWA2567" s="77"/>
      <c r="NWB2567" s="77"/>
      <c r="NWC2567" s="77"/>
      <c r="NWD2567" s="77"/>
      <c r="NWE2567" s="77"/>
      <c r="NWF2567" s="77"/>
      <c r="NWG2567" s="77"/>
      <c r="NWH2567" s="77"/>
      <c r="NWI2567" s="77"/>
      <c r="NWJ2567" s="77"/>
      <c r="NWK2567" s="77"/>
      <c r="NWL2567" s="77"/>
      <c r="NWM2567" s="77"/>
      <c r="NWN2567" s="77"/>
      <c r="NWO2567" s="77"/>
      <c r="NWP2567" s="77"/>
      <c r="NWQ2567" s="77"/>
      <c r="NWR2567" s="77"/>
      <c r="NWS2567" s="77"/>
      <c r="NWT2567" s="77"/>
      <c r="NWU2567" s="77"/>
      <c r="NWV2567" s="77"/>
      <c r="NWW2567" s="77"/>
      <c r="NWX2567" s="77"/>
      <c r="NWY2567" s="77"/>
      <c r="NWZ2567" s="77"/>
      <c r="NXA2567" s="77"/>
      <c r="NXB2567" s="77"/>
      <c r="NXC2567" s="77"/>
      <c r="NXD2567" s="77"/>
      <c r="NXE2567" s="77"/>
      <c r="NXF2567" s="77"/>
      <c r="NXG2567" s="77"/>
      <c r="NXH2567" s="77"/>
      <c r="NXI2567" s="77"/>
      <c r="NXJ2567" s="77"/>
      <c r="NXK2567" s="77"/>
      <c r="NXL2567" s="77"/>
      <c r="NXM2567" s="77"/>
      <c r="NXN2567" s="77"/>
      <c r="NXO2567" s="77"/>
      <c r="NXP2567" s="77"/>
      <c r="NXQ2567" s="77"/>
      <c r="NXR2567" s="77"/>
      <c r="NXS2567" s="77"/>
      <c r="NXT2567" s="77"/>
      <c r="NXU2567" s="77"/>
      <c r="NXV2567" s="77"/>
      <c r="NXW2567" s="77"/>
      <c r="NXX2567" s="77"/>
      <c r="NXY2567" s="77"/>
      <c r="NXZ2567" s="77"/>
      <c r="NYA2567" s="77"/>
      <c r="NYB2567" s="77"/>
      <c r="NYC2567" s="77"/>
      <c r="NYD2567" s="77"/>
      <c r="NYE2567" s="77"/>
      <c r="NYF2567" s="77"/>
      <c r="NYG2567" s="77"/>
      <c r="NYH2567" s="77"/>
      <c r="NYI2567" s="77"/>
      <c r="NYJ2567" s="77"/>
      <c r="NYK2567" s="77"/>
      <c r="NYL2567" s="77"/>
      <c r="NYM2567" s="77"/>
      <c r="NYN2567" s="77"/>
      <c r="NYO2567" s="77"/>
      <c r="NYP2567" s="77"/>
      <c r="NYQ2567" s="77"/>
      <c r="NYR2567" s="77"/>
      <c r="NYS2567" s="77"/>
      <c r="NYT2567" s="77"/>
      <c r="NYU2567" s="77"/>
      <c r="NYV2567" s="77"/>
      <c r="NYW2567" s="77"/>
      <c r="NYX2567" s="77"/>
      <c r="NYY2567" s="77"/>
      <c r="NYZ2567" s="77"/>
      <c r="NZA2567" s="77"/>
      <c r="NZB2567" s="77"/>
      <c r="NZC2567" s="77"/>
      <c r="NZD2567" s="77"/>
      <c r="NZE2567" s="77"/>
      <c r="NZF2567" s="77"/>
      <c r="NZG2567" s="77"/>
      <c r="NZH2567" s="77"/>
      <c r="NZI2567" s="77"/>
      <c r="NZJ2567" s="77"/>
      <c r="NZK2567" s="77"/>
      <c r="NZL2567" s="77"/>
      <c r="NZM2567" s="77"/>
      <c r="NZN2567" s="77"/>
      <c r="NZO2567" s="77"/>
      <c r="NZP2567" s="77"/>
      <c r="NZQ2567" s="77"/>
      <c r="NZR2567" s="77"/>
      <c r="NZS2567" s="77"/>
      <c r="NZT2567" s="77"/>
      <c r="NZU2567" s="77"/>
      <c r="NZV2567" s="77"/>
      <c r="NZW2567" s="77"/>
      <c r="NZX2567" s="77"/>
      <c r="NZY2567" s="77"/>
      <c r="NZZ2567" s="77"/>
      <c r="OAA2567" s="77"/>
      <c r="OAB2567" s="77"/>
      <c r="OAC2567" s="77"/>
      <c r="OAD2567" s="77"/>
      <c r="OAE2567" s="77"/>
      <c r="OAF2567" s="77"/>
      <c r="OAG2567" s="77"/>
      <c r="OAH2567" s="77"/>
      <c r="OAI2567" s="77"/>
      <c r="OAJ2567" s="77"/>
      <c r="OAK2567" s="77"/>
      <c r="OAL2567" s="77"/>
      <c r="OAM2567" s="77"/>
      <c r="OAN2567" s="77"/>
      <c r="OAO2567" s="77"/>
      <c r="OAP2567" s="77"/>
      <c r="OAQ2567" s="77"/>
      <c r="OAR2567" s="77"/>
      <c r="OAS2567" s="77"/>
      <c r="OAT2567" s="77"/>
      <c r="OAU2567" s="77"/>
      <c r="OAV2567" s="77"/>
      <c r="OAW2567" s="77"/>
      <c r="OAX2567" s="77"/>
      <c r="OAY2567" s="77"/>
      <c r="OAZ2567" s="77"/>
      <c r="OBA2567" s="77"/>
      <c r="OBB2567" s="77"/>
      <c r="OBC2567" s="77"/>
      <c r="OBD2567" s="77"/>
      <c r="OBE2567" s="77"/>
      <c r="OBF2567" s="77"/>
      <c r="OBG2567" s="77"/>
      <c r="OBH2567" s="77"/>
      <c r="OBI2567" s="77"/>
      <c r="OBJ2567" s="77"/>
      <c r="OBK2567" s="77"/>
      <c r="OBL2567" s="77"/>
      <c r="OBM2567" s="77"/>
      <c r="OBN2567" s="77"/>
      <c r="OBO2567" s="77"/>
      <c r="OBP2567" s="77"/>
      <c r="OBQ2567" s="77"/>
      <c r="OBR2567" s="77"/>
      <c r="OBS2567" s="77"/>
      <c r="OBT2567" s="77"/>
      <c r="OBU2567" s="77"/>
      <c r="OBV2567" s="77"/>
      <c r="OBW2567" s="77"/>
      <c r="OBX2567" s="77"/>
      <c r="OBY2567" s="77"/>
      <c r="OBZ2567" s="77"/>
      <c r="OCA2567" s="77"/>
      <c r="OCB2567" s="77"/>
      <c r="OCC2567" s="77"/>
      <c r="OCD2567" s="77"/>
      <c r="OCE2567" s="77"/>
      <c r="OCF2567" s="77"/>
      <c r="OCG2567" s="77"/>
      <c r="OCH2567" s="77"/>
      <c r="OCI2567" s="77"/>
      <c r="OCJ2567" s="77"/>
      <c r="OCK2567" s="77"/>
      <c r="OCL2567" s="77"/>
      <c r="OCM2567" s="77"/>
      <c r="OCN2567" s="77"/>
      <c r="OCO2567" s="77"/>
      <c r="OCP2567" s="77"/>
      <c r="OCQ2567" s="77"/>
      <c r="OCR2567" s="77"/>
      <c r="OCS2567" s="77"/>
      <c r="OCT2567" s="77"/>
      <c r="OCU2567" s="77"/>
      <c r="OCV2567" s="77"/>
      <c r="OCW2567" s="77"/>
      <c r="OCX2567" s="77"/>
      <c r="OCY2567" s="77"/>
      <c r="OCZ2567" s="77"/>
      <c r="ODA2567" s="77"/>
      <c r="ODB2567" s="77"/>
      <c r="ODC2567" s="77"/>
      <c r="ODD2567" s="77"/>
      <c r="ODE2567" s="77"/>
      <c r="ODF2567" s="77"/>
      <c r="ODG2567" s="77"/>
      <c r="ODH2567" s="77"/>
      <c r="ODI2567" s="77"/>
      <c r="ODJ2567" s="77"/>
      <c r="ODK2567" s="77"/>
      <c r="ODL2567" s="77"/>
      <c r="ODM2567" s="77"/>
      <c r="ODN2567" s="77"/>
      <c r="ODO2567" s="77"/>
      <c r="ODP2567" s="77"/>
      <c r="ODQ2567" s="77"/>
      <c r="ODR2567" s="77"/>
      <c r="ODS2567" s="77"/>
      <c r="ODT2567" s="77"/>
      <c r="ODU2567" s="77"/>
      <c r="ODV2567" s="77"/>
      <c r="ODW2567" s="77"/>
      <c r="ODX2567" s="77"/>
      <c r="ODY2567" s="77"/>
      <c r="ODZ2567" s="77"/>
      <c r="OEA2567" s="77"/>
      <c r="OEB2567" s="77"/>
      <c r="OEC2567" s="77"/>
      <c r="OED2567" s="77"/>
      <c r="OEE2567" s="77"/>
      <c r="OEF2567" s="77"/>
      <c r="OEG2567" s="77"/>
      <c r="OEH2567" s="77"/>
      <c r="OEI2567" s="77"/>
      <c r="OEJ2567" s="77"/>
      <c r="OEK2567" s="77"/>
      <c r="OEL2567" s="77"/>
      <c r="OEM2567" s="77"/>
      <c r="OEN2567" s="77"/>
      <c r="OEO2567" s="77"/>
      <c r="OEP2567" s="77"/>
      <c r="OEQ2567" s="77"/>
      <c r="OER2567" s="77"/>
      <c r="OES2567" s="77"/>
      <c r="OET2567" s="77"/>
      <c r="OEU2567" s="77"/>
      <c r="OEV2567" s="77"/>
      <c r="OEW2567" s="77"/>
      <c r="OEX2567" s="77"/>
      <c r="OEY2567" s="77"/>
      <c r="OEZ2567" s="77"/>
      <c r="OFA2567" s="77"/>
      <c r="OFB2567" s="77"/>
      <c r="OFC2567" s="77"/>
      <c r="OFD2567" s="77"/>
      <c r="OFE2567" s="77"/>
      <c r="OFF2567" s="77"/>
      <c r="OFG2567" s="77"/>
      <c r="OFH2567" s="77"/>
      <c r="OFI2567" s="77"/>
      <c r="OFJ2567" s="77"/>
      <c r="OFK2567" s="77"/>
      <c r="OFL2567" s="77"/>
      <c r="OFM2567" s="77"/>
      <c r="OFN2567" s="77"/>
      <c r="OFO2567" s="77"/>
      <c r="OFP2567" s="77"/>
      <c r="OFQ2567" s="77"/>
      <c r="OFR2567" s="77"/>
      <c r="OFS2567" s="77"/>
      <c r="OFT2567" s="77"/>
      <c r="OFU2567" s="77"/>
      <c r="OFV2567" s="77"/>
      <c r="OFW2567" s="77"/>
      <c r="OFX2567" s="77"/>
      <c r="OFY2567" s="77"/>
      <c r="OFZ2567" s="77"/>
      <c r="OGA2567" s="77"/>
      <c r="OGB2567" s="77"/>
      <c r="OGC2567" s="77"/>
      <c r="OGD2567" s="77"/>
      <c r="OGE2567" s="77"/>
      <c r="OGF2567" s="77"/>
      <c r="OGG2567" s="77"/>
      <c r="OGH2567" s="77"/>
      <c r="OGI2567" s="77"/>
      <c r="OGJ2567" s="77"/>
      <c r="OGK2567" s="77"/>
      <c r="OGL2567" s="77"/>
      <c r="OGM2567" s="77"/>
      <c r="OGN2567" s="77"/>
      <c r="OGO2567" s="77"/>
      <c r="OGP2567" s="77"/>
      <c r="OGQ2567" s="77"/>
      <c r="OGR2567" s="77"/>
      <c r="OGS2567" s="77"/>
      <c r="OGT2567" s="77"/>
      <c r="OGU2567" s="77"/>
      <c r="OGV2567" s="77"/>
      <c r="OGW2567" s="77"/>
      <c r="OGX2567" s="77"/>
      <c r="OGY2567" s="77"/>
      <c r="OGZ2567" s="77"/>
      <c r="OHA2567" s="77"/>
      <c r="OHB2567" s="77"/>
      <c r="OHC2567" s="77"/>
      <c r="OHD2567" s="77"/>
      <c r="OHE2567" s="77"/>
      <c r="OHF2567" s="77"/>
      <c r="OHG2567" s="77"/>
      <c r="OHH2567" s="77"/>
      <c r="OHI2567" s="77"/>
      <c r="OHJ2567" s="77"/>
      <c r="OHK2567" s="77"/>
      <c r="OHL2567" s="77"/>
      <c r="OHM2567" s="77"/>
      <c r="OHN2567" s="77"/>
      <c r="OHO2567" s="77"/>
      <c r="OHP2567" s="77"/>
      <c r="OHQ2567" s="77"/>
      <c r="OHR2567" s="77"/>
      <c r="OHS2567" s="77"/>
      <c r="OHT2567" s="77"/>
      <c r="OHU2567" s="77"/>
      <c r="OHV2567" s="77"/>
      <c r="OHW2567" s="77"/>
      <c r="OHX2567" s="77"/>
      <c r="OHY2567" s="77"/>
      <c r="OHZ2567" s="77"/>
      <c r="OIA2567" s="77"/>
      <c r="OIB2567" s="77"/>
      <c r="OIC2567" s="77"/>
      <c r="OID2567" s="77"/>
      <c r="OIE2567" s="77"/>
      <c r="OIF2567" s="77"/>
      <c r="OIG2567" s="77"/>
      <c r="OIH2567" s="77"/>
      <c r="OII2567" s="77"/>
      <c r="OIJ2567" s="77"/>
      <c r="OIK2567" s="77"/>
      <c r="OIL2567" s="77"/>
      <c r="OIM2567" s="77"/>
      <c r="OIN2567" s="77"/>
      <c r="OIO2567" s="77"/>
      <c r="OIP2567" s="77"/>
      <c r="OIQ2567" s="77"/>
      <c r="OIR2567" s="77"/>
      <c r="OIS2567" s="77"/>
      <c r="OIT2567" s="77"/>
      <c r="OIU2567" s="77"/>
      <c r="OIV2567" s="77"/>
      <c r="OIW2567" s="77"/>
      <c r="OIX2567" s="77"/>
      <c r="OIY2567" s="77"/>
      <c r="OIZ2567" s="77"/>
      <c r="OJA2567" s="77"/>
      <c r="OJB2567" s="77"/>
      <c r="OJC2567" s="77"/>
      <c r="OJD2567" s="77"/>
      <c r="OJE2567" s="77"/>
      <c r="OJF2567" s="77"/>
      <c r="OJG2567" s="77"/>
      <c r="OJH2567" s="77"/>
      <c r="OJI2567" s="77"/>
      <c r="OJJ2567" s="77"/>
      <c r="OJK2567" s="77"/>
      <c r="OJL2567" s="77"/>
      <c r="OJM2567" s="77"/>
      <c r="OJN2567" s="77"/>
      <c r="OJO2567" s="77"/>
      <c r="OJP2567" s="77"/>
      <c r="OJQ2567" s="77"/>
      <c r="OJR2567" s="77"/>
      <c r="OJS2567" s="77"/>
      <c r="OJT2567" s="77"/>
      <c r="OJU2567" s="77"/>
      <c r="OJV2567" s="77"/>
      <c r="OJW2567" s="77"/>
      <c r="OJX2567" s="77"/>
      <c r="OJY2567" s="77"/>
      <c r="OJZ2567" s="77"/>
      <c r="OKA2567" s="77"/>
      <c r="OKB2567" s="77"/>
      <c r="OKC2567" s="77"/>
      <c r="OKD2567" s="77"/>
      <c r="OKE2567" s="77"/>
      <c r="OKF2567" s="77"/>
      <c r="OKG2567" s="77"/>
      <c r="OKH2567" s="77"/>
      <c r="OKI2567" s="77"/>
      <c r="OKJ2567" s="77"/>
      <c r="OKK2567" s="77"/>
      <c r="OKL2567" s="77"/>
      <c r="OKM2567" s="77"/>
      <c r="OKN2567" s="77"/>
      <c r="OKO2567" s="77"/>
      <c r="OKP2567" s="77"/>
      <c r="OKQ2567" s="77"/>
      <c r="OKR2567" s="77"/>
      <c r="OKS2567" s="77"/>
      <c r="OKT2567" s="77"/>
      <c r="OKU2567" s="77"/>
      <c r="OKV2567" s="77"/>
      <c r="OKW2567" s="77"/>
      <c r="OKX2567" s="77"/>
      <c r="OKY2567" s="77"/>
      <c r="OKZ2567" s="77"/>
      <c r="OLA2567" s="77"/>
      <c r="OLB2567" s="77"/>
      <c r="OLC2567" s="77"/>
      <c r="OLD2567" s="77"/>
      <c r="OLE2567" s="77"/>
      <c r="OLF2567" s="77"/>
      <c r="OLG2567" s="77"/>
      <c r="OLH2567" s="77"/>
      <c r="OLI2567" s="77"/>
      <c r="OLJ2567" s="77"/>
      <c r="OLK2567" s="77"/>
      <c r="OLL2567" s="77"/>
      <c r="OLM2567" s="77"/>
      <c r="OLN2567" s="77"/>
      <c r="OLO2567" s="77"/>
      <c r="OLP2567" s="77"/>
      <c r="OLQ2567" s="77"/>
      <c r="OLR2567" s="77"/>
      <c r="OLS2567" s="77"/>
      <c r="OLT2567" s="77"/>
      <c r="OLU2567" s="77"/>
      <c r="OLV2567" s="77"/>
      <c r="OLW2567" s="77"/>
      <c r="OLX2567" s="77"/>
      <c r="OLY2567" s="77"/>
      <c r="OLZ2567" s="77"/>
      <c r="OMA2567" s="77"/>
      <c r="OMB2567" s="77"/>
      <c r="OMC2567" s="77"/>
      <c r="OMD2567" s="77"/>
      <c r="OME2567" s="77"/>
      <c r="OMF2567" s="77"/>
      <c r="OMG2567" s="77"/>
      <c r="OMH2567" s="77"/>
      <c r="OMI2567" s="77"/>
      <c r="OMJ2567" s="77"/>
      <c r="OMK2567" s="77"/>
      <c r="OML2567" s="77"/>
      <c r="OMM2567" s="77"/>
      <c r="OMN2567" s="77"/>
      <c r="OMO2567" s="77"/>
      <c r="OMP2567" s="77"/>
      <c r="OMQ2567" s="77"/>
      <c r="OMR2567" s="77"/>
      <c r="OMS2567" s="77"/>
      <c r="OMT2567" s="77"/>
      <c r="OMU2567" s="77"/>
      <c r="OMV2567" s="77"/>
      <c r="OMW2567" s="77"/>
      <c r="OMX2567" s="77"/>
      <c r="OMY2567" s="77"/>
      <c r="OMZ2567" s="77"/>
      <c r="ONA2567" s="77"/>
      <c r="ONB2567" s="77"/>
      <c r="ONC2567" s="77"/>
      <c r="OND2567" s="77"/>
      <c r="ONE2567" s="77"/>
      <c r="ONF2567" s="77"/>
      <c r="ONG2567" s="77"/>
      <c r="ONH2567" s="77"/>
      <c r="ONI2567" s="77"/>
      <c r="ONJ2567" s="77"/>
      <c r="ONK2567" s="77"/>
      <c r="ONL2567" s="77"/>
      <c r="ONM2567" s="77"/>
      <c r="ONN2567" s="77"/>
      <c r="ONO2567" s="77"/>
      <c r="ONP2567" s="77"/>
      <c r="ONQ2567" s="77"/>
      <c r="ONR2567" s="77"/>
      <c r="ONS2567" s="77"/>
      <c r="ONT2567" s="77"/>
      <c r="ONU2567" s="77"/>
      <c r="ONV2567" s="77"/>
      <c r="ONW2567" s="77"/>
      <c r="ONX2567" s="77"/>
      <c r="ONY2567" s="77"/>
      <c r="ONZ2567" s="77"/>
      <c r="OOA2567" s="77"/>
      <c r="OOB2567" s="77"/>
      <c r="OOC2567" s="77"/>
      <c r="OOD2567" s="77"/>
      <c r="OOE2567" s="77"/>
      <c r="OOF2567" s="77"/>
      <c r="OOG2567" s="77"/>
      <c r="OOH2567" s="77"/>
      <c r="OOI2567" s="77"/>
      <c r="OOJ2567" s="77"/>
      <c r="OOK2567" s="77"/>
      <c r="OOL2567" s="77"/>
      <c r="OOM2567" s="77"/>
      <c r="OON2567" s="77"/>
      <c r="OOO2567" s="77"/>
      <c r="OOP2567" s="77"/>
      <c r="OOQ2567" s="77"/>
      <c r="OOR2567" s="77"/>
      <c r="OOS2567" s="77"/>
      <c r="OOT2567" s="77"/>
      <c r="OOU2567" s="77"/>
      <c r="OOV2567" s="77"/>
      <c r="OOW2567" s="77"/>
      <c r="OOX2567" s="77"/>
      <c r="OOY2567" s="77"/>
      <c r="OOZ2567" s="77"/>
      <c r="OPA2567" s="77"/>
      <c r="OPB2567" s="77"/>
      <c r="OPC2567" s="77"/>
      <c r="OPD2567" s="77"/>
      <c r="OPE2567" s="77"/>
      <c r="OPF2567" s="77"/>
      <c r="OPG2567" s="77"/>
      <c r="OPH2567" s="77"/>
      <c r="OPI2567" s="77"/>
      <c r="OPJ2567" s="77"/>
      <c r="OPK2567" s="77"/>
      <c r="OPL2567" s="77"/>
      <c r="OPM2567" s="77"/>
      <c r="OPN2567" s="77"/>
      <c r="OPO2567" s="77"/>
      <c r="OPP2567" s="77"/>
      <c r="OPQ2567" s="77"/>
      <c r="OPR2567" s="77"/>
      <c r="OPS2567" s="77"/>
      <c r="OPT2567" s="77"/>
      <c r="OPU2567" s="77"/>
      <c r="OPV2567" s="77"/>
      <c r="OPW2567" s="77"/>
      <c r="OPX2567" s="77"/>
      <c r="OPY2567" s="77"/>
      <c r="OPZ2567" s="77"/>
      <c r="OQA2567" s="77"/>
      <c r="OQB2567" s="77"/>
      <c r="OQC2567" s="77"/>
      <c r="OQD2567" s="77"/>
      <c r="OQE2567" s="77"/>
      <c r="OQF2567" s="77"/>
      <c r="OQG2567" s="77"/>
      <c r="OQH2567" s="77"/>
      <c r="OQI2567" s="77"/>
      <c r="OQJ2567" s="77"/>
      <c r="OQK2567" s="77"/>
      <c r="OQL2567" s="77"/>
      <c r="OQM2567" s="77"/>
      <c r="OQN2567" s="77"/>
      <c r="OQO2567" s="77"/>
      <c r="OQP2567" s="77"/>
      <c r="OQQ2567" s="77"/>
      <c r="OQR2567" s="77"/>
      <c r="OQS2567" s="77"/>
      <c r="OQT2567" s="77"/>
      <c r="OQU2567" s="77"/>
      <c r="OQV2567" s="77"/>
      <c r="OQW2567" s="77"/>
      <c r="OQX2567" s="77"/>
      <c r="OQY2567" s="77"/>
      <c r="OQZ2567" s="77"/>
      <c r="ORA2567" s="77"/>
      <c r="ORB2567" s="77"/>
      <c r="ORC2567" s="77"/>
      <c r="ORD2567" s="77"/>
      <c r="ORE2567" s="77"/>
      <c r="ORF2567" s="77"/>
      <c r="ORG2567" s="77"/>
      <c r="ORH2567" s="77"/>
      <c r="ORI2567" s="77"/>
      <c r="ORJ2567" s="77"/>
      <c r="ORK2567" s="77"/>
      <c r="ORL2567" s="77"/>
      <c r="ORM2567" s="77"/>
      <c r="ORN2567" s="77"/>
      <c r="ORO2567" s="77"/>
      <c r="ORP2567" s="77"/>
      <c r="ORQ2567" s="77"/>
      <c r="ORR2567" s="77"/>
      <c r="ORS2567" s="77"/>
      <c r="ORT2567" s="77"/>
      <c r="ORU2567" s="77"/>
      <c r="ORV2567" s="77"/>
      <c r="ORW2567" s="77"/>
      <c r="ORX2567" s="77"/>
      <c r="ORY2567" s="77"/>
      <c r="ORZ2567" s="77"/>
      <c r="OSA2567" s="77"/>
      <c r="OSB2567" s="77"/>
      <c r="OSC2567" s="77"/>
      <c r="OSD2567" s="77"/>
      <c r="OSE2567" s="77"/>
      <c r="OSF2567" s="77"/>
      <c r="OSG2567" s="77"/>
      <c r="OSH2567" s="77"/>
      <c r="OSI2567" s="77"/>
      <c r="OSJ2567" s="77"/>
      <c r="OSK2567" s="77"/>
      <c r="OSL2567" s="77"/>
      <c r="OSM2567" s="77"/>
      <c r="OSN2567" s="77"/>
      <c r="OSO2567" s="77"/>
      <c r="OSP2567" s="77"/>
      <c r="OSQ2567" s="77"/>
      <c r="OSR2567" s="77"/>
      <c r="OSS2567" s="77"/>
      <c r="OST2567" s="77"/>
      <c r="OSU2567" s="77"/>
      <c r="OSV2567" s="77"/>
      <c r="OSW2567" s="77"/>
      <c r="OSX2567" s="77"/>
      <c r="OSY2567" s="77"/>
      <c r="OSZ2567" s="77"/>
      <c r="OTA2567" s="77"/>
      <c r="OTB2567" s="77"/>
      <c r="OTC2567" s="77"/>
      <c r="OTD2567" s="77"/>
      <c r="OTE2567" s="77"/>
      <c r="OTF2567" s="77"/>
      <c r="OTG2567" s="77"/>
      <c r="OTH2567" s="77"/>
      <c r="OTI2567" s="77"/>
      <c r="OTJ2567" s="77"/>
      <c r="OTK2567" s="77"/>
      <c r="OTL2567" s="77"/>
      <c r="OTM2567" s="77"/>
      <c r="OTN2567" s="77"/>
      <c r="OTO2567" s="77"/>
      <c r="OTP2567" s="77"/>
      <c r="OTQ2567" s="77"/>
      <c r="OTR2567" s="77"/>
      <c r="OTS2567" s="77"/>
      <c r="OTT2567" s="77"/>
      <c r="OTU2567" s="77"/>
      <c r="OTV2567" s="77"/>
      <c r="OTW2567" s="77"/>
      <c r="OTX2567" s="77"/>
      <c r="OTY2567" s="77"/>
      <c r="OTZ2567" s="77"/>
      <c r="OUA2567" s="77"/>
      <c r="OUB2567" s="77"/>
      <c r="OUC2567" s="77"/>
      <c r="OUD2567" s="77"/>
      <c r="OUE2567" s="77"/>
      <c r="OUF2567" s="77"/>
      <c r="OUG2567" s="77"/>
      <c r="OUH2567" s="77"/>
      <c r="OUI2567" s="77"/>
      <c r="OUJ2567" s="77"/>
      <c r="OUK2567" s="77"/>
      <c r="OUL2567" s="77"/>
      <c r="OUM2567" s="77"/>
      <c r="OUN2567" s="77"/>
      <c r="OUO2567" s="77"/>
      <c r="OUP2567" s="77"/>
      <c r="OUQ2567" s="77"/>
      <c r="OUR2567" s="77"/>
      <c r="OUS2567" s="77"/>
      <c r="OUT2567" s="77"/>
      <c r="OUU2567" s="77"/>
      <c r="OUV2567" s="77"/>
      <c r="OUW2567" s="77"/>
      <c r="OUX2567" s="77"/>
      <c r="OUY2567" s="77"/>
      <c r="OUZ2567" s="77"/>
      <c r="OVA2567" s="77"/>
      <c r="OVB2567" s="77"/>
      <c r="OVC2567" s="77"/>
      <c r="OVD2567" s="77"/>
      <c r="OVE2567" s="77"/>
      <c r="OVF2567" s="77"/>
      <c r="OVG2567" s="77"/>
      <c r="OVH2567" s="77"/>
      <c r="OVI2567" s="77"/>
      <c r="OVJ2567" s="77"/>
      <c r="OVK2567" s="77"/>
      <c r="OVL2567" s="77"/>
      <c r="OVM2567" s="77"/>
      <c r="OVN2567" s="77"/>
      <c r="OVO2567" s="77"/>
      <c r="OVP2567" s="77"/>
      <c r="OVQ2567" s="77"/>
      <c r="OVR2567" s="77"/>
      <c r="OVS2567" s="77"/>
      <c r="OVT2567" s="77"/>
      <c r="OVU2567" s="77"/>
      <c r="OVV2567" s="77"/>
      <c r="OVW2567" s="77"/>
      <c r="OVX2567" s="77"/>
      <c r="OVY2567" s="77"/>
      <c r="OVZ2567" s="77"/>
      <c r="OWA2567" s="77"/>
      <c r="OWB2567" s="77"/>
      <c r="OWC2567" s="77"/>
      <c r="OWD2567" s="77"/>
      <c r="OWE2567" s="77"/>
      <c r="OWF2567" s="77"/>
      <c r="OWG2567" s="77"/>
      <c r="OWH2567" s="77"/>
      <c r="OWI2567" s="77"/>
      <c r="OWJ2567" s="77"/>
      <c r="OWK2567" s="77"/>
      <c r="OWL2567" s="77"/>
      <c r="OWM2567" s="77"/>
      <c r="OWN2567" s="77"/>
      <c r="OWO2567" s="77"/>
      <c r="OWP2567" s="77"/>
      <c r="OWQ2567" s="77"/>
      <c r="OWR2567" s="77"/>
      <c r="OWS2567" s="77"/>
      <c r="OWT2567" s="77"/>
      <c r="OWU2567" s="77"/>
      <c r="OWV2567" s="77"/>
      <c r="OWW2567" s="77"/>
      <c r="OWX2567" s="77"/>
      <c r="OWY2567" s="77"/>
      <c r="OWZ2567" s="77"/>
      <c r="OXA2567" s="77"/>
      <c r="OXB2567" s="77"/>
      <c r="OXC2567" s="77"/>
      <c r="OXD2567" s="77"/>
      <c r="OXE2567" s="77"/>
      <c r="OXF2567" s="77"/>
      <c r="OXG2567" s="77"/>
      <c r="OXH2567" s="77"/>
      <c r="OXI2567" s="77"/>
      <c r="OXJ2567" s="77"/>
      <c r="OXK2567" s="77"/>
      <c r="OXL2567" s="77"/>
      <c r="OXM2567" s="77"/>
      <c r="OXN2567" s="77"/>
      <c r="OXO2567" s="77"/>
      <c r="OXP2567" s="77"/>
      <c r="OXQ2567" s="77"/>
      <c r="OXR2567" s="77"/>
      <c r="OXS2567" s="77"/>
      <c r="OXT2567" s="77"/>
      <c r="OXU2567" s="77"/>
      <c r="OXV2567" s="77"/>
      <c r="OXW2567" s="77"/>
      <c r="OXX2567" s="77"/>
      <c r="OXY2567" s="77"/>
      <c r="OXZ2567" s="77"/>
      <c r="OYA2567" s="77"/>
      <c r="OYB2567" s="77"/>
      <c r="OYC2567" s="77"/>
      <c r="OYD2567" s="77"/>
      <c r="OYE2567" s="77"/>
      <c r="OYF2567" s="77"/>
      <c r="OYG2567" s="77"/>
      <c r="OYH2567" s="77"/>
      <c r="OYI2567" s="77"/>
      <c r="OYJ2567" s="77"/>
      <c r="OYK2567" s="77"/>
      <c r="OYL2567" s="77"/>
      <c r="OYM2567" s="77"/>
      <c r="OYN2567" s="77"/>
      <c r="OYO2567" s="77"/>
      <c r="OYP2567" s="77"/>
      <c r="OYQ2567" s="77"/>
      <c r="OYR2567" s="77"/>
      <c r="OYS2567" s="77"/>
      <c r="OYT2567" s="77"/>
      <c r="OYU2567" s="77"/>
      <c r="OYV2567" s="77"/>
      <c r="OYW2567" s="77"/>
      <c r="OYX2567" s="77"/>
      <c r="OYY2567" s="77"/>
      <c r="OYZ2567" s="77"/>
      <c r="OZA2567" s="77"/>
      <c r="OZB2567" s="77"/>
      <c r="OZC2567" s="77"/>
      <c r="OZD2567" s="77"/>
      <c r="OZE2567" s="77"/>
      <c r="OZF2567" s="77"/>
      <c r="OZG2567" s="77"/>
      <c r="OZH2567" s="77"/>
      <c r="OZI2567" s="77"/>
      <c r="OZJ2567" s="77"/>
      <c r="OZK2567" s="77"/>
      <c r="OZL2567" s="77"/>
      <c r="OZM2567" s="77"/>
      <c r="OZN2567" s="77"/>
      <c r="OZO2567" s="77"/>
      <c r="OZP2567" s="77"/>
      <c r="OZQ2567" s="77"/>
      <c r="OZR2567" s="77"/>
      <c r="OZS2567" s="77"/>
      <c r="OZT2567" s="77"/>
      <c r="OZU2567" s="77"/>
      <c r="OZV2567" s="77"/>
      <c r="OZW2567" s="77"/>
      <c r="OZX2567" s="77"/>
      <c r="OZY2567" s="77"/>
      <c r="OZZ2567" s="77"/>
      <c r="PAA2567" s="77"/>
      <c r="PAB2567" s="77"/>
      <c r="PAC2567" s="77"/>
      <c r="PAD2567" s="77"/>
      <c r="PAE2567" s="77"/>
      <c r="PAF2567" s="77"/>
      <c r="PAG2567" s="77"/>
      <c r="PAH2567" s="77"/>
      <c r="PAI2567" s="77"/>
      <c r="PAJ2567" s="77"/>
      <c r="PAK2567" s="77"/>
      <c r="PAL2567" s="77"/>
      <c r="PAM2567" s="77"/>
      <c r="PAN2567" s="77"/>
      <c r="PAO2567" s="77"/>
      <c r="PAP2567" s="77"/>
      <c r="PAQ2567" s="77"/>
      <c r="PAR2567" s="77"/>
      <c r="PAS2567" s="77"/>
      <c r="PAT2567" s="77"/>
      <c r="PAU2567" s="77"/>
      <c r="PAV2567" s="77"/>
      <c r="PAW2567" s="77"/>
      <c r="PAX2567" s="77"/>
      <c r="PAY2567" s="77"/>
      <c r="PAZ2567" s="77"/>
      <c r="PBA2567" s="77"/>
      <c r="PBB2567" s="77"/>
      <c r="PBC2567" s="77"/>
      <c r="PBD2567" s="77"/>
      <c r="PBE2567" s="77"/>
      <c r="PBF2567" s="77"/>
      <c r="PBG2567" s="77"/>
      <c r="PBH2567" s="77"/>
      <c r="PBI2567" s="77"/>
      <c r="PBJ2567" s="77"/>
      <c r="PBK2567" s="77"/>
      <c r="PBL2567" s="77"/>
      <c r="PBM2567" s="77"/>
      <c r="PBN2567" s="77"/>
      <c r="PBO2567" s="77"/>
      <c r="PBP2567" s="77"/>
      <c r="PBQ2567" s="77"/>
      <c r="PBR2567" s="77"/>
      <c r="PBS2567" s="77"/>
      <c r="PBT2567" s="77"/>
      <c r="PBU2567" s="77"/>
      <c r="PBV2567" s="77"/>
      <c r="PBW2567" s="77"/>
      <c r="PBX2567" s="77"/>
      <c r="PBY2567" s="77"/>
      <c r="PBZ2567" s="77"/>
      <c r="PCA2567" s="77"/>
      <c r="PCB2567" s="77"/>
      <c r="PCC2567" s="77"/>
      <c r="PCD2567" s="77"/>
      <c r="PCE2567" s="77"/>
      <c r="PCF2567" s="77"/>
      <c r="PCG2567" s="77"/>
      <c r="PCH2567" s="77"/>
      <c r="PCI2567" s="77"/>
      <c r="PCJ2567" s="77"/>
      <c r="PCK2567" s="77"/>
      <c r="PCL2567" s="77"/>
      <c r="PCM2567" s="77"/>
      <c r="PCN2567" s="77"/>
      <c r="PCO2567" s="77"/>
      <c r="PCP2567" s="77"/>
      <c r="PCQ2567" s="77"/>
      <c r="PCR2567" s="77"/>
      <c r="PCS2567" s="77"/>
      <c r="PCT2567" s="77"/>
      <c r="PCU2567" s="77"/>
      <c r="PCV2567" s="77"/>
      <c r="PCW2567" s="77"/>
      <c r="PCX2567" s="77"/>
      <c r="PCY2567" s="77"/>
      <c r="PCZ2567" s="77"/>
      <c r="PDA2567" s="77"/>
      <c r="PDB2567" s="77"/>
      <c r="PDC2567" s="77"/>
      <c r="PDD2567" s="77"/>
      <c r="PDE2567" s="77"/>
      <c r="PDF2567" s="77"/>
      <c r="PDG2567" s="77"/>
      <c r="PDH2567" s="77"/>
      <c r="PDI2567" s="77"/>
      <c r="PDJ2567" s="77"/>
      <c r="PDK2567" s="77"/>
      <c r="PDL2567" s="77"/>
      <c r="PDM2567" s="77"/>
      <c r="PDN2567" s="77"/>
      <c r="PDO2567" s="77"/>
      <c r="PDP2567" s="77"/>
      <c r="PDQ2567" s="77"/>
      <c r="PDR2567" s="77"/>
      <c r="PDS2567" s="77"/>
      <c r="PDT2567" s="77"/>
      <c r="PDU2567" s="77"/>
      <c r="PDV2567" s="77"/>
      <c r="PDW2567" s="77"/>
      <c r="PDX2567" s="77"/>
      <c r="PDY2567" s="77"/>
      <c r="PDZ2567" s="77"/>
      <c r="PEA2567" s="77"/>
      <c r="PEB2567" s="77"/>
      <c r="PEC2567" s="77"/>
      <c r="PED2567" s="77"/>
      <c r="PEE2567" s="77"/>
      <c r="PEF2567" s="77"/>
      <c r="PEG2567" s="77"/>
      <c r="PEH2567" s="77"/>
      <c r="PEI2567" s="77"/>
      <c r="PEJ2567" s="77"/>
      <c r="PEK2567" s="77"/>
      <c r="PEL2567" s="77"/>
      <c r="PEM2567" s="77"/>
      <c r="PEN2567" s="77"/>
      <c r="PEO2567" s="77"/>
      <c r="PEP2567" s="77"/>
      <c r="PEQ2567" s="77"/>
      <c r="PER2567" s="77"/>
      <c r="PES2567" s="77"/>
      <c r="PET2567" s="77"/>
      <c r="PEU2567" s="77"/>
      <c r="PEV2567" s="77"/>
      <c r="PEW2567" s="77"/>
      <c r="PEX2567" s="77"/>
      <c r="PEY2567" s="77"/>
      <c r="PEZ2567" s="77"/>
      <c r="PFA2567" s="77"/>
      <c r="PFB2567" s="77"/>
      <c r="PFC2567" s="77"/>
      <c r="PFD2567" s="77"/>
      <c r="PFE2567" s="77"/>
      <c r="PFF2567" s="77"/>
      <c r="PFG2567" s="77"/>
      <c r="PFH2567" s="77"/>
      <c r="PFI2567" s="77"/>
      <c r="PFJ2567" s="77"/>
      <c r="PFK2567" s="77"/>
      <c r="PFL2567" s="77"/>
      <c r="PFM2567" s="77"/>
      <c r="PFN2567" s="77"/>
      <c r="PFO2567" s="77"/>
      <c r="PFP2567" s="77"/>
      <c r="PFQ2567" s="77"/>
      <c r="PFR2567" s="77"/>
      <c r="PFS2567" s="77"/>
      <c r="PFT2567" s="77"/>
      <c r="PFU2567" s="77"/>
      <c r="PFV2567" s="77"/>
      <c r="PFW2567" s="77"/>
      <c r="PFX2567" s="77"/>
      <c r="PFY2567" s="77"/>
      <c r="PFZ2567" s="77"/>
      <c r="PGA2567" s="77"/>
      <c r="PGB2567" s="77"/>
      <c r="PGC2567" s="77"/>
      <c r="PGD2567" s="77"/>
      <c r="PGE2567" s="77"/>
      <c r="PGF2567" s="77"/>
      <c r="PGG2567" s="77"/>
      <c r="PGH2567" s="77"/>
      <c r="PGI2567" s="77"/>
      <c r="PGJ2567" s="77"/>
      <c r="PGK2567" s="77"/>
      <c r="PGL2567" s="77"/>
      <c r="PGM2567" s="77"/>
      <c r="PGN2567" s="77"/>
      <c r="PGO2567" s="77"/>
      <c r="PGP2567" s="77"/>
      <c r="PGQ2567" s="77"/>
      <c r="PGR2567" s="77"/>
      <c r="PGS2567" s="77"/>
      <c r="PGT2567" s="77"/>
      <c r="PGU2567" s="77"/>
      <c r="PGV2567" s="77"/>
      <c r="PGW2567" s="77"/>
      <c r="PGX2567" s="77"/>
      <c r="PGY2567" s="77"/>
      <c r="PGZ2567" s="77"/>
      <c r="PHA2567" s="77"/>
      <c r="PHB2567" s="77"/>
      <c r="PHC2567" s="77"/>
      <c r="PHD2567" s="77"/>
      <c r="PHE2567" s="77"/>
      <c r="PHF2567" s="77"/>
      <c r="PHG2567" s="77"/>
      <c r="PHH2567" s="77"/>
      <c r="PHI2567" s="77"/>
      <c r="PHJ2567" s="77"/>
      <c r="PHK2567" s="77"/>
      <c r="PHL2567" s="77"/>
      <c r="PHM2567" s="77"/>
      <c r="PHN2567" s="77"/>
      <c r="PHO2567" s="77"/>
      <c r="PHP2567" s="77"/>
      <c r="PHQ2567" s="77"/>
      <c r="PHR2567" s="77"/>
      <c r="PHS2567" s="77"/>
      <c r="PHT2567" s="77"/>
      <c r="PHU2567" s="77"/>
      <c r="PHV2567" s="77"/>
      <c r="PHW2567" s="77"/>
      <c r="PHX2567" s="77"/>
      <c r="PHY2567" s="77"/>
      <c r="PHZ2567" s="77"/>
      <c r="PIA2567" s="77"/>
      <c r="PIB2567" s="77"/>
      <c r="PIC2567" s="77"/>
      <c r="PID2567" s="77"/>
      <c r="PIE2567" s="77"/>
      <c r="PIF2567" s="77"/>
      <c r="PIG2567" s="77"/>
      <c r="PIH2567" s="77"/>
      <c r="PII2567" s="77"/>
      <c r="PIJ2567" s="77"/>
      <c r="PIK2567" s="77"/>
      <c r="PIL2567" s="77"/>
      <c r="PIM2567" s="77"/>
      <c r="PIN2567" s="77"/>
      <c r="PIO2567" s="77"/>
      <c r="PIP2567" s="77"/>
      <c r="PIQ2567" s="77"/>
      <c r="PIR2567" s="77"/>
      <c r="PIS2567" s="77"/>
      <c r="PIT2567" s="77"/>
      <c r="PIU2567" s="77"/>
      <c r="PIV2567" s="77"/>
      <c r="PIW2567" s="77"/>
      <c r="PIX2567" s="77"/>
      <c r="PIY2567" s="77"/>
      <c r="PIZ2567" s="77"/>
      <c r="PJA2567" s="77"/>
      <c r="PJB2567" s="77"/>
      <c r="PJC2567" s="77"/>
      <c r="PJD2567" s="77"/>
      <c r="PJE2567" s="77"/>
      <c r="PJF2567" s="77"/>
      <c r="PJG2567" s="77"/>
      <c r="PJH2567" s="77"/>
      <c r="PJI2567" s="77"/>
      <c r="PJJ2567" s="77"/>
      <c r="PJK2567" s="77"/>
      <c r="PJL2567" s="77"/>
      <c r="PJM2567" s="77"/>
      <c r="PJN2567" s="77"/>
      <c r="PJO2567" s="77"/>
      <c r="PJP2567" s="77"/>
      <c r="PJQ2567" s="77"/>
      <c r="PJR2567" s="77"/>
      <c r="PJS2567" s="77"/>
      <c r="PJT2567" s="77"/>
      <c r="PJU2567" s="77"/>
      <c r="PJV2567" s="77"/>
      <c r="PJW2567" s="77"/>
      <c r="PJX2567" s="77"/>
      <c r="PJY2567" s="77"/>
      <c r="PJZ2567" s="77"/>
      <c r="PKA2567" s="77"/>
      <c r="PKB2567" s="77"/>
      <c r="PKC2567" s="77"/>
      <c r="PKD2567" s="77"/>
      <c r="PKE2567" s="77"/>
      <c r="PKF2567" s="77"/>
      <c r="PKG2567" s="77"/>
      <c r="PKH2567" s="77"/>
      <c r="PKI2567" s="77"/>
      <c r="PKJ2567" s="77"/>
      <c r="PKK2567" s="77"/>
      <c r="PKL2567" s="77"/>
      <c r="PKM2567" s="77"/>
      <c r="PKN2567" s="77"/>
      <c r="PKO2567" s="77"/>
      <c r="PKP2567" s="77"/>
      <c r="PKQ2567" s="77"/>
      <c r="PKR2567" s="77"/>
      <c r="PKS2567" s="77"/>
      <c r="PKT2567" s="77"/>
      <c r="PKU2567" s="77"/>
      <c r="PKV2567" s="77"/>
      <c r="PKW2567" s="77"/>
      <c r="PKX2567" s="77"/>
      <c r="PKY2567" s="77"/>
      <c r="PKZ2567" s="77"/>
      <c r="PLA2567" s="77"/>
      <c r="PLB2567" s="77"/>
      <c r="PLC2567" s="77"/>
      <c r="PLD2567" s="77"/>
      <c r="PLE2567" s="77"/>
      <c r="PLF2567" s="77"/>
      <c r="PLG2567" s="77"/>
      <c r="PLH2567" s="77"/>
      <c r="PLI2567" s="77"/>
      <c r="PLJ2567" s="77"/>
      <c r="PLK2567" s="77"/>
      <c r="PLL2567" s="77"/>
      <c r="PLM2567" s="77"/>
      <c r="PLN2567" s="77"/>
      <c r="PLO2567" s="77"/>
      <c r="PLP2567" s="77"/>
      <c r="PLQ2567" s="77"/>
      <c r="PLR2567" s="77"/>
      <c r="PLS2567" s="77"/>
      <c r="PLT2567" s="77"/>
      <c r="PLU2567" s="77"/>
      <c r="PLV2567" s="77"/>
      <c r="PLW2567" s="77"/>
      <c r="PLX2567" s="77"/>
      <c r="PLY2567" s="77"/>
      <c r="PLZ2567" s="77"/>
      <c r="PMA2567" s="77"/>
      <c r="PMB2567" s="77"/>
      <c r="PMC2567" s="77"/>
      <c r="PMD2567" s="77"/>
      <c r="PME2567" s="77"/>
      <c r="PMF2567" s="77"/>
      <c r="PMG2567" s="77"/>
      <c r="PMH2567" s="77"/>
      <c r="PMI2567" s="77"/>
      <c r="PMJ2567" s="77"/>
      <c r="PMK2567" s="77"/>
      <c r="PML2567" s="77"/>
      <c r="PMM2567" s="77"/>
      <c r="PMN2567" s="77"/>
      <c r="PMO2567" s="77"/>
      <c r="PMP2567" s="77"/>
      <c r="PMQ2567" s="77"/>
      <c r="PMR2567" s="77"/>
      <c r="PMS2567" s="77"/>
      <c r="PMT2567" s="77"/>
      <c r="PMU2567" s="77"/>
      <c r="PMV2567" s="77"/>
      <c r="PMW2567" s="77"/>
      <c r="PMX2567" s="77"/>
      <c r="PMY2567" s="77"/>
      <c r="PMZ2567" s="77"/>
      <c r="PNA2567" s="77"/>
      <c r="PNB2567" s="77"/>
      <c r="PNC2567" s="77"/>
      <c r="PND2567" s="77"/>
      <c r="PNE2567" s="77"/>
      <c r="PNF2567" s="77"/>
      <c r="PNG2567" s="77"/>
      <c r="PNH2567" s="77"/>
      <c r="PNI2567" s="77"/>
      <c r="PNJ2567" s="77"/>
      <c r="PNK2567" s="77"/>
      <c r="PNL2567" s="77"/>
      <c r="PNM2567" s="77"/>
      <c r="PNN2567" s="77"/>
      <c r="PNO2567" s="77"/>
      <c r="PNP2567" s="77"/>
      <c r="PNQ2567" s="77"/>
      <c r="PNR2567" s="77"/>
      <c r="PNS2567" s="77"/>
      <c r="PNT2567" s="77"/>
      <c r="PNU2567" s="77"/>
      <c r="PNV2567" s="77"/>
      <c r="PNW2567" s="77"/>
      <c r="PNX2567" s="77"/>
      <c r="PNY2567" s="77"/>
      <c r="PNZ2567" s="77"/>
      <c r="POA2567" s="77"/>
      <c r="POB2567" s="77"/>
      <c r="POC2567" s="77"/>
      <c r="POD2567" s="77"/>
      <c r="POE2567" s="77"/>
      <c r="POF2567" s="77"/>
      <c r="POG2567" s="77"/>
      <c r="POH2567" s="77"/>
      <c r="POI2567" s="77"/>
      <c r="POJ2567" s="77"/>
      <c r="POK2567" s="77"/>
      <c r="POL2567" s="77"/>
      <c r="POM2567" s="77"/>
      <c r="PON2567" s="77"/>
      <c r="POO2567" s="77"/>
      <c r="POP2567" s="77"/>
      <c r="POQ2567" s="77"/>
      <c r="POR2567" s="77"/>
      <c r="POS2567" s="77"/>
      <c r="POT2567" s="77"/>
      <c r="POU2567" s="77"/>
      <c r="POV2567" s="77"/>
      <c r="POW2567" s="77"/>
      <c r="POX2567" s="77"/>
      <c r="POY2567" s="77"/>
      <c r="POZ2567" s="77"/>
      <c r="PPA2567" s="77"/>
      <c r="PPB2567" s="77"/>
      <c r="PPC2567" s="77"/>
      <c r="PPD2567" s="77"/>
      <c r="PPE2567" s="77"/>
      <c r="PPF2567" s="77"/>
      <c r="PPG2567" s="77"/>
      <c r="PPH2567" s="77"/>
      <c r="PPI2567" s="77"/>
      <c r="PPJ2567" s="77"/>
      <c r="PPK2567" s="77"/>
      <c r="PPL2567" s="77"/>
      <c r="PPM2567" s="77"/>
      <c r="PPN2567" s="77"/>
      <c r="PPO2567" s="77"/>
      <c r="PPP2567" s="77"/>
      <c r="PPQ2567" s="77"/>
      <c r="PPR2567" s="77"/>
      <c r="PPS2567" s="77"/>
      <c r="PPT2567" s="77"/>
      <c r="PPU2567" s="77"/>
      <c r="PPV2567" s="77"/>
      <c r="PPW2567" s="77"/>
      <c r="PPX2567" s="77"/>
      <c r="PPY2567" s="77"/>
      <c r="PPZ2567" s="77"/>
      <c r="PQA2567" s="77"/>
      <c r="PQB2567" s="77"/>
      <c r="PQC2567" s="77"/>
      <c r="PQD2567" s="77"/>
      <c r="PQE2567" s="77"/>
      <c r="PQF2567" s="77"/>
      <c r="PQG2567" s="77"/>
      <c r="PQH2567" s="77"/>
      <c r="PQI2567" s="77"/>
      <c r="PQJ2567" s="77"/>
      <c r="PQK2567" s="77"/>
      <c r="PQL2567" s="77"/>
      <c r="PQM2567" s="77"/>
      <c r="PQN2567" s="77"/>
      <c r="PQO2567" s="77"/>
      <c r="PQP2567" s="77"/>
      <c r="PQQ2567" s="77"/>
      <c r="PQR2567" s="77"/>
      <c r="PQS2567" s="77"/>
      <c r="PQT2567" s="77"/>
      <c r="PQU2567" s="77"/>
      <c r="PQV2567" s="77"/>
      <c r="PQW2567" s="77"/>
      <c r="PQX2567" s="77"/>
      <c r="PQY2567" s="77"/>
      <c r="PQZ2567" s="77"/>
      <c r="PRA2567" s="77"/>
      <c r="PRB2567" s="77"/>
      <c r="PRC2567" s="77"/>
      <c r="PRD2567" s="77"/>
      <c r="PRE2567" s="77"/>
      <c r="PRF2567" s="77"/>
      <c r="PRG2567" s="77"/>
      <c r="PRH2567" s="77"/>
      <c r="PRI2567" s="77"/>
      <c r="PRJ2567" s="77"/>
      <c r="PRK2567" s="77"/>
      <c r="PRL2567" s="77"/>
      <c r="PRM2567" s="77"/>
      <c r="PRN2567" s="77"/>
      <c r="PRO2567" s="77"/>
      <c r="PRP2567" s="77"/>
      <c r="PRQ2567" s="77"/>
      <c r="PRR2567" s="77"/>
      <c r="PRS2567" s="77"/>
      <c r="PRT2567" s="77"/>
      <c r="PRU2567" s="77"/>
      <c r="PRV2567" s="77"/>
      <c r="PRW2567" s="77"/>
      <c r="PRX2567" s="77"/>
      <c r="PRY2567" s="77"/>
      <c r="PRZ2567" s="77"/>
      <c r="PSA2567" s="77"/>
      <c r="PSB2567" s="77"/>
      <c r="PSC2567" s="77"/>
      <c r="PSD2567" s="77"/>
      <c r="PSE2567" s="77"/>
      <c r="PSF2567" s="77"/>
      <c r="PSG2567" s="77"/>
      <c r="PSH2567" s="77"/>
      <c r="PSI2567" s="77"/>
      <c r="PSJ2567" s="77"/>
      <c r="PSK2567" s="77"/>
      <c r="PSL2567" s="77"/>
      <c r="PSM2567" s="77"/>
      <c r="PSN2567" s="77"/>
      <c r="PSO2567" s="77"/>
      <c r="PSP2567" s="77"/>
      <c r="PSQ2567" s="77"/>
      <c r="PSR2567" s="77"/>
      <c r="PSS2567" s="77"/>
      <c r="PST2567" s="77"/>
      <c r="PSU2567" s="77"/>
      <c r="PSV2567" s="77"/>
      <c r="PSW2567" s="77"/>
      <c r="PSX2567" s="77"/>
      <c r="PSY2567" s="77"/>
      <c r="PSZ2567" s="77"/>
      <c r="PTA2567" s="77"/>
      <c r="PTB2567" s="77"/>
      <c r="PTC2567" s="77"/>
      <c r="PTD2567" s="77"/>
      <c r="PTE2567" s="77"/>
      <c r="PTF2567" s="77"/>
      <c r="PTG2567" s="77"/>
      <c r="PTH2567" s="77"/>
      <c r="PTI2567" s="77"/>
      <c r="PTJ2567" s="77"/>
      <c r="PTK2567" s="77"/>
      <c r="PTL2567" s="77"/>
      <c r="PTM2567" s="77"/>
      <c r="PTN2567" s="77"/>
      <c r="PTO2567" s="77"/>
      <c r="PTP2567" s="77"/>
      <c r="PTQ2567" s="77"/>
      <c r="PTR2567" s="77"/>
      <c r="PTS2567" s="77"/>
      <c r="PTT2567" s="77"/>
      <c r="PTU2567" s="77"/>
      <c r="PTV2567" s="77"/>
      <c r="PTW2567" s="77"/>
      <c r="PTX2567" s="77"/>
      <c r="PTY2567" s="77"/>
      <c r="PTZ2567" s="77"/>
      <c r="PUA2567" s="77"/>
      <c r="PUB2567" s="77"/>
      <c r="PUC2567" s="77"/>
      <c r="PUD2567" s="77"/>
      <c r="PUE2567" s="77"/>
      <c r="PUF2567" s="77"/>
      <c r="PUG2567" s="77"/>
      <c r="PUH2567" s="77"/>
      <c r="PUI2567" s="77"/>
      <c r="PUJ2567" s="77"/>
      <c r="PUK2567" s="77"/>
      <c r="PUL2567" s="77"/>
      <c r="PUM2567" s="77"/>
      <c r="PUN2567" s="77"/>
      <c r="PUO2567" s="77"/>
      <c r="PUP2567" s="77"/>
      <c r="PUQ2567" s="77"/>
      <c r="PUR2567" s="77"/>
      <c r="PUS2567" s="77"/>
      <c r="PUT2567" s="77"/>
      <c r="PUU2567" s="77"/>
      <c r="PUV2567" s="77"/>
      <c r="PUW2567" s="77"/>
      <c r="PUX2567" s="77"/>
      <c r="PUY2567" s="77"/>
      <c r="PUZ2567" s="77"/>
      <c r="PVA2567" s="77"/>
      <c r="PVB2567" s="77"/>
      <c r="PVC2567" s="77"/>
      <c r="PVD2567" s="77"/>
      <c r="PVE2567" s="77"/>
      <c r="PVF2567" s="77"/>
      <c r="PVG2567" s="77"/>
      <c r="PVH2567" s="77"/>
      <c r="PVI2567" s="77"/>
      <c r="PVJ2567" s="77"/>
      <c r="PVK2567" s="77"/>
      <c r="PVL2567" s="77"/>
      <c r="PVM2567" s="77"/>
      <c r="PVN2567" s="77"/>
      <c r="PVO2567" s="77"/>
      <c r="PVP2567" s="77"/>
      <c r="PVQ2567" s="77"/>
      <c r="PVR2567" s="77"/>
      <c r="PVS2567" s="77"/>
      <c r="PVT2567" s="77"/>
      <c r="PVU2567" s="77"/>
      <c r="PVV2567" s="77"/>
      <c r="PVW2567" s="77"/>
      <c r="PVX2567" s="77"/>
      <c r="PVY2567" s="77"/>
      <c r="PVZ2567" s="77"/>
      <c r="PWA2567" s="77"/>
      <c r="PWB2567" s="77"/>
      <c r="PWC2567" s="77"/>
      <c r="PWD2567" s="77"/>
      <c r="PWE2567" s="77"/>
      <c r="PWF2567" s="77"/>
      <c r="PWG2567" s="77"/>
      <c r="PWH2567" s="77"/>
      <c r="PWI2567" s="77"/>
      <c r="PWJ2567" s="77"/>
      <c r="PWK2567" s="77"/>
      <c r="PWL2567" s="77"/>
      <c r="PWM2567" s="77"/>
      <c r="PWN2567" s="77"/>
      <c r="PWO2567" s="77"/>
      <c r="PWP2567" s="77"/>
      <c r="PWQ2567" s="77"/>
      <c r="PWR2567" s="77"/>
      <c r="PWS2567" s="77"/>
      <c r="PWT2567" s="77"/>
      <c r="PWU2567" s="77"/>
      <c r="PWV2567" s="77"/>
      <c r="PWW2567" s="77"/>
      <c r="PWX2567" s="77"/>
      <c r="PWY2567" s="77"/>
      <c r="PWZ2567" s="77"/>
      <c r="PXA2567" s="77"/>
      <c r="PXB2567" s="77"/>
      <c r="PXC2567" s="77"/>
      <c r="PXD2567" s="77"/>
      <c r="PXE2567" s="77"/>
      <c r="PXF2567" s="77"/>
      <c r="PXG2567" s="77"/>
      <c r="PXH2567" s="77"/>
      <c r="PXI2567" s="77"/>
      <c r="PXJ2567" s="77"/>
      <c r="PXK2567" s="77"/>
      <c r="PXL2567" s="77"/>
      <c r="PXM2567" s="77"/>
      <c r="PXN2567" s="77"/>
      <c r="PXO2567" s="77"/>
      <c r="PXP2567" s="77"/>
      <c r="PXQ2567" s="77"/>
      <c r="PXR2567" s="77"/>
      <c r="PXS2567" s="77"/>
      <c r="PXT2567" s="77"/>
      <c r="PXU2567" s="77"/>
      <c r="PXV2567" s="77"/>
      <c r="PXW2567" s="77"/>
      <c r="PXX2567" s="77"/>
      <c r="PXY2567" s="77"/>
      <c r="PXZ2567" s="77"/>
      <c r="PYA2567" s="77"/>
      <c r="PYB2567" s="77"/>
      <c r="PYC2567" s="77"/>
      <c r="PYD2567" s="77"/>
      <c r="PYE2567" s="77"/>
      <c r="PYF2567" s="77"/>
      <c r="PYG2567" s="77"/>
      <c r="PYH2567" s="77"/>
      <c r="PYI2567" s="77"/>
      <c r="PYJ2567" s="77"/>
      <c r="PYK2567" s="77"/>
      <c r="PYL2567" s="77"/>
      <c r="PYM2567" s="77"/>
      <c r="PYN2567" s="77"/>
      <c r="PYO2567" s="77"/>
      <c r="PYP2567" s="77"/>
      <c r="PYQ2567" s="77"/>
      <c r="PYR2567" s="77"/>
      <c r="PYS2567" s="77"/>
      <c r="PYT2567" s="77"/>
      <c r="PYU2567" s="77"/>
      <c r="PYV2567" s="77"/>
      <c r="PYW2567" s="77"/>
      <c r="PYX2567" s="77"/>
      <c r="PYY2567" s="77"/>
      <c r="PYZ2567" s="77"/>
      <c r="PZA2567" s="77"/>
      <c r="PZB2567" s="77"/>
      <c r="PZC2567" s="77"/>
      <c r="PZD2567" s="77"/>
      <c r="PZE2567" s="77"/>
      <c r="PZF2567" s="77"/>
      <c r="PZG2567" s="77"/>
      <c r="PZH2567" s="77"/>
      <c r="PZI2567" s="77"/>
      <c r="PZJ2567" s="77"/>
      <c r="PZK2567" s="77"/>
      <c r="PZL2567" s="77"/>
      <c r="PZM2567" s="77"/>
      <c r="PZN2567" s="77"/>
      <c r="PZO2567" s="77"/>
      <c r="PZP2567" s="77"/>
      <c r="PZQ2567" s="77"/>
      <c r="PZR2567" s="77"/>
      <c r="PZS2567" s="77"/>
      <c r="PZT2567" s="77"/>
      <c r="PZU2567" s="77"/>
      <c r="PZV2567" s="77"/>
      <c r="PZW2567" s="77"/>
      <c r="PZX2567" s="77"/>
      <c r="PZY2567" s="77"/>
      <c r="PZZ2567" s="77"/>
      <c r="QAA2567" s="77"/>
      <c r="QAB2567" s="77"/>
      <c r="QAC2567" s="77"/>
      <c r="QAD2567" s="77"/>
      <c r="QAE2567" s="77"/>
      <c r="QAF2567" s="77"/>
      <c r="QAG2567" s="77"/>
      <c r="QAH2567" s="77"/>
      <c r="QAI2567" s="77"/>
      <c r="QAJ2567" s="77"/>
      <c r="QAK2567" s="77"/>
      <c r="QAL2567" s="77"/>
      <c r="QAM2567" s="77"/>
      <c r="QAN2567" s="77"/>
      <c r="QAO2567" s="77"/>
      <c r="QAP2567" s="77"/>
      <c r="QAQ2567" s="77"/>
      <c r="QAR2567" s="77"/>
      <c r="QAS2567" s="77"/>
      <c r="QAT2567" s="77"/>
      <c r="QAU2567" s="77"/>
      <c r="QAV2567" s="77"/>
      <c r="QAW2567" s="77"/>
      <c r="QAX2567" s="77"/>
      <c r="QAY2567" s="77"/>
      <c r="QAZ2567" s="77"/>
      <c r="QBA2567" s="77"/>
      <c r="QBB2567" s="77"/>
      <c r="QBC2567" s="77"/>
      <c r="QBD2567" s="77"/>
      <c r="QBE2567" s="77"/>
      <c r="QBF2567" s="77"/>
      <c r="QBG2567" s="77"/>
      <c r="QBH2567" s="77"/>
      <c r="QBI2567" s="77"/>
      <c r="QBJ2567" s="77"/>
      <c r="QBK2567" s="77"/>
      <c r="QBL2567" s="77"/>
      <c r="QBM2567" s="77"/>
      <c r="QBN2567" s="77"/>
      <c r="QBO2567" s="77"/>
      <c r="QBP2567" s="77"/>
      <c r="QBQ2567" s="77"/>
      <c r="QBR2567" s="77"/>
      <c r="QBS2567" s="77"/>
      <c r="QBT2567" s="77"/>
      <c r="QBU2567" s="77"/>
      <c r="QBV2567" s="77"/>
      <c r="QBW2567" s="77"/>
      <c r="QBX2567" s="77"/>
      <c r="QBY2567" s="77"/>
      <c r="QBZ2567" s="77"/>
      <c r="QCA2567" s="77"/>
      <c r="QCB2567" s="77"/>
      <c r="QCC2567" s="77"/>
      <c r="QCD2567" s="77"/>
      <c r="QCE2567" s="77"/>
      <c r="QCF2567" s="77"/>
      <c r="QCG2567" s="77"/>
      <c r="QCH2567" s="77"/>
      <c r="QCI2567" s="77"/>
      <c r="QCJ2567" s="77"/>
      <c r="QCK2567" s="77"/>
      <c r="QCL2567" s="77"/>
      <c r="QCM2567" s="77"/>
      <c r="QCN2567" s="77"/>
      <c r="QCO2567" s="77"/>
      <c r="QCP2567" s="77"/>
      <c r="QCQ2567" s="77"/>
      <c r="QCR2567" s="77"/>
      <c r="QCS2567" s="77"/>
      <c r="QCT2567" s="77"/>
      <c r="QCU2567" s="77"/>
      <c r="QCV2567" s="77"/>
      <c r="QCW2567" s="77"/>
      <c r="QCX2567" s="77"/>
      <c r="QCY2567" s="77"/>
      <c r="QCZ2567" s="77"/>
      <c r="QDA2567" s="77"/>
      <c r="QDB2567" s="77"/>
      <c r="QDC2567" s="77"/>
      <c r="QDD2567" s="77"/>
      <c r="QDE2567" s="77"/>
      <c r="QDF2567" s="77"/>
      <c r="QDG2567" s="77"/>
      <c r="QDH2567" s="77"/>
      <c r="QDI2567" s="77"/>
      <c r="QDJ2567" s="77"/>
      <c r="QDK2567" s="77"/>
      <c r="QDL2567" s="77"/>
      <c r="QDM2567" s="77"/>
      <c r="QDN2567" s="77"/>
      <c r="QDO2567" s="77"/>
      <c r="QDP2567" s="77"/>
      <c r="QDQ2567" s="77"/>
      <c r="QDR2567" s="77"/>
      <c r="QDS2567" s="77"/>
      <c r="QDT2567" s="77"/>
      <c r="QDU2567" s="77"/>
      <c r="QDV2567" s="77"/>
      <c r="QDW2567" s="77"/>
      <c r="QDX2567" s="77"/>
      <c r="QDY2567" s="77"/>
      <c r="QDZ2567" s="77"/>
      <c r="QEA2567" s="77"/>
      <c r="QEB2567" s="77"/>
      <c r="QEC2567" s="77"/>
      <c r="QED2567" s="77"/>
      <c r="QEE2567" s="77"/>
      <c r="QEF2567" s="77"/>
      <c r="QEG2567" s="77"/>
      <c r="QEH2567" s="77"/>
      <c r="QEI2567" s="77"/>
      <c r="QEJ2567" s="77"/>
      <c r="QEK2567" s="77"/>
      <c r="QEL2567" s="77"/>
      <c r="QEM2567" s="77"/>
      <c r="QEN2567" s="77"/>
      <c r="QEO2567" s="77"/>
      <c r="QEP2567" s="77"/>
      <c r="QEQ2567" s="77"/>
      <c r="QER2567" s="77"/>
      <c r="QES2567" s="77"/>
      <c r="QET2567" s="77"/>
      <c r="QEU2567" s="77"/>
      <c r="QEV2567" s="77"/>
      <c r="QEW2567" s="77"/>
      <c r="QEX2567" s="77"/>
      <c r="QEY2567" s="77"/>
      <c r="QEZ2567" s="77"/>
      <c r="QFA2567" s="77"/>
      <c r="QFB2567" s="77"/>
      <c r="QFC2567" s="77"/>
      <c r="QFD2567" s="77"/>
      <c r="QFE2567" s="77"/>
      <c r="QFF2567" s="77"/>
      <c r="QFG2567" s="77"/>
      <c r="QFH2567" s="77"/>
      <c r="QFI2567" s="77"/>
      <c r="QFJ2567" s="77"/>
      <c r="QFK2567" s="77"/>
      <c r="QFL2567" s="77"/>
      <c r="QFM2567" s="77"/>
      <c r="QFN2567" s="77"/>
      <c r="QFO2567" s="77"/>
      <c r="QFP2567" s="77"/>
      <c r="QFQ2567" s="77"/>
      <c r="QFR2567" s="77"/>
      <c r="QFS2567" s="77"/>
      <c r="QFT2567" s="77"/>
      <c r="QFU2567" s="77"/>
      <c r="QFV2567" s="77"/>
      <c r="QFW2567" s="77"/>
      <c r="QFX2567" s="77"/>
      <c r="QFY2567" s="77"/>
      <c r="QFZ2567" s="77"/>
      <c r="QGA2567" s="77"/>
      <c r="QGB2567" s="77"/>
      <c r="QGC2567" s="77"/>
      <c r="QGD2567" s="77"/>
      <c r="QGE2567" s="77"/>
      <c r="QGF2567" s="77"/>
      <c r="QGG2567" s="77"/>
      <c r="QGH2567" s="77"/>
      <c r="QGI2567" s="77"/>
      <c r="QGJ2567" s="77"/>
      <c r="QGK2567" s="77"/>
      <c r="QGL2567" s="77"/>
      <c r="QGM2567" s="77"/>
      <c r="QGN2567" s="77"/>
      <c r="QGO2567" s="77"/>
      <c r="QGP2567" s="77"/>
      <c r="QGQ2567" s="77"/>
      <c r="QGR2567" s="77"/>
      <c r="QGS2567" s="77"/>
      <c r="QGT2567" s="77"/>
      <c r="QGU2567" s="77"/>
      <c r="QGV2567" s="77"/>
      <c r="QGW2567" s="77"/>
      <c r="QGX2567" s="77"/>
      <c r="QGY2567" s="77"/>
      <c r="QGZ2567" s="77"/>
      <c r="QHA2567" s="77"/>
      <c r="QHB2567" s="77"/>
      <c r="QHC2567" s="77"/>
      <c r="QHD2567" s="77"/>
      <c r="QHE2567" s="77"/>
      <c r="QHF2567" s="77"/>
      <c r="QHG2567" s="77"/>
      <c r="QHH2567" s="77"/>
      <c r="QHI2567" s="77"/>
      <c r="QHJ2567" s="77"/>
      <c r="QHK2567" s="77"/>
      <c r="QHL2567" s="77"/>
      <c r="QHM2567" s="77"/>
      <c r="QHN2567" s="77"/>
      <c r="QHO2567" s="77"/>
      <c r="QHP2567" s="77"/>
      <c r="QHQ2567" s="77"/>
      <c r="QHR2567" s="77"/>
      <c r="QHS2567" s="77"/>
      <c r="QHT2567" s="77"/>
      <c r="QHU2567" s="77"/>
      <c r="QHV2567" s="77"/>
      <c r="QHW2567" s="77"/>
      <c r="QHX2567" s="77"/>
      <c r="QHY2567" s="77"/>
      <c r="QHZ2567" s="77"/>
      <c r="QIA2567" s="77"/>
      <c r="QIB2567" s="77"/>
      <c r="QIC2567" s="77"/>
      <c r="QID2567" s="77"/>
      <c r="QIE2567" s="77"/>
      <c r="QIF2567" s="77"/>
      <c r="QIG2567" s="77"/>
      <c r="QIH2567" s="77"/>
      <c r="QII2567" s="77"/>
      <c r="QIJ2567" s="77"/>
      <c r="QIK2567" s="77"/>
      <c r="QIL2567" s="77"/>
      <c r="QIM2567" s="77"/>
      <c r="QIN2567" s="77"/>
      <c r="QIO2567" s="77"/>
      <c r="QIP2567" s="77"/>
      <c r="QIQ2567" s="77"/>
      <c r="QIR2567" s="77"/>
      <c r="QIS2567" s="77"/>
      <c r="QIT2567" s="77"/>
      <c r="QIU2567" s="77"/>
      <c r="QIV2567" s="77"/>
      <c r="QIW2567" s="77"/>
      <c r="QIX2567" s="77"/>
      <c r="QIY2567" s="77"/>
      <c r="QIZ2567" s="77"/>
      <c r="QJA2567" s="77"/>
      <c r="QJB2567" s="77"/>
      <c r="QJC2567" s="77"/>
      <c r="QJD2567" s="77"/>
      <c r="QJE2567" s="77"/>
      <c r="QJF2567" s="77"/>
      <c r="QJG2567" s="77"/>
      <c r="QJH2567" s="77"/>
      <c r="QJI2567" s="77"/>
      <c r="QJJ2567" s="77"/>
      <c r="QJK2567" s="77"/>
      <c r="QJL2567" s="77"/>
      <c r="QJM2567" s="77"/>
      <c r="QJN2567" s="77"/>
      <c r="QJO2567" s="77"/>
      <c r="QJP2567" s="77"/>
      <c r="QJQ2567" s="77"/>
      <c r="QJR2567" s="77"/>
      <c r="QJS2567" s="77"/>
      <c r="QJT2567" s="77"/>
      <c r="QJU2567" s="77"/>
      <c r="QJV2567" s="77"/>
      <c r="QJW2567" s="77"/>
      <c r="QJX2567" s="77"/>
      <c r="QJY2567" s="77"/>
      <c r="QJZ2567" s="77"/>
      <c r="QKA2567" s="77"/>
      <c r="QKB2567" s="77"/>
      <c r="QKC2567" s="77"/>
      <c r="QKD2567" s="77"/>
      <c r="QKE2567" s="77"/>
      <c r="QKF2567" s="77"/>
      <c r="QKG2567" s="77"/>
      <c r="QKH2567" s="77"/>
      <c r="QKI2567" s="77"/>
      <c r="QKJ2567" s="77"/>
      <c r="QKK2567" s="77"/>
      <c r="QKL2567" s="77"/>
      <c r="QKM2567" s="77"/>
      <c r="QKN2567" s="77"/>
      <c r="QKO2567" s="77"/>
      <c r="QKP2567" s="77"/>
      <c r="QKQ2567" s="77"/>
      <c r="QKR2567" s="77"/>
      <c r="QKS2567" s="77"/>
      <c r="QKT2567" s="77"/>
      <c r="QKU2567" s="77"/>
      <c r="QKV2567" s="77"/>
      <c r="QKW2567" s="77"/>
      <c r="QKX2567" s="77"/>
      <c r="QKY2567" s="77"/>
      <c r="QKZ2567" s="77"/>
      <c r="QLA2567" s="77"/>
      <c r="QLB2567" s="77"/>
      <c r="QLC2567" s="77"/>
      <c r="QLD2567" s="77"/>
      <c r="QLE2567" s="77"/>
      <c r="QLF2567" s="77"/>
      <c r="QLG2567" s="77"/>
      <c r="QLH2567" s="77"/>
      <c r="QLI2567" s="77"/>
      <c r="QLJ2567" s="77"/>
      <c r="QLK2567" s="77"/>
      <c r="QLL2567" s="77"/>
      <c r="QLM2567" s="77"/>
      <c r="QLN2567" s="77"/>
      <c r="QLO2567" s="77"/>
      <c r="QLP2567" s="77"/>
      <c r="QLQ2567" s="77"/>
      <c r="QLR2567" s="77"/>
      <c r="QLS2567" s="77"/>
      <c r="QLT2567" s="77"/>
      <c r="QLU2567" s="77"/>
      <c r="QLV2567" s="77"/>
      <c r="QLW2567" s="77"/>
      <c r="QLX2567" s="77"/>
      <c r="QLY2567" s="77"/>
      <c r="QLZ2567" s="77"/>
      <c r="QMA2567" s="77"/>
      <c r="QMB2567" s="77"/>
      <c r="QMC2567" s="77"/>
      <c r="QMD2567" s="77"/>
      <c r="QME2567" s="77"/>
      <c r="QMF2567" s="77"/>
      <c r="QMG2567" s="77"/>
      <c r="QMH2567" s="77"/>
      <c r="QMI2567" s="77"/>
      <c r="QMJ2567" s="77"/>
      <c r="QMK2567" s="77"/>
      <c r="QML2567" s="77"/>
      <c r="QMM2567" s="77"/>
      <c r="QMN2567" s="77"/>
      <c r="QMO2567" s="77"/>
      <c r="QMP2567" s="77"/>
      <c r="QMQ2567" s="77"/>
      <c r="QMR2567" s="77"/>
      <c r="QMS2567" s="77"/>
      <c r="QMT2567" s="77"/>
      <c r="QMU2567" s="77"/>
      <c r="QMV2567" s="77"/>
      <c r="QMW2567" s="77"/>
      <c r="QMX2567" s="77"/>
      <c r="QMY2567" s="77"/>
      <c r="QMZ2567" s="77"/>
      <c r="QNA2567" s="77"/>
      <c r="QNB2567" s="77"/>
      <c r="QNC2567" s="77"/>
      <c r="QND2567" s="77"/>
      <c r="QNE2567" s="77"/>
      <c r="QNF2567" s="77"/>
      <c r="QNG2567" s="77"/>
      <c r="QNH2567" s="77"/>
      <c r="QNI2567" s="77"/>
      <c r="QNJ2567" s="77"/>
      <c r="QNK2567" s="77"/>
      <c r="QNL2567" s="77"/>
      <c r="QNM2567" s="77"/>
      <c r="QNN2567" s="77"/>
      <c r="QNO2567" s="77"/>
      <c r="QNP2567" s="77"/>
      <c r="QNQ2567" s="77"/>
      <c r="QNR2567" s="77"/>
      <c r="QNS2567" s="77"/>
      <c r="QNT2567" s="77"/>
      <c r="QNU2567" s="77"/>
      <c r="QNV2567" s="77"/>
      <c r="QNW2567" s="77"/>
      <c r="QNX2567" s="77"/>
      <c r="QNY2567" s="77"/>
      <c r="QNZ2567" s="77"/>
      <c r="QOA2567" s="77"/>
      <c r="QOB2567" s="77"/>
      <c r="QOC2567" s="77"/>
      <c r="QOD2567" s="77"/>
      <c r="QOE2567" s="77"/>
      <c r="QOF2567" s="77"/>
      <c r="QOG2567" s="77"/>
      <c r="QOH2567" s="77"/>
      <c r="QOI2567" s="77"/>
      <c r="QOJ2567" s="77"/>
      <c r="QOK2567" s="77"/>
      <c r="QOL2567" s="77"/>
      <c r="QOM2567" s="77"/>
      <c r="QON2567" s="77"/>
      <c r="QOO2567" s="77"/>
      <c r="QOP2567" s="77"/>
      <c r="QOQ2567" s="77"/>
      <c r="QOR2567" s="77"/>
      <c r="QOS2567" s="77"/>
      <c r="QOT2567" s="77"/>
      <c r="QOU2567" s="77"/>
      <c r="QOV2567" s="77"/>
      <c r="QOW2567" s="77"/>
      <c r="QOX2567" s="77"/>
      <c r="QOY2567" s="77"/>
      <c r="QOZ2567" s="77"/>
      <c r="QPA2567" s="77"/>
      <c r="QPB2567" s="77"/>
      <c r="QPC2567" s="77"/>
      <c r="QPD2567" s="77"/>
      <c r="QPE2567" s="77"/>
      <c r="QPF2567" s="77"/>
      <c r="QPG2567" s="77"/>
      <c r="QPH2567" s="77"/>
      <c r="QPI2567" s="77"/>
      <c r="QPJ2567" s="77"/>
      <c r="QPK2567" s="77"/>
      <c r="QPL2567" s="77"/>
      <c r="QPM2567" s="77"/>
      <c r="QPN2567" s="77"/>
      <c r="QPO2567" s="77"/>
      <c r="QPP2567" s="77"/>
      <c r="QPQ2567" s="77"/>
      <c r="QPR2567" s="77"/>
      <c r="QPS2567" s="77"/>
      <c r="QPT2567" s="77"/>
      <c r="QPU2567" s="77"/>
      <c r="QPV2567" s="77"/>
      <c r="QPW2567" s="77"/>
      <c r="QPX2567" s="77"/>
      <c r="QPY2567" s="77"/>
      <c r="QPZ2567" s="77"/>
      <c r="QQA2567" s="77"/>
      <c r="QQB2567" s="77"/>
      <c r="QQC2567" s="77"/>
      <c r="QQD2567" s="77"/>
      <c r="QQE2567" s="77"/>
      <c r="QQF2567" s="77"/>
      <c r="QQG2567" s="77"/>
      <c r="QQH2567" s="77"/>
      <c r="QQI2567" s="77"/>
      <c r="QQJ2567" s="77"/>
      <c r="QQK2567" s="77"/>
      <c r="QQL2567" s="77"/>
      <c r="QQM2567" s="77"/>
      <c r="QQN2567" s="77"/>
      <c r="QQO2567" s="77"/>
      <c r="QQP2567" s="77"/>
      <c r="QQQ2567" s="77"/>
      <c r="QQR2567" s="77"/>
      <c r="QQS2567" s="77"/>
      <c r="QQT2567" s="77"/>
      <c r="QQU2567" s="77"/>
      <c r="QQV2567" s="77"/>
      <c r="QQW2567" s="77"/>
      <c r="QQX2567" s="77"/>
      <c r="QQY2567" s="77"/>
      <c r="QQZ2567" s="77"/>
      <c r="QRA2567" s="77"/>
      <c r="QRB2567" s="77"/>
      <c r="QRC2567" s="77"/>
      <c r="QRD2567" s="77"/>
      <c r="QRE2567" s="77"/>
      <c r="QRF2567" s="77"/>
      <c r="QRG2567" s="77"/>
      <c r="QRH2567" s="77"/>
      <c r="QRI2567" s="77"/>
      <c r="QRJ2567" s="77"/>
      <c r="QRK2567" s="77"/>
      <c r="QRL2567" s="77"/>
      <c r="QRM2567" s="77"/>
      <c r="QRN2567" s="77"/>
      <c r="QRO2567" s="77"/>
      <c r="QRP2567" s="77"/>
      <c r="QRQ2567" s="77"/>
      <c r="QRR2567" s="77"/>
      <c r="QRS2567" s="77"/>
      <c r="QRT2567" s="77"/>
      <c r="QRU2567" s="77"/>
      <c r="QRV2567" s="77"/>
      <c r="QRW2567" s="77"/>
      <c r="QRX2567" s="77"/>
      <c r="QRY2567" s="77"/>
      <c r="QRZ2567" s="77"/>
      <c r="QSA2567" s="77"/>
      <c r="QSB2567" s="77"/>
      <c r="QSC2567" s="77"/>
      <c r="QSD2567" s="77"/>
      <c r="QSE2567" s="77"/>
      <c r="QSF2567" s="77"/>
      <c r="QSG2567" s="77"/>
      <c r="QSH2567" s="77"/>
      <c r="QSI2567" s="77"/>
      <c r="QSJ2567" s="77"/>
      <c r="QSK2567" s="77"/>
      <c r="QSL2567" s="77"/>
      <c r="QSM2567" s="77"/>
      <c r="QSN2567" s="77"/>
      <c r="QSO2567" s="77"/>
      <c r="QSP2567" s="77"/>
      <c r="QSQ2567" s="77"/>
      <c r="QSR2567" s="77"/>
      <c r="QSS2567" s="77"/>
      <c r="QST2567" s="77"/>
      <c r="QSU2567" s="77"/>
      <c r="QSV2567" s="77"/>
      <c r="QSW2567" s="77"/>
      <c r="QSX2567" s="77"/>
      <c r="QSY2567" s="77"/>
      <c r="QSZ2567" s="77"/>
      <c r="QTA2567" s="77"/>
      <c r="QTB2567" s="77"/>
      <c r="QTC2567" s="77"/>
      <c r="QTD2567" s="77"/>
      <c r="QTE2567" s="77"/>
      <c r="QTF2567" s="77"/>
      <c r="QTG2567" s="77"/>
      <c r="QTH2567" s="77"/>
      <c r="QTI2567" s="77"/>
      <c r="QTJ2567" s="77"/>
      <c r="QTK2567" s="77"/>
      <c r="QTL2567" s="77"/>
      <c r="QTM2567" s="77"/>
      <c r="QTN2567" s="77"/>
      <c r="QTO2567" s="77"/>
      <c r="QTP2567" s="77"/>
      <c r="QTQ2567" s="77"/>
      <c r="QTR2567" s="77"/>
      <c r="QTS2567" s="77"/>
      <c r="QTT2567" s="77"/>
      <c r="QTU2567" s="77"/>
      <c r="QTV2567" s="77"/>
      <c r="QTW2567" s="77"/>
      <c r="QTX2567" s="77"/>
      <c r="QTY2567" s="77"/>
      <c r="QTZ2567" s="77"/>
      <c r="QUA2567" s="77"/>
      <c r="QUB2567" s="77"/>
      <c r="QUC2567" s="77"/>
      <c r="QUD2567" s="77"/>
      <c r="QUE2567" s="77"/>
      <c r="QUF2567" s="77"/>
      <c r="QUG2567" s="77"/>
      <c r="QUH2567" s="77"/>
      <c r="QUI2567" s="77"/>
      <c r="QUJ2567" s="77"/>
      <c r="QUK2567" s="77"/>
      <c r="QUL2567" s="77"/>
      <c r="QUM2567" s="77"/>
      <c r="QUN2567" s="77"/>
      <c r="QUO2567" s="77"/>
      <c r="QUP2567" s="77"/>
      <c r="QUQ2567" s="77"/>
      <c r="QUR2567" s="77"/>
      <c r="QUS2567" s="77"/>
      <c r="QUT2567" s="77"/>
      <c r="QUU2567" s="77"/>
      <c r="QUV2567" s="77"/>
      <c r="QUW2567" s="77"/>
      <c r="QUX2567" s="77"/>
      <c r="QUY2567" s="77"/>
      <c r="QUZ2567" s="77"/>
      <c r="QVA2567" s="77"/>
      <c r="QVB2567" s="77"/>
      <c r="QVC2567" s="77"/>
      <c r="QVD2567" s="77"/>
      <c r="QVE2567" s="77"/>
      <c r="QVF2567" s="77"/>
      <c r="QVG2567" s="77"/>
      <c r="QVH2567" s="77"/>
      <c r="QVI2567" s="77"/>
      <c r="QVJ2567" s="77"/>
      <c r="QVK2567" s="77"/>
      <c r="QVL2567" s="77"/>
      <c r="QVM2567" s="77"/>
      <c r="QVN2567" s="77"/>
      <c r="QVO2567" s="77"/>
      <c r="QVP2567" s="77"/>
      <c r="QVQ2567" s="77"/>
      <c r="QVR2567" s="77"/>
      <c r="QVS2567" s="77"/>
      <c r="QVT2567" s="77"/>
      <c r="QVU2567" s="77"/>
      <c r="QVV2567" s="77"/>
      <c r="QVW2567" s="77"/>
      <c r="QVX2567" s="77"/>
      <c r="QVY2567" s="77"/>
      <c r="QVZ2567" s="77"/>
      <c r="QWA2567" s="77"/>
      <c r="QWB2567" s="77"/>
      <c r="QWC2567" s="77"/>
      <c r="QWD2567" s="77"/>
      <c r="QWE2567" s="77"/>
      <c r="QWF2567" s="77"/>
      <c r="QWG2567" s="77"/>
      <c r="QWH2567" s="77"/>
      <c r="QWI2567" s="77"/>
      <c r="QWJ2567" s="77"/>
      <c r="QWK2567" s="77"/>
      <c r="QWL2567" s="77"/>
      <c r="QWM2567" s="77"/>
      <c r="QWN2567" s="77"/>
      <c r="QWO2567" s="77"/>
      <c r="QWP2567" s="77"/>
      <c r="QWQ2567" s="77"/>
      <c r="QWR2567" s="77"/>
      <c r="QWS2567" s="77"/>
      <c r="QWT2567" s="77"/>
      <c r="QWU2567" s="77"/>
      <c r="QWV2567" s="77"/>
      <c r="QWW2567" s="77"/>
      <c r="QWX2567" s="77"/>
      <c r="QWY2567" s="77"/>
      <c r="QWZ2567" s="77"/>
      <c r="QXA2567" s="77"/>
      <c r="QXB2567" s="77"/>
      <c r="QXC2567" s="77"/>
      <c r="QXD2567" s="77"/>
      <c r="QXE2567" s="77"/>
      <c r="QXF2567" s="77"/>
      <c r="QXG2567" s="77"/>
      <c r="QXH2567" s="77"/>
      <c r="QXI2567" s="77"/>
      <c r="QXJ2567" s="77"/>
      <c r="QXK2567" s="77"/>
      <c r="QXL2567" s="77"/>
      <c r="QXM2567" s="77"/>
      <c r="QXN2567" s="77"/>
      <c r="QXO2567" s="77"/>
      <c r="QXP2567" s="77"/>
      <c r="QXQ2567" s="77"/>
      <c r="QXR2567" s="77"/>
      <c r="QXS2567" s="77"/>
      <c r="QXT2567" s="77"/>
      <c r="QXU2567" s="77"/>
      <c r="QXV2567" s="77"/>
      <c r="QXW2567" s="77"/>
      <c r="QXX2567" s="77"/>
      <c r="QXY2567" s="77"/>
      <c r="QXZ2567" s="77"/>
      <c r="QYA2567" s="77"/>
      <c r="QYB2567" s="77"/>
      <c r="QYC2567" s="77"/>
      <c r="QYD2567" s="77"/>
      <c r="QYE2567" s="77"/>
      <c r="QYF2567" s="77"/>
      <c r="QYG2567" s="77"/>
      <c r="QYH2567" s="77"/>
      <c r="QYI2567" s="77"/>
      <c r="QYJ2567" s="77"/>
      <c r="QYK2567" s="77"/>
      <c r="QYL2567" s="77"/>
      <c r="QYM2567" s="77"/>
      <c r="QYN2567" s="77"/>
      <c r="QYO2567" s="77"/>
      <c r="QYP2567" s="77"/>
      <c r="QYQ2567" s="77"/>
      <c r="QYR2567" s="77"/>
      <c r="QYS2567" s="77"/>
      <c r="QYT2567" s="77"/>
      <c r="QYU2567" s="77"/>
      <c r="QYV2567" s="77"/>
      <c r="QYW2567" s="77"/>
      <c r="QYX2567" s="77"/>
      <c r="QYY2567" s="77"/>
      <c r="QYZ2567" s="77"/>
      <c r="QZA2567" s="77"/>
      <c r="QZB2567" s="77"/>
      <c r="QZC2567" s="77"/>
      <c r="QZD2567" s="77"/>
      <c r="QZE2567" s="77"/>
      <c r="QZF2567" s="77"/>
      <c r="QZG2567" s="77"/>
      <c r="QZH2567" s="77"/>
      <c r="QZI2567" s="77"/>
      <c r="QZJ2567" s="77"/>
      <c r="QZK2567" s="77"/>
      <c r="QZL2567" s="77"/>
      <c r="QZM2567" s="77"/>
      <c r="QZN2567" s="77"/>
      <c r="QZO2567" s="77"/>
      <c r="QZP2567" s="77"/>
      <c r="QZQ2567" s="77"/>
      <c r="QZR2567" s="77"/>
      <c r="QZS2567" s="77"/>
      <c r="QZT2567" s="77"/>
      <c r="QZU2567" s="77"/>
      <c r="QZV2567" s="77"/>
      <c r="QZW2567" s="77"/>
      <c r="QZX2567" s="77"/>
      <c r="QZY2567" s="77"/>
      <c r="QZZ2567" s="77"/>
      <c r="RAA2567" s="77"/>
      <c r="RAB2567" s="77"/>
      <c r="RAC2567" s="77"/>
      <c r="RAD2567" s="77"/>
      <c r="RAE2567" s="77"/>
      <c r="RAF2567" s="77"/>
      <c r="RAG2567" s="77"/>
      <c r="RAH2567" s="77"/>
      <c r="RAI2567" s="77"/>
      <c r="RAJ2567" s="77"/>
      <c r="RAK2567" s="77"/>
      <c r="RAL2567" s="77"/>
      <c r="RAM2567" s="77"/>
      <c r="RAN2567" s="77"/>
      <c r="RAO2567" s="77"/>
      <c r="RAP2567" s="77"/>
      <c r="RAQ2567" s="77"/>
      <c r="RAR2567" s="77"/>
      <c r="RAS2567" s="77"/>
      <c r="RAT2567" s="77"/>
      <c r="RAU2567" s="77"/>
      <c r="RAV2567" s="77"/>
      <c r="RAW2567" s="77"/>
      <c r="RAX2567" s="77"/>
      <c r="RAY2567" s="77"/>
      <c r="RAZ2567" s="77"/>
      <c r="RBA2567" s="77"/>
      <c r="RBB2567" s="77"/>
      <c r="RBC2567" s="77"/>
      <c r="RBD2567" s="77"/>
      <c r="RBE2567" s="77"/>
      <c r="RBF2567" s="77"/>
      <c r="RBG2567" s="77"/>
      <c r="RBH2567" s="77"/>
      <c r="RBI2567" s="77"/>
      <c r="RBJ2567" s="77"/>
      <c r="RBK2567" s="77"/>
      <c r="RBL2567" s="77"/>
      <c r="RBM2567" s="77"/>
      <c r="RBN2567" s="77"/>
      <c r="RBO2567" s="77"/>
      <c r="RBP2567" s="77"/>
      <c r="RBQ2567" s="77"/>
      <c r="RBR2567" s="77"/>
      <c r="RBS2567" s="77"/>
      <c r="RBT2567" s="77"/>
      <c r="RBU2567" s="77"/>
      <c r="RBV2567" s="77"/>
      <c r="RBW2567" s="77"/>
      <c r="RBX2567" s="77"/>
      <c r="RBY2567" s="77"/>
      <c r="RBZ2567" s="77"/>
      <c r="RCA2567" s="77"/>
      <c r="RCB2567" s="77"/>
      <c r="RCC2567" s="77"/>
      <c r="RCD2567" s="77"/>
      <c r="RCE2567" s="77"/>
      <c r="RCF2567" s="77"/>
      <c r="RCG2567" s="77"/>
      <c r="RCH2567" s="77"/>
      <c r="RCI2567" s="77"/>
      <c r="RCJ2567" s="77"/>
      <c r="RCK2567" s="77"/>
      <c r="RCL2567" s="77"/>
      <c r="RCM2567" s="77"/>
      <c r="RCN2567" s="77"/>
      <c r="RCO2567" s="77"/>
      <c r="RCP2567" s="77"/>
      <c r="RCQ2567" s="77"/>
      <c r="RCR2567" s="77"/>
      <c r="RCS2567" s="77"/>
      <c r="RCT2567" s="77"/>
      <c r="RCU2567" s="77"/>
      <c r="RCV2567" s="77"/>
      <c r="RCW2567" s="77"/>
      <c r="RCX2567" s="77"/>
      <c r="RCY2567" s="77"/>
      <c r="RCZ2567" s="77"/>
      <c r="RDA2567" s="77"/>
      <c r="RDB2567" s="77"/>
      <c r="RDC2567" s="77"/>
      <c r="RDD2567" s="77"/>
      <c r="RDE2567" s="77"/>
      <c r="RDF2567" s="77"/>
      <c r="RDG2567" s="77"/>
      <c r="RDH2567" s="77"/>
      <c r="RDI2567" s="77"/>
      <c r="RDJ2567" s="77"/>
      <c r="RDK2567" s="77"/>
      <c r="RDL2567" s="77"/>
      <c r="RDM2567" s="77"/>
      <c r="RDN2567" s="77"/>
      <c r="RDO2567" s="77"/>
      <c r="RDP2567" s="77"/>
      <c r="RDQ2567" s="77"/>
      <c r="RDR2567" s="77"/>
      <c r="RDS2567" s="77"/>
      <c r="RDT2567" s="77"/>
      <c r="RDU2567" s="77"/>
      <c r="RDV2567" s="77"/>
      <c r="RDW2567" s="77"/>
      <c r="RDX2567" s="77"/>
      <c r="RDY2567" s="77"/>
      <c r="RDZ2567" s="77"/>
      <c r="REA2567" s="77"/>
      <c r="REB2567" s="77"/>
      <c r="REC2567" s="77"/>
      <c r="RED2567" s="77"/>
      <c r="REE2567" s="77"/>
      <c r="REF2567" s="77"/>
      <c r="REG2567" s="77"/>
      <c r="REH2567" s="77"/>
      <c r="REI2567" s="77"/>
      <c r="REJ2567" s="77"/>
      <c r="REK2567" s="77"/>
      <c r="REL2567" s="77"/>
      <c r="REM2567" s="77"/>
      <c r="REN2567" s="77"/>
      <c r="REO2567" s="77"/>
      <c r="REP2567" s="77"/>
      <c r="REQ2567" s="77"/>
      <c r="RER2567" s="77"/>
      <c r="RES2567" s="77"/>
      <c r="RET2567" s="77"/>
      <c r="REU2567" s="77"/>
      <c r="REV2567" s="77"/>
      <c r="REW2567" s="77"/>
      <c r="REX2567" s="77"/>
      <c r="REY2567" s="77"/>
      <c r="REZ2567" s="77"/>
      <c r="RFA2567" s="77"/>
      <c r="RFB2567" s="77"/>
      <c r="RFC2567" s="77"/>
      <c r="RFD2567" s="77"/>
      <c r="RFE2567" s="77"/>
      <c r="RFF2567" s="77"/>
      <c r="RFG2567" s="77"/>
      <c r="RFH2567" s="77"/>
      <c r="RFI2567" s="77"/>
      <c r="RFJ2567" s="77"/>
      <c r="RFK2567" s="77"/>
      <c r="RFL2567" s="77"/>
      <c r="RFM2567" s="77"/>
      <c r="RFN2567" s="77"/>
      <c r="RFO2567" s="77"/>
      <c r="RFP2567" s="77"/>
      <c r="RFQ2567" s="77"/>
      <c r="RFR2567" s="77"/>
      <c r="RFS2567" s="77"/>
      <c r="RFT2567" s="77"/>
      <c r="RFU2567" s="77"/>
      <c r="RFV2567" s="77"/>
      <c r="RFW2567" s="77"/>
      <c r="RFX2567" s="77"/>
      <c r="RFY2567" s="77"/>
      <c r="RFZ2567" s="77"/>
      <c r="RGA2567" s="77"/>
      <c r="RGB2567" s="77"/>
      <c r="RGC2567" s="77"/>
      <c r="RGD2567" s="77"/>
      <c r="RGE2567" s="77"/>
      <c r="RGF2567" s="77"/>
      <c r="RGG2567" s="77"/>
      <c r="RGH2567" s="77"/>
      <c r="RGI2567" s="77"/>
      <c r="RGJ2567" s="77"/>
      <c r="RGK2567" s="77"/>
      <c r="RGL2567" s="77"/>
      <c r="RGM2567" s="77"/>
      <c r="RGN2567" s="77"/>
      <c r="RGO2567" s="77"/>
      <c r="RGP2567" s="77"/>
      <c r="RGQ2567" s="77"/>
      <c r="RGR2567" s="77"/>
      <c r="RGS2567" s="77"/>
      <c r="RGT2567" s="77"/>
      <c r="RGU2567" s="77"/>
      <c r="RGV2567" s="77"/>
      <c r="RGW2567" s="77"/>
      <c r="RGX2567" s="77"/>
      <c r="RGY2567" s="77"/>
      <c r="RGZ2567" s="77"/>
      <c r="RHA2567" s="77"/>
      <c r="RHB2567" s="77"/>
      <c r="RHC2567" s="77"/>
      <c r="RHD2567" s="77"/>
      <c r="RHE2567" s="77"/>
      <c r="RHF2567" s="77"/>
      <c r="RHG2567" s="77"/>
      <c r="RHH2567" s="77"/>
      <c r="RHI2567" s="77"/>
      <c r="RHJ2567" s="77"/>
      <c r="RHK2567" s="77"/>
      <c r="RHL2567" s="77"/>
      <c r="RHM2567" s="77"/>
      <c r="RHN2567" s="77"/>
      <c r="RHO2567" s="77"/>
      <c r="RHP2567" s="77"/>
      <c r="RHQ2567" s="77"/>
      <c r="RHR2567" s="77"/>
      <c r="RHS2567" s="77"/>
      <c r="RHT2567" s="77"/>
      <c r="RHU2567" s="77"/>
      <c r="RHV2567" s="77"/>
      <c r="RHW2567" s="77"/>
      <c r="RHX2567" s="77"/>
      <c r="RHY2567" s="77"/>
      <c r="RHZ2567" s="77"/>
      <c r="RIA2567" s="77"/>
      <c r="RIB2567" s="77"/>
      <c r="RIC2567" s="77"/>
      <c r="RID2567" s="77"/>
      <c r="RIE2567" s="77"/>
      <c r="RIF2567" s="77"/>
      <c r="RIG2567" s="77"/>
      <c r="RIH2567" s="77"/>
      <c r="RII2567" s="77"/>
      <c r="RIJ2567" s="77"/>
      <c r="RIK2567" s="77"/>
      <c r="RIL2567" s="77"/>
      <c r="RIM2567" s="77"/>
      <c r="RIN2567" s="77"/>
      <c r="RIO2567" s="77"/>
      <c r="RIP2567" s="77"/>
      <c r="RIQ2567" s="77"/>
      <c r="RIR2567" s="77"/>
      <c r="RIS2567" s="77"/>
      <c r="RIT2567" s="77"/>
      <c r="RIU2567" s="77"/>
      <c r="RIV2567" s="77"/>
      <c r="RIW2567" s="77"/>
      <c r="RIX2567" s="77"/>
      <c r="RIY2567" s="77"/>
      <c r="RIZ2567" s="77"/>
      <c r="RJA2567" s="77"/>
      <c r="RJB2567" s="77"/>
      <c r="RJC2567" s="77"/>
      <c r="RJD2567" s="77"/>
      <c r="RJE2567" s="77"/>
      <c r="RJF2567" s="77"/>
      <c r="RJG2567" s="77"/>
      <c r="RJH2567" s="77"/>
      <c r="RJI2567" s="77"/>
      <c r="RJJ2567" s="77"/>
      <c r="RJK2567" s="77"/>
      <c r="RJL2567" s="77"/>
      <c r="RJM2567" s="77"/>
      <c r="RJN2567" s="77"/>
      <c r="RJO2567" s="77"/>
      <c r="RJP2567" s="77"/>
      <c r="RJQ2567" s="77"/>
      <c r="RJR2567" s="77"/>
      <c r="RJS2567" s="77"/>
      <c r="RJT2567" s="77"/>
      <c r="RJU2567" s="77"/>
      <c r="RJV2567" s="77"/>
      <c r="RJW2567" s="77"/>
      <c r="RJX2567" s="77"/>
      <c r="RJY2567" s="77"/>
      <c r="RJZ2567" s="77"/>
      <c r="RKA2567" s="77"/>
      <c r="RKB2567" s="77"/>
      <c r="RKC2567" s="77"/>
      <c r="RKD2567" s="77"/>
      <c r="RKE2567" s="77"/>
      <c r="RKF2567" s="77"/>
      <c r="RKG2567" s="77"/>
      <c r="RKH2567" s="77"/>
      <c r="RKI2567" s="77"/>
      <c r="RKJ2567" s="77"/>
      <c r="RKK2567" s="77"/>
      <c r="RKL2567" s="77"/>
      <c r="RKM2567" s="77"/>
      <c r="RKN2567" s="77"/>
      <c r="RKO2567" s="77"/>
      <c r="RKP2567" s="77"/>
      <c r="RKQ2567" s="77"/>
      <c r="RKR2567" s="77"/>
      <c r="RKS2567" s="77"/>
      <c r="RKT2567" s="77"/>
      <c r="RKU2567" s="77"/>
      <c r="RKV2567" s="77"/>
      <c r="RKW2567" s="77"/>
      <c r="RKX2567" s="77"/>
      <c r="RKY2567" s="77"/>
      <c r="RKZ2567" s="77"/>
      <c r="RLA2567" s="77"/>
      <c r="RLB2567" s="77"/>
      <c r="RLC2567" s="77"/>
      <c r="RLD2567" s="77"/>
      <c r="RLE2567" s="77"/>
      <c r="RLF2567" s="77"/>
      <c r="RLG2567" s="77"/>
      <c r="RLH2567" s="77"/>
      <c r="RLI2567" s="77"/>
      <c r="RLJ2567" s="77"/>
      <c r="RLK2567" s="77"/>
      <c r="RLL2567" s="77"/>
      <c r="RLM2567" s="77"/>
      <c r="RLN2567" s="77"/>
      <c r="RLO2567" s="77"/>
      <c r="RLP2567" s="77"/>
      <c r="RLQ2567" s="77"/>
      <c r="RLR2567" s="77"/>
      <c r="RLS2567" s="77"/>
      <c r="RLT2567" s="77"/>
      <c r="RLU2567" s="77"/>
      <c r="RLV2567" s="77"/>
      <c r="RLW2567" s="77"/>
      <c r="RLX2567" s="77"/>
      <c r="RLY2567" s="77"/>
      <c r="RLZ2567" s="77"/>
      <c r="RMA2567" s="77"/>
      <c r="RMB2567" s="77"/>
      <c r="RMC2567" s="77"/>
      <c r="RMD2567" s="77"/>
      <c r="RME2567" s="77"/>
      <c r="RMF2567" s="77"/>
      <c r="RMG2567" s="77"/>
      <c r="RMH2567" s="77"/>
      <c r="RMI2567" s="77"/>
      <c r="RMJ2567" s="77"/>
      <c r="RMK2567" s="77"/>
      <c r="RML2567" s="77"/>
      <c r="RMM2567" s="77"/>
      <c r="RMN2567" s="77"/>
      <c r="RMO2567" s="77"/>
      <c r="RMP2567" s="77"/>
      <c r="RMQ2567" s="77"/>
      <c r="RMR2567" s="77"/>
      <c r="RMS2567" s="77"/>
      <c r="RMT2567" s="77"/>
      <c r="RMU2567" s="77"/>
      <c r="RMV2567" s="77"/>
      <c r="RMW2567" s="77"/>
      <c r="RMX2567" s="77"/>
      <c r="RMY2567" s="77"/>
      <c r="RMZ2567" s="77"/>
      <c r="RNA2567" s="77"/>
      <c r="RNB2567" s="77"/>
      <c r="RNC2567" s="77"/>
      <c r="RND2567" s="77"/>
      <c r="RNE2567" s="77"/>
      <c r="RNF2567" s="77"/>
      <c r="RNG2567" s="77"/>
      <c r="RNH2567" s="77"/>
      <c r="RNI2567" s="77"/>
      <c r="RNJ2567" s="77"/>
      <c r="RNK2567" s="77"/>
      <c r="RNL2567" s="77"/>
      <c r="RNM2567" s="77"/>
      <c r="RNN2567" s="77"/>
      <c r="RNO2567" s="77"/>
      <c r="RNP2567" s="77"/>
      <c r="RNQ2567" s="77"/>
      <c r="RNR2567" s="77"/>
      <c r="RNS2567" s="77"/>
      <c r="RNT2567" s="77"/>
      <c r="RNU2567" s="77"/>
      <c r="RNV2567" s="77"/>
      <c r="RNW2567" s="77"/>
      <c r="RNX2567" s="77"/>
      <c r="RNY2567" s="77"/>
      <c r="RNZ2567" s="77"/>
      <c r="ROA2567" s="77"/>
      <c r="ROB2567" s="77"/>
      <c r="ROC2567" s="77"/>
      <c r="ROD2567" s="77"/>
      <c r="ROE2567" s="77"/>
      <c r="ROF2567" s="77"/>
      <c r="ROG2567" s="77"/>
      <c r="ROH2567" s="77"/>
      <c r="ROI2567" s="77"/>
      <c r="ROJ2567" s="77"/>
      <c r="ROK2567" s="77"/>
      <c r="ROL2567" s="77"/>
      <c r="ROM2567" s="77"/>
      <c r="RON2567" s="77"/>
      <c r="ROO2567" s="77"/>
      <c r="ROP2567" s="77"/>
      <c r="ROQ2567" s="77"/>
      <c r="ROR2567" s="77"/>
      <c r="ROS2567" s="77"/>
      <c r="ROT2567" s="77"/>
      <c r="ROU2567" s="77"/>
      <c r="ROV2567" s="77"/>
      <c r="ROW2567" s="77"/>
      <c r="ROX2567" s="77"/>
      <c r="ROY2567" s="77"/>
      <c r="ROZ2567" s="77"/>
      <c r="RPA2567" s="77"/>
      <c r="RPB2567" s="77"/>
      <c r="RPC2567" s="77"/>
      <c r="RPD2567" s="77"/>
      <c r="RPE2567" s="77"/>
      <c r="RPF2567" s="77"/>
      <c r="RPG2567" s="77"/>
      <c r="RPH2567" s="77"/>
      <c r="RPI2567" s="77"/>
      <c r="RPJ2567" s="77"/>
      <c r="RPK2567" s="77"/>
      <c r="RPL2567" s="77"/>
      <c r="RPM2567" s="77"/>
      <c r="RPN2567" s="77"/>
      <c r="RPO2567" s="77"/>
      <c r="RPP2567" s="77"/>
      <c r="RPQ2567" s="77"/>
      <c r="RPR2567" s="77"/>
      <c r="RPS2567" s="77"/>
      <c r="RPT2567" s="77"/>
      <c r="RPU2567" s="77"/>
      <c r="RPV2567" s="77"/>
      <c r="RPW2567" s="77"/>
      <c r="RPX2567" s="77"/>
      <c r="RPY2567" s="77"/>
      <c r="RPZ2567" s="77"/>
      <c r="RQA2567" s="77"/>
      <c r="RQB2567" s="77"/>
      <c r="RQC2567" s="77"/>
      <c r="RQD2567" s="77"/>
      <c r="RQE2567" s="77"/>
      <c r="RQF2567" s="77"/>
      <c r="RQG2567" s="77"/>
      <c r="RQH2567" s="77"/>
      <c r="RQI2567" s="77"/>
      <c r="RQJ2567" s="77"/>
      <c r="RQK2567" s="77"/>
      <c r="RQL2567" s="77"/>
      <c r="RQM2567" s="77"/>
      <c r="RQN2567" s="77"/>
      <c r="RQO2567" s="77"/>
      <c r="RQP2567" s="77"/>
      <c r="RQQ2567" s="77"/>
      <c r="RQR2567" s="77"/>
      <c r="RQS2567" s="77"/>
      <c r="RQT2567" s="77"/>
      <c r="RQU2567" s="77"/>
      <c r="RQV2567" s="77"/>
      <c r="RQW2567" s="77"/>
      <c r="RQX2567" s="77"/>
      <c r="RQY2567" s="77"/>
      <c r="RQZ2567" s="77"/>
      <c r="RRA2567" s="77"/>
      <c r="RRB2567" s="77"/>
      <c r="RRC2567" s="77"/>
      <c r="RRD2567" s="77"/>
      <c r="RRE2567" s="77"/>
      <c r="RRF2567" s="77"/>
      <c r="RRG2567" s="77"/>
      <c r="RRH2567" s="77"/>
      <c r="RRI2567" s="77"/>
      <c r="RRJ2567" s="77"/>
      <c r="RRK2567" s="77"/>
      <c r="RRL2567" s="77"/>
      <c r="RRM2567" s="77"/>
      <c r="RRN2567" s="77"/>
      <c r="RRO2567" s="77"/>
      <c r="RRP2567" s="77"/>
      <c r="RRQ2567" s="77"/>
      <c r="RRR2567" s="77"/>
      <c r="RRS2567" s="77"/>
      <c r="RRT2567" s="77"/>
      <c r="RRU2567" s="77"/>
      <c r="RRV2567" s="77"/>
      <c r="RRW2567" s="77"/>
      <c r="RRX2567" s="77"/>
      <c r="RRY2567" s="77"/>
      <c r="RRZ2567" s="77"/>
      <c r="RSA2567" s="77"/>
      <c r="RSB2567" s="77"/>
      <c r="RSC2567" s="77"/>
      <c r="RSD2567" s="77"/>
      <c r="RSE2567" s="77"/>
      <c r="RSF2567" s="77"/>
      <c r="RSG2567" s="77"/>
      <c r="RSH2567" s="77"/>
      <c r="RSI2567" s="77"/>
      <c r="RSJ2567" s="77"/>
      <c r="RSK2567" s="77"/>
      <c r="RSL2567" s="77"/>
      <c r="RSM2567" s="77"/>
      <c r="RSN2567" s="77"/>
      <c r="RSO2567" s="77"/>
      <c r="RSP2567" s="77"/>
      <c r="RSQ2567" s="77"/>
      <c r="RSR2567" s="77"/>
      <c r="RSS2567" s="77"/>
      <c r="RST2567" s="77"/>
      <c r="RSU2567" s="77"/>
      <c r="RSV2567" s="77"/>
      <c r="RSW2567" s="77"/>
      <c r="RSX2567" s="77"/>
      <c r="RSY2567" s="77"/>
      <c r="RSZ2567" s="77"/>
      <c r="RTA2567" s="77"/>
      <c r="RTB2567" s="77"/>
      <c r="RTC2567" s="77"/>
      <c r="RTD2567" s="77"/>
      <c r="RTE2567" s="77"/>
      <c r="RTF2567" s="77"/>
      <c r="RTG2567" s="77"/>
      <c r="RTH2567" s="77"/>
      <c r="RTI2567" s="77"/>
      <c r="RTJ2567" s="77"/>
      <c r="RTK2567" s="77"/>
      <c r="RTL2567" s="77"/>
      <c r="RTM2567" s="77"/>
      <c r="RTN2567" s="77"/>
      <c r="RTO2567" s="77"/>
      <c r="RTP2567" s="77"/>
      <c r="RTQ2567" s="77"/>
      <c r="RTR2567" s="77"/>
      <c r="RTS2567" s="77"/>
      <c r="RTT2567" s="77"/>
      <c r="RTU2567" s="77"/>
      <c r="RTV2567" s="77"/>
      <c r="RTW2567" s="77"/>
      <c r="RTX2567" s="77"/>
      <c r="RTY2567" s="77"/>
      <c r="RTZ2567" s="77"/>
      <c r="RUA2567" s="77"/>
      <c r="RUB2567" s="77"/>
      <c r="RUC2567" s="77"/>
      <c r="RUD2567" s="77"/>
      <c r="RUE2567" s="77"/>
      <c r="RUF2567" s="77"/>
      <c r="RUG2567" s="77"/>
      <c r="RUH2567" s="77"/>
      <c r="RUI2567" s="77"/>
      <c r="RUJ2567" s="77"/>
      <c r="RUK2567" s="77"/>
      <c r="RUL2567" s="77"/>
      <c r="RUM2567" s="77"/>
      <c r="RUN2567" s="77"/>
      <c r="RUO2567" s="77"/>
      <c r="RUP2567" s="77"/>
      <c r="RUQ2567" s="77"/>
      <c r="RUR2567" s="77"/>
      <c r="RUS2567" s="77"/>
      <c r="RUT2567" s="77"/>
      <c r="RUU2567" s="77"/>
      <c r="RUV2567" s="77"/>
      <c r="RUW2567" s="77"/>
      <c r="RUX2567" s="77"/>
      <c r="RUY2567" s="77"/>
      <c r="RUZ2567" s="77"/>
      <c r="RVA2567" s="77"/>
      <c r="RVB2567" s="77"/>
      <c r="RVC2567" s="77"/>
      <c r="RVD2567" s="77"/>
      <c r="RVE2567" s="77"/>
      <c r="RVF2567" s="77"/>
      <c r="RVG2567" s="77"/>
      <c r="RVH2567" s="77"/>
      <c r="RVI2567" s="77"/>
      <c r="RVJ2567" s="77"/>
      <c r="RVK2567" s="77"/>
      <c r="RVL2567" s="77"/>
      <c r="RVM2567" s="77"/>
      <c r="RVN2567" s="77"/>
      <c r="RVO2567" s="77"/>
      <c r="RVP2567" s="77"/>
      <c r="RVQ2567" s="77"/>
      <c r="RVR2567" s="77"/>
      <c r="RVS2567" s="77"/>
      <c r="RVT2567" s="77"/>
      <c r="RVU2567" s="77"/>
      <c r="RVV2567" s="77"/>
      <c r="RVW2567" s="77"/>
      <c r="RVX2567" s="77"/>
      <c r="RVY2567" s="77"/>
      <c r="RVZ2567" s="77"/>
      <c r="RWA2567" s="77"/>
      <c r="RWB2567" s="77"/>
      <c r="RWC2567" s="77"/>
      <c r="RWD2567" s="77"/>
      <c r="RWE2567" s="77"/>
      <c r="RWF2567" s="77"/>
      <c r="RWG2567" s="77"/>
      <c r="RWH2567" s="77"/>
      <c r="RWI2567" s="77"/>
      <c r="RWJ2567" s="77"/>
      <c r="RWK2567" s="77"/>
      <c r="RWL2567" s="77"/>
      <c r="RWM2567" s="77"/>
      <c r="RWN2567" s="77"/>
      <c r="RWO2567" s="77"/>
      <c r="RWP2567" s="77"/>
      <c r="RWQ2567" s="77"/>
      <c r="RWR2567" s="77"/>
      <c r="RWS2567" s="77"/>
      <c r="RWT2567" s="77"/>
      <c r="RWU2567" s="77"/>
      <c r="RWV2567" s="77"/>
      <c r="RWW2567" s="77"/>
      <c r="RWX2567" s="77"/>
      <c r="RWY2567" s="77"/>
      <c r="RWZ2567" s="77"/>
      <c r="RXA2567" s="77"/>
      <c r="RXB2567" s="77"/>
      <c r="RXC2567" s="77"/>
      <c r="RXD2567" s="77"/>
      <c r="RXE2567" s="77"/>
      <c r="RXF2567" s="77"/>
      <c r="RXG2567" s="77"/>
      <c r="RXH2567" s="77"/>
      <c r="RXI2567" s="77"/>
      <c r="RXJ2567" s="77"/>
      <c r="RXK2567" s="77"/>
      <c r="RXL2567" s="77"/>
      <c r="RXM2567" s="77"/>
      <c r="RXN2567" s="77"/>
      <c r="RXO2567" s="77"/>
      <c r="RXP2567" s="77"/>
      <c r="RXQ2567" s="77"/>
      <c r="RXR2567" s="77"/>
      <c r="RXS2567" s="77"/>
      <c r="RXT2567" s="77"/>
      <c r="RXU2567" s="77"/>
      <c r="RXV2567" s="77"/>
      <c r="RXW2567" s="77"/>
      <c r="RXX2567" s="77"/>
      <c r="RXY2567" s="77"/>
      <c r="RXZ2567" s="77"/>
      <c r="RYA2567" s="77"/>
      <c r="RYB2567" s="77"/>
      <c r="RYC2567" s="77"/>
      <c r="RYD2567" s="77"/>
      <c r="RYE2567" s="77"/>
      <c r="RYF2567" s="77"/>
      <c r="RYG2567" s="77"/>
      <c r="RYH2567" s="77"/>
      <c r="RYI2567" s="77"/>
      <c r="RYJ2567" s="77"/>
      <c r="RYK2567" s="77"/>
      <c r="RYL2567" s="77"/>
      <c r="RYM2567" s="77"/>
      <c r="RYN2567" s="77"/>
      <c r="RYO2567" s="77"/>
      <c r="RYP2567" s="77"/>
      <c r="RYQ2567" s="77"/>
      <c r="RYR2567" s="77"/>
      <c r="RYS2567" s="77"/>
      <c r="RYT2567" s="77"/>
      <c r="RYU2567" s="77"/>
      <c r="RYV2567" s="77"/>
      <c r="RYW2567" s="77"/>
      <c r="RYX2567" s="77"/>
      <c r="RYY2567" s="77"/>
      <c r="RYZ2567" s="77"/>
      <c r="RZA2567" s="77"/>
      <c r="RZB2567" s="77"/>
      <c r="RZC2567" s="77"/>
      <c r="RZD2567" s="77"/>
      <c r="RZE2567" s="77"/>
      <c r="RZF2567" s="77"/>
      <c r="RZG2567" s="77"/>
      <c r="RZH2567" s="77"/>
      <c r="RZI2567" s="77"/>
      <c r="RZJ2567" s="77"/>
      <c r="RZK2567" s="77"/>
      <c r="RZL2567" s="77"/>
      <c r="RZM2567" s="77"/>
      <c r="RZN2567" s="77"/>
      <c r="RZO2567" s="77"/>
      <c r="RZP2567" s="77"/>
      <c r="RZQ2567" s="77"/>
      <c r="RZR2567" s="77"/>
      <c r="RZS2567" s="77"/>
      <c r="RZT2567" s="77"/>
      <c r="RZU2567" s="77"/>
      <c r="RZV2567" s="77"/>
      <c r="RZW2567" s="77"/>
      <c r="RZX2567" s="77"/>
      <c r="RZY2567" s="77"/>
      <c r="RZZ2567" s="77"/>
      <c r="SAA2567" s="77"/>
      <c r="SAB2567" s="77"/>
      <c r="SAC2567" s="77"/>
      <c r="SAD2567" s="77"/>
      <c r="SAE2567" s="77"/>
      <c r="SAF2567" s="77"/>
      <c r="SAG2567" s="77"/>
      <c r="SAH2567" s="77"/>
      <c r="SAI2567" s="77"/>
      <c r="SAJ2567" s="77"/>
      <c r="SAK2567" s="77"/>
      <c r="SAL2567" s="77"/>
      <c r="SAM2567" s="77"/>
      <c r="SAN2567" s="77"/>
      <c r="SAO2567" s="77"/>
      <c r="SAP2567" s="77"/>
      <c r="SAQ2567" s="77"/>
      <c r="SAR2567" s="77"/>
      <c r="SAS2567" s="77"/>
      <c r="SAT2567" s="77"/>
      <c r="SAU2567" s="77"/>
      <c r="SAV2567" s="77"/>
      <c r="SAW2567" s="77"/>
      <c r="SAX2567" s="77"/>
      <c r="SAY2567" s="77"/>
      <c r="SAZ2567" s="77"/>
      <c r="SBA2567" s="77"/>
      <c r="SBB2567" s="77"/>
      <c r="SBC2567" s="77"/>
      <c r="SBD2567" s="77"/>
      <c r="SBE2567" s="77"/>
      <c r="SBF2567" s="77"/>
      <c r="SBG2567" s="77"/>
      <c r="SBH2567" s="77"/>
      <c r="SBI2567" s="77"/>
      <c r="SBJ2567" s="77"/>
      <c r="SBK2567" s="77"/>
      <c r="SBL2567" s="77"/>
      <c r="SBM2567" s="77"/>
      <c r="SBN2567" s="77"/>
      <c r="SBO2567" s="77"/>
      <c r="SBP2567" s="77"/>
      <c r="SBQ2567" s="77"/>
      <c r="SBR2567" s="77"/>
      <c r="SBS2567" s="77"/>
      <c r="SBT2567" s="77"/>
      <c r="SBU2567" s="77"/>
      <c r="SBV2567" s="77"/>
      <c r="SBW2567" s="77"/>
      <c r="SBX2567" s="77"/>
      <c r="SBY2567" s="77"/>
      <c r="SBZ2567" s="77"/>
      <c r="SCA2567" s="77"/>
      <c r="SCB2567" s="77"/>
      <c r="SCC2567" s="77"/>
      <c r="SCD2567" s="77"/>
      <c r="SCE2567" s="77"/>
      <c r="SCF2567" s="77"/>
      <c r="SCG2567" s="77"/>
      <c r="SCH2567" s="77"/>
      <c r="SCI2567" s="77"/>
      <c r="SCJ2567" s="77"/>
      <c r="SCK2567" s="77"/>
      <c r="SCL2567" s="77"/>
      <c r="SCM2567" s="77"/>
      <c r="SCN2567" s="77"/>
      <c r="SCO2567" s="77"/>
      <c r="SCP2567" s="77"/>
      <c r="SCQ2567" s="77"/>
      <c r="SCR2567" s="77"/>
      <c r="SCS2567" s="77"/>
      <c r="SCT2567" s="77"/>
      <c r="SCU2567" s="77"/>
      <c r="SCV2567" s="77"/>
      <c r="SCW2567" s="77"/>
      <c r="SCX2567" s="77"/>
      <c r="SCY2567" s="77"/>
      <c r="SCZ2567" s="77"/>
      <c r="SDA2567" s="77"/>
      <c r="SDB2567" s="77"/>
      <c r="SDC2567" s="77"/>
      <c r="SDD2567" s="77"/>
      <c r="SDE2567" s="77"/>
      <c r="SDF2567" s="77"/>
      <c r="SDG2567" s="77"/>
      <c r="SDH2567" s="77"/>
      <c r="SDI2567" s="77"/>
      <c r="SDJ2567" s="77"/>
      <c r="SDK2567" s="77"/>
      <c r="SDL2567" s="77"/>
      <c r="SDM2567" s="77"/>
      <c r="SDN2567" s="77"/>
      <c r="SDO2567" s="77"/>
      <c r="SDP2567" s="77"/>
      <c r="SDQ2567" s="77"/>
      <c r="SDR2567" s="77"/>
      <c r="SDS2567" s="77"/>
      <c r="SDT2567" s="77"/>
      <c r="SDU2567" s="77"/>
      <c r="SDV2567" s="77"/>
      <c r="SDW2567" s="77"/>
      <c r="SDX2567" s="77"/>
      <c r="SDY2567" s="77"/>
      <c r="SDZ2567" s="77"/>
      <c r="SEA2567" s="77"/>
      <c r="SEB2567" s="77"/>
      <c r="SEC2567" s="77"/>
      <c r="SED2567" s="77"/>
      <c r="SEE2567" s="77"/>
      <c r="SEF2567" s="77"/>
      <c r="SEG2567" s="77"/>
      <c r="SEH2567" s="77"/>
      <c r="SEI2567" s="77"/>
      <c r="SEJ2567" s="77"/>
      <c r="SEK2567" s="77"/>
      <c r="SEL2567" s="77"/>
      <c r="SEM2567" s="77"/>
      <c r="SEN2567" s="77"/>
      <c r="SEO2567" s="77"/>
      <c r="SEP2567" s="77"/>
      <c r="SEQ2567" s="77"/>
      <c r="SER2567" s="77"/>
      <c r="SES2567" s="77"/>
      <c r="SET2567" s="77"/>
      <c r="SEU2567" s="77"/>
      <c r="SEV2567" s="77"/>
      <c r="SEW2567" s="77"/>
      <c r="SEX2567" s="77"/>
      <c r="SEY2567" s="77"/>
      <c r="SEZ2567" s="77"/>
      <c r="SFA2567" s="77"/>
      <c r="SFB2567" s="77"/>
      <c r="SFC2567" s="77"/>
      <c r="SFD2567" s="77"/>
      <c r="SFE2567" s="77"/>
      <c r="SFF2567" s="77"/>
      <c r="SFG2567" s="77"/>
      <c r="SFH2567" s="77"/>
      <c r="SFI2567" s="77"/>
      <c r="SFJ2567" s="77"/>
      <c r="SFK2567" s="77"/>
      <c r="SFL2567" s="77"/>
      <c r="SFM2567" s="77"/>
      <c r="SFN2567" s="77"/>
      <c r="SFO2567" s="77"/>
      <c r="SFP2567" s="77"/>
      <c r="SFQ2567" s="77"/>
      <c r="SFR2567" s="77"/>
      <c r="SFS2567" s="77"/>
      <c r="SFT2567" s="77"/>
      <c r="SFU2567" s="77"/>
      <c r="SFV2567" s="77"/>
      <c r="SFW2567" s="77"/>
      <c r="SFX2567" s="77"/>
      <c r="SFY2567" s="77"/>
      <c r="SFZ2567" s="77"/>
      <c r="SGA2567" s="77"/>
      <c r="SGB2567" s="77"/>
      <c r="SGC2567" s="77"/>
      <c r="SGD2567" s="77"/>
      <c r="SGE2567" s="77"/>
      <c r="SGF2567" s="77"/>
      <c r="SGG2567" s="77"/>
      <c r="SGH2567" s="77"/>
      <c r="SGI2567" s="77"/>
      <c r="SGJ2567" s="77"/>
      <c r="SGK2567" s="77"/>
      <c r="SGL2567" s="77"/>
      <c r="SGM2567" s="77"/>
      <c r="SGN2567" s="77"/>
      <c r="SGO2567" s="77"/>
      <c r="SGP2567" s="77"/>
      <c r="SGQ2567" s="77"/>
      <c r="SGR2567" s="77"/>
      <c r="SGS2567" s="77"/>
      <c r="SGT2567" s="77"/>
      <c r="SGU2567" s="77"/>
      <c r="SGV2567" s="77"/>
      <c r="SGW2567" s="77"/>
      <c r="SGX2567" s="77"/>
      <c r="SGY2567" s="77"/>
      <c r="SGZ2567" s="77"/>
      <c r="SHA2567" s="77"/>
      <c r="SHB2567" s="77"/>
      <c r="SHC2567" s="77"/>
      <c r="SHD2567" s="77"/>
      <c r="SHE2567" s="77"/>
      <c r="SHF2567" s="77"/>
      <c r="SHG2567" s="77"/>
      <c r="SHH2567" s="77"/>
      <c r="SHI2567" s="77"/>
      <c r="SHJ2567" s="77"/>
      <c r="SHK2567" s="77"/>
      <c r="SHL2567" s="77"/>
      <c r="SHM2567" s="77"/>
      <c r="SHN2567" s="77"/>
      <c r="SHO2567" s="77"/>
      <c r="SHP2567" s="77"/>
      <c r="SHQ2567" s="77"/>
      <c r="SHR2567" s="77"/>
      <c r="SHS2567" s="77"/>
      <c r="SHT2567" s="77"/>
      <c r="SHU2567" s="77"/>
      <c r="SHV2567" s="77"/>
      <c r="SHW2567" s="77"/>
      <c r="SHX2567" s="77"/>
      <c r="SHY2567" s="77"/>
      <c r="SHZ2567" s="77"/>
      <c r="SIA2567" s="77"/>
      <c r="SIB2567" s="77"/>
      <c r="SIC2567" s="77"/>
      <c r="SID2567" s="77"/>
      <c r="SIE2567" s="77"/>
      <c r="SIF2567" s="77"/>
      <c r="SIG2567" s="77"/>
      <c r="SIH2567" s="77"/>
      <c r="SII2567" s="77"/>
      <c r="SIJ2567" s="77"/>
      <c r="SIK2567" s="77"/>
      <c r="SIL2567" s="77"/>
      <c r="SIM2567" s="77"/>
      <c r="SIN2567" s="77"/>
      <c r="SIO2567" s="77"/>
      <c r="SIP2567" s="77"/>
      <c r="SIQ2567" s="77"/>
      <c r="SIR2567" s="77"/>
      <c r="SIS2567" s="77"/>
      <c r="SIT2567" s="77"/>
      <c r="SIU2567" s="77"/>
      <c r="SIV2567" s="77"/>
      <c r="SIW2567" s="77"/>
      <c r="SIX2567" s="77"/>
      <c r="SIY2567" s="77"/>
      <c r="SIZ2567" s="77"/>
      <c r="SJA2567" s="77"/>
      <c r="SJB2567" s="77"/>
      <c r="SJC2567" s="77"/>
      <c r="SJD2567" s="77"/>
      <c r="SJE2567" s="77"/>
      <c r="SJF2567" s="77"/>
      <c r="SJG2567" s="77"/>
      <c r="SJH2567" s="77"/>
      <c r="SJI2567" s="77"/>
      <c r="SJJ2567" s="77"/>
      <c r="SJK2567" s="77"/>
      <c r="SJL2567" s="77"/>
      <c r="SJM2567" s="77"/>
      <c r="SJN2567" s="77"/>
      <c r="SJO2567" s="77"/>
      <c r="SJP2567" s="77"/>
      <c r="SJQ2567" s="77"/>
      <c r="SJR2567" s="77"/>
      <c r="SJS2567" s="77"/>
      <c r="SJT2567" s="77"/>
      <c r="SJU2567" s="77"/>
      <c r="SJV2567" s="77"/>
      <c r="SJW2567" s="77"/>
      <c r="SJX2567" s="77"/>
      <c r="SJY2567" s="77"/>
      <c r="SJZ2567" s="77"/>
      <c r="SKA2567" s="77"/>
      <c r="SKB2567" s="77"/>
      <c r="SKC2567" s="77"/>
      <c r="SKD2567" s="77"/>
      <c r="SKE2567" s="77"/>
      <c r="SKF2567" s="77"/>
      <c r="SKG2567" s="77"/>
      <c r="SKH2567" s="77"/>
      <c r="SKI2567" s="77"/>
      <c r="SKJ2567" s="77"/>
      <c r="SKK2567" s="77"/>
      <c r="SKL2567" s="77"/>
      <c r="SKM2567" s="77"/>
      <c r="SKN2567" s="77"/>
      <c r="SKO2567" s="77"/>
      <c r="SKP2567" s="77"/>
      <c r="SKQ2567" s="77"/>
      <c r="SKR2567" s="77"/>
      <c r="SKS2567" s="77"/>
      <c r="SKT2567" s="77"/>
      <c r="SKU2567" s="77"/>
      <c r="SKV2567" s="77"/>
      <c r="SKW2567" s="77"/>
      <c r="SKX2567" s="77"/>
      <c r="SKY2567" s="77"/>
      <c r="SKZ2567" s="77"/>
      <c r="SLA2567" s="77"/>
      <c r="SLB2567" s="77"/>
      <c r="SLC2567" s="77"/>
      <c r="SLD2567" s="77"/>
      <c r="SLE2567" s="77"/>
      <c r="SLF2567" s="77"/>
      <c r="SLG2567" s="77"/>
      <c r="SLH2567" s="77"/>
      <c r="SLI2567" s="77"/>
      <c r="SLJ2567" s="77"/>
      <c r="SLK2567" s="77"/>
      <c r="SLL2567" s="77"/>
      <c r="SLM2567" s="77"/>
      <c r="SLN2567" s="77"/>
      <c r="SLO2567" s="77"/>
      <c r="SLP2567" s="77"/>
      <c r="SLQ2567" s="77"/>
      <c r="SLR2567" s="77"/>
      <c r="SLS2567" s="77"/>
      <c r="SLT2567" s="77"/>
      <c r="SLU2567" s="77"/>
      <c r="SLV2567" s="77"/>
      <c r="SLW2567" s="77"/>
      <c r="SLX2567" s="77"/>
      <c r="SLY2567" s="77"/>
      <c r="SLZ2567" s="77"/>
      <c r="SMA2567" s="77"/>
      <c r="SMB2567" s="77"/>
      <c r="SMC2567" s="77"/>
      <c r="SMD2567" s="77"/>
      <c r="SME2567" s="77"/>
      <c r="SMF2567" s="77"/>
      <c r="SMG2567" s="77"/>
      <c r="SMH2567" s="77"/>
      <c r="SMI2567" s="77"/>
      <c r="SMJ2567" s="77"/>
      <c r="SMK2567" s="77"/>
      <c r="SML2567" s="77"/>
      <c r="SMM2567" s="77"/>
      <c r="SMN2567" s="77"/>
      <c r="SMO2567" s="77"/>
      <c r="SMP2567" s="77"/>
      <c r="SMQ2567" s="77"/>
      <c r="SMR2567" s="77"/>
      <c r="SMS2567" s="77"/>
      <c r="SMT2567" s="77"/>
      <c r="SMU2567" s="77"/>
      <c r="SMV2567" s="77"/>
      <c r="SMW2567" s="77"/>
      <c r="SMX2567" s="77"/>
      <c r="SMY2567" s="77"/>
      <c r="SMZ2567" s="77"/>
      <c r="SNA2567" s="77"/>
      <c r="SNB2567" s="77"/>
      <c r="SNC2567" s="77"/>
      <c r="SND2567" s="77"/>
      <c r="SNE2567" s="77"/>
      <c r="SNF2567" s="77"/>
      <c r="SNG2567" s="77"/>
      <c r="SNH2567" s="77"/>
      <c r="SNI2567" s="77"/>
      <c r="SNJ2567" s="77"/>
      <c r="SNK2567" s="77"/>
      <c r="SNL2567" s="77"/>
      <c r="SNM2567" s="77"/>
      <c r="SNN2567" s="77"/>
      <c r="SNO2567" s="77"/>
      <c r="SNP2567" s="77"/>
      <c r="SNQ2567" s="77"/>
      <c r="SNR2567" s="77"/>
      <c r="SNS2567" s="77"/>
      <c r="SNT2567" s="77"/>
      <c r="SNU2567" s="77"/>
      <c r="SNV2567" s="77"/>
      <c r="SNW2567" s="77"/>
      <c r="SNX2567" s="77"/>
      <c r="SNY2567" s="77"/>
      <c r="SNZ2567" s="77"/>
      <c r="SOA2567" s="77"/>
      <c r="SOB2567" s="77"/>
      <c r="SOC2567" s="77"/>
      <c r="SOD2567" s="77"/>
      <c r="SOE2567" s="77"/>
      <c r="SOF2567" s="77"/>
      <c r="SOG2567" s="77"/>
      <c r="SOH2567" s="77"/>
      <c r="SOI2567" s="77"/>
      <c r="SOJ2567" s="77"/>
      <c r="SOK2567" s="77"/>
      <c r="SOL2567" s="77"/>
      <c r="SOM2567" s="77"/>
      <c r="SON2567" s="77"/>
      <c r="SOO2567" s="77"/>
      <c r="SOP2567" s="77"/>
      <c r="SOQ2567" s="77"/>
      <c r="SOR2567" s="77"/>
      <c r="SOS2567" s="77"/>
      <c r="SOT2567" s="77"/>
      <c r="SOU2567" s="77"/>
      <c r="SOV2567" s="77"/>
      <c r="SOW2567" s="77"/>
      <c r="SOX2567" s="77"/>
      <c r="SOY2567" s="77"/>
      <c r="SOZ2567" s="77"/>
      <c r="SPA2567" s="77"/>
      <c r="SPB2567" s="77"/>
      <c r="SPC2567" s="77"/>
      <c r="SPD2567" s="77"/>
      <c r="SPE2567" s="77"/>
      <c r="SPF2567" s="77"/>
      <c r="SPG2567" s="77"/>
      <c r="SPH2567" s="77"/>
      <c r="SPI2567" s="77"/>
      <c r="SPJ2567" s="77"/>
      <c r="SPK2567" s="77"/>
      <c r="SPL2567" s="77"/>
      <c r="SPM2567" s="77"/>
      <c r="SPN2567" s="77"/>
      <c r="SPO2567" s="77"/>
      <c r="SPP2567" s="77"/>
      <c r="SPQ2567" s="77"/>
      <c r="SPR2567" s="77"/>
      <c r="SPS2567" s="77"/>
      <c r="SPT2567" s="77"/>
      <c r="SPU2567" s="77"/>
      <c r="SPV2567" s="77"/>
      <c r="SPW2567" s="77"/>
      <c r="SPX2567" s="77"/>
      <c r="SPY2567" s="77"/>
      <c r="SPZ2567" s="77"/>
      <c r="SQA2567" s="77"/>
      <c r="SQB2567" s="77"/>
      <c r="SQC2567" s="77"/>
      <c r="SQD2567" s="77"/>
      <c r="SQE2567" s="77"/>
      <c r="SQF2567" s="77"/>
      <c r="SQG2567" s="77"/>
      <c r="SQH2567" s="77"/>
      <c r="SQI2567" s="77"/>
      <c r="SQJ2567" s="77"/>
      <c r="SQK2567" s="77"/>
      <c r="SQL2567" s="77"/>
      <c r="SQM2567" s="77"/>
      <c r="SQN2567" s="77"/>
      <c r="SQO2567" s="77"/>
      <c r="SQP2567" s="77"/>
      <c r="SQQ2567" s="77"/>
      <c r="SQR2567" s="77"/>
      <c r="SQS2567" s="77"/>
      <c r="SQT2567" s="77"/>
      <c r="SQU2567" s="77"/>
      <c r="SQV2567" s="77"/>
      <c r="SQW2567" s="77"/>
      <c r="SQX2567" s="77"/>
      <c r="SQY2567" s="77"/>
      <c r="SQZ2567" s="77"/>
      <c r="SRA2567" s="77"/>
      <c r="SRB2567" s="77"/>
      <c r="SRC2567" s="77"/>
      <c r="SRD2567" s="77"/>
      <c r="SRE2567" s="77"/>
      <c r="SRF2567" s="77"/>
      <c r="SRG2567" s="77"/>
      <c r="SRH2567" s="77"/>
      <c r="SRI2567" s="77"/>
      <c r="SRJ2567" s="77"/>
      <c r="SRK2567" s="77"/>
      <c r="SRL2567" s="77"/>
      <c r="SRM2567" s="77"/>
      <c r="SRN2567" s="77"/>
      <c r="SRO2567" s="77"/>
      <c r="SRP2567" s="77"/>
      <c r="SRQ2567" s="77"/>
      <c r="SRR2567" s="77"/>
      <c r="SRS2567" s="77"/>
      <c r="SRT2567" s="77"/>
      <c r="SRU2567" s="77"/>
      <c r="SRV2567" s="77"/>
      <c r="SRW2567" s="77"/>
      <c r="SRX2567" s="77"/>
      <c r="SRY2567" s="77"/>
      <c r="SRZ2567" s="77"/>
      <c r="SSA2567" s="77"/>
      <c r="SSB2567" s="77"/>
      <c r="SSC2567" s="77"/>
      <c r="SSD2567" s="77"/>
      <c r="SSE2567" s="77"/>
      <c r="SSF2567" s="77"/>
      <c r="SSG2567" s="77"/>
      <c r="SSH2567" s="77"/>
      <c r="SSI2567" s="77"/>
      <c r="SSJ2567" s="77"/>
      <c r="SSK2567" s="77"/>
      <c r="SSL2567" s="77"/>
      <c r="SSM2567" s="77"/>
      <c r="SSN2567" s="77"/>
      <c r="SSO2567" s="77"/>
      <c r="SSP2567" s="77"/>
      <c r="SSQ2567" s="77"/>
      <c r="SSR2567" s="77"/>
      <c r="SSS2567" s="77"/>
      <c r="SST2567" s="77"/>
      <c r="SSU2567" s="77"/>
      <c r="SSV2567" s="77"/>
      <c r="SSW2567" s="77"/>
      <c r="SSX2567" s="77"/>
      <c r="SSY2567" s="77"/>
      <c r="SSZ2567" s="77"/>
      <c r="STA2567" s="77"/>
      <c r="STB2567" s="77"/>
      <c r="STC2567" s="77"/>
      <c r="STD2567" s="77"/>
      <c r="STE2567" s="77"/>
      <c r="STF2567" s="77"/>
      <c r="STG2567" s="77"/>
      <c r="STH2567" s="77"/>
      <c r="STI2567" s="77"/>
      <c r="STJ2567" s="77"/>
      <c r="STK2567" s="77"/>
      <c r="STL2567" s="77"/>
      <c r="STM2567" s="77"/>
      <c r="STN2567" s="77"/>
      <c r="STO2567" s="77"/>
      <c r="STP2567" s="77"/>
      <c r="STQ2567" s="77"/>
      <c r="STR2567" s="77"/>
      <c r="STS2567" s="77"/>
      <c r="STT2567" s="77"/>
      <c r="STU2567" s="77"/>
      <c r="STV2567" s="77"/>
      <c r="STW2567" s="77"/>
      <c r="STX2567" s="77"/>
      <c r="STY2567" s="77"/>
      <c r="STZ2567" s="77"/>
      <c r="SUA2567" s="77"/>
      <c r="SUB2567" s="77"/>
      <c r="SUC2567" s="77"/>
      <c r="SUD2567" s="77"/>
      <c r="SUE2567" s="77"/>
      <c r="SUF2567" s="77"/>
      <c r="SUG2567" s="77"/>
      <c r="SUH2567" s="77"/>
      <c r="SUI2567" s="77"/>
      <c r="SUJ2567" s="77"/>
      <c r="SUK2567" s="77"/>
      <c r="SUL2567" s="77"/>
      <c r="SUM2567" s="77"/>
      <c r="SUN2567" s="77"/>
      <c r="SUO2567" s="77"/>
      <c r="SUP2567" s="77"/>
      <c r="SUQ2567" s="77"/>
      <c r="SUR2567" s="77"/>
      <c r="SUS2567" s="77"/>
      <c r="SUT2567" s="77"/>
      <c r="SUU2567" s="77"/>
      <c r="SUV2567" s="77"/>
      <c r="SUW2567" s="77"/>
      <c r="SUX2567" s="77"/>
      <c r="SUY2567" s="77"/>
      <c r="SUZ2567" s="77"/>
      <c r="SVA2567" s="77"/>
      <c r="SVB2567" s="77"/>
      <c r="SVC2567" s="77"/>
      <c r="SVD2567" s="77"/>
      <c r="SVE2567" s="77"/>
      <c r="SVF2567" s="77"/>
      <c r="SVG2567" s="77"/>
      <c r="SVH2567" s="77"/>
      <c r="SVI2567" s="77"/>
      <c r="SVJ2567" s="77"/>
      <c r="SVK2567" s="77"/>
      <c r="SVL2567" s="77"/>
      <c r="SVM2567" s="77"/>
      <c r="SVN2567" s="77"/>
      <c r="SVO2567" s="77"/>
      <c r="SVP2567" s="77"/>
      <c r="SVQ2567" s="77"/>
      <c r="SVR2567" s="77"/>
      <c r="SVS2567" s="77"/>
      <c r="SVT2567" s="77"/>
      <c r="SVU2567" s="77"/>
      <c r="SVV2567" s="77"/>
      <c r="SVW2567" s="77"/>
      <c r="SVX2567" s="77"/>
      <c r="SVY2567" s="77"/>
      <c r="SVZ2567" s="77"/>
      <c r="SWA2567" s="77"/>
      <c r="SWB2567" s="77"/>
      <c r="SWC2567" s="77"/>
      <c r="SWD2567" s="77"/>
      <c r="SWE2567" s="77"/>
      <c r="SWF2567" s="77"/>
      <c r="SWG2567" s="77"/>
      <c r="SWH2567" s="77"/>
      <c r="SWI2567" s="77"/>
      <c r="SWJ2567" s="77"/>
      <c r="SWK2567" s="77"/>
      <c r="SWL2567" s="77"/>
      <c r="SWM2567" s="77"/>
      <c r="SWN2567" s="77"/>
      <c r="SWO2567" s="77"/>
      <c r="SWP2567" s="77"/>
      <c r="SWQ2567" s="77"/>
      <c r="SWR2567" s="77"/>
      <c r="SWS2567" s="77"/>
      <c r="SWT2567" s="77"/>
      <c r="SWU2567" s="77"/>
      <c r="SWV2567" s="77"/>
      <c r="SWW2567" s="77"/>
      <c r="SWX2567" s="77"/>
      <c r="SWY2567" s="77"/>
      <c r="SWZ2567" s="77"/>
      <c r="SXA2567" s="77"/>
      <c r="SXB2567" s="77"/>
      <c r="SXC2567" s="77"/>
      <c r="SXD2567" s="77"/>
      <c r="SXE2567" s="77"/>
      <c r="SXF2567" s="77"/>
      <c r="SXG2567" s="77"/>
      <c r="SXH2567" s="77"/>
      <c r="SXI2567" s="77"/>
      <c r="SXJ2567" s="77"/>
      <c r="SXK2567" s="77"/>
      <c r="SXL2567" s="77"/>
      <c r="SXM2567" s="77"/>
      <c r="SXN2567" s="77"/>
      <c r="SXO2567" s="77"/>
      <c r="SXP2567" s="77"/>
      <c r="SXQ2567" s="77"/>
      <c r="SXR2567" s="77"/>
      <c r="SXS2567" s="77"/>
      <c r="SXT2567" s="77"/>
      <c r="SXU2567" s="77"/>
      <c r="SXV2567" s="77"/>
      <c r="SXW2567" s="77"/>
      <c r="SXX2567" s="77"/>
      <c r="SXY2567" s="77"/>
      <c r="SXZ2567" s="77"/>
      <c r="SYA2567" s="77"/>
      <c r="SYB2567" s="77"/>
      <c r="SYC2567" s="77"/>
      <c r="SYD2567" s="77"/>
      <c r="SYE2567" s="77"/>
      <c r="SYF2567" s="77"/>
      <c r="SYG2567" s="77"/>
      <c r="SYH2567" s="77"/>
      <c r="SYI2567" s="77"/>
      <c r="SYJ2567" s="77"/>
      <c r="SYK2567" s="77"/>
      <c r="SYL2567" s="77"/>
      <c r="SYM2567" s="77"/>
      <c r="SYN2567" s="77"/>
      <c r="SYO2567" s="77"/>
      <c r="SYP2567" s="77"/>
      <c r="SYQ2567" s="77"/>
      <c r="SYR2567" s="77"/>
      <c r="SYS2567" s="77"/>
      <c r="SYT2567" s="77"/>
      <c r="SYU2567" s="77"/>
      <c r="SYV2567" s="77"/>
      <c r="SYW2567" s="77"/>
      <c r="SYX2567" s="77"/>
      <c r="SYY2567" s="77"/>
      <c r="SYZ2567" s="77"/>
      <c r="SZA2567" s="77"/>
      <c r="SZB2567" s="77"/>
      <c r="SZC2567" s="77"/>
      <c r="SZD2567" s="77"/>
      <c r="SZE2567" s="77"/>
      <c r="SZF2567" s="77"/>
      <c r="SZG2567" s="77"/>
      <c r="SZH2567" s="77"/>
      <c r="SZI2567" s="77"/>
      <c r="SZJ2567" s="77"/>
      <c r="SZK2567" s="77"/>
      <c r="SZL2567" s="77"/>
      <c r="SZM2567" s="77"/>
      <c r="SZN2567" s="77"/>
      <c r="SZO2567" s="77"/>
      <c r="SZP2567" s="77"/>
      <c r="SZQ2567" s="77"/>
      <c r="SZR2567" s="77"/>
      <c r="SZS2567" s="77"/>
      <c r="SZT2567" s="77"/>
      <c r="SZU2567" s="77"/>
      <c r="SZV2567" s="77"/>
      <c r="SZW2567" s="77"/>
      <c r="SZX2567" s="77"/>
      <c r="SZY2567" s="77"/>
      <c r="SZZ2567" s="77"/>
      <c r="TAA2567" s="77"/>
      <c r="TAB2567" s="77"/>
      <c r="TAC2567" s="77"/>
      <c r="TAD2567" s="77"/>
      <c r="TAE2567" s="77"/>
      <c r="TAF2567" s="77"/>
      <c r="TAG2567" s="77"/>
      <c r="TAH2567" s="77"/>
      <c r="TAI2567" s="77"/>
      <c r="TAJ2567" s="77"/>
      <c r="TAK2567" s="77"/>
      <c r="TAL2567" s="77"/>
      <c r="TAM2567" s="77"/>
      <c r="TAN2567" s="77"/>
      <c r="TAO2567" s="77"/>
      <c r="TAP2567" s="77"/>
      <c r="TAQ2567" s="77"/>
      <c r="TAR2567" s="77"/>
      <c r="TAS2567" s="77"/>
      <c r="TAT2567" s="77"/>
      <c r="TAU2567" s="77"/>
      <c r="TAV2567" s="77"/>
      <c r="TAW2567" s="77"/>
      <c r="TAX2567" s="77"/>
      <c r="TAY2567" s="77"/>
      <c r="TAZ2567" s="77"/>
      <c r="TBA2567" s="77"/>
      <c r="TBB2567" s="77"/>
      <c r="TBC2567" s="77"/>
      <c r="TBD2567" s="77"/>
      <c r="TBE2567" s="77"/>
      <c r="TBF2567" s="77"/>
      <c r="TBG2567" s="77"/>
      <c r="TBH2567" s="77"/>
      <c r="TBI2567" s="77"/>
      <c r="TBJ2567" s="77"/>
      <c r="TBK2567" s="77"/>
      <c r="TBL2567" s="77"/>
      <c r="TBM2567" s="77"/>
      <c r="TBN2567" s="77"/>
      <c r="TBO2567" s="77"/>
      <c r="TBP2567" s="77"/>
      <c r="TBQ2567" s="77"/>
      <c r="TBR2567" s="77"/>
      <c r="TBS2567" s="77"/>
      <c r="TBT2567" s="77"/>
      <c r="TBU2567" s="77"/>
      <c r="TBV2567" s="77"/>
      <c r="TBW2567" s="77"/>
      <c r="TBX2567" s="77"/>
      <c r="TBY2567" s="77"/>
      <c r="TBZ2567" s="77"/>
      <c r="TCA2567" s="77"/>
      <c r="TCB2567" s="77"/>
      <c r="TCC2567" s="77"/>
      <c r="TCD2567" s="77"/>
      <c r="TCE2567" s="77"/>
      <c r="TCF2567" s="77"/>
      <c r="TCG2567" s="77"/>
      <c r="TCH2567" s="77"/>
      <c r="TCI2567" s="77"/>
      <c r="TCJ2567" s="77"/>
      <c r="TCK2567" s="77"/>
      <c r="TCL2567" s="77"/>
      <c r="TCM2567" s="77"/>
      <c r="TCN2567" s="77"/>
      <c r="TCO2567" s="77"/>
      <c r="TCP2567" s="77"/>
      <c r="TCQ2567" s="77"/>
      <c r="TCR2567" s="77"/>
      <c r="TCS2567" s="77"/>
      <c r="TCT2567" s="77"/>
      <c r="TCU2567" s="77"/>
      <c r="TCV2567" s="77"/>
      <c r="TCW2567" s="77"/>
      <c r="TCX2567" s="77"/>
      <c r="TCY2567" s="77"/>
      <c r="TCZ2567" s="77"/>
      <c r="TDA2567" s="77"/>
      <c r="TDB2567" s="77"/>
      <c r="TDC2567" s="77"/>
      <c r="TDD2567" s="77"/>
      <c r="TDE2567" s="77"/>
      <c r="TDF2567" s="77"/>
      <c r="TDG2567" s="77"/>
      <c r="TDH2567" s="77"/>
      <c r="TDI2567" s="77"/>
      <c r="TDJ2567" s="77"/>
      <c r="TDK2567" s="77"/>
      <c r="TDL2567" s="77"/>
      <c r="TDM2567" s="77"/>
      <c r="TDN2567" s="77"/>
      <c r="TDO2567" s="77"/>
      <c r="TDP2567" s="77"/>
      <c r="TDQ2567" s="77"/>
      <c r="TDR2567" s="77"/>
      <c r="TDS2567" s="77"/>
      <c r="TDT2567" s="77"/>
      <c r="TDU2567" s="77"/>
      <c r="TDV2567" s="77"/>
      <c r="TDW2567" s="77"/>
      <c r="TDX2567" s="77"/>
      <c r="TDY2567" s="77"/>
      <c r="TDZ2567" s="77"/>
      <c r="TEA2567" s="77"/>
      <c r="TEB2567" s="77"/>
      <c r="TEC2567" s="77"/>
      <c r="TED2567" s="77"/>
      <c r="TEE2567" s="77"/>
      <c r="TEF2567" s="77"/>
      <c r="TEG2567" s="77"/>
      <c r="TEH2567" s="77"/>
      <c r="TEI2567" s="77"/>
      <c r="TEJ2567" s="77"/>
      <c r="TEK2567" s="77"/>
      <c r="TEL2567" s="77"/>
      <c r="TEM2567" s="77"/>
      <c r="TEN2567" s="77"/>
      <c r="TEO2567" s="77"/>
      <c r="TEP2567" s="77"/>
      <c r="TEQ2567" s="77"/>
      <c r="TER2567" s="77"/>
      <c r="TES2567" s="77"/>
      <c r="TET2567" s="77"/>
      <c r="TEU2567" s="77"/>
      <c r="TEV2567" s="77"/>
      <c r="TEW2567" s="77"/>
      <c r="TEX2567" s="77"/>
      <c r="TEY2567" s="77"/>
      <c r="TEZ2567" s="77"/>
      <c r="TFA2567" s="77"/>
      <c r="TFB2567" s="77"/>
      <c r="TFC2567" s="77"/>
      <c r="TFD2567" s="77"/>
      <c r="TFE2567" s="77"/>
      <c r="TFF2567" s="77"/>
      <c r="TFG2567" s="77"/>
      <c r="TFH2567" s="77"/>
      <c r="TFI2567" s="77"/>
      <c r="TFJ2567" s="77"/>
      <c r="TFK2567" s="77"/>
      <c r="TFL2567" s="77"/>
      <c r="TFM2567" s="77"/>
      <c r="TFN2567" s="77"/>
      <c r="TFO2567" s="77"/>
      <c r="TFP2567" s="77"/>
      <c r="TFQ2567" s="77"/>
      <c r="TFR2567" s="77"/>
      <c r="TFS2567" s="77"/>
      <c r="TFT2567" s="77"/>
      <c r="TFU2567" s="77"/>
      <c r="TFV2567" s="77"/>
      <c r="TFW2567" s="77"/>
      <c r="TFX2567" s="77"/>
      <c r="TFY2567" s="77"/>
      <c r="TFZ2567" s="77"/>
      <c r="TGA2567" s="77"/>
      <c r="TGB2567" s="77"/>
      <c r="TGC2567" s="77"/>
      <c r="TGD2567" s="77"/>
      <c r="TGE2567" s="77"/>
      <c r="TGF2567" s="77"/>
      <c r="TGG2567" s="77"/>
      <c r="TGH2567" s="77"/>
      <c r="TGI2567" s="77"/>
      <c r="TGJ2567" s="77"/>
      <c r="TGK2567" s="77"/>
      <c r="TGL2567" s="77"/>
      <c r="TGM2567" s="77"/>
      <c r="TGN2567" s="77"/>
      <c r="TGO2567" s="77"/>
      <c r="TGP2567" s="77"/>
      <c r="TGQ2567" s="77"/>
      <c r="TGR2567" s="77"/>
      <c r="TGS2567" s="77"/>
      <c r="TGT2567" s="77"/>
      <c r="TGU2567" s="77"/>
      <c r="TGV2567" s="77"/>
      <c r="TGW2567" s="77"/>
      <c r="TGX2567" s="77"/>
      <c r="TGY2567" s="77"/>
      <c r="TGZ2567" s="77"/>
      <c r="THA2567" s="77"/>
      <c r="THB2567" s="77"/>
      <c r="THC2567" s="77"/>
      <c r="THD2567" s="77"/>
      <c r="THE2567" s="77"/>
      <c r="THF2567" s="77"/>
      <c r="THG2567" s="77"/>
      <c r="THH2567" s="77"/>
      <c r="THI2567" s="77"/>
      <c r="THJ2567" s="77"/>
      <c r="THK2567" s="77"/>
      <c r="THL2567" s="77"/>
      <c r="THM2567" s="77"/>
      <c r="THN2567" s="77"/>
      <c r="THO2567" s="77"/>
      <c r="THP2567" s="77"/>
      <c r="THQ2567" s="77"/>
      <c r="THR2567" s="77"/>
      <c r="THS2567" s="77"/>
      <c r="THT2567" s="77"/>
      <c r="THU2567" s="77"/>
      <c r="THV2567" s="77"/>
      <c r="THW2567" s="77"/>
      <c r="THX2567" s="77"/>
      <c r="THY2567" s="77"/>
      <c r="THZ2567" s="77"/>
      <c r="TIA2567" s="77"/>
      <c r="TIB2567" s="77"/>
      <c r="TIC2567" s="77"/>
      <c r="TID2567" s="77"/>
      <c r="TIE2567" s="77"/>
      <c r="TIF2567" s="77"/>
      <c r="TIG2567" s="77"/>
      <c r="TIH2567" s="77"/>
      <c r="TII2567" s="77"/>
      <c r="TIJ2567" s="77"/>
      <c r="TIK2567" s="77"/>
      <c r="TIL2567" s="77"/>
      <c r="TIM2567" s="77"/>
      <c r="TIN2567" s="77"/>
      <c r="TIO2567" s="77"/>
      <c r="TIP2567" s="77"/>
      <c r="TIQ2567" s="77"/>
      <c r="TIR2567" s="77"/>
      <c r="TIS2567" s="77"/>
      <c r="TIT2567" s="77"/>
      <c r="TIU2567" s="77"/>
      <c r="TIV2567" s="77"/>
      <c r="TIW2567" s="77"/>
      <c r="TIX2567" s="77"/>
      <c r="TIY2567" s="77"/>
      <c r="TIZ2567" s="77"/>
      <c r="TJA2567" s="77"/>
      <c r="TJB2567" s="77"/>
      <c r="TJC2567" s="77"/>
      <c r="TJD2567" s="77"/>
      <c r="TJE2567" s="77"/>
      <c r="TJF2567" s="77"/>
      <c r="TJG2567" s="77"/>
      <c r="TJH2567" s="77"/>
      <c r="TJI2567" s="77"/>
      <c r="TJJ2567" s="77"/>
      <c r="TJK2567" s="77"/>
      <c r="TJL2567" s="77"/>
      <c r="TJM2567" s="77"/>
      <c r="TJN2567" s="77"/>
      <c r="TJO2567" s="77"/>
      <c r="TJP2567" s="77"/>
      <c r="TJQ2567" s="77"/>
      <c r="TJR2567" s="77"/>
      <c r="TJS2567" s="77"/>
      <c r="TJT2567" s="77"/>
      <c r="TJU2567" s="77"/>
      <c r="TJV2567" s="77"/>
      <c r="TJW2567" s="77"/>
      <c r="TJX2567" s="77"/>
      <c r="TJY2567" s="77"/>
      <c r="TJZ2567" s="77"/>
      <c r="TKA2567" s="77"/>
      <c r="TKB2567" s="77"/>
      <c r="TKC2567" s="77"/>
      <c r="TKD2567" s="77"/>
      <c r="TKE2567" s="77"/>
      <c r="TKF2567" s="77"/>
      <c r="TKG2567" s="77"/>
      <c r="TKH2567" s="77"/>
      <c r="TKI2567" s="77"/>
      <c r="TKJ2567" s="77"/>
      <c r="TKK2567" s="77"/>
      <c r="TKL2567" s="77"/>
      <c r="TKM2567" s="77"/>
      <c r="TKN2567" s="77"/>
      <c r="TKO2567" s="77"/>
      <c r="TKP2567" s="77"/>
      <c r="TKQ2567" s="77"/>
      <c r="TKR2567" s="77"/>
      <c r="TKS2567" s="77"/>
      <c r="TKT2567" s="77"/>
      <c r="TKU2567" s="77"/>
      <c r="TKV2567" s="77"/>
      <c r="TKW2567" s="77"/>
      <c r="TKX2567" s="77"/>
      <c r="TKY2567" s="77"/>
      <c r="TKZ2567" s="77"/>
      <c r="TLA2567" s="77"/>
      <c r="TLB2567" s="77"/>
      <c r="TLC2567" s="77"/>
      <c r="TLD2567" s="77"/>
      <c r="TLE2567" s="77"/>
      <c r="TLF2567" s="77"/>
      <c r="TLG2567" s="77"/>
      <c r="TLH2567" s="77"/>
      <c r="TLI2567" s="77"/>
      <c r="TLJ2567" s="77"/>
      <c r="TLK2567" s="77"/>
      <c r="TLL2567" s="77"/>
      <c r="TLM2567" s="77"/>
      <c r="TLN2567" s="77"/>
      <c r="TLO2567" s="77"/>
      <c r="TLP2567" s="77"/>
      <c r="TLQ2567" s="77"/>
      <c r="TLR2567" s="77"/>
      <c r="TLS2567" s="77"/>
      <c r="TLT2567" s="77"/>
      <c r="TLU2567" s="77"/>
      <c r="TLV2567" s="77"/>
      <c r="TLW2567" s="77"/>
      <c r="TLX2567" s="77"/>
      <c r="TLY2567" s="77"/>
      <c r="TLZ2567" s="77"/>
      <c r="TMA2567" s="77"/>
      <c r="TMB2567" s="77"/>
      <c r="TMC2567" s="77"/>
      <c r="TMD2567" s="77"/>
      <c r="TME2567" s="77"/>
      <c r="TMF2567" s="77"/>
      <c r="TMG2567" s="77"/>
      <c r="TMH2567" s="77"/>
      <c r="TMI2567" s="77"/>
      <c r="TMJ2567" s="77"/>
      <c r="TMK2567" s="77"/>
      <c r="TML2567" s="77"/>
      <c r="TMM2567" s="77"/>
      <c r="TMN2567" s="77"/>
      <c r="TMO2567" s="77"/>
      <c r="TMP2567" s="77"/>
      <c r="TMQ2567" s="77"/>
      <c r="TMR2567" s="77"/>
      <c r="TMS2567" s="77"/>
      <c r="TMT2567" s="77"/>
      <c r="TMU2567" s="77"/>
      <c r="TMV2567" s="77"/>
      <c r="TMW2567" s="77"/>
      <c r="TMX2567" s="77"/>
      <c r="TMY2567" s="77"/>
      <c r="TMZ2567" s="77"/>
      <c r="TNA2567" s="77"/>
      <c r="TNB2567" s="77"/>
      <c r="TNC2567" s="77"/>
      <c r="TND2567" s="77"/>
      <c r="TNE2567" s="77"/>
      <c r="TNF2567" s="77"/>
      <c r="TNG2567" s="77"/>
      <c r="TNH2567" s="77"/>
      <c r="TNI2567" s="77"/>
      <c r="TNJ2567" s="77"/>
      <c r="TNK2567" s="77"/>
      <c r="TNL2567" s="77"/>
      <c r="TNM2567" s="77"/>
      <c r="TNN2567" s="77"/>
      <c r="TNO2567" s="77"/>
      <c r="TNP2567" s="77"/>
      <c r="TNQ2567" s="77"/>
      <c r="TNR2567" s="77"/>
      <c r="TNS2567" s="77"/>
      <c r="TNT2567" s="77"/>
      <c r="TNU2567" s="77"/>
      <c r="TNV2567" s="77"/>
      <c r="TNW2567" s="77"/>
      <c r="TNX2567" s="77"/>
      <c r="TNY2567" s="77"/>
      <c r="TNZ2567" s="77"/>
      <c r="TOA2567" s="77"/>
      <c r="TOB2567" s="77"/>
      <c r="TOC2567" s="77"/>
      <c r="TOD2567" s="77"/>
      <c r="TOE2567" s="77"/>
      <c r="TOF2567" s="77"/>
      <c r="TOG2567" s="77"/>
      <c r="TOH2567" s="77"/>
      <c r="TOI2567" s="77"/>
      <c r="TOJ2567" s="77"/>
      <c r="TOK2567" s="77"/>
      <c r="TOL2567" s="77"/>
      <c r="TOM2567" s="77"/>
      <c r="TON2567" s="77"/>
      <c r="TOO2567" s="77"/>
      <c r="TOP2567" s="77"/>
      <c r="TOQ2567" s="77"/>
      <c r="TOR2567" s="77"/>
      <c r="TOS2567" s="77"/>
      <c r="TOT2567" s="77"/>
      <c r="TOU2567" s="77"/>
      <c r="TOV2567" s="77"/>
      <c r="TOW2567" s="77"/>
      <c r="TOX2567" s="77"/>
      <c r="TOY2567" s="77"/>
      <c r="TOZ2567" s="77"/>
      <c r="TPA2567" s="77"/>
      <c r="TPB2567" s="77"/>
      <c r="TPC2567" s="77"/>
      <c r="TPD2567" s="77"/>
      <c r="TPE2567" s="77"/>
      <c r="TPF2567" s="77"/>
      <c r="TPG2567" s="77"/>
      <c r="TPH2567" s="77"/>
      <c r="TPI2567" s="77"/>
      <c r="TPJ2567" s="77"/>
      <c r="TPK2567" s="77"/>
      <c r="TPL2567" s="77"/>
      <c r="TPM2567" s="77"/>
      <c r="TPN2567" s="77"/>
      <c r="TPO2567" s="77"/>
      <c r="TPP2567" s="77"/>
      <c r="TPQ2567" s="77"/>
      <c r="TPR2567" s="77"/>
      <c r="TPS2567" s="77"/>
      <c r="TPT2567" s="77"/>
      <c r="TPU2567" s="77"/>
      <c r="TPV2567" s="77"/>
      <c r="TPW2567" s="77"/>
      <c r="TPX2567" s="77"/>
      <c r="TPY2567" s="77"/>
      <c r="TPZ2567" s="77"/>
      <c r="TQA2567" s="77"/>
      <c r="TQB2567" s="77"/>
      <c r="TQC2567" s="77"/>
      <c r="TQD2567" s="77"/>
      <c r="TQE2567" s="77"/>
      <c r="TQF2567" s="77"/>
      <c r="TQG2567" s="77"/>
      <c r="TQH2567" s="77"/>
      <c r="TQI2567" s="77"/>
      <c r="TQJ2567" s="77"/>
      <c r="TQK2567" s="77"/>
      <c r="TQL2567" s="77"/>
      <c r="TQM2567" s="77"/>
      <c r="TQN2567" s="77"/>
      <c r="TQO2567" s="77"/>
      <c r="TQP2567" s="77"/>
      <c r="TQQ2567" s="77"/>
      <c r="TQR2567" s="77"/>
      <c r="TQS2567" s="77"/>
      <c r="TQT2567" s="77"/>
      <c r="TQU2567" s="77"/>
      <c r="TQV2567" s="77"/>
      <c r="TQW2567" s="77"/>
      <c r="TQX2567" s="77"/>
      <c r="TQY2567" s="77"/>
      <c r="TQZ2567" s="77"/>
      <c r="TRA2567" s="77"/>
      <c r="TRB2567" s="77"/>
      <c r="TRC2567" s="77"/>
      <c r="TRD2567" s="77"/>
      <c r="TRE2567" s="77"/>
      <c r="TRF2567" s="77"/>
      <c r="TRG2567" s="77"/>
      <c r="TRH2567" s="77"/>
      <c r="TRI2567" s="77"/>
      <c r="TRJ2567" s="77"/>
      <c r="TRK2567" s="77"/>
      <c r="TRL2567" s="77"/>
      <c r="TRM2567" s="77"/>
      <c r="TRN2567" s="77"/>
      <c r="TRO2567" s="77"/>
      <c r="TRP2567" s="77"/>
      <c r="TRQ2567" s="77"/>
      <c r="TRR2567" s="77"/>
      <c r="TRS2567" s="77"/>
      <c r="TRT2567" s="77"/>
      <c r="TRU2567" s="77"/>
      <c r="TRV2567" s="77"/>
      <c r="TRW2567" s="77"/>
      <c r="TRX2567" s="77"/>
      <c r="TRY2567" s="77"/>
      <c r="TRZ2567" s="77"/>
      <c r="TSA2567" s="77"/>
      <c r="TSB2567" s="77"/>
      <c r="TSC2567" s="77"/>
      <c r="TSD2567" s="77"/>
      <c r="TSE2567" s="77"/>
      <c r="TSF2567" s="77"/>
      <c r="TSG2567" s="77"/>
      <c r="TSH2567" s="77"/>
      <c r="TSI2567" s="77"/>
      <c r="TSJ2567" s="77"/>
      <c r="TSK2567" s="77"/>
      <c r="TSL2567" s="77"/>
      <c r="TSM2567" s="77"/>
      <c r="TSN2567" s="77"/>
      <c r="TSO2567" s="77"/>
      <c r="TSP2567" s="77"/>
      <c r="TSQ2567" s="77"/>
      <c r="TSR2567" s="77"/>
      <c r="TSS2567" s="77"/>
      <c r="TST2567" s="77"/>
      <c r="TSU2567" s="77"/>
      <c r="TSV2567" s="77"/>
      <c r="TSW2567" s="77"/>
      <c r="TSX2567" s="77"/>
      <c r="TSY2567" s="77"/>
      <c r="TSZ2567" s="77"/>
      <c r="TTA2567" s="77"/>
      <c r="TTB2567" s="77"/>
      <c r="TTC2567" s="77"/>
      <c r="TTD2567" s="77"/>
      <c r="TTE2567" s="77"/>
      <c r="TTF2567" s="77"/>
      <c r="TTG2567" s="77"/>
      <c r="TTH2567" s="77"/>
      <c r="TTI2567" s="77"/>
      <c r="TTJ2567" s="77"/>
      <c r="TTK2567" s="77"/>
      <c r="TTL2567" s="77"/>
      <c r="TTM2567" s="77"/>
      <c r="TTN2567" s="77"/>
      <c r="TTO2567" s="77"/>
      <c r="TTP2567" s="77"/>
      <c r="TTQ2567" s="77"/>
      <c r="TTR2567" s="77"/>
      <c r="TTS2567" s="77"/>
      <c r="TTT2567" s="77"/>
      <c r="TTU2567" s="77"/>
      <c r="TTV2567" s="77"/>
      <c r="TTW2567" s="77"/>
      <c r="TTX2567" s="77"/>
      <c r="TTY2567" s="77"/>
      <c r="TTZ2567" s="77"/>
      <c r="TUA2567" s="77"/>
      <c r="TUB2567" s="77"/>
      <c r="TUC2567" s="77"/>
      <c r="TUD2567" s="77"/>
      <c r="TUE2567" s="77"/>
      <c r="TUF2567" s="77"/>
      <c r="TUG2567" s="77"/>
      <c r="TUH2567" s="77"/>
      <c r="TUI2567" s="77"/>
      <c r="TUJ2567" s="77"/>
      <c r="TUK2567" s="77"/>
      <c r="TUL2567" s="77"/>
      <c r="TUM2567" s="77"/>
      <c r="TUN2567" s="77"/>
      <c r="TUO2567" s="77"/>
      <c r="TUP2567" s="77"/>
      <c r="TUQ2567" s="77"/>
      <c r="TUR2567" s="77"/>
      <c r="TUS2567" s="77"/>
      <c r="TUT2567" s="77"/>
      <c r="TUU2567" s="77"/>
      <c r="TUV2567" s="77"/>
      <c r="TUW2567" s="77"/>
      <c r="TUX2567" s="77"/>
      <c r="TUY2567" s="77"/>
      <c r="TUZ2567" s="77"/>
      <c r="TVA2567" s="77"/>
      <c r="TVB2567" s="77"/>
      <c r="TVC2567" s="77"/>
      <c r="TVD2567" s="77"/>
      <c r="TVE2567" s="77"/>
      <c r="TVF2567" s="77"/>
      <c r="TVG2567" s="77"/>
      <c r="TVH2567" s="77"/>
      <c r="TVI2567" s="77"/>
      <c r="TVJ2567" s="77"/>
      <c r="TVK2567" s="77"/>
      <c r="TVL2567" s="77"/>
      <c r="TVM2567" s="77"/>
      <c r="TVN2567" s="77"/>
      <c r="TVO2567" s="77"/>
      <c r="TVP2567" s="77"/>
      <c r="TVQ2567" s="77"/>
      <c r="TVR2567" s="77"/>
      <c r="TVS2567" s="77"/>
      <c r="TVT2567" s="77"/>
      <c r="TVU2567" s="77"/>
      <c r="TVV2567" s="77"/>
      <c r="TVW2567" s="77"/>
      <c r="TVX2567" s="77"/>
      <c r="TVY2567" s="77"/>
      <c r="TVZ2567" s="77"/>
      <c r="TWA2567" s="77"/>
      <c r="TWB2567" s="77"/>
      <c r="TWC2567" s="77"/>
      <c r="TWD2567" s="77"/>
      <c r="TWE2567" s="77"/>
      <c r="TWF2567" s="77"/>
      <c r="TWG2567" s="77"/>
      <c r="TWH2567" s="77"/>
      <c r="TWI2567" s="77"/>
      <c r="TWJ2567" s="77"/>
      <c r="TWK2567" s="77"/>
      <c r="TWL2567" s="77"/>
      <c r="TWM2567" s="77"/>
      <c r="TWN2567" s="77"/>
      <c r="TWO2567" s="77"/>
      <c r="TWP2567" s="77"/>
      <c r="TWQ2567" s="77"/>
      <c r="TWR2567" s="77"/>
      <c r="TWS2567" s="77"/>
      <c r="TWT2567" s="77"/>
      <c r="TWU2567" s="77"/>
      <c r="TWV2567" s="77"/>
      <c r="TWW2567" s="77"/>
      <c r="TWX2567" s="77"/>
      <c r="TWY2567" s="77"/>
      <c r="TWZ2567" s="77"/>
      <c r="TXA2567" s="77"/>
      <c r="TXB2567" s="77"/>
      <c r="TXC2567" s="77"/>
      <c r="TXD2567" s="77"/>
      <c r="TXE2567" s="77"/>
      <c r="TXF2567" s="77"/>
      <c r="TXG2567" s="77"/>
      <c r="TXH2567" s="77"/>
      <c r="TXI2567" s="77"/>
      <c r="TXJ2567" s="77"/>
      <c r="TXK2567" s="77"/>
      <c r="TXL2567" s="77"/>
      <c r="TXM2567" s="77"/>
      <c r="TXN2567" s="77"/>
      <c r="TXO2567" s="77"/>
      <c r="TXP2567" s="77"/>
      <c r="TXQ2567" s="77"/>
      <c r="TXR2567" s="77"/>
      <c r="TXS2567" s="77"/>
      <c r="TXT2567" s="77"/>
      <c r="TXU2567" s="77"/>
      <c r="TXV2567" s="77"/>
      <c r="TXW2567" s="77"/>
      <c r="TXX2567" s="77"/>
      <c r="TXY2567" s="77"/>
      <c r="TXZ2567" s="77"/>
      <c r="TYA2567" s="77"/>
      <c r="TYB2567" s="77"/>
      <c r="TYC2567" s="77"/>
      <c r="TYD2567" s="77"/>
      <c r="TYE2567" s="77"/>
      <c r="TYF2567" s="77"/>
      <c r="TYG2567" s="77"/>
      <c r="TYH2567" s="77"/>
      <c r="TYI2567" s="77"/>
      <c r="TYJ2567" s="77"/>
      <c r="TYK2567" s="77"/>
      <c r="TYL2567" s="77"/>
      <c r="TYM2567" s="77"/>
      <c r="TYN2567" s="77"/>
      <c r="TYO2567" s="77"/>
      <c r="TYP2567" s="77"/>
      <c r="TYQ2567" s="77"/>
      <c r="TYR2567" s="77"/>
      <c r="TYS2567" s="77"/>
      <c r="TYT2567" s="77"/>
      <c r="TYU2567" s="77"/>
      <c r="TYV2567" s="77"/>
      <c r="TYW2567" s="77"/>
      <c r="TYX2567" s="77"/>
      <c r="TYY2567" s="77"/>
      <c r="TYZ2567" s="77"/>
      <c r="TZA2567" s="77"/>
      <c r="TZB2567" s="77"/>
      <c r="TZC2567" s="77"/>
      <c r="TZD2567" s="77"/>
      <c r="TZE2567" s="77"/>
      <c r="TZF2567" s="77"/>
      <c r="TZG2567" s="77"/>
      <c r="TZH2567" s="77"/>
      <c r="TZI2567" s="77"/>
      <c r="TZJ2567" s="77"/>
      <c r="TZK2567" s="77"/>
      <c r="TZL2567" s="77"/>
      <c r="TZM2567" s="77"/>
      <c r="TZN2567" s="77"/>
      <c r="TZO2567" s="77"/>
      <c r="TZP2567" s="77"/>
      <c r="TZQ2567" s="77"/>
      <c r="TZR2567" s="77"/>
      <c r="TZS2567" s="77"/>
      <c r="TZT2567" s="77"/>
      <c r="TZU2567" s="77"/>
      <c r="TZV2567" s="77"/>
      <c r="TZW2567" s="77"/>
      <c r="TZX2567" s="77"/>
      <c r="TZY2567" s="77"/>
      <c r="TZZ2567" s="77"/>
      <c r="UAA2567" s="77"/>
      <c r="UAB2567" s="77"/>
      <c r="UAC2567" s="77"/>
      <c r="UAD2567" s="77"/>
      <c r="UAE2567" s="77"/>
      <c r="UAF2567" s="77"/>
      <c r="UAG2567" s="77"/>
      <c r="UAH2567" s="77"/>
      <c r="UAI2567" s="77"/>
      <c r="UAJ2567" s="77"/>
      <c r="UAK2567" s="77"/>
      <c r="UAL2567" s="77"/>
      <c r="UAM2567" s="77"/>
      <c r="UAN2567" s="77"/>
      <c r="UAO2567" s="77"/>
      <c r="UAP2567" s="77"/>
      <c r="UAQ2567" s="77"/>
      <c r="UAR2567" s="77"/>
      <c r="UAS2567" s="77"/>
      <c r="UAT2567" s="77"/>
      <c r="UAU2567" s="77"/>
      <c r="UAV2567" s="77"/>
      <c r="UAW2567" s="77"/>
      <c r="UAX2567" s="77"/>
      <c r="UAY2567" s="77"/>
      <c r="UAZ2567" s="77"/>
      <c r="UBA2567" s="77"/>
      <c r="UBB2567" s="77"/>
      <c r="UBC2567" s="77"/>
      <c r="UBD2567" s="77"/>
      <c r="UBE2567" s="77"/>
      <c r="UBF2567" s="77"/>
      <c r="UBG2567" s="77"/>
      <c r="UBH2567" s="77"/>
      <c r="UBI2567" s="77"/>
      <c r="UBJ2567" s="77"/>
      <c r="UBK2567" s="77"/>
      <c r="UBL2567" s="77"/>
      <c r="UBM2567" s="77"/>
      <c r="UBN2567" s="77"/>
      <c r="UBO2567" s="77"/>
      <c r="UBP2567" s="77"/>
      <c r="UBQ2567" s="77"/>
      <c r="UBR2567" s="77"/>
      <c r="UBS2567" s="77"/>
      <c r="UBT2567" s="77"/>
      <c r="UBU2567" s="77"/>
      <c r="UBV2567" s="77"/>
      <c r="UBW2567" s="77"/>
      <c r="UBX2567" s="77"/>
      <c r="UBY2567" s="77"/>
      <c r="UBZ2567" s="77"/>
      <c r="UCA2567" s="77"/>
      <c r="UCB2567" s="77"/>
      <c r="UCC2567" s="77"/>
      <c r="UCD2567" s="77"/>
      <c r="UCE2567" s="77"/>
      <c r="UCF2567" s="77"/>
      <c r="UCG2567" s="77"/>
      <c r="UCH2567" s="77"/>
      <c r="UCI2567" s="77"/>
      <c r="UCJ2567" s="77"/>
      <c r="UCK2567" s="77"/>
      <c r="UCL2567" s="77"/>
      <c r="UCM2567" s="77"/>
      <c r="UCN2567" s="77"/>
      <c r="UCO2567" s="77"/>
      <c r="UCP2567" s="77"/>
      <c r="UCQ2567" s="77"/>
      <c r="UCR2567" s="77"/>
      <c r="UCS2567" s="77"/>
      <c r="UCT2567" s="77"/>
      <c r="UCU2567" s="77"/>
      <c r="UCV2567" s="77"/>
      <c r="UCW2567" s="77"/>
      <c r="UCX2567" s="77"/>
      <c r="UCY2567" s="77"/>
      <c r="UCZ2567" s="77"/>
      <c r="UDA2567" s="77"/>
      <c r="UDB2567" s="77"/>
      <c r="UDC2567" s="77"/>
      <c r="UDD2567" s="77"/>
      <c r="UDE2567" s="77"/>
      <c r="UDF2567" s="77"/>
      <c r="UDG2567" s="77"/>
      <c r="UDH2567" s="77"/>
      <c r="UDI2567" s="77"/>
      <c r="UDJ2567" s="77"/>
      <c r="UDK2567" s="77"/>
      <c r="UDL2567" s="77"/>
      <c r="UDM2567" s="77"/>
      <c r="UDN2567" s="77"/>
      <c r="UDO2567" s="77"/>
      <c r="UDP2567" s="77"/>
      <c r="UDQ2567" s="77"/>
      <c r="UDR2567" s="77"/>
      <c r="UDS2567" s="77"/>
      <c r="UDT2567" s="77"/>
      <c r="UDU2567" s="77"/>
      <c r="UDV2567" s="77"/>
      <c r="UDW2567" s="77"/>
      <c r="UDX2567" s="77"/>
      <c r="UDY2567" s="77"/>
      <c r="UDZ2567" s="77"/>
      <c r="UEA2567" s="77"/>
      <c r="UEB2567" s="77"/>
      <c r="UEC2567" s="77"/>
      <c r="UED2567" s="77"/>
      <c r="UEE2567" s="77"/>
      <c r="UEF2567" s="77"/>
      <c r="UEG2567" s="77"/>
      <c r="UEH2567" s="77"/>
      <c r="UEI2567" s="77"/>
      <c r="UEJ2567" s="77"/>
      <c r="UEK2567" s="77"/>
      <c r="UEL2567" s="77"/>
      <c r="UEM2567" s="77"/>
      <c r="UEN2567" s="77"/>
      <c r="UEO2567" s="77"/>
      <c r="UEP2567" s="77"/>
      <c r="UEQ2567" s="77"/>
      <c r="UER2567" s="77"/>
      <c r="UES2567" s="77"/>
      <c r="UET2567" s="77"/>
      <c r="UEU2567" s="77"/>
      <c r="UEV2567" s="77"/>
      <c r="UEW2567" s="77"/>
      <c r="UEX2567" s="77"/>
      <c r="UEY2567" s="77"/>
      <c r="UEZ2567" s="77"/>
      <c r="UFA2567" s="77"/>
      <c r="UFB2567" s="77"/>
      <c r="UFC2567" s="77"/>
      <c r="UFD2567" s="77"/>
      <c r="UFE2567" s="77"/>
      <c r="UFF2567" s="77"/>
      <c r="UFG2567" s="77"/>
      <c r="UFH2567" s="77"/>
      <c r="UFI2567" s="77"/>
      <c r="UFJ2567" s="77"/>
      <c r="UFK2567" s="77"/>
      <c r="UFL2567" s="77"/>
      <c r="UFM2567" s="77"/>
      <c r="UFN2567" s="77"/>
      <c r="UFO2567" s="77"/>
      <c r="UFP2567" s="77"/>
      <c r="UFQ2567" s="77"/>
      <c r="UFR2567" s="77"/>
      <c r="UFS2567" s="77"/>
      <c r="UFT2567" s="77"/>
      <c r="UFU2567" s="77"/>
      <c r="UFV2567" s="77"/>
      <c r="UFW2567" s="77"/>
      <c r="UFX2567" s="77"/>
      <c r="UFY2567" s="77"/>
      <c r="UFZ2567" s="77"/>
      <c r="UGA2567" s="77"/>
      <c r="UGB2567" s="77"/>
      <c r="UGC2567" s="77"/>
      <c r="UGD2567" s="77"/>
      <c r="UGE2567" s="77"/>
      <c r="UGF2567" s="77"/>
      <c r="UGG2567" s="77"/>
      <c r="UGH2567" s="77"/>
      <c r="UGI2567" s="77"/>
      <c r="UGJ2567" s="77"/>
      <c r="UGK2567" s="77"/>
      <c r="UGL2567" s="77"/>
      <c r="UGM2567" s="77"/>
      <c r="UGN2567" s="77"/>
      <c r="UGO2567" s="77"/>
      <c r="UGP2567" s="77"/>
      <c r="UGQ2567" s="77"/>
      <c r="UGR2567" s="77"/>
      <c r="UGS2567" s="77"/>
      <c r="UGT2567" s="77"/>
      <c r="UGU2567" s="77"/>
      <c r="UGV2567" s="77"/>
      <c r="UGW2567" s="77"/>
      <c r="UGX2567" s="77"/>
      <c r="UGY2567" s="77"/>
      <c r="UGZ2567" s="77"/>
      <c r="UHA2567" s="77"/>
      <c r="UHB2567" s="77"/>
      <c r="UHC2567" s="77"/>
      <c r="UHD2567" s="77"/>
      <c r="UHE2567" s="77"/>
      <c r="UHF2567" s="77"/>
      <c r="UHG2567" s="77"/>
      <c r="UHH2567" s="77"/>
      <c r="UHI2567" s="77"/>
      <c r="UHJ2567" s="77"/>
      <c r="UHK2567" s="77"/>
      <c r="UHL2567" s="77"/>
      <c r="UHM2567" s="77"/>
      <c r="UHN2567" s="77"/>
      <c r="UHO2567" s="77"/>
      <c r="UHP2567" s="77"/>
      <c r="UHQ2567" s="77"/>
      <c r="UHR2567" s="77"/>
      <c r="UHS2567" s="77"/>
      <c r="UHT2567" s="77"/>
      <c r="UHU2567" s="77"/>
      <c r="UHV2567" s="77"/>
      <c r="UHW2567" s="77"/>
      <c r="UHX2567" s="77"/>
      <c r="UHY2567" s="77"/>
      <c r="UHZ2567" s="77"/>
      <c r="UIA2567" s="77"/>
      <c r="UIB2567" s="77"/>
      <c r="UIC2567" s="77"/>
      <c r="UID2567" s="77"/>
      <c r="UIE2567" s="77"/>
      <c r="UIF2567" s="77"/>
      <c r="UIG2567" s="77"/>
      <c r="UIH2567" s="77"/>
      <c r="UII2567" s="77"/>
      <c r="UIJ2567" s="77"/>
      <c r="UIK2567" s="77"/>
      <c r="UIL2567" s="77"/>
      <c r="UIM2567" s="77"/>
      <c r="UIN2567" s="77"/>
      <c r="UIO2567" s="77"/>
      <c r="UIP2567" s="77"/>
      <c r="UIQ2567" s="77"/>
      <c r="UIR2567" s="77"/>
      <c r="UIS2567" s="77"/>
      <c r="UIT2567" s="77"/>
      <c r="UIU2567" s="77"/>
      <c r="UIV2567" s="77"/>
      <c r="UIW2567" s="77"/>
      <c r="UIX2567" s="77"/>
      <c r="UIY2567" s="77"/>
      <c r="UIZ2567" s="77"/>
      <c r="UJA2567" s="77"/>
      <c r="UJB2567" s="77"/>
      <c r="UJC2567" s="77"/>
      <c r="UJD2567" s="77"/>
      <c r="UJE2567" s="77"/>
      <c r="UJF2567" s="77"/>
      <c r="UJG2567" s="77"/>
      <c r="UJH2567" s="77"/>
      <c r="UJI2567" s="77"/>
      <c r="UJJ2567" s="77"/>
      <c r="UJK2567" s="77"/>
      <c r="UJL2567" s="77"/>
      <c r="UJM2567" s="77"/>
      <c r="UJN2567" s="77"/>
      <c r="UJO2567" s="77"/>
      <c r="UJP2567" s="77"/>
      <c r="UJQ2567" s="77"/>
      <c r="UJR2567" s="77"/>
      <c r="UJS2567" s="77"/>
      <c r="UJT2567" s="77"/>
      <c r="UJU2567" s="77"/>
      <c r="UJV2567" s="77"/>
      <c r="UJW2567" s="77"/>
      <c r="UJX2567" s="77"/>
      <c r="UJY2567" s="77"/>
      <c r="UJZ2567" s="77"/>
      <c r="UKA2567" s="77"/>
      <c r="UKB2567" s="77"/>
      <c r="UKC2567" s="77"/>
      <c r="UKD2567" s="77"/>
      <c r="UKE2567" s="77"/>
      <c r="UKF2567" s="77"/>
      <c r="UKG2567" s="77"/>
      <c r="UKH2567" s="77"/>
      <c r="UKI2567" s="77"/>
      <c r="UKJ2567" s="77"/>
      <c r="UKK2567" s="77"/>
      <c r="UKL2567" s="77"/>
      <c r="UKM2567" s="77"/>
      <c r="UKN2567" s="77"/>
      <c r="UKO2567" s="77"/>
      <c r="UKP2567" s="77"/>
      <c r="UKQ2567" s="77"/>
      <c r="UKR2567" s="77"/>
      <c r="UKS2567" s="77"/>
      <c r="UKT2567" s="77"/>
      <c r="UKU2567" s="77"/>
      <c r="UKV2567" s="77"/>
      <c r="UKW2567" s="77"/>
      <c r="UKX2567" s="77"/>
      <c r="UKY2567" s="77"/>
      <c r="UKZ2567" s="77"/>
      <c r="ULA2567" s="77"/>
      <c r="ULB2567" s="77"/>
      <c r="ULC2567" s="77"/>
      <c r="ULD2567" s="77"/>
      <c r="ULE2567" s="77"/>
      <c r="ULF2567" s="77"/>
      <c r="ULG2567" s="77"/>
      <c r="ULH2567" s="77"/>
      <c r="ULI2567" s="77"/>
      <c r="ULJ2567" s="77"/>
      <c r="ULK2567" s="77"/>
      <c r="ULL2567" s="77"/>
      <c r="ULM2567" s="77"/>
      <c r="ULN2567" s="77"/>
      <c r="ULO2567" s="77"/>
      <c r="ULP2567" s="77"/>
      <c r="ULQ2567" s="77"/>
      <c r="ULR2567" s="77"/>
      <c r="ULS2567" s="77"/>
      <c r="ULT2567" s="77"/>
      <c r="ULU2567" s="77"/>
      <c r="ULV2567" s="77"/>
      <c r="ULW2567" s="77"/>
      <c r="ULX2567" s="77"/>
      <c r="ULY2567" s="77"/>
      <c r="ULZ2567" s="77"/>
      <c r="UMA2567" s="77"/>
      <c r="UMB2567" s="77"/>
      <c r="UMC2567" s="77"/>
      <c r="UMD2567" s="77"/>
      <c r="UME2567" s="77"/>
      <c r="UMF2567" s="77"/>
      <c r="UMG2567" s="77"/>
      <c r="UMH2567" s="77"/>
      <c r="UMI2567" s="77"/>
      <c r="UMJ2567" s="77"/>
      <c r="UMK2567" s="77"/>
      <c r="UML2567" s="77"/>
      <c r="UMM2567" s="77"/>
      <c r="UMN2567" s="77"/>
      <c r="UMO2567" s="77"/>
      <c r="UMP2567" s="77"/>
      <c r="UMQ2567" s="77"/>
      <c r="UMR2567" s="77"/>
      <c r="UMS2567" s="77"/>
      <c r="UMT2567" s="77"/>
      <c r="UMU2567" s="77"/>
      <c r="UMV2567" s="77"/>
      <c r="UMW2567" s="77"/>
      <c r="UMX2567" s="77"/>
      <c r="UMY2567" s="77"/>
      <c r="UMZ2567" s="77"/>
      <c r="UNA2567" s="77"/>
      <c r="UNB2567" s="77"/>
      <c r="UNC2567" s="77"/>
      <c r="UND2567" s="77"/>
      <c r="UNE2567" s="77"/>
      <c r="UNF2567" s="77"/>
      <c r="UNG2567" s="77"/>
      <c r="UNH2567" s="77"/>
      <c r="UNI2567" s="77"/>
      <c r="UNJ2567" s="77"/>
      <c r="UNK2567" s="77"/>
      <c r="UNL2567" s="77"/>
      <c r="UNM2567" s="77"/>
      <c r="UNN2567" s="77"/>
      <c r="UNO2567" s="77"/>
      <c r="UNP2567" s="77"/>
      <c r="UNQ2567" s="77"/>
      <c r="UNR2567" s="77"/>
      <c r="UNS2567" s="77"/>
      <c r="UNT2567" s="77"/>
      <c r="UNU2567" s="77"/>
      <c r="UNV2567" s="77"/>
      <c r="UNW2567" s="77"/>
      <c r="UNX2567" s="77"/>
      <c r="UNY2567" s="77"/>
      <c r="UNZ2567" s="77"/>
      <c r="UOA2567" s="77"/>
      <c r="UOB2567" s="77"/>
      <c r="UOC2567" s="77"/>
      <c r="UOD2567" s="77"/>
      <c r="UOE2567" s="77"/>
      <c r="UOF2567" s="77"/>
      <c r="UOG2567" s="77"/>
      <c r="UOH2567" s="77"/>
      <c r="UOI2567" s="77"/>
      <c r="UOJ2567" s="77"/>
      <c r="UOK2567" s="77"/>
      <c r="UOL2567" s="77"/>
      <c r="UOM2567" s="77"/>
      <c r="UON2567" s="77"/>
      <c r="UOO2567" s="77"/>
      <c r="UOP2567" s="77"/>
      <c r="UOQ2567" s="77"/>
      <c r="UOR2567" s="77"/>
      <c r="UOS2567" s="77"/>
      <c r="UOT2567" s="77"/>
      <c r="UOU2567" s="77"/>
      <c r="UOV2567" s="77"/>
      <c r="UOW2567" s="77"/>
      <c r="UOX2567" s="77"/>
      <c r="UOY2567" s="77"/>
      <c r="UOZ2567" s="77"/>
      <c r="UPA2567" s="77"/>
      <c r="UPB2567" s="77"/>
      <c r="UPC2567" s="77"/>
      <c r="UPD2567" s="77"/>
      <c r="UPE2567" s="77"/>
      <c r="UPF2567" s="77"/>
      <c r="UPG2567" s="77"/>
      <c r="UPH2567" s="77"/>
      <c r="UPI2567" s="77"/>
      <c r="UPJ2567" s="77"/>
      <c r="UPK2567" s="77"/>
      <c r="UPL2567" s="77"/>
      <c r="UPM2567" s="77"/>
      <c r="UPN2567" s="77"/>
      <c r="UPO2567" s="77"/>
      <c r="UPP2567" s="77"/>
      <c r="UPQ2567" s="77"/>
      <c r="UPR2567" s="77"/>
      <c r="UPS2567" s="77"/>
      <c r="UPT2567" s="77"/>
      <c r="UPU2567" s="77"/>
      <c r="UPV2567" s="77"/>
      <c r="UPW2567" s="77"/>
      <c r="UPX2567" s="77"/>
      <c r="UPY2567" s="77"/>
      <c r="UPZ2567" s="77"/>
      <c r="UQA2567" s="77"/>
      <c r="UQB2567" s="77"/>
      <c r="UQC2567" s="77"/>
      <c r="UQD2567" s="77"/>
      <c r="UQE2567" s="77"/>
      <c r="UQF2567" s="77"/>
      <c r="UQG2567" s="77"/>
      <c r="UQH2567" s="77"/>
      <c r="UQI2567" s="77"/>
      <c r="UQJ2567" s="77"/>
      <c r="UQK2567" s="77"/>
      <c r="UQL2567" s="77"/>
      <c r="UQM2567" s="77"/>
      <c r="UQN2567" s="77"/>
      <c r="UQO2567" s="77"/>
      <c r="UQP2567" s="77"/>
      <c r="UQQ2567" s="77"/>
      <c r="UQR2567" s="77"/>
      <c r="UQS2567" s="77"/>
      <c r="UQT2567" s="77"/>
      <c r="UQU2567" s="77"/>
      <c r="UQV2567" s="77"/>
      <c r="UQW2567" s="77"/>
      <c r="UQX2567" s="77"/>
      <c r="UQY2567" s="77"/>
      <c r="UQZ2567" s="77"/>
      <c r="URA2567" s="77"/>
      <c r="URB2567" s="77"/>
      <c r="URC2567" s="77"/>
      <c r="URD2567" s="77"/>
      <c r="URE2567" s="77"/>
      <c r="URF2567" s="77"/>
      <c r="URG2567" s="77"/>
      <c r="URH2567" s="77"/>
      <c r="URI2567" s="77"/>
      <c r="URJ2567" s="77"/>
      <c r="URK2567" s="77"/>
      <c r="URL2567" s="77"/>
      <c r="URM2567" s="77"/>
      <c r="URN2567" s="77"/>
      <c r="URO2567" s="77"/>
      <c r="URP2567" s="77"/>
      <c r="URQ2567" s="77"/>
      <c r="URR2567" s="77"/>
      <c r="URS2567" s="77"/>
      <c r="URT2567" s="77"/>
      <c r="URU2567" s="77"/>
      <c r="URV2567" s="77"/>
      <c r="URW2567" s="77"/>
      <c r="URX2567" s="77"/>
      <c r="URY2567" s="77"/>
      <c r="URZ2567" s="77"/>
      <c r="USA2567" s="77"/>
      <c r="USB2567" s="77"/>
      <c r="USC2567" s="77"/>
      <c r="USD2567" s="77"/>
      <c r="USE2567" s="77"/>
      <c r="USF2567" s="77"/>
      <c r="USG2567" s="77"/>
      <c r="USH2567" s="77"/>
      <c r="USI2567" s="77"/>
      <c r="USJ2567" s="77"/>
      <c r="USK2567" s="77"/>
      <c r="USL2567" s="77"/>
      <c r="USM2567" s="77"/>
      <c r="USN2567" s="77"/>
      <c r="USO2567" s="77"/>
      <c r="USP2567" s="77"/>
      <c r="USQ2567" s="77"/>
      <c r="USR2567" s="77"/>
      <c r="USS2567" s="77"/>
      <c r="UST2567" s="77"/>
      <c r="USU2567" s="77"/>
      <c r="USV2567" s="77"/>
      <c r="USW2567" s="77"/>
      <c r="USX2567" s="77"/>
      <c r="USY2567" s="77"/>
      <c r="USZ2567" s="77"/>
      <c r="UTA2567" s="77"/>
      <c r="UTB2567" s="77"/>
      <c r="UTC2567" s="77"/>
      <c r="UTD2567" s="77"/>
      <c r="UTE2567" s="77"/>
      <c r="UTF2567" s="77"/>
      <c r="UTG2567" s="77"/>
      <c r="UTH2567" s="77"/>
      <c r="UTI2567" s="77"/>
      <c r="UTJ2567" s="77"/>
      <c r="UTK2567" s="77"/>
      <c r="UTL2567" s="77"/>
      <c r="UTM2567" s="77"/>
      <c r="UTN2567" s="77"/>
      <c r="UTO2567" s="77"/>
      <c r="UTP2567" s="77"/>
      <c r="UTQ2567" s="77"/>
      <c r="UTR2567" s="77"/>
      <c r="UTS2567" s="77"/>
      <c r="UTT2567" s="77"/>
      <c r="UTU2567" s="77"/>
      <c r="UTV2567" s="77"/>
      <c r="UTW2567" s="77"/>
      <c r="UTX2567" s="77"/>
      <c r="UTY2567" s="77"/>
      <c r="UTZ2567" s="77"/>
      <c r="UUA2567" s="77"/>
      <c r="UUB2567" s="77"/>
      <c r="UUC2567" s="77"/>
      <c r="UUD2567" s="77"/>
      <c r="UUE2567" s="77"/>
      <c r="UUF2567" s="77"/>
      <c r="UUG2567" s="77"/>
      <c r="UUH2567" s="77"/>
      <c r="UUI2567" s="77"/>
      <c r="UUJ2567" s="77"/>
      <c r="UUK2567" s="77"/>
      <c r="UUL2567" s="77"/>
      <c r="UUM2567" s="77"/>
      <c r="UUN2567" s="77"/>
      <c r="UUO2567" s="77"/>
      <c r="UUP2567" s="77"/>
      <c r="UUQ2567" s="77"/>
      <c r="UUR2567" s="77"/>
      <c r="UUS2567" s="77"/>
      <c r="UUT2567" s="77"/>
      <c r="UUU2567" s="77"/>
      <c r="UUV2567" s="77"/>
      <c r="UUW2567" s="77"/>
      <c r="UUX2567" s="77"/>
      <c r="UUY2567" s="77"/>
      <c r="UUZ2567" s="77"/>
      <c r="UVA2567" s="77"/>
      <c r="UVB2567" s="77"/>
      <c r="UVC2567" s="77"/>
      <c r="UVD2567" s="77"/>
      <c r="UVE2567" s="77"/>
      <c r="UVF2567" s="77"/>
      <c r="UVG2567" s="77"/>
      <c r="UVH2567" s="77"/>
      <c r="UVI2567" s="77"/>
      <c r="UVJ2567" s="77"/>
      <c r="UVK2567" s="77"/>
      <c r="UVL2567" s="77"/>
      <c r="UVM2567" s="77"/>
      <c r="UVN2567" s="77"/>
      <c r="UVO2567" s="77"/>
      <c r="UVP2567" s="77"/>
      <c r="UVQ2567" s="77"/>
      <c r="UVR2567" s="77"/>
      <c r="UVS2567" s="77"/>
      <c r="UVT2567" s="77"/>
      <c r="UVU2567" s="77"/>
      <c r="UVV2567" s="77"/>
      <c r="UVW2567" s="77"/>
      <c r="UVX2567" s="77"/>
      <c r="UVY2567" s="77"/>
      <c r="UVZ2567" s="77"/>
      <c r="UWA2567" s="77"/>
      <c r="UWB2567" s="77"/>
      <c r="UWC2567" s="77"/>
      <c r="UWD2567" s="77"/>
      <c r="UWE2567" s="77"/>
      <c r="UWF2567" s="77"/>
      <c r="UWG2567" s="77"/>
      <c r="UWH2567" s="77"/>
      <c r="UWI2567" s="77"/>
      <c r="UWJ2567" s="77"/>
      <c r="UWK2567" s="77"/>
      <c r="UWL2567" s="77"/>
      <c r="UWM2567" s="77"/>
      <c r="UWN2567" s="77"/>
      <c r="UWO2567" s="77"/>
      <c r="UWP2567" s="77"/>
      <c r="UWQ2567" s="77"/>
      <c r="UWR2567" s="77"/>
      <c r="UWS2567" s="77"/>
      <c r="UWT2567" s="77"/>
      <c r="UWU2567" s="77"/>
      <c r="UWV2567" s="77"/>
      <c r="UWW2567" s="77"/>
      <c r="UWX2567" s="77"/>
      <c r="UWY2567" s="77"/>
      <c r="UWZ2567" s="77"/>
      <c r="UXA2567" s="77"/>
      <c r="UXB2567" s="77"/>
      <c r="UXC2567" s="77"/>
      <c r="UXD2567" s="77"/>
      <c r="UXE2567" s="77"/>
      <c r="UXF2567" s="77"/>
      <c r="UXG2567" s="77"/>
      <c r="UXH2567" s="77"/>
      <c r="UXI2567" s="77"/>
      <c r="UXJ2567" s="77"/>
      <c r="UXK2567" s="77"/>
      <c r="UXL2567" s="77"/>
      <c r="UXM2567" s="77"/>
      <c r="UXN2567" s="77"/>
      <c r="UXO2567" s="77"/>
      <c r="UXP2567" s="77"/>
      <c r="UXQ2567" s="77"/>
      <c r="UXR2567" s="77"/>
      <c r="UXS2567" s="77"/>
      <c r="UXT2567" s="77"/>
      <c r="UXU2567" s="77"/>
      <c r="UXV2567" s="77"/>
      <c r="UXW2567" s="77"/>
      <c r="UXX2567" s="77"/>
      <c r="UXY2567" s="77"/>
      <c r="UXZ2567" s="77"/>
      <c r="UYA2567" s="77"/>
      <c r="UYB2567" s="77"/>
      <c r="UYC2567" s="77"/>
      <c r="UYD2567" s="77"/>
      <c r="UYE2567" s="77"/>
      <c r="UYF2567" s="77"/>
      <c r="UYG2567" s="77"/>
      <c r="UYH2567" s="77"/>
      <c r="UYI2567" s="77"/>
      <c r="UYJ2567" s="77"/>
      <c r="UYK2567" s="77"/>
      <c r="UYL2567" s="77"/>
      <c r="UYM2567" s="77"/>
      <c r="UYN2567" s="77"/>
      <c r="UYO2567" s="77"/>
      <c r="UYP2567" s="77"/>
      <c r="UYQ2567" s="77"/>
      <c r="UYR2567" s="77"/>
      <c r="UYS2567" s="77"/>
      <c r="UYT2567" s="77"/>
      <c r="UYU2567" s="77"/>
      <c r="UYV2567" s="77"/>
      <c r="UYW2567" s="77"/>
      <c r="UYX2567" s="77"/>
      <c r="UYY2567" s="77"/>
      <c r="UYZ2567" s="77"/>
      <c r="UZA2567" s="77"/>
      <c r="UZB2567" s="77"/>
      <c r="UZC2567" s="77"/>
      <c r="UZD2567" s="77"/>
      <c r="UZE2567" s="77"/>
      <c r="UZF2567" s="77"/>
      <c r="UZG2567" s="77"/>
      <c r="UZH2567" s="77"/>
      <c r="UZI2567" s="77"/>
      <c r="UZJ2567" s="77"/>
      <c r="UZK2567" s="77"/>
      <c r="UZL2567" s="77"/>
      <c r="UZM2567" s="77"/>
      <c r="UZN2567" s="77"/>
      <c r="UZO2567" s="77"/>
      <c r="UZP2567" s="77"/>
      <c r="UZQ2567" s="77"/>
      <c r="UZR2567" s="77"/>
      <c r="UZS2567" s="77"/>
      <c r="UZT2567" s="77"/>
      <c r="UZU2567" s="77"/>
      <c r="UZV2567" s="77"/>
      <c r="UZW2567" s="77"/>
      <c r="UZX2567" s="77"/>
      <c r="UZY2567" s="77"/>
      <c r="UZZ2567" s="77"/>
      <c r="VAA2567" s="77"/>
      <c r="VAB2567" s="77"/>
      <c r="VAC2567" s="77"/>
      <c r="VAD2567" s="77"/>
      <c r="VAE2567" s="77"/>
      <c r="VAF2567" s="77"/>
      <c r="VAG2567" s="77"/>
      <c r="VAH2567" s="77"/>
      <c r="VAI2567" s="77"/>
      <c r="VAJ2567" s="77"/>
      <c r="VAK2567" s="77"/>
      <c r="VAL2567" s="77"/>
      <c r="VAM2567" s="77"/>
      <c r="VAN2567" s="77"/>
      <c r="VAO2567" s="77"/>
      <c r="VAP2567" s="77"/>
      <c r="VAQ2567" s="77"/>
      <c r="VAR2567" s="77"/>
      <c r="VAS2567" s="77"/>
      <c r="VAT2567" s="77"/>
      <c r="VAU2567" s="77"/>
      <c r="VAV2567" s="77"/>
      <c r="VAW2567" s="77"/>
      <c r="VAX2567" s="77"/>
      <c r="VAY2567" s="77"/>
      <c r="VAZ2567" s="77"/>
      <c r="VBA2567" s="77"/>
      <c r="VBB2567" s="77"/>
      <c r="VBC2567" s="77"/>
      <c r="VBD2567" s="77"/>
      <c r="VBE2567" s="77"/>
      <c r="VBF2567" s="77"/>
      <c r="VBG2567" s="77"/>
      <c r="VBH2567" s="77"/>
      <c r="VBI2567" s="77"/>
      <c r="VBJ2567" s="77"/>
      <c r="VBK2567" s="77"/>
      <c r="VBL2567" s="77"/>
      <c r="VBM2567" s="77"/>
      <c r="VBN2567" s="77"/>
      <c r="VBO2567" s="77"/>
      <c r="VBP2567" s="77"/>
      <c r="VBQ2567" s="77"/>
      <c r="VBR2567" s="77"/>
      <c r="VBS2567" s="77"/>
      <c r="VBT2567" s="77"/>
      <c r="VBU2567" s="77"/>
      <c r="VBV2567" s="77"/>
      <c r="VBW2567" s="77"/>
      <c r="VBX2567" s="77"/>
      <c r="VBY2567" s="77"/>
      <c r="VBZ2567" s="77"/>
      <c r="VCA2567" s="77"/>
      <c r="VCB2567" s="77"/>
      <c r="VCC2567" s="77"/>
      <c r="VCD2567" s="77"/>
      <c r="VCE2567" s="77"/>
      <c r="VCF2567" s="77"/>
      <c r="VCG2567" s="77"/>
      <c r="VCH2567" s="77"/>
      <c r="VCI2567" s="77"/>
      <c r="VCJ2567" s="77"/>
      <c r="VCK2567" s="77"/>
      <c r="VCL2567" s="77"/>
      <c r="VCM2567" s="77"/>
      <c r="VCN2567" s="77"/>
      <c r="VCO2567" s="77"/>
      <c r="VCP2567" s="77"/>
      <c r="VCQ2567" s="77"/>
      <c r="VCR2567" s="77"/>
      <c r="VCS2567" s="77"/>
      <c r="VCT2567" s="77"/>
      <c r="VCU2567" s="77"/>
      <c r="VCV2567" s="77"/>
      <c r="VCW2567" s="77"/>
      <c r="VCX2567" s="77"/>
      <c r="VCY2567" s="77"/>
      <c r="VCZ2567" s="77"/>
      <c r="VDA2567" s="77"/>
      <c r="VDB2567" s="77"/>
      <c r="VDC2567" s="77"/>
      <c r="VDD2567" s="77"/>
      <c r="VDE2567" s="77"/>
      <c r="VDF2567" s="77"/>
      <c r="VDG2567" s="77"/>
      <c r="VDH2567" s="77"/>
      <c r="VDI2567" s="77"/>
      <c r="VDJ2567" s="77"/>
      <c r="VDK2567" s="77"/>
      <c r="VDL2567" s="77"/>
      <c r="VDM2567" s="77"/>
      <c r="VDN2567" s="77"/>
      <c r="VDO2567" s="77"/>
      <c r="VDP2567" s="77"/>
      <c r="VDQ2567" s="77"/>
      <c r="VDR2567" s="77"/>
      <c r="VDS2567" s="77"/>
      <c r="VDT2567" s="77"/>
      <c r="VDU2567" s="77"/>
      <c r="VDV2567" s="77"/>
      <c r="VDW2567" s="77"/>
      <c r="VDX2567" s="77"/>
      <c r="VDY2567" s="77"/>
      <c r="VDZ2567" s="77"/>
      <c r="VEA2567" s="77"/>
      <c r="VEB2567" s="77"/>
      <c r="VEC2567" s="77"/>
      <c r="VED2567" s="77"/>
      <c r="VEE2567" s="77"/>
      <c r="VEF2567" s="77"/>
      <c r="VEG2567" s="77"/>
      <c r="VEH2567" s="77"/>
      <c r="VEI2567" s="77"/>
      <c r="VEJ2567" s="77"/>
      <c r="VEK2567" s="77"/>
      <c r="VEL2567" s="77"/>
      <c r="VEM2567" s="77"/>
      <c r="VEN2567" s="77"/>
      <c r="VEO2567" s="77"/>
      <c r="VEP2567" s="77"/>
      <c r="VEQ2567" s="77"/>
      <c r="VER2567" s="77"/>
      <c r="VES2567" s="77"/>
      <c r="VET2567" s="77"/>
      <c r="VEU2567" s="77"/>
      <c r="VEV2567" s="77"/>
      <c r="VEW2567" s="77"/>
      <c r="VEX2567" s="77"/>
      <c r="VEY2567" s="77"/>
      <c r="VEZ2567" s="77"/>
      <c r="VFA2567" s="77"/>
      <c r="VFB2567" s="77"/>
      <c r="VFC2567" s="77"/>
      <c r="VFD2567" s="77"/>
      <c r="VFE2567" s="77"/>
      <c r="VFF2567" s="77"/>
      <c r="VFG2567" s="77"/>
      <c r="VFH2567" s="77"/>
      <c r="VFI2567" s="77"/>
      <c r="VFJ2567" s="77"/>
      <c r="VFK2567" s="77"/>
      <c r="VFL2567" s="77"/>
      <c r="VFM2567" s="77"/>
      <c r="VFN2567" s="77"/>
      <c r="VFO2567" s="77"/>
      <c r="VFP2567" s="77"/>
      <c r="VFQ2567" s="77"/>
      <c r="VFR2567" s="77"/>
      <c r="VFS2567" s="77"/>
      <c r="VFT2567" s="77"/>
      <c r="VFU2567" s="77"/>
      <c r="VFV2567" s="77"/>
      <c r="VFW2567" s="77"/>
      <c r="VFX2567" s="77"/>
      <c r="VFY2567" s="77"/>
      <c r="VFZ2567" s="77"/>
      <c r="VGA2567" s="77"/>
      <c r="VGB2567" s="77"/>
      <c r="VGC2567" s="77"/>
      <c r="VGD2567" s="77"/>
      <c r="VGE2567" s="77"/>
      <c r="VGF2567" s="77"/>
      <c r="VGG2567" s="77"/>
      <c r="VGH2567" s="77"/>
      <c r="VGI2567" s="77"/>
      <c r="VGJ2567" s="77"/>
      <c r="VGK2567" s="77"/>
      <c r="VGL2567" s="77"/>
      <c r="VGM2567" s="77"/>
      <c r="VGN2567" s="77"/>
      <c r="VGO2567" s="77"/>
      <c r="VGP2567" s="77"/>
      <c r="VGQ2567" s="77"/>
      <c r="VGR2567" s="77"/>
      <c r="VGS2567" s="77"/>
      <c r="VGT2567" s="77"/>
      <c r="VGU2567" s="77"/>
      <c r="VGV2567" s="77"/>
      <c r="VGW2567" s="77"/>
      <c r="VGX2567" s="77"/>
      <c r="VGY2567" s="77"/>
      <c r="VGZ2567" s="77"/>
      <c r="VHA2567" s="77"/>
      <c r="VHB2567" s="77"/>
      <c r="VHC2567" s="77"/>
      <c r="VHD2567" s="77"/>
      <c r="VHE2567" s="77"/>
      <c r="VHF2567" s="77"/>
      <c r="VHG2567" s="77"/>
      <c r="VHH2567" s="77"/>
      <c r="VHI2567" s="77"/>
      <c r="VHJ2567" s="77"/>
      <c r="VHK2567" s="77"/>
      <c r="VHL2567" s="77"/>
      <c r="VHM2567" s="77"/>
      <c r="VHN2567" s="77"/>
      <c r="VHO2567" s="77"/>
      <c r="VHP2567" s="77"/>
      <c r="VHQ2567" s="77"/>
      <c r="VHR2567" s="77"/>
      <c r="VHS2567" s="77"/>
      <c r="VHT2567" s="77"/>
      <c r="VHU2567" s="77"/>
      <c r="VHV2567" s="77"/>
      <c r="VHW2567" s="77"/>
      <c r="VHX2567" s="77"/>
      <c r="VHY2567" s="77"/>
      <c r="VHZ2567" s="77"/>
      <c r="VIA2567" s="77"/>
      <c r="VIB2567" s="77"/>
      <c r="VIC2567" s="77"/>
      <c r="VID2567" s="77"/>
      <c r="VIE2567" s="77"/>
      <c r="VIF2567" s="77"/>
      <c r="VIG2567" s="77"/>
      <c r="VIH2567" s="77"/>
      <c r="VII2567" s="77"/>
      <c r="VIJ2567" s="77"/>
      <c r="VIK2567" s="77"/>
      <c r="VIL2567" s="77"/>
      <c r="VIM2567" s="77"/>
      <c r="VIN2567" s="77"/>
      <c r="VIO2567" s="77"/>
      <c r="VIP2567" s="77"/>
      <c r="VIQ2567" s="77"/>
      <c r="VIR2567" s="77"/>
      <c r="VIS2567" s="77"/>
      <c r="VIT2567" s="77"/>
      <c r="VIU2567" s="77"/>
      <c r="VIV2567" s="77"/>
      <c r="VIW2567" s="77"/>
      <c r="VIX2567" s="77"/>
      <c r="VIY2567" s="77"/>
      <c r="VIZ2567" s="77"/>
      <c r="VJA2567" s="77"/>
      <c r="VJB2567" s="77"/>
      <c r="VJC2567" s="77"/>
      <c r="VJD2567" s="77"/>
      <c r="VJE2567" s="77"/>
      <c r="VJF2567" s="77"/>
      <c r="VJG2567" s="77"/>
      <c r="VJH2567" s="77"/>
      <c r="VJI2567" s="77"/>
      <c r="VJJ2567" s="77"/>
      <c r="VJK2567" s="77"/>
      <c r="VJL2567" s="77"/>
      <c r="VJM2567" s="77"/>
      <c r="VJN2567" s="77"/>
      <c r="VJO2567" s="77"/>
      <c r="VJP2567" s="77"/>
      <c r="VJQ2567" s="77"/>
      <c r="VJR2567" s="77"/>
      <c r="VJS2567" s="77"/>
      <c r="VJT2567" s="77"/>
      <c r="VJU2567" s="77"/>
      <c r="VJV2567" s="77"/>
      <c r="VJW2567" s="77"/>
      <c r="VJX2567" s="77"/>
      <c r="VJY2567" s="77"/>
      <c r="VJZ2567" s="77"/>
      <c r="VKA2567" s="77"/>
      <c r="VKB2567" s="77"/>
      <c r="VKC2567" s="77"/>
      <c r="VKD2567" s="77"/>
      <c r="VKE2567" s="77"/>
      <c r="VKF2567" s="77"/>
      <c r="VKG2567" s="77"/>
      <c r="VKH2567" s="77"/>
      <c r="VKI2567" s="77"/>
      <c r="VKJ2567" s="77"/>
      <c r="VKK2567" s="77"/>
      <c r="VKL2567" s="77"/>
      <c r="VKM2567" s="77"/>
      <c r="VKN2567" s="77"/>
      <c r="VKO2567" s="77"/>
      <c r="VKP2567" s="77"/>
      <c r="VKQ2567" s="77"/>
      <c r="VKR2567" s="77"/>
      <c r="VKS2567" s="77"/>
      <c r="VKT2567" s="77"/>
      <c r="VKU2567" s="77"/>
      <c r="VKV2567" s="77"/>
      <c r="VKW2567" s="77"/>
      <c r="VKX2567" s="77"/>
      <c r="VKY2567" s="77"/>
      <c r="VKZ2567" s="77"/>
      <c r="VLA2567" s="77"/>
      <c r="VLB2567" s="77"/>
      <c r="VLC2567" s="77"/>
      <c r="VLD2567" s="77"/>
      <c r="VLE2567" s="77"/>
      <c r="VLF2567" s="77"/>
      <c r="VLG2567" s="77"/>
      <c r="VLH2567" s="77"/>
      <c r="VLI2567" s="77"/>
      <c r="VLJ2567" s="77"/>
      <c r="VLK2567" s="77"/>
      <c r="VLL2567" s="77"/>
      <c r="VLM2567" s="77"/>
      <c r="VLN2567" s="77"/>
      <c r="VLO2567" s="77"/>
      <c r="VLP2567" s="77"/>
      <c r="VLQ2567" s="77"/>
      <c r="VLR2567" s="77"/>
      <c r="VLS2567" s="77"/>
      <c r="VLT2567" s="77"/>
      <c r="VLU2567" s="77"/>
      <c r="VLV2567" s="77"/>
      <c r="VLW2567" s="77"/>
      <c r="VLX2567" s="77"/>
      <c r="VLY2567" s="77"/>
      <c r="VLZ2567" s="77"/>
      <c r="VMA2567" s="77"/>
      <c r="VMB2567" s="77"/>
      <c r="VMC2567" s="77"/>
      <c r="VMD2567" s="77"/>
      <c r="VME2567" s="77"/>
      <c r="VMF2567" s="77"/>
      <c r="VMG2567" s="77"/>
      <c r="VMH2567" s="77"/>
      <c r="VMI2567" s="77"/>
      <c r="VMJ2567" s="77"/>
      <c r="VMK2567" s="77"/>
      <c r="VML2567" s="77"/>
      <c r="VMM2567" s="77"/>
      <c r="VMN2567" s="77"/>
      <c r="VMO2567" s="77"/>
      <c r="VMP2567" s="77"/>
      <c r="VMQ2567" s="77"/>
      <c r="VMR2567" s="77"/>
      <c r="VMS2567" s="77"/>
      <c r="VMT2567" s="77"/>
      <c r="VMU2567" s="77"/>
      <c r="VMV2567" s="77"/>
      <c r="VMW2567" s="77"/>
      <c r="VMX2567" s="77"/>
      <c r="VMY2567" s="77"/>
      <c r="VMZ2567" s="77"/>
      <c r="VNA2567" s="77"/>
      <c r="VNB2567" s="77"/>
      <c r="VNC2567" s="77"/>
      <c r="VND2567" s="77"/>
      <c r="VNE2567" s="77"/>
      <c r="VNF2567" s="77"/>
      <c r="VNG2567" s="77"/>
      <c r="VNH2567" s="77"/>
      <c r="VNI2567" s="77"/>
      <c r="VNJ2567" s="77"/>
      <c r="VNK2567" s="77"/>
      <c r="VNL2567" s="77"/>
      <c r="VNM2567" s="77"/>
      <c r="VNN2567" s="77"/>
      <c r="VNO2567" s="77"/>
      <c r="VNP2567" s="77"/>
      <c r="VNQ2567" s="77"/>
      <c r="VNR2567" s="77"/>
      <c r="VNS2567" s="77"/>
      <c r="VNT2567" s="77"/>
      <c r="VNU2567" s="77"/>
      <c r="VNV2567" s="77"/>
      <c r="VNW2567" s="77"/>
      <c r="VNX2567" s="77"/>
      <c r="VNY2567" s="77"/>
      <c r="VNZ2567" s="77"/>
      <c r="VOA2567" s="77"/>
      <c r="VOB2567" s="77"/>
      <c r="VOC2567" s="77"/>
      <c r="VOD2567" s="77"/>
      <c r="VOE2567" s="77"/>
      <c r="VOF2567" s="77"/>
      <c r="VOG2567" s="77"/>
      <c r="VOH2567" s="77"/>
      <c r="VOI2567" s="77"/>
      <c r="VOJ2567" s="77"/>
      <c r="VOK2567" s="77"/>
      <c r="VOL2567" s="77"/>
      <c r="VOM2567" s="77"/>
      <c r="VON2567" s="77"/>
      <c r="VOO2567" s="77"/>
      <c r="VOP2567" s="77"/>
      <c r="VOQ2567" s="77"/>
      <c r="VOR2567" s="77"/>
      <c r="VOS2567" s="77"/>
      <c r="VOT2567" s="77"/>
      <c r="VOU2567" s="77"/>
      <c r="VOV2567" s="77"/>
      <c r="VOW2567" s="77"/>
      <c r="VOX2567" s="77"/>
      <c r="VOY2567" s="77"/>
      <c r="VOZ2567" s="77"/>
      <c r="VPA2567" s="77"/>
      <c r="VPB2567" s="77"/>
      <c r="VPC2567" s="77"/>
      <c r="VPD2567" s="77"/>
      <c r="VPE2567" s="77"/>
      <c r="VPF2567" s="77"/>
      <c r="VPG2567" s="77"/>
      <c r="VPH2567" s="77"/>
      <c r="VPI2567" s="77"/>
      <c r="VPJ2567" s="77"/>
      <c r="VPK2567" s="77"/>
      <c r="VPL2567" s="77"/>
      <c r="VPM2567" s="77"/>
      <c r="VPN2567" s="77"/>
      <c r="VPO2567" s="77"/>
      <c r="VPP2567" s="77"/>
      <c r="VPQ2567" s="77"/>
      <c r="VPR2567" s="77"/>
      <c r="VPS2567" s="77"/>
      <c r="VPT2567" s="77"/>
      <c r="VPU2567" s="77"/>
      <c r="VPV2567" s="77"/>
      <c r="VPW2567" s="77"/>
      <c r="VPX2567" s="77"/>
      <c r="VPY2567" s="77"/>
      <c r="VPZ2567" s="77"/>
      <c r="VQA2567" s="77"/>
      <c r="VQB2567" s="77"/>
      <c r="VQC2567" s="77"/>
      <c r="VQD2567" s="77"/>
      <c r="VQE2567" s="77"/>
      <c r="VQF2567" s="77"/>
      <c r="VQG2567" s="77"/>
      <c r="VQH2567" s="77"/>
      <c r="VQI2567" s="77"/>
      <c r="VQJ2567" s="77"/>
      <c r="VQK2567" s="77"/>
      <c r="VQL2567" s="77"/>
      <c r="VQM2567" s="77"/>
      <c r="VQN2567" s="77"/>
      <c r="VQO2567" s="77"/>
      <c r="VQP2567" s="77"/>
      <c r="VQQ2567" s="77"/>
      <c r="VQR2567" s="77"/>
      <c r="VQS2567" s="77"/>
      <c r="VQT2567" s="77"/>
      <c r="VQU2567" s="77"/>
      <c r="VQV2567" s="77"/>
      <c r="VQW2567" s="77"/>
      <c r="VQX2567" s="77"/>
      <c r="VQY2567" s="77"/>
      <c r="VQZ2567" s="77"/>
      <c r="VRA2567" s="77"/>
      <c r="VRB2567" s="77"/>
      <c r="VRC2567" s="77"/>
      <c r="VRD2567" s="77"/>
      <c r="VRE2567" s="77"/>
      <c r="VRF2567" s="77"/>
      <c r="VRG2567" s="77"/>
      <c r="VRH2567" s="77"/>
      <c r="VRI2567" s="77"/>
      <c r="VRJ2567" s="77"/>
      <c r="VRK2567" s="77"/>
      <c r="VRL2567" s="77"/>
      <c r="VRM2567" s="77"/>
      <c r="VRN2567" s="77"/>
      <c r="VRO2567" s="77"/>
      <c r="VRP2567" s="77"/>
      <c r="VRQ2567" s="77"/>
      <c r="VRR2567" s="77"/>
      <c r="VRS2567" s="77"/>
      <c r="VRT2567" s="77"/>
      <c r="VRU2567" s="77"/>
      <c r="VRV2567" s="77"/>
      <c r="VRW2567" s="77"/>
      <c r="VRX2567" s="77"/>
      <c r="VRY2567" s="77"/>
      <c r="VRZ2567" s="77"/>
      <c r="VSA2567" s="77"/>
      <c r="VSB2567" s="77"/>
      <c r="VSC2567" s="77"/>
      <c r="VSD2567" s="77"/>
      <c r="VSE2567" s="77"/>
      <c r="VSF2567" s="77"/>
      <c r="VSG2567" s="77"/>
      <c r="VSH2567" s="77"/>
      <c r="VSI2567" s="77"/>
      <c r="VSJ2567" s="77"/>
      <c r="VSK2567" s="77"/>
      <c r="VSL2567" s="77"/>
      <c r="VSM2567" s="77"/>
      <c r="VSN2567" s="77"/>
      <c r="VSO2567" s="77"/>
      <c r="VSP2567" s="77"/>
      <c r="VSQ2567" s="77"/>
      <c r="VSR2567" s="77"/>
      <c r="VSS2567" s="77"/>
      <c r="VST2567" s="77"/>
      <c r="VSU2567" s="77"/>
      <c r="VSV2567" s="77"/>
      <c r="VSW2567" s="77"/>
      <c r="VSX2567" s="77"/>
      <c r="VSY2567" s="77"/>
      <c r="VSZ2567" s="77"/>
      <c r="VTA2567" s="77"/>
      <c r="VTB2567" s="77"/>
      <c r="VTC2567" s="77"/>
      <c r="VTD2567" s="77"/>
      <c r="VTE2567" s="77"/>
      <c r="VTF2567" s="77"/>
      <c r="VTG2567" s="77"/>
      <c r="VTH2567" s="77"/>
      <c r="VTI2567" s="77"/>
      <c r="VTJ2567" s="77"/>
      <c r="VTK2567" s="77"/>
      <c r="VTL2567" s="77"/>
      <c r="VTM2567" s="77"/>
      <c r="VTN2567" s="77"/>
      <c r="VTO2567" s="77"/>
      <c r="VTP2567" s="77"/>
      <c r="VTQ2567" s="77"/>
      <c r="VTR2567" s="77"/>
      <c r="VTS2567" s="77"/>
      <c r="VTT2567" s="77"/>
      <c r="VTU2567" s="77"/>
      <c r="VTV2567" s="77"/>
      <c r="VTW2567" s="77"/>
      <c r="VTX2567" s="77"/>
      <c r="VTY2567" s="77"/>
      <c r="VTZ2567" s="77"/>
      <c r="VUA2567" s="77"/>
      <c r="VUB2567" s="77"/>
      <c r="VUC2567" s="77"/>
      <c r="VUD2567" s="77"/>
      <c r="VUE2567" s="77"/>
      <c r="VUF2567" s="77"/>
      <c r="VUG2567" s="77"/>
      <c r="VUH2567" s="77"/>
      <c r="VUI2567" s="77"/>
      <c r="VUJ2567" s="77"/>
      <c r="VUK2567" s="77"/>
      <c r="VUL2567" s="77"/>
      <c r="VUM2567" s="77"/>
      <c r="VUN2567" s="77"/>
      <c r="VUO2567" s="77"/>
      <c r="VUP2567" s="77"/>
      <c r="VUQ2567" s="77"/>
      <c r="VUR2567" s="77"/>
      <c r="VUS2567" s="77"/>
      <c r="VUT2567" s="77"/>
      <c r="VUU2567" s="77"/>
      <c r="VUV2567" s="77"/>
      <c r="VUW2567" s="77"/>
      <c r="VUX2567" s="77"/>
      <c r="VUY2567" s="77"/>
      <c r="VUZ2567" s="77"/>
      <c r="VVA2567" s="77"/>
      <c r="VVB2567" s="77"/>
      <c r="VVC2567" s="77"/>
      <c r="VVD2567" s="77"/>
      <c r="VVE2567" s="77"/>
      <c r="VVF2567" s="77"/>
      <c r="VVG2567" s="77"/>
      <c r="VVH2567" s="77"/>
      <c r="VVI2567" s="77"/>
      <c r="VVJ2567" s="77"/>
      <c r="VVK2567" s="77"/>
      <c r="VVL2567" s="77"/>
      <c r="VVM2567" s="77"/>
      <c r="VVN2567" s="77"/>
      <c r="VVO2567" s="77"/>
      <c r="VVP2567" s="77"/>
      <c r="VVQ2567" s="77"/>
      <c r="VVR2567" s="77"/>
      <c r="VVS2567" s="77"/>
      <c r="VVT2567" s="77"/>
      <c r="VVU2567" s="77"/>
      <c r="VVV2567" s="77"/>
      <c r="VVW2567" s="77"/>
      <c r="VVX2567" s="77"/>
      <c r="VVY2567" s="77"/>
      <c r="VVZ2567" s="77"/>
      <c r="VWA2567" s="77"/>
      <c r="VWB2567" s="77"/>
      <c r="VWC2567" s="77"/>
      <c r="VWD2567" s="77"/>
      <c r="VWE2567" s="77"/>
      <c r="VWF2567" s="77"/>
      <c r="VWG2567" s="77"/>
      <c r="VWH2567" s="77"/>
      <c r="VWI2567" s="77"/>
      <c r="VWJ2567" s="77"/>
      <c r="VWK2567" s="77"/>
      <c r="VWL2567" s="77"/>
      <c r="VWM2567" s="77"/>
      <c r="VWN2567" s="77"/>
      <c r="VWO2567" s="77"/>
      <c r="VWP2567" s="77"/>
      <c r="VWQ2567" s="77"/>
      <c r="VWR2567" s="77"/>
      <c r="VWS2567" s="77"/>
      <c r="VWT2567" s="77"/>
      <c r="VWU2567" s="77"/>
      <c r="VWV2567" s="77"/>
      <c r="VWW2567" s="77"/>
      <c r="VWX2567" s="77"/>
      <c r="VWY2567" s="77"/>
      <c r="VWZ2567" s="77"/>
      <c r="VXA2567" s="77"/>
      <c r="VXB2567" s="77"/>
      <c r="VXC2567" s="77"/>
      <c r="VXD2567" s="77"/>
      <c r="VXE2567" s="77"/>
      <c r="VXF2567" s="77"/>
      <c r="VXG2567" s="77"/>
      <c r="VXH2567" s="77"/>
      <c r="VXI2567" s="77"/>
      <c r="VXJ2567" s="77"/>
      <c r="VXK2567" s="77"/>
      <c r="VXL2567" s="77"/>
      <c r="VXM2567" s="77"/>
      <c r="VXN2567" s="77"/>
      <c r="VXO2567" s="77"/>
      <c r="VXP2567" s="77"/>
      <c r="VXQ2567" s="77"/>
      <c r="VXR2567" s="77"/>
      <c r="VXS2567" s="77"/>
      <c r="VXT2567" s="77"/>
      <c r="VXU2567" s="77"/>
      <c r="VXV2567" s="77"/>
      <c r="VXW2567" s="77"/>
      <c r="VXX2567" s="77"/>
      <c r="VXY2567" s="77"/>
      <c r="VXZ2567" s="77"/>
      <c r="VYA2567" s="77"/>
      <c r="VYB2567" s="77"/>
      <c r="VYC2567" s="77"/>
      <c r="VYD2567" s="77"/>
      <c r="VYE2567" s="77"/>
      <c r="VYF2567" s="77"/>
      <c r="VYG2567" s="77"/>
      <c r="VYH2567" s="77"/>
      <c r="VYI2567" s="77"/>
      <c r="VYJ2567" s="77"/>
      <c r="VYK2567" s="77"/>
      <c r="VYL2567" s="77"/>
      <c r="VYM2567" s="77"/>
      <c r="VYN2567" s="77"/>
      <c r="VYO2567" s="77"/>
      <c r="VYP2567" s="77"/>
      <c r="VYQ2567" s="77"/>
      <c r="VYR2567" s="77"/>
      <c r="VYS2567" s="77"/>
      <c r="VYT2567" s="77"/>
      <c r="VYU2567" s="77"/>
      <c r="VYV2567" s="77"/>
      <c r="VYW2567" s="77"/>
      <c r="VYX2567" s="77"/>
      <c r="VYY2567" s="77"/>
      <c r="VYZ2567" s="77"/>
      <c r="VZA2567" s="77"/>
      <c r="VZB2567" s="77"/>
      <c r="VZC2567" s="77"/>
      <c r="VZD2567" s="77"/>
      <c r="VZE2567" s="77"/>
      <c r="VZF2567" s="77"/>
      <c r="VZG2567" s="77"/>
      <c r="VZH2567" s="77"/>
      <c r="VZI2567" s="77"/>
      <c r="VZJ2567" s="77"/>
      <c r="VZK2567" s="77"/>
      <c r="VZL2567" s="77"/>
      <c r="VZM2567" s="77"/>
      <c r="VZN2567" s="77"/>
      <c r="VZO2567" s="77"/>
      <c r="VZP2567" s="77"/>
      <c r="VZQ2567" s="77"/>
      <c r="VZR2567" s="77"/>
      <c r="VZS2567" s="77"/>
      <c r="VZT2567" s="77"/>
      <c r="VZU2567" s="77"/>
      <c r="VZV2567" s="77"/>
      <c r="VZW2567" s="77"/>
      <c r="VZX2567" s="77"/>
      <c r="VZY2567" s="77"/>
      <c r="VZZ2567" s="77"/>
      <c r="WAA2567" s="77"/>
      <c r="WAB2567" s="77"/>
      <c r="WAC2567" s="77"/>
      <c r="WAD2567" s="77"/>
      <c r="WAE2567" s="77"/>
      <c r="WAF2567" s="77"/>
      <c r="WAG2567" s="77"/>
      <c r="WAH2567" s="77"/>
      <c r="WAI2567" s="77"/>
      <c r="WAJ2567" s="77"/>
      <c r="WAK2567" s="77"/>
      <c r="WAL2567" s="77"/>
      <c r="WAM2567" s="77"/>
      <c r="WAN2567" s="77"/>
      <c r="WAO2567" s="77"/>
      <c r="WAP2567" s="77"/>
      <c r="WAQ2567" s="77"/>
      <c r="WAR2567" s="77"/>
      <c r="WAS2567" s="77"/>
      <c r="WAT2567" s="77"/>
      <c r="WAU2567" s="77"/>
      <c r="WAV2567" s="77"/>
      <c r="WAW2567" s="77"/>
      <c r="WAX2567" s="77"/>
      <c r="WAY2567" s="77"/>
      <c r="WAZ2567" s="77"/>
      <c r="WBA2567" s="77"/>
      <c r="WBB2567" s="77"/>
      <c r="WBC2567" s="77"/>
      <c r="WBD2567" s="77"/>
      <c r="WBE2567" s="77"/>
      <c r="WBF2567" s="77"/>
      <c r="WBG2567" s="77"/>
      <c r="WBH2567" s="77"/>
      <c r="WBI2567" s="77"/>
      <c r="WBJ2567" s="77"/>
      <c r="WBK2567" s="77"/>
      <c r="WBL2567" s="77"/>
      <c r="WBM2567" s="77"/>
      <c r="WBN2567" s="77"/>
      <c r="WBO2567" s="77"/>
      <c r="WBP2567" s="77"/>
      <c r="WBQ2567" s="77"/>
      <c r="WBR2567" s="77"/>
      <c r="WBS2567" s="77"/>
      <c r="WBT2567" s="77"/>
      <c r="WBU2567" s="77"/>
      <c r="WBV2567" s="77"/>
      <c r="WBW2567" s="77"/>
      <c r="WBX2567" s="77"/>
      <c r="WBY2567" s="77"/>
      <c r="WBZ2567" s="77"/>
      <c r="WCA2567" s="77"/>
      <c r="WCB2567" s="77"/>
      <c r="WCC2567" s="77"/>
      <c r="WCD2567" s="77"/>
      <c r="WCE2567" s="77"/>
      <c r="WCF2567" s="77"/>
      <c r="WCG2567" s="77"/>
      <c r="WCH2567" s="77"/>
      <c r="WCI2567" s="77"/>
      <c r="WCJ2567" s="77"/>
      <c r="WCK2567" s="77"/>
      <c r="WCL2567" s="77"/>
      <c r="WCM2567" s="77"/>
      <c r="WCN2567" s="77"/>
      <c r="WCO2567" s="77"/>
      <c r="WCP2567" s="77"/>
      <c r="WCQ2567" s="77"/>
      <c r="WCR2567" s="77"/>
      <c r="WCS2567" s="77"/>
      <c r="WCT2567" s="77"/>
      <c r="WCU2567" s="77"/>
      <c r="WCV2567" s="77"/>
      <c r="WCW2567" s="77"/>
      <c r="WCX2567" s="77"/>
      <c r="WCY2567" s="77"/>
      <c r="WCZ2567" s="77"/>
      <c r="WDA2567" s="77"/>
      <c r="WDB2567" s="77"/>
      <c r="WDC2567" s="77"/>
      <c r="WDD2567" s="77"/>
      <c r="WDE2567" s="77"/>
      <c r="WDF2567" s="77"/>
      <c r="WDG2567" s="77"/>
      <c r="WDH2567" s="77"/>
      <c r="WDI2567" s="77"/>
      <c r="WDJ2567" s="77"/>
      <c r="WDK2567" s="77"/>
      <c r="WDL2567" s="77"/>
      <c r="WDM2567" s="77"/>
      <c r="WDN2567" s="77"/>
      <c r="WDO2567" s="77"/>
      <c r="WDP2567" s="77"/>
      <c r="WDQ2567" s="77"/>
      <c r="WDR2567" s="77"/>
      <c r="WDS2567" s="77"/>
      <c r="WDT2567" s="77"/>
      <c r="WDU2567" s="77"/>
      <c r="WDV2567" s="77"/>
      <c r="WDW2567" s="77"/>
      <c r="WDX2567" s="77"/>
      <c r="WDY2567" s="77"/>
      <c r="WDZ2567" s="77"/>
      <c r="WEA2567" s="77"/>
      <c r="WEB2567" s="77"/>
      <c r="WEC2567" s="77"/>
      <c r="WED2567" s="77"/>
      <c r="WEE2567" s="77"/>
      <c r="WEF2567" s="77"/>
      <c r="WEG2567" s="77"/>
      <c r="WEH2567" s="77"/>
      <c r="WEI2567" s="77"/>
      <c r="WEJ2567" s="77"/>
      <c r="WEK2567" s="77"/>
      <c r="WEL2567" s="77"/>
      <c r="WEM2567" s="77"/>
      <c r="WEN2567" s="77"/>
      <c r="WEO2567" s="77"/>
      <c r="WEP2567" s="77"/>
      <c r="WEQ2567" s="77"/>
      <c r="WER2567" s="77"/>
      <c r="WES2567" s="77"/>
      <c r="WET2567" s="77"/>
      <c r="WEU2567" s="77"/>
      <c r="WEV2567" s="77"/>
      <c r="WEW2567" s="77"/>
      <c r="WEX2567" s="77"/>
      <c r="WEY2567" s="77"/>
      <c r="WEZ2567" s="77"/>
      <c r="WFA2567" s="77"/>
      <c r="WFB2567" s="77"/>
      <c r="WFC2567" s="77"/>
      <c r="WFD2567" s="77"/>
      <c r="WFE2567" s="77"/>
      <c r="WFF2567" s="77"/>
      <c r="WFG2567" s="77"/>
      <c r="WFH2567" s="77"/>
      <c r="WFI2567" s="77"/>
      <c r="WFJ2567" s="77"/>
      <c r="WFK2567" s="77"/>
      <c r="WFL2567" s="77"/>
      <c r="WFM2567" s="77"/>
      <c r="WFN2567" s="77"/>
      <c r="WFO2567" s="77"/>
      <c r="WFP2567" s="77"/>
      <c r="WFQ2567" s="77"/>
      <c r="WFR2567" s="77"/>
      <c r="WFS2567" s="77"/>
      <c r="WFT2567" s="77"/>
      <c r="WFU2567" s="77"/>
      <c r="WFV2567" s="77"/>
      <c r="WFW2567" s="77"/>
      <c r="WFX2567" s="77"/>
      <c r="WFY2567" s="77"/>
      <c r="WFZ2567" s="77"/>
      <c r="WGA2567" s="77"/>
      <c r="WGB2567" s="77"/>
      <c r="WGC2567" s="77"/>
      <c r="WGD2567" s="77"/>
      <c r="WGE2567" s="77"/>
      <c r="WGF2567" s="77"/>
      <c r="WGG2567" s="77"/>
      <c r="WGH2567" s="77"/>
      <c r="WGI2567" s="77"/>
      <c r="WGJ2567" s="77"/>
      <c r="WGK2567" s="77"/>
      <c r="WGL2567" s="77"/>
      <c r="WGM2567" s="77"/>
      <c r="WGN2567" s="77"/>
      <c r="WGO2567" s="77"/>
      <c r="WGP2567" s="77"/>
      <c r="WGQ2567" s="77"/>
      <c r="WGR2567" s="77"/>
      <c r="WGS2567" s="77"/>
      <c r="WGT2567" s="77"/>
      <c r="WGU2567" s="77"/>
      <c r="WGV2567" s="77"/>
      <c r="WGW2567" s="77"/>
      <c r="WGX2567" s="77"/>
      <c r="WGY2567" s="77"/>
      <c r="WGZ2567" s="77"/>
      <c r="WHA2567" s="77"/>
      <c r="WHB2567" s="77"/>
      <c r="WHC2567" s="77"/>
      <c r="WHD2567" s="77"/>
      <c r="WHE2567" s="77"/>
      <c r="WHF2567" s="77"/>
      <c r="WHG2567" s="77"/>
      <c r="WHH2567" s="77"/>
      <c r="WHI2567" s="77"/>
      <c r="WHJ2567" s="77"/>
      <c r="WHK2567" s="77"/>
      <c r="WHL2567" s="77"/>
      <c r="WHM2567" s="77"/>
      <c r="WHN2567" s="77"/>
      <c r="WHO2567" s="77"/>
      <c r="WHP2567" s="77"/>
      <c r="WHQ2567" s="77"/>
      <c r="WHR2567" s="77"/>
      <c r="WHS2567" s="77"/>
      <c r="WHT2567" s="77"/>
      <c r="WHU2567" s="77"/>
      <c r="WHV2567" s="77"/>
      <c r="WHW2567" s="77"/>
      <c r="WHX2567" s="77"/>
      <c r="WHY2567" s="77"/>
      <c r="WHZ2567" s="77"/>
      <c r="WIA2567" s="77"/>
      <c r="WIB2567" s="77"/>
      <c r="WIC2567" s="77"/>
      <c r="WID2567" s="77"/>
      <c r="WIE2567" s="77"/>
      <c r="WIF2567" s="77"/>
      <c r="WIG2567" s="77"/>
      <c r="WIH2567" s="77"/>
      <c r="WII2567" s="77"/>
      <c r="WIJ2567" s="77"/>
      <c r="WIK2567" s="77"/>
      <c r="WIL2567" s="77"/>
      <c r="WIM2567" s="77"/>
      <c r="WIN2567" s="77"/>
      <c r="WIO2567" s="77"/>
      <c r="WIP2567" s="77"/>
      <c r="WIQ2567" s="77"/>
      <c r="WIR2567" s="77"/>
      <c r="WIS2567" s="77"/>
      <c r="WIT2567" s="77"/>
      <c r="WIU2567" s="77"/>
      <c r="WIV2567" s="77"/>
      <c r="WIW2567" s="77"/>
      <c r="WIX2567" s="77"/>
      <c r="WIY2567" s="77"/>
      <c r="WIZ2567" s="77"/>
      <c r="WJA2567" s="77"/>
      <c r="WJB2567" s="77"/>
      <c r="WJC2567" s="77"/>
      <c r="WJD2567" s="77"/>
      <c r="WJE2567" s="77"/>
      <c r="WJF2567" s="77"/>
      <c r="WJG2567" s="77"/>
      <c r="WJH2567" s="77"/>
      <c r="WJI2567" s="77"/>
      <c r="WJJ2567" s="77"/>
      <c r="WJK2567" s="77"/>
      <c r="WJL2567" s="77"/>
      <c r="WJM2567" s="77"/>
      <c r="WJN2567" s="77"/>
      <c r="WJO2567" s="77"/>
      <c r="WJP2567" s="77"/>
      <c r="WJQ2567" s="77"/>
      <c r="WJR2567" s="77"/>
      <c r="WJS2567" s="77"/>
      <c r="WJT2567" s="77"/>
      <c r="WJU2567" s="77"/>
      <c r="WJV2567" s="77"/>
      <c r="WJW2567" s="77"/>
      <c r="WJX2567" s="77"/>
      <c r="WJY2567" s="77"/>
      <c r="WJZ2567" s="77"/>
      <c r="WKA2567" s="77"/>
      <c r="WKB2567" s="77"/>
      <c r="WKC2567" s="77"/>
      <c r="WKD2567" s="77"/>
      <c r="WKE2567" s="77"/>
      <c r="WKF2567" s="77"/>
      <c r="WKG2567" s="77"/>
      <c r="WKH2567" s="77"/>
      <c r="WKI2567" s="77"/>
      <c r="WKJ2567" s="77"/>
      <c r="WKK2567" s="77"/>
      <c r="WKL2567" s="77"/>
      <c r="WKM2567" s="77"/>
      <c r="WKN2567" s="77"/>
      <c r="WKO2567" s="77"/>
      <c r="WKP2567" s="77"/>
      <c r="WKQ2567" s="77"/>
      <c r="WKR2567" s="77"/>
      <c r="WKS2567" s="77"/>
      <c r="WKT2567" s="77"/>
      <c r="WKU2567" s="77"/>
      <c r="WKV2567" s="77"/>
      <c r="WKW2567" s="77"/>
      <c r="WKX2567" s="77"/>
      <c r="WKY2567" s="77"/>
      <c r="WKZ2567" s="77"/>
      <c r="WLA2567" s="77"/>
      <c r="WLB2567" s="77"/>
      <c r="WLC2567" s="77"/>
      <c r="WLD2567" s="77"/>
      <c r="WLE2567" s="77"/>
      <c r="WLF2567" s="77"/>
      <c r="WLG2567" s="77"/>
      <c r="WLH2567" s="77"/>
      <c r="WLI2567" s="77"/>
      <c r="WLJ2567" s="77"/>
      <c r="WLK2567" s="77"/>
      <c r="WLL2567" s="77"/>
      <c r="WLM2567" s="77"/>
      <c r="WLN2567" s="77"/>
      <c r="WLO2567" s="77"/>
      <c r="WLP2567" s="77"/>
      <c r="WLQ2567" s="77"/>
      <c r="WLR2567" s="77"/>
      <c r="WLS2567" s="77"/>
      <c r="WLT2567" s="77"/>
      <c r="WLU2567" s="77"/>
      <c r="WLV2567" s="77"/>
      <c r="WLW2567" s="77"/>
      <c r="WLX2567" s="77"/>
      <c r="WLY2567" s="77"/>
      <c r="WLZ2567" s="77"/>
      <c r="WMA2567" s="77"/>
      <c r="WMB2567" s="77"/>
      <c r="WMC2567" s="77"/>
      <c r="WMD2567" s="77"/>
      <c r="WME2567" s="77"/>
      <c r="WMF2567" s="77"/>
      <c r="WMG2567" s="77"/>
      <c r="WMH2567" s="77"/>
      <c r="WMI2567" s="77"/>
      <c r="WMJ2567" s="77"/>
      <c r="WMK2567" s="77"/>
      <c r="WML2567" s="77"/>
      <c r="WMM2567" s="77"/>
      <c r="WMN2567" s="77"/>
      <c r="WMO2567" s="77"/>
      <c r="WMP2567" s="77"/>
      <c r="WMQ2567" s="77"/>
      <c r="WMR2567" s="77"/>
      <c r="WMS2567" s="77"/>
      <c r="WMT2567" s="77"/>
      <c r="WMU2567" s="77"/>
      <c r="WMV2567" s="77"/>
      <c r="WMW2567" s="77"/>
      <c r="WMX2567" s="77"/>
      <c r="WMY2567" s="77"/>
      <c r="WMZ2567" s="77"/>
      <c r="WNA2567" s="77"/>
      <c r="WNB2567" s="77"/>
      <c r="WNC2567" s="77"/>
      <c r="WND2567" s="77"/>
      <c r="WNE2567" s="77"/>
      <c r="WNF2567" s="77"/>
      <c r="WNG2567" s="77"/>
      <c r="WNH2567" s="77"/>
      <c r="WNI2567" s="77"/>
      <c r="WNJ2567" s="77"/>
      <c r="WNK2567" s="77"/>
      <c r="WNL2567" s="77"/>
      <c r="WNM2567" s="77"/>
      <c r="WNN2567" s="77"/>
      <c r="WNO2567" s="77"/>
      <c r="WNP2567" s="77"/>
      <c r="WNQ2567" s="77"/>
      <c r="WNR2567" s="77"/>
      <c r="WNS2567" s="77"/>
      <c r="WNT2567" s="77"/>
      <c r="WNU2567" s="77"/>
      <c r="WNV2567" s="77"/>
      <c r="WNW2567" s="77"/>
      <c r="WNX2567" s="77"/>
      <c r="WNY2567" s="77"/>
      <c r="WNZ2567" s="77"/>
      <c r="WOA2567" s="77"/>
      <c r="WOB2567" s="77"/>
      <c r="WOC2567" s="77"/>
      <c r="WOD2567" s="77"/>
      <c r="WOE2567" s="77"/>
      <c r="WOF2567" s="77"/>
      <c r="WOG2567" s="77"/>
      <c r="WOH2567" s="77"/>
      <c r="WOI2567" s="77"/>
      <c r="WOJ2567" s="77"/>
      <c r="WOK2567" s="77"/>
      <c r="WOL2567" s="77"/>
      <c r="WOM2567" s="77"/>
      <c r="WON2567" s="77"/>
      <c r="WOO2567" s="77"/>
      <c r="WOP2567" s="77"/>
      <c r="WOQ2567" s="77"/>
      <c r="WOR2567" s="77"/>
      <c r="WOS2567" s="77"/>
      <c r="WOT2567" s="77"/>
      <c r="WOU2567" s="77"/>
      <c r="WOV2567" s="77"/>
      <c r="WOW2567" s="77"/>
      <c r="WOX2567" s="77"/>
      <c r="WOY2567" s="77"/>
      <c r="WOZ2567" s="77"/>
      <c r="WPA2567" s="77"/>
      <c r="WPB2567" s="77"/>
      <c r="WPC2567" s="77"/>
      <c r="WPD2567" s="77"/>
      <c r="WPE2567" s="77"/>
      <c r="WPF2567" s="77"/>
      <c r="WPG2567" s="77"/>
      <c r="WPH2567" s="77"/>
      <c r="WPI2567" s="77"/>
      <c r="WPJ2567" s="77"/>
      <c r="WPK2567" s="77"/>
      <c r="WPL2567" s="77"/>
      <c r="WPM2567" s="77"/>
      <c r="WPN2567" s="77"/>
      <c r="WPO2567" s="77"/>
      <c r="WPP2567" s="77"/>
      <c r="WPQ2567" s="77"/>
      <c r="WPR2567" s="77"/>
      <c r="WPS2567" s="77"/>
      <c r="WPT2567" s="77"/>
      <c r="WPU2567" s="77"/>
      <c r="WPV2567" s="77"/>
      <c r="WPW2567" s="77"/>
      <c r="WPX2567" s="77"/>
      <c r="WPY2567" s="77"/>
      <c r="WPZ2567" s="77"/>
      <c r="WQA2567" s="77"/>
      <c r="WQB2567" s="77"/>
      <c r="WQC2567" s="77"/>
      <c r="WQD2567" s="77"/>
      <c r="WQE2567" s="77"/>
      <c r="WQF2567" s="77"/>
      <c r="WQG2567" s="77"/>
      <c r="WQH2567" s="77"/>
      <c r="WQI2567" s="77"/>
      <c r="WQJ2567" s="77"/>
      <c r="WQK2567" s="77"/>
      <c r="WQL2567" s="77"/>
      <c r="WQM2567" s="77"/>
      <c r="WQN2567" s="77"/>
      <c r="WQO2567" s="77"/>
      <c r="WQP2567" s="77"/>
      <c r="WQQ2567" s="77"/>
      <c r="WQR2567" s="77"/>
      <c r="WQS2567" s="77"/>
      <c r="WQT2567" s="77"/>
      <c r="WQU2567" s="77"/>
      <c r="WQV2567" s="77"/>
      <c r="WQW2567" s="77"/>
      <c r="WQX2567" s="77"/>
      <c r="WQY2567" s="77"/>
      <c r="WQZ2567" s="77"/>
      <c r="WRA2567" s="77"/>
      <c r="WRB2567" s="77"/>
      <c r="WRC2567" s="77"/>
      <c r="WRD2567" s="77"/>
      <c r="WRE2567" s="77"/>
      <c r="WRF2567" s="77"/>
      <c r="WRG2567" s="77"/>
      <c r="WRH2567" s="77"/>
      <c r="WRI2567" s="77"/>
      <c r="WRJ2567" s="77"/>
      <c r="WRK2567" s="77"/>
      <c r="WRL2567" s="77"/>
      <c r="WRM2567" s="77"/>
      <c r="WRN2567" s="77"/>
      <c r="WRO2567" s="77"/>
      <c r="WRP2567" s="77"/>
      <c r="WRQ2567" s="77"/>
      <c r="WRR2567" s="77"/>
      <c r="WRS2567" s="77"/>
      <c r="WRT2567" s="77"/>
      <c r="WRU2567" s="77"/>
      <c r="WRV2567" s="77"/>
      <c r="WRW2567" s="77"/>
      <c r="WRX2567" s="77"/>
      <c r="WRY2567" s="77"/>
      <c r="WRZ2567" s="77"/>
      <c r="WSA2567" s="77"/>
      <c r="WSB2567" s="77"/>
      <c r="WSC2567" s="77"/>
      <c r="WSD2567" s="77"/>
      <c r="WSE2567" s="77"/>
      <c r="WSF2567" s="77"/>
      <c r="WSG2567" s="77"/>
      <c r="WSH2567" s="77"/>
      <c r="WSI2567" s="77"/>
      <c r="WSJ2567" s="77"/>
      <c r="WSK2567" s="77"/>
      <c r="WSL2567" s="77"/>
      <c r="WSM2567" s="77"/>
      <c r="WSN2567" s="77"/>
      <c r="WSO2567" s="77"/>
      <c r="WSP2567" s="77"/>
      <c r="WSQ2567" s="77"/>
      <c r="WSR2567" s="77"/>
      <c r="WSS2567" s="77"/>
      <c r="WST2567" s="77"/>
      <c r="WSU2567" s="77"/>
      <c r="WSV2567" s="77"/>
      <c r="WSW2567" s="77"/>
      <c r="WSX2567" s="77"/>
      <c r="WSY2567" s="77"/>
      <c r="WSZ2567" s="77"/>
      <c r="WTA2567" s="77"/>
      <c r="WTB2567" s="77"/>
      <c r="WTC2567" s="77"/>
      <c r="WTD2567" s="77"/>
      <c r="WTE2567" s="77"/>
      <c r="WTF2567" s="77"/>
      <c r="WTG2567" s="77"/>
      <c r="WTH2567" s="77"/>
      <c r="WTI2567" s="77"/>
      <c r="WTJ2567" s="77"/>
      <c r="WTK2567" s="77"/>
      <c r="WTL2567" s="77"/>
      <c r="WTM2567" s="77"/>
      <c r="WTN2567" s="77"/>
      <c r="WTO2567" s="77"/>
      <c r="WTP2567" s="77"/>
      <c r="WTQ2567" s="77"/>
      <c r="WTR2567" s="77"/>
      <c r="WTS2567" s="77"/>
      <c r="WTT2567" s="77"/>
      <c r="WTU2567" s="77"/>
      <c r="WTV2567" s="77"/>
      <c r="WTW2567" s="77"/>
      <c r="WTX2567" s="77"/>
      <c r="WTY2567" s="77"/>
      <c r="WTZ2567" s="77"/>
      <c r="WUA2567" s="77"/>
      <c r="WUB2567" s="77"/>
      <c r="WUC2567" s="77"/>
      <c r="WUD2567" s="77"/>
      <c r="WUE2567" s="77"/>
      <c r="WUF2567" s="77"/>
      <c r="WUG2567" s="77"/>
      <c r="WUH2567" s="77"/>
      <c r="WUI2567" s="77"/>
      <c r="WUJ2567" s="77"/>
      <c r="WUK2567" s="77"/>
      <c r="WUL2567" s="77"/>
      <c r="WUM2567" s="77"/>
      <c r="WUN2567" s="77"/>
      <c r="WUO2567" s="77"/>
      <c r="WUP2567" s="77"/>
      <c r="WUQ2567" s="77"/>
      <c r="WUR2567" s="77"/>
      <c r="WUS2567" s="77"/>
      <c r="WUT2567" s="77"/>
      <c r="WUU2567" s="77"/>
      <c r="WUV2567" s="77"/>
      <c r="WUW2567" s="77"/>
      <c r="WUX2567" s="77"/>
      <c r="WUY2567" s="77"/>
      <c r="WUZ2567" s="77"/>
      <c r="WVA2567" s="77"/>
      <c r="WVB2567" s="77"/>
      <c r="WVC2567" s="77"/>
      <c r="WVD2567" s="77"/>
      <c r="WVE2567" s="77"/>
      <c r="WVF2567" s="77"/>
      <c r="WVG2567" s="77"/>
      <c r="WVH2567" s="77"/>
      <c r="WVI2567" s="77"/>
      <c r="WVJ2567" s="77"/>
      <c r="WVK2567" s="77"/>
      <c r="WVL2567" s="77"/>
      <c r="WVM2567" s="77"/>
      <c r="WVN2567" s="77"/>
      <c r="WVO2567" s="77"/>
      <c r="WVP2567" s="77"/>
      <c r="WVQ2567" s="77"/>
      <c r="WVR2567" s="77"/>
      <c r="WVS2567" s="77"/>
      <c r="WVT2567" s="77"/>
      <c r="WVU2567" s="77"/>
      <c r="WVV2567" s="77"/>
      <c r="WVW2567" s="77"/>
      <c r="WVX2567" s="77"/>
      <c r="WVY2567" s="77"/>
      <c r="WVZ2567" s="77"/>
      <c r="WWA2567" s="77"/>
      <c r="WWB2567" s="77"/>
      <c r="WWC2567" s="77"/>
      <c r="WWD2567" s="77"/>
      <c r="WWE2567" s="77"/>
      <c r="WWF2567" s="77"/>
      <c r="WWG2567" s="77"/>
      <c r="WWH2567" s="77"/>
      <c r="WWI2567" s="77"/>
      <c r="WWJ2567" s="77"/>
      <c r="WWK2567" s="77"/>
      <c r="WWL2567" s="77"/>
      <c r="WWM2567" s="77"/>
      <c r="WWN2567" s="77"/>
      <c r="WWO2567" s="77"/>
      <c r="WWP2567" s="77"/>
      <c r="WWQ2567" s="77"/>
      <c r="WWR2567" s="77"/>
      <c r="WWS2567" s="77"/>
      <c r="WWT2567" s="77"/>
      <c r="WWU2567" s="77"/>
      <c r="WWV2567" s="77"/>
      <c r="WWW2567" s="77"/>
      <c r="WWX2567" s="77"/>
      <c r="WWY2567" s="77"/>
      <c r="WWZ2567" s="77"/>
      <c r="WXA2567" s="77"/>
      <c r="WXB2567" s="77"/>
      <c r="WXC2567" s="77"/>
      <c r="WXD2567" s="77"/>
      <c r="WXE2567" s="77"/>
      <c r="WXF2567" s="77"/>
      <c r="WXG2567" s="77"/>
      <c r="WXH2567" s="77"/>
      <c r="WXI2567" s="77"/>
      <c r="WXJ2567" s="77"/>
      <c r="WXK2567" s="77"/>
      <c r="WXL2567" s="77"/>
      <c r="WXM2567" s="77"/>
      <c r="WXN2567" s="77"/>
      <c r="WXO2567" s="77"/>
      <c r="WXP2567" s="77"/>
      <c r="WXQ2567" s="77"/>
      <c r="WXR2567" s="77"/>
      <c r="WXS2567" s="77"/>
      <c r="WXT2567" s="77"/>
      <c r="WXU2567" s="77"/>
      <c r="WXV2567" s="77"/>
      <c r="WXW2567" s="77"/>
      <c r="WXX2567" s="77"/>
      <c r="WXY2567" s="77"/>
      <c r="WXZ2567" s="77"/>
      <c r="WYA2567" s="77"/>
      <c r="WYB2567" s="77"/>
      <c r="WYC2567" s="77"/>
      <c r="WYD2567" s="77"/>
      <c r="WYE2567" s="77"/>
      <c r="WYF2567" s="77"/>
      <c r="WYG2567" s="77"/>
      <c r="WYH2567" s="77"/>
      <c r="WYI2567" s="77"/>
      <c r="WYJ2567" s="77"/>
      <c r="WYK2567" s="77"/>
      <c r="WYL2567" s="77"/>
      <c r="WYM2567" s="77"/>
      <c r="WYN2567" s="77"/>
      <c r="WYO2567" s="77"/>
      <c r="WYP2567" s="77"/>
      <c r="WYQ2567" s="77"/>
      <c r="WYR2567" s="77"/>
      <c r="WYS2567" s="77"/>
      <c r="WYT2567" s="77"/>
      <c r="WYU2567" s="77"/>
      <c r="WYV2567" s="77"/>
      <c r="WYW2567" s="77"/>
      <c r="WYX2567" s="77"/>
      <c r="WYY2567" s="77"/>
      <c r="WYZ2567" s="77"/>
      <c r="WZA2567" s="77"/>
      <c r="WZB2567" s="77"/>
      <c r="WZC2567" s="77"/>
      <c r="WZD2567" s="77"/>
      <c r="WZE2567" s="77"/>
      <c r="WZF2567" s="77"/>
      <c r="WZG2567" s="77"/>
      <c r="WZH2567" s="77"/>
      <c r="WZI2567" s="77"/>
      <c r="WZJ2567" s="77"/>
      <c r="WZK2567" s="77"/>
      <c r="WZL2567" s="77"/>
      <c r="WZM2567" s="77"/>
      <c r="WZN2567" s="77"/>
      <c r="WZO2567" s="77"/>
      <c r="WZP2567" s="77"/>
      <c r="WZQ2567" s="77"/>
      <c r="WZR2567" s="77"/>
      <c r="WZS2567" s="77"/>
      <c r="WZT2567" s="77"/>
      <c r="WZU2567" s="77"/>
      <c r="WZV2567" s="77"/>
      <c r="WZW2567" s="77"/>
      <c r="WZX2567" s="77"/>
      <c r="WZY2567" s="77"/>
      <c r="WZZ2567" s="77"/>
      <c r="XAA2567" s="77"/>
      <c r="XAB2567" s="77"/>
      <c r="XAC2567" s="77"/>
      <c r="XAD2567" s="77"/>
      <c r="XAE2567" s="77"/>
      <c r="XAF2567" s="77"/>
      <c r="XAG2567" s="77"/>
      <c r="XAH2567" s="77"/>
      <c r="XAI2567" s="77"/>
      <c r="XAJ2567" s="77"/>
      <c r="XAK2567" s="77"/>
      <c r="XAL2567" s="77"/>
      <c r="XAM2567" s="77"/>
      <c r="XAN2567" s="77"/>
      <c r="XAO2567" s="77"/>
      <c r="XAP2567" s="77"/>
      <c r="XAQ2567" s="77"/>
      <c r="XAR2567" s="77"/>
      <c r="XAS2567" s="77"/>
      <c r="XAT2567" s="77"/>
      <c r="XAU2567" s="77"/>
      <c r="XAV2567" s="77"/>
      <c r="XAW2567" s="77"/>
      <c r="XAX2567" s="77"/>
      <c r="XAY2567" s="77"/>
      <c r="XAZ2567" s="77"/>
      <c r="XBA2567" s="77"/>
      <c r="XBB2567" s="77"/>
      <c r="XBC2567" s="77"/>
      <c r="XBD2567" s="77"/>
      <c r="XBE2567" s="77"/>
      <c r="XBF2567" s="77"/>
      <c r="XBG2567" s="77"/>
      <c r="XBH2567" s="77"/>
      <c r="XBI2567" s="77"/>
      <c r="XBJ2567" s="77"/>
      <c r="XBK2567" s="77"/>
      <c r="XBL2567" s="77"/>
      <c r="XBM2567" s="77"/>
      <c r="XBN2567" s="77"/>
      <c r="XBO2567" s="77"/>
      <c r="XBP2567" s="77"/>
      <c r="XBQ2567" s="77"/>
      <c r="XBR2567" s="77"/>
      <c r="XBS2567" s="77"/>
      <c r="XBT2567" s="77"/>
      <c r="XBU2567" s="77"/>
      <c r="XBV2567" s="77"/>
      <c r="XBW2567" s="77"/>
      <c r="XBX2567" s="77"/>
      <c r="XBY2567" s="77"/>
      <c r="XBZ2567" s="77"/>
      <c r="XCA2567" s="77"/>
      <c r="XCB2567" s="77"/>
      <c r="XCC2567" s="77"/>
      <c r="XCD2567" s="77"/>
      <c r="XCE2567" s="77"/>
      <c r="XCF2567" s="77"/>
      <c r="XCG2567" s="77"/>
      <c r="XCH2567" s="77"/>
      <c r="XCI2567" s="77"/>
      <c r="XCJ2567" s="77"/>
      <c r="XCK2567" s="77"/>
      <c r="XCL2567" s="77"/>
      <c r="XCM2567" s="77"/>
      <c r="XCN2567" s="77"/>
      <c r="XCO2567" s="77"/>
      <c r="XCP2567" s="77"/>
      <c r="XCQ2567" s="77"/>
      <c r="XCR2567" s="77"/>
      <c r="XCS2567" s="77"/>
      <c r="XCT2567" s="77"/>
      <c r="XCU2567" s="77"/>
      <c r="XCV2567" s="77"/>
      <c r="XCW2567" s="77"/>
      <c r="XCX2567" s="77"/>
      <c r="XCY2567" s="77"/>
      <c r="XCZ2567" s="77"/>
      <c r="XDA2567" s="77"/>
      <c r="XDB2567" s="77"/>
      <c r="XDC2567" s="77"/>
      <c r="XDD2567" s="77"/>
      <c r="XDE2567" s="77"/>
      <c r="XDF2567" s="77"/>
      <c r="XDG2567" s="77"/>
      <c r="XDH2567" s="77"/>
      <c r="XDI2567" s="77"/>
      <c r="XDJ2567" s="77"/>
      <c r="XDK2567" s="77"/>
      <c r="XDL2567" s="77"/>
      <c r="XDM2567" s="77"/>
      <c r="XDN2567" s="77"/>
      <c r="XDO2567" s="77"/>
      <c r="XDP2567" s="77"/>
      <c r="XDQ2567" s="77"/>
      <c r="XDR2567" s="77"/>
      <c r="XDS2567" s="77"/>
      <c r="XDT2567" s="77"/>
      <c r="XDU2567" s="77"/>
      <c r="XDV2567" s="77"/>
      <c r="XDW2567" s="77"/>
      <c r="XDX2567" s="77"/>
      <c r="XDY2567" s="77"/>
      <c r="XDZ2567" s="77"/>
      <c r="XEA2567" s="77"/>
      <c r="XEB2567" s="77"/>
      <c r="XEC2567" s="77"/>
      <c r="XED2567" s="77"/>
      <c r="XEE2567" s="77"/>
      <c r="XEF2567" s="77"/>
      <c r="XEG2567" s="77"/>
      <c r="XEH2567" s="77"/>
      <c r="XEI2567" s="77"/>
      <c r="XEJ2567" s="77"/>
      <c r="XEK2567" s="77"/>
      <c r="XEL2567" s="77"/>
      <c r="XEM2567" s="77"/>
      <c r="XEN2567" s="77"/>
      <c r="XEO2567" s="77"/>
      <c r="XEP2567" s="77"/>
      <c r="XEQ2567" s="77"/>
      <c r="XER2567" s="77"/>
      <c r="XES2567" s="77"/>
      <c r="XET2567" s="77"/>
      <c r="XEU2567" s="77"/>
      <c r="XEV2567" s="77"/>
      <c r="XEW2567" s="77"/>
      <c r="XEX2567" s="77"/>
      <c r="XEY2567" s="77"/>
      <c r="XEZ2567" s="77"/>
      <c r="XFA2567" s="77"/>
      <c r="XFB2567" s="77"/>
      <c r="XFC2567" s="77"/>
    </row>
    <row r="2568" spans="1:16383" ht="15" customHeight="1">
      <c r="A2568" s="51">
        <v>2021</v>
      </c>
      <c r="B2568" s="52">
        <v>44197</v>
      </c>
      <c r="C2568" s="52">
        <v>44286</v>
      </c>
      <c r="D2568" s="53" t="s">
        <v>96</v>
      </c>
      <c r="E2568" s="53">
        <v>290</v>
      </c>
      <c r="F2568" s="53" t="s">
        <v>251</v>
      </c>
      <c r="G2568" s="53" t="s">
        <v>251</v>
      </c>
      <c r="H2568" s="53" t="s">
        <v>293</v>
      </c>
      <c r="I2568" s="53" t="s">
        <v>2817</v>
      </c>
      <c r="J2568" s="53" t="s">
        <v>2818</v>
      </c>
      <c r="K2568" s="53" t="s">
        <v>306</v>
      </c>
      <c r="L2568" s="53" t="s">
        <v>101</v>
      </c>
      <c r="M2568" s="53" t="s">
        <v>2780</v>
      </c>
      <c r="N2568" s="53" t="s">
        <v>103</v>
      </c>
      <c r="O2568" s="53">
        <v>0</v>
      </c>
      <c r="P2568" s="54">
        <v>0</v>
      </c>
      <c r="Q2568" s="53" t="s">
        <v>121</v>
      </c>
      <c r="R2568" s="53" t="s">
        <v>122</v>
      </c>
      <c r="S2568" s="53" t="s">
        <v>122</v>
      </c>
      <c r="T2568" s="53" t="s">
        <v>121</v>
      </c>
      <c r="U2568" s="53" t="s">
        <v>122</v>
      </c>
      <c r="V2568" s="53" t="s">
        <v>122</v>
      </c>
      <c r="W2568" s="53" t="s">
        <v>296</v>
      </c>
      <c r="X2568" s="55">
        <f t="shared" si="299"/>
        <v>44197</v>
      </c>
      <c r="Y2568" s="55">
        <v>44286</v>
      </c>
      <c r="Z2568" s="53">
        <f t="shared" si="297"/>
        <v>2553</v>
      </c>
      <c r="AA2568" s="54">
        <v>547.52</v>
      </c>
      <c r="AB2568" s="54">
        <v>0</v>
      </c>
      <c r="AC2568" s="52"/>
      <c r="AD2568" s="56" t="s">
        <v>400</v>
      </c>
      <c r="AE2568" s="53">
        <f t="shared" si="298"/>
        <v>2561</v>
      </c>
      <c r="AF2568" s="57" t="s">
        <v>2965</v>
      </c>
      <c r="AG2568" s="58" t="s">
        <v>173</v>
      </c>
      <c r="AH2568" s="52">
        <f t="shared" si="301"/>
        <v>44286</v>
      </c>
      <c r="AI2568" s="52">
        <f t="shared" si="300"/>
        <v>44286</v>
      </c>
      <c r="AJ2568" s="53" t="s">
        <v>402</v>
      </c>
      <c r="AK2568" s="77"/>
      <c r="AL2568" s="77"/>
      <c r="AM2568" s="77"/>
      <c r="AN2568" s="77"/>
      <c r="AO2568" s="77"/>
      <c r="AP2568" s="77"/>
      <c r="AQ2568" s="77"/>
      <c r="AR2568" s="77"/>
      <c r="AS2568" s="77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77"/>
      <c r="BE2568" s="77"/>
      <c r="BF2568" s="77"/>
      <c r="BG2568" s="77"/>
      <c r="BH2568" s="77"/>
      <c r="BI2568" s="77"/>
      <c r="BJ2568" s="77"/>
      <c r="BK2568" s="77"/>
      <c r="BL2568" s="77"/>
      <c r="BM2568" s="77"/>
      <c r="BN2568" s="77"/>
      <c r="BO2568" s="77"/>
      <c r="BP2568" s="77"/>
      <c r="BQ2568" s="77"/>
      <c r="BR2568" s="77"/>
      <c r="BS2568" s="77"/>
      <c r="BT2568" s="77"/>
      <c r="BU2568" s="77"/>
      <c r="BV2568" s="77"/>
      <c r="BW2568" s="77"/>
      <c r="BX2568" s="77"/>
      <c r="BY2568" s="77"/>
      <c r="BZ2568" s="77"/>
      <c r="CA2568" s="77"/>
      <c r="CB2568" s="77"/>
      <c r="CC2568" s="77"/>
      <c r="CD2568" s="77"/>
      <c r="CE2568" s="77"/>
      <c r="CF2568" s="77"/>
      <c r="CG2568" s="77"/>
      <c r="CH2568" s="77"/>
      <c r="CI2568" s="77"/>
      <c r="CJ2568" s="77"/>
      <c r="CK2568" s="77"/>
      <c r="CL2568" s="77"/>
      <c r="CM2568" s="77"/>
      <c r="CN2568" s="77"/>
      <c r="CO2568" s="77"/>
      <c r="CP2568" s="77"/>
      <c r="CQ2568" s="77"/>
      <c r="CR2568" s="77"/>
      <c r="CS2568" s="77"/>
      <c r="CT2568" s="77"/>
      <c r="CU2568" s="77"/>
      <c r="CV2568" s="77"/>
      <c r="CW2568" s="77"/>
      <c r="CX2568" s="77"/>
      <c r="CY2568" s="77"/>
      <c r="CZ2568" s="77"/>
      <c r="DA2568" s="77"/>
      <c r="DB2568" s="77"/>
      <c r="DC2568" s="77"/>
      <c r="DD2568" s="77"/>
      <c r="DE2568" s="77"/>
      <c r="DF2568" s="77"/>
      <c r="DG2568" s="77"/>
      <c r="DH2568" s="77"/>
      <c r="DI2568" s="77"/>
      <c r="DJ2568" s="77"/>
      <c r="DK2568" s="77"/>
      <c r="DL2568" s="77"/>
      <c r="DM2568" s="77"/>
      <c r="DN2568" s="77"/>
      <c r="DO2568" s="77"/>
      <c r="DP2568" s="77"/>
      <c r="DQ2568" s="77"/>
      <c r="DR2568" s="77"/>
      <c r="DS2568" s="77"/>
      <c r="DT2568" s="77"/>
      <c r="DU2568" s="77"/>
      <c r="DV2568" s="77"/>
      <c r="DW2568" s="77"/>
      <c r="DX2568" s="77"/>
      <c r="DY2568" s="77"/>
      <c r="DZ2568" s="77"/>
      <c r="EA2568" s="77"/>
      <c r="EB2568" s="77"/>
      <c r="EC2568" s="77"/>
      <c r="ED2568" s="77"/>
      <c r="EE2568" s="77"/>
      <c r="EF2568" s="77"/>
      <c r="EG2568" s="77"/>
      <c r="EH2568" s="77"/>
      <c r="EI2568" s="77"/>
      <c r="EJ2568" s="77"/>
      <c r="EK2568" s="77"/>
      <c r="EL2568" s="77"/>
      <c r="EM2568" s="77"/>
      <c r="EN2568" s="77"/>
      <c r="EO2568" s="77"/>
      <c r="EP2568" s="77"/>
      <c r="EQ2568" s="77"/>
      <c r="ER2568" s="77"/>
      <c r="ES2568" s="77"/>
      <c r="ET2568" s="77"/>
      <c r="EU2568" s="77"/>
      <c r="EV2568" s="77"/>
      <c r="EW2568" s="77"/>
      <c r="EX2568" s="77"/>
      <c r="EY2568" s="77"/>
      <c r="EZ2568" s="77"/>
      <c r="FA2568" s="77"/>
      <c r="FB2568" s="77"/>
      <c r="FC2568" s="77"/>
      <c r="FD2568" s="77"/>
      <c r="FE2568" s="77"/>
      <c r="FF2568" s="77"/>
      <c r="FG2568" s="77"/>
      <c r="FH2568" s="77"/>
      <c r="FI2568" s="77"/>
      <c r="FJ2568" s="77"/>
      <c r="FK2568" s="77"/>
      <c r="FL2568" s="77"/>
      <c r="FM2568" s="77"/>
      <c r="FN2568" s="77"/>
      <c r="FO2568" s="77"/>
      <c r="FP2568" s="77"/>
      <c r="FQ2568" s="77"/>
      <c r="FR2568" s="77"/>
      <c r="FS2568" s="77"/>
      <c r="FT2568" s="77"/>
      <c r="FU2568" s="77"/>
      <c r="FV2568" s="77"/>
      <c r="FW2568" s="77"/>
      <c r="FX2568" s="77"/>
      <c r="FY2568" s="77"/>
      <c r="FZ2568" s="77"/>
      <c r="GA2568" s="77"/>
      <c r="GB2568" s="77"/>
      <c r="GC2568" s="77"/>
      <c r="GD2568" s="77"/>
      <c r="GE2568" s="77"/>
      <c r="GF2568" s="77"/>
      <c r="GG2568" s="77"/>
      <c r="GH2568" s="77"/>
      <c r="GI2568" s="77"/>
      <c r="GJ2568" s="77"/>
      <c r="GK2568" s="77"/>
      <c r="GL2568" s="77"/>
      <c r="GM2568" s="77"/>
      <c r="GN2568" s="77"/>
      <c r="GO2568" s="77"/>
      <c r="GP2568" s="77"/>
      <c r="GQ2568" s="77"/>
      <c r="GR2568" s="77"/>
      <c r="GS2568" s="77"/>
      <c r="GT2568" s="77"/>
      <c r="GU2568" s="77"/>
      <c r="GV2568" s="77"/>
      <c r="GW2568" s="77"/>
      <c r="GX2568" s="77"/>
      <c r="GY2568" s="77"/>
      <c r="GZ2568" s="77"/>
      <c r="HA2568" s="77"/>
      <c r="HB2568" s="77"/>
      <c r="HC2568" s="77"/>
      <c r="HD2568" s="77"/>
      <c r="HE2568" s="77"/>
      <c r="HF2568" s="77"/>
      <c r="HG2568" s="77"/>
      <c r="HH2568" s="77"/>
      <c r="HI2568" s="77"/>
      <c r="HJ2568" s="77"/>
      <c r="HK2568" s="77"/>
      <c r="HL2568" s="77"/>
      <c r="HM2568" s="77"/>
      <c r="HN2568" s="77"/>
      <c r="HO2568" s="77"/>
      <c r="HP2568" s="77"/>
      <c r="HQ2568" s="77"/>
      <c r="HR2568" s="77"/>
      <c r="HS2568" s="77"/>
      <c r="HT2568" s="77"/>
      <c r="HU2568" s="77"/>
      <c r="HV2568" s="77"/>
      <c r="HW2568" s="77"/>
      <c r="HX2568" s="77"/>
      <c r="HY2568" s="77"/>
      <c r="HZ2568" s="77"/>
      <c r="IA2568" s="77"/>
      <c r="IB2568" s="77"/>
      <c r="IC2568" s="77"/>
      <c r="ID2568" s="77"/>
      <c r="IE2568" s="77"/>
      <c r="IF2568" s="77"/>
      <c r="IG2568" s="77"/>
      <c r="IH2568" s="77"/>
      <c r="II2568" s="77"/>
      <c r="IJ2568" s="77"/>
      <c r="IK2568" s="77"/>
      <c r="IL2568" s="77"/>
      <c r="IM2568" s="77"/>
      <c r="IN2568" s="77"/>
      <c r="IO2568" s="77"/>
      <c r="IP2568" s="77"/>
      <c r="IQ2568" s="77"/>
      <c r="IR2568" s="77"/>
      <c r="IS2568" s="77"/>
      <c r="IT2568" s="77"/>
      <c r="IU2568" s="77"/>
      <c r="IV2568" s="77"/>
      <c r="IW2568" s="77"/>
      <c r="IX2568" s="77"/>
      <c r="IY2568" s="77"/>
      <c r="IZ2568" s="77"/>
      <c r="JA2568" s="77"/>
      <c r="JB2568" s="77"/>
      <c r="JC2568" s="77"/>
      <c r="JD2568" s="77"/>
      <c r="JE2568" s="77"/>
      <c r="JF2568" s="77"/>
      <c r="JG2568" s="77"/>
      <c r="JH2568" s="77"/>
      <c r="JI2568" s="77"/>
      <c r="JJ2568" s="77"/>
      <c r="JK2568" s="77"/>
      <c r="JL2568" s="77"/>
      <c r="JM2568" s="77"/>
      <c r="JN2568" s="77"/>
      <c r="JO2568" s="77"/>
      <c r="JP2568" s="77"/>
      <c r="JQ2568" s="77"/>
      <c r="JR2568" s="77"/>
      <c r="JS2568" s="77"/>
      <c r="JT2568" s="77"/>
      <c r="JU2568" s="77"/>
      <c r="JV2568" s="77"/>
      <c r="JW2568" s="77"/>
      <c r="JX2568" s="77"/>
      <c r="JY2568" s="77"/>
      <c r="JZ2568" s="77"/>
      <c r="KA2568" s="77"/>
      <c r="KB2568" s="77"/>
      <c r="KC2568" s="77"/>
      <c r="KD2568" s="77"/>
      <c r="KE2568" s="77"/>
      <c r="KF2568" s="77"/>
      <c r="KG2568" s="77"/>
      <c r="KH2568" s="77"/>
      <c r="KI2568" s="77"/>
      <c r="KJ2568" s="77"/>
      <c r="KK2568" s="77"/>
      <c r="KL2568" s="77"/>
      <c r="KM2568" s="77"/>
      <c r="KN2568" s="77"/>
      <c r="KO2568" s="77"/>
      <c r="KP2568" s="77"/>
      <c r="KQ2568" s="77"/>
      <c r="KR2568" s="77"/>
      <c r="KS2568" s="77"/>
      <c r="KT2568" s="77"/>
      <c r="KU2568" s="77"/>
      <c r="KV2568" s="77"/>
      <c r="KW2568" s="77"/>
      <c r="KX2568" s="77"/>
      <c r="KY2568" s="77"/>
      <c r="KZ2568" s="77"/>
      <c r="LA2568" s="77"/>
      <c r="LB2568" s="77"/>
      <c r="LC2568" s="77"/>
      <c r="LD2568" s="77"/>
      <c r="LE2568" s="77"/>
      <c r="LF2568" s="77"/>
      <c r="LG2568" s="77"/>
      <c r="LH2568" s="77"/>
      <c r="LI2568" s="77"/>
      <c r="LJ2568" s="77"/>
      <c r="LK2568" s="77"/>
      <c r="LL2568" s="77"/>
      <c r="LM2568" s="77"/>
      <c r="LN2568" s="77"/>
      <c r="LO2568" s="77"/>
      <c r="LP2568" s="77"/>
      <c r="LQ2568" s="77"/>
      <c r="LR2568" s="77"/>
      <c r="LS2568" s="77"/>
      <c r="LT2568" s="77"/>
      <c r="LU2568" s="77"/>
      <c r="LV2568" s="77"/>
      <c r="LW2568" s="77"/>
      <c r="LX2568" s="77"/>
      <c r="LY2568" s="77"/>
      <c r="LZ2568" s="77"/>
      <c r="MA2568" s="77"/>
      <c r="MB2568" s="77"/>
      <c r="MC2568" s="77"/>
      <c r="MD2568" s="77"/>
      <c r="ME2568" s="77"/>
      <c r="MF2568" s="77"/>
      <c r="MG2568" s="77"/>
      <c r="MH2568" s="77"/>
      <c r="MI2568" s="77"/>
      <c r="MJ2568" s="77"/>
      <c r="MK2568" s="77"/>
      <c r="ML2568" s="77"/>
      <c r="MM2568" s="77"/>
      <c r="MN2568" s="77"/>
      <c r="MO2568" s="77"/>
      <c r="MP2568" s="77"/>
      <c r="MQ2568" s="77"/>
      <c r="MR2568" s="77"/>
      <c r="MS2568" s="77"/>
      <c r="MT2568" s="77"/>
      <c r="MU2568" s="77"/>
      <c r="MV2568" s="77"/>
      <c r="MW2568" s="77"/>
      <c r="MX2568" s="77"/>
      <c r="MY2568" s="77"/>
      <c r="MZ2568" s="77"/>
      <c r="NA2568" s="77"/>
      <c r="NB2568" s="77"/>
      <c r="NC2568" s="77"/>
      <c r="ND2568" s="77"/>
      <c r="NE2568" s="77"/>
      <c r="NF2568" s="77"/>
      <c r="NG2568" s="77"/>
      <c r="NH2568" s="77"/>
      <c r="NI2568" s="77"/>
      <c r="NJ2568" s="77"/>
      <c r="NK2568" s="77"/>
      <c r="NL2568" s="77"/>
      <c r="NM2568" s="77"/>
      <c r="NN2568" s="77"/>
      <c r="NO2568" s="77"/>
      <c r="NP2568" s="77"/>
      <c r="NQ2568" s="77"/>
      <c r="NR2568" s="77"/>
      <c r="NS2568" s="77"/>
      <c r="NT2568" s="77"/>
      <c r="NU2568" s="77"/>
      <c r="NV2568" s="77"/>
      <c r="NW2568" s="77"/>
      <c r="NX2568" s="77"/>
      <c r="NY2568" s="77"/>
      <c r="NZ2568" s="77"/>
      <c r="OA2568" s="77"/>
      <c r="OB2568" s="77"/>
      <c r="OC2568" s="77"/>
      <c r="OD2568" s="77"/>
      <c r="OE2568" s="77"/>
      <c r="OF2568" s="77"/>
      <c r="OG2568" s="77"/>
      <c r="OH2568" s="77"/>
      <c r="OI2568" s="77"/>
      <c r="OJ2568" s="77"/>
      <c r="OK2568" s="77"/>
      <c r="OL2568" s="77"/>
      <c r="OM2568" s="77"/>
      <c r="ON2568" s="77"/>
      <c r="OO2568" s="77"/>
      <c r="OP2568" s="77"/>
      <c r="OQ2568" s="77"/>
      <c r="OR2568" s="77"/>
      <c r="OS2568" s="77"/>
      <c r="OT2568" s="77"/>
      <c r="OU2568" s="77"/>
      <c r="OV2568" s="77"/>
      <c r="OW2568" s="77"/>
      <c r="OX2568" s="77"/>
      <c r="OY2568" s="77"/>
      <c r="OZ2568" s="77"/>
      <c r="PA2568" s="77"/>
      <c r="PB2568" s="77"/>
      <c r="PC2568" s="77"/>
      <c r="PD2568" s="77"/>
      <c r="PE2568" s="77"/>
      <c r="PF2568" s="77"/>
      <c r="PG2568" s="77"/>
      <c r="PH2568" s="77"/>
      <c r="PI2568" s="77"/>
      <c r="PJ2568" s="77"/>
      <c r="PK2568" s="77"/>
      <c r="PL2568" s="77"/>
      <c r="PM2568" s="77"/>
      <c r="PN2568" s="77"/>
      <c r="PO2568" s="77"/>
      <c r="PP2568" s="77"/>
      <c r="PQ2568" s="77"/>
      <c r="PR2568" s="77"/>
      <c r="PS2568" s="77"/>
      <c r="PT2568" s="77"/>
      <c r="PU2568" s="77"/>
      <c r="PV2568" s="77"/>
      <c r="PW2568" s="77"/>
      <c r="PX2568" s="77"/>
      <c r="PY2568" s="77"/>
      <c r="PZ2568" s="77"/>
      <c r="QA2568" s="77"/>
      <c r="QB2568" s="77"/>
      <c r="QC2568" s="77"/>
      <c r="QD2568" s="77"/>
      <c r="QE2568" s="77"/>
      <c r="QF2568" s="77"/>
      <c r="QG2568" s="77"/>
      <c r="QH2568" s="77"/>
      <c r="QI2568" s="77"/>
      <c r="QJ2568" s="77"/>
      <c r="QK2568" s="77"/>
      <c r="QL2568" s="77"/>
      <c r="QM2568" s="77"/>
      <c r="QN2568" s="77"/>
      <c r="QO2568" s="77"/>
      <c r="QP2568" s="77"/>
      <c r="QQ2568" s="77"/>
      <c r="QR2568" s="77"/>
      <c r="QS2568" s="77"/>
      <c r="QT2568" s="77"/>
      <c r="QU2568" s="77"/>
      <c r="QV2568" s="77"/>
      <c r="QW2568" s="77"/>
      <c r="QX2568" s="77"/>
      <c r="QY2568" s="77"/>
      <c r="QZ2568" s="77"/>
      <c r="RA2568" s="77"/>
      <c r="RB2568" s="77"/>
      <c r="RC2568" s="77"/>
      <c r="RD2568" s="77"/>
      <c r="RE2568" s="77"/>
      <c r="RF2568" s="77"/>
      <c r="RG2568" s="77"/>
      <c r="RH2568" s="77"/>
      <c r="RI2568" s="77"/>
      <c r="RJ2568" s="77"/>
      <c r="RK2568" s="77"/>
      <c r="RL2568" s="77"/>
      <c r="RM2568" s="77"/>
      <c r="RN2568" s="77"/>
      <c r="RO2568" s="77"/>
      <c r="RP2568" s="77"/>
      <c r="RQ2568" s="77"/>
      <c r="RR2568" s="77"/>
      <c r="RS2568" s="77"/>
      <c r="RT2568" s="77"/>
      <c r="RU2568" s="77"/>
      <c r="RV2568" s="77"/>
      <c r="RW2568" s="77"/>
      <c r="RX2568" s="77"/>
      <c r="RY2568" s="77"/>
      <c r="RZ2568" s="77"/>
      <c r="SA2568" s="77"/>
      <c r="SB2568" s="77"/>
      <c r="SC2568" s="77"/>
      <c r="SD2568" s="77"/>
      <c r="SE2568" s="77"/>
      <c r="SF2568" s="77"/>
      <c r="SG2568" s="77"/>
      <c r="SH2568" s="77"/>
      <c r="SI2568" s="77"/>
      <c r="SJ2568" s="77"/>
      <c r="SK2568" s="77"/>
      <c r="SL2568" s="77"/>
      <c r="SM2568" s="77"/>
      <c r="SN2568" s="77"/>
      <c r="SO2568" s="77"/>
      <c r="SP2568" s="77"/>
      <c r="SQ2568" s="77"/>
      <c r="SR2568" s="77"/>
      <c r="SS2568" s="77"/>
      <c r="ST2568" s="77"/>
      <c r="SU2568" s="77"/>
      <c r="SV2568" s="77"/>
      <c r="SW2568" s="77"/>
      <c r="SX2568" s="77"/>
      <c r="SY2568" s="77"/>
      <c r="SZ2568" s="77"/>
      <c r="TA2568" s="77"/>
      <c r="TB2568" s="77"/>
      <c r="TC2568" s="77"/>
      <c r="TD2568" s="77"/>
      <c r="TE2568" s="77"/>
      <c r="TF2568" s="77"/>
      <c r="TG2568" s="77"/>
      <c r="TH2568" s="77"/>
      <c r="TI2568" s="77"/>
      <c r="TJ2568" s="77"/>
      <c r="TK2568" s="77"/>
      <c r="TL2568" s="77"/>
      <c r="TM2568" s="77"/>
      <c r="TN2568" s="77"/>
      <c r="TO2568" s="77"/>
      <c r="TP2568" s="77"/>
      <c r="TQ2568" s="77"/>
      <c r="TR2568" s="77"/>
      <c r="TS2568" s="77"/>
      <c r="TT2568" s="77"/>
      <c r="TU2568" s="77"/>
      <c r="TV2568" s="77"/>
      <c r="TW2568" s="77"/>
      <c r="TX2568" s="77"/>
      <c r="TY2568" s="77"/>
      <c r="TZ2568" s="77"/>
      <c r="UA2568" s="77"/>
      <c r="UB2568" s="77"/>
      <c r="UC2568" s="77"/>
      <c r="UD2568" s="77"/>
      <c r="UE2568" s="77"/>
      <c r="UF2568" s="77"/>
      <c r="UG2568" s="77"/>
      <c r="UH2568" s="77"/>
      <c r="UI2568" s="77"/>
      <c r="UJ2568" s="77"/>
      <c r="UK2568" s="77"/>
      <c r="UL2568" s="77"/>
      <c r="UM2568" s="77"/>
      <c r="UN2568" s="77"/>
      <c r="UO2568" s="77"/>
      <c r="UP2568" s="77"/>
      <c r="UQ2568" s="77"/>
      <c r="UR2568" s="77"/>
      <c r="US2568" s="77"/>
      <c r="UT2568" s="77"/>
      <c r="UU2568" s="77"/>
      <c r="UV2568" s="77"/>
      <c r="UW2568" s="77"/>
      <c r="UX2568" s="77"/>
      <c r="UY2568" s="77"/>
      <c r="UZ2568" s="77"/>
      <c r="VA2568" s="77"/>
      <c r="VB2568" s="77"/>
      <c r="VC2568" s="77"/>
      <c r="VD2568" s="77"/>
      <c r="VE2568" s="77"/>
      <c r="VF2568" s="77"/>
      <c r="VG2568" s="77"/>
      <c r="VH2568" s="77"/>
      <c r="VI2568" s="77"/>
      <c r="VJ2568" s="77"/>
      <c r="VK2568" s="77"/>
      <c r="VL2568" s="77"/>
      <c r="VM2568" s="77"/>
      <c r="VN2568" s="77"/>
      <c r="VO2568" s="77"/>
      <c r="VP2568" s="77"/>
      <c r="VQ2568" s="77"/>
      <c r="VR2568" s="77"/>
      <c r="VS2568" s="77"/>
      <c r="VT2568" s="77"/>
      <c r="VU2568" s="77"/>
      <c r="VV2568" s="77"/>
      <c r="VW2568" s="77"/>
      <c r="VX2568" s="77"/>
      <c r="VY2568" s="77"/>
      <c r="VZ2568" s="77"/>
      <c r="WA2568" s="77"/>
      <c r="WB2568" s="77"/>
      <c r="WC2568" s="77"/>
      <c r="WD2568" s="77"/>
      <c r="WE2568" s="77"/>
      <c r="WF2568" s="77"/>
      <c r="WG2568" s="77"/>
      <c r="WH2568" s="77"/>
      <c r="WI2568" s="77"/>
      <c r="WJ2568" s="77"/>
      <c r="WK2568" s="77"/>
      <c r="WL2568" s="77"/>
      <c r="WM2568" s="77"/>
      <c r="WN2568" s="77"/>
      <c r="WO2568" s="77"/>
      <c r="WP2568" s="77"/>
      <c r="WQ2568" s="77"/>
      <c r="WR2568" s="77"/>
      <c r="WS2568" s="77"/>
      <c r="WT2568" s="77"/>
      <c r="WU2568" s="77"/>
      <c r="WV2568" s="77"/>
      <c r="WW2568" s="77"/>
      <c r="WX2568" s="77"/>
      <c r="WY2568" s="77"/>
      <c r="WZ2568" s="77"/>
      <c r="XA2568" s="77"/>
      <c r="XB2568" s="77"/>
      <c r="XC2568" s="77"/>
      <c r="XD2568" s="77"/>
      <c r="XE2568" s="77"/>
      <c r="XF2568" s="77"/>
      <c r="XG2568" s="77"/>
      <c r="XH2568" s="77"/>
      <c r="XI2568" s="77"/>
      <c r="XJ2568" s="77"/>
      <c r="XK2568" s="77"/>
      <c r="XL2568" s="77"/>
      <c r="XM2568" s="77"/>
      <c r="XN2568" s="77"/>
      <c r="XO2568" s="77"/>
      <c r="XP2568" s="77"/>
      <c r="XQ2568" s="77"/>
      <c r="XR2568" s="77"/>
      <c r="XS2568" s="77"/>
      <c r="XT2568" s="77"/>
      <c r="XU2568" s="77"/>
      <c r="XV2568" s="77"/>
      <c r="XW2568" s="77"/>
      <c r="XX2568" s="77"/>
      <c r="XY2568" s="77"/>
      <c r="XZ2568" s="77"/>
      <c r="YA2568" s="77"/>
      <c r="YB2568" s="77"/>
      <c r="YC2568" s="77"/>
      <c r="YD2568" s="77"/>
      <c r="YE2568" s="77"/>
      <c r="YF2568" s="77"/>
      <c r="YG2568" s="77"/>
      <c r="YH2568" s="77"/>
      <c r="YI2568" s="77"/>
      <c r="YJ2568" s="77"/>
      <c r="YK2568" s="77"/>
      <c r="YL2568" s="77"/>
      <c r="YM2568" s="77"/>
      <c r="YN2568" s="77"/>
      <c r="YO2568" s="77"/>
      <c r="YP2568" s="77"/>
      <c r="YQ2568" s="77"/>
      <c r="YR2568" s="77"/>
      <c r="YS2568" s="77"/>
      <c r="YT2568" s="77"/>
      <c r="YU2568" s="77"/>
      <c r="YV2568" s="77"/>
      <c r="YW2568" s="77"/>
      <c r="YX2568" s="77"/>
      <c r="YY2568" s="77"/>
      <c r="YZ2568" s="77"/>
      <c r="ZA2568" s="77"/>
      <c r="ZB2568" s="77"/>
      <c r="ZC2568" s="77"/>
      <c r="ZD2568" s="77"/>
      <c r="ZE2568" s="77"/>
      <c r="ZF2568" s="77"/>
      <c r="ZG2568" s="77"/>
      <c r="ZH2568" s="77"/>
      <c r="ZI2568" s="77"/>
      <c r="ZJ2568" s="77"/>
      <c r="ZK2568" s="77"/>
      <c r="ZL2568" s="77"/>
      <c r="ZM2568" s="77"/>
      <c r="ZN2568" s="77"/>
      <c r="ZO2568" s="77"/>
      <c r="ZP2568" s="77"/>
      <c r="ZQ2568" s="77"/>
      <c r="ZR2568" s="77"/>
      <c r="ZS2568" s="77"/>
      <c r="ZT2568" s="77"/>
      <c r="ZU2568" s="77"/>
      <c r="ZV2568" s="77"/>
      <c r="ZW2568" s="77"/>
      <c r="ZX2568" s="77"/>
      <c r="ZY2568" s="77"/>
      <c r="ZZ2568" s="77"/>
      <c r="AAA2568" s="77"/>
      <c r="AAB2568" s="77"/>
      <c r="AAC2568" s="77"/>
      <c r="AAD2568" s="77"/>
      <c r="AAE2568" s="77"/>
      <c r="AAF2568" s="77"/>
      <c r="AAG2568" s="77"/>
      <c r="AAH2568" s="77"/>
      <c r="AAI2568" s="77"/>
      <c r="AAJ2568" s="77"/>
      <c r="AAK2568" s="77"/>
      <c r="AAL2568" s="77"/>
      <c r="AAM2568" s="77"/>
      <c r="AAN2568" s="77"/>
      <c r="AAO2568" s="77"/>
      <c r="AAP2568" s="77"/>
      <c r="AAQ2568" s="77"/>
      <c r="AAR2568" s="77"/>
      <c r="AAS2568" s="77"/>
      <c r="AAT2568" s="77"/>
      <c r="AAU2568" s="77"/>
      <c r="AAV2568" s="77"/>
      <c r="AAW2568" s="77"/>
      <c r="AAX2568" s="77"/>
      <c r="AAY2568" s="77"/>
      <c r="AAZ2568" s="77"/>
      <c r="ABA2568" s="77"/>
      <c r="ABB2568" s="77"/>
      <c r="ABC2568" s="77"/>
      <c r="ABD2568" s="77"/>
      <c r="ABE2568" s="77"/>
      <c r="ABF2568" s="77"/>
      <c r="ABG2568" s="77"/>
      <c r="ABH2568" s="77"/>
      <c r="ABI2568" s="77"/>
      <c r="ABJ2568" s="77"/>
      <c r="ABK2568" s="77"/>
      <c r="ABL2568" s="77"/>
      <c r="ABM2568" s="77"/>
      <c r="ABN2568" s="77"/>
      <c r="ABO2568" s="77"/>
      <c r="ABP2568" s="77"/>
      <c r="ABQ2568" s="77"/>
      <c r="ABR2568" s="77"/>
      <c r="ABS2568" s="77"/>
      <c r="ABT2568" s="77"/>
      <c r="ABU2568" s="77"/>
      <c r="ABV2568" s="77"/>
      <c r="ABW2568" s="77"/>
      <c r="ABX2568" s="77"/>
      <c r="ABY2568" s="77"/>
      <c r="ABZ2568" s="77"/>
      <c r="ACA2568" s="77"/>
      <c r="ACB2568" s="77"/>
      <c r="ACC2568" s="77"/>
      <c r="ACD2568" s="77"/>
      <c r="ACE2568" s="77"/>
      <c r="ACF2568" s="77"/>
      <c r="ACG2568" s="77"/>
      <c r="ACH2568" s="77"/>
      <c r="ACI2568" s="77"/>
      <c r="ACJ2568" s="77"/>
      <c r="ACK2568" s="77"/>
      <c r="ACL2568" s="77"/>
      <c r="ACM2568" s="77"/>
      <c r="ACN2568" s="77"/>
      <c r="ACO2568" s="77"/>
      <c r="ACP2568" s="77"/>
      <c r="ACQ2568" s="77"/>
      <c r="ACR2568" s="77"/>
      <c r="ACS2568" s="77"/>
      <c r="ACT2568" s="77"/>
      <c r="ACU2568" s="77"/>
      <c r="ACV2568" s="77"/>
      <c r="ACW2568" s="77"/>
      <c r="ACX2568" s="77"/>
      <c r="ACY2568" s="77"/>
      <c r="ACZ2568" s="77"/>
      <c r="ADA2568" s="77"/>
      <c r="ADB2568" s="77"/>
      <c r="ADC2568" s="77"/>
      <c r="ADD2568" s="77"/>
      <c r="ADE2568" s="77"/>
      <c r="ADF2568" s="77"/>
      <c r="ADG2568" s="77"/>
      <c r="ADH2568" s="77"/>
      <c r="ADI2568" s="77"/>
      <c r="ADJ2568" s="77"/>
      <c r="ADK2568" s="77"/>
      <c r="ADL2568" s="77"/>
      <c r="ADM2568" s="77"/>
      <c r="ADN2568" s="77"/>
      <c r="ADO2568" s="77"/>
      <c r="ADP2568" s="77"/>
      <c r="ADQ2568" s="77"/>
      <c r="ADR2568" s="77"/>
      <c r="ADS2568" s="77"/>
      <c r="ADT2568" s="77"/>
      <c r="ADU2568" s="77"/>
      <c r="ADV2568" s="77"/>
      <c r="ADW2568" s="77"/>
      <c r="ADX2568" s="77"/>
      <c r="ADY2568" s="77"/>
      <c r="ADZ2568" s="77"/>
      <c r="AEA2568" s="77"/>
      <c r="AEB2568" s="77"/>
      <c r="AEC2568" s="77"/>
      <c r="AED2568" s="77"/>
      <c r="AEE2568" s="77"/>
      <c r="AEF2568" s="77"/>
      <c r="AEG2568" s="77"/>
      <c r="AEH2568" s="77"/>
      <c r="AEI2568" s="77"/>
      <c r="AEJ2568" s="77"/>
      <c r="AEK2568" s="77"/>
      <c r="AEL2568" s="77"/>
      <c r="AEM2568" s="77"/>
      <c r="AEN2568" s="77"/>
      <c r="AEO2568" s="77"/>
      <c r="AEP2568" s="77"/>
      <c r="AEQ2568" s="77"/>
      <c r="AER2568" s="77"/>
      <c r="AES2568" s="77"/>
      <c r="AET2568" s="77"/>
      <c r="AEU2568" s="77"/>
      <c r="AEV2568" s="77"/>
      <c r="AEW2568" s="77"/>
      <c r="AEX2568" s="77"/>
      <c r="AEY2568" s="77"/>
      <c r="AEZ2568" s="77"/>
      <c r="AFA2568" s="77"/>
      <c r="AFB2568" s="77"/>
      <c r="AFC2568" s="77"/>
      <c r="AFD2568" s="77"/>
      <c r="AFE2568" s="77"/>
      <c r="AFF2568" s="77"/>
      <c r="AFG2568" s="77"/>
      <c r="AFH2568" s="77"/>
      <c r="AFI2568" s="77"/>
      <c r="AFJ2568" s="77"/>
      <c r="AFK2568" s="77"/>
      <c r="AFL2568" s="77"/>
      <c r="AFM2568" s="77"/>
      <c r="AFN2568" s="77"/>
      <c r="AFO2568" s="77"/>
      <c r="AFP2568" s="77"/>
      <c r="AFQ2568" s="77"/>
      <c r="AFR2568" s="77"/>
      <c r="AFS2568" s="77"/>
      <c r="AFT2568" s="77"/>
      <c r="AFU2568" s="77"/>
      <c r="AFV2568" s="77"/>
      <c r="AFW2568" s="77"/>
      <c r="AFX2568" s="77"/>
      <c r="AFY2568" s="77"/>
      <c r="AFZ2568" s="77"/>
      <c r="AGA2568" s="77"/>
      <c r="AGB2568" s="77"/>
      <c r="AGC2568" s="77"/>
      <c r="AGD2568" s="77"/>
      <c r="AGE2568" s="77"/>
      <c r="AGF2568" s="77"/>
      <c r="AGG2568" s="77"/>
      <c r="AGH2568" s="77"/>
      <c r="AGI2568" s="77"/>
      <c r="AGJ2568" s="77"/>
      <c r="AGK2568" s="77"/>
      <c r="AGL2568" s="77"/>
      <c r="AGM2568" s="77"/>
      <c r="AGN2568" s="77"/>
      <c r="AGO2568" s="77"/>
      <c r="AGP2568" s="77"/>
      <c r="AGQ2568" s="77"/>
      <c r="AGR2568" s="77"/>
      <c r="AGS2568" s="77"/>
      <c r="AGT2568" s="77"/>
      <c r="AGU2568" s="77"/>
      <c r="AGV2568" s="77"/>
      <c r="AGW2568" s="77"/>
      <c r="AGX2568" s="77"/>
      <c r="AGY2568" s="77"/>
      <c r="AGZ2568" s="77"/>
      <c r="AHA2568" s="77"/>
      <c r="AHB2568" s="77"/>
      <c r="AHC2568" s="77"/>
      <c r="AHD2568" s="77"/>
      <c r="AHE2568" s="77"/>
      <c r="AHF2568" s="77"/>
      <c r="AHG2568" s="77"/>
      <c r="AHH2568" s="77"/>
      <c r="AHI2568" s="77"/>
      <c r="AHJ2568" s="77"/>
      <c r="AHK2568" s="77"/>
      <c r="AHL2568" s="77"/>
      <c r="AHM2568" s="77"/>
      <c r="AHN2568" s="77"/>
      <c r="AHO2568" s="77"/>
      <c r="AHP2568" s="77"/>
      <c r="AHQ2568" s="77"/>
      <c r="AHR2568" s="77"/>
      <c r="AHS2568" s="77"/>
      <c r="AHT2568" s="77"/>
      <c r="AHU2568" s="77"/>
      <c r="AHV2568" s="77"/>
      <c r="AHW2568" s="77"/>
      <c r="AHX2568" s="77"/>
      <c r="AHY2568" s="77"/>
      <c r="AHZ2568" s="77"/>
      <c r="AIA2568" s="77"/>
      <c r="AIB2568" s="77"/>
      <c r="AIC2568" s="77"/>
      <c r="AID2568" s="77"/>
      <c r="AIE2568" s="77"/>
      <c r="AIF2568" s="77"/>
      <c r="AIG2568" s="77"/>
      <c r="AIH2568" s="77"/>
      <c r="AII2568" s="77"/>
      <c r="AIJ2568" s="77"/>
      <c r="AIK2568" s="77"/>
      <c r="AIL2568" s="77"/>
      <c r="AIM2568" s="77"/>
      <c r="AIN2568" s="77"/>
      <c r="AIO2568" s="77"/>
      <c r="AIP2568" s="77"/>
      <c r="AIQ2568" s="77"/>
      <c r="AIR2568" s="77"/>
      <c r="AIS2568" s="77"/>
      <c r="AIT2568" s="77"/>
      <c r="AIU2568" s="77"/>
      <c r="AIV2568" s="77"/>
      <c r="AIW2568" s="77"/>
      <c r="AIX2568" s="77"/>
      <c r="AIY2568" s="77"/>
      <c r="AIZ2568" s="77"/>
      <c r="AJA2568" s="77"/>
      <c r="AJB2568" s="77"/>
      <c r="AJC2568" s="77"/>
      <c r="AJD2568" s="77"/>
      <c r="AJE2568" s="77"/>
      <c r="AJF2568" s="77"/>
      <c r="AJG2568" s="77"/>
      <c r="AJH2568" s="77"/>
      <c r="AJI2568" s="77"/>
      <c r="AJJ2568" s="77"/>
      <c r="AJK2568" s="77"/>
      <c r="AJL2568" s="77"/>
      <c r="AJM2568" s="77"/>
      <c r="AJN2568" s="77"/>
      <c r="AJO2568" s="77"/>
      <c r="AJP2568" s="77"/>
      <c r="AJQ2568" s="77"/>
      <c r="AJR2568" s="77"/>
      <c r="AJS2568" s="77"/>
      <c r="AJT2568" s="77"/>
      <c r="AJU2568" s="77"/>
      <c r="AJV2568" s="77"/>
      <c r="AJW2568" s="77"/>
      <c r="AJX2568" s="77"/>
      <c r="AJY2568" s="77"/>
      <c r="AJZ2568" s="77"/>
      <c r="AKA2568" s="77"/>
      <c r="AKB2568" s="77"/>
      <c r="AKC2568" s="77"/>
      <c r="AKD2568" s="77"/>
      <c r="AKE2568" s="77"/>
      <c r="AKF2568" s="77"/>
      <c r="AKG2568" s="77"/>
      <c r="AKH2568" s="77"/>
      <c r="AKI2568" s="77"/>
      <c r="AKJ2568" s="77"/>
      <c r="AKK2568" s="77"/>
      <c r="AKL2568" s="77"/>
      <c r="AKM2568" s="77"/>
      <c r="AKN2568" s="77"/>
      <c r="AKO2568" s="77"/>
      <c r="AKP2568" s="77"/>
      <c r="AKQ2568" s="77"/>
      <c r="AKR2568" s="77"/>
      <c r="AKS2568" s="77"/>
      <c r="AKT2568" s="77"/>
      <c r="AKU2568" s="77"/>
      <c r="AKV2568" s="77"/>
      <c r="AKW2568" s="77"/>
      <c r="AKX2568" s="77"/>
      <c r="AKY2568" s="77"/>
      <c r="AKZ2568" s="77"/>
      <c r="ALA2568" s="77"/>
      <c r="ALB2568" s="77"/>
      <c r="ALC2568" s="77"/>
      <c r="ALD2568" s="77"/>
      <c r="ALE2568" s="77"/>
      <c r="ALF2568" s="77"/>
      <c r="ALG2568" s="77"/>
      <c r="ALH2568" s="77"/>
      <c r="ALI2568" s="77"/>
      <c r="ALJ2568" s="77"/>
      <c r="ALK2568" s="77"/>
      <c r="ALL2568" s="77"/>
      <c r="ALM2568" s="77"/>
      <c r="ALN2568" s="77"/>
      <c r="ALO2568" s="77"/>
      <c r="ALP2568" s="77"/>
      <c r="ALQ2568" s="77"/>
      <c r="ALR2568" s="77"/>
      <c r="ALS2568" s="77"/>
      <c r="ALT2568" s="77"/>
      <c r="ALU2568" s="77"/>
      <c r="ALV2568" s="77"/>
      <c r="ALW2568" s="77"/>
      <c r="ALX2568" s="77"/>
      <c r="ALY2568" s="77"/>
      <c r="ALZ2568" s="77"/>
      <c r="AMA2568" s="77"/>
      <c r="AMB2568" s="77"/>
      <c r="AMC2568" s="77"/>
      <c r="AMD2568" s="77"/>
      <c r="AME2568" s="77"/>
      <c r="AMF2568" s="77"/>
      <c r="AMG2568" s="77"/>
      <c r="AMH2568" s="77"/>
      <c r="AMI2568" s="77"/>
      <c r="AMJ2568" s="77"/>
      <c r="AMK2568" s="77"/>
      <c r="AML2568" s="77"/>
      <c r="AMM2568" s="77"/>
      <c r="AMN2568" s="77"/>
      <c r="AMO2568" s="77"/>
      <c r="AMP2568" s="77"/>
      <c r="AMQ2568" s="77"/>
      <c r="AMR2568" s="77"/>
      <c r="AMS2568" s="77"/>
      <c r="AMT2568" s="77"/>
      <c r="AMU2568" s="77"/>
      <c r="AMV2568" s="77"/>
      <c r="AMW2568" s="77"/>
      <c r="AMX2568" s="77"/>
      <c r="AMY2568" s="77"/>
      <c r="AMZ2568" s="77"/>
      <c r="ANA2568" s="77"/>
      <c r="ANB2568" s="77"/>
      <c r="ANC2568" s="77"/>
      <c r="AND2568" s="77"/>
      <c r="ANE2568" s="77"/>
      <c r="ANF2568" s="77"/>
      <c r="ANG2568" s="77"/>
      <c r="ANH2568" s="77"/>
      <c r="ANI2568" s="77"/>
      <c r="ANJ2568" s="77"/>
      <c r="ANK2568" s="77"/>
      <c r="ANL2568" s="77"/>
      <c r="ANM2568" s="77"/>
      <c r="ANN2568" s="77"/>
      <c r="ANO2568" s="77"/>
      <c r="ANP2568" s="77"/>
      <c r="ANQ2568" s="77"/>
      <c r="ANR2568" s="77"/>
      <c r="ANS2568" s="77"/>
      <c r="ANT2568" s="77"/>
      <c r="ANU2568" s="77"/>
      <c r="ANV2568" s="77"/>
      <c r="ANW2568" s="77"/>
      <c r="ANX2568" s="77"/>
      <c r="ANY2568" s="77"/>
      <c r="ANZ2568" s="77"/>
      <c r="AOA2568" s="77"/>
      <c r="AOB2568" s="77"/>
      <c r="AOC2568" s="77"/>
      <c r="AOD2568" s="77"/>
      <c r="AOE2568" s="77"/>
      <c r="AOF2568" s="77"/>
      <c r="AOG2568" s="77"/>
      <c r="AOH2568" s="77"/>
      <c r="AOI2568" s="77"/>
      <c r="AOJ2568" s="77"/>
      <c r="AOK2568" s="77"/>
      <c r="AOL2568" s="77"/>
      <c r="AOM2568" s="77"/>
      <c r="AON2568" s="77"/>
      <c r="AOO2568" s="77"/>
      <c r="AOP2568" s="77"/>
      <c r="AOQ2568" s="77"/>
      <c r="AOR2568" s="77"/>
      <c r="AOS2568" s="77"/>
      <c r="AOT2568" s="77"/>
      <c r="AOU2568" s="77"/>
      <c r="AOV2568" s="77"/>
      <c r="AOW2568" s="77"/>
      <c r="AOX2568" s="77"/>
      <c r="AOY2568" s="77"/>
      <c r="AOZ2568" s="77"/>
      <c r="APA2568" s="77"/>
      <c r="APB2568" s="77"/>
      <c r="APC2568" s="77"/>
      <c r="APD2568" s="77"/>
      <c r="APE2568" s="77"/>
      <c r="APF2568" s="77"/>
      <c r="APG2568" s="77"/>
      <c r="APH2568" s="77"/>
      <c r="API2568" s="77"/>
      <c r="APJ2568" s="77"/>
      <c r="APK2568" s="77"/>
      <c r="APL2568" s="77"/>
      <c r="APM2568" s="77"/>
      <c r="APN2568" s="77"/>
      <c r="APO2568" s="77"/>
      <c r="APP2568" s="77"/>
      <c r="APQ2568" s="77"/>
      <c r="APR2568" s="77"/>
      <c r="APS2568" s="77"/>
      <c r="APT2568" s="77"/>
      <c r="APU2568" s="77"/>
      <c r="APV2568" s="77"/>
      <c r="APW2568" s="77"/>
      <c r="APX2568" s="77"/>
      <c r="APY2568" s="77"/>
      <c r="APZ2568" s="77"/>
      <c r="AQA2568" s="77"/>
      <c r="AQB2568" s="77"/>
      <c r="AQC2568" s="77"/>
      <c r="AQD2568" s="77"/>
      <c r="AQE2568" s="77"/>
      <c r="AQF2568" s="77"/>
      <c r="AQG2568" s="77"/>
      <c r="AQH2568" s="77"/>
      <c r="AQI2568" s="77"/>
      <c r="AQJ2568" s="77"/>
      <c r="AQK2568" s="77"/>
      <c r="AQL2568" s="77"/>
      <c r="AQM2568" s="77"/>
      <c r="AQN2568" s="77"/>
      <c r="AQO2568" s="77"/>
      <c r="AQP2568" s="77"/>
      <c r="AQQ2568" s="77"/>
      <c r="AQR2568" s="77"/>
      <c r="AQS2568" s="77"/>
      <c r="AQT2568" s="77"/>
      <c r="AQU2568" s="77"/>
      <c r="AQV2568" s="77"/>
      <c r="AQW2568" s="77"/>
      <c r="AQX2568" s="77"/>
      <c r="AQY2568" s="77"/>
      <c r="AQZ2568" s="77"/>
      <c r="ARA2568" s="77"/>
      <c r="ARB2568" s="77"/>
      <c r="ARC2568" s="77"/>
      <c r="ARD2568" s="77"/>
      <c r="ARE2568" s="77"/>
      <c r="ARF2568" s="77"/>
      <c r="ARG2568" s="77"/>
      <c r="ARH2568" s="77"/>
      <c r="ARI2568" s="77"/>
      <c r="ARJ2568" s="77"/>
      <c r="ARK2568" s="77"/>
      <c r="ARL2568" s="77"/>
      <c r="ARM2568" s="77"/>
      <c r="ARN2568" s="77"/>
      <c r="ARO2568" s="77"/>
      <c r="ARP2568" s="77"/>
      <c r="ARQ2568" s="77"/>
      <c r="ARR2568" s="77"/>
      <c r="ARS2568" s="77"/>
      <c r="ART2568" s="77"/>
      <c r="ARU2568" s="77"/>
      <c r="ARV2568" s="77"/>
      <c r="ARW2568" s="77"/>
      <c r="ARX2568" s="77"/>
      <c r="ARY2568" s="77"/>
      <c r="ARZ2568" s="77"/>
      <c r="ASA2568" s="77"/>
      <c r="ASB2568" s="77"/>
      <c r="ASC2568" s="77"/>
      <c r="ASD2568" s="77"/>
      <c r="ASE2568" s="77"/>
      <c r="ASF2568" s="77"/>
      <c r="ASG2568" s="77"/>
      <c r="ASH2568" s="77"/>
      <c r="ASI2568" s="77"/>
      <c r="ASJ2568" s="77"/>
      <c r="ASK2568" s="77"/>
      <c r="ASL2568" s="77"/>
      <c r="ASM2568" s="77"/>
      <c r="ASN2568" s="77"/>
      <c r="ASO2568" s="77"/>
      <c r="ASP2568" s="77"/>
      <c r="ASQ2568" s="77"/>
      <c r="ASR2568" s="77"/>
      <c r="ASS2568" s="77"/>
      <c r="AST2568" s="77"/>
      <c r="ASU2568" s="77"/>
      <c r="ASV2568" s="77"/>
      <c r="ASW2568" s="77"/>
      <c r="ASX2568" s="77"/>
      <c r="ASY2568" s="77"/>
      <c r="ASZ2568" s="77"/>
      <c r="ATA2568" s="77"/>
      <c r="ATB2568" s="77"/>
      <c r="ATC2568" s="77"/>
      <c r="ATD2568" s="77"/>
      <c r="ATE2568" s="77"/>
      <c r="ATF2568" s="77"/>
      <c r="ATG2568" s="77"/>
      <c r="ATH2568" s="77"/>
      <c r="ATI2568" s="77"/>
      <c r="ATJ2568" s="77"/>
      <c r="ATK2568" s="77"/>
      <c r="ATL2568" s="77"/>
      <c r="ATM2568" s="77"/>
      <c r="ATN2568" s="77"/>
      <c r="ATO2568" s="77"/>
      <c r="ATP2568" s="77"/>
      <c r="ATQ2568" s="77"/>
      <c r="ATR2568" s="77"/>
      <c r="ATS2568" s="77"/>
      <c r="ATT2568" s="77"/>
      <c r="ATU2568" s="77"/>
      <c r="ATV2568" s="77"/>
      <c r="ATW2568" s="77"/>
      <c r="ATX2568" s="77"/>
      <c r="ATY2568" s="77"/>
      <c r="ATZ2568" s="77"/>
      <c r="AUA2568" s="77"/>
      <c r="AUB2568" s="77"/>
      <c r="AUC2568" s="77"/>
      <c r="AUD2568" s="77"/>
      <c r="AUE2568" s="77"/>
      <c r="AUF2568" s="77"/>
      <c r="AUG2568" s="77"/>
      <c r="AUH2568" s="77"/>
      <c r="AUI2568" s="77"/>
      <c r="AUJ2568" s="77"/>
      <c r="AUK2568" s="77"/>
      <c r="AUL2568" s="77"/>
      <c r="AUM2568" s="77"/>
      <c r="AUN2568" s="77"/>
      <c r="AUO2568" s="77"/>
      <c r="AUP2568" s="77"/>
      <c r="AUQ2568" s="77"/>
      <c r="AUR2568" s="77"/>
      <c r="AUS2568" s="77"/>
      <c r="AUT2568" s="77"/>
      <c r="AUU2568" s="77"/>
      <c r="AUV2568" s="77"/>
      <c r="AUW2568" s="77"/>
      <c r="AUX2568" s="77"/>
      <c r="AUY2568" s="77"/>
      <c r="AUZ2568" s="77"/>
      <c r="AVA2568" s="77"/>
      <c r="AVB2568" s="77"/>
      <c r="AVC2568" s="77"/>
      <c r="AVD2568" s="77"/>
      <c r="AVE2568" s="77"/>
      <c r="AVF2568" s="77"/>
      <c r="AVG2568" s="77"/>
      <c r="AVH2568" s="77"/>
      <c r="AVI2568" s="77"/>
      <c r="AVJ2568" s="77"/>
      <c r="AVK2568" s="77"/>
      <c r="AVL2568" s="77"/>
      <c r="AVM2568" s="77"/>
      <c r="AVN2568" s="77"/>
      <c r="AVO2568" s="77"/>
      <c r="AVP2568" s="77"/>
      <c r="AVQ2568" s="77"/>
      <c r="AVR2568" s="77"/>
      <c r="AVS2568" s="77"/>
      <c r="AVT2568" s="77"/>
      <c r="AVU2568" s="77"/>
      <c r="AVV2568" s="77"/>
      <c r="AVW2568" s="77"/>
      <c r="AVX2568" s="77"/>
      <c r="AVY2568" s="77"/>
      <c r="AVZ2568" s="77"/>
      <c r="AWA2568" s="77"/>
      <c r="AWB2568" s="77"/>
      <c r="AWC2568" s="77"/>
      <c r="AWD2568" s="77"/>
      <c r="AWE2568" s="77"/>
      <c r="AWF2568" s="77"/>
      <c r="AWG2568" s="77"/>
      <c r="AWH2568" s="77"/>
      <c r="AWI2568" s="77"/>
      <c r="AWJ2568" s="77"/>
      <c r="AWK2568" s="77"/>
      <c r="AWL2568" s="77"/>
      <c r="AWM2568" s="77"/>
      <c r="AWN2568" s="77"/>
      <c r="AWO2568" s="77"/>
      <c r="AWP2568" s="77"/>
      <c r="AWQ2568" s="77"/>
      <c r="AWR2568" s="77"/>
      <c r="AWS2568" s="77"/>
      <c r="AWT2568" s="77"/>
      <c r="AWU2568" s="77"/>
      <c r="AWV2568" s="77"/>
      <c r="AWW2568" s="77"/>
      <c r="AWX2568" s="77"/>
      <c r="AWY2568" s="77"/>
      <c r="AWZ2568" s="77"/>
      <c r="AXA2568" s="77"/>
      <c r="AXB2568" s="77"/>
      <c r="AXC2568" s="77"/>
      <c r="AXD2568" s="77"/>
      <c r="AXE2568" s="77"/>
      <c r="AXF2568" s="77"/>
      <c r="AXG2568" s="77"/>
      <c r="AXH2568" s="77"/>
      <c r="AXI2568" s="77"/>
      <c r="AXJ2568" s="77"/>
      <c r="AXK2568" s="77"/>
      <c r="AXL2568" s="77"/>
      <c r="AXM2568" s="77"/>
      <c r="AXN2568" s="77"/>
      <c r="AXO2568" s="77"/>
      <c r="AXP2568" s="77"/>
      <c r="AXQ2568" s="77"/>
      <c r="AXR2568" s="77"/>
      <c r="AXS2568" s="77"/>
      <c r="AXT2568" s="77"/>
      <c r="AXU2568" s="77"/>
      <c r="AXV2568" s="77"/>
      <c r="AXW2568" s="77"/>
      <c r="AXX2568" s="77"/>
      <c r="AXY2568" s="77"/>
      <c r="AXZ2568" s="77"/>
      <c r="AYA2568" s="77"/>
      <c r="AYB2568" s="77"/>
      <c r="AYC2568" s="77"/>
      <c r="AYD2568" s="77"/>
      <c r="AYE2568" s="77"/>
      <c r="AYF2568" s="77"/>
      <c r="AYG2568" s="77"/>
      <c r="AYH2568" s="77"/>
      <c r="AYI2568" s="77"/>
      <c r="AYJ2568" s="77"/>
      <c r="AYK2568" s="77"/>
      <c r="AYL2568" s="77"/>
      <c r="AYM2568" s="77"/>
      <c r="AYN2568" s="77"/>
      <c r="AYO2568" s="77"/>
      <c r="AYP2568" s="77"/>
      <c r="AYQ2568" s="77"/>
      <c r="AYR2568" s="77"/>
      <c r="AYS2568" s="77"/>
      <c r="AYT2568" s="77"/>
      <c r="AYU2568" s="77"/>
      <c r="AYV2568" s="77"/>
      <c r="AYW2568" s="77"/>
      <c r="AYX2568" s="77"/>
      <c r="AYY2568" s="77"/>
      <c r="AYZ2568" s="77"/>
      <c r="AZA2568" s="77"/>
      <c r="AZB2568" s="77"/>
      <c r="AZC2568" s="77"/>
      <c r="AZD2568" s="77"/>
      <c r="AZE2568" s="77"/>
      <c r="AZF2568" s="77"/>
      <c r="AZG2568" s="77"/>
      <c r="AZH2568" s="77"/>
      <c r="AZI2568" s="77"/>
      <c r="AZJ2568" s="77"/>
      <c r="AZK2568" s="77"/>
      <c r="AZL2568" s="77"/>
      <c r="AZM2568" s="77"/>
      <c r="AZN2568" s="77"/>
      <c r="AZO2568" s="77"/>
      <c r="AZP2568" s="77"/>
      <c r="AZQ2568" s="77"/>
      <c r="AZR2568" s="77"/>
      <c r="AZS2568" s="77"/>
      <c r="AZT2568" s="77"/>
      <c r="AZU2568" s="77"/>
      <c r="AZV2568" s="77"/>
      <c r="AZW2568" s="77"/>
      <c r="AZX2568" s="77"/>
      <c r="AZY2568" s="77"/>
      <c r="AZZ2568" s="77"/>
      <c r="BAA2568" s="77"/>
      <c r="BAB2568" s="77"/>
      <c r="BAC2568" s="77"/>
      <c r="BAD2568" s="77"/>
      <c r="BAE2568" s="77"/>
      <c r="BAF2568" s="77"/>
      <c r="BAG2568" s="77"/>
      <c r="BAH2568" s="77"/>
      <c r="BAI2568" s="77"/>
      <c r="BAJ2568" s="77"/>
      <c r="BAK2568" s="77"/>
      <c r="BAL2568" s="77"/>
      <c r="BAM2568" s="77"/>
      <c r="BAN2568" s="77"/>
      <c r="BAO2568" s="77"/>
      <c r="BAP2568" s="77"/>
      <c r="BAQ2568" s="77"/>
      <c r="BAR2568" s="77"/>
      <c r="BAS2568" s="77"/>
      <c r="BAT2568" s="77"/>
      <c r="BAU2568" s="77"/>
      <c r="BAV2568" s="77"/>
      <c r="BAW2568" s="77"/>
      <c r="BAX2568" s="77"/>
      <c r="BAY2568" s="77"/>
      <c r="BAZ2568" s="77"/>
      <c r="BBA2568" s="77"/>
      <c r="BBB2568" s="77"/>
      <c r="BBC2568" s="77"/>
      <c r="BBD2568" s="77"/>
      <c r="BBE2568" s="77"/>
      <c r="BBF2568" s="77"/>
      <c r="BBG2568" s="77"/>
      <c r="BBH2568" s="77"/>
      <c r="BBI2568" s="77"/>
      <c r="BBJ2568" s="77"/>
      <c r="BBK2568" s="77"/>
      <c r="BBL2568" s="77"/>
      <c r="BBM2568" s="77"/>
      <c r="BBN2568" s="77"/>
      <c r="BBO2568" s="77"/>
      <c r="BBP2568" s="77"/>
      <c r="BBQ2568" s="77"/>
      <c r="BBR2568" s="77"/>
      <c r="BBS2568" s="77"/>
      <c r="BBT2568" s="77"/>
      <c r="BBU2568" s="77"/>
      <c r="BBV2568" s="77"/>
      <c r="BBW2568" s="77"/>
      <c r="BBX2568" s="77"/>
      <c r="BBY2568" s="77"/>
      <c r="BBZ2568" s="77"/>
      <c r="BCA2568" s="77"/>
      <c r="BCB2568" s="77"/>
      <c r="BCC2568" s="77"/>
      <c r="BCD2568" s="77"/>
      <c r="BCE2568" s="77"/>
      <c r="BCF2568" s="77"/>
      <c r="BCG2568" s="77"/>
      <c r="BCH2568" s="77"/>
      <c r="BCI2568" s="77"/>
      <c r="BCJ2568" s="77"/>
      <c r="BCK2568" s="77"/>
      <c r="BCL2568" s="77"/>
      <c r="BCM2568" s="77"/>
      <c r="BCN2568" s="77"/>
      <c r="BCO2568" s="77"/>
      <c r="BCP2568" s="77"/>
      <c r="BCQ2568" s="77"/>
      <c r="BCR2568" s="77"/>
      <c r="BCS2568" s="77"/>
      <c r="BCT2568" s="77"/>
      <c r="BCU2568" s="77"/>
      <c r="BCV2568" s="77"/>
      <c r="BCW2568" s="77"/>
      <c r="BCX2568" s="77"/>
      <c r="BCY2568" s="77"/>
      <c r="BCZ2568" s="77"/>
      <c r="BDA2568" s="77"/>
      <c r="BDB2568" s="77"/>
      <c r="BDC2568" s="77"/>
      <c r="BDD2568" s="77"/>
      <c r="BDE2568" s="77"/>
      <c r="BDF2568" s="77"/>
      <c r="BDG2568" s="77"/>
      <c r="BDH2568" s="77"/>
      <c r="BDI2568" s="77"/>
      <c r="BDJ2568" s="77"/>
      <c r="BDK2568" s="77"/>
      <c r="BDL2568" s="77"/>
      <c r="BDM2568" s="77"/>
      <c r="BDN2568" s="77"/>
      <c r="BDO2568" s="77"/>
      <c r="BDP2568" s="77"/>
      <c r="BDQ2568" s="77"/>
      <c r="BDR2568" s="77"/>
      <c r="BDS2568" s="77"/>
      <c r="BDT2568" s="77"/>
      <c r="BDU2568" s="77"/>
      <c r="BDV2568" s="77"/>
      <c r="BDW2568" s="77"/>
      <c r="BDX2568" s="77"/>
      <c r="BDY2568" s="77"/>
      <c r="BDZ2568" s="77"/>
      <c r="BEA2568" s="77"/>
      <c r="BEB2568" s="77"/>
      <c r="BEC2568" s="77"/>
      <c r="BED2568" s="77"/>
      <c r="BEE2568" s="77"/>
      <c r="BEF2568" s="77"/>
      <c r="BEG2568" s="77"/>
      <c r="BEH2568" s="77"/>
      <c r="BEI2568" s="77"/>
      <c r="BEJ2568" s="77"/>
      <c r="BEK2568" s="77"/>
      <c r="BEL2568" s="77"/>
      <c r="BEM2568" s="77"/>
      <c r="BEN2568" s="77"/>
      <c r="BEO2568" s="77"/>
      <c r="BEP2568" s="77"/>
      <c r="BEQ2568" s="77"/>
      <c r="BER2568" s="77"/>
      <c r="BES2568" s="77"/>
      <c r="BET2568" s="77"/>
      <c r="BEU2568" s="77"/>
      <c r="BEV2568" s="77"/>
      <c r="BEW2568" s="77"/>
      <c r="BEX2568" s="77"/>
      <c r="BEY2568" s="77"/>
      <c r="BEZ2568" s="77"/>
      <c r="BFA2568" s="77"/>
      <c r="BFB2568" s="77"/>
      <c r="BFC2568" s="77"/>
      <c r="BFD2568" s="77"/>
      <c r="BFE2568" s="77"/>
      <c r="BFF2568" s="77"/>
      <c r="BFG2568" s="77"/>
      <c r="BFH2568" s="77"/>
      <c r="BFI2568" s="77"/>
      <c r="BFJ2568" s="77"/>
      <c r="BFK2568" s="77"/>
      <c r="BFL2568" s="77"/>
      <c r="BFM2568" s="77"/>
      <c r="BFN2568" s="77"/>
      <c r="BFO2568" s="77"/>
      <c r="BFP2568" s="77"/>
      <c r="BFQ2568" s="77"/>
      <c r="BFR2568" s="77"/>
      <c r="BFS2568" s="77"/>
      <c r="BFT2568" s="77"/>
      <c r="BFU2568" s="77"/>
      <c r="BFV2568" s="77"/>
      <c r="BFW2568" s="77"/>
      <c r="BFX2568" s="77"/>
      <c r="BFY2568" s="77"/>
      <c r="BFZ2568" s="77"/>
      <c r="BGA2568" s="77"/>
      <c r="BGB2568" s="77"/>
      <c r="BGC2568" s="77"/>
      <c r="BGD2568" s="77"/>
      <c r="BGE2568" s="77"/>
      <c r="BGF2568" s="77"/>
      <c r="BGG2568" s="77"/>
      <c r="BGH2568" s="77"/>
      <c r="BGI2568" s="77"/>
      <c r="BGJ2568" s="77"/>
      <c r="BGK2568" s="77"/>
      <c r="BGL2568" s="77"/>
      <c r="BGM2568" s="77"/>
      <c r="BGN2568" s="77"/>
      <c r="BGO2568" s="77"/>
      <c r="BGP2568" s="77"/>
      <c r="BGQ2568" s="77"/>
      <c r="BGR2568" s="77"/>
      <c r="BGS2568" s="77"/>
      <c r="BGT2568" s="77"/>
      <c r="BGU2568" s="77"/>
      <c r="BGV2568" s="77"/>
      <c r="BGW2568" s="77"/>
      <c r="BGX2568" s="77"/>
      <c r="BGY2568" s="77"/>
      <c r="BGZ2568" s="77"/>
      <c r="BHA2568" s="77"/>
      <c r="BHB2568" s="77"/>
      <c r="BHC2568" s="77"/>
      <c r="BHD2568" s="77"/>
      <c r="BHE2568" s="77"/>
      <c r="BHF2568" s="77"/>
      <c r="BHG2568" s="77"/>
      <c r="BHH2568" s="77"/>
      <c r="BHI2568" s="77"/>
      <c r="BHJ2568" s="77"/>
      <c r="BHK2568" s="77"/>
      <c r="BHL2568" s="77"/>
      <c r="BHM2568" s="77"/>
      <c r="BHN2568" s="77"/>
      <c r="BHO2568" s="77"/>
      <c r="BHP2568" s="77"/>
      <c r="BHQ2568" s="77"/>
      <c r="BHR2568" s="77"/>
      <c r="BHS2568" s="77"/>
      <c r="BHT2568" s="77"/>
      <c r="BHU2568" s="77"/>
      <c r="BHV2568" s="77"/>
      <c r="BHW2568" s="77"/>
      <c r="BHX2568" s="77"/>
      <c r="BHY2568" s="77"/>
      <c r="BHZ2568" s="77"/>
      <c r="BIA2568" s="77"/>
      <c r="BIB2568" s="77"/>
      <c r="BIC2568" s="77"/>
      <c r="BID2568" s="77"/>
      <c r="BIE2568" s="77"/>
      <c r="BIF2568" s="77"/>
      <c r="BIG2568" s="77"/>
      <c r="BIH2568" s="77"/>
      <c r="BII2568" s="77"/>
      <c r="BIJ2568" s="77"/>
      <c r="BIK2568" s="77"/>
      <c r="BIL2568" s="77"/>
      <c r="BIM2568" s="77"/>
      <c r="BIN2568" s="77"/>
      <c r="BIO2568" s="77"/>
      <c r="BIP2568" s="77"/>
      <c r="BIQ2568" s="77"/>
      <c r="BIR2568" s="77"/>
      <c r="BIS2568" s="77"/>
      <c r="BIT2568" s="77"/>
      <c r="BIU2568" s="77"/>
      <c r="BIV2568" s="77"/>
      <c r="BIW2568" s="77"/>
      <c r="BIX2568" s="77"/>
      <c r="BIY2568" s="77"/>
      <c r="BIZ2568" s="77"/>
      <c r="BJA2568" s="77"/>
      <c r="BJB2568" s="77"/>
      <c r="BJC2568" s="77"/>
      <c r="BJD2568" s="77"/>
      <c r="BJE2568" s="77"/>
      <c r="BJF2568" s="77"/>
      <c r="BJG2568" s="77"/>
      <c r="BJH2568" s="77"/>
      <c r="BJI2568" s="77"/>
      <c r="BJJ2568" s="77"/>
      <c r="BJK2568" s="77"/>
      <c r="BJL2568" s="77"/>
      <c r="BJM2568" s="77"/>
      <c r="BJN2568" s="77"/>
      <c r="BJO2568" s="77"/>
      <c r="BJP2568" s="77"/>
      <c r="BJQ2568" s="77"/>
      <c r="BJR2568" s="77"/>
      <c r="BJS2568" s="77"/>
      <c r="BJT2568" s="77"/>
      <c r="BJU2568" s="77"/>
      <c r="BJV2568" s="77"/>
      <c r="BJW2568" s="77"/>
      <c r="BJX2568" s="77"/>
      <c r="BJY2568" s="77"/>
      <c r="BJZ2568" s="77"/>
      <c r="BKA2568" s="77"/>
      <c r="BKB2568" s="77"/>
      <c r="BKC2568" s="77"/>
      <c r="BKD2568" s="77"/>
      <c r="BKE2568" s="77"/>
      <c r="BKF2568" s="77"/>
      <c r="BKG2568" s="77"/>
      <c r="BKH2568" s="77"/>
      <c r="BKI2568" s="77"/>
      <c r="BKJ2568" s="77"/>
      <c r="BKK2568" s="77"/>
      <c r="BKL2568" s="77"/>
      <c r="BKM2568" s="77"/>
      <c r="BKN2568" s="77"/>
      <c r="BKO2568" s="77"/>
      <c r="BKP2568" s="77"/>
      <c r="BKQ2568" s="77"/>
      <c r="BKR2568" s="77"/>
      <c r="BKS2568" s="77"/>
      <c r="BKT2568" s="77"/>
      <c r="BKU2568" s="77"/>
      <c r="BKV2568" s="77"/>
      <c r="BKW2568" s="77"/>
      <c r="BKX2568" s="77"/>
      <c r="BKY2568" s="77"/>
      <c r="BKZ2568" s="77"/>
      <c r="BLA2568" s="77"/>
      <c r="BLB2568" s="77"/>
      <c r="BLC2568" s="77"/>
      <c r="BLD2568" s="77"/>
      <c r="BLE2568" s="77"/>
      <c r="BLF2568" s="77"/>
      <c r="BLG2568" s="77"/>
      <c r="BLH2568" s="77"/>
      <c r="BLI2568" s="77"/>
      <c r="BLJ2568" s="77"/>
      <c r="BLK2568" s="77"/>
      <c r="BLL2568" s="77"/>
      <c r="BLM2568" s="77"/>
      <c r="BLN2568" s="77"/>
      <c r="BLO2568" s="77"/>
      <c r="BLP2568" s="77"/>
      <c r="BLQ2568" s="77"/>
      <c r="BLR2568" s="77"/>
      <c r="BLS2568" s="77"/>
      <c r="BLT2568" s="77"/>
      <c r="BLU2568" s="77"/>
      <c r="BLV2568" s="77"/>
      <c r="BLW2568" s="77"/>
      <c r="BLX2568" s="77"/>
      <c r="BLY2568" s="77"/>
      <c r="BLZ2568" s="77"/>
      <c r="BMA2568" s="77"/>
      <c r="BMB2568" s="77"/>
      <c r="BMC2568" s="77"/>
      <c r="BMD2568" s="77"/>
      <c r="BME2568" s="77"/>
      <c r="BMF2568" s="77"/>
      <c r="BMG2568" s="77"/>
      <c r="BMH2568" s="77"/>
      <c r="BMI2568" s="77"/>
      <c r="BMJ2568" s="77"/>
      <c r="BMK2568" s="77"/>
      <c r="BML2568" s="77"/>
      <c r="BMM2568" s="77"/>
      <c r="BMN2568" s="77"/>
      <c r="BMO2568" s="77"/>
      <c r="BMP2568" s="77"/>
      <c r="BMQ2568" s="77"/>
      <c r="BMR2568" s="77"/>
      <c r="BMS2568" s="77"/>
      <c r="BMT2568" s="77"/>
      <c r="BMU2568" s="77"/>
      <c r="BMV2568" s="77"/>
      <c r="BMW2568" s="77"/>
      <c r="BMX2568" s="77"/>
      <c r="BMY2568" s="77"/>
      <c r="BMZ2568" s="77"/>
      <c r="BNA2568" s="77"/>
      <c r="BNB2568" s="77"/>
      <c r="BNC2568" s="77"/>
      <c r="BND2568" s="77"/>
      <c r="BNE2568" s="77"/>
      <c r="BNF2568" s="77"/>
      <c r="BNG2568" s="77"/>
      <c r="BNH2568" s="77"/>
      <c r="BNI2568" s="77"/>
      <c r="BNJ2568" s="77"/>
      <c r="BNK2568" s="77"/>
      <c r="BNL2568" s="77"/>
      <c r="BNM2568" s="77"/>
      <c r="BNN2568" s="77"/>
      <c r="BNO2568" s="77"/>
      <c r="BNP2568" s="77"/>
      <c r="BNQ2568" s="77"/>
      <c r="BNR2568" s="77"/>
      <c r="BNS2568" s="77"/>
      <c r="BNT2568" s="77"/>
      <c r="BNU2568" s="77"/>
      <c r="BNV2568" s="77"/>
      <c r="BNW2568" s="77"/>
      <c r="BNX2568" s="77"/>
      <c r="BNY2568" s="77"/>
      <c r="BNZ2568" s="77"/>
      <c r="BOA2568" s="77"/>
      <c r="BOB2568" s="77"/>
      <c r="BOC2568" s="77"/>
      <c r="BOD2568" s="77"/>
      <c r="BOE2568" s="77"/>
      <c r="BOF2568" s="77"/>
      <c r="BOG2568" s="77"/>
      <c r="BOH2568" s="77"/>
      <c r="BOI2568" s="77"/>
      <c r="BOJ2568" s="77"/>
      <c r="BOK2568" s="77"/>
      <c r="BOL2568" s="77"/>
      <c r="BOM2568" s="77"/>
      <c r="BON2568" s="77"/>
      <c r="BOO2568" s="77"/>
      <c r="BOP2568" s="77"/>
      <c r="BOQ2568" s="77"/>
      <c r="BOR2568" s="77"/>
      <c r="BOS2568" s="77"/>
      <c r="BOT2568" s="77"/>
      <c r="BOU2568" s="77"/>
      <c r="BOV2568" s="77"/>
      <c r="BOW2568" s="77"/>
      <c r="BOX2568" s="77"/>
      <c r="BOY2568" s="77"/>
      <c r="BOZ2568" s="77"/>
      <c r="BPA2568" s="77"/>
      <c r="BPB2568" s="77"/>
      <c r="BPC2568" s="77"/>
      <c r="BPD2568" s="77"/>
      <c r="BPE2568" s="77"/>
      <c r="BPF2568" s="77"/>
      <c r="BPG2568" s="77"/>
      <c r="BPH2568" s="77"/>
      <c r="BPI2568" s="77"/>
      <c r="BPJ2568" s="77"/>
      <c r="BPK2568" s="77"/>
      <c r="BPL2568" s="77"/>
      <c r="BPM2568" s="77"/>
      <c r="BPN2568" s="77"/>
      <c r="BPO2568" s="77"/>
      <c r="BPP2568" s="77"/>
      <c r="BPQ2568" s="77"/>
      <c r="BPR2568" s="77"/>
      <c r="BPS2568" s="77"/>
      <c r="BPT2568" s="77"/>
      <c r="BPU2568" s="77"/>
      <c r="BPV2568" s="77"/>
      <c r="BPW2568" s="77"/>
      <c r="BPX2568" s="77"/>
      <c r="BPY2568" s="77"/>
      <c r="BPZ2568" s="77"/>
      <c r="BQA2568" s="77"/>
      <c r="BQB2568" s="77"/>
      <c r="BQC2568" s="77"/>
      <c r="BQD2568" s="77"/>
      <c r="BQE2568" s="77"/>
      <c r="BQF2568" s="77"/>
      <c r="BQG2568" s="77"/>
      <c r="BQH2568" s="77"/>
      <c r="BQI2568" s="77"/>
      <c r="BQJ2568" s="77"/>
      <c r="BQK2568" s="77"/>
      <c r="BQL2568" s="77"/>
      <c r="BQM2568" s="77"/>
      <c r="BQN2568" s="77"/>
      <c r="BQO2568" s="77"/>
      <c r="BQP2568" s="77"/>
      <c r="BQQ2568" s="77"/>
      <c r="BQR2568" s="77"/>
      <c r="BQS2568" s="77"/>
      <c r="BQT2568" s="77"/>
      <c r="BQU2568" s="77"/>
      <c r="BQV2568" s="77"/>
      <c r="BQW2568" s="77"/>
      <c r="BQX2568" s="77"/>
      <c r="BQY2568" s="77"/>
      <c r="BQZ2568" s="77"/>
      <c r="BRA2568" s="77"/>
      <c r="BRB2568" s="77"/>
      <c r="BRC2568" s="77"/>
      <c r="BRD2568" s="77"/>
      <c r="BRE2568" s="77"/>
      <c r="BRF2568" s="77"/>
      <c r="BRG2568" s="77"/>
      <c r="BRH2568" s="77"/>
      <c r="BRI2568" s="77"/>
      <c r="BRJ2568" s="77"/>
      <c r="BRK2568" s="77"/>
      <c r="BRL2568" s="77"/>
      <c r="BRM2568" s="77"/>
      <c r="BRN2568" s="77"/>
      <c r="BRO2568" s="77"/>
      <c r="BRP2568" s="77"/>
      <c r="BRQ2568" s="77"/>
      <c r="BRR2568" s="77"/>
      <c r="BRS2568" s="77"/>
      <c r="BRT2568" s="77"/>
      <c r="BRU2568" s="77"/>
      <c r="BRV2568" s="77"/>
      <c r="BRW2568" s="77"/>
      <c r="BRX2568" s="77"/>
      <c r="BRY2568" s="77"/>
      <c r="BRZ2568" s="77"/>
      <c r="BSA2568" s="77"/>
      <c r="BSB2568" s="77"/>
      <c r="BSC2568" s="77"/>
      <c r="BSD2568" s="77"/>
      <c r="BSE2568" s="77"/>
      <c r="BSF2568" s="77"/>
      <c r="BSG2568" s="77"/>
      <c r="BSH2568" s="77"/>
      <c r="BSI2568" s="77"/>
      <c r="BSJ2568" s="77"/>
      <c r="BSK2568" s="77"/>
      <c r="BSL2568" s="77"/>
      <c r="BSM2568" s="77"/>
      <c r="BSN2568" s="77"/>
      <c r="BSO2568" s="77"/>
      <c r="BSP2568" s="77"/>
      <c r="BSQ2568" s="77"/>
      <c r="BSR2568" s="77"/>
      <c r="BSS2568" s="77"/>
      <c r="BST2568" s="77"/>
      <c r="BSU2568" s="77"/>
      <c r="BSV2568" s="77"/>
      <c r="BSW2568" s="77"/>
      <c r="BSX2568" s="77"/>
      <c r="BSY2568" s="77"/>
      <c r="BSZ2568" s="77"/>
      <c r="BTA2568" s="77"/>
      <c r="BTB2568" s="77"/>
      <c r="BTC2568" s="77"/>
      <c r="BTD2568" s="77"/>
      <c r="BTE2568" s="77"/>
      <c r="BTF2568" s="77"/>
      <c r="BTG2568" s="77"/>
      <c r="BTH2568" s="77"/>
      <c r="BTI2568" s="77"/>
      <c r="BTJ2568" s="77"/>
      <c r="BTK2568" s="77"/>
      <c r="BTL2568" s="77"/>
      <c r="BTM2568" s="77"/>
      <c r="BTN2568" s="77"/>
      <c r="BTO2568" s="77"/>
      <c r="BTP2568" s="77"/>
      <c r="BTQ2568" s="77"/>
      <c r="BTR2568" s="77"/>
      <c r="BTS2568" s="77"/>
      <c r="BTT2568" s="77"/>
      <c r="BTU2568" s="77"/>
      <c r="BTV2568" s="77"/>
      <c r="BTW2568" s="77"/>
      <c r="BTX2568" s="77"/>
      <c r="BTY2568" s="77"/>
      <c r="BTZ2568" s="77"/>
      <c r="BUA2568" s="77"/>
      <c r="BUB2568" s="77"/>
      <c r="BUC2568" s="77"/>
      <c r="BUD2568" s="77"/>
      <c r="BUE2568" s="77"/>
      <c r="BUF2568" s="77"/>
      <c r="BUG2568" s="77"/>
      <c r="BUH2568" s="77"/>
      <c r="BUI2568" s="77"/>
      <c r="BUJ2568" s="77"/>
      <c r="BUK2568" s="77"/>
      <c r="BUL2568" s="77"/>
      <c r="BUM2568" s="77"/>
      <c r="BUN2568" s="77"/>
      <c r="BUO2568" s="77"/>
      <c r="BUP2568" s="77"/>
      <c r="BUQ2568" s="77"/>
      <c r="BUR2568" s="77"/>
      <c r="BUS2568" s="77"/>
      <c r="BUT2568" s="77"/>
      <c r="BUU2568" s="77"/>
      <c r="BUV2568" s="77"/>
      <c r="BUW2568" s="77"/>
      <c r="BUX2568" s="77"/>
      <c r="BUY2568" s="77"/>
      <c r="BUZ2568" s="77"/>
      <c r="BVA2568" s="77"/>
      <c r="BVB2568" s="77"/>
      <c r="BVC2568" s="77"/>
      <c r="BVD2568" s="77"/>
      <c r="BVE2568" s="77"/>
      <c r="BVF2568" s="77"/>
      <c r="BVG2568" s="77"/>
      <c r="BVH2568" s="77"/>
      <c r="BVI2568" s="77"/>
      <c r="BVJ2568" s="77"/>
      <c r="BVK2568" s="77"/>
      <c r="BVL2568" s="77"/>
      <c r="BVM2568" s="77"/>
      <c r="BVN2568" s="77"/>
      <c r="BVO2568" s="77"/>
      <c r="BVP2568" s="77"/>
      <c r="BVQ2568" s="77"/>
      <c r="BVR2568" s="77"/>
      <c r="BVS2568" s="77"/>
      <c r="BVT2568" s="77"/>
      <c r="BVU2568" s="77"/>
      <c r="BVV2568" s="77"/>
      <c r="BVW2568" s="77"/>
      <c r="BVX2568" s="77"/>
      <c r="BVY2568" s="77"/>
      <c r="BVZ2568" s="77"/>
      <c r="BWA2568" s="77"/>
      <c r="BWB2568" s="77"/>
      <c r="BWC2568" s="77"/>
      <c r="BWD2568" s="77"/>
      <c r="BWE2568" s="77"/>
      <c r="BWF2568" s="77"/>
      <c r="BWG2568" s="77"/>
      <c r="BWH2568" s="77"/>
      <c r="BWI2568" s="77"/>
      <c r="BWJ2568" s="77"/>
      <c r="BWK2568" s="77"/>
      <c r="BWL2568" s="77"/>
      <c r="BWM2568" s="77"/>
      <c r="BWN2568" s="77"/>
      <c r="BWO2568" s="77"/>
      <c r="BWP2568" s="77"/>
      <c r="BWQ2568" s="77"/>
      <c r="BWR2568" s="77"/>
      <c r="BWS2568" s="77"/>
      <c r="BWT2568" s="77"/>
      <c r="BWU2568" s="77"/>
      <c r="BWV2568" s="77"/>
      <c r="BWW2568" s="77"/>
      <c r="BWX2568" s="77"/>
      <c r="BWY2568" s="77"/>
      <c r="BWZ2568" s="77"/>
      <c r="BXA2568" s="77"/>
      <c r="BXB2568" s="77"/>
      <c r="BXC2568" s="77"/>
      <c r="BXD2568" s="77"/>
      <c r="BXE2568" s="77"/>
      <c r="BXF2568" s="77"/>
      <c r="BXG2568" s="77"/>
      <c r="BXH2568" s="77"/>
      <c r="BXI2568" s="77"/>
      <c r="BXJ2568" s="77"/>
      <c r="BXK2568" s="77"/>
      <c r="BXL2568" s="77"/>
      <c r="BXM2568" s="77"/>
      <c r="BXN2568" s="77"/>
      <c r="BXO2568" s="77"/>
      <c r="BXP2568" s="77"/>
      <c r="BXQ2568" s="77"/>
      <c r="BXR2568" s="77"/>
      <c r="BXS2568" s="77"/>
      <c r="BXT2568" s="77"/>
      <c r="BXU2568" s="77"/>
      <c r="BXV2568" s="77"/>
      <c r="BXW2568" s="77"/>
      <c r="BXX2568" s="77"/>
      <c r="BXY2568" s="77"/>
      <c r="BXZ2568" s="77"/>
      <c r="BYA2568" s="77"/>
      <c r="BYB2568" s="77"/>
      <c r="BYC2568" s="77"/>
      <c r="BYD2568" s="77"/>
      <c r="BYE2568" s="77"/>
      <c r="BYF2568" s="77"/>
      <c r="BYG2568" s="77"/>
      <c r="BYH2568" s="77"/>
      <c r="BYI2568" s="77"/>
      <c r="BYJ2568" s="77"/>
      <c r="BYK2568" s="77"/>
      <c r="BYL2568" s="77"/>
      <c r="BYM2568" s="77"/>
      <c r="BYN2568" s="77"/>
      <c r="BYO2568" s="77"/>
      <c r="BYP2568" s="77"/>
      <c r="BYQ2568" s="77"/>
      <c r="BYR2568" s="77"/>
      <c r="BYS2568" s="77"/>
      <c r="BYT2568" s="77"/>
      <c r="BYU2568" s="77"/>
      <c r="BYV2568" s="77"/>
      <c r="BYW2568" s="77"/>
      <c r="BYX2568" s="77"/>
      <c r="BYY2568" s="77"/>
      <c r="BYZ2568" s="77"/>
      <c r="BZA2568" s="77"/>
      <c r="BZB2568" s="77"/>
      <c r="BZC2568" s="77"/>
      <c r="BZD2568" s="77"/>
      <c r="BZE2568" s="77"/>
      <c r="BZF2568" s="77"/>
      <c r="BZG2568" s="77"/>
      <c r="BZH2568" s="77"/>
      <c r="BZI2568" s="77"/>
      <c r="BZJ2568" s="77"/>
      <c r="BZK2568" s="77"/>
      <c r="BZL2568" s="77"/>
      <c r="BZM2568" s="77"/>
      <c r="BZN2568" s="77"/>
      <c r="BZO2568" s="77"/>
      <c r="BZP2568" s="77"/>
      <c r="BZQ2568" s="77"/>
      <c r="BZR2568" s="77"/>
      <c r="BZS2568" s="77"/>
      <c r="BZT2568" s="77"/>
      <c r="BZU2568" s="77"/>
      <c r="BZV2568" s="77"/>
      <c r="BZW2568" s="77"/>
      <c r="BZX2568" s="77"/>
      <c r="BZY2568" s="77"/>
      <c r="BZZ2568" s="77"/>
      <c r="CAA2568" s="77"/>
      <c r="CAB2568" s="77"/>
      <c r="CAC2568" s="77"/>
      <c r="CAD2568" s="77"/>
      <c r="CAE2568" s="77"/>
      <c r="CAF2568" s="77"/>
      <c r="CAG2568" s="77"/>
      <c r="CAH2568" s="77"/>
      <c r="CAI2568" s="77"/>
      <c r="CAJ2568" s="77"/>
      <c r="CAK2568" s="77"/>
      <c r="CAL2568" s="77"/>
      <c r="CAM2568" s="77"/>
      <c r="CAN2568" s="77"/>
      <c r="CAO2568" s="77"/>
      <c r="CAP2568" s="77"/>
      <c r="CAQ2568" s="77"/>
      <c r="CAR2568" s="77"/>
      <c r="CAS2568" s="77"/>
      <c r="CAT2568" s="77"/>
      <c r="CAU2568" s="77"/>
      <c r="CAV2568" s="77"/>
      <c r="CAW2568" s="77"/>
      <c r="CAX2568" s="77"/>
      <c r="CAY2568" s="77"/>
      <c r="CAZ2568" s="77"/>
      <c r="CBA2568" s="77"/>
      <c r="CBB2568" s="77"/>
      <c r="CBC2568" s="77"/>
      <c r="CBD2568" s="77"/>
      <c r="CBE2568" s="77"/>
      <c r="CBF2568" s="77"/>
      <c r="CBG2568" s="77"/>
      <c r="CBH2568" s="77"/>
      <c r="CBI2568" s="77"/>
      <c r="CBJ2568" s="77"/>
      <c r="CBK2568" s="77"/>
      <c r="CBL2568" s="77"/>
      <c r="CBM2568" s="77"/>
      <c r="CBN2568" s="77"/>
      <c r="CBO2568" s="77"/>
      <c r="CBP2568" s="77"/>
      <c r="CBQ2568" s="77"/>
      <c r="CBR2568" s="77"/>
      <c r="CBS2568" s="77"/>
      <c r="CBT2568" s="77"/>
      <c r="CBU2568" s="77"/>
      <c r="CBV2568" s="77"/>
      <c r="CBW2568" s="77"/>
      <c r="CBX2568" s="77"/>
      <c r="CBY2568" s="77"/>
      <c r="CBZ2568" s="77"/>
      <c r="CCA2568" s="77"/>
      <c r="CCB2568" s="77"/>
      <c r="CCC2568" s="77"/>
      <c r="CCD2568" s="77"/>
      <c r="CCE2568" s="77"/>
      <c r="CCF2568" s="77"/>
      <c r="CCG2568" s="77"/>
      <c r="CCH2568" s="77"/>
      <c r="CCI2568" s="77"/>
      <c r="CCJ2568" s="77"/>
      <c r="CCK2568" s="77"/>
      <c r="CCL2568" s="77"/>
      <c r="CCM2568" s="77"/>
      <c r="CCN2568" s="77"/>
      <c r="CCO2568" s="77"/>
      <c r="CCP2568" s="77"/>
      <c r="CCQ2568" s="77"/>
      <c r="CCR2568" s="77"/>
      <c r="CCS2568" s="77"/>
      <c r="CCT2568" s="77"/>
      <c r="CCU2568" s="77"/>
      <c r="CCV2568" s="77"/>
      <c r="CCW2568" s="77"/>
      <c r="CCX2568" s="77"/>
      <c r="CCY2568" s="77"/>
      <c r="CCZ2568" s="77"/>
      <c r="CDA2568" s="77"/>
      <c r="CDB2568" s="77"/>
      <c r="CDC2568" s="77"/>
      <c r="CDD2568" s="77"/>
      <c r="CDE2568" s="77"/>
      <c r="CDF2568" s="77"/>
      <c r="CDG2568" s="77"/>
      <c r="CDH2568" s="77"/>
      <c r="CDI2568" s="77"/>
      <c r="CDJ2568" s="77"/>
      <c r="CDK2568" s="77"/>
      <c r="CDL2568" s="77"/>
      <c r="CDM2568" s="77"/>
      <c r="CDN2568" s="77"/>
      <c r="CDO2568" s="77"/>
      <c r="CDP2568" s="77"/>
      <c r="CDQ2568" s="77"/>
      <c r="CDR2568" s="77"/>
      <c r="CDS2568" s="77"/>
      <c r="CDT2568" s="77"/>
      <c r="CDU2568" s="77"/>
      <c r="CDV2568" s="77"/>
      <c r="CDW2568" s="77"/>
      <c r="CDX2568" s="77"/>
      <c r="CDY2568" s="77"/>
      <c r="CDZ2568" s="77"/>
      <c r="CEA2568" s="77"/>
      <c r="CEB2568" s="77"/>
      <c r="CEC2568" s="77"/>
      <c r="CED2568" s="77"/>
      <c r="CEE2568" s="77"/>
      <c r="CEF2568" s="77"/>
      <c r="CEG2568" s="77"/>
      <c r="CEH2568" s="77"/>
      <c r="CEI2568" s="77"/>
      <c r="CEJ2568" s="77"/>
      <c r="CEK2568" s="77"/>
      <c r="CEL2568" s="77"/>
      <c r="CEM2568" s="77"/>
      <c r="CEN2568" s="77"/>
      <c r="CEO2568" s="77"/>
      <c r="CEP2568" s="77"/>
      <c r="CEQ2568" s="77"/>
      <c r="CER2568" s="77"/>
      <c r="CES2568" s="77"/>
      <c r="CET2568" s="77"/>
      <c r="CEU2568" s="77"/>
      <c r="CEV2568" s="77"/>
      <c r="CEW2568" s="77"/>
      <c r="CEX2568" s="77"/>
      <c r="CEY2568" s="77"/>
      <c r="CEZ2568" s="77"/>
      <c r="CFA2568" s="77"/>
      <c r="CFB2568" s="77"/>
      <c r="CFC2568" s="77"/>
      <c r="CFD2568" s="77"/>
      <c r="CFE2568" s="77"/>
      <c r="CFF2568" s="77"/>
      <c r="CFG2568" s="77"/>
      <c r="CFH2568" s="77"/>
      <c r="CFI2568" s="77"/>
      <c r="CFJ2568" s="77"/>
      <c r="CFK2568" s="77"/>
      <c r="CFL2568" s="77"/>
      <c r="CFM2568" s="77"/>
      <c r="CFN2568" s="77"/>
      <c r="CFO2568" s="77"/>
      <c r="CFP2568" s="77"/>
      <c r="CFQ2568" s="77"/>
      <c r="CFR2568" s="77"/>
      <c r="CFS2568" s="77"/>
      <c r="CFT2568" s="77"/>
      <c r="CFU2568" s="77"/>
      <c r="CFV2568" s="77"/>
      <c r="CFW2568" s="77"/>
      <c r="CFX2568" s="77"/>
      <c r="CFY2568" s="77"/>
      <c r="CFZ2568" s="77"/>
      <c r="CGA2568" s="77"/>
      <c r="CGB2568" s="77"/>
      <c r="CGC2568" s="77"/>
      <c r="CGD2568" s="77"/>
      <c r="CGE2568" s="77"/>
      <c r="CGF2568" s="77"/>
      <c r="CGG2568" s="77"/>
      <c r="CGH2568" s="77"/>
      <c r="CGI2568" s="77"/>
      <c r="CGJ2568" s="77"/>
      <c r="CGK2568" s="77"/>
      <c r="CGL2568" s="77"/>
      <c r="CGM2568" s="77"/>
      <c r="CGN2568" s="77"/>
      <c r="CGO2568" s="77"/>
      <c r="CGP2568" s="77"/>
      <c r="CGQ2568" s="77"/>
      <c r="CGR2568" s="77"/>
      <c r="CGS2568" s="77"/>
      <c r="CGT2568" s="77"/>
      <c r="CGU2568" s="77"/>
      <c r="CGV2568" s="77"/>
      <c r="CGW2568" s="77"/>
      <c r="CGX2568" s="77"/>
      <c r="CGY2568" s="77"/>
      <c r="CGZ2568" s="77"/>
      <c r="CHA2568" s="77"/>
      <c r="CHB2568" s="77"/>
      <c r="CHC2568" s="77"/>
      <c r="CHD2568" s="77"/>
      <c r="CHE2568" s="77"/>
      <c r="CHF2568" s="77"/>
      <c r="CHG2568" s="77"/>
      <c r="CHH2568" s="77"/>
      <c r="CHI2568" s="77"/>
      <c r="CHJ2568" s="77"/>
      <c r="CHK2568" s="77"/>
      <c r="CHL2568" s="77"/>
      <c r="CHM2568" s="77"/>
      <c r="CHN2568" s="77"/>
      <c r="CHO2568" s="77"/>
      <c r="CHP2568" s="77"/>
      <c r="CHQ2568" s="77"/>
      <c r="CHR2568" s="77"/>
      <c r="CHS2568" s="77"/>
      <c r="CHT2568" s="77"/>
      <c r="CHU2568" s="77"/>
      <c r="CHV2568" s="77"/>
      <c r="CHW2568" s="77"/>
      <c r="CHX2568" s="77"/>
      <c r="CHY2568" s="77"/>
      <c r="CHZ2568" s="77"/>
      <c r="CIA2568" s="77"/>
      <c r="CIB2568" s="77"/>
      <c r="CIC2568" s="77"/>
      <c r="CID2568" s="77"/>
      <c r="CIE2568" s="77"/>
      <c r="CIF2568" s="77"/>
      <c r="CIG2568" s="77"/>
      <c r="CIH2568" s="77"/>
      <c r="CII2568" s="77"/>
      <c r="CIJ2568" s="77"/>
      <c r="CIK2568" s="77"/>
      <c r="CIL2568" s="77"/>
      <c r="CIM2568" s="77"/>
      <c r="CIN2568" s="77"/>
      <c r="CIO2568" s="77"/>
      <c r="CIP2568" s="77"/>
      <c r="CIQ2568" s="77"/>
      <c r="CIR2568" s="77"/>
      <c r="CIS2568" s="77"/>
      <c r="CIT2568" s="77"/>
      <c r="CIU2568" s="77"/>
      <c r="CIV2568" s="77"/>
      <c r="CIW2568" s="77"/>
      <c r="CIX2568" s="77"/>
      <c r="CIY2568" s="77"/>
      <c r="CIZ2568" s="77"/>
      <c r="CJA2568" s="77"/>
      <c r="CJB2568" s="77"/>
      <c r="CJC2568" s="77"/>
      <c r="CJD2568" s="77"/>
      <c r="CJE2568" s="77"/>
      <c r="CJF2568" s="77"/>
      <c r="CJG2568" s="77"/>
      <c r="CJH2568" s="77"/>
      <c r="CJI2568" s="77"/>
      <c r="CJJ2568" s="77"/>
      <c r="CJK2568" s="77"/>
      <c r="CJL2568" s="77"/>
      <c r="CJM2568" s="77"/>
      <c r="CJN2568" s="77"/>
      <c r="CJO2568" s="77"/>
      <c r="CJP2568" s="77"/>
      <c r="CJQ2568" s="77"/>
      <c r="CJR2568" s="77"/>
      <c r="CJS2568" s="77"/>
      <c r="CJT2568" s="77"/>
      <c r="CJU2568" s="77"/>
      <c r="CJV2568" s="77"/>
      <c r="CJW2568" s="77"/>
      <c r="CJX2568" s="77"/>
      <c r="CJY2568" s="77"/>
      <c r="CJZ2568" s="77"/>
      <c r="CKA2568" s="77"/>
      <c r="CKB2568" s="77"/>
      <c r="CKC2568" s="77"/>
      <c r="CKD2568" s="77"/>
      <c r="CKE2568" s="77"/>
      <c r="CKF2568" s="77"/>
      <c r="CKG2568" s="77"/>
      <c r="CKH2568" s="77"/>
      <c r="CKI2568" s="77"/>
      <c r="CKJ2568" s="77"/>
      <c r="CKK2568" s="77"/>
      <c r="CKL2568" s="77"/>
      <c r="CKM2568" s="77"/>
      <c r="CKN2568" s="77"/>
      <c r="CKO2568" s="77"/>
      <c r="CKP2568" s="77"/>
      <c r="CKQ2568" s="77"/>
      <c r="CKR2568" s="77"/>
      <c r="CKS2568" s="77"/>
      <c r="CKT2568" s="77"/>
      <c r="CKU2568" s="77"/>
      <c r="CKV2568" s="77"/>
      <c r="CKW2568" s="77"/>
      <c r="CKX2568" s="77"/>
      <c r="CKY2568" s="77"/>
      <c r="CKZ2568" s="77"/>
      <c r="CLA2568" s="77"/>
      <c r="CLB2568" s="77"/>
      <c r="CLC2568" s="77"/>
      <c r="CLD2568" s="77"/>
      <c r="CLE2568" s="77"/>
      <c r="CLF2568" s="77"/>
      <c r="CLG2568" s="77"/>
      <c r="CLH2568" s="77"/>
      <c r="CLI2568" s="77"/>
      <c r="CLJ2568" s="77"/>
      <c r="CLK2568" s="77"/>
      <c r="CLL2568" s="77"/>
      <c r="CLM2568" s="77"/>
      <c r="CLN2568" s="77"/>
      <c r="CLO2568" s="77"/>
      <c r="CLP2568" s="77"/>
      <c r="CLQ2568" s="77"/>
      <c r="CLR2568" s="77"/>
      <c r="CLS2568" s="77"/>
      <c r="CLT2568" s="77"/>
      <c r="CLU2568" s="77"/>
      <c r="CLV2568" s="77"/>
      <c r="CLW2568" s="77"/>
      <c r="CLX2568" s="77"/>
      <c r="CLY2568" s="77"/>
      <c r="CLZ2568" s="77"/>
      <c r="CMA2568" s="77"/>
      <c r="CMB2568" s="77"/>
      <c r="CMC2568" s="77"/>
      <c r="CMD2568" s="77"/>
      <c r="CME2568" s="77"/>
      <c r="CMF2568" s="77"/>
      <c r="CMG2568" s="77"/>
      <c r="CMH2568" s="77"/>
      <c r="CMI2568" s="77"/>
      <c r="CMJ2568" s="77"/>
      <c r="CMK2568" s="77"/>
      <c r="CML2568" s="77"/>
      <c r="CMM2568" s="77"/>
      <c r="CMN2568" s="77"/>
      <c r="CMO2568" s="77"/>
      <c r="CMP2568" s="77"/>
      <c r="CMQ2568" s="77"/>
      <c r="CMR2568" s="77"/>
      <c r="CMS2568" s="77"/>
      <c r="CMT2568" s="77"/>
      <c r="CMU2568" s="77"/>
      <c r="CMV2568" s="77"/>
      <c r="CMW2568" s="77"/>
      <c r="CMX2568" s="77"/>
      <c r="CMY2568" s="77"/>
      <c r="CMZ2568" s="77"/>
      <c r="CNA2568" s="77"/>
      <c r="CNB2568" s="77"/>
      <c r="CNC2568" s="77"/>
      <c r="CND2568" s="77"/>
      <c r="CNE2568" s="77"/>
      <c r="CNF2568" s="77"/>
      <c r="CNG2568" s="77"/>
      <c r="CNH2568" s="77"/>
      <c r="CNI2568" s="77"/>
      <c r="CNJ2568" s="77"/>
      <c r="CNK2568" s="77"/>
      <c r="CNL2568" s="77"/>
      <c r="CNM2568" s="77"/>
      <c r="CNN2568" s="77"/>
      <c r="CNO2568" s="77"/>
      <c r="CNP2568" s="77"/>
      <c r="CNQ2568" s="77"/>
      <c r="CNR2568" s="77"/>
      <c r="CNS2568" s="77"/>
      <c r="CNT2568" s="77"/>
      <c r="CNU2568" s="77"/>
      <c r="CNV2568" s="77"/>
      <c r="CNW2568" s="77"/>
      <c r="CNX2568" s="77"/>
      <c r="CNY2568" s="77"/>
      <c r="CNZ2568" s="77"/>
      <c r="COA2568" s="77"/>
      <c r="COB2568" s="77"/>
      <c r="COC2568" s="77"/>
      <c r="COD2568" s="77"/>
      <c r="COE2568" s="77"/>
      <c r="COF2568" s="77"/>
      <c r="COG2568" s="77"/>
      <c r="COH2568" s="77"/>
      <c r="COI2568" s="77"/>
      <c r="COJ2568" s="77"/>
      <c r="COK2568" s="77"/>
      <c r="COL2568" s="77"/>
      <c r="COM2568" s="77"/>
      <c r="CON2568" s="77"/>
      <c r="COO2568" s="77"/>
      <c r="COP2568" s="77"/>
      <c r="COQ2568" s="77"/>
      <c r="COR2568" s="77"/>
      <c r="COS2568" s="77"/>
      <c r="COT2568" s="77"/>
      <c r="COU2568" s="77"/>
      <c r="COV2568" s="77"/>
      <c r="COW2568" s="77"/>
      <c r="COX2568" s="77"/>
      <c r="COY2568" s="77"/>
      <c r="COZ2568" s="77"/>
      <c r="CPA2568" s="77"/>
      <c r="CPB2568" s="77"/>
      <c r="CPC2568" s="77"/>
      <c r="CPD2568" s="77"/>
      <c r="CPE2568" s="77"/>
      <c r="CPF2568" s="77"/>
      <c r="CPG2568" s="77"/>
      <c r="CPH2568" s="77"/>
      <c r="CPI2568" s="77"/>
      <c r="CPJ2568" s="77"/>
      <c r="CPK2568" s="77"/>
      <c r="CPL2568" s="77"/>
      <c r="CPM2568" s="77"/>
      <c r="CPN2568" s="77"/>
      <c r="CPO2568" s="77"/>
      <c r="CPP2568" s="77"/>
      <c r="CPQ2568" s="77"/>
      <c r="CPR2568" s="77"/>
      <c r="CPS2568" s="77"/>
      <c r="CPT2568" s="77"/>
      <c r="CPU2568" s="77"/>
      <c r="CPV2568" s="77"/>
      <c r="CPW2568" s="77"/>
      <c r="CPX2568" s="77"/>
      <c r="CPY2568" s="77"/>
      <c r="CPZ2568" s="77"/>
      <c r="CQA2568" s="77"/>
      <c r="CQB2568" s="77"/>
      <c r="CQC2568" s="77"/>
      <c r="CQD2568" s="77"/>
      <c r="CQE2568" s="77"/>
      <c r="CQF2568" s="77"/>
      <c r="CQG2568" s="77"/>
      <c r="CQH2568" s="77"/>
      <c r="CQI2568" s="77"/>
      <c r="CQJ2568" s="77"/>
      <c r="CQK2568" s="77"/>
      <c r="CQL2568" s="77"/>
      <c r="CQM2568" s="77"/>
      <c r="CQN2568" s="77"/>
      <c r="CQO2568" s="77"/>
      <c r="CQP2568" s="77"/>
      <c r="CQQ2568" s="77"/>
      <c r="CQR2568" s="77"/>
      <c r="CQS2568" s="77"/>
      <c r="CQT2568" s="77"/>
      <c r="CQU2568" s="77"/>
      <c r="CQV2568" s="77"/>
      <c r="CQW2568" s="77"/>
      <c r="CQX2568" s="77"/>
      <c r="CQY2568" s="77"/>
      <c r="CQZ2568" s="77"/>
      <c r="CRA2568" s="77"/>
      <c r="CRB2568" s="77"/>
      <c r="CRC2568" s="77"/>
      <c r="CRD2568" s="77"/>
      <c r="CRE2568" s="77"/>
      <c r="CRF2568" s="77"/>
      <c r="CRG2568" s="77"/>
      <c r="CRH2568" s="77"/>
      <c r="CRI2568" s="77"/>
      <c r="CRJ2568" s="77"/>
      <c r="CRK2568" s="77"/>
      <c r="CRL2568" s="77"/>
      <c r="CRM2568" s="77"/>
      <c r="CRN2568" s="77"/>
      <c r="CRO2568" s="77"/>
      <c r="CRP2568" s="77"/>
      <c r="CRQ2568" s="77"/>
      <c r="CRR2568" s="77"/>
      <c r="CRS2568" s="77"/>
      <c r="CRT2568" s="77"/>
      <c r="CRU2568" s="77"/>
      <c r="CRV2568" s="77"/>
      <c r="CRW2568" s="77"/>
      <c r="CRX2568" s="77"/>
      <c r="CRY2568" s="77"/>
      <c r="CRZ2568" s="77"/>
      <c r="CSA2568" s="77"/>
      <c r="CSB2568" s="77"/>
      <c r="CSC2568" s="77"/>
      <c r="CSD2568" s="77"/>
      <c r="CSE2568" s="77"/>
      <c r="CSF2568" s="77"/>
      <c r="CSG2568" s="77"/>
      <c r="CSH2568" s="77"/>
      <c r="CSI2568" s="77"/>
      <c r="CSJ2568" s="77"/>
      <c r="CSK2568" s="77"/>
      <c r="CSL2568" s="77"/>
      <c r="CSM2568" s="77"/>
      <c r="CSN2568" s="77"/>
      <c r="CSO2568" s="77"/>
      <c r="CSP2568" s="77"/>
      <c r="CSQ2568" s="77"/>
      <c r="CSR2568" s="77"/>
      <c r="CSS2568" s="77"/>
      <c r="CST2568" s="77"/>
      <c r="CSU2568" s="77"/>
      <c r="CSV2568" s="77"/>
      <c r="CSW2568" s="77"/>
      <c r="CSX2568" s="77"/>
      <c r="CSY2568" s="77"/>
      <c r="CSZ2568" s="77"/>
      <c r="CTA2568" s="77"/>
      <c r="CTB2568" s="77"/>
      <c r="CTC2568" s="77"/>
      <c r="CTD2568" s="77"/>
      <c r="CTE2568" s="77"/>
      <c r="CTF2568" s="77"/>
      <c r="CTG2568" s="77"/>
      <c r="CTH2568" s="77"/>
      <c r="CTI2568" s="77"/>
      <c r="CTJ2568" s="77"/>
      <c r="CTK2568" s="77"/>
      <c r="CTL2568" s="77"/>
      <c r="CTM2568" s="77"/>
      <c r="CTN2568" s="77"/>
      <c r="CTO2568" s="77"/>
      <c r="CTP2568" s="77"/>
      <c r="CTQ2568" s="77"/>
      <c r="CTR2568" s="77"/>
      <c r="CTS2568" s="77"/>
      <c r="CTT2568" s="77"/>
      <c r="CTU2568" s="77"/>
      <c r="CTV2568" s="77"/>
      <c r="CTW2568" s="77"/>
      <c r="CTX2568" s="77"/>
      <c r="CTY2568" s="77"/>
      <c r="CTZ2568" s="77"/>
      <c r="CUA2568" s="77"/>
      <c r="CUB2568" s="77"/>
      <c r="CUC2568" s="77"/>
      <c r="CUD2568" s="77"/>
      <c r="CUE2568" s="77"/>
      <c r="CUF2568" s="77"/>
      <c r="CUG2568" s="77"/>
      <c r="CUH2568" s="77"/>
      <c r="CUI2568" s="77"/>
      <c r="CUJ2568" s="77"/>
      <c r="CUK2568" s="77"/>
      <c r="CUL2568" s="77"/>
      <c r="CUM2568" s="77"/>
      <c r="CUN2568" s="77"/>
      <c r="CUO2568" s="77"/>
      <c r="CUP2568" s="77"/>
      <c r="CUQ2568" s="77"/>
      <c r="CUR2568" s="77"/>
      <c r="CUS2568" s="77"/>
      <c r="CUT2568" s="77"/>
      <c r="CUU2568" s="77"/>
      <c r="CUV2568" s="77"/>
      <c r="CUW2568" s="77"/>
      <c r="CUX2568" s="77"/>
      <c r="CUY2568" s="77"/>
      <c r="CUZ2568" s="77"/>
      <c r="CVA2568" s="77"/>
      <c r="CVB2568" s="77"/>
      <c r="CVC2568" s="77"/>
      <c r="CVD2568" s="77"/>
      <c r="CVE2568" s="77"/>
      <c r="CVF2568" s="77"/>
      <c r="CVG2568" s="77"/>
      <c r="CVH2568" s="77"/>
      <c r="CVI2568" s="77"/>
      <c r="CVJ2568" s="77"/>
      <c r="CVK2568" s="77"/>
      <c r="CVL2568" s="77"/>
      <c r="CVM2568" s="77"/>
      <c r="CVN2568" s="77"/>
      <c r="CVO2568" s="77"/>
      <c r="CVP2568" s="77"/>
      <c r="CVQ2568" s="77"/>
      <c r="CVR2568" s="77"/>
      <c r="CVS2568" s="77"/>
      <c r="CVT2568" s="77"/>
      <c r="CVU2568" s="77"/>
      <c r="CVV2568" s="77"/>
      <c r="CVW2568" s="77"/>
      <c r="CVX2568" s="77"/>
      <c r="CVY2568" s="77"/>
      <c r="CVZ2568" s="77"/>
      <c r="CWA2568" s="77"/>
      <c r="CWB2568" s="77"/>
      <c r="CWC2568" s="77"/>
      <c r="CWD2568" s="77"/>
      <c r="CWE2568" s="77"/>
      <c r="CWF2568" s="77"/>
      <c r="CWG2568" s="77"/>
      <c r="CWH2568" s="77"/>
      <c r="CWI2568" s="77"/>
      <c r="CWJ2568" s="77"/>
      <c r="CWK2568" s="77"/>
      <c r="CWL2568" s="77"/>
      <c r="CWM2568" s="77"/>
      <c r="CWN2568" s="77"/>
      <c r="CWO2568" s="77"/>
      <c r="CWP2568" s="77"/>
      <c r="CWQ2568" s="77"/>
      <c r="CWR2568" s="77"/>
      <c r="CWS2568" s="77"/>
      <c r="CWT2568" s="77"/>
      <c r="CWU2568" s="77"/>
      <c r="CWV2568" s="77"/>
      <c r="CWW2568" s="77"/>
      <c r="CWX2568" s="77"/>
      <c r="CWY2568" s="77"/>
      <c r="CWZ2568" s="77"/>
      <c r="CXA2568" s="77"/>
      <c r="CXB2568" s="77"/>
      <c r="CXC2568" s="77"/>
      <c r="CXD2568" s="77"/>
      <c r="CXE2568" s="77"/>
      <c r="CXF2568" s="77"/>
      <c r="CXG2568" s="77"/>
      <c r="CXH2568" s="77"/>
      <c r="CXI2568" s="77"/>
      <c r="CXJ2568" s="77"/>
      <c r="CXK2568" s="77"/>
      <c r="CXL2568" s="77"/>
      <c r="CXM2568" s="77"/>
      <c r="CXN2568" s="77"/>
      <c r="CXO2568" s="77"/>
      <c r="CXP2568" s="77"/>
      <c r="CXQ2568" s="77"/>
      <c r="CXR2568" s="77"/>
      <c r="CXS2568" s="77"/>
      <c r="CXT2568" s="77"/>
      <c r="CXU2568" s="77"/>
      <c r="CXV2568" s="77"/>
      <c r="CXW2568" s="77"/>
      <c r="CXX2568" s="77"/>
      <c r="CXY2568" s="77"/>
      <c r="CXZ2568" s="77"/>
      <c r="CYA2568" s="77"/>
      <c r="CYB2568" s="77"/>
      <c r="CYC2568" s="77"/>
      <c r="CYD2568" s="77"/>
      <c r="CYE2568" s="77"/>
      <c r="CYF2568" s="77"/>
      <c r="CYG2568" s="77"/>
      <c r="CYH2568" s="77"/>
      <c r="CYI2568" s="77"/>
      <c r="CYJ2568" s="77"/>
      <c r="CYK2568" s="77"/>
      <c r="CYL2568" s="77"/>
      <c r="CYM2568" s="77"/>
      <c r="CYN2568" s="77"/>
      <c r="CYO2568" s="77"/>
      <c r="CYP2568" s="77"/>
      <c r="CYQ2568" s="77"/>
      <c r="CYR2568" s="77"/>
      <c r="CYS2568" s="77"/>
      <c r="CYT2568" s="77"/>
      <c r="CYU2568" s="77"/>
      <c r="CYV2568" s="77"/>
      <c r="CYW2568" s="77"/>
      <c r="CYX2568" s="77"/>
      <c r="CYY2568" s="77"/>
      <c r="CYZ2568" s="77"/>
      <c r="CZA2568" s="77"/>
      <c r="CZB2568" s="77"/>
      <c r="CZC2568" s="77"/>
      <c r="CZD2568" s="77"/>
      <c r="CZE2568" s="77"/>
      <c r="CZF2568" s="77"/>
      <c r="CZG2568" s="77"/>
      <c r="CZH2568" s="77"/>
      <c r="CZI2568" s="77"/>
      <c r="CZJ2568" s="77"/>
      <c r="CZK2568" s="77"/>
      <c r="CZL2568" s="77"/>
      <c r="CZM2568" s="77"/>
      <c r="CZN2568" s="77"/>
      <c r="CZO2568" s="77"/>
      <c r="CZP2568" s="77"/>
      <c r="CZQ2568" s="77"/>
      <c r="CZR2568" s="77"/>
      <c r="CZS2568" s="77"/>
      <c r="CZT2568" s="77"/>
      <c r="CZU2568" s="77"/>
      <c r="CZV2568" s="77"/>
      <c r="CZW2568" s="77"/>
      <c r="CZX2568" s="77"/>
      <c r="CZY2568" s="77"/>
      <c r="CZZ2568" s="77"/>
      <c r="DAA2568" s="77"/>
      <c r="DAB2568" s="77"/>
      <c r="DAC2568" s="77"/>
      <c r="DAD2568" s="77"/>
      <c r="DAE2568" s="77"/>
      <c r="DAF2568" s="77"/>
      <c r="DAG2568" s="77"/>
      <c r="DAH2568" s="77"/>
      <c r="DAI2568" s="77"/>
      <c r="DAJ2568" s="77"/>
      <c r="DAK2568" s="77"/>
      <c r="DAL2568" s="77"/>
      <c r="DAM2568" s="77"/>
      <c r="DAN2568" s="77"/>
      <c r="DAO2568" s="77"/>
      <c r="DAP2568" s="77"/>
      <c r="DAQ2568" s="77"/>
      <c r="DAR2568" s="77"/>
      <c r="DAS2568" s="77"/>
      <c r="DAT2568" s="77"/>
      <c r="DAU2568" s="77"/>
      <c r="DAV2568" s="77"/>
      <c r="DAW2568" s="77"/>
      <c r="DAX2568" s="77"/>
      <c r="DAY2568" s="77"/>
      <c r="DAZ2568" s="77"/>
      <c r="DBA2568" s="77"/>
      <c r="DBB2568" s="77"/>
      <c r="DBC2568" s="77"/>
      <c r="DBD2568" s="77"/>
      <c r="DBE2568" s="77"/>
      <c r="DBF2568" s="77"/>
      <c r="DBG2568" s="77"/>
      <c r="DBH2568" s="77"/>
      <c r="DBI2568" s="77"/>
      <c r="DBJ2568" s="77"/>
      <c r="DBK2568" s="77"/>
      <c r="DBL2568" s="77"/>
      <c r="DBM2568" s="77"/>
      <c r="DBN2568" s="77"/>
      <c r="DBO2568" s="77"/>
      <c r="DBP2568" s="77"/>
      <c r="DBQ2568" s="77"/>
      <c r="DBR2568" s="77"/>
      <c r="DBS2568" s="77"/>
      <c r="DBT2568" s="77"/>
      <c r="DBU2568" s="77"/>
      <c r="DBV2568" s="77"/>
      <c r="DBW2568" s="77"/>
      <c r="DBX2568" s="77"/>
      <c r="DBY2568" s="77"/>
      <c r="DBZ2568" s="77"/>
      <c r="DCA2568" s="77"/>
      <c r="DCB2568" s="77"/>
      <c r="DCC2568" s="77"/>
      <c r="DCD2568" s="77"/>
      <c r="DCE2568" s="77"/>
      <c r="DCF2568" s="77"/>
      <c r="DCG2568" s="77"/>
      <c r="DCH2568" s="77"/>
      <c r="DCI2568" s="77"/>
      <c r="DCJ2568" s="77"/>
      <c r="DCK2568" s="77"/>
      <c r="DCL2568" s="77"/>
      <c r="DCM2568" s="77"/>
      <c r="DCN2568" s="77"/>
      <c r="DCO2568" s="77"/>
      <c r="DCP2568" s="77"/>
      <c r="DCQ2568" s="77"/>
      <c r="DCR2568" s="77"/>
      <c r="DCS2568" s="77"/>
      <c r="DCT2568" s="77"/>
      <c r="DCU2568" s="77"/>
      <c r="DCV2568" s="77"/>
      <c r="DCW2568" s="77"/>
      <c r="DCX2568" s="77"/>
      <c r="DCY2568" s="77"/>
      <c r="DCZ2568" s="77"/>
      <c r="DDA2568" s="77"/>
      <c r="DDB2568" s="77"/>
      <c r="DDC2568" s="77"/>
      <c r="DDD2568" s="77"/>
      <c r="DDE2568" s="77"/>
      <c r="DDF2568" s="77"/>
      <c r="DDG2568" s="77"/>
      <c r="DDH2568" s="77"/>
      <c r="DDI2568" s="77"/>
      <c r="DDJ2568" s="77"/>
      <c r="DDK2568" s="77"/>
      <c r="DDL2568" s="77"/>
      <c r="DDM2568" s="77"/>
      <c r="DDN2568" s="77"/>
      <c r="DDO2568" s="77"/>
      <c r="DDP2568" s="77"/>
      <c r="DDQ2568" s="77"/>
      <c r="DDR2568" s="77"/>
      <c r="DDS2568" s="77"/>
      <c r="DDT2568" s="77"/>
      <c r="DDU2568" s="77"/>
      <c r="DDV2568" s="77"/>
      <c r="DDW2568" s="77"/>
      <c r="DDX2568" s="77"/>
      <c r="DDY2568" s="77"/>
      <c r="DDZ2568" s="77"/>
      <c r="DEA2568" s="77"/>
      <c r="DEB2568" s="77"/>
      <c r="DEC2568" s="77"/>
      <c r="DED2568" s="77"/>
      <c r="DEE2568" s="77"/>
      <c r="DEF2568" s="77"/>
      <c r="DEG2568" s="77"/>
      <c r="DEH2568" s="77"/>
      <c r="DEI2568" s="77"/>
      <c r="DEJ2568" s="77"/>
      <c r="DEK2568" s="77"/>
      <c r="DEL2568" s="77"/>
      <c r="DEM2568" s="77"/>
      <c r="DEN2568" s="77"/>
      <c r="DEO2568" s="77"/>
      <c r="DEP2568" s="77"/>
      <c r="DEQ2568" s="77"/>
      <c r="DER2568" s="77"/>
      <c r="DES2568" s="77"/>
      <c r="DET2568" s="77"/>
      <c r="DEU2568" s="77"/>
      <c r="DEV2568" s="77"/>
      <c r="DEW2568" s="77"/>
      <c r="DEX2568" s="77"/>
      <c r="DEY2568" s="77"/>
      <c r="DEZ2568" s="77"/>
      <c r="DFA2568" s="77"/>
      <c r="DFB2568" s="77"/>
      <c r="DFC2568" s="77"/>
      <c r="DFD2568" s="77"/>
      <c r="DFE2568" s="77"/>
      <c r="DFF2568" s="77"/>
      <c r="DFG2568" s="77"/>
      <c r="DFH2568" s="77"/>
      <c r="DFI2568" s="77"/>
      <c r="DFJ2568" s="77"/>
      <c r="DFK2568" s="77"/>
      <c r="DFL2568" s="77"/>
      <c r="DFM2568" s="77"/>
      <c r="DFN2568" s="77"/>
      <c r="DFO2568" s="77"/>
      <c r="DFP2568" s="77"/>
      <c r="DFQ2568" s="77"/>
      <c r="DFR2568" s="77"/>
      <c r="DFS2568" s="77"/>
      <c r="DFT2568" s="77"/>
      <c r="DFU2568" s="77"/>
      <c r="DFV2568" s="77"/>
      <c r="DFW2568" s="77"/>
      <c r="DFX2568" s="77"/>
      <c r="DFY2568" s="77"/>
      <c r="DFZ2568" s="77"/>
      <c r="DGA2568" s="77"/>
      <c r="DGB2568" s="77"/>
      <c r="DGC2568" s="77"/>
      <c r="DGD2568" s="77"/>
      <c r="DGE2568" s="77"/>
      <c r="DGF2568" s="77"/>
      <c r="DGG2568" s="77"/>
      <c r="DGH2568" s="77"/>
      <c r="DGI2568" s="77"/>
      <c r="DGJ2568" s="77"/>
      <c r="DGK2568" s="77"/>
      <c r="DGL2568" s="77"/>
      <c r="DGM2568" s="77"/>
      <c r="DGN2568" s="77"/>
      <c r="DGO2568" s="77"/>
      <c r="DGP2568" s="77"/>
      <c r="DGQ2568" s="77"/>
      <c r="DGR2568" s="77"/>
      <c r="DGS2568" s="77"/>
      <c r="DGT2568" s="77"/>
      <c r="DGU2568" s="77"/>
      <c r="DGV2568" s="77"/>
      <c r="DGW2568" s="77"/>
      <c r="DGX2568" s="77"/>
      <c r="DGY2568" s="77"/>
      <c r="DGZ2568" s="77"/>
      <c r="DHA2568" s="77"/>
      <c r="DHB2568" s="77"/>
      <c r="DHC2568" s="77"/>
      <c r="DHD2568" s="77"/>
      <c r="DHE2568" s="77"/>
      <c r="DHF2568" s="77"/>
      <c r="DHG2568" s="77"/>
      <c r="DHH2568" s="77"/>
      <c r="DHI2568" s="77"/>
      <c r="DHJ2568" s="77"/>
      <c r="DHK2568" s="77"/>
      <c r="DHL2568" s="77"/>
      <c r="DHM2568" s="77"/>
      <c r="DHN2568" s="77"/>
      <c r="DHO2568" s="77"/>
      <c r="DHP2568" s="77"/>
      <c r="DHQ2568" s="77"/>
      <c r="DHR2568" s="77"/>
      <c r="DHS2568" s="77"/>
      <c r="DHT2568" s="77"/>
      <c r="DHU2568" s="77"/>
      <c r="DHV2568" s="77"/>
      <c r="DHW2568" s="77"/>
      <c r="DHX2568" s="77"/>
      <c r="DHY2568" s="77"/>
      <c r="DHZ2568" s="77"/>
      <c r="DIA2568" s="77"/>
      <c r="DIB2568" s="77"/>
      <c r="DIC2568" s="77"/>
      <c r="DID2568" s="77"/>
      <c r="DIE2568" s="77"/>
      <c r="DIF2568" s="77"/>
      <c r="DIG2568" s="77"/>
      <c r="DIH2568" s="77"/>
      <c r="DII2568" s="77"/>
      <c r="DIJ2568" s="77"/>
      <c r="DIK2568" s="77"/>
      <c r="DIL2568" s="77"/>
      <c r="DIM2568" s="77"/>
      <c r="DIN2568" s="77"/>
      <c r="DIO2568" s="77"/>
      <c r="DIP2568" s="77"/>
      <c r="DIQ2568" s="77"/>
      <c r="DIR2568" s="77"/>
      <c r="DIS2568" s="77"/>
      <c r="DIT2568" s="77"/>
      <c r="DIU2568" s="77"/>
      <c r="DIV2568" s="77"/>
      <c r="DIW2568" s="77"/>
      <c r="DIX2568" s="77"/>
      <c r="DIY2568" s="77"/>
      <c r="DIZ2568" s="77"/>
      <c r="DJA2568" s="77"/>
      <c r="DJB2568" s="77"/>
      <c r="DJC2568" s="77"/>
      <c r="DJD2568" s="77"/>
      <c r="DJE2568" s="77"/>
      <c r="DJF2568" s="77"/>
      <c r="DJG2568" s="77"/>
      <c r="DJH2568" s="77"/>
      <c r="DJI2568" s="77"/>
      <c r="DJJ2568" s="77"/>
      <c r="DJK2568" s="77"/>
      <c r="DJL2568" s="77"/>
      <c r="DJM2568" s="77"/>
      <c r="DJN2568" s="77"/>
      <c r="DJO2568" s="77"/>
      <c r="DJP2568" s="77"/>
      <c r="DJQ2568" s="77"/>
      <c r="DJR2568" s="77"/>
      <c r="DJS2568" s="77"/>
      <c r="DJT2568" s="77"/>
      <c r="DJU2568" s="77"/>
      <c r="DJV2568" s="77"/>
      <c r="DJW2568" s="77"/>
      <c r="DJX2568" s="77"/>
      <c r="DJY2568" s="77"/>
      <c r="DJZ2568" s="77"/>
      <c r="DKA2568" s="77"/>
      <c r="DKB2568" s="77"/>
      <c r="DKC2568" s="77"/>
      <c r="DKD2568" s="77"/>
      <c r="DKE2568" s="77"/>
      <c r="DKF2568" s="77"/>
      <c r="DKG2568" s="77"/>
      <c r="DKH2568" s="77"/>
      <c r="DKI2568" s="77"/>
      <c r="DKJ2568" s="77"/>
      <c r="DKK2568" s="77"/>
      <c r="DKL2568" s="77"/>
      <c r="DKM2568" s="77"/>
      <c r="DKN2568" s="77"/>
      <c r="DKO2568" s="77"/>
      <c r="DKP2568" s="77"/>
      <c r="DKQ2568" s="77"/>
      <c r="DKR2568" s="77"/>
      <c r="DKS2568" s="77"/>
      <c r="DKT2568" s="77"/>
      <c r="DKU2568" s="77"/>
      <c r="DKV2568" s="77"/>
      <c r="DKW2568" s="77"/>
      <c r="DKX2568" s="77"/>
      <c r="DKY2568" s="77"/>
      <c r="DKZ2568" s="77"/>
      <c r="DLA2568" s="77"/>
      <c r="DLB2568" s="77"/>
      <c r="DLC2568" s="77"/>
      <c r="DLD2568" s="77"/>
      <c r="DLE2568" s="77"/>
      <c r="DLF2568" s="77"/>
      <c r="DLG2568" s="77"/>
      <c r="DLH2568" s="77"/>
      <c r="DLI2568" s="77"/>
      <c r="DLJ2568" s="77"/>
      <c r="DLK2568" s="77"/>
      <c r="DLL2568" s="77"/>
      <c r="DLM2568" s="77"/>
      <c r="DLN2568" s="77"/>
      <c r="DLO2568" s="77"/>
      <c r="DLP2568" s="77"/>
      <c r="DLQ2568" s="77"/>
      <c r="DLR2568" s="77"/>
      <c r="DLS2568" s="77"/>
      <c r="DLT2568" s="77"/>
      <c r="DLU2568" s="77"/>
      <c r="DLV2568" s="77"/>
      <c r="DLW2568" s="77"/>
      <c r="DLX2568" s="77"/>
      <c r="DLY2568" s="77"/>
      <c r="DLZ2568" s="77"/>
      <c r="DMA2568" s="77"/>
      <c r="DMB2568" s="77"/>
      <c r="DMC2568" s="77"/>
      <c r="DMD2568" s="77"/>
      <c r="DME2568" s="77"/>
      <c r="DMF2568" s="77"/>
      <c r="DMG2568" s="77"/>
      <c r="DMH2568" s="77"/>
      <c r="DMI2568" s="77"/>
      <c r="DMJ2568" s="77"/>
      <c r="DMK2568" s="77"/>
      <c r="DML2568" s="77"/>
      <c r="DMM2568" s="77"/>
      <c r="DMN2568" s="77"/>
      <c r="DMO2568" s="77"/>
      <c r="DMP2568" s="77"/>
      <c r="DMQ2568" s="77"/>
      <c r="DMR2568" s="77"/>
      <c r="DMS2568" s="77"/>
      <c r="DMT2568" s="77"/>
      <c r="DMU2568" s="77"/>
      <c r="DMV2568" s="77"/>
      <c r="DMW2568" s="77"/>
      <c r="DMX2568" s="77"/>
      <c r="DMY2568" s="77"/>
      <c r="DMZ2568" s="77"/>
      <c r="DNA2568" s="77"/>
      <c r="DNB2568" s="77"/>
      <c r="DNC2568" s="77"/>
      <c r="DND2568" s="77"/>
      <c r="DNE2568" s="77"/>
      <c r="DNF2568" s="77"/>
      <c r="DNG2568" s="77"/>
      <c r="DNH2568" s="77"/>
      <c r="DNI2568" s="77"/>
      <c r="DNJ2568" s="77"/>
      <c r="DNK2568" s="77"/>
      <c r="DNL2568" s="77"/>
      <c r="DNM2568" s="77"/>
      <c r="DNN2568" s="77"/>
      <c r="DNO2568" s="77"/>
      <c r="DNP2568" s="77"/>
      <c r="DNQ2568" s="77"/>
      <c r="DNR2568" s="77"/>
      <c r="DNS2568" s="77"/>
      <c r="DNT2568" s="77"/>
      <c r="DNU2568" s="77"/>
      <c r="DNV2568" s="77"/>
      <c r="DNW2568" s="77"/>
      <c r="DNX2568" s="77"/>
      <c r="DNY2568" s="77"/>
      <c r="DNZ2568" s="77"/>
      <c r="DOA2568" s="77"/>
      <c r="DOB2568" s="77"/>
      <c r="DOC2568" s="77"/>
      <c r="DOD2568" s="77"/>
      <c r="DOE2568" s="77"/>
      <c r="DOF2568" s="77"/>
      <c r="DOG2568" s="77"/>
      <c r="DOH2568" s="77"/>
      <c r="DOI2568" s="77"/>
      <c r="DOJ2568" s="77"/>
      <c r="DOK2568" s="77"/>
      <c r="DOL2568" s="77"/>
      <c r="DOM2568" s="77"/>
      <c r="DON2568" s="77"/>
      <c r="DOO2568" s="77"/>
      <c r="DOP2568" s="77"/>
      <c r="DOQ2568" s="77"/>
      <c r="DOR2568" s="77"/>
      <c r="DOS2568" s="77"/>
      <c r="DOT2568" s="77"/>
      <c r="DOU2568" s="77"/>
      <c r="DOV2568" s="77"/>
      <c r="DOW2568" s="77"/>
      <c r="DOX2568" s="77"/>
      <c r="DOY2568" s="77"/>
      <c r="DOZ2568" s="77"/>
      <c r="DPA2568" s="77"/>
      <c r="DPB2568" s="77"/>
      <c r="DPC2568" s="77"/>
      <c r="DPD2568" s="77"/>
      <c r="DPE2568" s="77"/>
      <c r="DPF2568" s="77"/>
      <c r="DPG2568" s="77"/>
      <c r="DPH2568" s="77"/>
      <c r="DPI2568" s="77"/>
      <c r="DPJ2568" s="77"/>
      <c r="DPK2568" s="77"/>
      <c r="DPL2568" s="77"/>
      <c r="DPM2568" s="77"/>
      <c r="DPN2568" s="77"/>
      <c r="DPO2568" s="77"/>
      <c r="DPP2568" s="77"/>
      <c r="DPQ2568" s="77"/>
      <c r="DPR2568" s="77"/>
      <c r="DPS2568" s="77"/>
      <c r="DPT2568" s="77"/>
      <c r="DPU2568" s="77"/>
      <c r="DPV2568" s="77"/>
      <c r="DPW2568" s="77"/>
      <c r="DPX2568" s="77"/>
      <c r="DPY2568" s="77"/>
      <c r="DPZ2568" s="77"/>
      <c r="DQA2568" s="77"/>
      <c r="DQB2568" s="77"/>
      <c r="DQC2568" s="77"/>
      <c r="DQD2568" s="77"/>
      <c r="DQE2568" s="77"/>
      <c r="DQF2568" s="77"/>
      <c r="DQG2568" s="77"/>
      <c r="DQH2568" s="77"/>
      <c r="DQI2568" s="77"/>
      <c r="DQJ2568" s="77"/>
      <c r="DQK2568" s="77"/>
      <c r="DQL2568" s="77"/>
      <c r="DQM2568" s="77"/>
      <c r="DQN2568" s="77"/>
      <c r="DQO2568" s="77"/>
      <c r="DQP2568" s="77"/>
      <c r="DQQ2568" s="77"/>
      <c r="DQR2568" s="77"/>
      <c r="DQS2568" s="77"/>
      <c r="DQT2568" s="77"/>
      <c r="DQU2568" s="77"/>
      <c r="DQV2568" s="77"/>
      <c r="DQW2568" s="77"/>
      <c r="DQX2568" s="77"/>
      <c r="DQY2568" s="77"/>
      <c r="DQZ2568" s="77"/>
      <c r="DRA2568" s="77"/>
      <c r="DRB2568" s="77"/>
      <c r="DRC2568" s="77"/>
      <c r="DRD2568" s="77"/>
      <c r="DRE2568" s="77"/>
      <c r="DRF2568" s="77"/>
      <c r="DRG2568" s="77"/>
      <c r="DRH2568" s="77"/>
      <c r="DRI2568" s="77"/>
      <c r="DRJ2568" s="77"/>
      <c r="DRK2568" s="77"/>
      <c r="DRL2568" s="77"/>
      <c r="DRM2568" s="77"/>
      <c r="DRN2568" s="77"/>
      <c r="DRO2568" s="77"/>
      <c r="DRP2568" s="77"/>
      <c r="DRQ2568" s="77"/>
      <c r="DRR2568" s="77"/>
      <c r="DRS2568" s="77"/>
      <c r="DRT2568" s="77"/>
      <c r="DRU2568" s="77"/>
      <c r="DRV2568" s="77"/>
      <c r="DRW2568" s="77"/>
      <c r="DRX2568" s="77"/>
      <c r="DRY2568" s="77"/>
      <c r="DRZ2568" s="77"/>
      <c r="DSA2568" s="77"/>
      <c r="DSB2568" s="77"/>
      <c r="DSC2568" s="77"/>
      <c r="DSD2568" s="77"/>
      <c r="DSE2568" s="77"/>
      <c r="DSF2568" s="77"/>
      <c r="DSG2568" s="77"/>
      <c r="DSH2568" s="77"/>
      <c r="DSI2568" s="77"/>
      <c r="DSJ2568" s="77"/>
      <c r="DSK2568" s="77"/>
      <c r="DSL2568" s="77"/>
      <c r="DSM2568" s="77"/>
      <c r="DSN2568" s="77"/>
      <c r="DSO2568" s="77"/>
      <c r="DSP2568" s="77"/>
      <c r="DSQ2568" s="77"/>
      <c r="DSR2568" s="77"/>
      <c r="DSS2568" s="77"/>
      <c r="DST2568" s="77"/>
      <c r="DSU2568" s="77"/>
      <c r="DSV2568" s="77"/>
      <c r="DSW2568" s="77"/>
      <c r="DSX2568" s="77"/>
      <c r="DSY2568" s="77"/>
      <c r="DSZ2568" s="77"/>
      <c r="DTA2568" s="77"/>
      <c r="DTB2568" s="77"/>
      <c r="DTC2568" s="77"/>
      <c r="DTD2568" s="77"/>
      <c r="DTE2568" s="77"/>
      <c r="DTF2568" s="77"/>
      <c r="DTG2568" s="77"/>
      <c r="DTH2568" s="77"/>
      <c r="DTI2568" s="77"/>
      <c r="DTJ2568" s="77"/>
      <c r="DTK2568" s="77"/>
      <c r="DTL2568" s="77"/>
      <c r="DTM2568" s="77"/>
      <c r="DTN2568" s="77"/>
      <c r="DTO2568" s="77"/>
      <c r="DTP2568" s="77"/>
      <c r="DTQ2568" s="77"/>
      <c r="DTR2568" s="77"/>
      <c r="DTS2568" s="77"/>
      <c r="DTT2568" s="77"/>
      <c r="DTU2568" s="77"/>
      <c r="DTV2568" s="77"/>
      <c r="DTW2568" s="77"/>
      <c r="DTX2568" s="77"/>
      <c r="DTY2568" s="77"/>
      <c r="DTZ2568" s="77"/>
      <c r="DUA2568" s="77"/>
      <c r="DUB2568" s="77"/>
      <c r="DUC2568" s="77"/>
      <c r="DUD2568" s="77"/>
      <c r="DUE2568" s="77"/>
      <c r="DUF2568" s="77"/>
      <c r="DUG2568" s="77"/>
      <c r="DUH2568" s="77"/>
      <c r="DUI2568" s="77"/>
      <c r="DUJ2568" s="77"/>
      <c r="DUK2568" s="77"/>
      <c r="DUL2568" s="77"/>
      <c r="DUM2568" s="77"/>
      <c r="DUN2568" s="77"/>
      <c r="DUO2568" s="77"/>
      <c r="DUP2568" s="77"/>
      <c r="DUQ2568" s="77"/>
      <c r="DUR2568" s="77"/>
      <c r="DUS2568" s="77"/>
      <c r="DUT2568" s="77"/>
      <c r="DUU2568" s="77"/>
      <c r="DUV2568" s="77"/>
      <c r="DUW2568" s="77"/>
      <c r="DUX2568" s="77"/>
      <c r="DUY2568" s="77"/>
      <c r="DUZ2568" s="77"/>
      <c r="DVA2568" s="77"/>
      <c r="DVB2568" s="77"/>
      <c r="DVC2568" s="77"/>
      <c r="DVD2568" s="77"/>
      <c r="DVE2568" s="77"/>
      <c r="DVF2568" s="77"/>
      <c r="DVG2568" s="77"/>
      <c r="DVH2568" s="77"/>
      <c r="DVI2568" s="77"/>
      <c r="DVJ2568" s="77"/>
      <c r="DVK2568" s="77"/>
      <c r="DVL2568" s="77"/>
      <c r="DVM2568" s="77"/>
      <c r="DVN2568" s="77"/>
      <c r="DVO2568" s="77"/>
      <c r="DVP2568" s="77"/>
      <c r="DVQ2568" s="77"/>
      <c r="DVR2568" s="77"/>
      <c r="DVS2568" s="77"/>
      <c r="DVT2568" s="77"/>
      <c r="DVU2568" s="77"/>
      <c r="DVV2568" s="77"/>
      <c r="DVW2568" s="77"/>
      <c r="DVX2568" s="77"/>
      <c r="DVY2568" s="77"/>
      <c r="DVZ2568" s="77"/>
      <c r="DWA2568" s="77"/>
      <c r="DWB2568" s="77"/>
      <c r="DWC2568" s="77"/>
      <c r="DWD2568" s="77"/>
      <c r="DWE2568" s="77"/>
      <c r="DWF2568" s="77"/>
      <c r="DWG2568" s="77"/>
      <c r="DWH2568" s="77"/>
      <c r="DWI2568" s="77"/>
      <c r="DWJ2568" s="77"/>
      <c r="DWK2568" s="77"/>
      <c r="DWL2568" s="77"/>
      <c r="DWM2568" s="77"/>
      <c r="DWN2568" s="77"/>
      <c r="DWO2568" s="77"/>
      <c r="DWP2568" s="77"/>
      <c r="DWQ2568" s="77"/>
      <c r="DWR2568" s="77"/>
      <c r="DWS2568" s="77"/>
      <c r="DWT2568" s="77"/>
      <c r="DWU2568" s="77"/>
      <c r="DWV2568" s="77"/>
      <c r="DWW2568" s="77"/>
      <c r="DWX2568" s="77"/>
      <c r="DWY2568" s="77"/>
      <c r="DWZ2568" s="77"/>
      <c r="DXA2568" s="77"/>
      <c r="DXB2568" s="77"/>
      <c r="DXC2568" s="77"/>
      <c r="DXD2568" s="77"/>
      <c r="DXE2568" s="77"/>
      <c r="DXF2568" s="77"/>
      <c r="DXG2568" s="77"/>
      <c r="DXH2568" s="77"/>
      <c r="DXI2568" s="77"/>
      <c r="DXJ2568" s="77"/>
      <c r="DXK2568" s="77"/>
      <c r="DXL2568" s="77"/>
      <c r="DXM2568" s="77"/>
      <c r="DXN2568" s="77"/>
      <c r="DXO2568" s="77"/>
      <c r="DXP2568" s="77"/>
      <c r="DXQ2568" s="77"/>
      <c r="DXR2568" s="77"/>
      <c r="DXS2568" s="77"/>
      <c r="DXT2568" s="77"/>
      <c r="DXU2568" s="77"/>
      <c r="DXV2568" s="77"/>
      <c r="DXW2568" s="77"/>
      <c r="DXX2568" s="77"/>
      <c r="DXY2568" s="77"/>
      <c r="DXZ2568" s="77"/>
      <c r="DYA2568" s="77"/>
      <c r="DYB2568" s="77"/>
      <c r="DYC2568" s="77"/>
      <c r="DYD2568" s="77"/>
      <c r="DYE2568" s="77"/>
      <c r="DYF2568" s="77"/>
      <c r="DYG2568" s="77"/>
      <c r="DYH2568" s="77"/>
      <c r="DYI2568" s="77"/>
      <c r="DYJ2568" s="77"/>
      <c r="DYK2568" s="77"/>
      <c r="DYL2568" s="77"/>
      <c r="DYM2568" s="77"/>
      <c r="DYN2568" s="77"/>
      <c r="DYO2568" s="77"/>
      <c r="DYP2568" s="77"/>
      <c r="DYQ2568" s="77"/>
      <c r="DYR2568" s="77"/>
      <c r="DYS2568" s="77"/>
      <c r="DYT2568" s="77"/>
      <c r="DYU2568" s="77"/>
      <c r="DYV2568" s="77"/>
      <c r="DYW2568" s="77"/>
      <c r="DYX2568" s="77"/>
      <c r="DYY2568" s="77"/>
      <c r="DYZ2568" s="77"/>
      <c r="DZA2568" s="77"/>
      <c r="DZB2568" s="77"/>
      <c r="DZC2568" s="77"/>
      <c r="DZD2568" s="77"/>
      <c r="DZE2568" s="77"/>
      <c r="DZF2568" s="77"/>
      <c r="DZG2568" s="77"/>
      <c r="DZH2568" s="77"/>
      <c r="DZI2568" s="77"/>
      <c r="DZJ2568" s="77"/>
      <c r="DZK2568" s="77"/>
      <c r="DZL2568" s="77"/>
      <c r="DZM2568" s="77"/>
      <c r="DZN2568" s="77"/>
      <c r="DZO2568" s="77"/>
      <c r="DZP2568" s="77"/>
      <c r="DZQ2568" s="77"/>
      <c r="DZR2568" s="77"/>
      <c r="DZS2568" s="77"/>
      <c r="DZT2568" s="77"/>
      <c r="DZU2568" s="77"/>
      <c r="DZV2568" s="77"/>
      <c r="DZW2568" s="77"/>
      <c r="DZX2568" s="77"/>
      <c r="DZY2568" s="77"/>
      <c r="DZZ2568" s="77"/>
      <c r="EAA2568" s="77"/>
      <c r="EAB2568" s="77"/>
      <c r="EAC2568" s="77"/>
      <c r="EAD2568" s="77"/>
      <c r="EAE2568" s="77"/>
      <c r="EAF2568" s="77"/>
      <c r="EAG2568" s="77"/>
      <c r="EAH2568" s="77"/>
      <c r="EAI2568" s="77"/>
      <c r="EAJ2568" s="77"/>
      <c r="EAK2568" s="77"/>
      <c r="EAL2568" s="77"/>
      <c r="EAM2568" s="77"/>
      <c r="EAN2568" s="77"/>
      <c r="EAO2568" s="77"/>
      <c r="EAP2568" s="77"/>
      <c r="EAQ2568" s="77"/>
      <c r="EAR2568" s="77"/>
      <c r="EAS2568" s="77"/>
      <c r="EAT2568" s="77"/>
      <c r="EAU2568" s="77"/>
      <c r="EAV2568" s="77"/>
      <c r="EAW2568" s="77"/>
      <c r="EAX2568" s="77"/>
      <c r="EAY2568" s="77"/>
      <c r="EAZ2568" s="77"/>
      <c r="EBA2568" s="77"/>
      <c r="EBB2568" s="77"/>
      <c r="EBC2568" s="77"/>
      <c r="EBD2568" s="77"/>
      <c r="EBE2568" s="77"/>
      <c r="EBF2568" s="77"/>
      <c r="EBG2568" s="77"/>
      <c r="EBH2568" s="77"/>
      <c r="EBI2568" s="77"/>
      <c r="EBJ2568" s="77"/>
      <c r="EBK2568" s="77"/>
      <c r="EBL2568" s="77"/>
      <c r="EBM2568" s="77"/>
      <c r="EBN2568" s="77"/>
      <c r="EBO2568" s="77"/>
      <c r="EBP2568" s="77"/>
      <c r="EBQ2568" s="77"/>
      <c r="EBR2568" s="77"/>
      <c r="EBS2568" s="77"/>
      <c r="EBT2568" s="77"/>
      <c r="EBU2568" s="77"/>
      <c r="EBV2568" s="77"/>
      <c r="EBW2568" s="77"/>
      <c r="EBX2568" s="77"/>
      <c r="EBY2568" s="77"/>
      <c r="EBZ2568" s="77"/>
      <c r="ECA2568" s="77"/>
      <c r="ECB2568" s="77"/>
      <c r="ECC2568" s="77"/>
      <c r="ECD2568" s="77"/>
      <c r="ECE2568" s="77"/>
      <c r="ECF2568" s="77"/>
      <c r="ECG2568" s="77"/>
      <c r="ECH2568" s="77"/>
      <c r="ECI2568" s="77"/>
      <c r="ECJ2568" s="77"/>
      <c r="ECK2568" s="77"/>
      <c r="ECL2568" s="77"/>
      <c r="ECM2568" s="77"/>
      <c r="ECN2568" s="77"/>
      <c r="ECO2568" s="77"/>
      <c r="ECP2568" s="77"/>
      <c r="ECQ2568" s="77"/>
      <c r="ECR2568" s="77"/>
      <c r="ECS2568" s="77"/>
      <c r="ECT2568" s="77"/>
      <c r="ECU2568" s="77"/>
      <c r="ECV2568" s="77"/>
      <c r="ECW2568" s="77"/>
      <c r="ECX2568" s="77"/>
      <c r="ECY2568" s="77"/>
      <c r="ECZ2568" s="77"/>
      <c r="EDA2568" s="77"/>
      <c r="EDB2568" s="77"/>
      <c r="EDC2568" s="77"/>
      <c r="EDD2568" s="77"/>
      <c r="EDE2568" s="77"/>
      <c r="EDF2568" s="77"/>
      <c r="EDG2568" s="77"/>
      <c r="EDH2568" s="77"/>
      <c r="EDI2568" s="77"/>
      <c r="EDJ2568" s="77"/>
      <c r="EDK2568" s="77"/>
      <c r="EDL2568" s="77"/>
      <c r="EDM2568" s="77"/>
      <c r="EDN2568" s="77"/>
      <c r="EDO2568" s="77"/>
      <c r="EDP2568" s="77"/>
      <c r="EDQ2568" s="77"/>
      <c r="EDR2568" s="77"/>
      <c r="EDS2568" s="77"/>
      <c r="EDT2568" s="77"/>
      <c r="EDU2568" s="77"/>
      <c r="EDV2568" s="77"/>
      <c r="EDW2568" s="77"/>
      <c r="EDX2568" s="77"/>
      <c r="EDY2568" s="77"/>
      <c r="EDZ2568" s="77"/>
      <c r="EEA2568" s="77"/>
      <c r="EEB2568" s="77"/>
      <c r="EEC2568" s="77"/>
      <c r="EED2568" s="77"/>
      <c r="EEE2568" s="77"/>
      <c r="EEF2568" s="77"/>
      <c r="EEG2568" s="77"/>
      <c r="EEH2568" s="77"/>
      <c r="EEI2568" s="77"/>
      <c r="EEJ2568" s="77"/>
      <c r="EEK2568" s="77"/>
      <c r="EEL2568" s="77"/>
      <c r="EEM2568" s="77"/>
      <c r="EEN2568" s="77"/>
      <c r="EEO2568" s="77"/>
      <c r="EEP2568" s="77"/>
      <c r="EEQ2568" s="77"/>
      <c r="EER2568" s="77"/>
      <c r="EES2568" s="77"/>
      <c r="EET2568" s="77"/>
      <c r="EEU2568" s="77"/>
      <c r="EEV2568" s="77"/>
      <c r="EEW2568" s="77"/>
      <c r="EEX2568" s="77"/>
      <c r="EEY2568" s="77"/>
      <c r="EEZ2568" s="77"/>
      <c r="EFA2568" s="77"/>
      <c r="EFB2568" s="77"/>
      <c r="EFC2568" s="77"/>
      <c r="EFD2568" s="77"/>
      <c r="EFE2568" s="77"/>
      <c r="EFF2568" s="77"/>
      <c r="EFG2568" s="77"/>
      <c r="EFH2568" s="77"/>
      <c r="EFI2568" s="77"/>
      <c r="EFJ2568" s="77"/>
      <c r="EFK2568" s="77"/>
      <c r="EFL2568" s="77"/>
      <c r="EFM2568" s="77"/>
      <c r="EFN2568" s="77"/>
      <c r="EFO2568" s="77"/>
      <c r="EFP2568" s="77"/>
      <c r="EFQ2568" s="77"/>
      <c r="EFR2568" s="77"/>
      <c r="EFS2568" s="77"/>
      <c r="EFT2568" s="77"/>
      <c r="EFU2568" s="77"/>
      <c r="EFV2568" s="77"/>
      <c r="EFW2568" s="77"/>
      <c r="EFX2568" s="77"/>
      <c r="EFY2568" s="77"/>
      <c r="EFZ2568" s="77"/>
      <c r="EGA2568" s="77"/>
      <c r="EGB2568" s="77"/>
      <c r="EGC2568" s="77"/>
      <c r="EGD2568" s="77"/>
      <c r="EGE2568" s="77"/>
      <c r="EGF2568" s="77"/>
      <c r="EGG2568" s="77"/>
      <c r="EGH2568" s="77"/>
      <c r="EGI2568" s="77"/>
      <c r="EGJ2568" s="77"/>
      <c r="EGK2568" s="77"/>
      <c r="EGL2568" s="77"/>
      <c r="EGM2568" s="77"/>
      <c r="EGN2568" s="77"/>
      <c r="EGO2568" s="77"/>
      <c r="EGP2568" s="77"/>
      <c r="EGQ2568" s="77"/>
      <c r="EGR2568" s="77"/>
      <c r="EGS2568" s="77"/>
      <c r="EGT2568" s="77"/>
      <c r="EGU2568" s="77"/>
      <c r="EGV2568" s="77"/>
      <c r="EGW2568" s="77"/>
      <c r="EGX2568" s="77"/>
      <c r="EGY2568" s="77"/>
      <c r="EGZ2568" s="77"/>
      <c r="EHA2568" s="77"/>
      <c r="EHB2568" s="77"/>
      <c r="EHC2568" s="77"/>
      <c r="EHD2568" s="77"/>
      <c r="EHE2568" s="77"/>
      <c r="EHF2568" s="77"/>
      <c r="EHG2568" s="77"/>
      <c r="EHH2568" s="77"/>
      <c r="EHI2568" s="77"/>
      <c r="EHJ2568" s="77"/>
      <c r="EHK2568" s="77"/>
      <c r="EHL2568" s="77"/>
      <c r="EHM2568" s="77"/>
      <c r="EHN2568" s="77"/>
      <c r="EHO2568" s="77"/>
      <c r="EHP2568" s="77"/>
      <c r="EHQ2568" s="77"/>
      <c r="EHR2568" s="77"/>
      <c r="EHS2568" s="77"/>
      <c r="EHT2568" s="77"/>
      <c r="EHU2568" s="77"/>
      <c r="EHV2568" s="77"/>
      <c r="EHW2568" s="77"/>
      <c r="EHX2568" s="77"/>
      <c r="EHY2568" s="77"/>
      <c r="EHZ2568" s="77"/>
      <c r="EIA2568" s="77"/>
      <c r="EIB2568" s="77"/>
      <c r="EIC2568" s="77"/>
      <c r="EID2568" s="77"/>
      <c r="EIE2568" s="77"/>
      <c r="EIF2568" s="77"/>
      <c r="EIG2568" s="77"/>
      <c r="EIH2568" s="77"/>
      <c r="EII2568" s="77"/>
      <c r="EIJ2568" s="77"/>
      <c r="EIK2568" s="77"/>
      <c r="EIL2568" s="77"/>
      <c r="EIM2568" s="77"/>
      <c r="EIN2568" s="77"/>
      <c r="EIO2568" s="77"/>
      <c r="EIP2568" s="77"/>
      <c r="EIQ2568" s="77"/>
      <c r="EIR2568" s="77"/>
      <c r="EIS2568" s="77"/>
      <c r="EIT2568" s="77"/>
      <c r="EIU2568" s="77"/>
      <c r="EIV2568" s="77"/>
      <c r="EIW2568" s="77"/>
      <c r="EIX2568" s="77"/>
      <c r="EIY2568" s="77"/>
      <c r="EIZ2568" s="77"/>
      <c r="EJA2568" s="77"/>
      <c r="EJB2568" s="77"/>
      <c r="EJC2568" s="77"/>
      <c r="EJD2568" s="77"/>
      <c r="EJE2568" s="77"/>
      <c r="EJF2568" s="77"/>
      <c r="EJG2568" s="77"/>
      <c r="EJH2568" s="77"/>
      <c r="EJI2568" s="77"/>
      <c r="EJJ2568" s="77"/>
      <c r="EJK2568" s="77"/>
      <c r="EJL2568" s="77"/>
      <c r="EJM2568" s="77"/>
      <c r="EJN2568" s="77"/>
      <c r="EJO2568" s="77"/>
      <c r="EJP2568" s="77"/>
      <c r="EJQ2568" s="77"/>
      <c r="EJR2568" s="77"/>
      <c r="EJS2568" s="77"/>
      <c r="EJT2568" s="77"/>
      <c r="EJU2568" s="77"/>
      <c r="EJV2568" s="77"/>
      <c r="EJW2568" s="77"/>
      <c r="EJX2568" s="77"/>
      <c r="EJY2568" s="77"/>
      <c r="EJZ2568" s="77"/>
      <c r="EKA2568" s="77"/>
      <c r="EKB2568" s="77"/>
      <c r="EKC2568" s="77"/>
      <c r="EKD2568" s="77"/>
      <c r="EKE2568" s="77"/>
      <c r="EKF2568" s="77"/>
      <c r="EKG2568" s="77"/>
      <c r="EKH2568" s="77"/>
      <c r="EKI2568" s="77"/>
      <c r="EKJ2568" s="77"/>
      <c r="EKK2568" s="77"/>
      <c r="EKL2568" s="77"/>
      <c r="EKM2568" s="77"/>
      <c r="EKN2568" s="77"/>
      <c r="EKO2568" s="77"/>
      <c r="EKP2568" s="77"/>
      <c r="EKQ2568" s="77"/>
      <c r="EKR2568" s="77"/>
      <c r="EKS2568" s="77"/>
      <c r="EKT2568" s="77"/>
      <c r="EKU2568" s="77"/>
      <c r="EKV2568" s="77"/>
      <c r="EKW2568" s="77"/>
      <c r="EKX2568" s="77"/>
      <c r="EKY2568" s="77"/>
      <c r="EKZ2568" s="77"/>
      <c r="ELA2568" s="77"/>
      <c r="ELB2568" s="77"/>
      <c r="ELC2568" s="77"/>
      <c r="ELD2568" s="77"/>
      <c r="ELE2568" s="77"/>
      <c r="ELF2568" s="77"/>
      <c r="ELG2568" s="77"/>
      <c r="ELH2568" s="77"/>
      <c r="ELI2568" s="77"/>
      <c r="ELJ2568" s="77"/>
      <c r="ELK2568" s="77"/>
      <c r="ELL2568" s="77"/>
      <c r="ELM2568" s="77"/>
      <c r="ELN2568" s="77"/>
      <c r="ELO2568" s="77"/>
      <c r="ELP2568" s="77"/>
      <c r="ELQ2568" s="77"/>
      <c r="ELR2568" s="77"/>
      <c r="ELS2568" s="77"/>
      <c r="ELT2568" s="77"/>
      <c r="ELU2568" s="77"/>
      <c r="ELV2568" s="77"/>
      <c r="ELW2568" s="77"/>
      <c r="ELX2568" s="77"/>
      <c r="ELY2568" s="77"/>
      <c r="ELZ2568" s="77"/>
      <c r="EMA2568" s="77"/>
      <c r="EMB2568" s="77"/>
      <c r="EMC2568" s="77"/>
      <c r="EMD2568" s="77"/>
      <c r="EME2568" s="77"/>
      <c r="EMF2568" s="77"/>
      <c r="EMG2568" s="77"/>
      <c r="EMH2568" s="77"/>
      <c r="EMI2568" s="77"/>
      <c r="EMJ2568" s="77"/>
      <c r="EMK2568" s="77"/>
      <c r="EML2568" s="77"/>
      <c r="EMM2568" s="77"/>
      <c r="EMN2568" s="77"/>
      <c r="EMO2568" s="77"/>
      <c r="EMP2568" s="77"/>
      <c r="EMQ2568" s="77"/>
      <c r="EMR2568" s="77"/>
      <c r="EMS2568" s="77"/>
      <c r="EMT2568" s="77"/>
      <c r="EMU2568" s="77"/>
      <c r="EMV2568" s="77"/>
      <c r="EMW2568" s="77"/>
      <c r="EMX2568" s="77"/>
      <c r="EMY2568" s="77"/>
      <c r="EMZ2568" s="77"/>
      <c r="ENA2568" s="77"/>
      <c r="ENB2568" s="77"/>
      <c r="ENC2568" s="77"/>
      <c r="END2568" s="77"/>
      <c r="ENE2568" s="77"/>
      <c r="ENF2568" s="77"/>
      <c r="ENG2568" s="77"/>
      <c r="ENH2568" s="77"/>
      <c r="ENI2568" s="77"/>
      <c r="ENJ2568" s="77"/>
      <c r="ENK2568" s="77"/>
      <c r="ENL2568" s="77"/>
      <c r="ENM2568" s="77"/>
      <c r="ENN2568" s="77"/>
      <c r="ENO2568" s="77"/>
      <c r="ENP2568" s="77"/>
      <c r="ENQ2568" s="77"/>
      <c r="ENR2568" s="77"/>
      <c r="ENS2568" s="77"/>
      <c r="ENT2568" s="77"/>
      <c r="ENU2568" s="77"/>
      <c r="ENV2568" s="77"/>
      <c r="ENW2568" s="77"/>
      <c r="ENX2568" s="77"/>
      <c r="ENY2568" s="77"/>
      <c r="ENZ2568" s="77"/>
      <c r="EOA2568" s="77"/>
      <c r="EOB2568" s="77"/>
      <c r="EOC2568" s="77"/>
      <c r="EOD2568" s="77"/>
      <c r="EOE2568" s="77"/>
      <c r="EOF2568" s="77"/>
      <c r="EOG2568" s="77"/>
      <c r="EOH2568" s="77"/>
      <c r="EOI2568" s="77"/>
      <c r="EOJ2568" s="77"/>
      <c r="EOK2568" s="77"/>
      <c r="EOL2568" s="77"/>
      <c r="EOM2568" s="77"/>
      <c r="EON2568" s="77"/>
      <c r="EOO2568" s="77"/>
      <c r="EOP2568" s="77"/>
      <c r="EOQ2568" s="77"/>
      <c r="EOR2568" s="77"/>
      <c r="EOS2568" s="77"/>
      <c r="EOT2568" s="77"/>
      <c r="EOU2568" s="77"/>
      <c r="EOV2568" s="77"/>
      <c r="EOW2568" s="77"/>
      <c r="EOX2568" s="77"/>
      <c r="EOY2568" s="77"/>
      <c r="EOZ2568" s="77"/>
      <c r="EPA2568" s="77"/>
      <c r="EPB2568" s="77"/>
      <c r="EPC2568" s="77"/>
      <c r="EPD2568" s="77"/>
      <c r="EPE2568" s="77"/>
      <c r="EPF2568" s="77"/>
      <c r="EPG2568" s="77"/>
      <c r="EPH2568" s="77"/>
      <c r="EPI2568" s="77"/>
      <c r="EPJ2568" s="77"/>
      <c r="EPK2568" s="77"/>
      <c r="EPL2568" s="77"/>
      <c r="EPM2568" s="77"/>
      <c r="EPN2568" s="77"/>
      <c r="EPO2568" s="77"/>
      <c r="EPP2568" s="77"/>
      <c r="EPQ2568" s="77"/>
      <c r="EPR2568" s="77"/>
      <c r="EPS2568" s="77"/>
      <c r="EPT2568" s="77"/>
      <c r="EPU2568" s="77"/>
      <c r="EPV2568" s="77"/>
      <c r="EPW2568" s="77"/>
      <c r="EPX2568" s="77"/>
      <c r="EPY2568" s="77"/>
      <c r="EPZ2568" s="77"/>
      <c r="EQA2568" s="77"/>
      <c r="EQB2568" s="77"/>
      <c r="EQC2568" s="77"/>
      <c r="EQD2568" s="77"/>
      <c r="EQE2568" s="77"/>
      <c r="EQF2568" s="77"/>
      <c r="EQG2568" s="77"/>
      <c r="EQH2568" s="77"/>
      <c r="EQI2568" s="77"/>
      <c r="EQJ2568" s="77"/>
      <c r="EQK2568" s="77"/>
      <c r="EQL2568" s="77"/>
      <c r="EQM2568" s="77"/>
      <c r="EQN2568" s="77"/>
      <c r="EQO2568" s="77"/>
      <c r="EQP2568" s="77"/>
      <c r="EQQ2568" s="77"/>
      <c r="EQR2568" s="77"/>
      <c r="EQS2568" s="77"/>
      <c r="EQT2568" s="77"/>
      <c r="EQU2568" s="77"/>
      <c r="EQV2568" s="77"/>
      <c r="EQW2568" s="77"/>
      <c r="EQX2568" s="77"/>
      <c r="EQY2568" s="77"/>
      <c r="EQZ2568" s="77"/>
      <c r="ERA2568" s="77"/>
      <c r="ERB2568" s="77"/>
      <c r="ERC2568" s="77"/>
      <c r="ERD2568" s="77"/>
      <c r="ERE2568" s="77"/>
      <c r="ERF2568" s="77"/>
      <c r="ERG2568" s="77"/>
      <c r="ERH2568" s="77"/>
      <c r="ERI2568" s="77"/>
      <c r="ERJ2568" s="77"/>
      <c r="ERK2568" s="77"/>
      <c r="ERL2568" s="77"/>
      <c r="ERM2568" s="77"/>
      <c r="ERN2568" s="77"/>
      <c r="ERO2568" s="77"/>
      <c r="ERP2568" s="77"/>
      <c r="ERQ2568" s="77"/>
      <c r="ERR2568" s="77"/>
      <c r="ERS2568" s="77"/>
      <c r="ERT2568" s="77"/>
      <c r="ERU2568" s="77"/>
      <c r="ERV2568" s="77"/>
      <c r="ERW2568" s="77"/>
      <c r="ERX2568" s="77"/>
      <c r="ERY2568" s="77"/>
      <c r="ERZ2568" s="77"/>
      <c r="ESA2568" s="77"/>
      <c r="ESB2568" s="77"/>
      <c r="ESC2568" s="77"/>
      <c r="ESD2568" s="77"/>
      <c r="ESE2568" s="77"/>
      <c r="ESF2568" s="77"/>
      <c r="ESG2568" s="77"/>
      <c r="ESH2568" s="77"/>
      <c r="ESI2568" s="77"/>
      <c r="ESJ2568" s="77"/>
      <c r="ESK2568" s="77"/>
      <c r="ESL2568" s="77"/>
      <c r="ESM2568" s="77"/>
      <c r="ESN2568" s="77"/>
      <c r="ESO2568" s="77"/>
      <c r="ESP2568" s="77"/>
      <c r="ESQ2568" s="77"/>
      <c r="ESR2568" s="77"/>
      <c r="ESS2568" s="77"/>
      <c r="EST2568" s="77"/>
      <c r="ESU2568" s="77"/>
      <c r="ESV2568" s="77"/>
      <c r="ESW2568" s="77"/>
      <c r="ESX2568" s="77"/>
      <c r="ESY2568" s="77"/>
      <c r="ESZ2568" s="77"/>
      <c r="ETA2568" s="77"/>
      <c r="ETB2568" s="77"/>
      <c r="ETC2568" s="77"/>
      <c r="ETD2568" s="77"/>
      <c r="ETE2568" s="77"/>
      <c r="ETF2568" s="77"/>
      <c r="ETG2568" s="77"/>
      <c r="ETH2568" s="77"/>
      <c r="ETI2568" s="77"/>
      <c r="ETJ2568" s="77"/>
      <c r="ETK2568" s="77"/>
      <c r="ETL2568" s="77"/>
      <c r="ETM2568" s="77"/>
      <c r="ETN2568" s="77"/>
      <c r="ETO2568" s="77"/>
      <c r="ETP2568" s="77"/>
      <c r="ETQ2568" s="77"/>
      <c r="ETR2568" s="77"/>
      <c r="ETS2568" s="77"/>
      <c r="ETT2568" s="77"/>
      <c r="ETU2568" s="77"/>
      <c r="ETV2568" s="77"/>
      <c r="ETW2568" s="77"/>
      <c r="ETX2568" s="77"/>
      <c r="ETY2568" s="77"/>
      <c r="ETZ2568" s="77"/>
      <c r="EUA2568" s="77"/>
      <c r="EUB2568" s="77"/>
      <c r="EUC2568" s="77"/>
      <c r="EUD2568" s="77"/>
      <c r="EUE2568" s="77"/>
      <c r="EUF2568" s="77"/>
      <c r="EUG2568" s="77"/>
      <c r="EUH2568" s="77"/>
      <c r="EUI2568" s="77"/>
      <c r="EUJ2568" s="77"/>
      <c r="EUK2568" s="77"/>
      <c r="EUL2568" s="77"/>
      <c r="EUM2568" s="77"/>
      <c r="EUN2568" s="77"/>
      <c r="EUO2568" s="77"/>
      <c r="EUP2568" s="77"/>
      <c r="EUQ2568" s="77"/>
      <c r="EUR2568" s="77"/>
      <c r="EUS2568" s="77"/>
      <c r="EUT2568" s="77"/>
      <c r="EUU2568" s="77"/>
      <c r="EUV2568" s="77"/>
      <c r="EUW2568" s="77"/>
      <c r="EUX2568" s="77"/>
      <c r="EUY2568" s="77"/>
      <c r="EUZ2568" s="77"/>
      <c r="EVA2568" s="77"/>
      <c r="EVB2568" s="77"/>
      <c r="EVC2568" s="77"/>
      <c r="EVD2568" s="77"/>
      <c r="EVE2568" s="77"/>
      <c r="EVF2568" s="77"/>
      <c r="EVG2568" s="77"/>
      <c r="EVH2568" s="77"/>
      <c r="EVI2568" s="77"/>
      <c r="EVJ2568" s="77"/>
      <c r="EVK2568" s="77"/>
      <c r="EVL2568" s="77"/>
      <c r="EVM2568" s="77"/>
      <c r="EVN2568" s="77"/>
      <c r="EVO2568" s="77"/>
      <c r="EVP2568" s="77"/>
      <c r="EVQ2568" s="77"/>
      <c r="EVR2568" s="77"/>
      <c r="EVS2568" s="77"/>
      <c r="EVT2568" s="77"/>
      <c r="EVU2568" s="77"/>
      <c r="EVV2568" s="77"/>
      <c r="EVW2568" s="77"/>
      <c r="EVX2568" s="77"/>
      <c r="EVY2568" s="77"/>
      <c r="EVZ2568" s="77"/>
      <c r="EWA2568" s="77"/>
      <c r="EWB2568" s="77"/>
      <c r="EWC2568" s="77"/>
      <c r="EWD2568" s="77"/>
      <c r="EWE2568" s="77"/>
      <c r="EWF2568" s="77"/>
      <c r="EWG2568" s="77"/>
      <c r="EWH2568" s="77"/>
      <c r="EWI2568" s="77"/>
      <c r="EWJ2568" s="77"/>
      <c r="EWK2568" s="77"/>
      <c r="EWL2568" s="77"/>
      <c r="EWM2568" s="77"/>
      <c r="EWN2568" s="77"/>
      <c r="EWO2568" s="77"/>
      <c r="EWP2568" s="77"/>
      <c r="EWQ2568" s="77"/>
      <c r="EWR2568" s="77"/>
      <c r="EWS2568" s="77"/>
      <c r="EWT2568" s="77"/>
      <c r="EWU2568" s="77"/>
      <c r="EWV2568" s="77"/>
      <c r="EWW2568" s="77"/>
      <c r="EWX2568" s="77"/>
      <c r="EWY2568" s="77"/>
      <c r="EWZ2568" s="77"/>
      <c r="EXA2568" s="77"/>
      <c r="EXB2568" s="77"/>
      <c r="EXC2568" s="77"/>
      <c r="EXD2568" s="77"/>
      <c r="EXE2568" s="77"/>
      <c r="EXF2568" s="77"/>
      <c r="EXG2568" s="77"/>
      <c r="EXH2568" s="77"/>
      <c r="EXI2568" s="77"/>
      <c r="EXJ2568" s="77"/>
      <c r="EXK2568" s="77"/>
      <c r="EXL2568" s="77"/>
      <c r="EXM2568" s="77"/>
      <c r="EXN2568" s="77"/>
      <c r="EXO2568" s="77"/>
      <c r="EXP2568" s="77"/>
      <c r="EXQ2568" s="77"/>
      <c r="EXR2568" s="77"/>
      <c r="EXS2568" s="77"/>
      <c r="EXT2568" s="77"/>
      <c r="EXU2568" s="77"/>
      <c r="EXV2568" s="77"/>
      <c r="EXW2568" s="77"/>
      <c r="EXX2568" s="77"/>
      <c r="EXY2568" s="77"/>
      <c r="EXZ2568" s="77"/>
      <c r="EYA2568" s="77"/>
      <c r="EYB2568" s="77"/>
      <c r="EYC2568" s="77"/>
      <c r="EYD2568" s="77"/>
      <c r="EYE2568" s="77"/>
      <c r="EYF2568" s="77"/>
      <c r="EYG2568" s="77"/>
      <c r="EYH2568" s="77"/>
      <c r="EYI2568" s="77"/>
      <c r="EYJ2568" s="77"/>
      <c r="EYK2568" s="77"/>
      <c r="EYL2568" s="77"/>
      <c r="EYM2568" s="77"/>
      <c r="EYN2568" s="77"/>
      <c r="EYO2568" s="77"/>
      <c r="EYP2568" s="77"/>
      <c r="EYQ2568" s="77"/>
      <c r="EYR2568" s="77"/>
      <c r="EYS2568" s="77"/>
      <c r="EYT2568" s="77"/>
      <c r="EYU2568" s="77"/>
      <c r="EYV2568" s="77"/>
      <c r="EYW2568" s="77"/>
      <c r="EYX2568" s="77"/>
      <c r="EYY2568" s="77"/>
      <c r="EYZ2568" s="77"/>
      <c r="EZA2568" s="77"/>
      <c r="EZB2568" s="77"/>
      <c r="EZC2568" s="77"/>
      <c r="EZD2568" s="77"/>
      <c r="EZE2568" s="77"/>
      <c r="EZF2568" s="77"/>
      <c r="EZG2568" s="77"/>
      <c r="EZH2568" s="77"/>
      <c r="EZI2568" s="77"/>
      <c r="EZJ2568" s="77"/>
      <c r="EZK2568" s="77"/>
      <c r="EZL2568" s="77"/>
      <c r="EZM2568" s="77"/>
      <c r="EZN2568" s="77"/>
      <c r="EZO2568" s="77"/>
      <c r="EZP2568" s="77"/>
      <c r="EZQ2568" s="77"/>
      <c r="EZR2568" s="77"/>
      <c r="EZS2568" s="77"/>
      <c r="EZT2568" s="77"/>
      <c r="EZU2568" s="77"/>
      <c r="EZV2568" s="77"/>
      <c r="EZW2568" s="77"/>
      <c r="EZX2568" s="77"/>
      <c r="EZY2568" s="77"/>
      <c r="EZZ2568" s="77"/>
      <c r="FAA2568" s="77"/>
      <c r="FAB2568" s="77"/>
      <c r="FAC2568" s="77"/>
      <c r="FAD2568" s="77"/>
      <c r="FAE2568" s="77"/>
      <c r="FAF2568" s="77"/>
      <c r="FAG2568" s="77"/>
      <c r="FAH2568" s="77"/>
      <c r="FAI2568" s="77"/>
      <c r="FAJ2568" s="77"/>
      <c r="FAK2568" s="77"/>
      <c r="FAL2568" s="77"/>
      <c r="FAM2568" s="77"/>
      <c r="FAN2568" s="77"/>
      <c r="FAO2568" s="77"/>
      <c r="FAP2568" s="77"/>
      <c r="FAQ2568" s="77"/>
      <c r="FAR2568" s="77"/>
      <c r="FAS2568" s="77"/>
      <c r="FAT2568" s="77"/>
      <c r="FAU2568" s="77"/>
      <c r="FAV2568" s="77"/>
      <c r="FAW2568" s="77"/>
      <c r="FAX2568" s="77"/>
      <c r="FAY2568" s="77"/>
      <c r="FAZ2568" s="77"/>
      <c r="FBA2568" s="77"/>
      <c r="FBB2568" s="77"/>
      <c r="FBC2568" s="77"/>
      <c r="FBD2568" s="77"/>
      <c r="FBE2568" s="77"/>
      <c r="FBF2568" s="77"/>
      <c r="FBG2568" s="77"/>
      <c r="FBH2568" s="77"/>
      <c r="FBI2568" s="77"/>
      <c r="FBJ2568" s="77"/>
      <c r="FBK2568" s="77"/>
      <c r="FBL2568" s="77"/>
      <c r="FBM2568" s="77"/>
      <c r="FBN2568" s="77"/>
      <c r="FBO2568" s="77"/>
      <c r="FBP2568" s="77"/>
      <c r="FBQ2568" s="77"/>
      <c r="FBR2568" s="77"/>
      <c r="FBS2568" s="77"/>
      <c r="FBT2568" s="77"/>
      <c r="FBU2568" s="77"/>
      <c r="FBV2568" s="77"/>
      <c r="FBW2568" s="77"/>
      <c r="FBX2568" s="77"/>
      <c r="FBY2568" s="77"/>
      <c r="FBZ2568" s="77"/>
      <c r="FCA2568" s="77"/>
      <c r="FCB2568" s="77"/>
      <c r="FCC2568" s="77"/>
      <c r="FCD2568" s="77"/>
      <c r="FCE2568" s="77"/>
      <c r="FCF2568" s="77"/>
      <c r="FCG2568" s="77"/>
      <c r="FCH2568" s="77"/>
      <c r="FCI2568" s="77"/>
      <c r="FCJ2568" s="77"/>
      <c r="FCK2568" s="77"/>
      <c r="FCL2568" s="77"/>
      <c r="FCM2568" s="77"/>
      <c r="FCN2568" s="77"/>
      <c r="FCO2568" s="77"/>
      <c r="FCP2568" s="77"/>
      <c r="FCQ2568" s="77"/>
      <c r="FCR2568" s="77"/>
      <c r="FCS2568" s="77"/>
      <c r="FCT2568" s="77"/>
      <c r="FCU2568" s="77"/>
      <c r="FCV2568" s="77"/>
      <c r="FCW2568" s="77"/>
      <c r="FCX2568" s="77"/>
      <c r="FCY2568" s="77"/>
      <c r="FCZ2568" s="77"/>
      <c r="FDA2568" s="77"/>
      <c r="FDB2568" s="77"/>
      <c r="FDC2568" s="77"/>
      <c r="FDD2568" s="77"/>
      <c r="FDE2568" s="77"/>
      <c r="FDF2568" s="77"/>
      <c r="FDG2568" s="77"/>
      <c r="FDH2568" s="77"/>
      <c r="FDI2568" s="77"/>
      <c r="FDJ2568" s="77"/>
      <c r="FDK2568" s="77"/>
      <c r="FDL2568" s="77"/>
      <c r="FDM2568" s="77"/>
      <c r="FDN2568" s="77"/>
      <c r="FDO2568" s="77"/>
      <c r="FDP2568" s="77"/>
      <c r="FDQ2568" s="77"/>
      <c r="FDR2568" s="77"/>
      <c r="FDS2568" s="77"/>
      <c r="FDT2568" s="77"/>
      <c r="FDU2568" s="77"/>
      <c r="FDV2568" s="77"/>
      <c r="FDW2568" s="77"/>
      <c r="FDX2568" s="77"/>
      <c r="FDY2568" s="77"/>
      <c r="FDZ2568" s="77"/>
      <c r="FEA2568" s="77"/>
      <c r="FEB2568" s="77"/>
      <c r="FEC2568" s="77"/>
      <c r="FED2568" s="77"/>
      <c r="FEE2568" s="77"/>
      <c r="FEF2568" s="77"/>
      <c r="FEG2568" s="77"/>
      <c r="FEH2568" s="77"/>
      <c r="FEI2568" s="77"/>
      <c r="FEJ2568" s="77"/>
      <c r="FEK2568" s="77"/>
      <c r="FEL2568" s="77"/>
      <c r="FEM2568" s="77"/>
      <c r="FEN2568" s="77"/>
      <c r="FEO2568" s="77"/>
      <c r="FEP2568" s="77"/>
      <c r="FEQ2568" s="77"/>
      <c r="FER2568" s="77"/>
      <c r="FES2568" s="77"/>
      <c r="FET2568" s="77"/>
      <c r="FEU2568" s="77"/>
      <c r="FEV2568" s="77"/>
      <c r="FEW2568" s="77"/>
      <c r="FEX2568" s="77"/>
      <c r="FEY2568" s="77"/>
      <c r="FEZ2568" s="77"/>
      <c r="FFA2568" s="77"/>
      <c r="FFB2568" s="77"/>
      <c r="FFC2568" s="77"/>
      <c r="FFD2568" s="77"/>
      <c r="FFE2568" s="77"/>
      <c r="FFF2568" s="77"/>
      <c r="FFG2568" s="77"/>
      <c r="FFH2568" s="77"/>
      <c r="FFI2568" s="77"/>
      <c r="FFJ2568" s="77"/>
      <c r="FFK2568" s="77"/>
      <c r="FFL2568" s="77"/>
      <c r="FFM2568" s="77"/>
      <c r="FFN2568" s="77"/>
      <c r="FFO2568" s="77"/>
      <c r="FFP2568" s="77"/>
      <c r="FFQ2568" s="77"/>
      <c r="FFR2568" s="77"/>
      <c r="FFS2568" s="77"/>
      <c r="FFT2568" s="77"/>
      <c r="FFU2568" s="77"/>
      <c r="FFV2568" s="77"/>
      <c r="FFW2568" s="77"/>
      <c r="FFX2568" s="77"/>
      <c r="FFY2568" s="77"/>
      <c r="FFZ2568" s="77"/>
      <c r="FGA2568" s="77"/>
      <c r="FGB2568" s="77"/>
      <c r="FGC2568" s="77"/>
      <c r="FGD2568" s="77"/>
      <c r="FGE2568" s="77"/>
      <c r="FGF2568" s="77"/>
      <c r="FGG2568" s="77"/>
      <c r="FGH2568" s="77"/>
      <c r="FGI2568" s="77"/>
      <c r="FGJ2568" s="77"/>
      <c r="FGK2568" s="77"/>
      <c r="FGL2568" s="77"/>
      <c r="FGM2568" s="77"/>
      <c r="FGN2568" s="77"/>
      <c r="FGO2568" s="77"/>
      <c r="FGP2568" s="77"/>
      <c r="FGQ2568" s="77"/>
      <c r="FGR2568" s="77"/>
      <c r="FGS2568" s="77"/>
      <c r="FGT2568" s="77"/>
      <c r="FGU2568" s="77"/>
      <c r="FGV2568" s="77"/>
      <c r="FGW2568" s="77"/>
      <c r="FGX2568" s="77"/>
      <c r="FGY2568" s="77"/>
      <c r="FGZ2568" s="77"/>
      <c r="FHA2568" s="77"/>
      <c r="FHB2568" s="77"/>
      <c r="FHC2568" s="77"/>
      <c r="FHD2568" s="77"/>
      <c r="FHE2568" s="77"/>
      <c r="FHF2568" s="77"/>
      <c r="FHG2568" s="77"/>
      <c r="FHH2568" s="77"/>
      <c r="FHI2568" s="77"/>
      <c r="FHJ2568" s="77"/>
      <c r="FHK2568" s="77"/>
      <c r="FHL2568" s="77"/>
      <c r="FHM2568" s="77"/>
      <c r="FHN2568" s="77"/>
      <c r="FHO2568" s="77"/>
      <c r="FHP2568" s="77"/>
      <c r="FHQ2568" s="77"/>
      <c r="FHR2568" s="77"/>
      <c r="FHS2568" s="77"/>
      <c r="FHT2568" s="77"/>
      <c r="FHU2568" s="77"/>
      <c r="FHV2568" s="77"/>
      <c r="FHW2568" s="77"/>
      <c r="FHX2568" s="77"/>
      <c r="FHY2568" s="77"/>
      <c r="FHZ2568" s="77"/>
      <c r="FIA2568" s="77"/>
      <c r="FIB2568" s="77"/>
      <c r="FIC2568" s="77"/>
      <c r="FID2568" s="77"/>
      <c r="FIE2568" s="77"/>
      <c r="FIF2568" s="77"/>
      <c r="FIG2568" s="77"/>
      <c r="FIH2568" s="77"/>
      <c r="FII2568" s="77"/>
      <c r="FIJ2568" s="77"/>
      <c r="FIK2568" s="77"/>
      <c r="FIL2568" s="77"/>
      <c r="FIM2568" s="77"/>
      <c r="FIN2568" s="77"/>
      <c r="FIO2568" s="77"/>
      <c r="FIP2568" s="77"/>
      <c r="FIQ2568" s="77"/>
      <c r="FIR2568" s="77"/>
      <c r="FIS2568" s="77"/>
      <c r="FIT2568" s="77"/>
      <c r="FIU2568" s="77"/>
      <c r="FIV2568" s="77"/>
      <c r="FIW2568" s="77"/>
      <c r="FIX2568" s="77"/>
      <c r="FIY2568" s="77"/>
      <c r="FIZ2568" s="77"/>
      <c r="FJA2568" s="77"/>
      <c r="FJB2568" s="77"/>
      <c r="FJC2568" s="77"/>
      <c r="FJD2568" s="77"/>
      <c r="FJE2568" s="77"/>
      <c r="FJF2568" s="77"/>
      <c r="FJG2568" s="77"/>
      <c r="FJH2568" s="77"/>
      <c r="FJI2568" s="77"/>
      <c r="FJJ2568" s="77"/>
      <c r="FJK2568" s="77"/>
      <c r="FJL2568" s="77"/>
      <c r="FJM2568" s="77"/>
      <c r="FJN2568" s="77"/>
      <c r="FJO2568" s="77"/>
      <c r="FJP2568" s="77"/>
      <c r="FJQ2568" s="77"/>
      <c r="FJR2568" s="77"/>
      <c r="FJS2568" s="77"/>
      <c r="FJT2568" s="77"/>
      <c r="FJU2568" s="77"/>
      <c r="FJV2568" s="77"/>
      <c r="FJW2568" s="77"/>
      <c r="FJX2568" s="77"/>
      <c r="FJY2568" s="77"/>
      <c r="FJZ2568" s="77"/>
      <c r="FKA2568" s="77"/>
      <c r="FKB2568" s="77"/>
      <c r="FKC2568" s="77"/>
      <c r="FKD2568" s="77"/>
      <c r="FKE2568" s="77"/>
      <c r="FKF2568" s="77"/>
      <c r="FKG2568" s="77"/>
      <c r="FKH2568" s="77"/>
      <c r="FKI2568" s="77"/>
      <c r="FKJ2568" s="77"/>
      <c r="FKK2568" s="77"/>
      <c r="FKL2568" s="77"/>
      <c r="FKM2568" s="77"/>
      <c r="FKN2568" s="77"/>
      <c r="FKO2568" s="77"/>
      <c r="FKP2568" s="77"/>
      <c r="FKQ2568" s="77"/>
      <c r="FKR2568" s="77"/>
      <c r="FKS2568" s="77"/>
      <c r="FKT2568" s="77"/>
      <c r="FKU2568" s="77"/>
      <c r="FKV2568" s="77"/>
      <c r="FKW2568" s="77"/>
      <c r="FKX2568" s="77"/>
      <c r="FKY2568" s="77"/>
      <c r="FKZ2568" s="77"/>
      <c r="FLA2568" s="77"/>
      <c r="FLB2568" s="77"/>
      <c r="FLC2568" s="77"/>
      <c r="FLD2568" s="77"/>
      <c r="FLE2568" s="77"/>
      <c r="FLF2568" s="77"/>
      <c r="FLG2568" s="77"/>
      <c r="FLH2568" s="77"/>
      <c r="FLI2568" s="77"/>
      <c r="FLJ2568" s="77"/>
      <c r="FLK2568" s="77"/>
      <c r="FLL2568" s="77"/>
      <c r="FLM2568" s="77"/>
      <c r="FLN2568" s="77"/>
      <c r="FLO2568" s="77"/>
      <c r="FLP2568" s="77"/>
      <c r="FLQ2568" s="77"/>
      <c r="FLR2568" s="77"/>
      <c r="FLS2568" s="77"/>
      <c r="FLT2568" s="77"/>
      <c r="FLU2568" s="77"/>
      <c r="FLV2568" s="77"/>
      <c r="FLW2568" s="77"/>
      <c r="FLX2568" s="77"/>
      <c r="FLY2568" s="77"/>
      <c r="FLZ2568" s="77"/>
      <c r="FMA2568" s="77"/>
      <c r="FMB2568" s="77"/>
      <c r="FMC2568" s="77"/>
      <c r="FMD2568" s="77"/>
      <c r="FME2568" s="77"/>
      <c r="FMF2568" s="77"/>
      <c r="FMG2568" s="77"/>
      <c r="FMH2568" s="77"/>
      <c r="FMI2568" s="77"/>
      <c r="FMJ2568" s="77"/>
      <c r="FMK2568" s="77"/>
      <c r="FML2568" s="77"/>
      <c r="FMM2568" s="77"/>
      <c r="FMN2568" s="77"/>
      <c r="FMO2568" s="77"/>
      <c r="FMP2568" s="77"/>
      <c r="FMQ2568" s="77"/>
      <c r="FMR2568" s="77"/>
      <c r="FMS2568" s="77"/>
      <c r="FMT2568" s="77"/>
      <c r="FMU2568" s="77"/>
      <c r="FMV2568" s="77"/>
      <c r="FMW2568" s="77"/>
      <c r="FMX2568" s="77"/>
      <c r="FMY2568" s="77"/>
      <c r="FMZ2568" s="77"/>
      <c r="FNA2568" s="77"/>
      <c r="FNB2568" s="77"/>
      <c r="FNC2568" s="77"/>
      <c r="FND2568" s="77"/>
      <c r="FNE2568" s="77"/>
      <c r="FNF2568" s="77"/>
      <c r="FNG2568" s="77"/>
      <c r="FNH2568" s="77"/>
      <c r="FNI2568" s="77"/>
      <c r="FNJ2568" s="77"/>
      <c r="FNK2568" s="77"/>
      <c r="FNL2568" s="77"/>
      <c r="FNM2568" s="77"/>
      <c r="FNN2568" s="77"/>
      <c r="FNO2568" s="77"/>
      <c r="FNP2568" s="77"/>
      <c r="FNQ2568" s="77"/>
      <c r="FNR2568" s="77"/>
      <c r="FNS2568" s="77"/>
      <c r="FNT2568" s="77"/>
      <c r="FNU2568" s="77"/>
      <c r="FNV2568" s="77"/>
      <c r="FNW2568" s="77"/>
      <c r="FNX2568" s="77"/>
      <c r="FNY2568" s="77"/>
      <c r="FNZ2568" s="77"/>
      <c r="FOA2568" s="77"/>
      <c r="FOB2568" s="77"/>
      <c r="FOC2568" s="77"/>
      <c r="FOD2568" s="77"/>
      <c r="FOE2568" s="77"/>
      <c r="FOF2568" s="77"/>
      <c r="FOG2568" s="77"/>
      <c r="FOH2568" s="77"/>
      <c r="FOI2568" s="77"/>
      <c r="FOJ2568" s="77"/>
      <c r="FOK2568" s="77"/>
      <c r="FOL2568" s="77"/>
      <c r="FOM2568" s="77"/>
      <c r="FON2568" s="77"/>
      <c r="FOO2568" s="77"/>
      <c r="FOP2568" s="77"/>
      <c r="FOQ2568" s="77"/>
      <c r="FOR2568" s="77"/>
      <c r="FOS2568" s="77"/>
      <c r="FOT2568" s="77"/>
      <c r="FOU2568" s="77"/>
      <c r="FOV2568" s="77"/>
      <c r="FOW2568" s="77"/>
      <c r="FOX2568" s="77"/>
      <c r="FOY2568" s="77"/>
      <c r="FOZ2568" s="77"/>
      <c r="FPA2568" s="77"/>
      <c r="FPB2568" s="77"/>
      <c r="FPC2568" s="77"/>
      <c r="FPD2568" s="77"/>
      <c r="FPE2568" s="77"/>
      <c r="FPF2568" s="77"/>
      <c r="FPG2568" s="77"/>
      <c r="FPH2568" s="77"/>
      <c r="FPI2568" s="77"/>
      <c r="FPJ2568" s="77"/>
      <c r="FPK2568" s="77"/>
      <c r="FPL2568" s="77"/>
      <c r="FPM2568" s="77"/>
      <c r="FPN2568" s="77"/>
      <c r="FPO2568" s="77"/>
      <c r="FPP2568" s="77"/>
      <c r="FPQ2568" s="77"/>
      <c r="FPR2568" s="77"/>
      <c r="FPS2568" s="77"/>
      <c r="FPT2568" s="77"/>
      <c r="FPU2568" s="77"/>
      <c r="FPV2568" s="77"/>
      <c r="FPW2568" s="77"/>
      <c r="FPX2568" s="77"/>
      <c r="FPY2568" s="77"/>
      <c r="FPZ2568" s="77"/>
      <c r="FQA2568" s="77"/>
      <c r="FQB2568" s="77"/>
      <c r="FQC2568" s="77"/>
      <c r="FQD2568" s="77"/>
      <c r="FQE2568" s="77"/>
      <c r="FQF2568" s="77"/>
      <c r="FQG2568" s="77"/>
      <c r="FQH2568" s="77"/>
      <c r="FQI2568" s="77"/>
      <c r="FQJ2568" s="77"/>
      <c r="FQK2568" s="77"/>
      <c r="FQL2568" s="77"/>
      <c r="FQM2568" s="77"/>
      <c r="FQN2568" s="77"/>
      <c r="FQO2568" s="77"/>
      <c r="FQP2568" s="77"/>
      <c r="FQQ2568" s="77"/>
      <c r="FQR2568" s="77"/>
      <c r="FQS2568" s="77"/>
      <c r="FQT2568" s="77"/>
      <c r="FQU2568" s="77"/>
      <c r="FQV2568" s="77"/>
      <c r="FQW2568" s="77"/>
      <c r="FQX2568" s="77"/>
      <c r="FQY2568" s="77"/>
      <c r="FQZ2568" s="77"/>
      <c r="FRA2568" s="77"/>
      <c r="FRB2568" s="77"/>
      <c r="FRC2568" s="77"/>
      <c r="FRD2568" s="77"/>
      <c r="FRE2568" s="77"/>
      <c r="FRF2568" s="77"/>
      <c r="FRG2568" s="77"/>
      <c r="FRH2568" s="77"/>
      <c r="FRI2568" s="77"/>
      <c r="FRJ2568" s="77"/>
      <c r="FRK2568" s="77"/>
      <c r="FRL2568" s="77"/>
      <c r="FRM2568" s="77"/>
      <c r="FRN2568" s="77"/>
      <c r="FRO2568" s="77"/>
      <c r="FRP2568" s="77"/>
      <c r="FRQ2568" s="77"/>
      <c r="FRR2568" s="77"/>
      <c r="FRS2568" s="77"/>
      <c r="FRT2568" s="77"/>
      <c r="FRU2568" s="77"/>
      <c r="FRV2568" s="77"/>
      <c r="FRW2568" s="77"/>
      <c r="FRX2568" s="77"/>
      <c r="FRY2568" s="77"/>
      <c r="FRZ2568" s="77"/>
      <c r="FSA2568" s="77"/>
      <c r="FSB2568" s="77"/>
      <c r="FSC2568" s="77"/>
      <c r="FSD2568" s="77"/>
      <c r="FSE2568" s="77"/>
      <c r="FSF2568" s="77"/>
      <c r="FSG2568" s="77"/>
      <c r="FSH2568" s="77"/>
      <c r="FSI2568" s="77"/>
      <c r="FSJ2568" s="77"/>
      <c r="FSK2568" s="77"/>
      <c r="FSL2568" s="77"/>
      <c r="FSM2568" s="77"/>
      <c r="FSN2568" s="77"/>
      <c r="FSO2568" s="77"/>
      <c r="FSP2568" s="77"/>
      <c r="FSQ2568" s="77"/>
      <c r="FSR2568" s="77"/>
      <c r="FSS2568" s="77"/>
      <c r="FST2568" s="77"/>
      <c r="FSU2568" s="77"/>
      <c r="FSV2568" s="77"/>
      <c r="FSW2568" s="77"/>
      <c r="FSX2568" s="77"/>
      <c r="FSY2568" s="77"/>
      <c r="FSZ2568" s="77"/>
      <c r="FTA2568" s="77"/>
      <c r="FTB2568" s="77"/>
      <c r="FTC2568" s="77"/>
      <c r="FTD2568" s="77"/>
      <c r="FTE2568" s="77"/>
      <c r="FTF2568" s="77"/>
      <c r="FTG2568" s="77"/>
      <c r="FTH2568" s="77"/>
      <c r="FTI2568" s="77"/>
      <c r="FTJ2568" s="77"/>
      <c r="FTK2568" s="77"/>
      <c r="FTL2568" s="77"/>
      <c r="FTM2568" s="77"/>
      <c r="FTN2568" s="77"/>
      <c r="FTO2568" s="77"/>
      <c r="FTP2568" s="77"/>
      <c r="FTQ2568" s="77"/>
      <c r="FTR2568" s="77"/>
      <c r="FTS2568" s="77"/>
      <c r="FTT2568" s="77"/>
      <c r="FTU2568" s="77"/>
      <c r="FTV2568" s="77"/>
      <c r="FTW2568" s="77"/>
      <c r="FTX2568" s="77"/>
      <c r="FTY2568" s="77"/>
      <c r="FTZ2568" s="77"/>
      <c r="FUA2568" s="77"/>
      <c r="FUB2568" s="77"/>
      <c r="FUC2568" s="77"/>
      <c r="FUD2568" s="77"/>
      <c r="FUE2568" s="77"/>
      <c r="FUF2568" s="77"/>
      <c r="FUG2568" s="77"/>
      <c r="FUH2568" s="77"/>
      <c r="FUI2568" s="77"/>
      <c r="FUJ2568" s="77"/>
      <c r="FUK2568" s="77"/>
      <c r="FUL2568" s="77"/>
      <c r="FUM2568" s="77"/>
      <c r="FUN2568" s="77"/>
      <c r="FUO2568" s="77"/>
      <c r="FUP2568" s="77"/>
      <c r="FUQ2568" s="77"/>
      <c r="FUR2568" s="77"/>
      <c r="FUS2568" s="77"/>
      <c r="FUT2568" s="77"/>
      <c r="FUU2568" s="77"/>
      <c r="FUV2568" s="77"/>
      <c r="FUW2568" s="77"/>
      <c r="FUX2568" s="77"/>
      <c r="FUY2568" s="77"/>
      <c r="FUZ2568" s="77"/>
      <c r="FVA2568" s="77"/>
      <c r="FVB2568" s="77"/>
      <c r="FVC2568" s="77"/>
      <c r="FVD2568" s="77"/>
      <c r="FVE2568" s="77"/>
      <c r="FVF2568" s="77"/>
      <c r="FVG2568" s="77"/>
      <c r="FVH2568" s="77"/>
      <c r="FVI2568" s="77"/>
      <c r="FVJ2568" s="77"/>
      <c r="FVK2568" s="77"/>
      <c r="FVL2568" s="77"/>
      <c r="FVM2568" s="77"/>
      <c r="FVN2568" s="77"/>
      <c r="FVO2568" s="77"/>
      <c r="FVP2568" s="77"/>
      <c r="FVQ2568" s="77"/>
      <c r="FVR2568" s="77"/>
      <c r="FVS2568" s="77"/>
      <c r="FVT2568" s="77"/>
      <c r="FVU2568" s="77"/>
      <c r="FVV2568" s="77"/>
      <c r="FVW2568" s="77"/>
      <c r="FVX2568" s="77"/>
      <c r="FVY2568" s="77"/>
      <c r="FVZ2568" s="77"/>
      <c r="FWA2568" s="77"/>
      <c r="FWB2568" s="77"/>
      <c r="FWC2568" s="77"/>
      <c r="FWD2568" s="77"/>
      <c r="FWE2568" s="77"/>
      <c r="FWF2568" s="77"/>
      <c r="FWG2568" s="77"/>
      <c r="FWH2568" s="77"/>
      <c r="FWI2568" s="77"/>
      <c r="FWJ2568" s="77"/>
      <c r="FWK2568" s="77"/>
      <c r="FWL2568" s="77"/>
      <c r="FWM2568" s="77"/>
      <c r="FWN2568" s="77"/>
      <c r="FWO2568" s="77"/>
      <c r="FWP2568" s="77"/>
      <c r="FWQ2568" s="77"/>
      <c r="FWR2568" s="77"/>
      <c r="FWS2568" s="77"/>
      <c r="FWT2568" s="77"/>
      <c r="FWU2568" s="77"/>
      <c r="FWV2568" s="77"/>
      <c r="FWW2568" s="77"/>
      <c r="FWX2568" s="77"/>
      <c r="FWY2568" s="77"/>
      <c r="FWZ2568" s="77"/>
      <c r="FXA2568" s="77"/>
      <c r="FXB2568" s="77"/>
      <c r="FXC2568" s="77"/>
      <c r="FXD2568" s="77"/>
      <c r="FXE2568" s="77"/>
      <c r="FXF2568" s="77"/>
      <c r="FXG2568" s="77"/>
      <c r="FXH2568" s="77"/>
      <c r="FXI2568" s="77"/>
      <c r="FXJ2568" s="77"/>
      <c r="FXK2568" s="77"/>
      <c r="FXL2568" s="77"/>
      <c r="FXM2568" s="77"/>
      <c r="FXN2568" s="77"/>
      <c r="FXO2568" s="77"/>
      <c r="FXP2568" s="77"/>
      <c r="FXQ2568" s="77"/>
      <c r="FXR2568" s="77"/>
      <c r="FXS2568" s="77"/>
      <c r="FXT2568" s="77"/>
      <c r="FXU2568" s="77"/>
      <c r="FXV2568" s="77"/>
      <c r="FXW2568" s="77"/>
      <c r="FXX2568" s="77"/>
      <c r="FXY2568" s="77"/>
      <c r="FXZ2568" s="77"/>
      <c r="FYA2568" s="77"/>
      <c r="FYB2568" s="77"/>
      <c r="FYC2568" s="77"/>
      <c r="FYD2568" s="77"/>
      <c r="FYE2568" s="77"/>
      <c r="FYF2568" s="77"/>
      <c r="FYG2568" s="77"/>
      <c r="FYH2568" s="77"/>
      <c r="FYI2568" s="77"/>
      <c r="FYJ2568" s="77"/>
      <c r="FYK2568" s="77"/>
      <c r="FYL2568" s="77"/>
      <c r="FYM2568" s="77"/>
      <c r="FYN2568" s="77"/>
      <c r="FYO2568" s="77"/>
      <c r="FYP2568" s="77"/>
      <c r="FYQ2568" s="77"/>
      <c r="FYR2568" s="77"/>
      <c r="FYS2568" s="77"/>
      <c r="FYT2568" s="77"/>
      <c r="FYU2568" s="77"/>
      <c r="FYV2568" s="77"/>
      <c r="FYW2568" s="77"/>
      <c r="FYX2568" s="77"/>
      <c r="FYY2568" s="77"/>
      <c r="FYZ2568" s="77"/>
      <c r="FZA2568" s="77"/>
      <c r="FZB2568" s="77"/>
      <c r="FZC2568" s="77"/>
      <c r="FZD2568" s="77"/>
      <c r="FZE2568" s="77"/>
      <c r="FZF2568" s="77"/>
      <c r="FZG2568" s="77"/>
      <c r="FZH2568" s="77"/>
      <c r="FZI2568" s="77"/>
      <c r="FZJ2568" s="77"/>
      <c r="FZK2568" s="77"/>
      <c r="FZL2568" s="77"/>
      <c r="FZM2568" s="77"/>
      <c r="FZN2568" s="77"/>
      <c r="FZO2568" s="77"/>
      <c r="FZP2568" s="77"/>
      <c r="FZQ2568" s="77"/>
      <c r="FZR2568" s="77"/>
      <c r="FZS2568" s="77"/>
      <c r="FZT2568" s="77"/>
      <c r="FZU2568" s="77"/>
      <c r="FZV2568" s="77"/>
      <c r="FZW2568" s="77"/>
      <c r="FZX2568" s="77"/>
      <c r="FZY2568" s="77"/>
      <c r="FZZ2568" s="77"/>
      <c r="GAA2568" s="77"/>
      <c r="GAB2568" s="77"/>
      <c r="GAC2568" s="77"/>
      <c r="GAD2568" s="77"/>
      <c r="GAE2568" s="77"/>
      <c r="GAF2568" s="77"/>
      <c r="GAG2568" s="77"/>
      <c r="GAH2568" s="77"/>
      <c r="GAI2568" s="77"/>
      <c r="GAJ2568" s="77"/>
      <c r="GAK2568" s="77"/>
      <c r="GAL2568" s="77"/>
      <c r="GAM2568" s="77"/>
      <c r="GAN2568" s="77"/>
      <c r="GAO2568" s="77"/>
      <c r="GAP2568" s="77"/>
      <c r="GAQ2568" s="77"/>
      <c r="GAR2568" s="77"/>
      <c r="GAS2568" s="77"/>
      <c r="GAT2568" s="77"/>
      <c r="GAU2568" s="77"/>
      <c r="GAV2568" s="77"/>
      <c r="GAW2568" s="77"/>
      <c r="GAX2568" s="77"/>
      <c r="GAY2568" s="77"/>
      <c r="GAZ2568" s="77"/>
      <c r="GBA2568" s="77"/>
      <c r="GBB2568" s="77"/>
      <c r="GBC2568" s="77"/>
      <c r="GBD2568" s="77"/>
      <c r="GBE2568" s="77"/>
      <c r="GBF2568" s="77"/>
      <c r="GBG2568" s="77"/>
      <c r="GBH2568" s="77"/>
      <c r="GBI2568" s="77"/>
      <c r="GBJ2568" s="77"/>
      <c r="GBK2568" s="77"/>
      <c r="GBL2568" s="77"/>
      <c r="GBM2568" s="77"/>
      <c r="GBN2568" s="77"/>
      <c r="GBO2568" s="77"/>
      <c r="GBP2568" s="77"/>
      <c r="GBQ2568" s="77"/>
      <c r="GBR2568" s="77"/>
      <c r="GBS2568" s="77"/>
      <c r="GBT2568" s="77"/>
      <c r="GBU2568" s="77"/>
      <c r="GBV2568" s="77"/>
      <c r="GBW2568" s="77"/>
      <c r="GBX2568" s="77"/>
      <c r="GBY2568" s="77"/>
      <c r="GBZ2568" s="77"/>
      <c r="GCA2568" s="77"/>
      <c r="GCB2568" s="77"/>
      <c r="GCC2568" s="77"/>
      <c r="GCD2568" s="77"/>
      <c r="GCE2568" s="77"/>
      <c r="GCF2568" s="77"/>
      <c r="GCG2568" s="77"/>
      <c r="GCH2568" s="77"/>
      <c r="GCI2568" s="77"/>
      <c r="GCJ2568" s="77"/>
      <c r="GCK2568" s="77"/>
      <c r="GCL2568" s="77"/>
      <c r="GCM2568" s="77"/>
      <c r="GCN2568" s="77"/>
      <c r="GCO2568" s="77"/>
      <c r="GCP2568" s="77"/>
      <c r="GCQ2568" s="77"/>
      <c r="GCR2568" s="77"/>
      <c r="GCS2568" s="77"/>
      <c r="GCT2568" s="77"/>
      <c r="GCU2568" s="77"/>
      <c r="GCV2568" s="77"/>
      <c r="GCW2568" s="77"/>
      <c r="GCX2568" s="77"/>
      <c r="GCY2568" s="77"/>
      <c r="GCZ2568" s="77"/>
      <c r="GDA2568" s="77"/>
      <c r="GDB2568" s="77"/>
      <c r="GDC2568" s="77"/>
      <c r="GDD2568" s="77"/>
      <c r="GDE2568" s="77"/>
      <c r="GDF2568" s="77"/>
      <c r="GDG2568" s="77"/>
      <c r="GDH2568" s="77"/>
      <c r="GDI2568" s="77"/>
      <c r="GDJ2568" s="77"/>
      <c r="GDK2568" s="77"/>
      <c r="GDL2568" s="77"/>
      <c r="GDM2568" s="77"/>
      <c r="GDN2568" s="77"/>
      <c r="GDO2568" s="77"/>
      <c r="GDP2568" s="77"/>
      <c r="GDQ2568" s="77"/>
      <c r="GDR2568" s="77"/>
      <c r="GDS2568" s="77"/>
      <c r="GDT2568" s="77"/>
      <c r="GDU2568" s="77"/>
      <c r="GDV2568" s="77"/>
      <c r="GDW2568" s="77"/>
      <c r="GDX2568" s="77"/>
      <c r="GDY2568" s="77"/>
      <c r="GDZ2568" s="77"/>
      <c r="GEA2568" s="77"/>
      <c r="GEB2568" s="77"/>
      <c r="GEC2568" s="77"/>
      <c r="GED2568" s="77"/>
      <c r="GEE2568" s="77"/>
      <c r="GEF2568" s="77"/>
      <c r="GEG2568" s="77"/>
      <c r="GEH2568" s="77"/>
      <c r="GEI2568" s="77"/>
      <c r="GEJ2568" s="77"/>
      <c r="GEK2568" s="77"/>
      <c r="GEL2568" s="77"/>
      <c r="GEM2568" s="77"/>
      <c r="GEN2568" s="77"/>
      <c r="GEO2568" s="77"/>
      <c r="GEP2568" s="77"/>
      <c r="GEQ2568" s="77"/>
      <c r="GER2568" s="77"/>
      <c r="GES2568" s="77"/>
      <c r="GET2568" s="77"/>
      <c r="GEU2568" s="77"/>
      <c r="GEV2568" s="77"/>
      <c r="GEW2568" s="77"/>
      <c r="GEX2568" s="77"/>
      <c r="GEY2568" s="77"/>
      <c r="GEZ2568" s="77"/>
      <c r="GFA2568" s="77"/>
      <c r="GFB2568" s="77"/>
      <c r="GFC2568" s="77"/>
      <c r="GFD2568" s="77"/>
      <c r="GFE2568" s="77"/>
      <c r="GFF2568" s="77"/>
      <c r="GFG2568" s="77"/>
      <c r="GFH2568" s="77"/>
      <c r="GFI2568" s="77"/>
      <c r="GFJ2568" s="77"/>
      <c r="GFK2568" s="77"/>
      <c r="GFL2568" s="77"/>
      <c r="GFM2568" s="77"/>
      <c r="GFN2568" s="77"/>
      <c r="GFO2568" s="77"/>
      <c r="GFP2568" s="77"/>
      <c r="GFQ2568" s="77"/>
      <c r="GFR2568" s="77"/>
      <c r="GFS2568" s="77"/>
      <c r="GFT2568" s="77"/>
      <c r="GFU2568" s="77"/>
      <c r="GFV2568" s="77"/>
      <c r="GFW2568" s="77"/>
      <c r="GFX2568" s="77"/>
      <c r="GFY2568" s="77"/>
      <c r="GFZ2568" s="77"/>
      <c r="GGA2568" s="77"/>
      <c r="GGB2568" s="77"/>
      <c r="GGC2568" s="77"/>
      <c r="GGD2568" s="77"/>
      <c r="GGE2568" s="77"/>
      <c r="GGF2568" s="77"/>
      <c r="GGG2568" s="77"/>
      <c r="GGH2568" s="77"/>
      <c r="GGI2568" s="77"/>
      <c r="GGJ2568" s="77"/>
      <c r="GGK2568" s="77"/>
      <c r="GGL2568" s="77"/>
      <c r="GGM2568" s="77"/>
      <c r="GGN2568" s="77"/>
      <c r="GGO2568" s="77"/>
      <c r="GGP2568" s="77"/>
      <c r="GGQ2568" s="77"/>
      <c r="GGR2568" s="77"/>
      <c r="GGS2568" s="77"/>
      <c r="GGT2568" s="77"/>
      <c r="GGU2568" s="77"/>
      <c r="GGV2568" s="77"/>
      <c r="GGW2568" s="77"/>
      <c r="GGX2568" s="77"/>
      <c r="GGY2568" s="77"/>
      <c r="GGZ2568" s="77"/>
      <c r="GHA2568" s="77"/>
      <c r="GHB2568" s="77"/>
      <c r="GHC2568" s="77"/>
      <c r="GHD2568" s="77"/>
      <c r="GHE2568" s="77"/>
      <c r="GHF2568" s="77"/>
      <c r="GHG2568" s="77"/>
      <c r="GHH2568" s="77"/>
      <c r="GHI2568" s="77"/>
      <c r="GHJ2568" s="77"/>
      <c r="GHK2568" s="77"/>
      <c r="GHL2568" s="77"/>
      <c r="GHM2568" s="77"/>
      <c r="GHN2568" s="77"/>
      <c r="GHO2568" s="77"/>
      <c r="GHP2568" s="77"/>
      <c r="GHQ2568" s="77"/>
      <c r="GHR2568" s="77"/>
      <c r="GHS2568" s="77"/>
      <c r="GHT2568" s="77"/>
      <c r="GHU2568" s="77"/>
      <c r="GHV2568" s="77"/>
      <c r="GHW2568" s="77"/>
      <c r="GHX2568" s="77"/>
      <c r="GHY2568" s="77"/>
      <c r="GHZ2568" s="77"/>
      <c r="GIA2568" s="77"/>
      <c r="GIB2568" s="77"/>
      <c r="GIC2568" s="77"/>
      <c r="GID2568" s="77"/>
      <c r="GIE2568" s="77"/>
      <c r="GIF2568" s="77"/>
      <c r="GIG2568" s="77"/>
      <c r="GIH2568" s="77"/>
      <c r="GII2568" s="77"/>
      <c r="GIJ2568" s="77"/>
      <c r="GIK2568" s="77"/>
      <c r="GIL2568" s="77"/>
      <c r="GIM2568" s="77"/>
      <c r="GIN2568" s="77"/>
      <c r="GIO2568" s="77"/>
      <c r="GIP2568" s="77"/>
      <c r="GIQ2568" s="77"/>
      <c r="GIR2568" s="77"/>
      <c r="GIS2568" s="77"/>
      <c r="GIT2568" s="77"/>
      <c r="GIU2568" s="77"/>
      <c r="GIV2568" s="77"/>
      <c r="GIW2568" s="77"/>
      <c r="GIX2568" s="77"/>
      <c r="GIY2568" s="77"/>
      <c r="GIZ2568" s="77"/>
      <c r="GJA2568" s="77"/>
      <c r="GJB2568" s="77"/>
      <c r="GJC2568" s="77"/>
      <c r="GJD2568" s="77"/>
      <c r="GJE2568" s="77"/>
      <c r="GJF2568" s="77"/>
      <c r="GJG2568" s="77"/>
      <c r="GJH2568" s="77"/>
      <c r="GJI2568" s="77"/>
      <c r="GJJ2568" s="77"/>
      <c r="GJK2568" s="77"/>
      <c r="GJL2568" s="77"/>
      <c r="GJM2568" s="77"/>
      <c r="GJN2568" s="77"/>
      <c r="GJO2568" s="77"/>
      <c r="GJP2568" s="77"/>
      <c r="GJQ2568" s="77"/>
      <c r="GJR2568" s="77"/>
      <c r="GJS2568" s="77"/>
      <c r="GJT2568" s="77"/>
      <c r="GJU2568" s="77"/>
      <c r="GJV2568" s="77"/>
      <c r="GJW2568" s="77"/>
      <c r="GJX2568" s="77"/>
      <c r="GJY2568" s="77"/>
      <c r="GJZ2568" s="77"/>
      <c r="GKA2568" s="77"/>
      <c r="GKB2568" s="77"/>
      <c r="GKC2568" s="77"/>
      <c r="GKD2568" s="77"/>
      <c r="GKE2568" s="77"/>
      <c r="GKF2568" s="77"/>
      <c r="GKG2568" s="77"/>
      <c r="GKH2568" s="77"/>
      <c r="GKI2568" s="77"/>
      <c r="GKJ2568" s="77"/>
      <c r="GKK2568" s="77"/>
      <c r="GKL2568" s="77"/>
      <c r="GKM2568" s="77"/>
      <c r="GKN2568" s="77"/>
      <c r="GKO2568" s="77"/>
      <c r="GKP2568" s="77"/>
      <c r="GKQ2568" s="77"/>
      <c r="GKR2568" s="77"/>
      <c r="GKS2568" s="77"/>
      <c r="GKT2568" s="77"/>
      <c r="GKU2568" s="77"/>
      <c r="GKV2568" s="77"/>
      <c r="GKW2568" s="77"/>
      <c r="GKX2568" s="77"/>
      <c r="GKY2568" s="77"/>
      <c r="GKZ2568" s="77"/>
      <c r="GLA2568" s="77"/>
      <c r="GLB2568" s="77"/>
      <c r="GLC2568" s="77"/>
      <c r="GLD2568" s="77"/>
      <c r="GLE2568" s="77"/>
      <c r="GLF2568" s="77"/>
      <c r="GLG2568" s="77"/>
      <c r="GLH2568" s="77"/>
      <c r="GLI2568" s="77"/>
      <c r="GLJ2568" s="77"/>
      <c r="GLK2568" s="77"/>
      <c r="GLL2568" s="77"/>
      <c r="GLM2568" s="77"/>
      <c r="GLN2568" s="77"/>
      <c r="GLO2568" s="77"/>
      <c r="GLP2568" s="77"/>
      <c r="GLQ2568" s="77"/>
      <c r="GLR2568" s="77"/>
      <c r="GLS2568" s="77"/>
      <c r="GLT2568" s="77"/>
      <c r="GLU2568" s="77"/>
      <c r="GLV2568" s="77"/>
      <c r="GLW2568" s="77"/>
      <c r="GLX2568" s="77"/>
      <c r="GLY2568" s="77"/>
      <c r="GLZ2568" s="77"/>
      <c r="GMA2568" s="77"/>
      <c r="GMB2568" s="77"/>
      <c r="GMC2568" s="77"/>
      <c r="GMD2568" s="77"/>
      <c r="GME2568" s="77"/>
      <c r="GMF2568" s="77"/>
      <c r="GMG2568" s="77"/>
      <c r="GMH2568" s="77"/>
      <c r="GMI2568" s="77"/>
      <c r="GMJ2568" s="77"/>
      <c r="GMK2568" s="77"/>
      <c r="GML2568" s="77"/>
      <c r="GMM2568" s="77"/>
      <c r="GMN2568" s="77"/>
      <c r="GMO2568" s="77"/>
      <c r="GMP2568" s="77"/>
      <c r="GMQ2568" s="77"/>
      <c r="GMR2568" s="77"/>
      <c r="GMS2568" s="77"/>
      <c r="GMT2568" s="77"/>
      <c r="GMU2568" s="77"/>
      <c r="GMV2568" s="77"/>
      <c r="GMW2568" s="77"/>
      <c r="GMX2568" s="77"/>
      <c r="GMY2568" s="77"/>
      <c r="GMZ2568" s="77"/>
      <c r="GNA2568" s="77"/>
      <c r="GNB2568" s="77"/>
      <c r="GNC2568" s="77"/>
      <c r="GND2568" s="77"/>
      <c r="GNE2568" s="77"/>
      <c r="GNF2568" s="77"/>
      <c r="GNG2568" s="77"/>
      <c r="GNH2568" s="77"/>
      <c r="GNI2568" s="77"/>
      <c r="GNJ2568" s="77"/>
      <c r="GNK2568" s="77"/>
      <c r="GNL2568" s="77"/>
      <c r="GNM2568" s="77"/>
      <c r="GNN2568" s="77"/>
      <c r="GNO2568" s="77"/>
      <c r="GNP2568" s="77"/>
      <c r="GNQ2568" s="77"/>
      <c r="GNR2568" s="77"/>
      <c r="GNS2568" s="77"/>
      <c r="GNT2568" s="77"/>
      <c r="GNU2568" s="77"/>
      <c r="GNV2568" s="77"/>
      <c r="GNW2568" s="77"/>
      <c r="GNX2568" s="77"/>
      <c r="GNY2568" s="77"/>
      <c r="GNZ2568" s="77"/>
      <c r="GOA2568" s="77"/>
      <c r="GOB2568" s="77"/>
      <c r="GOC2568" s="77"/>
      <c r="GOD2568" s="77"/>
      <c r="GOE2568" s="77"/>
      <c r="GOF2568" s="77"/>
      <c r="GOG2568" s="77"/>
      <c r="GOH2568" s="77"/>
      <c r="GOI2568" s="77"/>
      <c r="GOJ2568" s="77"/>
      <c r="GOK2568" s="77"/>
      <c r="GOL2568" s="77"/>
      <c r="GOM2568" s="77"/>
      <c r="GON2568" s="77"/>
      <c r="GOO2568" s="77"/>
      <c r="GOP2568" s="77"/>
      <c r="GOQ2568" s="77"/>
      <c r="GOR2568" s="77"/>
      <c r="GOS2568" s="77"/>
      <c r="GOT2568" s="77"/>
      <c r="GOU2568" s="77"/>
      <c r="GOV2568" s="77"/>
      <c r="GOW2568" s="77"/>
      <c r="GOX2568" s="77"/>
      <c r="GOY2568" s="77"/>
      <c r="GOZ2568" s="77"/>
      <c r="GPA2568" s="77"/>
      <c r="GPB2568" s="77"/>
      <c r="GPC2568" s="77"/>
      <c r="GPD2568" s="77"/>
      <c r="GPE2568" s="77"/>
      <c r="GPF2568" s="77"/>
      <c r="GPG2568" s="77"/>
      <c r="GPH2568" s="77"/>
      <c r="GPI2568" s="77"/>
      <c r="GPJ2568" s="77"/>
      <c r="GPK2568" s="77"/>
      <c r="GPL2568" s="77"/>
      <c r="GPM2568" s="77"/>
      <c r="GPN2568" s="77"/>
      <c r="GPO2568" s="77"/>
      <c r="GPP2568" s="77"/>
      <c r="GPQ2568" s="77"/>
      <c r="GPR2568" s="77"/>
      <c r="GPS2568" s="77"/>
      <c r="GPT2568" s="77"/>
      <c r="GPU2568" s="77"/>
      <c r="GPV2568" s="77"/>
      <c r="GPW2568" s="77"/>
      <c r="GPX2568" s="77"/>
      <c r="GPY2568" s="77"/>
      <c r="GPZ2568" s="77"/>
      <c r="GQA2568" s="77"/>
      <c r="GQB2568" s="77"/>
      <c r="GQC2568" s="77"/>
      <c r="GQD2568" s="77"/>
      <c r="GQE2568" s="77"/>
      <c r="GQF2568" s="77"/>
      <c r="GQG2568" s="77"/>
      <c r="GQH2568" s="77"/>
      <c r="GQI2568" s="77"/>
      <c r="GQJ2568" s="77"/>
      <c r="GQK2568" s="77"/>
      <c r="GQL2568" s="77"/>
      <c r="GQM2568" s="77"/>
      <c r="GQN2568" s="77"/>
      <c r="GQO2568" s="77"/>
      <c r="GQP2568" s="77"/>
      <c r="GQQ2568" s="77"/>
      <c r="GQR2568" s="77"/>
      <c r="GQS2568" s="77"/>
      <c r="GQT2568" s="77"/>
      <c r="GQU2568" s="77"/>
      <c r="GQV2568" s="77"/>
      <c r="GQW2568" s="77"/>
      <c r="GQX2568" s="77"/>
      <c r="GQY2568" s="77"/>
      <c r="GQZ2568" s="77"/>
      <c r="GRA2568" s="77"/>
      <c r="GRB2568" s="77"/>
      <c r="GRC2568" s="77"/>
      <c r="GRD2568" s="77"/>
      <c r="GRE2568" s="77"/>
      <c r="GRF2568" s="77"/>
      <c r="GRG2568" s="77"/>
      <c r="GRH2568" s="77"/>
      <c r="GRI2568" s="77"/>
      <c r="GRJ2568" s="77"/>
      <c r="GRK2568" s="77"/>
      <c r="GRL2568" s="77"/>
      <c r="GRM2568" s="77"/>
      <c r="GRN2568" s="77"/>
      <c r="GRO2568" s="77"/>
      <c r="GRP2568" s="77"/>
      <c r="GRQ2568" s="77"/>
      <c r="GRR2568" s="77"/>
      <c r="GRS2568" s="77"/>
      <c r="GRT2568" s="77"/>
      <c r="GRU2568" s="77"/>
      <c r="GRV2568" s="77"/>
      <c r="GRW2568" s="77"/>
      <c r="GRX2568" s="77"/>
      <c r="GRY2568" s="77"/>
      <c r="GRZ2568" s="77"/>
      <c r="GSA2568" s="77"/>
      <c r="GSB2568" s="77"/>
      <c r="GSC2568" s="77"/>
      <c r="GSD2568" s="77"/>
      <c r="GSE2568" s="77"/>
      <c r="GSF2568" s="77"/>
      <c r="GSG2568" s="77"/>
      <c r="GSH2568" s="77"/>
      <c r="GSI2568" s="77"/>
      <c r="GSJ2568" s="77"/>
      <c r="GSK2568" s="77"/>
      <c r="GSL2568" s="77"/>
      <c r="GSM2568" s="77"/>
      <c r="GSN2568" s="77"/>
      <c r="GSO2568" s="77"/>
      <c r="GSP2568" s="77"/>
      <c r="GSQ2568" s="77"/>
      <c r="GSR2568" s="77"/>
      <c r="GSS2568" s="77"/>
      <c r="GST2568" s="77"/>
      <c r="GSU2568" s="77"/>
      <c r="GSV2568" s="77"/>
      <c r="GSW2568" s="77"/>
      <c r="GSX2568" s="77"/>
      <c r="GSY2568" s="77"/>
      <c r="GSZ2568" s="77"/>
      <c r="GTA2568" s="77"/>
      <c r="GTB2568" s="77"/>
      <c r="GTC2568" s="77"/>
      <c r="GTD2568" s="77"/>
      <c r="GTE2568" s="77"/>
      <c r="GTF2568" s="77"/>
      <c r="GTG2568" s="77"/>
      <c r="GTH2568" s="77"/>
      <c r="GTI2568" s="77"/>
      <c r="GTJ2568" s="77"/>
      <c r="GTK2568" s="77"/>
      <c r="GTL2568" s="77"/>
      <c r="GTM2568" s="77"/>
      <c r="GTN2568" s="77"/>
      <c r="GTO2568" s="77"/>
      <c r="GTP2568" s="77"/>
      <c r="GTQ2568" s="77"/>
      <c r="GTR2568" s="77"/>
      <c r="GTS2568" s="77"/>
      <c r="GTT2568" s="77"/>
      <c r="GTU2568" s="77"/>
      <c r="GTV2568" s="77"/>
      <c r="GTW2568" s="77"/>
      <c r="GTX2568" s="77"/>
      <c r="GTY2568" s="77"/>
      <c r="GTZ2568" s="77"/>
      <c r="GUA2568" s="77"/>
      <c r="GUB2568" s="77"/>
      <c r="GUC2568" s="77"/>
      <c r="GUD2568" s="77"/>
      <c r="GUE2568" s="77"/>
      <c r="GUF2568" s="77"/>
      <c r="GUG2568" s="77"/>
      <c r="GUH2568" s="77"/>
      <c r="GUI2568" s="77"/>
      <c r="GUJ2568" s="77"/>
      <c r="GUK2568" s="77"/>
      <c r="GUL2568" s="77"/>
      <c r="GUM2568" s="77"/>
      <c r="GUN2568" s="77"/>
      <c r="GUO2568" s="77"/>
      <c r="GUP2568" s="77"/>
      <c r="GUQ2568" s="77"/>
      <c r="GUR2568" s="77"/>
      <c r="GUS2568" s="77"/>
      <c r="GUT2568" s="77"/>
      <c r="GUU2568" s="77"/>
      <c r="GUV2568" s="77"/>
      <c r="GUW2568" s="77"/>
      <c r="GUX2568" s="77"/>
      <c r="GUY2568" s="77"/>
      <c r="GUZ2568" s="77"/>
      <c r="GVA2568" s="77"/>
      <c r="GVB2568" s="77"/>
      <c r="GVC2568" s="77"/>
      <c r="GVD2568" s="77"/>
      <c r="GVE2568" s="77"/>
      <c r="GVF2568" s="77"/>
      <c r="GVG2568" s="77"/>
      <c r="GVH2568" s="77"/>
      <c r="GVI2568" s="77"/>
      <c r="GVJ2568" s="77"/>
      <c r="GVK2568" s="77"/>
      <c r="GVL2568" s="77"/>
      <c r="GVM2568" s="77"/>
      <c r="GVN2568" s="77"/>
      <c r="GVO2568" s="77"/>
      <c r="GVP2568" s="77"/>
      <c r="GVQ2568" s="77"/>
      <c r="GVR2568" s="77"/>
      <c r="GVS2568" s="77"/>
      <c r="GVT2568" s="77"/>
      <c r="GVU2568" s="77"/>
      <c r="GVV2568" s="77"/>
      <c r="GVW2568" s="77"/>
      <c r="GVX2568" s="77"/>
      <c r="GVY2568" s="77"/>
      <c r="GVZ2568" s="77"/>
      <c r="GWA2568" s="77"/>
      <c r="GWB2568" s="77"/>
      <c r="GWC2568" s="77"/>
      <c r="GWD2568" s="77"/>
      <c r="GWE2568" s="77"/>
      <c r="GWF2568" s="77"/>
      <c r="GWG2568" s="77"/>
      <c r="GWH2568" s="77"/>
      <c r="GWI2568" s="77"/>
      <c r="GWJ2568" s="77"/>
      <c r="GWK2568" s="77"/>
      <c r="GWL2568" s="77"/>
      <c r="GWM2568" s="77"/>
      <c r="GWN2568" s="77"/>
      <c r="GWO2568" s="77"/>
      <c r="GWP2568" s="77"/>
      <c r="GWQ2568" s="77"/>
      <c r="GWR2568" s="77"/>
      <c r="GWS2568" s="77"/>
      <c r="GWT2568" s="77"/>
      <c r="GWU2568" s="77"/>
      <c r="GWV2568" s="77"/>
      <c r="GWW2568" s="77"/>
      <c r="GWX2568" s="77"/>
      <c r="GWY2568" s="77"/>
      <c r="GWZ2568" s="77"/>
      <c r="GXA2568" s="77"/>
      <c r="GXB2568" s="77"/>
      <c r="GXC2568" s="77"/>
      <c r="GXD2568" s="77"/>
      <c r="GXE2568" s="77"/>
      <c r="GXF2568" s="77"/>
      <c r="GXG2568" s="77"/>
      <c r="GXH2568" s="77"/>
      <c r="GXI2568" s="77"/>
      <c r="GXJ2568" s="77"/>
      <c r="GXK2568" s="77"/>
      <c r="GXL2568" s="77"/>
      <c r="GXM2568" s="77"/>
      <c r="GXN2568" s="77"/>
      <c r="GXO2568" s="77"/>
      <c r="GXP2568" s="77"/>
      <c r="GXQ2568" s="77"/>
      <c r="GXR2568" s="77"/>
      <c r="GXS2568" s="77"/>
      <c r="GXT2568" s="77"/>
      <c r="GXU2568" s="77"/>
      <c r="GXV2568" s="77"/>
      <c r="GXW2568" s="77"/>
      <c r="GXX2568" s="77"/>
      <c r="GXY2568" s="77"/>
      <c r="GXZ2568" s="77"/>
      <c r="GYA2568" s="77"/>
      <c r="GYB2568" s="77"/>
      <c r="GYC2568" s="77"/>
      <c r="GYD2568" s="77"/>
      <c r="GYE2568" s="77"/>
      <c r="GYF2568" s="77"/>
      <c r="GYG2568" s="77"/>
      <c r="GYH2568" s="77"/>
      <c r="GYI2568" s="77"/>
      <c r="GYJ2568" s="77"/>
      <c r="GYK2568" s="77"/>
      <c r="GYL2568" s="77"/>
      <c r="GYM2568" s="77"/>
      <c r="GYN2568" s="77"/>
      <c r="GYO2568" s="77"/>
      <c r="GYP2568" s="77"/>
      <c r="GYQ2568" s="77"/>
      <c r="GYR2568" s="77"/>
      <c r="GYS2568" s="77"/>
      <c r="GYT2568" s="77"/>
      <c r="GYU2568" s="77"/>
      <c r="GYV2568" s="77"/>
      <c r="GYW2568" s="77"/>
      <c r="GYX2568" s="77"/>
      <c r="GYY2568" s="77"/>
      <c r="GYZ2568" s="77"/>
      <c r="GZA2568" s="77"/>
      <c r="GZB2568" s="77"/>
      <c r="GZC2568" s="77"/>
      <c r="GZD2568" s="77"/>
      <c r="GZE2568" s="77"/>
      <c r="GZF2568" s="77"/>
      <c r="GZG2568" s="77"/>
      <c r="GZH2568" s="77"/>
      <c r="GZI2568" s="77"/>
      <c r="GZJ2568" s="77"/>
      <c r="GZK2568" s="77"/>
      <c r="GZL2568" s="77"/>
      <c r="GZM2568" s="77"/>
      <c r="GZN2568" s="77"/>
      <c r="GZO2568" s="77"/>
      <c r="GZP2568" s="77"/>
      <c r="GZQ2568" s="77"/>
      <c r="GZR2568" s="77"/>
      <c r="GZS2568" s="77"/>
      <c r="GZT2568" s="77"/>
      <c r="GZU2568" s="77"/>
      <c r="GZV2568" s="77"/>
      <c r="GZW2568" s="77"/>
      <c r="GZX2568" s="77"/>
      <c r="GZY2568" s="77"/>
      <c r="GZZ2568" s="77"/>
      <c r="HAA2568" s="77"/>
      <c r="HAB2568" s="77"/>
      <c r="HAC2568" s="77"/>
      <c r="HAD2568" s="77"/>
      <c r="HAE2568" s="77"/>
      <c r="HAF2568" s="77"/>
      <c r="HAG2568" s="77"/>
      <c r="HAH2568" s="77"/>
      <c r="HAI2568" s="77"/>
      <c r="HAJ2568" s="77"/>
      <c r="HAK2568" s="77"/>
      <c r="HAL2568" s="77"/>
      <c r="HAM2568" s="77"/>
      <c r="HAN2568" s="77"/>
      <c r="HAO2568" s="77"/>
      <c r="HAP2568" s="77"/>
      <c r="HAQ2568" s="77"/>
      <c r="HAR2568" s="77"/>
      <c r="HAS2568" s="77"/>
      <c r="HAT2568" s="77"/>
      <c r="HAU2568" s="77"/>
      <c r="HAV2568" s="77"/>
      <c r="HAW2568" s="77"/>
      <c r="HAX2568" s="77"/>
      <c r="HAY2568" s="77"/>
      <c r="HAZ2568" s="77"/>
      <c r="HBA2568" s="77"/>
      <c r="HBB2568" s="77"/>
      <c r="HBC2568" s="77"/>
      <c r="HBD2568" s="77"/>
      <c r="HBE2568" s="77"/>
      <c r="HBF2568" s="77"/>
      <c r="HBG2568" s="77"/>
      <c r="HBH2568" s="77"/>
      <c r="HBI2568" s="77"/>
      <c r="HBJ2568" s="77"/>
      <c r="HBK2568" s="77"/>
      <c r="HBL2568" s="77"/>
      <c r="HBM2568" s="77"/>
      <c r="HBN2568" s="77"/>
      <c r="HBO2568" s="77"/>
      <c r="HBP2568" s="77"/>
      <c r="HBQ2568" s="77"/>
      <c r="HBR2568" s="77"/>
      <c r="HBS2568" s="77"/>
      <c r="HBT2568" s="77"/>
      <c r="HBU2568" s="77"/>
      <c r="HBV2568" s="77"/>
      <c r="HBW2568" s="77"/>
      <c r="HBX2568" s="77"/>
      <c r="HBY2568" s="77"/>
      <c r="HBZ2568" s="77"/>
      <c r="HCA2568" s="77"/>
      <c r="HCB2568" s="77"/>
      <c r="HCC2568" s="77"/>
      <c r="HCD2568" s="77"/>
      <c r="HCE2568" s="77"/>
      <c r="HCF2568" s="77"/>
      <c r="HCG2568" s="77"/>
      <c r="HCH2568" s="77"/>
      <c r="HCI2568" s="77"/>
      <c r="HCJ2568" s="77"/>
      <c r="HCK2568" s="77"/>
      <c r="HCL2568" s="77"/>
      <c r="HCM2568" s="77"/>
      <c r="HCN2568" s="77"/>
      <c r="HCO2568" s="77"/>
      <c r="HCP2568" s="77"/>
      <c r="HCQ2568" s="77"/>
      <c r="HCR2568" s="77"/>
      <c r="HCS2568" s="77"/>
      <c r="HCT2568" s="77"/>
      <c r="HCU2568" s="77"/>
      <c r="HCV2568" s="77"/>
      <c r="HCW2568" s="77"/>
      <c r="HCX2568" s="77"/>
      <c r="HCY2568" s="77"/>
      <c r="HCZ2568" s="77"/>
      <c r="HDA2568" s="77"/>
      <c r="HDB2568" s="77"/>
      <c r="HDC2568" s="77"/>
      <c r="HDD2568" s="77"/>
      <c r="HDE2568" s="77"/>
      <c r="HDF2568" s="77"/>
      <c r="HDG2568" s="77"/>
      <c r="HDH2568" s="77"/>
      <c r="HDI2568" s="77"/>
      <c r="HDJ2568" s="77"/>
      <c r="HDK2568" s="77"/>
      <c r="HDL2568" s="77"/>
      <c r="HDM2568" s="77"/>
      <c r="HDN2568" s="77"/>
      <c r="HDO2568" s="77"/>
      <c r="HDP2568" s="77"/>
      <c r="HDQ2568" s="77"/>
      <c r="HDR2568" s="77"/>
      <c r="HDS2568" s="77"/>
      <c r="HDT2568" s="77"/>
      <c r="HDU2568" s="77"/>
      <c r="HDV2568" s="77"/>
      <c r="HDW2568" s="77"/>
      <c r="HDX2568" s="77"/>
      <c r="HDY2568" s="77"/>
      <c r="HDZ2568" s="77"/>
      <c r="HEA2568" s="77"/>
      <c r="HEB2568" s="77"/>
      <c r="HEC2568" s="77"/>
      <c r="HED2568" s="77"/>
      <c r="HEE2568" s="77"/>
      <c r="HEF2568" s="77"/>
      <c r="HEG2568" s="77"/>
      <c r="HEH2568" s="77"/>
      <c r="HEI2568" s="77"/>
      <c r="HEJ2568" s="77"/>
      <c r="HEK2568" s="77"/>
      <c r="HEL2568" s="77"/>
      <c r="HEM2568" s="77"/>
      <c r="HEN2568" s="77"/>
      <c r="HEO2568" s="77"/>
      <c r="HEP2568" s="77"/>
      <c r="HEQ2568" s="77"/>
      <c r="HER2568" s="77"/>
      <c r="HES2568" s="77"/>
      <c r="HET2568" s="77"/>
      <c r="HEU2568" s="77"/>
      <c r="HEV2568" s="77"/>
      <c r="HEW2568" s="77"/>
      <c r="HEX2568" s="77"/>
      <c r="HEY2568" s="77"/>
      <c r="HEZ2568" s="77"/>
      <c r="HFA2568" s="77"/>
      <c r="HFB2568" s="77"/>
      <c r="HFC2568" s="77"/>
      <c r="HFD2568" s="77"/>
      <c r="HFE2568" s="77"/>
      <c r="HFF2568" s="77"/>
      <c r="HFG2568" s="77"/>
      <c r="HFH2568" s="77"/>
      <c r="HFI2568" s="77"/>
      <c r="HFJ2568" s="77"/>
      <c r="HFK2568" s="77"/>
      <c r="HFL2568" s="77"/>
      <c r="HFM2568" s="77"/>
      <c r="HFN2568" s="77"/>
      <c r="HFO2568" s="77"/>
      <c r="HFP2568" s="77"/>
      <c r="HFQ2568" s="77"/>
      <c r="HFR2568" s="77"/>
      <c r="HFS2568" s="77"/>
      <c r="HFT2568" s="77"/>
      <c r="HFU2568" s="77"/>
      <c r="HFV2568" s="77"/>
      <c r="HFW2568" s="77"/>
      <c r="HFX2568" s="77"/>
      <c r="HFY2568" s="77"/>
      <c r="HFZ2568" s="77"/>
      <c r="HGA2568" s="77"/>
      <c r="HGB2568" s="77"/>
      <c r="HGC2568" s="77"/>
      <c r="HGD2568" s="77"/>
      <c r="HGE2568" s="77"/>
      <c r="HGF2568" s="77"/>
      <c r="HGG2568" s="77"/>
      <c r="HGH2568" s="77"/>
      <c r="HGI2568" s="77"/>
      <c r="HGJ2568" s="77"/>
      <c r="HGK2568" s="77"/>
      <c r="HGL2568" s="77"/>
      <c r="HGM2568" s="77"/>
      <c r="HGN2568" s="77"/>
      <c r="HGO2568" s="77"/>
      <c r="HGP2568" s="77"/>
      <c r="HGQ2568" s="77"/>
      <c r="HGR2568" s="77"/>
      <c r="HGS2568" s="77"/>
      <c r="HGT2568" s="77"/>
      <c r="HGU2568" s="77"/>
      <c r="HGV2568" s="77"/>
      <c r="HGW2568" s="77"/>
      <c r="HGX2568" s="77"/>
      <c r="HGY2568" s="77"/>
      <c r="HGZ2568" s="77"/>
      <c r="HHA2568" s="77"/>
      <c r="HHB2568" s="77"/>
      <c r="HHC2568" s="77"/>
      <c r="HHD2568" s="77"/>
      <c r="HHE2568" s="77"/>
      <c r="HHF2568" s="77"/>
      <c r="HHG2568" s="77"/>
      <c r="HHH2568" s="77"/>
      <c r="HHI2568" s="77"/>
      <c r="HHJ2568" s="77"/>
      <c r="HHK2568" s="77"/>
      <c r="HHL2568" s="77"/>
      <c r="HHM2568" s="77"/>
      <c r="HHN2568" s="77"/>
      <c r="HHO2568" s="77"/>
      <c r="HHP2568" s="77"/>
      <c r="HHQ2568" s="77"/>
      <c r="HHR2568" s="77"/>
      <c r="HHS2568" s="77"/>
      <c r="HHT2568" s="77"/>
      <c r="HHU2568" s="77"/>
      <c r="HHV2568" s="77"/>
      <c r="HHW2568" s="77"/>
      <c r="HHX2568" s="77"/>
      <c r="HHY2568" s="77"/>
      <c r="HHZ2568" s="77"/>
      <c r="HIA2568" s="77"/>
      <c r="HIB2568" s="77"/>
      <c r="HIC2568" s="77"/>
      <c r="HID2568" s="77"/>
      <c r="HIE2568" s="77"/>
      <c r="HIF2568" s="77"/>
      <c r="HIG2568" s="77"/>
      <c r="HIH2568" s="77"/>
      <c r="HII2568" s="77"/>
      <c r="HIJ2568" s="77"/>
      <c r="HIK2568" s="77"/>
      <c r="HIL2568" s="77"/>
      <c r="HIM2568" s="77"/>
      <c r="HIN2568" s="77"/>
      <c r="HIO2568" s="77"/>
      <c r="HIP2568" s="77"/>
      <c r="HIQ2568" s="77"/>
      <c r="HIR2568" s="77"/>
      <c r="HIS2568" s="77"/>
      <c r="HIT2568" s="77"/>
      <c r="HIU2568" s="77"/>
      <c r="HIV2568" s="77"/>
      <c r="HIW2568" s="77"/>
      <c r="HIX2568" s="77"/>
      <c r="HIY2568" s="77"/>
      <c r="HIZ2568" s="77"/>
      <c r="HJA2568" s="77"/>
      <c r="HJB2568" s="77"/>
      <c r="HJC2568" s="77"/>
      <c r="HJD2568" s="77"/>
      <c r="HJE2568" s="77"/>
      <c r="HJF2568" s="77"/>
      <c r="HJG2568" s="77"/>
      <c r="HJH2568" s="77"/>
      <c r="HJI2568" s="77"/>
      <c r="HJJ2568" s="77"/>
      <c r="HJK2568" s="77"/>
      <c r="HJL2568" s="77"/>
      <c r="HJM2568" s="77"/>
      <c r="HJN2568" s="77"/>
      <c r="HJO2568" s="77"/>
      <c r="HJP2568" s="77"/>
      <c r="HJQ2568" s="77"/>
      <c r="HJR2568" s="77"/>
      <c r="HJS2568" s="77"/>
      <c r="HJT2568" s="77"/>
      <c r="HJU2568" s="77"/>
      <c r="HJV2568" s="77"/>
      <c r="HJW2568" s="77"/>
      <c r="HJX2568" s="77"/>
      <c r="HJY2568" s="77"/>
      <c r="HJZ2568" s="77"/>
      <c r="HKA2568" s="77"/>
      <c r="HKB2568" s="77"/>
      <c r="HKC2568" s="77"/>
      <c r="HKD2568" s="77"/>
      <c r="HKE2568" s="77"/>
      <c r="HKF2568" s="77"/>
      <c r="HKG2568" s="77"/>
      <c r="HKH2568" s="77"/>
      <c r="HKI2568" s="77"/>
      <c r="HKJ2568" s="77"/>
      <c r="HKK2568" s="77"/>
      <c r="HKL2568" s="77"/>
      <c r="HKM2568" s="77"/>
      <c r="HKN2568" s="77"/>
      <c r="HKO2568" s="77"/>
      <c r="HKP2568" s="77"/>
      <c r="HKQ2568" s="77"/>
      <c r="HKR2568" s="77"/>
      <c r="HKS2568" s="77"/>
      <c r="HKT2568" s="77"/>
      <c r="HKU2568" s="77"/>
      <c r="HKV2568" s="77"/>
      <c r="HKW2568" s="77"/>
      <c r="HKX2568" s="77"/>
      <c r="HKY2568" s="77"/>
      <c r="HKZ2568" s="77"/>
      <c r="HLA2568" s="77"/>
      <c r="HLB2568" s="77"/>
      <c r="HLC2568" s="77"/>
      <c r="HLD2568" s="77"/>
      <c r="HLE2568" s="77"/>
      <c r="HLF2568" s="77"/>
      <c r="HLG2568" s="77"/>
      <c r="HLH2568" s="77"/>
      <c r="HLI2568" s="77"/>
      <c r="HLJ2568" s="77"/>
      <c r="HLK2568" s="77"/>
      <c r="HLL2568" s="77"/>
      <c r="HLM2568" s="77"/>
      <c r="HLN2568" s="77"/>
      <c r="HLO2568" s="77"/>
      <c r="HLP2568" s="77"/>
      <c r="HLQ2568" s="77"/>
      <c r="HLR2568" s="77"/>
      <c r="HLS2568" s="77"/>
      <c r="HLT2568" s="77"/>
      <c r="HLU2568" s="77"/>
      <c r="HLV2568" s="77"/>
      <c r="HLW2568" s="77"/>
      <c r="HLX2568" s="77"/>
      <c r="HLY2568" s="77"/>
      <c r="HLZ2568" s="77"/>
      <c r="HMA2568" s="77"/>
      <c r="HMB2568" s="77"/>
      <c r="HMC2568" s="77"/>
      <c r="HMD2568" s="77"/>
      <c r="HME2568" s="77"/>
      <c r="HMF2568" s="77"/>
      <c r="HMG2568" s="77"/>
      <c r="HMH2568" s="77"/>
      <c r="HMI2568" s="77"/>
      <c r="HMJ2568" s="77"/>
      <c r="HMK2568" s="77"/>
      <c r="HML2568" s="77"/>
      <c r="HMM2568" s="77"/>
      <c r="HMN2568" s="77"/>
      <c r="HMO2568" s="77"/>
      <c r="HMP2568" s="77"/>
      <c r="HMQ2568" s="77"/>
      <c r="HMR2568" s="77"/>
      <c r="HMS2568" s="77"/>
      <c r="HMT2568" s="77"/>
      <c r="HMU2568" s="77"/>
      <c r="HMV2568" s="77"/>
      <c r="HMW2568" s="77"/>
      <c r="HMX2568" s="77"/>
      <c r="HMY2568" s="77"/>
      <c r="HMZ2568" s="77"/>
      <c r="HNA2568" s="77"/>
      <c r="HNB2568" s="77"/>
      <c r="HNC2568" s="77"/>
      <c r="HND2568" s="77"/>
      <c r="HNE2568" s="77"/>
      <c r="HNF2568" s="77"/>
      <c r="HNG2568" s="77"/>
      <c r="HNH2568" s="77"/>
      <c r="HNI2568" s="77"/>
      <c r="HNJ2568" s="77"/>
      <c r="HNK2568" s="77"/>
      <c r="HNL2568" s="77"/>
      <c r="HNM2568" s="77"/>
      <c r="HNN2568" s="77"/>
      <c r="HNO2568" s="77"/>
      <c r="HNP2568" s="77"/>
      <c r="HNQ2568" s="77"/>
      <c r="HNR2568" s="77"/>
      <c r="HNS2568" s="77"/>
      <c r="HNT2568" s="77"/>
      <c r="HNU2568" s="77"/>
      <c r="HNV2568" s="77"/>
      <c r="HNW2568" s="77"/>
      <c r="HNX2568" s="77"/>
      <c r="HNY2568" s="77"/>
      <c r="HNZ2568" s="77"/>
      <c r="HOA2568" s="77"/>
      <c r="HOB2568" s="77"/>
      <c r="HOC2568" s="77"/>
      <c r="HOD2568" s="77"/>
      <c r="HOE2568" s="77"/>
      <c r="HOF2568" s="77"/>
      <c r="HOG2568" s="77"/>
      <c r="HOH2568" s="77"/>
      <c r="HOI2568" s="77"/>
      <c r="HOJ2568" s="77"/>
      <c r="HOK2568" s="77"/>
      <c r="HOL2568" s="77"/>
      <c r="HOM2568" s="77"/>
      <c r="HON2568" s="77"/>
      <c r="HOO2568" s="77"/>
      <c r="HOP2568" s="77"/>
      <c r="HOQ2568" s="77"/>
      <c r="HOR2568" s="77"/>
      <c r="HOS2568" s="77"/>
      <c r="HOT2568" s="77"/>
      <c r="HOU2568" s="77"/>
      <c r="HOV2568" s="77"/>
      <c r="HOW2568" s="77"/>
      <c r="HOX2568" s="77"/>
      <c r="HOY2568" s="77"/>
      <c r="HOZ2568" s="77"/>
      <c r="HPA2568" s="77"/>
      <c r="HPB2568" s="77"/>
      <c r="HPC2568" s="77"/>
      <c r="HPD2568" s="77"/>
      <c r="HPE2568" s="77"/>
      <c r="HPF2568" s="77"/>
      <c r="HPG2568" s="77"/>
      <c r="HPH2568" s="77"/>
      <c r="HPI2568" s="77"/>
      <c r="HPJ2568" s="77"/>
      <c r="HPK2568" s="77"/>
      <c r="HPL2568" s="77"/>
      <c r="HPM2568" s="77"/>
      <c r="HPN2568" s="77"/>
      <c r="HPO2568" s="77"/>
      <c r="HPP2568" s="77"/>
      <c r="HPQ2568" s="77"/>
      <c r="HPR2568" s="77"/>
      <c r="HPS2568" s="77"/>
      <c r="HPT2568" s="77"/>
      <c r="HPU2568" s="77"/>
      <c r="HPV2568" s="77"/>
      <c r="HPW2568" s="77"/>
      <c r="HPX2568" s="77"/>
      <c r="HPY2568" s="77"/>
      <c r="HPZ2568" s="77"/>
      <c r="HQA2568" s="77"/>
      <c r="HQB2568" s="77"/>
      <c r="HQC2568" s="77"/>
      <c r="HQD2568" s="77"/>
      <c r="HQE2568" s="77"/>
      <c r="HQF2568" s="77"/>
      <c r="HQG2568" s="77"/>
      <c r="HQH2568" s="77"/>
      <c r="HQI2568" s="77"/>
      <c r="HQJ2568" s="77"/>
      <c r="HQK2568" s="77"/>
      <c r="HQL2568" s="77"/>
      <c r="HQM2568" s="77"/>
      <c r="HQN2568" s="77"/>
      <c r="HQO2568" s="77"/>
      <c r="HQP2568" s="77"/>
      <c r="HQQ2568" s="77"/>
      <c r="HQR2568" s="77"/>
      <c r="HQS2568" s="77"/>
      <c r="HQT2568" s="77"/>
      <c r="HQU2568" s="77"/>
      <c r="HQV2568" s="77"/>
      <c r="HQW2568" s="77"/>
      <c r="HQX2568" s="77"/>
      <c r="HQY2568" s="77"/>
      <c r="HQZ2568" s="77"/>
      <c r="HRA2568" s="77"/>
      <c r="HRB2568" s="77"/>
      <c r="HRC2568" s="77"/>
      <c r="HRD2568" s="77"/>
      <c r="HRE2568" s="77"/>
      <c r="HRF2568" s="77"/>
      <c r="HRG2568" s="77"/>
      <c r="HRH2568" s="77"/>
      <c r="HRI2568" s="77"/>
      <c r="HRJ2568" s="77"/>
      <c r="HRK2568" s="77"/>
      <c r="HRL2568" s="77"/>
      <c r="HRM2568" s="77"/>
      <c r="HRN2568" s="77"/>
      <c r="HRO2568" s="77"/>
      <c r="HRP2568" s="77"/>
      <c r="HRQ2568" s="77"/>
      <c r="HRR2568" s="77"/>
      <c r="HRS2568" s="77"/>
      <c r="HRT2568" s="77"/>
      <c r="HRU2568" s="77"/>
      <c r="HRV2568" s="77"/>
      <c r="HRW2568" s="77"/>
      <c r="HRX2568" s="77"/>
      <c r="HRY2568" s="77"/>
      <c r="HRZ2568" s="77"/>
      <c r="HSA2568" s="77"/>
      <c r="HSB2568" s="77"/>
      <c r="HSC2568" s="77"/>
      <c r="HSD2568" s="77"/>
      <c r="HSE2568" s="77"/>
      <c r="HSF2568" s="77"/>
      <c r="HSG2568" s="77"/>
      <c r="HSH2568" s="77"/>
      <c r="HSI2568" s="77"/>
      <c r="HSJ2568" s="77"/>
      <c r="HSK2568" s="77"/>
      <c r="HSL2568" s="77"/>
      <c r="HSM2568" s="77"/>
      <c r="HSN2568" s="77"/>
      <c r="HSO2568" s="77"/>
      <c r="HSP2568" s="77"/>
      <c r="HSQ2568" s="77"/>
      <c r="HSR2568" s="77"/>
      <c r="HSS2568" s="77"/>
      <c r="HST2568" s="77"/>
      <c r="HSU2568" s="77"/>
      <c r="HSV2568" s="77"/>
      <c r="HSW2568" s="77"/>
      <c r="HSX2568" s="77"/>
      <c r="HSY2568" s="77"/>
      <c r="HSZ2568" s="77"/>
      <c r="HTA2568" s="77"/>
      <c r="HTB2568" s="77"/>
      <c r="HTC2568" s="77"/>
      <c r="HTD2568" s="77"/>
      <c r="HTE2568" s="77"/>
      <c r="HTF2568" s="77"/>
      <c r="HTG2568" s="77"/>
      <c r="HTH2568" s="77"/>
      <c r="HTI2568" s="77"/>
      <c r="HTJ2568" s="77"/>
      <c r="HTK2568" s="77"/>
      <c r="HTL2568" s="77"/>
      <c r="HTM2568" s="77"/>
      <c r="HTN2568" s="77"/>
      <c r="HTO2568" s="77"/>
      <c r="HTP2568" s="77"/>
      <c r="HTQ2568" s="77"/>
      <c r="HTR2568" s="77"/>
      <c r="HTS2568" s="77"/>
      <c r="HTT2568" s="77"/>
      <c r="HTU2568" s="77"/>
      <c r="HTV2568" s="77"/>
      <c r="HTW2568" s="77"/>
      <c r="HTX2568" s="77"/>
      <c r="HTY2568" s="77"/>
      <c r="HTZ2568" s="77"/>
      <c r="HUA2568" s="77"/>
      <c r="HUB2568" s="77"/>
      <c r="HUC2568" s="77"/>
      <c r="HUD2568" s="77"/>
      <c r="HUE2568" s="77"/>
      <c r="HUF2568" s="77"/>
      <c r="HUG2568" s="77"/>
      <c r="HUH2568" s="77"/>
      <c r="HUI2568" s="77"/>
      <c r="HUJ2568" s="77"/>
      <c r="HUK2568" s="77"/>
      <c r="HUL2568" s="77"/>
      <c r="HUM2568" s="77"/>
      <c r="HUN2568" s="77"/>
      <c r="HUO2568" s="77"/>
      <c r="HUP2568" s="77"/>
      <c r="HUQ2568" s="77"/>
      <c r="HUR2568" s="77"/>
      <c r="HUS2568" s="77"/>
      <c r="HUT2568" s="77"/>
      <c r="HUU2568" s="77"/>
      <c r="HUV2568" s="77"/>
      <c r="HUW2568" s="77"/>
      <c r="HUX2568" s="77"/>
      <c r="HUY2568" s="77"/>
      <c r="HUZ2568" s="77"/>
      <c r="HVA2568" s="77"/>
      <c r="HVB2568" s="77"/>
      <c r="HVC2568" s="77"/>
      <c r="HVD2568" s="77"/>
      <c r="HVE2568" s="77"/>
      <c r="HVF2568" s="77"/>
      <c r="HVG2568" s="77"/>
      <c r="HVH2568" s="77"/>
      <c r="HVI2568" s="77"/>
      <c r="HVJ2568" s="77"/>
      <c r="HVK2568" s="77"/>
      <c r="HVL2568" s="77"/>
      <c r="HVM2568" s="77"/>
      <c r="HVN2568" s="77"/>
      <c r="HVO2568" s="77"/>
      <c r="HVP2568" s="77"/>
      <c r="HVQ2568" s="77"/>
      <c r="HVR2568" s="77"/>
      <c r="HVS2568" s="77"/>
      <c r="HVT2568" s="77"/>
      <c r="HVU2568" s="77"/>
      <c r="HVV2568" s="77"/>
      <c r="HVW2568" s="77"/>
      <c r="HVX2568" s="77"/>
      <c r="HVY2568" s="77"/>
      <c r="HVZ2568" s="77"/>
      <c r="HWA2568" s="77"/>
      <c r="HWB2568" s="77"/>
      <c r="HWC2568" s="77"/>
      <c r="HWD2568" s="77"/>
      <c r="HWE2568" s="77"/>
      <c r="HWF2568" s="77"/>
      <c r="HWG2568" s="77"/>
      <c r="HWH2568" s="77"/>
      <c r="HWI2568" s="77"/>
      <c r="HWJ2568" s="77"/>
      <c r="HWK2568" s="77"/>
      <c r="HWL2568" s="77"/>
      <c r="HWM2568" s="77"/>
      <c r="HWN2568" s="77"/>
      <c r="HWO2568" s="77"/>
      <c r="HWP2568" s="77"/>
      <c r="HWQ2568" s="77"/>
      <c r="HWR2568" s="77"/>
      <c r="HWS2568" s="77"/>
      <c r="HWT2568" s="77"/>
      <c r="HWU2568" s="77"/>
      <c r="HWV2568" s="77"/>
      <c r="HWW2568" s="77"/>
      <c r="HWX2568" s="77"/>
      <c r="HWY2568" s="77"/>
      <c r="HWZ2568" s="77"/>
      <c r="HXA2568" s="77"/>
      <c r="HXB2568" s="77"/>
      <c r="HXC2568" s="77"/>
      <c r="HXD2568" s="77"/>
      <c r="HXE2568" s="77"/>
      <c r="HXF2568" s="77"/>
      <c r="HXG2568" s="77"/>
      <c r="HXH2568" s="77"/>
      <c r="HXI2568" s="77"/>
      <c r="HXJ2568" s="77"/>
      <c r="HXK2568" s="77"/>
      <c r="HXL2568" s="77"/>
      <c r="HXM2568" s="77"/>
      <c r="HXN2568" s="77"/>
      <c r="HXO2568" s="77"/>
      <c r="HXP2568" s="77"/>
      <c r="HXQ2568" s="77"/>
      <c r="HXR2568" s="77"/>
      <c r="HXS2568" s="77"/>
      <c r="HXT2568" s="77"/>
      <c r="HXU2568" s="77"/>
      <c r="HXV2568" s="77"/>
      <c r="HXW2568" s="77"/>
      <c r="HXX2568" s="77"/>
      <c r="HXY2568" s="77"/>
      <c r="HXZ2568" s="77"/>
      <c r="HYA2568" s="77"/>
      <c r="HYB2568" s="77"/>
      <c r="HYC2568" s="77"/>
      <c r="HYD2568" s="77"/>
      <c r="HYE2568" s="77"/>
      <c r="HYF2568" s="77"/>
      <c r="HYG2568" s="77"/>
      <c r="HYH2568" s="77"/>
      <c r="HYI2568" s="77"/>
      <c r="HYJ2568" s="77"/>
      <c r="HYK2568" s="77"/>
      <c r="HYL2568" s="77"/>
      <c r="HYM2568" s="77"/>
      <c r="HYN2568" s="77"/>
      <c r="HYO2568" s="77"/>
      <c r="HYP2568" s="77"/>
      <c r="HYQ2568" s="77"/>
      <c r="HYR2568" s="77"/>
      <c r="HYS2568" s="77"/>
      <c r="HYT2568" s="77"/>
      <c r="HYU2568" s="77"/>
      <c r="HYV2568" s="77"/>
      <c r="HYW2568" s="77"/>
      <c r="HYX2568" s="77"/>
      <c r="HYY2568" s="77"/>
      <c r="HYZ2568" s="77"/>
      <c r="HZA2568" s="77"/>
      <c r="HZB2568" s="77"/>
      <c r="HZC2568" s="77"/>
      <c r="HZD2568" s="77"/>
      <c r="HZE2568" s="77"/>
      <c r="HZF2568" s="77"/>
      <c r="HZG2568" s="77"/>
      <c r="HZH2568" s="77"/>
      <c r="HZI2568" s="77"/>
      <c r="HZJ2568" s="77"/>
      <c r="HZK2568" s="77"/>
      <c r="HZL2568" s="77"/>
      <c r="HZM2568" s="77"/>
      <c r="HZN2568" s="77"/>
      <c r="HZO2568" s="77"/>
      <c r="HZP2568" s="77"/>
      <c r="HZQ2568" s="77"/>
      <c r="HZR2568" s="77"/>
      <c r="HZS2568" s="77"/>
      <c r="HZT2568" s="77"/>
      <c r="HZU2568" s="77"/>
      <c r="HZV2568" s="77"/>
      <c r="HZW2568" s="77"/>
      <c r="HZX2568" s="77"/>
      <c r="HZY2568" s="77"/>
      <c r="HZZ2568" s="77"/>
      <c r="IAA2568" s="77"/>
      <c r="IAB2568" s="77"/>
      <c r="IAC2568" s="77"/>
      <c r="IAD2568" s="77"/>
      <c r="IAE2568" s="77"/>
      <c r="IAF2568" s="77"/>
      <c r="IAG2568" s="77"/>
      <c r="IAH2568" s="77"/>
      <c r="IAI2568" s="77"/>
      <c r="IAJ2568" s="77"/>
      <c r="IAK2568" s="77"/>
      <c r="IAL2568" s="77"/>
      <c r="IAM2568" s="77"/>
      <c r="IAN2568" s="77"/>
      <c r="IAO2568" s="77"/>
      <c r="IAP2568" s="77"/>
      <c r="IAQ2568" s="77"/>
      <c r="IAR2568" s="77"/>
      <c r="IAS2568" s="77"/>
      <c r="IAT2568" s="77"/>
      <c r="IAU2568" s="77"/>
      <c r="IAV2568" s="77"/>
      <c r="IAW2568" s="77"/>
      <c r="IAX2568" s="77"/>
      <c r="IAY2568" s="77"/>
      <c r="IAZ2568" s="77"/>
      <c r="IBA2568" s="77"/>
      <c r="IBB2568" s="77"/>
      <c r="IBC2568" s="77"/>
      <c r="IBD2568" s="77"/>
      <c r="IBE2568" s="77"/>
      <c r="IBF2568" s="77"/>
      <c r="IBG2568" s="77"/>
      <c r="IBH2568" s="77"/>
      <c r="IBI2568" s="77"/>
      <c r="IBJ2568" s="77"/>
      <c r="IBK2568" s="77"/>
      <c r="IBL2568" s="77"/>
      <c r="IBM2568" s="77"/>
      <c r="IBN2568" s="77"/>
      <c r="IBO2568" s="77"/>
      <c r="IBP2568" s="77"/>
      <c r="IBQ2568" s="77"/>
      <c r="IBR2568" s="77"/>
      <c r="IBS2568" s="77"/>
      <c r="IBT2568" s="77"/>
      <c r="IBU2568" s="77"/>
      <c r="IBV2568" s="77"/>
      <c r="IBW2568" s="77"/>
      <c r="IBX2568" s="77"/>
      <c r="IBY2568" s="77"/>
      <c r="IBZ2568" s="77"/>
      <c r="ICA2568" s="77"/>
      <c r="ICB2568" s="77"/>
      <c r="ICC2568" s="77"/>
      <c r="ICD2568" s="77"/>
      <c r="ICE2568" s="77"/>
      <c r="ICF2568" s="77"/>
      <c r="ICG2568" s="77"/>
      <c r="ICH2568" s="77"/>
      <c r="ICI2568" s="77"/>
      <c r="ICJ2568" s="77"/>
      <c r="ICK2568" s="77"/>
      <c r="ICL2568" s="77"/>
      <c r="ICM2568" s="77"/>
      <c r="ICN2568" s="77"/>
      <c r="ICO2568" s="77"/>
      <c r="ICP2568" s="77"/>
      <c r="ICQ2568" s="77"/>
      <c r="ICR2568" s="77"/>
      <c r="ICS2568" s="77"/>
      <c r="ICT2568" s="77"/>
      <c r="ICU2568" s="77"/>
      <c r="ICV2568" s="77"/>
      <c r="ICW2568" s="77"/>
      <c r="ICX2568" s="77"/>
      <c r="ICY2568" s="77"/>
      <c r="ICZ2568" s="77"/>
      <c r="IDA2568" s="77"/>
      <c r="IDB2568" s="77"/>
      <c r="IDC2568" s="77"/>
      <c r="IDD2568" s="77"/>
      <c r="IDE2568" s="77"/>
      <c r="IDF2568" s="77"/>
      <c r="IDG2568" s="77"/>
      <c r="IDH2568" s="77"/>
      <c r="IDI2568" s="77"/>
      <c r="IDJ2568" s="77"/>
      <c r="IDK2568" s="77"/>
      <c r="IDL2568" s="77"/>
      <c r="IDM2568" s="77"/>
      <c r="IDN2568" s="77"/>
      <c r="IDO2568" s="77"/>
      <c r="IDP2568" s="77"/>
      <c r="IDQ2568" s="77"/>
      <c r="IDR2568" s="77"/>
      <c r="IDS2568" s="77"/>
      <c r="IDT2568" s="77"/>
      <c r="IDU2568" s="77"/>
      <c r="IDV2568" s="77"/>
      <c r="IDW2568" s="77"/>
      <c r="IDX2568" s="77"/>
      <c r="IDY2568" s="77"/>
      <c r="IDZ2568" s="77"/>
      <c r="IEA2568" s="77"/>
      <c r="IEB2568" s="77"/>
      <c r="IEC2568" s="77"/>
      <c r="IED2568" s="77"/>
      <c r="IEE2568" s="77"/>
      <c r="IEF2568" s="77"/>
      <c r="IEG2568" s="77"/>
      <c r="IEH2568" s="77"/>
      <c r="IEI2568" s="77"/>
      <c r="IEJ2568" s="77"/>
      <c r="IEK2568" s="77"/>
      <c r="IEL2568" s="77"/>
      <c r="IEM2568" s="77"/>
      <c r="IEN2568" s="77"/>
      <c r="IEO2568" s="77"/>
      <c r="IEP2568" s="77"/>
      <c r="IEQ2568" s="77"/>
      <c r="IER2568" s="77"/>
      <c r="IES2568" s="77"/>
      <c r="IET2568" s="77"/>
      <c r="IEU2568" s="77"/>
      <c r="IEV2568" s="77"/>
      <c r="IEW2568" s="77"/>
      <c r="IEX2568" s="77"/>
      <c r="IEY2568" s="77"/>
      <c r="IEZ2568" s="77"/>
      <c r="IFA2568" s="77"/>
      <c r="IFB2568" s="77"/>
      <c r="IFC2568" s="77"/>
      <c r="IFD2568" s="77"/>
      <c r="IFE2568" s="77"/>
      <c r="IFF2568" s="77"/>
      <c r="IFG2568" s="77"/>
      <c r="IFH2568" s="77"/>
      <c r="IFI2568" s="77"/>
      <c r="IFJ2568" s="77"/>
      <c r="IFK2568" s="77"/>
      <c r="IFL2568" s="77"/>
      <c r="IFM2568" s="77"/>
      <c r="IFN2568" s="77"/>
      <c r="IFO2568" s="77"/>
      <c r="IFP2568" s="77"/>
      <c r="IFQ2568" s="77"/>
      <c r="IFR2568" s="77"/>
      <c r="IFS2568" s="77"/>
      <c r="IFT2568" s="77"/>
      <c r="IFU2568" s="77"/>
      <c r="IFV2568" s="77"/>
      <c r="IFW2568" s="77"/>
      <c r="IFX2568" s="77"/>
      <c r="IFY2568" s="77"/>
      <c r="IFZ2568" s="77"/>
      <c r="IGA2568" s="77"/>
      <c r="IGB2568" s="77"/>
      <c r="IGC2568" s="77"/>
      <c r="IGD2568" s="77"/>
      <c r="IGE2568" s="77"/>
      <c r="IGF2568" s="77"/>
      <c r="IGG2568" s="77"/>
      <c r="IGH2568" s="77"/>
      <c r="IGI2568" s="77"/>
      <c r="IGJ2568" s="77"/>
      <c r="IGK2568" s="77"/>
      <c r="IGL2568" s="77"/>
      <c r="IGM2568" s="77"/>
      <c r="IGN2568" s="77"/>
      <c r="IGO2568" s="77"/>
      <c r="IGP2568" s="77"/>
      <c r="IGQ2568" s="77"/>
      <c r="IGR2568" s="77"/>
      <c r="IGS2568" s="77"/>
      <c r="IGT2568" s="77"/>
      <c r="IGU2568" s="77"/>
      <c r="IGV2568" s="77"/>
      <c r="IGW2568" s="77"/>
      <c r="IGX2568" s="77"/>
      <c r="IGY2568" s="77"/>
      <c r="IGZ2568" s="77"/>
      <c r="IHA2568" s="77"/>
      <c r="IHB2568" s="77"/>
      <c r="IHC2568" s="77"/>
      <c r="IHD2568" s="77"/>
      <c r="IHE2568" s="77"/>
      <c r="IHF2568" s="77"/>
      <c r="IHG2568" s="77"/>
      <c r="IHH2568" s="77"/>
      <c r="IHI2568" s="77"/>
      <c r="IHJ2568" s="77"/>
      <c r="IHK2568" s="77"/>
      <c r="IHL2568" s="77"/>
      <c r="IHM2568" s="77"/>
      <c r="IHN2568" s="77"/>
      <c r="IHO2568" s="77"/>
      <c r="IHP2568" s="77"/>
      <c r="IHQ2568" s="77"/>
      <c r="IHR2568" s="77"/>
      <c r="IHS2568" s="77"/>
      <c r="IHT2568" s="77"/>
      <c r="IHU2568" s="77"/>
      <c r="IHV2568" s="77"/>
      <c r="IHW2568" s="77"/>
      <c r="IHX2568" s="77"/>
      <c r="IHY2568" s="77"/>
      <c r="IHZ2568" s="77"/>
      <c r="IIA2568" s="77"/>
      <c r="IIB2568" s="77"/>
      <c r="IIC2568" s="77"/>
      <c r="IID2568" s="77"/>
      <c r="IIE2568" s="77"/>
      <c r="IIF2568" s="77"/>
      <c r="IIG2568" s="77"/>
      <c r="IIH2568" s="77"/>
      <c r="III2568" s="77"/>
      <c r="IIJ2568" s="77"/>
      <c r="IIK2568" s="77"/>
      <c r="IIL2568" s="77"/>
      <c r="IIM2568" s="77"/>
      <c r="IIN2568" s="77"/>
      <c r="IIO2568" s="77"/>
      <c r="IIP2568" s="77"/>
      <c r="IIQ2568" s="77"/>
      <c r="IIR2568" s="77"/>
      <c r="IIS2568" s="77"/>
      <c r="IIT2568" s="77"/>
      <c r="IIU2568" s="77"/>
      <c r="IIV2568" s="77"/>
      <c r="IIW2568" s="77"/>
      <c r="IIX2568" s="77"/>
      <c r="IIY2568" s="77"/>
      <c r="IIZ2568" s="77"/>
      <c r="IJA2568" s="77"/>
      <c r="IJB2568" s="77"/>
      <c r="IJC2568" s="77"/>
      <c r="IJD2568" s="77"/>
      <c r="IJE2568" s="77"/>
      <c r="IJF2568" s="77"/>
      <c r="IJG2568" s="77"/>
      <c r="IJH2568" s="77"/>
      <c r="IJI2568" s="77"/>
      <c r="IJJ2568" s="77"/>
      <c r="IJK2568" s="77"/>
      <c r="IJL2568" s="77"/>
      <c r="IJM2568" s="77"/>
      <c r="IJN2568" s="77"/>
      <c r="IJO2568" s="77"/>
      <c r="IJP2568" s="77"/>
      <c r="IJQ2568" s="77"/>
      <c r="IJR2568" s="77"/>
      <c r="IJS2568" s="77"/>
      <c r="IJT2568" s="77"/>
      <c r="IJU2568" s="77"/>
      <c r="IJV2568" s="77"/>
      <c r="IJW2568" s="77"/>
      <c r="IJX2568" s="77"/>
      <c r="IJY2568" s="77"/>
      <c r="IJZ2568" s="77"/>
      <c r="IKA2568" s="77"/>
      <c r="IKB2568" s="77"/>
      <c r="IKC2568" s="77"/>
      <c r="IKD2568" s="77"/>
      <c r="IKE2568" s="77"/>
      <c r="IKF2568" s="77"/>
      <c r="IKG2568" s="77"/>
      <c r="IKH2568" s="77"/>
      <c r="IKI2568" s="77"/>
      <c r="IKJ2568" s="77"/>
      <c r="IKK2568" s="77"/>
      <c r="IKL2568" s="77"/>
      <c r="IKM2568" s="77"/>
      <c r="IKN2568" s="77"/>
      <c r="IKO2568" s="77"/>
      <c r="IKP2568" s="77"/>
      <c r="IKQ2568" s="77"/>
      <c r="IKR2568" s="77"/>
      <c r="IKS2568" s="77"/>
      <c r="IKT2568" s="77"/>
      <c r="IKU2568" s="77"/>
      <c r="IKV2568" s="77"/>
      <c r="IKW2568" s="77"/>
      <c r="IKX2568" s="77"/>
      <c r="IKY2568" s="77"/>
      <c r="IKZ2568" s="77"/>
      <c r="ILA2568" s="77"/>
      <c r="ILB2568" s="77"/>
      <c r="ILC2568" s="77"/>
      <c r="ILD2568" s="77"/>
      <c r="ILE2568" s="77"/>
      <c r="ILF2568" s="77"/>
      <c r="ILG2568" s="77"/>
      <c r="ILH2568" s="77"/>
      <c r="ILI2568" s="77"/>
      <c r="ILJ2568" s="77"/>
      <c r="ILK2568" s="77"/>
      <c r="ILL2568" s="77"/>
      <c r="ILM2568" s="77"/>
      <c r="ILN2568" s="77"/>
      <c r="ILO2568" s="77"/>
      <c r="ILP2568" s="77"/>
      <c r="ILQ2568" s="77"/>
      <c r="ILR2568" s="77"/>
      <c r="ILS2568" s="77"/>
      <c r="ILT2568" s="77"/>
      <c r="ILU2568" s="77"/>
      <c r="ILV2568" s="77"/>
      <c r="ILW2568" s="77"/>
      <c r="ILX2568" s="77"/>
      <c r="ILY2568" s="77"/>
      <c r="ILZ2568" s="77"/>
      <c r="IMA2568" s="77"/>
      <c r="IMB2568" s="77"/>
      <c r="IMC2568" s="77"/>
      <c r="IMD2568" s="77"/>
      <c r="IME2568" s="77"/>
      <c r="IMF2568" s="77"/>
      <c r="IMG2568" s="77"/>
      <c r="IMH2568" s="77"/>
      <c r="IMI2568" s="77"/>
      <c r="IMJ2568" s="77"/>
      <c r="IMK2568" s="77"/>
      <c r="IML2568" s="77"/>
      <c r="IMM2568" s="77"/>
      <c r="IMN2568" s="77"/>
      <c r="IMO2568" s="77"/>
      <c r="IMP2568" s="77"/>
      <c r="IMQ2568" s="77"/>
      <c r="IMR2568" s="77"/>
      <c r="IMS2568" s="77"/>
      <c r="IMT2568" s="77"/>
      <c r="IMU2568" s="77"/>
      <c r="IMV2568" s="77"/>
      <c r="IMW2568" s="77"/>
      <c r="IMX2568" s="77"/>
      <c r="IMY2568" s="77"/>
      <c r="IMZ2568" s="77"/>
      <c r="INA2568" s="77"/>
      <c r="INB2568" s="77"/>
      <c r="INC2568" s="77"/>
      <c r="IND2568" s="77"/>
      <c r="INE2568" s="77"/>
      <c r="INF2568" s="77"/>
      <c r="ING2568" s="77"/>
      <c r="INH2568" s="77"/>
      <c r="INI2568" s="77"/>
      <c r="INJ2568" s="77"/>
      <c r="INK2568" s="77"/>
      <c r="INL2568" s="77"/>
      <c r="INM2568" s="77"/>
      <c r="INN2568" s="77"/>
      <c r="INO2568" s="77"/>
      <c r="INP2568" s="77"/>
      <c r="INQ2568" s="77"/>
      <c r="INR2568" s="77"/>
      <c r="INS2568" s="77"/>
      <c r="INT2568" s="77"/>
      <c r="INU2568" s="77"/>
      <c r="INV2568" s="77"/>
      <c r="INW2568" s="77"/>
      <c r="INX2568" s="77"/>
      <c r="INY2568" s="77"/>
      <c r="INZ2568" s="77"/>
      <c r="IOA2568" s="77"/>
      <c r="IOB2568" s="77"/>
      <c r="IOC2568" s="77"/>
      <c r="IOD2568" s="77"/>
      <c r="IOE2568" s="77"/>
      <c r="IOF2568" s="77"/>
      <c r="IOG2568" s="77"/>
      <c r="IOH2568" s="77"/>
      <c r="IOI2568" s="77"/>
      <c r="IOJ2568" s="77"/>
      <c r="IOK2568" s="77"/>
      <c r="IOL2568" s="77"/>
      <c r="IOM2568" s="77"/>
      <c r="ION2568" s="77"/>
      <c r="IOO2568" s="77"/>
      <c r="IOP2568" s="77"/>
      <c r="IOQ2568" s="77"/>
      <c r="IOR2568" s="77"/>
      <c r="IOS2568" s="77"/>
      <c r="IOT2568" s="77"/>
      <c r="IOU2568" s="77"/>
      <c r="IOV2568" s="77"/>
      <c r="IOW2568" s="77"/>
      <c r="IOX2568" s="77"/>
      <c r="IOY2568" s="77"/>
      <c r="IOZ2568" s="77"/>
      <c r="IPA2568" s="77"/>
      <c r="IPB2568" s="77"/>
      <c r="IPC2568" s="77"/>
      <c r="IPD2568" s="77"/>
      <c r="IPE2568" s="77"/>
      <c r="IPF2568" s="77"/>
      <c r="IPG2568" s="77"/>
      <c r="IPH2568" s="77"/>
      <c r="IPI2568" s="77"/>
      <c r="IPJ2568" s="77"/>
      <c r="IPK2568" s="77"/>
      <c r="IPL2568" s="77"/>
      <c r="IPM2568" s="77"/>
      <c r="IPN2568" s="77"/>
      <c r="IPO2568" s="77"/>
      <c r="IPP2568" s="77"/>
      <c r="IPQ2568" s="77"/>
      <c r="IPR2568" s="77"/>
      <c r="IPS2568" s="77"/>
      <c r="IPT2568" s="77"/>
      <c r="IPU2568" s="77"/>
      <c r="IPV2568" s="77"/>
      <c r="IPW2568" s="77"/>
      <c r="IPX2568" s="77"/>
      <c r="IPY2568" s="77"/>
      <c r="IPZ2568" s="77"/>
      <c r="IQA2568" s="77"/>
      <c r="IQB2568" s="77"/>
      <c r="IQC2568" s="77"/>
      <c r="IQD2568" s="77"/>
      <c r="IQE2568" s="77"/>
      <c r="IQF2568" s="77"/>
      <c r="IQG2568" s="77"/>
      <c r="IQH2568" s="77"/>
      <c r="IQI2568" s="77"/>
      <c r="IQJ2568" s="77"/>
      <c r="IQK2568" s="77"/>
      <c r="IQL2568" s="77"/>
      <c r="IQM2568" s="77"/>
      <c r="IQN2568" s="77"/>
      <c r="IQO2568" s="77"/>
      <c r="IQP2568" s="77"/>
      <c r="IQQ2568" s="77"/>
      <c r="IQR2568" s="77"/>
      <c r="IQS2568" s="77"/>
      <c r="IQT2568" s="77"/>
      <c r="IQU2568" s="77"/>
      <c r="IQV2568" s="77"/>
      <c r="IQW2568" s="77"/>
      <c r="IQX2568" s="77"/>
      <c r="IQY2568" s="77"/>
      <c r="IQZ2568" s="77"/>
      <c r="IRA2568" s="77"/>
      <c r="IRB2568" s="77"/>
      <c r="IRC2568" s="77"/>
      <c r="IRD2568" s="77"/>
      <c r="IRE2568" s="77"/>
      <c r="IRF2568" s="77"/>
      <c r="IRG2568" s="77"/>
      <c r="IRH2568" s="77"/>
      <c r="IRI2568" s="77"/>
      <c r="IRJ2568" s="77"/>
      <c r="IRK2568" s="77"/>
      <c r="IRL2568" s="77"/>
      <c r="IRM2568" s="77"/>
      <c r="IRN2568" s="77"/>
      <c r="IRO2568" s="77"/>
      <c r="IRP2568" s="77"/>
      <c r="IRQ2568" s="77"/>
      <c r="IRR2568" s="77"/>
      <c r="IRS2568" s="77"/>
      <c r="IRT2568" s="77"/>
      <c r="IRU2568" s="77"/>
      <c r="IRV2568" s="77"/>
      <c r="IRW2568" s="77"/>
      <c r="IRX2568" s="77"/>
      <c r="IRY2568" s="77"/>
      <c r="IRZ2568" s="77"/>
      <c r="ISA2568" s="77"/>
      <c r="ISB2568" s="77"/>
      <c r="ISC2568" s="77"/>
      <c r="ISD2568" s="77"/>
      <c r="ISE2568" s="77"/>
      <c r="ISF2568" s="77"/>
      <c r="ISG2568" s="77"/>
      <c r="ISH2568" s="77"/>
      <c r="ISI2568" s="77"/>
      <c r="ISJ2568" s="77"/>
      <c r="ISK2568" s="77"/>
      <c r="ISL2568" s="77"/>
      <c r="ISM2568" s="77"/>
      <c r="ISN2568" s="77"/>
      <c r="ISO2568" s="77"/>
      <c r="ISP2568" s="77"/>
      <c r="ISQ2568" s="77"/>
      <c r="ISR2568" s="77"/>
      <c r="ISS2568" s="77"/>
      <c r="IST2568" s="77"/>
      <c r="ISU2568" s="77"/>
      <c r="ISV2568" s="77"/>
      <c r="ISW2568" s="77"/>
      <c r="ISX2568" s="77"/>
      <c r="ISY2568" s="77"/>
      <c r="ISZ2568" s="77"/>
      <c r="ITA2568" s="77"/>
      <c r="ITB2568" s="77"/>
      <c r="ITC2568" s="77"/>
      <c r="ITD2568" s="77"/>
      <c r="ITE2568" s="77"/>
      <c r="ITF2568" s="77"/>
      <c r="ITG2568" s="77"/>
      <c r="ITH2568" s="77"/>
      <c r="ITI2568" s="77"/>
      <c r="ITJ2568" s="77"/>
      <c r="ITK2568" s="77"/>
      <c r="ITL2568" s="77"/>
      <c r="ITM2568" s="77"/>
      <c r="ITN2568" s="77"/>
      <c r="ITO2568" s="77"/>
      <c r="ITP2568" s="77"/>
      <c r="ITQ2568" s="77"/>
      <c r="ITR2568" s="77"/>
      <c r="ITS2568" s="77"/>
      <c r="ITT2568" s="77"/>
      <c r="ITU2568" s="77"/>
      <c r="ITV2568" s="77"/>
      <c r="ITW2568" s="77"/>
      <c r="ITX2568" s="77"/>
      <c r="ITY2568" s="77"/>
      <c r="ITZ2568" s="77"/>
      <c r="IUA2568" s="77"/>
      <c r="IUB2568" s="77"/>
      <c r="IUC2568" s="77"/>
      <c r="IUD2568" s="77"/>
      <c r="IUE2568" s="77"/>
      <c r="IUF2568" s="77"/>
      <c r="IUG2568" s="77"/>
      <c r="IUH2568" s="77"/>
      <c r="IUI2568" s="77"/>
      <c r="IUJ2568" s="77"/>
      <c r="IUK2568" s="77"/>
      <c r="IUL2568" s="77"/>
      <c r="IUM2568" s="77"/>
      <c r="IUN2568" s="77"/>
      <c r="IUO2568" s="77"/>
      <c r="IUP2568" s="77"/>
      <c r="IUQ2568" s="77"/>
      <c r="IUR2568" s="77"/>
      <c r="IUS2568" s="77"/>
      <c r="IUT2568" s="77"/>
      <c r="IUU2568" s="77"/>
      <c r="IUV2568" s="77"/>
      <c r="IUW2568" s="77"/>
      <c r="IUX2568" s="77"/>
      <c r="IUY2568" s="77"/>
      <c r="IUZ2568" s="77"/>
      <c r="IVA2568" s="77"/>
      <c r="IVB2568" s="77"/>
      <c r="IVC2568" s="77"/>
      <c r="IVD2568" s="77"/>
      <c r="IVE2568" s="77"/>
      <c r="IVF2568" s="77"/>
      <c r="IVG2568" s="77"/>
      <c r="IVH2568" s="77"/>
      <c r="IVI2568" s="77"/>
      <c r="IVJ2568" s="77"/>
      <c r="IVK2568" s="77"/>
      <c r="IVL2568" s="77"/>
      <c r="IVM2568" s="77"/>
      <c r="IVN2568" s="77"/>
      <c r="IVO2568" s="77"/>
      <c r="IVP2568" s="77"/>
      <c r="IVQ2568" s="77"/>
      <c r="IVR2568" s="77"/>
      <c r="IVS2568" s="77"/>
      <c r="IVT2568" s="77"/>
      <c r="IVU2568" s="77"/>
      <c r="IVV2568" s="77"/>
      <c r="IVW2568" s="77"/>
      <c r="IVX2568" s="77"/>
      <c r="IVY2568" s="77"/>
      <c r="IVZ2568" s="77"/>
      <c r="IWA2568" s="77"/>
      <c r="IWB2568" s="77"/>
      <c r="IWC2568" s="77"/>
      <c r="IWD2568" s="77"/>
      <c r="IWE2568" s="77"/>
      <c r="IWF2568" s="77"/>
      <c r="IWG2568" s="77"/>
      <c r="IWH2568" s="77"/>
      <c r="IWI2568" s="77"/>
      <c r="IWJ2568" s="77"/>
      <c r="IWK2568" s="77"/>
      <c r="IWL2568" s="77"/>
      <c r="IWM2568" s="77"/>
      <c r="IWN2568" s="77"/>
      <c r="IWO2568" s="77"/>
      <c r="IWP2568" s="77"/>
      <c r="IWQ2568" s="77"/>
      <c r="IWR2568" s="77"/>
      <c r="IWS2568" s="77"/>
      <c r="IWT2568" s="77"/>
      <c r="IWU2568" s="77"/>
      <c r="IWV2568" s="77"/>
      <c r="IWW2568" s="77"/>
      <c r="IWX2568" s="77"/>
      <c r="IWY2568" s="77"/>
      <c r="IWZ2568" s="77"/>
      <c r="IXA2568" s="77"/>
      <c r="IXB2568" s="77"/>
      <c r="IXC2568" s="77"/>
      <c r="IXD2568" s="77"/>
      <c r="IXE2568" s="77"/>
      <c r="IXF2568" s="77"/>
      <c r="IXG2568" s="77"/>
      <c r="IXH2568" s="77"/>
      <c r="IXI2568" s="77"/>
      <c r="IXJ2568" s="77"/>
      <c r="IXK2568" s="77"/>
      <c r="IXL2568" s="77"/>
      <c r="IXM2568" s="77"/>
      <c r="IXN2568" s="77"/>
      <c r="IXO2568" s="77"/>
      <c r="IXP2568" s="77"/>
      <c r="IXQ2568" s="77"/>
      <c r="IXR2568" s="77"/>
      <c r="IXS2568" s="77"/>
      <c r="IXT2568" s="77"/>
      <c r="IXU2568" s="77"/>
      <c r="IXV2568" s="77"/>
      <c r="IXW2568" s="77"/>
      <c r="IXX2568" s="77"/>
      <c r="IXY2568" s="77"/>
      <c r="IXZ2568" s="77"/>
      <c r="IYA2568" s="77"/>
      <c r="IYB2568" s="77"/>
      <c r="IYC2568" s="77"/>
      <c r="IYD2568" s="77"/>
      <c r="IYE2568" s="77"/>
      <c r="IYF2568" s="77"/>
      <c r="IYG2568" s="77"/>
      <c r="IYH2568" s="77"/>
      <c r="IYI2568" s="77"/>
      <c r="IYJ2568" s="77"/>
      <c r="IYK2568" s="77"/>
      <c r="IYL2568" s="77"/>
      <c r="IYM2568" s="77"/>
      <c r="IYN2568" s="77"/>
      <c r="IYO2568" s="77"/>
      <c r="IYP2568" s="77"/>
      <c r="IYQ2568" s="77"/>
      <c r="IYR2568" s="77"/>
      <c r="IYS2568" s="77"/>
      <c r="IYT2568" s="77"/>
      <c r="IYU2568" s="77"/>
      <c r="IYV2568" s="77"/>
      <c r="IYW2568" s="77"/>
      <c r="IYX2568" s="77"/>
      <c r="IYY2568" s="77"/>
      <c r="IYZ2568" s="77"/>
      <c r="IZA2568" s="77"/>
      <c r="IZB2568" s="77"/>
      <c r="IZC2568" s="77"/>
      <c r="IZD2568" s="77"/>
      <c r="IZE2568" s="77"/>
      <c r="IZF2568" s="77"/>
      <c r="IZG2568" s="77"/>
      <c r="IZH2568" s="77"/>
      <c r="IZI2568" s="77"/>
      <c r="IZJ2568" s="77"/>
      <c r="IZK2568" s="77"/>
      <c r="IZL2568" s="77"/>
      <c r="IZM2568" s="77"/>
      <c r="IZN2568" s="77"/>
      <c r="IZO2568" s="77"/>
      <c r="IZP2568" s="77"/>
      <c r="IZQ2568" s="77"/>
      <c r="IZR2568" s="77"/>
      <c r="IZS2568" s="77"/>
      <c r="IZT2568" s="77"/>
      <c r="IZU2568" s="77"/>
      <c r="IZV2568" s="77"/>
      <c r="IZW2568" s="77"/>
      <c r="IZX2568" s="77"/>
      <c r="IZY2568" s="77"/>
      <c r="IZZ2568" s="77"/>
      <c r="JAA2568" s="77"/>
      <c r="JAB2568" s="77"/>
      <c r="JAC2568" s="77"/>
      <c r="JAD2568" s="77"/>
      <c r="JAE2568" s="77"/>
      <c r="JAF2568" s="77"/>
      <c r="JAG2568" s="77"/>
      <c r="JAH2568" s="77"/>
      <c r="JAI2568" s="77"/>
      <c r="JAJ2568" s="77"/>
      <c r="JAK2568" s="77"/>
      <c r="JAL2568" s="77"/>
      <c r="JAM2568" s="77"/>
      <c r="JAN2568" s="77"/>
      <c r="JAO2568" s="77"/>
      <c r="JAP2568" s="77"/>
      <c r="JAQ2568" s="77"/>
      <c r="JAR2568" s="77"/>
      <c r="JAS2568" s="77"/>
      <c r="JAT2568" s="77"/>
      <c r="JAU2568" s="77"/>
      <c r="JAV2568" s="77"/>
      <c r="JAW2568" s="77"/>
      <c r="JAX2568" s="77"/>
      <c r="JAY2568" s="77"/>
      <c r="JAZ2568" s="77"/>
      <c r="JBA2568" s="77"/>
      <c r="JBB2568" s="77"/>
      <c r="JBC2568" s="77"/>
      <c r="JBD2568" s="77"/>
      <c r="JBE2568" s="77"/>
      <c r="JBF2568" s="77"/>
      <c r="JBG2568" s="77"/>
      <c r="JBH2568" s="77"/>
      <c r="JBI2568" s="77"/>
      <c r="JBJ2568" s="77"/>
      <c r="JBK2568" s="77"/>
      <c r="JBL2568" s="77"/>
      <c r="JBM2568" s="77"/>
      <c r="JBN2568" s="77"/>
      <c r="JBO2568" s="77"/>
      <c r="JBP2568" s="77"/>
      <c r="JBQ2568" s="77"/>
      <c r="JBR2568" s="77"/>
      <c r="JBS2568" s="77"/>
      <c r="JBT2568" s="77"/>
      <c r="JBU2568" s="77"/>
      <c r="JBV2568" s="77"/>
      <c r="JBW2568" s="77"/>
      <c r="JBX2568" s="77"/>
      <c r="JBY2568" s="77"/>
      <c r="JBZ2568" s="77"/>
      <c r="JCA2568" s="77"/>
      <c r="JCB2568" s="77"/>
      <c r="JCC2568" s="77"/>
      <c r="JCD2568" s="77"/>
      <c r="JCE2568" s="77"/>
      <c r="JCF2568" s="77"/>
      <c r="JCG2568" s="77"/>
      <c r="JCH2568" s="77"/>
      <c r="JCI2568" s="77"/>
      <c r="JCJ2568" s="77"/>
      <c r="JCK2568" s="77"/>
      <c r="JCL2568" s="77"/>
      <c r="JCM2568" s="77"/>
      <c r="JCN2568" s="77"/>
      <c r="JCO2568" s="77"/>
      <c r="JCP2568" s="77"/>
      <c r="JCQ2568" s="77"/>
      <c r="JCR2568" s="77"/>
      <c r="JCS2568" s="77"/>
      <c r="JCT2568" s="77"/>
      <c r="JCU2568" s="77"/>
      <c r="JCV2568" s="77"/>
      <c r="JCW2568" s="77"/>
      <c r="JCX2568" s="77"/>
      <c r="JCY2568" s="77"/>
      <c r="JCZ2568" s="77"/>
      <c r="JDA2568" s="77"/>
      <c r="JDB2568" s="77"/>
      <c r="JDC2568" s="77"/>
      <c r="JDD2568" s="77"/>
      <c r="JDE2568" s="77"/>
      <c r="JDF2568" s="77"/>
      <c r="JDG2568" s="77"/>
      <c r="JDH2568" s="77"/>
      <c r="JDI2568" s="77"/>
      <c r="JDJ2568" s="77"/>
      <c r="JDK2568" s="77"/>
      <c r="JDL2568" s="77"/>
      <c r="JDM2568" s="77"/>
      <c r="JDN2568" s="77"/>
      <c r="JDO2568" s="77"/>
      <c r="JDP2568" s="77"/>
      <c r="JDQ2568" s="77"/>
      <c r="JDR2568" s="77"/>
      <c r="JDS2568" s="77"/>
      <c r="JDT2568" s="77"/>
      <c r="JDU2568" s="77"/>
      <c r="JDV2568" s="77"/>
      <c r="JDW2568" s="77"/>
      <c r="JDX2568" s="77"/>
      <c r="JDY2568" s="77"/>
      <c r="JDZ2568" s="77"/>
      <c r="JEA2568" s="77"/>
      <c r="JEB2568" s="77"/>
      <c r="JEC2568" s="77"/>
      <c r="JED2568" s="77"/>
      <c r="JEE2568" s="77"/>
      <c r="JEF2568" s="77"/>
      <c r="JEG2568" s="77"/>
      <c r="JEH2568" s="77"/>
      <c r="JEI2568" s="77"/>
      <c r="JEJ2568" s="77"/>
      <c r="JEK2568" s="77"/>
      <c r="JEL2568" s="77"/>
      <c r="JEM2568" s="77"/>
      <c r="JEN2568" s="77"/>
      <c r="JEO2568" s="77"/>
      <c r="JEP2568" s="77"/>
      <c r="JEQ2568" s="77"/>
      <c r="JER2568" s="77"/>
      <c r="JES2568" s="77"/>
      <c r="JET2568" s="77"/>
      <c r="JEU2568" s="77"/>
      <c r="JEV2568" s="77"/>
      <c r="JEW2568" s="77"/>
      <c r="JEX2568" s="77"/>
      <c r="JEY2568" s="77"/>
      <c r="JEZ2568" s="77"/>
      <c r="JFA2568" s="77"/>
      <c r="JFB2568" s="77"/>
      <c r="JFC2568" s="77"/>
      <c r="JFD2568" s="77"/>
      <c r="JFE2568" s="77"/>
      <c r="JFF2568" s="77"/>
      <c r="JFG2568" s="77"/>
      <c r="JFH2568" s="77"/>
      <c r="JFI2568" s="77"/>
      <c r="JFJ2568" s="77"/>
      <c r="JFK2568" s="77"/>
      <c r="JFL2568" s="77"/>
      <c r="JFM2568" s="77"/>
      <c r="JFN2568" s="77"/>
      <c r="JFO2568" s="77"/>
      <c r="JFP2568" s="77"/>
      <c r="JFQ2568" s="77"/>
      <c r="JFR2568" s="77"/>
      <c r="JFS2568" s="77"/>
      <c r="JFT2568" s="77"/>
      <c r="JFU2568" s="77"/>
      <c r="JFV2568" s="77"/>
      <c r="JFW2568" s="77"/>
      <c r="JFX2568" s="77"/>
      <c r="JFY2568" s="77"/>
      <c r="JFZ2568" s="77"/>
      <c r="JGA2568" s="77"/>
      <c r="JGB2568" s="77"/>
      <c r="JGC2568" s="77"/>
      <c r="JGD2568" s="77"/>
      <c r="JGE2568" s="77"/>
      <c r="JGF2568" s="77"/>
      <c r="JGG2568" s="77"/>
      <c r="JGH2568" s="77"/>
      <c r="JGI2568" s="77"/>
      <c r="JGJ2568" s="77"/>
      <c r="JGK2568" s="77"/>
      <c r="JGL2568" s="77"/>
      <c r="JGM2568" s="77"/>
      <c r="JGN2568" s="77"/>
      <c r="JGO2568" s="77"/>
      <c r="JGP2568" s="77"/>
      <c r="JGQ2568" s="77"/>
      <c r="JGR2568" s="77"/>
      <c r="JGS2568" s="77"/>
      <c r="JGT2568" s="77"/>
      <c r="JGU2568" s="77"/>
      <c r="JGV2568" s="77"/>
      <c r="JGW2568" s="77"/>
      <c r="JGX2568" s="77"/>
      <c r="JGY2568" s="77"/>
      <c r="JGZ2568" s="77"/>
      <c r="JHA2568" s="77"/>
      <c r="JHB2568" s="77"/>
      <c r="JHC2568" s="77"/>
      <c r="JHD2568" s="77"/>
      <c r="JHE2568" s="77"/>
      <c r="JHF2568" s="77"/>
      <c r="JHG2568" s="77"/>
      <c r="JHH2568" s="77"/>
      <c r="JHI2568" s="77"/>
      <c r="JHJ2568" s="77"/>
      <c r="JHK2568" s="77"/>
      <c r="JHL2568" s="77"/>
      <c r="JHM2568" s="77"/>
      <c r="JHN2568" s="77"/>
      <c r="JHO2568" s="77"/>
      <c r="JHP2568" s="77"/>
      <c r="JHQ2568" s="77"/>
      <c r="JHR2568" s="77"/>
      <c r="JHS2568" s="77"/>
      <c r="JHT2568" s="77"/>
      <c r="JHU2568" s="77"/>
      <c r="JHV2568" s="77"/>
      <c r="JHW2568" s="77"/>
      <c r="JHX2568" s="77"/>
      <c r="JHY2568" s="77"/>
      <c r="JHZ2568" s="77"/>
      <c r="JIA2568" s="77"/>
      <c r="JIB2568" s="77"/>
      <c r="JIC2568" s="77"/>
      <c r="JID2568" s="77"/>
      <c r="JIE2568" s="77"/>
      <c r="JIF2568" s="77"/>
      <c r="JIG2568" s="77"/>
      <c r="JIH2568" s="77"/>
      <c r="JII2568" s="77"/>
      <c r="JIJ2568" s="77"/>
      <c r="JIK2568" s="77"/>
      <c r="JIL2568" s="77"/>
      <c r="JIM2568" s="77"/>
      <c r="JIN2568" s="77"/>
      <c r="JIO2568" s="77"/>
      <c r="JIP2568" s="77"/>
      <c r="JIQ2568" s="77"/>
      <c r="JIR2568" s="77"/>
      <c r="JIS2568" s="77"/>
      <c r="JIT2568" s="77"/>
      <c r="JIU2568" s="77"/>
      <c r="JIV2568" s="77"/>
      <c r="JIW2568" s="77"/>
      <c r="JIX2568" s="77"/>
      <c r="JIY2568" s="77"/>
      <c r="JIZ2568" s="77"/>
      <c r="JJA2568" s="77"/>
      <c r="JJB2568" s="77"/>
      <c r="JJC2568" s="77"/>
      <c r="JJD2568" s="77"/>
      <c r="JJE2568" s="77"/>
      <c r="JJF2568" s="77"/>
      <c r="JJG2568" s="77"/>
      <c r="JJH2568" s="77"/>
      <c r="JJI2568" s="77"/>
      <c r="JJJ2568" s="77"/>
      <c r="JJK2568" s="77"/>
      <c r="JJL2568" s="77"/>
      <c r="JJM2568" s="77"/>
      <c r="JJN2568" s="77"/>
      <c r="JJO2568" s="77"/>
      <c r="JJP2568" s="77"/>
      <c r="JJQ2568" s="77"/>
      <c r="JJR2568" s="77"/>
      <c r="JJS2568" s="77"/>
      <c r="JJT2568" s="77"/>
      <c r="JJU2568" s="77"/>
      <c r="JJV2568" s="77"/>
      <c r="JJW2568" s="77"/>
      <c r="JJX2568" s="77"/>
      <c r="JJY2568" s="77"/>
      <c r="JJZ2568" s="77"/>
      <c r="JKA2568" s="77"/>
      <c r="JKB2568" s="77"/>
      <c r="JKC2568" s="77"/>
      <c r="JKD2568" s="77"/>
      <c r="JKE2568" s="77"/>
      <c r="JKF2568" s="77"/>
      <c r="JKG2568" s="77"/>
      <c r="JKH2568" s="77"/>
      <c r="JKI2568" s="77"/>
      <c r="JKJ2568" s="77"/>
      <c r="JKK2568" s="77"/>
      <c r="JKL2568" s="77"/>
      <c r="JKM2568" s="77"/>
      <c r="JKN2568" s="77"/>
      <c r="JKO2568" s="77"/>
      <c r="JKP2568" s="77"/>
      <c r="JKQ2568" s="77"/>
      <c r="JKR2568" s="77"/>
      <c r="JKS2568" s="77"/>
      <c r="JKT2568" s="77"/>
      <c r="JKU2568" s="77"/>
      <c r="JKV2568" s="77"/>
      <c r="JKW2568" s="77"/>
      <c r="JKX2568" s="77"/>
      <c r="JKY2568" s="77"/>
      <c r="JKZ2568" s="77"/>
      <c r="JLA2568" s="77"/>
      <c r="JLB2568" s="77"/>
      <c r="JLC2568" s="77"/>
      <c r="JLD2568" s="77"/>
      <c r="JLE2568" s="77"/>
      <c r="JLF2568" s="77"/>
      <c r="JLG2568" s="77"/>
      <c r="JLH2568" s="77"/>
      <c r="JLI2568" s="77"/>
      <c r="JLJ2568" s="77"/>
      <c r="JLK2568" s="77"/>
      <c r="JLL2568" s="77"/>
      <c r="JLM2568" s="77"/>
      <c r="JLN2568" s="77"/>
      <c r="JLO2568" s="77"/>
      <c r="JLP2568" s="77"/>
      <c r="JLQ2568" s="77"/>
      <c r="JLR2568" s="77"/>
      <c r="JLS2568" s="77"/>
      <c r="JLT2568" s="77"/>
      <c r="JLU2568" s="77"/>
      <c r="JLV2568" s="77"/>
      <c r="JLW2568" s="77"/>
      <c r="JLX2568" s="77"/>
      <c r="JLY2568" s="77"/>
      <c r="JLZ2568" s="77"/>
      <c r="JMA2568" s="77"/>
      <c r="JMB2568" s="77"/>
      <c r="JMC2568" s="77"/>
      <c r="JMD2568" s="77"/>
      <c r="JME2568" s="77"/>
      <c r="JMF2568" s="77"/>
      <c r="JMG2568" s="77"/>
      <c r="JMH2568" s="77"/>
      <c r="JMI2568" s="77"/>
      <c r="JMJ2568" s="77"/>
      <c r="JMK2568" s="77"/>
      <c r="JML2568" s="77"/>
      <c r="JMM2568" s="77"/>
      <c r="JMN2568" s="77"/>
      <c r="JMO2568" s="77"/>
      <c r="JMP2568" s="77"/>
      <c r="JMQ2568" s="77"/>
      <c r="JMR2568" s="77"/>
      <c r="JMS2568" s="77"/>
      <c r="JMT2568" s="77"/>
      <c r="JMU2568" s="77"/>
      <c r="JMV2568" s="77"/>
      <c r="JMW2568" s="77"/>
      <c r="JMX2568" s="77"/>
      <c r="JMY2568" s="77"/>
      <c r="JMZ2568" s="77"/>
      <c r="JNA2568" s="77"/>
      <c r="JNB2568" s="77"/>
      <c r="JNC2568" s="77"/>
      <c r="JND2568" s="77"/>
      <c r="JNE2568" s="77"/>
      <c r="JNF2568" s="77"/>
      <c r="JNG2568" s="77"/>
      <c r="JNH2568" s="77"/>
      <c r="JNI2568" s="77"/>
      <c r="JNJ2568" s="77"/>
      <c r="JNK2568" s="77"/>
      <c r="JNL2568" s="77"/>
      <c r="JNM2568" s="77"/>
      <c r="JNN2568" s="77"/>
      <c r="JNO2568" s="77"/>
      <c r="JNP2568" s="77"/>
      <c r="JNQ2568" s="77"/>
      <c r="JNR2568" s="77"/>
      <c r="JNS2568" s="77"/>
      <c r="JNT2568" s="77"/>
      <c r="JNU2568" s="77"/>
      <c r="JNV2568" s="77"/>
      <c r="JNW2568" s="77"/>
      <c r="JNX2568" s="77"/>
      <c r="JNY2568" s="77"/>
      <c r="JNZ2568" s="77"/>
      <c r="JOA2568" s="77"/>
      <c r="JOB2568" s="77"/>
      <c r="JOC2568" s="77"/>
      <c r="JOD2568" s="77"/>
      <c r="JOE2568" s="77"/>
      <c r="JOF2568" s="77"/>
      <c r="JOG2568" s="77"/>
      <c r="JOH2568" s="77"/>
      <c r="JOI2568" s="77"/>
      <c r="JOJ2568" s="77"/>
      <c r="JOK2568" s="77"/>
      <c r="JOL2568" s="77"/>
      <c r="JOM2568" s="77"/>
      <c r="JON2568" s="77"/>
      <c r="JOO2568" s="77"/>
      <c r="JOP2568" s="77"/>
      <c r="JOQ2568" s="77"/>
      <c r="JOR2568" s="77"/>
      <c r="JOS2568" s="77"/>
      <c r="JOT2568" s="77"/>
      <c r="JOU2568" s="77"/>
      <c r="JOV2568" s="77"/>
      <c r="JOW2568" s="77"/>
      <c r="JOX2568" s="77"/>
      <c r="JOY2568" s="77"/>
      <c r="JOZ2568" s="77"/>
      <c r="JPA2568" s="77"/>
      <c r="JPB2568" s="77"/>
      <c r="JPC2568" s="77"/>
      <c r="JPD2568" s="77"/>
      <c r="JPE2568" s="77"/>
      <c r="JPF2568" s="77"/>
      <c r="JPG2568" s="77"/>
      <c r="JPH2568" s="77"/>
      <c r="JPI2568" s="77"/>
      <c r="JPJ2568" s="77"/>
      <c r="JPK2568" s="77"/>
      <c r="JPL2568" s="77"/>
      <c r="JPM2568" s="77"/>
      <c r="JPN2568" s="77"/>
      <c r="JPO2568" s="77"/>
      <c r="JPP2568" s="77"/>
      <c r="JPQ2568" s="77"/>
      <c r="JPR2568" s="77"/>
      <c r="JPS2568" s="77"/>
      <c r="JPT2568" s="77"/>
      <c r="JPU2568" s="77"/>
      <c r="JPV2568" s="77"/>
      <c r="JPW2568" s="77"/>
      <c r="JPX2568" s="77"/>
      <c r="JPY2568" s="77"/>
      <c r="JPZ2568" s="77"/>
      <c r="JQA2568" s="77"/>
      <c r="JQB2568" s="77"/>
      <c r="JQC2568" s="77"/>
      <c r="JQD2568" s="77"/>
      <c r="JQE2568" s="77"/>
      <c r="JQF2568" s="77"/>
      <c r="JQG2568" s="77"/>
      <c r="JQH2568" s="77"/>
      <c r="JQI2568" s="77"/>
      <c r="JQJ2568" s="77"/>
      <c r="JQK2568" s="77"/>
      <c r="JQL2568" s="77"/>
      <c r="JQM2568" s="77"/>
      <c r="JQN2568" s="77"/>
      <c r="JQO2568" s="77"/>
      <c r="JQP2568" s="77"/>
      <c r="JQQ2568" s="77"/>
      <c r="JQR2568" s="77"/>
      <c r="JQS2568" s="77"/>
      <c r="JQT2568" s="77"/>
      <c r="JQU2568" s="77"/>
      <c r="JQV2568" s="77"/>
      <c r="JQW2568" s="77"/>
      <c r="JQX2568" s="77"/>
      <c r="JQY2568" s="77"/>
      <c r="JQZ2568" s="77"/>
      <c r="JRA2568" s="77"/>
      <c r="JRB2568" s="77"/>
      <c r="JRC2568" s="77"/>
      <c r="JRD2568" s="77"/>
      <c r="JRE2568" s="77"/>
      <c r="JRF2568" s="77"/>
      <c r="JRG2568" s="77"/>
      <c r="JRH2568" s="77"/>
      <c r="JRI2568" s="77"/>
      <c r="JRJ2568" s="77"/>
      <c r="JRK2568" s="77"/>
      <c r="JRL2568" s="77"/>
      <c r="JRM2568" s="77"/>
      <c r="JRN2568" s="77"/>
      <c r="JRO2568" s="77"/>
      <c r="JRP2568" s="77"/>
      <c r="JRQ2568" s="77"/>
      <c r="JRR2568" s="77"/>
      <c r="JRS2568" s="77"/>
      <c r="JRT2568" s="77"/>
      <c r="JRU2568" s="77"/>
      <c r="JRV2568" s="77"/>
      <c r="JRW2568" s="77"/>
      <c r="JRX2568" s="77"/>
      <c r="JRY2568" s="77"/>
      <c r="JRZ2568" s="77"/>
      <c r="JSA2568" s="77"/>
      <c r="JSB2568" s="77"/>
      <c r="JSC2568" s="77"/>
      <c r="JSD2568" s="77"/>
      <c r="JSE2568" s="77"/>
      <c r="JSF2568" s="77"/>
      <c r="JSG2568" s="77"/>
      <c r="JSH2568" s="77"/>
      <c r="JSI2568" s="77"/>
      <c r="JSJ2568" s="77"/>
      <c r="JSK2568" s="77"/>
      <c r="JSL2568" s="77"/>
      <c r="JSM2568" s="77"/>
      <c r="JSN2568" s="77"/>
      <c r="JSO2568" s="77"/>
      <c r="JSP2568" s="77"/>
      <c r="JSQ2568" s="77"/>
      <c r="JSR2568" s="77"/>
      <c r="JSS2568" s="77"/>
      <c r="JST2568" s="77"/>
      <c r="JSU2568" s="77"/>
      <c r="JSV2568" s="77"/>
      <c r="JSW2568" s="77"/>
      <c r="JSX2568" s="77"/>
      <c r="JSY2568" s="77"/>
      <c r="JSZ2568" s="77"/>
      <c r="JTA2568" s="77"/>
      <c r="JTB2568" s="77"/>
      <c r="JTC2568" s="77"/>
      <c r="JTD2568" s="77"/>
      <c r="JTE2568" s="77"/>
      <c r="JTF2568" s="77"/>
      <c r="JTG2568" s="77"/>
      <c r="JTH2568" s="77"/>
      <c r="JTI2568" s="77"/>
      <c r="JTJ2568" s="77"/>
      <c r="JTK2568" s="77"/>
      <c r="JTL2568" s="77"/>
      <c r="JTM2568" s="77"/>
      <c r="JTN2568" s="77"/>
      <c r="JTO2568" s="77"/>
      <c r="JTP2568" s="77"/>
      <c r="JTQ2568" s="77"/>
      <c r="JTR2568" s="77"/>
      <c r="JTS2568" s="77"/>
      <c r="JTT2568" s="77"/>
      <c r="JTU2568" s="77"/>
      <c r="JTV2568" s="77"/>
      <c r="JTW2568" s="77"/>
      <c r="JTX2568" s="77"/>
      <c r="JTY2568" s="77"/>
      <c r="JTZ2568" s="77"/>
      <c r="JUA2568" s="77"/>
      <c r="JUB2568" s="77"/>
      <c r="JUC2568" s="77"/>
      <c r="JUD2568" s="77"/>
      <c r="JUE2568" s="77"/>
      <c r="JUF2568" s="77"/>
      <c r="JUG2568" s="77"/>
      <c r="JUH2568" s="77"/>
      <c r="JUI2568" s="77"/>
      <c r="JUJ2568" s="77"/>
      <c r="JUK2568" s="77"/>
      <c r="JUL2568" s="77"/>
      <c r="JUM2568" s="77"/>
      <c r="JUN2568" s="77"/>
      <c r="JUO2568" s="77"/>
      <c r="JUP2568" s="77"/>
      <c r="JUQ2568" s="77"/>
      <c r="JUR2568" s="77"/>
      <c r="JUS2568" s="77"/>
      <c r="JUT2568" s="77"/>
      <c r="JUU2568" s="77"/>
      <c r="JUV2568" s="77"/>
      <c r="JUW2568" s="77"/>
      <c r="JUX2568" s="77"/>
      <c r="JUY2568" s="77"/>
      <c r="JUZ2568" s="77"/>
      <c r="JVA2568" s="77"/>
      <c r="JVB2568" s="77"/>
      <c r="JVC2568" s="77"/>
      <c r="JVD2568" s="77"/>
      <c r="JVE2568" s="77"/>
      <c r="JVF2568" s="77"/>
      <c r="JVG2568" s="77"/>
      <c r="JVH2568" s="77"/>
      <c r="JVI2568" s="77"/>
      <c r="JVJ2568" s="77"/>
      <c r="JVK2568" s="77"/>
      <c r="JVL2568" s="77"/>
      <c r="JVM2568" s="77"/>
      <c r="JVN2568" s="77"/>
      <c r="JVO2568" s="77"/>
      <c r="JVP2568" s="77"/>
      <c r="JVQ2568" s="77"/>
      <c r="JVR2568" s="77"/>
      <c r="JVS2568" s="77"/>
      <c r="JVT2568" s="77"/>
      <c r="JVU2568" s="77"/>
      <c r="JVV2568" s="77"/>
      <c r="JVW2568" s="77"/>
      <c r="JVX2568" s="77"/>
      <c r="JVY2568" s="77"/>
      <c r="JVZ2568" s="77"/>
      <c r="JWA2568" s="77"/>
      <c r="JWB2568" s="77"/>
      <c r="JWC2568" s="77"/>
      <c r="JWD2568" s="77"/>
      <c r="JWE2568" s="77"/>
      <c r="JWF2568" s="77"/>
      <c r="JWG2568" s="77"/>
      <c r="JWH2568" s="77"/>
      <c r="JWI2568" s="77"/>
      <c r="JWJ2568" s="77"/>
      <c r="JWK2568" s="77"/>
      <c r="JWL2568" s="77"/>
      <c r="JWM2568" s="77"/>
      <c r="JWN2568" s="77"/>
      <c r="JWO2568" s="77"/>
      <c r="JWP2568" s="77"/>
      <c r="JWQ2568" s="77"/>
      <c r="JWR2568" s="77"/>
      <c r="JWS2568" s="77"/>
      <c r="JWT2568" s="77"/>
      <c r="JWU2568" s="77"/>
      <c r="JWV2568" s="77"/>
      <c r="JWW2568" s="77"/>
      <c r="JWX2568" s="77"/>
      <c r="JWY2568" s="77"/>
      <c r="JWZ2568" s="77"/>
      <c r="JXA2568" s="77"/>
      <c r="JXB2568" s="77"/>
      <c r="JXC2568" s="77"/>
      <c r="JXD2568" s="77"/>
      <c r="JXE2568" s="77"/>
      <c r="JXF2568" s="77"/>
      <c r="JXG2568" s="77"/>
      <c r="JXH2568" s="77"/>
      <c r="JXI2568" s="77"/>
      <c r="JXJ2568" s="77"/>
      <c r="JXK2568" s="77"/>
      <c r="JXL2568" s="77"/>
      <c r="JXM2568" s="77"/>
      <c r="JXN2568" s="77"/>
      <c r="JXO2568" s="77"/>
      <c r="JXP2568" s="77"/>
      <c r="JXQ2568" s="77"/>
      <c r="JXR2568" s="77"/>
      <c r="JXS2568" s="77"/>
      <c r="JXT2568" s="77"/>
      <c r="JXU2568" s="77"/>
      <c r="JXV2568" s="77"/>
      <c r="JXW2568" s="77"/>
      <c r="JXX2568" s="77"/>
      <c r="JXY2568" s="77"/>
      <c r="JXZ2568" s="77"/>
      <c r="JYA2568" s="77"/>
      <c r="JYB2568" s="77"/>
      <c r="JYC2568" s="77"/>
      <c r="JYD2568" s="77"/>
      <c r="JYE2568" s="77"/>
      <c r="JYF2568" s="77"/>
      <c r="JYG2568" s="77"/>
      <c r="JYH2568" s="77"/>
      <c r="JYI2568" s="77"/>
      <c r="JYJ2568" s="77"/>
      <c r="JYK2568" s="77"/>
      <c r="JYL2568" s="77"/>
      <c r="JYM2568" s="77"/>
      <c r="JYN2568" s="77"/>
      <c r="JYO2568" s="77"/>
      <c r="JYP2568" s="77"/>
      <c r="JYQ2568" s="77"/>
      <c r="JYR2568" s="77"/>
      <c r="JYS2568" s="77"/>
      <c r="JYT2568" s="77"/>
      <c r="JYU2568" s="77"/>
      <c r="JYV2568" s="77"/>
      <c r="JYW2568" s="77"/>
      <c r="JYX2568" s="77"/>
      <c r="JYY2568" s="77"/>
      <c r="JYZ2568" s="77"/>
      <c r="JZA2568" s="77"/>
      <c r="JZB2568" s="77"/>
      <c r="JZC2568" s="77"/>
      <c r="JZD2568" s="77"/>
      <c r="JZE2568" s="77"/>
      <c r="JZF2568" s="77"/>
      <c r="JZG2568" s="77"/>
      <c r="JZH2568" s="77"/>
      <c r="JZI2568" s="77"/>
      <c r="JZJ2568" s="77"/>
      <c r="JZK2568" s="77"/>
      <c r="JZL2568" s="77"/>
      <c r="JZM2568" s="77"/>
      <c r="JZN2568" s="77"/>
      <c r="JZO2568" s="77"/>
      <c r="JZP2568" s="77"/>
      <c r="JZQ2568" s="77"/>
      <c r="JZR2568" s="77"/>
      <c r="JZS2568" s="77"/>
      <c r="JZT2568" s="77"/>
      <c r="JZU2568" s="77"/>
      <c r="JZV2568" s="77"/>
      <c r="JZW2568" s="77"/>
      <c r="JZX2568" s="77"/>
      <c r="JZY2568" s="77"/>
      <c r="JZZ2568" s="77"/>
      <c r="KAA2568" s="77"/>
      <c r="KAB2568" s="77"/>
      <c r="KAC2568" s="77"/>
      <c r="KAD2568" s="77"/>
      <c r="KAE2568" s="77"/>
      <c r="KAF2568" s="77"/>
      <c r="KAG2568" s="77"/>
      <c r="KAH2568" s="77"/>
      <c r="KAI2568" s="77"/>
      <c r="KAJ2568" s="77"/>
      <c r="KAK2568" s="77"/>
      <c r="KAL2568" s="77"/>
      <c r="KAM2568" s="77"/>
      <c r="KAN2568" s="77"/>
      <c r="KAO2568" s="77"/>
      <c r="KAP2568" s="77"/>
      <c r="KAQ2568" s="77"/>
      <c r="KAR2568" s="77"/>
      <c r="KAS2568" s="77"/>
      <c r="KAT2568" s="77"/>
      <c r="KAU2568" s="77"/>
      <c r="KAV2568" s="77"/>
      <c r="KAW2568" s="77"/>
      <c r="KAX2568" s="77"/>
      <c r="KAY2568" s="77"/>
      <c r="KAZ2568" s="77"/>
      <c r="KBA2568" s="77"/>
      <c r="KBB2568" s="77"/>
      <c r="KBC2568" s="77"/>
      <c r="KBD2568" s="77"/>
      <c r="KBE2568" s="77"/>
      <c r="KBF2568" s="77"/>
      <c r="KBG2568" s="77"/>
      <c r="KBH2568" s="77"/>
      <c r="KBI2568" s="77"/>
      <c r="KBJ2568" s="77"/>
      <c r="KBK2568" s="77"/>
      <c r="KBL2568" s="77"/>
      <c r="KBM2568" s="77"/>
      <c r="KBN2568" s="77"/>
      <c r="KBO2568" s="77"/>
      <c r="KBP2568" s="77"/>
      <c r="KBQ2568" s="77"/>
      <c r="KBR2568" s="77"/>
      <c r="KBS2568" s="77"/>
      <c r="KBT2568" s="77"/>
      <c r="KBU2568" s="77"/>
      <c r="KBV2568" s="77"/>
      <c r="KBW2568" s="77"/>
      <c r="KBX2568" s="77"/>
      <c r="KBY2568" s="77"/>
      <c r="KBZ2568" s="77"/>
      <c r="KCA2568" s="77"/>
      <c r="KCB2568" s="77"/>
      <c r="KCC2568" s="77"/>
      <c r="KCD2568" s="77"/>
      <c r="KCE2568" s="77"/>
      <c r="KCF2568" s="77"/>
      <c r="KCG2568" s="77"/>
      <c r="KCH2568" s="77"/>
      <c r="KCI2568" s="77"/>
      <c r="KCJ2568" s="77"/>
      <c r="KCK2568" s="77"/>
      <c r="KCL2568" s="77"/>
      <c r="KCM2568" s="77"/>
      <c r="KCN2568" s="77"/>
      <c r="KCO2568" s="77"/>
      <c r="KCP2568" s="77"/>
      <c r="KCQ2568" s="77"/>
      <c r="KCR2568" s="77"/>
      <c r="KCS2568" s="77"/>
      <c r="KCT2568" s="77"/>
      <c r="KCU2568" s="77"/>
      <c r="KCV2568" s="77"/>
      <c r="KCW2568" s="77"/>
      <c r="KCX2568" s="77"/>
      <c r="KCY2568" s="77"/>
      <c r="KCZ2568" s="77"/>
      <c r="KDA2568" s="77"/>
      <c r="KDB2568" s="77"/>
      <c r="KDC2568" s="77"/>
      <c r="KDD2568" s="77"/>
      <c r="KDE2568" s="77"/>
      <c r="KDF2568" s="77"/>
      <c r="KDG2568" s="77"/>
      <c r="KDH2568" s="77"/>
      <c r="KDI2568" s="77"/>
      <c r="KDJ2568" s="77"/>
      <c r="KDK2568" s="77"/>
      <c r="KDL2568" s="77"/>
      <c r="KDM2568" s="77"/>
      <c r="KDN2568" s="77"/>
      <c r="KDO2568" s="77"/>
      <c r="KDP2568" s="77"/>
      <c r="KDQ2568" s="77"/>
      <c r="KDR2568" s="77"/>
      <c r="KDS2568" s="77"/>
      <c r="KDT2568" s="77"/>
      <c r="KDU2568" s="77"/>
      <c r="KDV2568" s="77"/>
      <c r="KDW2568" s="77"/>
      <c r="KDX2568" s="77"/>
      <c r="KDY2568" s="77"/>
      <c r="KDZ2568" s="77"/>
      <c r="KEA2568" s="77"/>
      <c r="KEB2568" s="77"/>
      <c r="KEC2568" s="77"/>
      <c r="KED2568" s="77"/>
      <c r="KEE2568" s="77"/>
      <c r="KEF2568" s="77"/>
      <c r="KEG2568" s="77"/>
      <c r="KEH2568" s="77"/>
      <c r="KEI2568" s="77"/>
      <c r="KEJ2568" s="77"/>
      <c r="KEK2568" s="77"/>
      <c r="KEL2568" s="77"/>
      <c r="KEM2568" s="77"/>
      <c r="KEN2568" s="77"/>
      <c r="KEO2568" s="77"/>
      <c r="KEP2568" s="77"/>
      <c r="KEQ2568" s="77"/>
      <c r="KER2568" s="77"/>
      <c r="KES2568" s="77"/>
      <c r="KET2568" s="77"/>
      <c r="KEU2568" s="77"/>
      <c r="KEV2568" s="77"/>
      <c r="KEW2568" s="77"/>
      <c r="KEX2568" s="77"/>
      <c r="KEY2568" s="77"/>
      <c r="KEZ2568" s="77"/>
      <c r="KFA2568" s="77"/>
      <c r="KFB2568" s="77"/>
      <c r="KFC2568" s="77"/>
      <c r="KFD2568" s="77"/>
      <c r="KFE2568" s="77"/>
      <c r="KFF2568" s="77"/>
      <c r="KFG2568" s="77"/>
      <c r="KFH2568" s="77"/>
      <c r="KFI2568" s="77"/>
      <c r="KFJ2568" s="77"/>
      <c r="KFK2568" s="77"/>
      <c r="KFL2568" s="77"/>
      <c r="KFM2568" s="77"/>
      <c r="KFN2568" s="77"/>
      <c r="KFO2568" s="77"/>
      <c r="KFP2568" s="77"/>
      <c r="KFQ2568" s="77"/>
      <c r="KFR2568" s="77"/>
      <c r="KFS2568" s="77"/>
      <c r="KFT2568" s="77"/>
      <c r="KFU2568" s="77"/>
      <c r="KFV2568" s="77"/>
      <c r="KFW2568" s="77"/>
      <c r="KFX2568" s="77"/>
      <c r="KFY2568" s="77"/>
      <c r="KFZ2568" s="77"/>
      <c r="KGA2568" s="77"/>
      <c r="KGB2568" s="77"/>
      <c r="KGC2568" s="77"/>
      <c r="KGD2568" s="77"/>
      <c r="KGE2568" s="77"/>
      <c r="KGF2568" s="77"/>
      <c r="KGG2568" s="77"/>
      <c r="KGH2568" s="77"/>
      <c r="KGI2568" s="77"/>
      <c r="KGJ2568" s="77"/>
      <c r="KGK2568" s="77"/>
      <c r="KGL2568" s="77"/>
      <c r="KGM2568" s="77"/>
      <c r="KGN2568" s="77"/>
      <c r="KGO2568" s="77"/>
      <c r="KGP2568" s="77"/>
      <c r="KGQ2568" s="77"/>
      <c r="KGR2568" s="77"/>
      <c r="KGS2568" s="77"/>
      <c r="KGT2568" s="77"/>
      <c r="KGU2568" s="77"/>
      <c r="KGV2568" s="77"/>
      <c r="KGW2568" s="77"/>
      <c r="KGX2568" s="77"/>
      <c r="KGY2568" s="77"/>
      <c r="KGZ2568" s="77"/>
      <c r="KHA2568" s="77"/>
      <c r="KHB2568" s="77"/>
      <c r="KHC2568" s="77"/>
      <c r="KHD2568" s="77"/>
      <c r="KHE2568" s="77"/>
      <c r="KHF2568" s="77"/>
      <c r="KHG2568" s="77"/>
      <c r="KHH2568" s="77"/>
      <c r="KHI2568" s="77"/>
      <c r="KHJ2568" s="77"/>
      <c r="KHK2568" s="77"/>
      <c r="KHL2568" s="77"/>
      <c r="KHM2568" s="77"/>
      <c r="KHN2568" s="77"/>
      <c r="KHO2568" s="77"/>
      <c r="KHP2568" s="77"/>
      <c r="KHQ2568" s="77"/>
      <c r="KHR2568" s="77"/>
      <c r="KHS2568" s="77"/>
      <c r="KHT2568" s="77"/>
      <c r="KHU2568" s="77"/>
      <c r="KHV2568" s="77"/>
      <c r="KHW2568" s="77"/>
      <c r="KHX2568" s="77"/>
      <c r="KHY2568" s="77"/>
      <c r="KHZ2568" s="77"/>
      <c r="KIA2568" s="77"/>
      <c r="KIB2568" s="77"/>
      <c r="KIC2568" s="77"/>
      <c r="KID2568" s="77"/>
      <c r="KIE2568" s="77"/>
      <c r="KIF2568" s="77"/>
      <c r="KIG2568" s="77"/>
      <c r="KIH2568" s="77"/>
      <c r="KII2568" s="77"/>
      <c r="KIJ2568" s="77"/>
      <c r="KIK2568" s="77"/>
      <c r="KIL2568" s="77"/>
      <c r="KIM2568" s="77"/>
      <c r="KIN2568" s="77"/>
      <c r="KIO2568" s="77"/>
      <c r="KIP2568" s="77"/>
      <c r="KIQ2568" s="77"/>
      <c r="KIR2568" s="77"/>
      <c r="KIS2568" s="77"/>
      <c r="KIT2568" s="77"/>
      <c r="KIU2568" s="77"/>
      <c r="KIV2568" s="77"/>
      <c r="KIW2568" s="77"/>
      <c r="KIX2568" s="77"/>
      <c r="KIY2568" s="77"/>
      <c r="KIZ2568" s="77"/>
      <c r="KJA2568" s="77"/>
      <c r="KJB2568" s="77"/>
      <c r="KJC2568" s="77"/>
      <c r="KJD2568" s="77"/>
      <c r="KJE2568" s="77"/>
      <c r="KJF2568" s="77"/>
      <c r="KJG2568" s="77"/>
      <c r="KJH2568" s="77"/>
      <c r="KJI2568" s="77"/>
      <c r="KJJ2568" s="77"/>
      <c r="KJK2568" s="77"/>
      <c r="KJL2568" s="77"/>
      <c r="KJM2568" s="77"/>
      <c r="KJN2568" s="77"/>
      <c r="KJO2568" s="77"/>
      <c r="KJP2568" s="77"/>
      <c r="KJQ2568" s="77"/>
      <c r="KJR2568" s="77"/>
      <c r="KJS2568" s="77"/>
      <c r="KJT2568" s="77"/>
      <c r="KJU2568" s="77"/>
      <c r="KJV2568" s="77"/>
      <c r="KJW2568" s="77"/>
      <c r="KJX2568" s="77"/>
      <c r="KJY2568" s="77"/>
      <c r="KJZ2568" s="77"/>
      <c r="KKA2568" s="77"/>
      <c r="KKB2568" s="77"/>
      <c r="KKC2568" s="77"/>
      <c r="KKD2568" s="77"/>
      <c r="KKE2568" s="77"/>
      <c r="KKF2568" s="77"/>
      <c r="KKG2568" s="77"/>
      <c r="KKH2568" s="77"/>
      <c r="KKI2568" s="77"/>
      <c r="KKJ2568" s="77"/>
      <c r="KKK2568" s="77"/>
      <c r="KKL2568" s="77"/>
      <c r="KKM2568" s="77"/>
      <c r="KKN2568" s="77"/>
      <c r="KKO2568" s="77"/>
      <c r="KKP2568" s="77"/>
      <c r="KKQ2568" s="77"/>
      <c r="KKR2568" s="77"/>
      <c r="KKS2568" s="77"/>
      <c r="KKT2568" s="77"/>
      <c r="KKU2568" s="77"/>
      <c r="KKV2568" s="77"/>
      <c r="KKW2568" s="77"/>
      <c r="KKX2568" s="77"/>
      <c r="KKY2568" s="77"/>
      <c r="KKZ2568" s="77"/>
      <c r="KLA2568" s="77"/>
      <c r="KLB2568" s="77"/>
      <c r="KLC2568" s="77"/>
      <c r="KLD2568" s="77"/>
      <c r="KLE2568" s="77"/>
      <c r="KLF2568" s="77"/>
      <c r="KLG2568" s="77"/>
      <c r="KLH2568" s="77"/>
      <c r="KLI2568" s="77"/>
      <c r="KLJ2568" s="77"/>
      <c r="KLK2568" s="77"/>
      <c r="KLL2568" s="77"/>
      <c r="KLM2568" s="77"/>
      <c r="KLN2568" s="77"/>
      <c r="KLO2568" s="77"/>
      <c r="KLP2568" s="77"/>
      <c r="KLQ2568" s="77"/>
      <c r="KLR2568" s="77"/>
      <c r="KLS2568" s="77"/>
      <c r="KLT2568" s="77"/>
      <c r="KLU2568" s="77"/>
      <c r="KLV2568" s="77"/>
      <c r="KLW2568" s="77"/>
      <c r="KLX2568" s="77"/>
      <c r="KLY2568" s="77"/>
      <c r="KLZ2568" s="77"/>
      <c r="KMA2568" s="77"/>
      <c r="KMB2568" s="77"/>
      <c r="KMC2568" s="77"/>
      <c r="KMD2568" s="77"/>
      <c r="KME2568" s="77"/>
      <c r="KMF2568" s="77"/>
      <c r="KMG2568" s="77"/>
      <c r="KMH2568" s="77"/>
      <c r="KMI2568" s="77"/>
      <c r="KMJ2568" s="77"/>
      <c r="KMK2568" s="77"/>
      <c r="KML2568" s="77"/>
      <c r="KMM2568" s="77"/>
      <c r="KMN2568" s="77"/>
      <c r="KMO2568" s="77"/>
      <c r="KMP2568" s="77"/>
      <c r="KMQ2568" s="77"/>
      <c r="KMR2568" s="77"/>
      <c r="KMS2568" s="77"/>
      <c r="KMT2568" s="77"/>
      <c r="KMU2568" s="77"/>
      <c r="KMV2568" s="77"/>
      <c r="KMW2568" s="77"/>
      <c r="KMX2568" s="77"/>
      <c r="KMY2568" s="77"/>
      <c r="KMZ2568" s="77"/>
      <c r="KNA2568" s="77"/>
      <c r="KNB2568" s="77"/>
      <c r="KNC2568" s="77"/>
      <c r="KND2568" s="77"/>
      <c r="KNE2568" s="77"/>
      <c r="KNF2568" s="77"/>
      <c r="KNG2568" s="77"/>
      <c r="KNH2568" s="77"/>
      <c r="KNI2568" s="77"/>
      <c r="KNJ2568" s="77"/>
      <c r="KNK2568" s="77"/>
      <c r="KNL2568" s="77"/>
      <c r="KNM2568" s="77"/>
      <c r="KNN2568" s="77"/>
      <c r="KNO2568" s="77"/>
      <c r="KNP2568" s="77"/>
      <c r="KNQ2568" s="77"/>
      <c r="KNR2568" s="77"/>
      <c r="KNS2568" s="77"/>
      <c r="KNT2568" s="77"/>
      <c r="KNU2568" s="77"/>
      <c r="KNV2568" s="77"/>
      <c r="KNW2568" s="77"/>
      <c r="KNX2568" s="77"/>
      <c r="KNY2568" s="77"/>
      <c r="KNZ2568" s="77"/>
      <c r="KOA2568" s="77"/>
      <c r="KOB2568" s="77"/>
      <c r="KOC2568" s="77"/>
      <c r="KOD2568" s="77"/>
      <c r="KOE2568" s="77"/>
      <c r="KOF2568" s="77"/>
      <c r="KOG2568" s="77"/>
      <c r="KOH2568" s="77"/>
      <c r="KOI2568" s="77"/>
      <c r="KOJ2568" s="77"/>
      <c r="KOK2568" s="77"/>
      <c r="KOL2568" s="77"/>
      <c r="KOM2568" s="77"/>
      <c r="KON2568" s="77"/>
      <c r="KOO2568" s="77"/>
      <c r="KOP2568" s="77"/>
      <c r="KOQ2568" s="77"/>
      <c r="KOR2568" s="77"/>
      <c r="KOS2568" s="77"/>
      <c r="KOT2568" s="77"/>
      <c r="KOU2568" s="77"/>
      <c r="KOV2568" s="77"/>
      <c r="KOW2568" s="77"/>
      <c r="KOX2568" s="77"/>
      <c r="KOY2568" s="77"/>
      <c r="KOZ2568" s="77"/>
      <c r="KPA2568" s="77"/>
      <c r="KPB2568" s="77"/>
      <c r="KPC2568" s="77"/>
      <c r="KPD2568" s="77"/>
      <c r="KPE2568" s="77"/>
      <c r="KPF2568" s="77"/>
      <c r="KPG2568" s="77"/>
      <c r="KPH2568" s="77"/>
      <c r="KPI2568" s="77"/>
      <c r="KPJ2568" s="77"/>
      <c r="KPK2568" s="77"/>
      <c r="KPL2568" s="77"/>
      <c r="KPM2568" s="77"/>
      <c r="KPN2568" s="77"/>
      <c r="KPO2568" s="77"/>
      <c r="KPP2568" s="77"/>
      <c r="KPQ2568" s="77"/>
      <c r="KPR2568" s="77"/>
      <c r="KPS2568" s="77"/>
      <c r="KPT2568" s="77"/>
      <c r="KPU2568" s="77"/>
      <c r="KPV2568" s="77"/>
      <c r="KPW2568" s="77"/>
      <c r="KPX2568" s="77"/>
      <c r="KPY2568" s="77"/>
      <c r="KPZ2568" s="77"/>
      <c r="KQA2568" s="77"/>
      <c r="KQB2568" s="77"/>
      <c r="KQC2568" s="77"/>
      <c r="KQD2568" s="77"/>
      <c r="KQE2568" s="77"/>
      <c r="KQF2568" s="77"/>
      <c r="KQG2568" s="77"/>
      <c r="KQH2568" s="77"/>
      <c r="KQI2568" s="77"/>
      <c r="KQJ2568" s="77"/>
      <c r="KQK2568" s="77"/>
      <c r="KQL2568" s="77"/>
      <c r="KQM2568" s="77"/>
      <c r="KQN2568" s="77"/>
      <c r="KQO2568" s="77"/>
      <c r="KQP2568" s="77"/>
      <c r="KQQ2568" s="77"/>
      <c r="KQR2568" s="77"/>
      <c r="KQS2568" s="77"/>
      <c r="KQT2568" s="77"/>
      <c r="KQU2568" s="77"/>
      <c r="KQV2568" s="77"/>
      <c r="KQW2568" s="77"/>
      <c r="KQX2568" s="77"/>
      <c r="KQY2568" s="77"/>
      <c r="KQZ2568" s="77"/>
      <c r="KRA2568" s="77"/>
      <c r="KRB2568" s="77"/>
      <c r="KRC2568" s="77"/>
      <c r="KRD2568" s="77"/>
      <c r="KRE2568" s="77"/>
      <c r="KRF2568" s="77"/>
      <c r="KRG2568" s="77"/>
      <c r="KRH2568" s="77"/>
      <c r="KRI2568" s="77"/>
      <c r="KRJ2568" s="77"/>
      <c r="KRK2568" s="77"/>
      <c r="KRL2568" s="77"/>
      <c r="KRM2568" s="77"/>
      <c r="KRN2568" s="77"/>
      <c r="KRO2568" s="77"/>
      <c r="KRP2568" s="77"/>
      <c r="KRQ2568" s="77"/>
      <c r="KRR2568" s="77"/>
      <c r="KRS2568" s="77"/>
      <c r="KRT2568" s="77"/>
      <c r="KRU2568" s="77"/>
      <c r="KRV2568" s="77"/>
      <c r="KRW2568" s="77"/>
      <c r="KRX2568" s="77"/>
      <c r="KRY2568" s="77"/>
      <c r="KRZ2568" s="77"/>
      <c r="KSA2568" s="77"/>
      <c r="KSB2568" s="77"/>
      <c r="KSC2568" s="77"/>
      <c r="KSD2568" s="77"/>
      <c r="KSE2568" s="77"/>
      <c r="KSF2568" s="77"/>
      <c r="KSG2568" s="77"/>
      <c r="KSH2568" s="77"/>
      <c r="KSI2568" s="77"/>
      <c r="KSJ2568" s="77"/>
      <c r="KSK2568" s="77"/>
      <c r="KSL2568" s="77"/>
      <c r="KSM2568" s="77"/>
      <c r="KSN2568" s="77"/>
      <c r="KSO2568" s="77"/>
      <c r="KSP2568" s="77"/>
      <c r="KSQ2568" s="77"/>
      <c r="KSR2568" s="77"/>
      <c r="KSS2568" s="77"/>
      <c r="KST2568" s="77"/>
      <c r="KSU2568" s="77"/>
      <c r="KSV2568" s="77"/>
      <c r="KSW2568" s="77"/>
      <c r="KSX2568" s="77"/>
      <c r="KSY2568" s="77"/>
      <c r="KSZ2568" s="77"/>
      <c r="KTA2568" s="77"/>
      <c r="KTB2568" s="77"/>
      <c r="KTC2568" s="77"/>
      <c r="KTD2568" s="77"/>
      <c r="KTE2568" s="77"/>
      <c r="KTF2568" s="77"/>
      <c r="KTG2568" s="77"/>
      <c r="KTH2568" s="77"/>
      <c r="KTI2568" s="77"/>
      <c r="KTJ2568" s="77"/>
      <c r="KTK2568" s="77"/>
      <c r="KTL2568" s="77"/>
      <c r="KTM2568" s="77"/>
      <c r="KTN2568" s="77"/>
      <c r="KTO2568" s="77"/>
      <c r="KTP2568" s="77"/>
      <c r="KTQ2568" s="77"/>
      <c r="KTR2568" s="77"/>
      <c r="KTS2568" s="77"/>
      <c r="KTT2568" s="77"/>
      <c r="KTU2568" s="77"/>
      <c r="KTV2568" s="77"/>
      <c r="KTW2568" s="77"/>
      <c r="KTX2568" s="77"/>
      <c r="KTY2568" s="77"/>
      <c r="KTZ2568" s="77"/>
      <c r="KUA2568" s="77"/>
      <c r="KUB2568" s="77"/>
      <c r="KUC2568" s="77"/>
      <c r="KUD2568" s="77"/>
      <c r="KUE2568" s="77"/>
      <c r="KUF2568" s="77"/>
      <c r="KUG2568" s="77"/>
      <c r="KUH2568" s="77"/>
      <c r="KUI2568" s="77"/>
      <c r="KUJ2568" s="77"/>
      <c r="KUK2568" s="77"/>
      <c r="KUL2568" s="77"/>
      <c r="KUM2568" s="77"/>
      <c r="KUN2568" s="77"/>
      <c r="KUO2568" s="77"/>
      <c r="KUP2568" s="77"/>
      <c r="KUQ2568" s="77"/>
      <c r="KUR2568" s="77"/>
      <c r="KUS2568" s="77"/>
      <c r="KUT2568" s="77"/>
      <c r="KUU2568" s="77"/>
      <c r="KUV2568" s="77"/>
      <c r="KUW2568" s="77"/>
      <c r="KUX2568" s="77"/>
      <c r="KUY2568" s="77"/>
      <c r="KUZ2568" s="77"/>
      <c r="KVA2568" s="77"/>
      <c r="KVB2568" s="77"/>
      <c r="KVC2568" s="77"/>
      <c r="KVD2568" s="77"/>
      <c r="KVE2568" s="77"/>
      <c r="KVF2568" s="77"/>
      <c r="KVG2568" s="77"/>
      <c r="KVH2568" s="77"/>
      <c r="KVI2568" s="77"/>
      <c r="KVJ2568" s="77"/>
      <c r="KVK2568" s="77"/>
      <c r="KVL2568" s="77"/>
      <c r="KVM2568" s="77"/>
      <c r="KVN2568" s="77"/>
      <c r="KVO2568" s="77"/>
      <c r="KVP2568" s="77"/>
      <c r="KVQ2568" s="77"/>
      <c r="KVR2568" s="77"/>
      <c r="KVS2568" s="77"/>
      <c r="KVT2568" s="77"/>
      <c r="KVU2568" s="77"/>
      <c r="KVV2568" s="77"/>
      <c r="KVW2568" s="77"/>
      <c r="KVX2568" s="77"/>
      <c r="KVY2568" s="77"/>
      <c r="KVZ2568" s="77"/>
      <c r="KWA2568" s="77"/>
      <c r="KWB2568" s="77"/>
      <c r="KWC2568" s="77"/>
      <c r="KWD2568" s="77"/>
      <c r="KWE2568" s="77"/>
      <c r="KWF2568" s="77"/>
      <c r="KWG2568" s="77"/>
      <c r="KWH2568" s="77"/>
      <c r="KWI2568" s="77"/>
      <c r="KWJ2568" s="77"/>
      <c r="KWK2568" s="77"/>
      <c r="KWL2568" s="77"/>
      <c r="KWM2568" s="77"/>
      <c r="KWN2568" s="77"/>
      <c r="KWO2568" s="77"/>
      <c r="KWP2568" s="77"/>
      <c r="KWQ2568" s="77"/>
      <c r="KWR2568" s="77"/>
      <c r="KWS2568" s="77"/>
      <c r="KWT2568" s="77"/>
      <c r="KWU2568" s="77"/>
      <c r="KWV2568" s="77"/>
      <c r="KWW2568" s="77"/>
      <c r="KWX2568" s="77"/>
      <c r="KWY2568" s="77"/>
      <c r="KWZ2568" s="77"/>
      <c r="KXA2568" s="77"/>
      <c r="KXB2568" s="77"/>
      <c r="KXC2568" s="77"/>
      <c r="KXD2568" s="77"/>
      <c r="KXE2568" s="77"/>
      <c r="KXF2568" s="77"/>
      <c r="KXG2568" s="77"/>
      <c r="KXH2568" s="77"/>
      <c r="KXI2568" s="77"/>
      <c r="KXJ2568" s="77"/>
      <c r="KXK2568" s="77"/>
      <c r="KXL2568" s="77"/>
      <c r="KXM2568" s="77"/>
      <c r="KXN2568" s="77"/>
      <c r="KXO2568" s="77"/>
      <c r="KXP2568" s="77"/>
      <c r="KXQ2568" s="77"/>
      <c r="KXR2568" s="77"/>
      <c r="KXS2568" s="77"/>
      <c r="KXT2568" s="77"/>
      <c r="KXU2568" s="77"/>
      <c r="KXV2568" s="77"/>
      <c r="KXW2568" s="77"/>
      <c r="KXX2568" s="77"/>
      <c r="KXY2568" s="77"/>
      <c r="KXZ2568" s="77"/>
      <c r="KYA2568" s="77"/>
      <c r="KYB2568" s="77"/>
      <c r="KYC2568" s="77"/>
      <c r="KYD2568" s="77"/>
      <c r="KYE2568" s="77"/>
      <c r="KYF2568" s="77"/>
      <c r="KYG2568" s="77"/>
      <c r="KYH2568" s="77"/>
      <c r="KYI2568" s="77"/>
      <c r="KYJ2568" s="77"/>
      <c r="KYK2568" s="77"/>
      <c r="KYL2568" s="77"/>
      <c r="KYM2568" s="77"/>
      <c r="KYN2568" s="77"/>
      <c r="KYO2568" s="77"/>
      <c r="KYP2568" s="77"/>
      <c r="KYQ2568" s="77"/>
      <c r="KYR2568" s="77"/>
      <c r="KYS2568" s="77"/>
      <c r="KYT2568" s="77"/>
      <c r="KYU2568" s="77"/>
      <c r="KYV2568" s="77"/>
      <c r="KYW2568" s="77"/>
      <c r="KYX2568" s="77"/>
      <c r="KYY2568" s="77"/>
      <c r="KYZ2568" s="77"/>
      <c r="KZA2568" s="77"/>
      <c r="KZB2568" s="77"/>
      <c r="KZC2568" s="77"/>
      <c r="KZD2568" s="77"/>
      <c r="KZE2568" s="77"/>
      <c r="KZF2568" s="77"/>
      <c r="KZG2568" s="77"/>
      <c r="KZH2568" s="77"/>
      <c r="KZI2568" s="77"/>
      <c r="KZJ2568" s="77"/>
      <c r="KZK2568" s="77"/>
      <c r="KZL2568" s="77"/>
      <c r="KZM2568" s="77"/>
      <c r="KZN2568" s="77"/>
      <c r="KZO2568" s="77"/>
      <c r="KZP2568" s="77"/>
      <c r="KZQ2568" s="77"/>
      <c r="KZR2568" s="77"/>
      <c r="KZS2568" s="77"/>
      <c r="KZT2568" s="77"/>
      <c r="KZU2568" s="77"/>
      <c r="KZV2568" s="77"/>
      <c r="KZW2568" s="77"/>
      <c r="KZX2568" s="77"/>
      <c r="KZY2568" s="77"/>
      <c r="KZZ2568" s="77"/>
      <c r="LAA2568" s="77"/>
      <c r="LAB2568" s="77"/>
      <c r="LAC2568" s="77"/>
      <c r="LAD2568" s="77"/>
      <c r="LAE2568" s="77"/>
      <c r="LAF2568" s="77"/>
      <c r="LAG2568" s="77"/>
      <c r="LAH2568" s="77"/>
      <c r="LAI2568" s="77"/>
      <c r="LAJ2568" s="77"/>
      <c r="LAK2568" s="77"/>
      <c r="LAL2568" s="77"/>
      <c r="LAM2568" s="77"/>
      <c r="LAN2568" s="77"/>
      <c r="LAO2568" s="77"/>
      <c r="LAP2568" s="77"/>
      <c r="LAQ2568" s="77"/>
      <c r="LAR2568" s="77"/>
      <c r="LAS2568" s="77"/>
      <c r="LAT2568" s="77"/>
      <c r="LAU2568" s="77"/>
      <c r="LAV2568" s="77"/>
      <c r="LAW2568" s="77"/>
      <c r="LAX2568" s="77"/>
      <c r="LAY2568" s="77"/>
      <c r="LAZ2568" s="77"/>
      <c r="LBA2568" s="77"/>
      <c r="LBB2568" s="77"/>
      <c r="LBC2568" s="77"/>
      <c r="LBD2568" s="77"/>
      <c r="LBE2568" s="77"/>
      <c r="LBF2568" s="77"/>
      <c r="LBG2568" s="77"/>
      <c r="LBH2568" s="77"/>
      <c r="LBI2568" s="77"/>
      <c r="LBJ2568" s="77"/>
      <c r="LBK2568" s="77"/>
      <c r="LBL2568" s="77"/>
      <c r="LBM2568" s="77"/>
      <c r="LBN2568" s="77"/>
      <c r="LBO2568" s="77"/>
      <c r="LBP2568" s="77"/>
      <c r="LBQ2568" s="77"/>
      <c r="LBR2568" s="77"/>
      <c r="LBS2568" s="77"/>
      <c r="LBT2568" s="77"/>
      <c r="LBU2568" s="77"/>
      <c r="LBV2568" s="77"/>
      <c r="LBW2568" s="77"/>
      <c r="LBX2568" s="77"/>
      <c r="LBY2568" s="77"/>
      <c r="LBZ2568" s="77"/>
      <c r="LCA2568" s="77"/>
      <c r="LCB2568" s="77"/>
      <c r="LCC2568" s="77"/>
      <c r="LCD2568" s="77"/>
      <c r="LCE2568" s="77"/>
      <c r="LCF2568" s="77"/>
      <c r="LCG2568" s="77"/>
      <c r="LCH2568" s="77"/>
      <c r="LCI2568" s="77"/>
      <c r="LCJ2568" s="77"/>
      <c r="LCK2568" s="77"/>
      <c r="LCL2568" s="77"/>
      <c r="LCM2568" s="77"/>
      <c r="LCN2568" s="77"/>
      <c r="LCO2568" s="77"/>
      <c r="LCP2568" s="77"/>
      <c r="LCQ2568" s="77"/>
      <c r="LCR2568" s="77"/>
      <c r="LCS2568" s="77"/>
      <c r="LCT2568" s="77"/>
      <c r="LCU2568" s="77"/>
      <c r="LCV2568" s="77"/>
      <c r="LCW2568" s="77"/>
      <c r="LCX2568" s="77"/>
      <c r="LCY2568" s="77"/>
      <c r="LCZ2568" s="77"/>
      <c r="LDA2568" s="77"/>
      <c r="LDB2568" s="77"/>
      <c r="LDC2568" s="77"/>
      <c r="LDD2568" s="77"/>
      <c r="LDE2568" s="77"/>
      <c r="LDF2568" s="77"/>
      <c r="LDG2568" s="77"/>
      <c r="LDH2568" s="77"/>
      <c r="LDI2568" s="77"/>
      <c r="LDJ2568" s="77"/>
      <c r="LDK2568" s="77"/>
      <c r="LDL2568" s="77"/>
      <c r="LDM2568" s="77"/>
      <c r="LDN2568" s="77"/>
      <c r="LDO2568" s="77"/>
      <c r="LDP2568" s="77"/>
      <c r="LDQ2568" s="77"/>
      <c r="LDR2568" s="77"/>
      <c r="LDS2568" s="77"/>
      <c r="LDT2568" s="77"/>
      <c r="LDU2568" s="77"/>
      <c r="LDV2568" s="77"/>
      <c r="LDW2568" s="77"/>
      <c r="LDX2568" s="77"/>
      <c r="LDY2568" s="77"/>
      <c r="LDZ2568" s="77"/>
      <c r="LEA2568" s="77"/>
      <c r="LEB2568" s="77"/>
      <c r="LEC2568" s="77"/>
      <c r="LED2568" s="77"/>
      <c r="LEE2568" s="77"/>
      <c r="LEF2568" s="77"/>
      <c r="LEG2568" s="77"/>
      <c r="LEH2568" s="77"/>
      <c r="LEI2568" s="77"/>
      <c r="LEJ2568" s="77"/>
      <c r="LEK2568" s="77"/>
      <c r="LEL2568" s="77"/>
      <c r="LEM2568" s="77"/>
      <c r="LEN2568" s="77"/>
      <c r="LEO2568" s="77"/>
      <c r="LEP2568" s="77"/>
      <c r="LEQ2568" s="77"/>
      <c r="LER2568" s="77"/>
      <c r="LES2568" s="77"/>
      <c r="LET2568" s="77"/>
      <c r="LEU2568" s="77"/>
      <c r="LEV2568" s="77"/>
      <c r="LEW2568" s="77"/>
      <c r="LEX2568" s="77"/>
      <c r="LEY2568" s="77"/>
      <c r="LEZ2568" s="77"/>
      <c r="LFA2568" s="77"/>
      <c r="LFB2568" s="77"/>
      <c r="LFC2568" s="77"/>
      <c r="LFD2568" s="77"/>
      <c r="LFE2568" s="77"/>
      <c r="LFF2568" s="77"/>
      <c r="LFG2568" s="77"/>
      <c r="LFH2568" s="77"/>
      <c r="LFI2568" s="77"/>
      <c r="LFJ2568" s="77"/>
      <c r="LFK2568" s="77"/>
      <c r="LFL2568" s="77"/>
      <c r="LFM2568" s="77"/>
      <c r="LFN2568" s="77"/>
      <c r="LFO2568" s="77"/>
      <c r="LFP2568" s="77"/>
      <c r="LFQ2568" s="77"/>
      <c r="LFR2568" s="77"/>
      <c r="LFS2568" s="77"/>
      <c r="LFT2568" s="77"/>
      <c r="LFU2568" s="77"/>
      <c r="LFV2568" s="77"/>
      <c r="LFW2568" s="77"/>
      <c r="LFX2568" s="77"/>
      <c r="LFY2568" s="77"/>
      <c r="LFZ2568" s="77"/>
      <c r="LGA2568" s="77"/>
      <c r="LGB2568" s="77"/>
      <c r="LGC2568" s="77"/>
      <c r="LGD2568" s="77"/>
      <c r="LGE2568" s="77"/>
      <c r="LGF2568" s="77"/>
      <c r="LGG2568" s="77"/>
      <c r="LGH2568" s="77"/>
      <c r="LGI2568" s="77"/>
      <c r="LGJ2568" s="77"/>
      <c r="LGK2568" s="77"/>
      <c r="LGL2568" s="77"/>
      <c r="LGM2568" s="77"/>
      <c r="LGN2568" s="77"/>
      <c r="LGO2568" s="77"/>
      <c r="LGP2568" s="77"/>
      <c r="LGQ2568" s="77"/>
      <c r="LGR2568" s="77"/>
      <c r="LGS2568" s="77"/>
      <c r="LGT2568" s="77"/>
      <c r="LGU2568" s="77"/>
      <c r="LGV2568" s="77"/>
      <c r="LGW2568" s="77"/>
      <c r="LGX2568" s="77"/>
      <c r="LGY2568" s="77"/>
      <c r="LGZ2568" s="77"/>
      <c r="LHA2568" s="77"/>
      <c r="LHB2568" s="77"/>
      <c r="LHC2568" s="77"/>
      <c r="LHD2568" s="77"/>
      <c r="LHE2568" s="77"/>
      <c r="LHF2568" s="77"/>
      <c r="LHG2568" s="77"/>
      <c r="LHH2568" s="77"/>
      <c r="LHI2568" s="77"/>
      <c r="LHJ2568" s="77"/>
      <c r="LHK2568" s="77"/>
      <c r="LHL2568" s="77"/>
      <c r="LHM2568" s="77"/>
      <c r="LHN2568" s="77"/>
      <c r="LHO2568" s="77"/>
      <c r="LHP2568" s="77"/>
      <c r="LHQ2568" s="77"/>
      <c r="LHR2568" s="77"/>
      <c r="LHS2568" s="77"/>
      <c r="LHT2568" s="77"/>
      <c r="LHU2568" s="77"/>
      <c r="LHV2568" s="77"/>
      <c r="LHW2568" s="77"/>
      <c r="LHX2568" s="77"/>
      <c r="LHY2568" s="77"/>
      <c r="LHZ2568" s="77"/>
      <c r="LIA2568" s="77"/>
      <c r="LIB2568" s="77"/>
      <c r="LIC2568" s="77"/>
      <c r="LID2568" s="77"/>
      <c r="LIE2568" s="77"/>
      <c r="LIF2568" s="77"/>
      <c r="LIG2568" s="77"/>
      <c r="LIH2568" s="77"/>
      <c r="LII2568" s="77"/>
      <c r="LIJ2568" s="77"/>
      <c r="LIK2568" s="77"/>
      <c r="LIL2568" s="77"/>
      <c r="LIM2568" s="77"/>
      <c r="LIN2568" s="77"/>
      <c r="LIO2568" s="77"/>
      <c r="LIP2568" s="77"/>
      <c r="LIQ2568" s="77"/>
      <c r="LIR2568" s="77"/>
      <c r="LIS2568" s="77"/>
      <c r="LIT2568" s="77"/>
      <c r="LIU2568" s="77"/>
      <c r="LIV2568" s="77"/>
      <c r="LIW2568" s="77"/>
      <c r="LIX2568" s="77"/>
      <c r="LIY2568" s="77"/>
      <c r="LIZ2568" s="77"/>
      <c r="LJA2568" s="77"/>
      <c r="LJB2568" s="77"/>
      <c r="LJC2568" s="77"/>
      <c r="LJD2568" s="77"/>
      <c r="LJE2568" s="77"/>
      <c r="LJF2568" s="77"/>
      <c r="LJG2568" s="77"/>
      <c r="LJH2568" s="77"/>
      <c r="LJI2568" s="77"/>
      <c r="LJJ2568" s="77"/>
      <c r="LJK2568" s="77"/>
      <c r="LJL2568" s="77"/>
      <c r="LJM2568" s="77"/>
      <c r="LJN2568" s="77"/>
      <c r="LJO2568" s="77"/>
      <c r="LJP2568" s="77"/>
      <c r="LJQ2568" s="77"/>
      <c r="LJR2568" s="77"/>
      <c r="LJS2568" s="77"/>
      <c r="LJT2568" s="77"/>
      <c r="LJU2568" s="77"/>
      <c r="LJV2568" s="77"/>
      <c r="LJW2568" s="77"/>
      <c r="LJX2568" s="77"/>
      <c r="LJY2568" s="77"/>
      <c r="LJZ2568" s="77"/>
      <c r="LKA2568" s="77"/>
      <c r="LKB2568" s="77"/>
      <c r="LKC2568" s="77"/>
      <c r="LKD2568" s="77"/>
      <c r="LKE2568" s="77"/>
      <c r="LKF2568" s="77"/>
      <c r="LKG2568" s="77"/>
      <c r="LKH2568" s="77"/>
      <c r="LKI2568" s="77"/>
      <c r="LKJ2568" s="77"/>
      <c r="LKK2568" s="77"/>
      <c r="LKL2568" s="77"/>
      <c r="LKM2568" s="77"/>
      <c r="LKN2568" s="77"/>
      <c r="LKO2568" s="77"/>
      <c r="LKP2568" s="77"/>
      <c r="LKQ2568" s="77"/>
      <c r="LKR2568" s="77"/>
      <c r="LKS2568" s="77"/>
      <c r="LKT2568" s="77"/>
      <c r="LKU2568" s="77"/>
      <c r="LKV2568" s="77"/>
      <c r="LKW2568" s="77"/>
      <c r="LKX2568" s="77"/>
      <c r="LKY2568" s="77"/>
      <c r="LKZ2568" s="77"/>
      <c r="LLA2568" s="77"/>
      <c r="LLB2568" s="77"/>
      <c r="LLC2568" s="77"/>
      <c r="LLD2568" s="77"/>
      <c r="LLE2568" s="77"/>
      <c r="LLF2568" s="77"/>
      <c r="LLG2568" s="77"/>
      <c r="LLH2568" s="77"/>
      <c r="LLI2568" s="77"/>
      <c r="LLJ2568" s="77"/>
      <c r="LLK2568" s="77"/>
      <c r="LLL2568" s="77"/>
      <c r="LLM2568" s="77"/>
      <c r="LLN2568" s="77"/>
      <c r="LLO2568" s="77"/>
      <c r="LLP2568" s="77"/>
      <c r="LLQ2568" s="77"/>
      <c r="LLR2568" s="77"/>
      <c r="LLS2568" s="77"/>
      <c r="LLT2568" s="77"/>
      <c r="LLU2568" s="77"/>
      <c r="LLV2568" s="77"/>
      <c r="LLW2568" s="77"/>
      <c r="LLX2568" s="77"/>
      <c r="LLY2568" s="77"/>
      <c r="LLZ2568" s="77"/>
      <c r="LMA2568" s="77"/>
      <c r="LMB2568" s="77"/>
      <c r="LMC2568" s="77"/>
      <c r="LMD2568" s="77"/>
      <c r="LME2568" s="77"/>
      <c r="LMF2568" s="77"/>
      <c r="LMG2568" s="77"/>
      <c r="LMH2568" s="77"/>
      <c r="LMI2568" s="77"/>
      <c r="LMJ2568" s="77"/>
      <c r="LMK2568" s="77"/>
      <c r="LML2568" s="77"/>
      <c r="LMM2568" s="77"/>
      <c r="LMN2568" s="77"/>
      <c r="LMO2568" s="77"/>
      <c r="LMP2568" s="77"/>
      <c r="LMQ2568" s="77"/>
      <c r="LMR2568" s="77"/>
      <c r="LMS2568" s="77"/>
      <c r="LMT2568" s="77"/>
      <c r="LMU2568" s="77"/>
      <c r="LMV2568" s="77"/>
      <c r="LMW2568" s="77"/>
      <c r="LMX2568" s="77"/>
      <c r="LMY2568" s="77"/>
      <c r="LMZ2568" s="77"/>
      <c r="LNA2568" s="77"/>
      <c r="LNB2568" s="77"/>
      <c r="LNC2568" s="77"/>
      <c r="LND2568" s="77"/>
      <c r="LNE2568" s="77"/>
      <c r="LNF2568" s="77"/>
      <c r="LNG2568" s="77"/>
      <c r="LNH2568" s="77"/>
      <c r="LNI2568" s="77"/>
      <c r="LNJ2568" s="77"/>
      <c r="LNK2568" s="77"/>
      <c r="LNL2568" s="77"/>
      <c r="LNM2568" s="77"/>
      <c r="LNN2568" s="77"/>
      <c r="LNO2568" s="77"/>
      <c r="LNP2568" s="77"/>
      <c r="LNQ2568" s="77"/>
      <c r="LNR2568" s="77"/>
      <c r="LNS2568" s="77"/>
      <c r="LNT2568" s="77"/>
      <c r="LNU2568" s="77"/>
      <c r="LNV2568" s="77"/>
      <c r="LNW2568" s="77"/>
      <c r="LNX2568" s="77"/>
      <c r="LNY2568" s="77"/>
      <c r="LNZ2568" s="77"/>
      <c r="LOA2568" s="77"/>
      <c r="LOB2568" s="77"/>
      <c r="LOC2568" s="77"/>
      <c r="LOD2568" s="77"/>
      <c r="LOE2568" s="77"/>
      <c r="LOF2568" s="77"/>
      <c r="LOG2568" s="77"/>
      <c r="LOH2568" s="77"/>
      <c r="LOI2568" s="77"/>
      <c r="LOJ2568" s="77"/>
      <c r="LOK2568" s="77"/>
      <c r="LOL2568" s="77"/>
      <c r="LOM2568" s="77"/>
      <c r="LON2568" s="77"/>
      <c r="LOO2568" s="77"/>
      <c r="LOP2568" s="77"/>
      <c r="LOQ2568" s="77"/>
      <c r="LOR2568" s="77"/>
      <c r="LOS2568" s="77"/>
      <c r="LOT2568" s="77"/>
      <c r="LOU2568" s="77"/>
      <c r="LOV2568" s="77"/>
      <c r="LOW2568" s="77"/>
      <c r="LOX2568" s="77"/>
      <c r="LOY2568" s="77"/>
      <c r="LOZ2568" s="77"/>
      <c r="LPA2568" s="77"/>
      <c r="LPB2568" s="77"/>
      <c r="LPC2568" s="77"/>
      <c r="LPD2568" s="77"/>
      <c r="LPE2568" s="77"/>
      <c r="LPF2568" s="77"/>
      <c r="LPG2568" s="77"/>
      <c r="LPH2568" s="77"/>
      <c r="LPI2568" s="77"/>
      <c r="LPJ2568" s="77"/>
      <c r="LPK2568" s="77"/>
      <c r="LPL2568" s="77"/>
      <c r="LPM2568" s="77"/>
      <c r="LPN2568" s="77"/>
      <c r="LPO2568" s="77"/>
      <c r="LPP2568" s="77"/>
      <c r="LPQ2568" s="77"/>
      <c r="LPR2568" s="77"/>
      <c r="LPS2568" s="77"/>
      <c r="LPT2568" s="77"/>
      <c r="LPU2568" s="77"/>
      <c r="LPV2568" s="77"/>
      <c r="LPW2568" s="77"/>
      <c r="LPX2568" s="77"/>
      <c r="LPY2568" s="77"/>
      <c r="LPZ2568" s="77"/>
      <c r="LQA2568" s="77"/>
      <c r="LQB2568" s="77"/>
      <c r="LQC2568" s="77"/>
      <c r="LQD2568" s="77"/>
      <c r="LQE2568" s="77"/>
      <c r="LQF2568" s="77"/>
      <c r="LQG2568" s="77"/>
      <c r="LQH2568" s="77"/>
      <c r="LQI2568" s="77"/>
      <c r="LQJ2568" s="77"/>
      <c r="LQK2568" s="77"/>
      <c r="LQL2568" s="77"/>
      <c r="LQM2568" s="77"/>
      <c r="LQN2568" s="77"/>
      <c r="LQO2568" s="77"/>
      <c r="LQP2568" s="77"/>
      <c r="LQQ2568" s="77"/>
      <c r="LQR2568" s="77"/>
      <c r="LQS2568" s="77"/>
      <c r="LQT2568" s="77"/>
      <c r="LQU2568" s="77"/>
      <c r="LQV2568" s="77"/>
      <c r="LQW2568" s="77"/>
      <c r="LQX2568" s="77"/>
      <c r="LQY2568" s="77"/>
      <c r="LQZ2568" s="77"/>
      <c r="LRA2568" s="77"/>
      <c r="LRB2568" s="77"/>
      <c r="LRC2568" s="77"/>
      <c r="LRD2568" s="77"/>
      <c r="LRE2568" s="77"/>
      <c r="LRF2568" s="77"/>
      <c r="LRG2568" s="77"/>
      <c r="LRH2568" s="77"/>
      <c r="LRI2568" s="77"/>
      <c r="LRJ2568" s="77"/>
      <c r="LRK2568" s="77"/>
      <c r="LRL2568" s="77"/>
      <c r="LRM2568" s="77"/>
      <c r="LRN2568" s="77"/>
      <c r="LRO2568" s="77"/>
      <c r="LRP2568" s="77"/>
      <c r="LRQ2568" s="77"/>
      <c r="LRR2568" s="77"/>
      <c r="LRS2568" s="77"/>
      <c r="LRT2568" s="77"/>
      <c r="LRU2568" s="77"/>
      <c r="LRV2568" s="77"/>
      <c r="LRW2568" s="77"/>
      <c r="LRX2568" s="77"/>
      <c r="LRY2568" s="77"/>
      <c r="LRZ2568" s="77"/>
      <c r="LSA2568" s="77"/>
      <c r="LSB2568" s="77"/>
      <c r="LSC2568" s="77"/>
      <c r="LSD2568" s="77"/>
      <c r="LSE2568" s="77"/>
      <c r="LSF2568" s="77"/>
      <c r="LSG2568" s="77"/>
      <c r="LSH2568" s="77"/>
      <c r="LSI2568" s="77"/>
      <c r="LSJ2568" s="77"/>
      <c r="LSK2568" s="77"/>
      <c r="LSL2568" s="77"/>
      <c r="LSM2568" s="77"/>
      <c r="LSN2568" s="77"/>
      <c r="LSO2568" s="77"/>
      <c r="LSP2568" s="77"/>
      <c r="LSQ2568" s="77"/>
      <c r="LSR2568" s="77"/>
      <c r="LSS2568" s="77"/>
      <c r="LST2568" s="77"/>
      <c r="LSU2568" s="77"/>
      <c r="LSV2568" s="77"/>
      <c r="LSW2568" s="77"/>
      <c r="LSX2568" s="77"/>
      <c r="LSY2568" s="77"/>
      <c r="LSZ2568" s="77"/>
      <c r="LTA2568" s="77"/>
      <c r="LTB2568" s="77"/>
      <c r="LTC2568" s="77"/>
      <c r="LTD2568" s="77"/>
      <c r="LTE2568" s="77"/>
      <c r="LTF2568" s="77"/>
      <c r="LTG2568" s="77"/>
      <c r="LTH2568" s="77"/>
      <c r="LTI2568" s="77"/>
      <c r="LTJ2568" s="77"/>
      <c r="LTK2568" s="77"/>
      <c r="LTL2568" s="77"/>
      <c r="LTM2568" s="77"/>
      <c r="LTN2568" s="77"/>
      <c r="LTO2568" s="77"/>
      <c r="LTP2568" s="77"/>
      <c r="LTQ2568" s="77"/>
      <c r="LTR2568" s="77"/>
      <c r="LTS2568" s="77"/>
      <c r="LTT2568" s="77"/>
      <c r="LTU2568" s="77"/>
      <c r="LTV2568" s="77"/>
      <c r="LTW2568" s="77"/>
      <c r="LTX2568" s="77"/>
      <c r="LTY2568" s="77"/>
      <c r="LTZ2568" s="77"/>
      <c r="LUA2568" s="77"/>
      <c r="LUB2568" s="77"/>
      <c r="LUC2568" s="77"/>
      <c r="LUD2568" s="77"/>
      <c r="LUE2568" s="77"/>
      <c r="LUF2568" s="77"/>
      <c r="LUG2568" s="77"/>
      <c r="LUH2568" s="77"/>
      <c r="LUI2568" s="77"/>
      <c r="LUJ2568" s="77"/>
      <c r="LUK2568" s="77"/>
      <c r="LUL2568" s="77"/>
      <c r="LUM2568" s="77"/>
      <c r="LUN2568" s="77"/>
      <c r="LUO2568" s="77"/>
      <c r="LUP2568" s="77"/>
      <c r="LUQ2568" s="77"/>
      <c r="LUR2568" s="77"/>
      <c r="LUS2568" s="77"/>
      <c r="LUT2568" s="77"/>
      <c r="LUU2568" s="77"/>
      <c r="LUV2568" s="77"/>
      <c r="LUW2568" s="77"/>
      <c r="LUX2568" s="77"/>
      <c r="LUY2568" s="77"/>
      <c r="LUZ2568" s="77"/>
      <c r="LVA2568" s="77"/>
      <c r="LVB2568" s="77"/>
      <c r="LVC2568" s="77"/>
      <c r="LVD2568" s="77"/>
      <c r="LVE2568" s="77"/>
      <c r="LVF2568" s="77"/>
      <c r="LVG2568" s="77"/>
      <c r="LVH2568" s="77"/>
      <c r="LVI2568" s="77"/>
      <c r="LVJ2568" s="77"/>
      <c r="LVK2568" s="77"/>
      <c r="LVL2568" s="77"/>
      <c r="LVM2568" s="77"/>
      <c r="LVN2568" s="77"/>
      <c r="LVO2568" s="77"/>
      <c r="LVP2568" s="77"/>
      <c r="LVQ2568" s="77"/>
      <c r="LVR2568" s="77"/>
      <c r="LVS2568" s="77"/>
      <c r="LVT2568" s="77"/>
      <c r="LVU2568" s="77"/>
      <c r="LVV2568" s="77"/>
      <c r="LVW2568" s="77"/>
      <c r="LVX2568" s="77"/>
      <c r="LVY2568" s="77"/>
      <c r="LVZ2568" s="77"/>
      <c r="LWA2568" s="77"/>
      <c r="LWB2568" s="77"/>
      <c r="LWC2568" s="77"/>
      <c r="LWD2568" s="77"/>
      <c r="LWE2568" s="77"/>
      <c r="LWF2568" s="77"/>
      <c r="LWG2568" s="77"/>
      <c r="LWH2568" s="77"/>
      <c r="LWI2568" s="77"/>
      <c r="LWJ2568" s="77"/>
      <c r="LWK2568" s="77"/>
      <c r="LWL2568" s="77"/>
      <c r="LWM2568" s="77"/>
      <c r="LWN2568" s="77"/>
      <c r="LWO2568" s="77"/>
      <c r="LWP2568" s="77"/>
      <c r="LWQ2568" s="77"/>
      <c r="LWR2568" s="77"/>
      <c r="LWS2568" s="77"/>
      <c r="LWT2568" s="77"/>
      <c r="LWU2568" s="77"/>
      <c r="LWV2568" s="77"/>
      <c r="LWW2568" s="77"/>
      <c r="LWX2568" s="77"/>
      <c r="LWY2568" s="77"/>
      <c r="LWZ2568" s="77"/>
      <c r="LXA2568" s="77"/>
      <c r="LXB2568" s="77"/>
      <c r="LXC2568" s="77"/>
      <c r="LXD2568" s="77"/>
      <c r="LXE2568" s="77"/>
      <c r="LXF2568" s="77"/>
      <c r="LXG2568" s="77"/>
      <c r="LXH2568" s="77"/>
      <c r="LXI2568" s="77"/>
      <c r="LXJ2568" s="77"/>
      <c r="LXK2568" s="77"/>
      <c r="LXL2568" s="77"/>
      <c r="LXM2568" s="77"/>
      <c r="LXN2568" s="77"/>
      <c r="LXO2568" s="77"/>
      <c r="LXP2568" s="77"/>
      <c r="LXQ2568" s="77"/>
      <c r="LXR2568" s="77"/>
      <c r="LXS2568" s="77"/>
      <c r="LXT2568" s="77"/>
      <c r="LXU2568" s="77"/>
      <c r="LXV2568" s="77"/>
      <c r="LXW2568" s="77"/>
      <c r="LXX2568" s="77"/>
      <c r="LXY2568" s="77"/>
      <c r="LXZ2568" s="77"/>
      <c r="LYA2568" s="77"/>
      <c r="LYB2568" s="77"/>
      <c r="LYC2568" s="77"/>
      <c r="LYD2568" s="77"/>
      <c r="LYE2568" s="77"/>
      <c r="LYF2568" s="77"/>
      <c r="LYG2568" s="77"/>
      <c r="LYH2568" s="77"/>
      <c r="LYI2568" s="77"/>
      <c r="LYJ2568" s="77"/>
      <c r="LYK2568" s="77"/>
      <c r="LYL2568" s="77"/>
      <c r="LYM2568" s="77"/>
      <c r="LYN2568" s="77"/>
      <c r="LYO2568" s="77"/>
      <c r="LYP2568" s="77"/>
      <c r="LYQ2568" s="77"/>
      <c r="LYR2568" s="77"/>
      <c r="LYS2568" s="77"/>
      <c r="LYT2568" s="77"/>
      <c r="LYU2568" s="77"/>
      <c r="LYV2568" s="77"/>
      <c r="LYW2568" s="77"/>
      <c r="LYX2568" s="77"/>
      <c r="LYY2568" s="77"/>
      <c r="LYZ2568" s="77"/>
      <c r="LZA2568" s="77"/>
      <c r="LZB2568" s="77"/>
      <c r="LZC2568" s="77"/>
      <c r="LZD2568" s="77"/>
      <c r="LZE2568" s="77"/>
      <c r="LZF2568" s="77"/>
      <c r="LZG2568" s="77"/>
      <c r="LZH2568" s="77"/>
      <c r="LZI2568" s="77"/>
      <c r="LZJ2568" s="77"/>
      <c r="LZK2568" s="77"/>
      <c r="LZL2568" s="77"/>
      <c r="LZM2568" s="77"/>
      <c r="LZN2568" s="77"/>
      <c r="LZO2568" s="77"/>
      <c r="LZP2568" s="77"/>
      <c r="LZQ2568" s="77"/>
      <c r="LZR2568" s="77"/>
      <c r="LZS2568" s="77"/>
      <c r="LZT2568" s="77"/>
      <c r="LZU2568" s="77"/>
      <c r="LZV2568" s="77"/>
      <c r="LZW2568" s="77"/>
      <c r="LZX2568" s="77"/>
      <c r="LZY2568" s="77"/>
      <c r="LZZ2568" s="77"/>
      <c r="MAA2568" s="77"/>
      <c r="MAB2568" s="77"/>
      <c r="MAC2568" s="77"/>
      <c r="MAD2568" s="77"/>
      <c r="MAE2568" s="77"/>
      <c r="MAF2568" s="77"/>
      <c r="MAG2568" s="77"/>
      <c r="MAH2568" s="77"/>
      <c r="MAI2568" s="77"/>
      <c r="MAJ2568" s="77"/>
      <c r="MAK2568" s="77"/>
      <c r="MAL2568" s="77"/>
      <c r="MAM2568" s="77"/>
      <c r="MAN2568" s="77"/>
      <c r="MAO2568" s="77"/>
      <c r="MAP2568" s="77"/>
      <c r="MAQ2568" s="77"/>
      <c r="MAR2568" s="77"/>
      <c r="MAS2568" s="77"/>
      <c r="MAT2568" s="77"/>
      <c r="MAU2568" s="77"/>
      <c r="MAV2568" s="77"/>
      <c r="MAW2568" s="77"/>
      <c r="MAX2568" s="77"/>
      <c r="MAY2568" s="77"/>
      <c r="MAZ2568" s="77"/>
      <c r="MBA2568" s="77"/>
      <c r="MBB2568" s="77"/>
      <c r="MBC2568" s="77"/>
      <c r="MBD2568" s="77"/>
      <c r="MBE2568" s="77"/>
      <c r="MBF2568" s="77"/>
      <c r="MBG2568" s="77"/>
      <c r="MBH2568" s="77"/>
      <c r="MBI2568" s="77"/>
      <c r="MBJ2568" s="77"/>
      <c r="MBK2568" s="77"/>
      <c r="MBL2568" s="77"/>
      <c r="MBM2568" s="77"/>
      <c r="MBN2568" s="77"/>
      <c r="MBO2568" s="77"/>
      <c r="MBP2568" s="77"/>
      <c r="MBQ2568" s="77"/>
      <c r="MBR2568" s="77"/>
      <c r="MBS2568" s="77"/>
      <c r="MBT2568" s="77"/>
      <c r="MBU2568" s="77"/>
      <c r="MBV2568" s="77"/>
      <c r="MBW2568" s="77"/>
      <c r="MBX2568" s="77"/>
      <c r="MBY2568" s="77"/>
      <c r="MBZ2568" s="77"/>
      <c r="MCA2568" s="77"/>
      <c r="MCB2568" s="77"/>
      <c r="MCC2568" s="77"/>
      <c r="MCD2568" s="77"/>
      <c r="MCE2568" s="77"/>
      <c r="MCF2568" s="77"/>
      <c r="MCG2568" s="77"/>
      <c r="MCH2568" s="77"/>
      <c r="MCI2568" s="77"/>
      <c r="MCJ2568" s="77"/>
      <c r="MCK2568" s="77"/>
      <c r="MCL2568" s="77"/>
      <c r="MCM2568" s="77"/>
      <c r="MCN2568" s="77"/>
      <c r="MCO2568" s="77"/>
      <c r="MCP2568" s="77"/>
      <c r="MCQ2568" s="77"/>
      <c r="MCR2568" s="77"/>
      <c r="MCS2568" s="77"/>
      <c r="MCT2568" s="77"/>
      <c r="MCU2568" s="77"/>
      <c r="MCV2568" s="77"/>
      <c r="MCW2568" s="77"/>
      <c r="MCX2568" s="77"/>
      <c r="MCY2568" s="77"/>
      <c r="MCZ2568" s="77"/>
      <c r="MDA2568" s="77"/>
      <c r="MDB2568" s="77"/>
      <c r="MDC2568" s="77"/>
      <c r="MDD2568" s="77"/>
      <c r="MDE2568" s="77"/>
      <c r="MDF2568" s="77"/>
      <c r="MDG2568" s="77"/>
      <c r="MDH2568" s="77"/>
      <c r="MDI2568" s="77"/>
      <c r="MDJ2568" s="77"/>
      <c r="MDK2568" s="77"/>
      <c r="MDL2568" s="77"/>
      <c r="MDM2568" s="77"/>
      <c r="MDN2568" s="77"/>
      <c r="MDO2568" s="77"/>
      <c r="MDP2568" s="77"/>
      <c r="MDQ2568" s="77"/>
      <c r="MDR2568" s="77"/>
      <c r="MDS2568" s="77"/>
      <c r="MDT2568" s="77"/>
      <c r="MDU2568" s="77"/>
      <c r="MDV2568" s="77"/>
      <c r="MDW2568" s="77"/>
      <c r="MDX2568" s="77"/>
      <c r="MDY2568" s="77"/>
      <c r="MDZ2568" s="77"/>
      <c r="MEA2568" s="77"/>
      <c r="MEB2568" s="77"/>
      <c r="MEC2568" s="77"/>
      <c r="MED2568" s="77"/>
      <c r="MEE2568" s="77"/>
      <c r="MEF2568" s="77"/>
      <c r="MEG2568" s="77"/>
      <c r="MEH2568" s="77"/>
      <c r="MEI2568" s="77"/>
      <c r="MEJ2568" s="77"/>
      <c r="MEK2568" s="77"/>
      <c r="MEL2568" s="77"/>
      <c r="MEM2568" s="77"/>
      <c r="MEN2568" s="77"/>
      <c r="MEO2568" s="77"/>
      <c r="MEP2568" s="77"/>
      <c r="MEQ2568" s="77"/>
      <c r="MER2568" s="77"/>
      <c r="MES2568" s="77"/>
      <c r="MET2568" s="77"/>
      <c r="MEU2568" s="77"/>
      <c r="MEV2568" s="77"/>
      <c r="MEW2568" s="77"/>
      <c r="MEX2568" s="77"/>
      <c r="MEY2568" s="77"/>
      <c r="MEZ2568" s="77"/>
      <c r="MFA2568" s="77"/>
      <c r="MFB2568" s="77"/>
      <c r="MFC2568" s="77"/>
      <c r="MFD2568" s="77"/>
      <c r="MFE2568" s="77"/>
      <c r="MFF2568" s="77"/>
      <c r="MFG2568" s="77"/>
      <c r="MFH2568" s="77"/>
      <c r="MFI2568" s="77"/>
      <c r="MFJ2568" s="77"/>
      <c r="MFK2568" s="77"/>
      <c r="MFL2568" s="77"/>
      <c r="MFM2568" s="77"/>
      <c r="MFN2568" s="77"/>
      <c r="MFO2568" s="77"/>
      <c r="MFP2568" s="77"/>
      <c r="MFQ2568" s="77"/>
      <c r="MFR2568" s="77"/>
      <c r="MFS2568" s="77"/>
      <c r="MFT2568" s="77"/>
      <c r="MFU2568" s="77"/>
      <c r="MFV2568" s="77"/>
      <c r="MFW2568" s="77"/>
      <c r="MFX2568" s="77"/>
      <c r="MFY2568" s="77"/>
      <c r="MFZ2568" s="77"/>
      <c r="MGA2568" s="77"/>
      <c r="MGB2568" s="77"/>
      <c r="MGC2568" s="77"/>
      <c r="MGD2568" s="77"/>
      <c r="MGE2568" s="77"/>
      <c r="MGF2568" s="77"/>
      <c r="MGG2568" s="77"/>
      <c r="MGH2568" s="77"/>
      <c r="MGI2568" s="77"/>
      <c r="MGJ2568" s="77"/>
      <c r="MGK2568" s="77"/>
      <c r="MGL2568" s="77"/>
      <c r="MGM2568" s="77"/>
      <c r="MGN2568" s="77"/>
      <c r="MGO2568" s="77"/>
      <c r="MGP2568" s="77"/>
      <c r="MGQ2568" s="77"/>
      <c r="MGR2568" s="77"/>
      <c r="MGS2568" s="77"/>
      <c r="MGT2568" s="77"/>
      <c r="MGU2568" s="77"/>
      <c r="MGV2568" s="77"/>
      <c r="MGW2568" s="77"/>
      <c r="MGX2568" s="77"/>
      <c r="MGY2568" s="77"/>
      <c r="MGZ2568" s="77"/>
      <c r="MHA2568" s="77"/>
      <c r="MHB2568" s="77"/>
      <c r="MHC2568" s="77"/>
      <c r="MHD2568" s="77"/>
      <c r="MHE2568" s="77"/>
      <c r="MHF2568" s="77"/>
      <c r="MHG2568" s="77"/>
      <c r="MHH2568" s="77"/>
      <c r="MHI2568" s="77"/>
      <c r="MHJ2568" s="77"/>
      <c r="MHK2568" s="77"/>
      <c r="MHL2568" s="77"/>
      <c r="MHM2568" s="77"/>
      <c r="MHN2568" s="77"/>
      <c r="MHO2568" s="77"/>
      <c r="MHP2568" s="77"/>
      <c r="MHQ2568" s="77"/>
      <c r="MHR2568" s="77"/>
      <c r="MHS2568" s="77"/>
      <c r="MHT2568" s="77"/>
      <c r="MHU2568" s="77"/>
      <c r="MHV2568" s="77"/>
      <c r="MHW2568" s="77"/>
      <c r="MHX2568" s="77"/>
      <c r="MHY2568" s="77"/>
      <c r="MHZ2568" s="77"/>
      <c r="MIA2568" s="77"/>
      <c r="MIB2568" s="77"/>
      <c r="MIC2568" s="77"/>
      <c r="MID2568" s="77"/>
      <c r="MIE2568" s="77"/>
      <c r="MIF2568" s="77"/>
      <c r="MIG2568" s="77"/>
      <c r="MIH2568" s="77"/>
      <c r="MII2568" s="77"/>
      <c r="MIJ2568" s="77"/>
      <c r="MIK2568" s="77"/>
      <c r="MIL2568" s="77"/>
      <c r="MIM2568" s="77"/>
      <c r="MIN2568" s="77"/>
      <c r="MIO2568" s="77"/>
      <c r="MIP2568" s="77"/>
      <c r="MIQ2568" s="77"/>
      <c r="MIR2568" s="77"/>
      <c r="MIS2568" s="77"/>
      <c r="MIT2568" s="77"/>
      <c r="MIU2568" s="77"/>
      <c r="MIV2568" s="77"/>
      <c r="MIW2568" s="77"/>
      <c r="MIX2568" s="77"/>
      <c r="MIY2568" s="77"/>
      <c r="MIZ2568" s="77"/>
      <c r="MJA2568" s="77"/>
      <c r="MJB2568" s="77"/>
      <c r="MJC2568" s="77"/>
      <c r="MJD2568" s="77"/>
      <c r="MJE2568" s="77"/>
      <c r="MJF2568" s="77"/>
      <c r="MJG2568" s="77"/>
      <c r="MJH2568" s="77"/>
      <c r="MJI2568" s="77"/>
      <c r="MJJ2568" s="77"/>
      <c r="MJK2568" s="77"/>
      <c r="MJL2568" s="77"/>
      <c r="MJM2568" s="77"/>
      <c r="MJN2568" s="77"/>
      <c r="MJO2568" s="77"/>
      <c r="MJP2568" s="77"/>
      <c r="MJQ2568" s="77"/>
      <c r="MJR2568" s="77"/>
      <c r="MJS2568" s="77"/>
      <c r="MJT2568" s="77"/>
      <c r="MJU2568" s="77"/>
      <c r="MJV2568" s="77"/>
      <c r="MJW2568" s="77"/>
      <c r="MJX2568" s="77"/>
      <c r="MJY2568" s="77"/>
      <c r="MJZ2568" s="77"/>
      <c r="MKA2568" s="77"/>
      <c r="MKB2568" s="77"/>
      <c r="MKC2568" s="77"/>
      <c r="MKD2568" s="77"/>
      <c r="MKE2568" s="77"/>
      <c r="MKF2568" s="77"/>
      <c r="MKG2568" s="77"/>
      <c r="MKH2568" s="77"/>
      <c r="MKI2568" s="77"/>
      <c r="MKJ2568" s="77"/>
      <c r="MKK2568" s="77"/>
      <c r="MKL2568" s="77"/>
      <c r="MKM2568" s="77"/>
      <c r="MKN2568" s="77"/>
      <c r="MKO2568" s="77"/>
      <c r="MKP2568" s="77"/>
      <c r="MKQ2568" s="77"/>
      <c r="MKR2568" s="77"/>
      <c r="MKS2568" s="77"/>
      <c r="MKT2568" s="77"/>
      <c r="MKU2568" s="77"/>
      <c r="MKV2568" s="77"/>
      <c r="MKW2568" s="77"/>
      <c r="MKX2568" s="77"/>
      <c r="MKY2568" s="77"/>
      <c r="MKZ2568" s="77"/>
      <c r="MLA2568" s="77"/>
      <c r="MLB2568" s="77"/>
      <c r="MLC2568" s="77"/>
      <c r="MLD2568" s="77"/>
      <c r="MLE2568" s="77"/>
      <c r="MLF2568" s="77"/>
      <c r="MLG2568" s="77"/>
      <c r="MLH2568" s="77"/>
      <c r="MLI2568" s="77"/>
      <c r="MLJ2568" s="77"/>
      <c r="MLK2568" s="77"/>
      <c r="MLL2568" s="77"/>
      <c r="MLM2568" s="77"/>
      <c r="MLN2568" s="77"/>
      <c r="MLO2568" s="77"/>
      <c r="MLP2568" s="77"/>
      <c r="MLQ2568" s="77"/>
      <c r="MLR2568" s="77"/>
      <c r="MLS2568" s="77"/>
      <c r="MLT2568" s="77"/>
      <c r="MLU2568" s="77"/>
      <c r="MLV2568" s="77"/>
      <c r="MLW2568" s="77"/>
      <c r="MLX2568" s="77"/>
      <c r="MLY2568" s="77"/>
      <c r="MLZ2568" s="77"/>
      <c r="MMA2568" s="77"/>
      <c r="MMB2568" s="77"/>
      <c r="MMC2568" s="77"/>
      <c r="MMD2568" s="77"/>
      <c r="MME2568" s="77"/>
      <c r="MMF2568" s="77"/>
      <c r="MMG2568" s="77"/>
      <c r="MMH2568" s="77"/>
      <c r="MMI2568" s="77"/>
      <c r="MMJ2568" s="77"/>
      <c r="MMK2568" s="77"/>
      <c r="MML2568" s="77"/>
      <c r="MMM2568" s="77"/>
      <c r="MMN2568" s="77"/>
      <c r="MMO2568" s="77"/>
      <c r="MMP2568" s="77"/>
      <c r="MMQ2568" s="77"/>
      <c r="MMR2568" s="77"/>
      <c r="MMS2568" s="77"/>
      <c r="MMT2568" s="77"/>
      <c r="MMU2568" s="77"/>
      <c r="MMV2568" s="77"/>
      <c r="MMW2568" s="77"/>
      <c r="MMX2568" s="77"/>
      <c r="MMY2568" s="77"/>
      <c r="MMZ2568" s="77"/>
      <c r="MNA2568" s="77"/>
      <c r="MNB2568" s="77"/>
      <c r="MNC2568" s="77"/>
      <c r="MND2568" s="77"/>
      <c r="MNE2568" s="77"/>
      <c r="MNF2568" s="77"/>
      <c r="MNG2568" s="77"/>
      <c r="MNH2568" s="77"/>
      <c r="MNI2568" s="77"/>
      <c r="MNJ2568" s="77"/>
      <c r="MNK2568" s="77"/>
      <c r="MNL2568" s="77"/>
      <c r="MNM2568" s="77"/>
      <c r="MNN2568" s="77"/>
      <c r="MNO2568" s="77"/>
      <c r="MNP2568" s="77"/>
      <c r="MNQ2568" s="77"/>
      <c r="MNR2568" s="77"/>
      <c r="MNS2568" s="77"/>
      <c r="MNT2568" s="77"/>
      <c r="MNU2568" s="77"/>
      <c r="MNV2568" s="77"/>
      <c r="MNW2568" s="77"/>
      <c r="MNX2568" s="77"/>
      <c r="MNY2568" s="77"/>
      <c r="MNZ2568" s="77"/>
      <c r="MOA2568" s="77"/>
      <c r="MOB2568" s="77"/>
      <c r="MOC2568" s="77"/>
      <c r="MOD2568" s="77"/>
      <c r="MOE2568" s="77"/>
      <c r="MOF2568" s="77"/>
      <c r="MOG2568" s="77"/>
      <c r="MOH2568" s="77"/>
      <c r="MOI2568" s="77"/>
      <c r="MOJ2568" s="77"/>
      <c r="MOK2568" s="77"/>
      <c r="MOL2568" s="77"/>
      <c r="MOM2568" s="77"/>
      <c r="MON2568" s="77"/>
      <c r="MOO2568" s="77"/>
      <c r="MOP2568" s="77"/>
      <c r="MOQ2568" s="77"/>
      <c r="MOR2568" s="77"/>
      <c r="MOS2568" s="77"/>
      <c r="MOT2568" s="77"/>
      <c r="MOU2568" s="77"/>
      <c r="MOV2568" s="77"/>
      <c r="MOW2568" s="77"/>
      <c r="MOX2568" s="77"/>
      <c r="MOY2568" s="77"/>
      <c r="MOZ2568" s="77"/>
      <c r="MPA2568" s="77"/>
      <c r="MPB2568" s="77"/>
      <c r="MPC2568" s="77"/>
      <c r="MPD2568" s="77"/>
      <c r="MPE2568" s="77"/>
      <c r="MPF2568" s="77"/>
      <c r="MPG2568" s="77"/>
      <c r="MPH2568" s="77"/>
      <c r="MPI2568" s="77"/>
      <c r="MPJ2568" s="77"/>
      <c r="MPK2568" s="77"/>
      <c r="MPL2568" s="77"/>
      <c r="MPM2568" s="77"/>
      <c r="MPN2568" s="77"/>
      <c r="MPO2568" s="77"/>
      <c r="MPP2568" s="77"/>
      <c r="MPQ2568" s="77"/>
      <c r="MPR2568" s="77"/>
      <c r="MPS2568" s="77"/>
      <c r="MPT2568" s="77"/>
      <c r="MPU2568" s="77"/>
      <c r="MPV2568" s="77"/>
      <c r="MPW2568" s="77"/>
      <c r="MPX2568" s="77"/>
      <c r="MPY2568" s="77"/>
      <c r="MPZ2568" s="77"/>
      <c r="MQA2568" s="77"/>
      <c r="MQB2568" s="77"/>
      <c r="MQC2568" s="77"/>
      <c r="MQD2568" s="77"/>
      <c r="MQE2568" s="77"/>
      <c r="MQF2568" s="77"/>
      <c r="MQG2568" s="77"/>
      <c r="MQH2568" s="77"/>
      <c r="MQI2568" s="77"/>
      <c r="MQJ2568" s="77"/>
      <c r="MQK2568" s="77"/>
      <c r="MQL2568" s="77"/>
      <c r="MQM2568" s="77"/>
      <c r="MQN2568" s="77"/>
      <c r="MQO2568" s="77"/>
      <c r="MQP2568" s="77"/>
      <c r="MQQ2568" s="77"/>
      <c r="MQR2568" s="77"/>
      <c r="MQS2568" s="77"/>
      <c r="MQT2568" s="77"/>
      <c r="MQU2568" s="77"/>
      <c r="MQV2568" s="77"/>
      <c r="MQW2568" s="77"/>
      <c r="MQX2568" s="77"/>
      <c r="MQY2568" s="77"/>
      <c r="MQZ2568" s="77"/>
      <c r="MRA2568" s="77"/>
      <c r="MRB2568" s="77"/>
      <c r="MRC2568" s="77"/>
      <c r="MRD2568" s="77"/>
      <c r="MRE2568" s="77"/>
      <c r="MRF2568" s="77"/>
      <c r="MRG2568" s="77"/>
      <c r="MRH2568" s="77"/>
      <c r="MRI2568" s="77"/>
      <c r="MRJ2568" s="77"/>
      <c r="MRK2568" s="77"/>
      <c r="MRL2568" s="77"/>
      <c r="MRM2568" s="77"/>
      <c r="MRN2568" s="77"/>
      <c r="MRO2568" s="77"/>
      <c r="MRP2568" s="77"/>
      <c r="MRQ2568" s="77"/>
      <c r="MRR2568" s="77"/>
      <c r="MRS2568" s="77"/>
      <c r="MRT2568" s="77"/>
      <c r="MRU2568" s="77"/>
      <c r="MRV2568" s="77"/>
      <c r="MRW2568" s="77"/>
      <c r="MRX2568" s="77"/>
      <c r="MRY2568" s="77"/>
      <c r="MRZ2568" s="77"/>
      <c r="MSA2568" s="77"/>
      <c r="MSB2568" s="77"/>
      <c r="MSC2568" s="77"/>
      <c r="MSD2568" s="77"/>
      <c r="MSE2568" s="77"/>
      <c r="MSF2568" s="77"/>
      <c r="MSG2568" s="77"/>
      <c r="MSH2568" s="77"/>
      <c r="MSI2568" s="77"/>
      <c r="MSJ2568" s="77"/>
      <c r="MSK2568" s="77"/>
      <c r="MSL2568" s="77"/>
      <c r="MSM2568" s="77"/>
      <c r="MSN2568" s="77"/>
      <c r="MSO2568" s="77"/>
      <c r="MSP2568" s="77"/>
      <c r="MSQ2568" s="77"/>
      <c r="MSR2568" s="77"/>
      <c r="MSS2568" s="77"/>
      <c r="MST2568" s="77"/>
      <c r="MSU2568" s="77"/>
      <c r="MSV2568" s="77"/>
      <c r="MSW2568" s="77"/>
      <c r="MSX2568" s="77"/>
      <c r="MSY2568" s="77"/>
      <c r="MSZ2568" s="77"/>
      <c r="MTA2568" s="77"/>
      <c r="MTB2568" s="77"/>
      <c r="MTC2568" s="77"/>
      <c r="MTD2568" s="77"/>
      <c r="MTE2568" s="77"/>
      <c r="MTF2568" s="77"/>
      <c r="MTG2568" s="77"/>
      <c r="MTH2568" s="77"/>
      <c r="MTI2568" s="77"/>
      <c r="MTJ2568" s="77"/>
      <c r="MTK2568" s="77"/>
      <c r="MTL2568" s="77"/>
      <c r="MTM2568" s="77"/>
      <c r="MTN2568" s="77"/>
      <c r="MTO2568" s="77"/>
      <c r="MTP2568" s="77"/>
      <c r="MTQ2568" s="77"/>
      <c r="MTR2568" s="77"/>
      <c r="MTS2568" s="77"/>
      <c r="MTT2568" s="77"/>
      <c r="MTU2568" s="77"/>
      <c r="MTV2568" s="77"/>
      <c r="MTW2568" s="77"/>
      <c r="MTX2568" s="77"/>
      <c r="MTY2568" s="77"/>
      <c r="MTZ2568" s="77"/>
      <c r="MUA2568" s="77"/>
      <c r="MUB2568" s="77"/>
      <c r="MUC2568" s="77"/>
      <c r="MUD2568" s="77"/>
      <c r="MUE2568" s="77"/>
      <c r="MUF2568" s="77"/>
      <c r="MUG2568" s="77"/>
      <c r="MUH2568" s="77"/>
      <c r="MUI2568" s="77"/>
      <c r="MUJ2568" s="77"/>
      <c r="MUK2568" s="77"/>
      <c r="MUL2568" s="77"/>
      <c r="MUM2568" s="77"/>
      <c r="MUN2568" s="77"/>
      <c r="MUO2568" s="77"/>
      <c r="MUP2568" s="77"/>
      <c r="MUQ2568" s="77"/>
      <c r="MUR2568" s="77"/>
      <c r="MUS2568" s="77"/>
      <c r="MUT2568" s="77"/>
      <c r="MUU2568" s="77"/>
      <c r="MUV2568" s="77"/>
      <c r="MUW2568" s="77"/>
      <c r="MUX2568" s="77"/>
      <c r="MUY2568" s="77"/>
      <c r="MUZ2568" s="77"/>
      <c r="MVA2568" s="77"/>
      <c r="MVB2568" s="77"/>
      <c r="MVC2568" s="77"/>
      <c r="MVD2568" s="77"/>
      <c r="MVE2568" s="77"/>
      <c r="MVF2568" s="77"/>
      <c r="MVG2568" s="77"/>
      <c r="MVH2568" s="77"/>
      <c r="MVI2568" s="77"/>
      <c r="MVJ2568" s="77"/>
      <c r="MVK2568" s="77"/>
      <c r="MVL2568" s="77"/>
      <c r="MVM2568" s="77"/>
      <c r="MVN2568" s="77"/>
      <c r="MVO2568" s="77"/>
      <c r="MVP2568" s="77"/>
      <c r="MVQ2568" s="77"/>
      <c r="MVR2568" s="77"/>
      <c r="MVS2568" s="77"/>
      <c r="MVT2568" s="77"/>
      <c r="MVU2568" s="77"/>
      <c r="MVV2568" s="77"/>
      <c r="MVW2568" s="77"/>
      <c r="MVX2568" s="77"/>
      <c r="MVY2568" s="77"/>
      <c r="MVZ2568" s="77"/>
      <c r="MWA2568" s="77"/>
      <c r="MWB2568" s="77"/>
      <c r="MWC2568" s="77"/>
      <c r="MWD2568" s="77"/>
      <c r="MWE2568" s="77"/>
      <c r="MWF2568" s="77"/>
      <c r="MWG2568" s="77"/>
      <c r="MWH2568" s="77"/>
      <c r="MWI2568" s="77"/>
      <c r="MWJ2568" s="77"/>
      <c r="MWK2568" s="77"/>
      <c r="MWL2568" s="77"/>
      <c r="MWM2568" s="77"/>
      <c r="MWN2568" s="77"/>
      <c r="MWO2568" s="77"/>
      <c r="MWP2568" s="77"/>
      <c r="MWQ2568" s="77"/>
      <c r="MWR2568" s="77"/>
      <c r="MWS2568" s="77"/>
      <c r="MWT2568" s="77"/>
      <c r="MWU2568" s="77"/>
      <c r="MWV2568" s="77"/>
      <c r="MWW2568" s="77"/>
      <c r="MWX2568" s="77"/>
      <c r="MWY2568" s="77"/>
      <c r="MWZ2568" s="77"/>
      <c r="MXA2568" s="77"/>
      <c r="MXB2568" s="77"/>
      <c r="MXC2568" s="77"/>
      <c r="MXD2568" s="77"/>
      <c r="MXE2568" s="77"/>
      <c r="MXF2568" s="77"/>
      <c r="MXG2568" s="77"/>
      <c r="MXH2568" s="77"/>
      <c r="MXI2568" s="77"/>
      <c r="MXJ2568" s="77"/>
      <c r="MXK2568" s="77"/>
      <c r="MXL2568" s="77"/>
      <c r="MXM2568" s="77"/>
      <c r="MXN2568" s="77"/>
      <c r="MXO2568" s="77"/>
      <c r="MXP2568" s="77"/>
      <c r="MXQ2568" s="77"/>
      <c r="MXR2568" s="77"/>
      <c r="MXS2568" s="77"/>
      <c r="MXT2568" s="77"/>
      <c r="MXU2568" s="77"/>
      <c r="MXV2568" s="77"/>
      <c r="MXW2568" s="77"/>
      <c r="MXX2568" s="77"/>
      <c r="MXY2568" s="77"/>
      <c r="MXZ2568" s="77"/>
      <c r="MYA2568" s="77"/>
      <c r="MYB2568" s="77"/>
      <c r="MYC2568" s="77"/>
      <c r="MYD2568" s="77"/>
      <c r="MYE2568" s="77"/>
      <c r="MYF2568" s="77"/>
      <c r="MYG2568" s="77"/>
      <c r="MYH2568" s="77"/>
      <c r="MYI2568" s="77"/>
      <c r="MYJ2568" s="77"/>
      <c r="MYK2568" s="77"/>
      <c r="MYL2568" s="77"/>
      <c r="MYM2568" s="77"/>
      <c r="MYN2568" s="77"/>
      <c r="MYO2568" s="77"/>
      <c r="MYP2568" s="77"/>
      <c r="MYQ2568" s="77"/>
      <c r="MYR2568" s="77"/>
      <c r="MYS2568" s="77"/>
      <c r="MYT2568" s="77"/>
      <c r="MYU2568" s="77"/>
      <c r="MYV2568" s="77"/>
      <c r="MYW2568" s="77"/>
      <c r="MYX2568" s="77"/>
      <c r="MYY2568" s="77"/>
      <c r="MYZ2568" s="77"/>
      <c r="MZA2568" s="77"/>
      <c r="MZB2568" s="77"/>
      <c r="MZC2568" s="77"/>
      <c r="MZD2568" s="77"/>
      <c r="MZE2568" s="77"/>
      <c r="MZF2568" s="77"/>
      <c r="MZG2568" s="77"/>
      <c r="MZH2568" s="77"/>
      <c r="MZI2568" s="77"/>
      <c r="MZJ2568" s="77"/>
      <c r="MZK2568" s="77"/>
      <c r="MZL2568" s="77"/>
      <c r="MZM2568" s="77"/>
      <c r="MZN2568" s="77"/>
      <c r="MZO2568" s="77"/>
      <c r="MZP2568" s="77"/>
      <c r="MZQ2568" s="77"/>
      <c r="MZR2568" s="77"/>
      <c r="MZS2568" s="77"/>
      <c r="MZT2568" s="77"/>
      <c r="MZU2568" s="77"/>
      <c r="MZV2568" s="77"/>
      <c r="MZW2568" s="77"/>
      <c r="MZX2568" s="77"/>
      <c r="MZY2568" s="77"/>
      <c r="MZZ2568" s="77"/>
      <c r="NAA2568" s="77"/>
      <c r="NAB2568" s="77"/>
      <c r="NAC2568" s="77"/>
      <c r="NAD2568" s="77"/>
      <c r="NAE2568" s="77"/>
      <c r="NAF2568" s="77"/>
      <c r="NAG2568" s="77"/>
      <c r="NAH2568" s="77"/>
      <c r="NAI2568" s="77"/>
      <c r="NAJ2568" s="77"/>
      <c r="NAK2568" s="77"/>
      <c r="NAL2568" s="77"/>
      <c r="NAM2568" s="77"/>
      <c r="NAN2568" s="77"/>
      <c r="NAO2568" s="77"/>
      <c r="NAP2568" s="77"/>
      <c r="NAQ2568" s="77"/>
      <c r="NAR2568" s="77"/>
      <c r="NAS2568" s="77"/>
      <c r="NAT2568" s="77"/>
      <c r="NAU2568" s="77"/>
      <c r="NAV2568" s="77"/>
      <c r="NAW2568" s="77"/>
      <c r="NAX2568" s="77"/>
      <c r="NAY2568" s="77"/>
      <c r="NAZ2568" s="77"/>
      <c r="NBA2568" s="77"/>
      <c r="NBB2568" s="77"/>
      <c r="NBC2568" s="77"/>
      <c r="NBD2568" s="77"/>
      <c r="NBE2568" s="77"/>
      <c r="NBF2568" s="77"/>
      <c r="NBG2568" s="77"/>
      <c r="NBH2568" s="77"/>
      <c r="NBI2568" s="77"/>
      <c r="NBJ2568" s="77"/>
      <c r="NBK2568" s="77"/>
      <c r="NBL2568" s="77"/>
      <c r="NBM2568" s="77"/>
      <c r="NBN2568" s="77"/>
      <c r="NBO2568" s="77"/>
      <c r="NBP2568" s="77"/>
      <c r="NBQ2568" s="77"/>
      <c r="NBR2568" s="77"/>
      <c r="NBS2568" s="77"/>
      <c r="NBT2568" s="77"/>
      <c r="NBU2568" s="77"/>
      <c r="NBV2568" s="77"/>
      <c r="NBW2568" s="77"/>
      <c r="NBX2568" s="77"/>
      <c r="NBY2568" s="77"/>
      <c r="NBZ2568" s="77"/>
      <c r="NCA2568" s="77"/>
      <c r="NCB2568" s="77"/>
      <c r="NCC2568" s="77"/>
      <c r="NCD2568" s="77"/>
      <c r="NCE2568" s="77"/>
      <c r="NCF2568" s="77"/>
      <c r="NCG2568" s="77"/>
      <c r="NCH2568" s="77"/>
      <c r="NCI2568" s="77"/>
      <c r="NCJ2568" s="77"/>
      <c r="NCK2568" s="77"/>
      <c r="NCL2568" s="77"/>
      <c r="NCM2568" s="77"/>
      <c r="NCN2568" s="77"/>
      <c r="NCO2568" s="77"/>
      <c r="NCP2568" s="77"/>
      <c r="NCQ2568" s="77"/>
      <c r="NCR2568" s="77"/>
      <c r="NCS2568" s="77"/>
      <c r="NCT2568" s="77"/>
      <c r="NCU2568" s="77"/>
      <c r="NCV2568" s="77"/>
      <c r="NCW2568" s="77"/>
      <c r="NCX2568" s="77"/>
      <c r="NCY2568" s="77"/>
      <c r="NCZ2568" s="77"/>
      <c r="NDA2568" s="77"/>
      <c r="NDB2568" s="77"/>
      <c r="NDC2568" s="77"/>
      <c r="NDD2568" s="77"/>
      <c r="NDE2568" s="77"/>
      <c r="NDF2568" s="77"/>
      <c r="NDG2568" s="77"/>
      <c r="NDH2568" s="77"/>
      <c r="NDI2568" s="77"/>
      <c r="NDJ2568" s="77"/>
      <c r="NDK2568" s="77"/>
      <c r="NDL2568" s="77"/>
      <c r="NDM2568" s="77"/>
      <c r="NDN2568" s="77"/>
      <c r="NDO2568" s="77"/>
      <c r="NDP2568" s="77"/>
      <c r="NDQ2568" s="77"/>
      <c r="NDR2568" s="77"/>
      <c r="NDS2568" s="77"/>
      <c r="NDT2568" s="77"/>
      <c r="NDU2568" s="77"/>
      <c r="NDV2568" s="77"/>
      <c r="NDW2568" s="77"/>
      <c r="NDX2568" s="77"/>
      <c r="NDY2568" s="77"/>
      <c r="NDZ2568" s="77"/>
      <c r="NEA2568" s="77"/>
      <c r="NEB2568" s="77"/>
      <c r="NEC2568" s="77"/>
      <c r="NED2568" s="77"/>
      <c r="NEE2568" s="77"/>
      <c r="NEF2568" s="77"/>
      <c r="NEG2568" s="77"/>
      <c r="NEH2568" s="77"/>
      <c r="NEI2568" s="77"/>
      <c r="NEJ2568" s="77"/>
      <c r="NEK2568" s="77"/>
      <c r="NEL2568" s="77"/>
      <c r="NEM2568" s="77"/>
      <c r="NEN2568" s="77"/>
      <c r="NEO2568" s="77"/>
      <c r="NEP2568" s="77"/>
      <c r="NEQ2568" s="77"/>
      <c r="NER2568" s="77"/>
      <c r="NES2568" s="77"/>
      <c r="NET2568" s="77"/>
      <c r="NEU2568" s="77"/>
      <c r="NEV2568" s="77"/>
      <c r="NEW2568" s="77"/>
      <c r="NEX2568" s="77"/>
      <c r="NEY2568" s="77"/>
      <c r="NEZ2568" s="77"/>
      <c r="NFA2568" s="77"/>
      <c r="NFB2568" s="77"/>
      <c r="NFC2568" s="77"/>
      <c r="NFD2568" s="77"/>
      <c r="NFE2568" s="77"/>
      <c r="NFF2568" s="77"/>
      <c r="NFG2568" s="77"/>
      <c r="NFH2568" s="77"/>
      <c r="NFI2568" s="77"/>
      <c r="NFJ2568" s="77"/>
      <c r="NFK2568" s="77"/>
      <c r="NFL2568" s="77"/>
      <c r="NFM2568" s="77"/>
      <c r="NFN2568" s="77"/>
      <c r="NFO2568" s="77"/>
      <c r="NFP2568" s="77"/>
      <c r="NFQ2568" s="77"/>
      <c r="NFR2568" s="77"/>
      <c r="NFS2568" s="77"/>
      <c r="NFT2568" s="77"/>
      <c r="NFU2568" s="77"/>
      <c r="NFV2568" s="77"/>
      <c r="NFW2568" s="77"/>
      <c r="NFX2568" s="77"/>
      <c r="NFY2568" s="77"/>
      <c r="NFZ2568" s="77"/>
      <c r="NGA2568" s="77"/>
      <c r="NGB2568" s="77"/>
      <c r="NGC2568" s="77"/>
      <c r="NGD2568" s="77"/>
      <c r="NGE2568" s="77"/>
      <c r="NGF2568" s="77"/>
      <c r="NGG2568" s="77"/>
      <c r="NGH2568" s="77"/>
      <c r="NGI2568" s="77"/>
      <c r="NGJ2568" s="77"/>
      <c r="NGK2568" s="77"/>
      <c r="NGL2568" s="77"/>
      <c r="NGM2568" s="77"/>
      <c r="NGN2568" s="77"/>
      <c r="NGO2568" s="77"/>
      <c r="NGP2568" s="77"/>
      <c r="NGQ2568" s="77"/>
      <c r="NGR2568" s="77"/>
      <c r="NGS2568" s="77"/>
      <c r="NGT2568" s="77"/>
      <c r="NGU2568" s="77"/>
      <c r="NGV2568" s="77"/>
      <c r="NGW2568" s="77"/>
      <c r="NGX2568" s="77"/>
      <c r="NGY2568" s="77"/>
      <c r="NGZ2568" s="77"/>
      <c r="NHA2568" s="77"/>
      <c r="NHB2568" s="77"/>
      <c r="NHC2568" s="77"/>
      <c r="NHD2568" s="77"/>
      <c r="NHE2568" s="77"/>
      <c r="NHF2568" s="77"/>
      <c r="NHG2568" s="77"/>
      <c r="NHH2568" s="77"/>
      <c r="NHI2568" s="77"/>
      <c r="NHJ2568" s="77"/>
      <c r="NHK2568" s="77"/>
      <c r="NHL2568" s="77"/>
      <c r="NHM2568" s="77"/>
      <c r="NHN2568" s="77"/>
      <c r="NHO2568" s="77"/>
      <c r="NHP2568" s="77"/>
      <c r="NHQ2568" s="77"/>
      <c r="NHR2568" s="77"/>
      <c r="NHS2568" s="77"/>
      <c r="NHT2568" s="77"/>
      <c r="NHU2568" s="77"/>
      <c r="NHV2568" s="77"/>
      <c r="NHW2568" s="77"/>
      <c r="NHX2568" s="77"/>
      <c r="NHY2568" s="77"/>
      <c r="NHZ2568" s="77"/>
      <c r="NIA2568" s="77"/>
      <c r="NIB2568" s="77"/>
      <c r="NIC2568" s="77"/>
      <c r="NID2568" s="77"/>
      <c r="NIE2568" s="77"/>
      <c r="NIF2568" s="77"/>
      <c r="NIG2568" s="77"/>
      <c r="NIH2568" s="77"/>
      <c r="NII2568" s="77"/>
      <c r="NIJ2568" s="77"/>
      <c r="NIK2568" s="77"/>
      <c r="NIL2568" s="77"/>
      <c r="NIM2568" s="77"/>
      <c r="NIN2568" s="77"/>
      <c r="NIO2568" s="77"/>
      <c r="NIP2568" s="77"/>
      <c r="NIQ2568" s="77"/>
      <c r="NIR2568" s="77"/>
      <c r="NIS2568" s="77"/>
      <c r="NIT2568" s="77"/>
      <c r="NIU2568" s="77"/>
      <c r="NIV2568" s="77"/>
      <c r="NIW2568" s="77"/>
      <c r="NIX2568" s="77"/>
      <c r="NIY2568" s="77"/>
      <c r="NIZ2568" s="77"/>
      <c r="NJA2568" s="77"/>
      <c r="NJB2568" s="77"/>
      <c r="NJC2568" s="77"/>
      <c r="NJD2568" s="77"/>
      <c r="NJE2568" s="77"/>
      <c r="NJF2568" s="77"/>
      <c r="NJG2568" s="77"/>
      <c r="NJH2568" s="77"/>
      <c r="NJI2568" s="77"/>
      <c r="NJJ2568" s="77"/>
      <c r="NJK2568" s="77"/>
      <c r="NJL2568" s="77"/>
      <c r="NJM2568" s="77"/>
      <c r="NJN2568" s="77"/>
      <c r="NJO2568" s="77"/>
      <c r="NJP2568" s="77"/>
      <c r="NJQ2568" s="77"/>
      <c r="NJR2568" s="77"/>
      <c r="NJS2568" s="77"/>
      <c r="NJT2568" s="77"/>
      <c r="NJU2568" s="77"/>
      <c r="NJV2568" s="77"/>
      <c r="NJW2568" s="77"/>
      <c r="NJX2568" s="77"/>
      <c r="NJY2568" s="77"/>
      <c r="NJZ2568" s="77"/>
      <c r="NKA2568" s="77"/>
      <c r="NKB2568" s="77"/>
      <c r="NKC2568" s="77"/>
      <c r="NKD2568" s="77"/>
      <c r="NKE2568" s="77"/>
      <c r="NKF2568" s="77"/>
      <c r="NKG2568" s="77"/>
      <c r="NKH2568" s="77"/>
      <c r="NKI2568" s="77"/>
      <c r="NKJ2568" s="77"/>
      <c r="NKK2568" s="77"/>
      <c r="NKL2568" s="77"/>
      <c r="NKM2568" s="77"/>
      <c r="NKN2568" s="77"/>
      <c r="NKO2568" s="77"/>
      <c r="NKP2568" s="77"/>
      <c r="NKQ2568" s="77"/>
      <c r="NKR2568" s="77"/>
      <c r="NKS2568" s="77"/>
      <c r="NKT2568" s="77"/>
      <c r="NKU2568" s="77"/>
      <c r="NKV2568" s="77"/>
      <c r="NKW2568" s="77"/>
      <c r="NKX2568" s="77"/>
      <c r="NKY2568" s="77"/>
      <c r="NKZ2568" s="77"/>
      <c r="NLA2568" s="77"/>
      <c r="NLB2568" s="77"/>
      <c r="NLC2568" s="77"/>
      <c r="NLD2568" s="77"/>
      <c r="NLE2568" s="77"/>
      <c r="NLF2568" s="77"/>
      <c r="NLG2568" s="77"/>
      <c r="NLH2568" s="77"/>
      <c r="NLI2568" s="77"/>
      <c r="NLJ2568" s="77"/>
      <c r="NLK2568" s="77"/>
      <c r="NLL2568" s="77"/>
      <c r="NLM2568" s="77"/>
      <c r="NLN2568" s="77"/>
      <c r="NLO2568" s="77"/>
      <c r="NLP2568" s="77"/>
      <c r="NLQ2568" s="77"/>
      <c r="NLR2568" s="77"/>
      <c r="NLS2568" s="77"/>
      <c r="NLT2568" s="77"/>
      <c r="NLU2568" s="77"/>
      <c r="NLV2568" s="77"/>
      <c r="NLW2568" s="77"/>
      <c r="NLX2568" s="77"/>
      <c r="NLY2568" s="77"/>
      <c r="NLZ2568" s="77"/>
      <c r="NMA2568" s="77"/>
      <c r="NMB2568" s="77"/>
      <c r="NMC2568" s="77"/>
      <c r="NMD2568" s="77"/>
      <c r="NME2568" s="77"/>
      <c r="NMF2568" s="77"/>
      <c r="NMG2568" s="77"/>
      <c r="NMH2568" s="77"/>
      <c r="NMI2568" s="77"/>
      <c r="NMJ2568" s="77"/>
      <c r="NMK2568" s="77"/>
      <c r="NML2568" s="77"/>
      <c r="NMM2568" s="77"/>
      <c r="NMN2568" s="77"/>
      <c r="NMO2568" s="77"/>
      <c r="NMP2568" s="77"/>
      <c r="NMQ2568" s="77"/>
      <c r="NMR2568" s="77"/>
      <c r="NMS2568" s="77"/>
      <c r="NMT2568" s="77"/>
      <c r="NMU2568" s="77"/>
      <c r="NMV2568" s="77"/>
      <c r="NMW2568" s="77"/>
      <c r="NMX2568" s="77"/>
      <c r="NMY2568" s="77"/>
      <c r="NMZ2568" s="77"/>
      <c r="NNA2568" s="77"/>
      <c r="NNB2568" s="77"/>
      <c r="NNC2568" s="77"/>
      <c r="NND2568" s="77"/>
      <c r="NNE2568" s="77"/>
      <c r="NNF2568" s="77"/>
      <c r="NNG2568" s="77"/>
      <c r="NNH2568" s="77"/>
      <c r="NNI2568" s="77"/>
      <c r="NNJ2568" s="77"/>
      <c r="NNK2568" s="77"/>
      <c r="NNL2568" s="77"/>
      <c r="NNM2568" s="77"/>
      <c r="NNN2568" s="77"/>
      <c r="NNO2568" s="77"/>
      <c r="NNP2568" s="77"/>
      <c r="NNQ2568" s="77"/>
      <c r="NNR2568" s="77"/>
      <c r="NNS2568" s="77"/>
      <c r="NNT2568" s="77"/>
      <c r="NNU2568" s="77"/>
      <c r="NNV2568" s="77"/>
      <c r="NNW2568" s="77"/>
      <c r="NNX2568" s="77"/>
      <c r="NNY2568" s="77"/>
      <c r="NNZ2568" s="77"/>
      <c r="NOA2568" s="77"/>
      <c r="NOB2568" s="77"/>
      <c r="NOC2568" s="77"/>
      <c r="NOD2568" s="77"/>
      <c r="NOE2568" s="77"/>
      <c r="NOF2568" s="77"/>
      <c r="NOG2568" s="77"/>
      <c r="NOH2568" s="77"/>
      <c r="NOI2568" s="77"/>
      <c r="NOJ2568" s="77"/>
      <c r="NOK2568" s="77"/>
      <c r="NOL2568" s="77"/>
      <c r="NOM2568" s="77"/>
      <c r="NON2568" s="77"/>
      <c r="NOO2568" s="77"/>
      <c r="NOP2568" s="77"/>
      <c r="NOQ2568" s="77"/>
      <c r="NOR2568" s="77"/>
      <c r="NOS2568" s="77"/>
      <c r="NOT2568" s="77"/>
      <c r="NOU2568" s="77"/>
      <c r="NOV2568" s="77"/>
      <c r="NOW2568" s="77"/>
      <c r="NOX2568" s="77"/>
      <c r="NOY2568" s="77"/>
      <c r="NOZ2568" s="77"/>
      <c r="NPA2568" s="77"/>
      <c r="NPB2568" s="77"/>
      <c r="NPC2568" s="77"/>
      <c r="NPD2568" s="77"/>
      <c r="NPE2568" s="77"/>
      <c r="NPF2568" s="77"/>
      <c r="NPG2568" s="77"/>
      <c r="NPH2568" s="77"/>
      <c r="NPI2568" s="77"/>
      <c r="NPJ2568" s="77"/>
      <c r="NPK2568" s="77"/>
      <c r="NPL2568" s="77"/>
      <c r="NPM2568" s="77"/>
      <c r="NPN2568" s="77"/>
      <c r="NPO2568" s="77"/>
      <c r="NPP2568" s="77"/>
      <c r="NPQ2568" s="77"/>
      <c r="NPR2568" s="77"/>
      <c r="NPS2568" s="77"/>
      <c r="NPT2568" s="77"/>
      <c r="NPU2568" s="77"/>
      <c r="NPV2568" s="77"/>
      <c r="NPW2568" s="77"/>
      <c r="NPX2568" s="77"/>
      <c r="NPY2568" s="77"/>
      <c r="NPZ2568" s="77"/>
      <c r="NQA2568" s="77"/>
      <c r="NQB2568" s="77"/>
      <c r="NQC2568" s="77"/>
      <c r="NQD2568" s="77"/>
      <c r="NQE2568" s="77"/>
      <c r="NQF2568" s="77"/>
      <c r="NQG2568" s="77"/>
      <c r="NQH2568" s="77"/>
      <c r="NQI2568" s="77"/>
      <c r="NQJ2568" s="77"/>
      <c r="NQK2568" s="77"/>
      <c r="NQL2568" s="77"/>
      <c r="NQM2568" s="77"/>
      <c r="NQN2568" s="77"/>
      <c r="NQO2568" s="77"/>
      <c r="NQP2568" s="77"/>
      <c r="NQQ2568" s="77"/>
      <c r="NQR2568" s="77"/>
      <c r="NQS2568" s="77"/>
      <c r="NQT2568" s="77"/>
      <c r="NQU2568" s="77"/>
      <c r="NQV2568" s="77"/>
      <c r="NQW2568" s="77"/>
      <c r="NQX2568" s="77"/>
      <c r="NQY2568" s="77"/>
      <c r="NQZ2568" s="77"/>
      <c r="NRA2568" s="77"/>
      <c r="NRB2568" s="77"/>
      <c r="NRC2568" s="77"/>
      <c r="NRD2568" s="77"/>
      <c r="NRE2568" s="77"/>
      <c r="NRF2568" s="77"/>
      <c r="NRG2568" s="77"/>
      <c r="NRH2568" s="77"/>
      <c r="NRI2568" s="77"/>
      <c r="NRJ2568" s="77"/>
      <c r="NRK2568" s="77"/>
      <c r="NRL2568" s="77"/>
      <c r="NRM2568" s="77"/>
      <c r="NRN2568" s="77"/>
      <c r="NRO2568" s="77"/>
      <c r="NRP2568" s="77"/>
      <c r="NRQ2568" s="77"/>
      <c r="NRR2568" s="77"/>
      <c r="NRS2568" s="77"/>
      <c r="NRT2568" s="77"/>
      <c r="NRU2568" s="77"/>
      <c r="NRV2568" s="77"/>
      <c r="NRW2568" s="77"/>
      <c r="NRX2568" s="77"/>
      <c r="NRY2568" s="77"/>
      <c r="NRZ2568" s="77"/>
      <c r="NSA2568" s="77"/>
      <c r="NSB2568" s="77"/>
      <c r="NSC2568" s="77"/>
      <c r="NSD2568" s="77"/>
      <c r="NSE2568" s="77"/>
      <c r="NSF2568" s="77"/>
      <c r="NSG2568" s="77"/>
      <c r="NSH2568" s="77"/>
      <c r="NSI2568" s="77"/>
      <c r="NSJ2568" s="77"/>
      <c r="NSK2568" s="77"/>
      <c r="NSL2568" s="77"/>
      <c r="NSM2568" s="77"/>
      <c r="NSN2568" s="77"/>
      <c r="NSO2568" s="77"/>
      <c r="NSP2568" s="77"/>
      <c r="NSQ2568" s="77"/>
      <c r="NSR2568" s="77"/>
      <c r="NSS2568" s="77"/>
      <c r="NST2568" s="77"/>
      <c r="NSU2568" s="77"/>
      <c r="NSV2568" s="77"/>
      <c r="NSW2568" s="77"/>
      <c r="NSX2568" s="77"/>
      <c r="NSY2568" s="77"/>
      <c r="NSZ2568" s="77"/>
      <c r="NTA2568" s="77"/>
      <c r="NTB2568" s="77"/>
      <c r="NTC2568" s="77"/>
      <c r="NTD2568" s="77"/>
      <c r="NTE2568" s="77"/>
      <c r="NTF2568" s="77"/>
      <c r="NTG2568" s="77"/>
      <c r="NTH2568" s="77"/>
      <c r="NTI2568" s="77"/>
      <c r="NTJ2568" s="77"/>
      <c r="NTK2568" s="77"/>
      <c r="NTL2568" s="77"/>
      <c r="NTM2568" s="77"/>
      <c r="NTN2568" s="77"/>
      <c r="NTO2568" s="77"/>
      <c r="NTP2568" s="77"/>
      <c r="NTQ2568" s="77"/>
      <c r="NTR2568" s="77"/>
      <c r="NTS2568" s="77"/>
      <c r="NTT2568" s="77"/>
      <c r="NTU2568" s="77"/>
      <c r="NTV2568" s="77"/>
      <c r="NTW2568" s="77"/>
      <c r="NTX2568" s="77"/>
      <c r="NTY2568" s="77"/>
      <c r="NTZ2568" s="77"/>
      <c r="NUA2568" s="77"/>
      <c r="NUB2568" s="77"/>
      <c r="NUC2568" s="77"/>
      <c r="NUD2568" s="77"/>
      <c r="NUE2568" s="77"/>
      <c r="NUF2568" s="77"/>
      <c r="NUG2568" s="77"/>
      <c r="NUH2568" s="77"/>
      <c r="NUI2568" s="77"/>
      <c r="NUJ2568" s="77"/>
      <c r="NUK2568" s="77"/>
      <c r="NUL2568" s="77"/>
      <c r="NUM2568" s="77"/>
      <c r="NUN2568" s="77"/>
      <c r="NUO2568" s="77"/>
      <c r="NUP2568" s="77"/>
      <c r="NUQ2568" s="77"/>
      <c r="NUR2568" s="77"/>
      <c r="NUS2568" s="77"/>
      <c r="NUT2568" s="77"/>
      <c r="NUU2568" s="77"/>
      <c r="NUV2568" s="77"/>
      <c r="NUW2568" s="77"/>
      <c r="NUX2568" s="77"/>
      <c r="NUY2568" s="77"/>
      <c r="NUZ2568" s="77"/>
      <c r="NVA2568" s="77"/>
      <c r="NVB2568" s="77"/>
      <c r="NVC2568" s="77"/>
      <c r="NVD2568" s="77"/>
      <c r="NVE2568" s="77"/>
      <c r="NVF2568" s="77"/>
      <c r="NVG2568" s="77"/>
      <c r="NVH2568" s="77"/>
      <c r="NVI2568" s="77"/>
      <c r="NVJ2568" s="77"/>
      <c r="NVK2568" s="77"/>
      <c r="NVL2568" s="77"/>
      <c r="NVM2568" s="77"/>
      <c r="NVN2568" s="77"/>
      <c r="NVO2568" s="77"/>
      <c r="NVP2568" s="77"/>
      <c r="NVQ2568" s="77"/>
      <c r="NVR2568" s="77"/>
      <c r="NVS2568" s="77"/>
      <c r="NVT2568" s="77"/>
      <c r="NVU2568" s="77"/>
      <c r="NVV2568" s="77"/>
      <c r="NVW2568" s="77"/>
      <c r="NVX2568" s="77"/>
      <c r="NVY2568" s="77"/>
      <c r="NVZ2568" s="77"/>
      <c r="NWA2568" s="77"/>
      <c r="NWB2568" s="77"/>
      <c r="NWC2568" s="77"/>
      <c r="NWD2568" s="77"/>
      <c r="NWE2568" s="77"/>
      <c r="NWF2568" s="77"/>
      <c r="NWG2568" s="77"/>
      <c r="NWH2568" s="77"/>
      <c r="NWI2568" s="77"/>
      <c r="NWJ2568" s="77"/>
      <c r="NWK2568" s="77"/>
      <c r="NWL2568" s="77"/>
      <c r="NWM2568" s="77"/>
      <c r="NWN2568" s="77"/>
      <c r="NWO2568" s="77"/>
      <c r="NWP2568" s="77"/>
      <c r="NWQ2568" s="77"/>
      <c r="NWR2568" s="77"/>
      <c r="NWS2568" s="77"/>
      <c r="NWT2568" s="77"/>
      <c r="NWU2568" s="77"/>
      <c r="NWV2568" s="77"/>
      <c r="NWW2568" s="77"/>
      <c r="NWX2568" s="77"/>
      <c r="NWY2568" s="77"/>
      <c r="NWZ2568" s="77"/>
      <c r="NXA2568" s="77"/>
      <c r="NXB2568" s="77"/>
      <c r="NXC2568" s="77"/>
      <c r="NXD2568" s="77"/>
      <c r="NXE2568" s="77"/>
      <c r="NXF2568" s="77"/>
      <c r="NXG2568" s="77"/>
      <c r="NXH2568" s="77"/>
      <c r="NXI2568" s="77"/>
      <c r="NXJ2568" s="77"/>
      <c r="NXK2568" s="77"/>
      <c r="NXL2568" s="77"/>
      <c r="NXM2568" s="77"/>
      <c r="NXN2568" s="77"/>
      <c r="NXO2568" s="77"/>
      <c r="NXP2568" s="77"/>
      <c r="NXQ2568" s="77"/>
      <c r="NXR2568" s="77"/>
      <c r="NXS2568" s="77"/>
      <c r="NXT2568" s="77"/>
      <c r="NXU2568" s="77"/>
      <c r="NXV2568" s="77"/>
      <c r="NXW2568" s="77"/>
      <c r="NXX2568" s="77"/>
      <c r="NXY2568" s="77"/>
      <c r="NXZ2568" s="77"/>
      <c r="NYA2568" s="77"/>
      <c r="NYB2568" s="77"/>
      <c r="NYC2568" s="77"/>
      <c r="NYD2568" s="77"/>
      <c r="NYE2568" s="77"/>
      <c r="NYF2568" s="77"/>
      <c r="NYG2568" s="77"/>
      <c r="NYH2568" s="77"/>
      <c r="NYI2568" s="77"/>
      <c r="NYJ2568" s="77"/>
      <c r="NYK2568" s="77"/>
      <c r="NYL2568" s="77"/>
      <c r="NYM2568" s="77"/>
      <c r="NYN2568" s="77"/>
      <c r="NYO2568" s="77"/>
      <c r="NYP2568" s="77"/>
      <c r="NYQ2568" s="77"/>
      <c r="NYR2568" s="77"/>
      <c r="NYS2568" s="77"/>
      <c r="NYT2568" s="77"/>
      <c r="NYU2568" s="77"/>
      <c r="NYV2568" s="77"/>
      <c r="NYW2568" s="77"/>
      <c r="NYX2568" s="77"/>
      <c r="NYY2568" s="77"/>
      <c r="NYZ2568" s="77"/>
      <c r="NZA2568" s="77"/>
      <c r="NZB2568" s="77"/>
      <c r="NZC2568" s="77"/>
      <c r="NZD2568" s="77"/>
      <c r="NZE2568" s="77"/>
      <c r="NZF2568" s="77"/>
      <c r="NZG2568" s="77"/>
      <c r="NZH2568" s="77"/>
      <c r="NZI2568" s="77"/>
      <c r="NZJ2568" s="77"/>
      <c r="NZK2568" s="77"/>
      <c r="NZL2568" s="77"/>
      <c r="NZM2568" s="77"/>
      <c r="NZN2568" s="77"/>
      <c r="NZO2568" s="77"/>
      <c r="NZP2568" s="77"/>
      <c r="NZQ2568" s="77"/>
      <c r="NZR2568" s="77"/>
      <c r="NZS2568" s="77"/>
      <c r="NZT2568" s="77"/>
      <c r="NZU2568" s="77"/>
      <c r="NZV2568" s="77"/>
      <c r="NZW2568" s="77"/>
      <c r="NZX2568" s="77"/>
      <c r="NZY2568" s="77"/>
      <c r="NZZ2568" s="77"/>
      <c r="OAA2568" s="77"/>
      <c r="OAB2568" s="77"/>
      <c r="OAC2568" s="77"/>
      <c r="OAD2568" s="77"/>
      <c r="OAE2568" s="77"/>
      <c r="OAF2568" s="77"/>
      <c r="OAG2568" s="77"/>
      <c r="OAH2568" s="77"/>
      <c r="OAI2568" s="77"/>
      <c r="OAJ2568" s="77"/>
      <c r="OAK2568" s="77"/>
      <c r="OAL2568" s="77"/>
      <c r="OAM2568" s="77"/>
      <c r="OAN2568" s="77"/>
      <c r="OAO2568" s="77"/>
      <c r="OAP2568" s="77"/>
      <c r="OAQ2568" s="77"/>
      <c r="OAR2568" s="77"/>
      <c r="OAS2568" s="77"/>
      <c r="OAT2568" s="77"/>
      <c r="OAU2568" s="77"/>
      <c r="OAV2568" s="77"/>
      <c r="OAW2568" s="77"/>
      <c r="OAX2568" s="77"/>
      <c r="OAY2568" s="77"/>
      <c r="OAZ2568" s="77"/>
      <c r="OBA2568" s="77"/>
      <c r="OBB2568" s="77"/>
      <c r="OBC2568" s="77"/>
      <c r="OBD2568" s="77"/>
      <c r="OBE2568" s="77"/>
      <c r="OBF2568" s="77"/>
      <c r="OBG2568" s="77"/>
      <c r="OBH2568" s="77"/>
      <c r="OBI2568" s="77"/>
      <c r="OBJ2568" s="77"/>
      <c r="OBK2568" s="77"/>
      <c r="OBL2568" s="77"/>
      <c r="OBM2568" s="77"/>
      <c r="OBN2568" s="77"/>
      <c r="OBO2568" s="77"/>
      <c r="OBP2568" s="77"/>
      <c r="OBQ2568" s="77"/>
      <c r="OBR2568" s="77"/>
      <c r="OBS2568" s="77"/>
      <c r="OBT2568" s="77"/>
      <c r="OBU2568" s="77"/>
      <c r="OBV2568" s="77"/>
      <c r="OBW2568" s="77"/>
      <c r="OBX2568" s="77"/>
      <c r="OBY2568" s="77"/>
      <c r="OBZ2568" s="77"/>
      <c r="OCA2568" s="77"/>
      <c r="OCB2568" s="77"/>
      <c r="OCC2568" s="77"/>
      <c r="OCD2568" s="77"/>
      <c r="OCE2568" s="77"/>
      <c r="OCF2568" s="77"/>
      <c r="OCG2568" s="77"/>
      <c r="OCH2568" s="77"/>
      <c r="OCI2568" s="77"/>
      <c r="OCJ2568" s="77"/>
      <c r="OCK2568" s="77"/>
      <c r="OCL2568" s="77"/>
      <c r="OCM2568" s="77"/>
      <c r="OCN2568" s="77"/>
      <c r="OCO2568" s="77"/>
      <c r="OCP2568" s="77"/>
      <c r="OCQ2568" s="77"/>
      <c r="OCR2568" s="77"/>
      <c r="OCS2568" s="77"/>
      <c r="OCT2568" s="77"/>
      <c r="OCU2568" s="77"/>
      <c r="OCV2568" s="77"/>
      <c r="OCW2568" s="77"/>
      <c r="OCX2568" s="77"/>
      <c r="OCY2568" s="77"/>
      <c r="OCZ2568" s="77"/>
      <c r="ODA2568" s="77"/>
      <c r="ODB2568" s="77"/>
      <c r="ODC2568" s="77"/>
      <c r="ODD2568" s="77"/>
      <c r="ODE2568" s="77"/>
      <c r="ODF2568" s="77"/>
      <c r="ODG2568" s="77"/>
      <c r="ODH2568" s="77"/>
      <c r="ODI2568" s="77"/>
      <c r="ODJ2568" s="77"/>
      <c r="ODK2568" s="77"/>
      <c r="ODL2568" s="77"/>
      <c r="ODM2568" s="77"/>
      <c r="ODN2568" s="77"/>
      <c r="ODO2568" s="77"/>
      <c r="ODP2568" s="77"/>
      <c r="ODQ2568" s="77"/>
      <c r="ODR2568" s="77"/>
      <c r="ODS2568" s="77"/>
      <c r="ODT2568" s="77"/>
      <c r="ODU2568" s="77"/>
      <c r="ODV2568" s="77"/>
      <c r="ODW2568" s="77"/>
      <c r="ODX2568" s="77"/>
      <c r="ODY2568" s="77"/>
      <c r="ODZ2568" s="77"/>
      <c r="OEA2568" s="77"/>
      <c r="OEB2568" s="77"/>
      <c r="OEC2568" s="77"/>
      <c r="OED2568" s="77"/>
      <c r="OEE2568" s="77"/>
      <c r="OEF2568" s="77"/>
      <c r="OEG2568" s="77"/>
      <c r="OEH2568" s="77"/>
      <c r="OEI2568" s="77"/>
      <c r="OEJ2568" s="77"/>
      <c r="OEK2568" s="77"/>
      <c r="OEL2568" s="77"/>
      <c r="OEM2568" s="77"/>
      <c r="OEN2568" s="77"/>
      <c r="OEO2568" s="77"/>
      <c r="OEP2568" s="77"/>
      <c r="OEQ2568" s="77"/>
      <c r="OER2568" s="77"/>
      <c r="OES2568" s="77"/>
      <c r="OET2568" s="77"/>
      <c r="OEU2568" s="77"/>
      <c r="OEV2568" s="77"/>
      <c r="OEW2568" s="77"/>
      <c r="OEX2568" s="77"/>
      <c r="OEY2568" s="77"/>
      <c r="OEZ2568" s="77"/>
      <c r="OFA2568" s="77"/>
      <c r="OFB2568" s="77"/>
      <c r="OFC2568" s="77"/>
      <c r="OFD2568" s="77"/>
      <c r="OFE2568" s="77"/>
      <c r="OFF2568" s="77"/>
      <c r="OFG2568" s="77"/>
      <c r="OFH2568" s="77"/>
      <c r="OFI2568" s="77"/>
      <c r="OFJ2568" s="77"/>
      <c r="OFK2568" s="77"/>
      <c r="OFL2568" s="77"/>
      <c r="OFM2568" s="77"/>
      <c r="OFN2568" s="77"/>
      <c r="OFO2568" s="77"/>
      <c r="OFP2568" s="77"/>
      <c r="OFQ2568" s="77"/>
      <c r="OFR2568" s="77"/>
      <c r="OFS2568" s="77"/>
      <c r="OFT2568" s="77"/>
      <c r="OFU2568" s="77"/>
      <c r="OFV2568" s="77"/>
      <c r="OFW2568" s="77"/>
      <c r="OFX2568" s="77"/>
      <c r="OFY2568" s="77"/>
      <c r="OFZ2568" s="77"/>
      <c r="OGA2568" s="77"/>
      <c r="OGB2568" s="77"/>
      <c r="OGC2568" s="77"/>
      <c r="OGD2568" s="77"/>
      <c r="OGE2568" s="77"/>
      <c r="OGF2568" s="77"/>
      <c r="OGG2568" s="77"/>
      <c r="OGH2568" s="77"/>
      <c r="OGI2568" s="77"/>
      <c r="OGJ2568" s="77"/>
      <c r="OGK2568" s="77"/>
      <c r="OGL2568" s="77"/>
      <c r="OGM2568" s="77"/>
      <c r="OGN2568" s="77"/>
      <c r="OGO2568" s="77"/>
      <c r="OGP2568" s="77"/>
      <c r="OGQ2568" s="77"/>
      <c r="OGR2568" s="77"/>
      <c r="OGS2568" s="77"/>
      <c r="OGT2568" s="77"/>
      <c r="OGU2568" s="77"/>
      <c r="OGV2568" s="77"/>
      <c r="OGW2568" s="77"/>
      <c r="OGX2568" s="77"/>
      <c r="OGY2568" s="77"/>
      <c r="OGZ2568" s="77"/>
      <c r="OHA2568" s="77"/>
      <c r="OHB2568" s="77"/>
      <c r="OHC2568" s="77"/>
      <c r="OHD2568" s="77"/>
      <c r="OHE2568" s="77"/>
      <c r="OHF2568" s="77"/>
      <c r="OHG2568" s="77"/>
      <c r="OHH2568" s="77"/>
      <c r="OHI2568" s="77"/>
      <c r="OHJ2568" s="77"/>
      <c r="OHK2568" s="77"/>
      <c r="OHL2568" s="77"/>
      <c r="OHM2568" s="77"/>
      <c r="OHN2568" s="77"/>
      <c r="OHO2568" s="77"/>
      <c r="OHP2568" s="77"/>
      <c r="OHQ2568" s="77"/>
      <c r="OHR2568" s="77"/>
      <c r="OHS2568" s="77"/>
      <c r="OHT2568" s="77"/>
      <c r="OHU2568" s="77"/>
      <c r="OHV2568" s="77"/>
      <c r="OHW2568" s="77"/>
      <c r="OHX2568" s="77"/>
      <c r="OHY2568" s="77"/>
      <c r="OHZ2568" s="77"/>
      <c r="OIA2568" s="77"/>
      <c r="OIB2568" s="77"/>
      <c r="OIC2568" s="77"/>
      <c r="OID2568" s="77"/>
      <c r="OIE2568" s="77"/>
      <c r="OIF2568" s="77"/>
      <c r="OIG2568" s="77"/>
      <c r="OIH2568" s="77"/>
      <c r="OII2568" s="77"/>
      <c r="OIJ2568" s="77"/>
      <c r="OIK2568" s="77"/>
      <c r="OIL2568" s="77"/>
      <c r="OIM2568" s="77"/>
      <c r="OIN2568" s="77"/>
      <c r="OIO2568" s="77"/>
      <c r="OIP2568" s="77"/>
      <c r="OIQ2568" s="77"/>
      <c r="OIR2568" s="77"/>
      <c r="OIS2568" s="77"/>
      <c r="OIT2568" s="77"/>
      <c r="OIU2568" s="77"/>
      <c r="OIV2568" s="77"/>
      <c r="OIW2568" s="77"/>
      <c r="OIX2568" s="77"/>
      <c r="OIY2568" s="77"/>
      <c r="OIZ2568" s="77"/>
      <c r="OJA2568" s="77"/>
      <c r="OJB2568" s="77"/>
      <c r="OJC2568" s="77"/>
      <c r="OJD2568" s="77"/>
      <c r="OJE2568" s="77"/>
      <c r="OJF2568" s="77"/>
      <c r="OJG2568" s="77"/>
      <c r="OJH2568" s="77"/>
      <c r="OJI2568" s="77"/>
      <c r="OJJ2568" s="77"/>
      <c r="OJK2568" s="77"/>
      <c r="OJL2568" s="77"/>
      <c r="OJM2568" s="77"/>
      <c r="OJN2568" s="77"/>
      <c r="OJO2568" s="77"/>
      <c r="OJP2568" s="77"/>
      <c r="OJQ2568" s="77"/>
      <c r="OJR2568" s="77"/>
      <c r="OJS2568" s="77"/>
      <c r="OJT2568" s="77"/>
      <c r="OJU2568" s="77"/>
      <c r="OJV2568" s="77"/>
      <c r="OJW2568" s="77"/>
      <c r="OJX2568" s="77"/>
      <c r="OJY2568" s="77"/>
      <c r="OJZ2568" s="77"/>
      <c r="OKA2568" s="77"/>
      <c r="OKB2568" s="77"/>
      <c r="OKC2568" s="77"/>
      <c r="OKD2568" s="77"/>
      <c r="OKE2568" s="77"/>
      <c r="OKF2568" s="77"/>
      <c r="OKG2568" s="77"/>
      <c r="OKH2568" s="77"/>
      <c r="OKI2568" s="77"/>
      <c r="OKJ2568" s="77"/>
      <c r="OKK2568" s="77"/>
      <c r="OKL2568" s="77"/>
      <c r="OKM2568" s="77"/>
      <c r="OKN2568" s="77"/>
      <c r="OKO2568" s="77"/>
      <c r="OKP2568" s="77"/>
      <c r="OKQ2568" s="77"/>
      <c r="OKR2568" s="77"/>
      <c r="OKS2568" s="77"/>
      <c r="OKT2568" s="77"/>
      <c r="OKU2568" s="77"/>
      <c r="OKV2568" s="77"/>
      <c r="OKW2568" s="77"/>
      <c r="OKX2568" s="77"/>
      <c r="OKY2568" s="77"/>
      <c r="OKZ2568" s="77"/>
      <c r="OLA2568" s="77"/>
      <c r="OLB2568" s="77"/>
      <c r="OLC2568" s="77"/>
      <c r="OLD2568" s="77"/>
      <c r="OLE2568" s="77"/>
      <c r="OLF2568" s="77"/>
      <c r="OLG2568" s="77"/>
      <c r="OLH2568" s="77"/>
      <c r="OLI2568" s="77"/>
      <c r="OLJ2568" s="77"/>
      <c r="OLK2568" s="77"/>
      <c r="OLL2568" s="77"/>
      <c r="OLM2568" s="77"/>
      <c r="OLN2568" s="77"/>
      <c r="OLO2568" s="77"/>
      <c r="OLP2568" s="77"/>
      <c r="OLQ2568" s="77"/>
      <c r="OLR2568" s="77"/>
      <c r="OLS2568" s="77"/>
      <c r="OLT2568" s="77"/>
      <c r="OLU2568" s="77"/>
      <c r="OLV2568" s="77"/>
      <c r="OLW2568" s="77"/>
      <c r="OLX2568" s="77"/>
      <c r="OLY2568" s="77"/>
      <c r="OLZ2568" s="77"/>
      <c r="OMA2568" s="77"/>
      <c r="OMB2568" s="77"/>
      <c r="OMC2568" s="77"/>
      <c r="OMD2568" s="77"/>
      <c r="OME2568" s="77"/>
      <c r="OMF2568" s="77"/>
      <c r="OMG2568" s="77"/>
      <c r="OMH2568" s="77"/>
      <c r="OMI2568" s="77"/>
      <c r="OMJ2568" s="77"/>
      <c r="OMK2568" s="77"/>
      <c r="OML2568" s="77"/>
      <c r="OMM2568" s="77"/>
      <c r="OMN2568" s="77"/>
      <c r="OMO2568" s="77"/>
      <c r="OMP2568" s="77"/>
      <c r="OMQ2568" s="77"/>
      <c r="OMR2568" s="77"/>
      <c r="OMS2568" s="77"/>
      <c r="OMT2568" s="77"/>
      <c r="OMU2568" s="77"/>
      <c r="OMV2568" s="77"/>
      <c r="OMW2568" s="77"/>
      <c r="OMX2568" s="77"/>
      <c r="OMY2568" s="77"/>
      <c r="OMZ2568" s="77"/>
      <c r="ONA2568" s="77"/>
      <c r="ONB2568" s="77"/>
      <c r="ONC2568" s="77"/>
      <c r="OND2568" s="77"/>
      <c r="ONE2568" s="77"/>
      <c r="ONF2568" s="77"/>
      <c r="ONG2568" s="77"/>
      <c r="ONH2568" s="77"/>
      <c r="ONI2568" s="77"/>
      <c r="ONJ2568" s="77"/>
      <c r="ONK2568" s="77"/>
      <c r="ONL2568" s="77"/>
      <c r="ONM2568" s="77"/>
      <c r="ONN2568" s="77"/>
      <c r="ONO2568" s="77"/>
      <c r="ONP2568" s="77"/>
      <c r="ONQ2568" s="77"/>
      <c r="ONR2568" s="77"/>
      <c r="ONS2568" s="77"/>
      <c r="ONT2568" s="77"/>
      <c r="ONU2568" s="77"/>
      <c r="ONV2568" s="77"/>
      <c r="ONW2568" s="77"/>
      <c r="ONX2568" s="77"/>
      <c r="ONY2568" s="77"/>
      <c r="ONZ2568" s="77"/>
      <c r="OOA2568" s="77"/>
      <c r="OOB2568" s="77"/>
      <c r="OOC2568" s="77"/>
      <c r="OOD2568" s="77"/>
      <c r="OOE2568" s="77"/>
      <c r="OOF2568" s="77"/>
      <c r="OOG2568" s="77"/>
      <c r="OOH2568" s="77"/>
      <c r="OOI2568" s="77"/>
      <c r="OOJ2568" s="77"/>
      <c r="OOK2568" s="77"/>
      <c r="OOL2568" s="77"/>
      <c r="OOM2568" s="77"/>
      <c r="OON2568" s="77"/>
      <c r="OOO2568" s="77"/>
      <c r="OOP2568" s="77"/>
      <c r="OOQ2568" s="77"/>
      <c r="OOR2568" s="77"/>
      <c r="OOS2568" s="77"/>
      <c r="OOT2568" s="77"/>
      <c r="OOU2568" s="77"/>
      <c r="OOV2568" s="77"/>
      <c r="OOW2568" s="77"/>
      <c r="OOX2568" s="77"/>
      <c r="OOY2568" s="77"/>
      <c r="OOZ2568" s="77"/>
      <c r="OPA2568" s="77"/>
      <c r="OPB2568" s="77"/>
      <c r="OPC2568" s="77"/>
      <c r="OPD2568" s="77"/>
      <c r="OPE2568" s="77"/>
      <c r="OPF2568" s="77"/>
      <c r="OPG2568" s="77"/>
      <c r="OPH2568" s="77"/>
      <c r="OPI2568" s="77"/>
      <c r="OPJ2568" s="77"/>
      <c r="OPK2568" s="77"/>
      <c r="OPL2568" s="77"/>
      <c r="OPM2568" s="77"/>
      <c r="OPN2568" s="77"/>
      <c r="OPO2568" s="77"/>
      <c r="OPP2568" s="77"/>
      <c r="OPQ2568" s="77"/>
      <c r="OPR2568" s="77"/>
      <c r="OPS2568" s="77"/>
      <c r="OPT2568" s="77"/>
      <c r="OPU2568" s="77"/>
      <c r="OPV2568" s="77"/>
      <c r="OPW2568" s="77"/>
      <c r="OPX2568" s="77"/>
      <c r="OPY2568" s="77"/>
      <c r="OPZ2568" s="77"/>
      <c r="OQA2568" s="77"/>
      <c r="OQB2568" s="77"/>
      <c r="OQC2568" s="77"/>
      <c r="OQD2568" s="77"/>
      <c r="OQE2568" s="77"/>
      <c r="OQF2568" s="77"/>
      <c r="OQG2568" s="77"/>
      <c r="OQH2568" s="77"/>
      <c r="OQI2568" s="77"/>
      <c r="OQJ2568" s="77"/>
      <c r="OQK2568" s="77"/>
      <c r="OQL2568" s="77"/>
      <c r="OQM2568" s="77"/>
      <c r="OQN2568" s="77"/>
      <c r="OQO2568" s="77"/>
      <c r="OQP2568" s="77"/>
      <c r="OQQ2568" s="77"/>
      <c r="OQR2568" s="77"/>
      <c r="OQS2568" s="77"/>
      <c r="OQT2568" s="77"/>
      <c r="OQU2568" s="77"/>
      <c r="OQV2568" s="77"/>
      <c r="OQW2568" s="77"/>
      <c r="OQX2568" s="77"/>
      <c r="OQY2568" s="77"/>
      <c r="OQZ2568" s="77"/>
      <c r="ORA2568" s="77"/>
      <c r="ORB2568" s="77"/>
      <c r="ORC2568" s="77"/>
      <c r="ORD2568" s="77"/>
      <c r="ORE2568" s="77"/>
      <c r="ORF2568" s="77"/>
      <c r="ORG2568" s="77"/>
      <c r="ORH2568" s="77"/>
      <c r="ORI2568" s="77"/>
      <c r="ORJ2568" s="77"/>
      <c r="ORK2568" s="77"/>
      <c r="ORL2568" s="77"/>
      <c r="ORM2568" s="77"/>
      <c r="ORN2568" s="77"/>
      <c r="ORO2568" s="77"/>
      <c r="ORP2568" s="77"/>
      <c r="ORQ2568" s="77"/>
      <c r="ORR2568" s="77"/>
      <c r="ORS2568" s="77"/>
      <c r="ORT2568" s="77"/>
      <c r="ORU2568" s="77"/>
      <c r="ORV2568" s="77"/>
      <c r="ORW2568" s="77"/>
      <c r="ORX2568" s="77"/>
      <c r="ORY2568" s="77"/>
      <c r="ORZ2568" s="77"/>
      <c r="OSA2568" s="77"/>
      <c r="OSB2568" s="77"/>
      <c r="OSC2568" s="77"/>
      <c r="OSD2568" s="77"/>
      <c r="OSE2568" s="77"/>
      <c r="OSF2568" s="77"/>
      <c r="OSG2568" s="77"/>
      <c r="OSH2568" s="77"/>
      <c r="OSI2568" s="77"/>
      <c r="OSJ2568" s="77"/>
      <c r="OSK2568" s="77"/>
      <c r="OSL2568" s="77"/>
      <c r="OSM2568" s="77"/>
      <c r="OSN2568" s="77"/>
      <c r="OSO2568" s="77"/>
      <c r="OSP2568" s="77"/>
      <c r="OSQ2568" s="77"/>
      <c r="OSR2568" s="77"/>
      <c r="OSS2568" s="77"/>
      <c r="OST2568" s="77"/>
      <c r="OSU2568" s="77"/>
      <c r="OSV2568" s="77"/>
      <c r="OSW2568" s="77"/>
      <c r="OSX2568" s="77"/>
      <c r="OSY2568" s="77"/>
      <c r="OSZ2568" s="77"/>
      <c r="OTA2568" s="77"/>
      <c r="OTB2568" s="77"/>
      <c r="OTC2568" s="77"/>
      <c r="OTD2568" s="77"/>
      <c r="OTE2568" s="77"/>
      <c r="OTF2568" s="77"/>
      <c r="OTG2568" s="77"/>
      <c r="OTH2568" s="77"/>
      <c r="OTI2568" s="77"/>
      <c r="OTJ2568" s="77"/>
      <c r="OTK2568" s="77"/>
      <c r="OTL2568" s="77"/>
      <c r="OTM2568" s="77"/>
      <c r="OTN2568" s="77"/>
      <c r="OTO2568" s="77"/>
      <c r="OTP2568" s="77"/>
      <c r="OTQ2568" s="77"/>
      <c r="OTR2568" s="77"/>
      <c r="OTS2568" s="77"/>
      <c r="OTT2568" s="77"/>
      <c r="OTU2568" s="77"/>
      <c r="OTV2568" s="77"/>
      <c r="OTW2568" s="77"/>
      <c r="OTX2568" s="77"/>
      <c r="OTY2568" s="77"/>
      <c r="OTZ2568" s="77"/>
      <c r="OUA2568" s="77"/>
      <c r="OUB2568" s="77"/>
      <c r="OUC2568" s="77"/>
      <c r="OUD2568" s="77"/>
      <c r="OUE2568" s="77"/>
      <c r="OUF2568" s="77"/>
      <c r="OUG2568" s="77"/>
      <c r="OUH2568" s="77"/>
      <c r="OUI2568" s="77"/>
      <c r="OUJ2568" s="77"/>
      <c r="OUK2568" s="77"/>
      <c r="OUL2568" s="77"/>
      <c r="OUM2568" s="77"/>
      <c r="OUN2568" s="77"/>
      <c r="OUO2568" s="77"/>
      <c r="OUP2568" s="77"/>
      <c r="OUQ2568" s="77"/>
      <c r="OUR2568" s="77"/>
      <c r="OUS2568" s="77"/>
      <c r="OUT2568" s="77"/>
      <c r="OUU2568" s="77"/>
      <c r="OUV2568" s="77"/>
      <c r="OUW2568" s="77"/>
      <c r="OUX2568" s="77"/>
      <c r="OUY2568" s="77"/>
      <c r="OUZ2568" s="77"/>
      <c r="OVA2568" s="77"/>
      <c r="OVB2568" s="77"/>
      <c r="OVC2568" s="77"/>
      <c r="OVD2568" s="77"/>
      <c r="OVE2568" s="77"/>
      <c r="OVF2568" s="77"/>
      <c r="OVG2568" s="77"/>
      <c r="OVH2568" s="77"/>
      <c r="OVI2568" s="77"/>
      <c r="OVJ2568" s="77"/>
      <c r="OVK2568" s="77"/>
      <c r="OVL2568" s="77"/>
      <c r="OVM2568" s="77"/>
      <c r="OVN2568" s="77"/>
      <c r="OVO2568" s="77"/>
      <c r="OVP2568" s="77"/>
      <c r="OVQ2568" s="77"/>
      <c r="OVR2568" s="77"/>
      <c r="OVS2568" s="77"/>
      <c r="OVT2568" s="77"/>
      <c r="OVU2568" s="77"/>
      <c r="OVV2568" s="77"/>
      <c r="OVW2568" s="77"/>
      <c r="OVX2568" s="77"/>
      <c r="OVY2568" s="77"/>
      <c r="OVZ2568" s="77"/>
      <c r="OWA2568" s="77"/>
      <c r="OWB2568" s="77"/>
      <c r="OWC2568" s="77"/>
      <c r="OWD2568" s="77"/>
      <c r="OWE2568" s="77"/>
      <c r="OWF2568" s="77"/>
      <c r="OWG2568" s="77"/>
      <c r="OWH2568" s="77"/>
      <c r="OWI2568" s="77"/>
      <c r="OWJ2568" s="77"/>
      <c r="OWK2568" s="77"/>
      <c r="OWL2568" s="77"/>
      <c r="OWM2568" s="77"/>
      <c r="OWN2568" s="77"/>
      <c r="OWO2568" s="77"/>
      <c r="OWP2568" s="77"/>
      <c r="OWQ2568" s="77"/>
      <c r="OWR2568" s="77"/>
      <c r="OWS2568" s="77"/>
      <c r="OWT2568" s="77"/>
      <c r="OWU2568" s="77"/>
      <c r="OWV2568" s="77"/>
      <c r="OWW2568" s="77"/>
      <c r="OWX2568" s="77"/>
      <c r="OWY2568" s="77"/>
      <c r="OWZ2568" s="77"/>
      <c r="OXA2568" s="77"/>
      <c r="OXB2568" s="77"/>
      <c r="OXC2568" s="77"/>
      <c r="OXD2568" s="77"/>
      <c r="OXE2568" s="77"/>
      <c r="OXF2568" s="77"/>
      <c r="OXG2568" s="77"/>
      <c r="OXH2568" s="77"/>
      <c r="OXI2568" s="77"/>
      <c r="OXJ2568" s="77"/>
      <c r="OXK2568" s="77"/>
      <c r="OXL2568" s="77"/>
      <c r="OXM2568" s="77"/>
      <c r="OXN2568" s="77"/>
      <c r="OXO2568" s="77"/>
      <c r="OXP2568" s="77"/>
      <c r="OXQ2568" s="77"/>
      <c r="OXR2568" s="77"/>
      <c r="OXS2568" s="77"/>
      <c r="OXT2568" s="77"/>
      <c r="OXU2568" s="77"/>
      <c r="OXV2568" s="77"/>
      <c r="OXW2568" s="77"/>
      <c r="OXX2568" s="77"/>
      <c r="OXY2568" s="77"/>
      <c r="OXZ2568" s="77"/>
      <c r="OYA2568" s="77"/>
      <c r="OYB2568" s="77"/>
      <c r="OYC2568" s="77"/>
      <c r="OYD2568" s="77"/>
      <c r="OYE2568" s="77"/>
      <c r="OYF2568" s="77"/>
      <c r="OYG2568" s="77"/>
      <c r="OYH2568" s="77"/>
      <c r="OYI2568" s="77"/>
      <c r="OYJ2568" s="77"/>
      <c r="OYK2568" s="77"/>
      <c r="OYL2568" s="77"/>
      <c r="OYM2568" s="77"/>
      <c r="OYN2568" s="77"/>
      <c r="OYO2568" s="77"/>
      <c r="OYP2568" s="77"/>
      <c r="OYQ2568" s="77"/>
      <c r="OYR2568" s="77"/>
      <c r="OYS2568" s="77"/>
      <c r="OYT2568" s="77"/>
      <c r="OYU2568" s="77"/>
      <c r="OYV2568" s="77"/>
      <c r="OYW2568" s="77"/>
      <c r="OYX2568" s="77"/>
      <c r="OYY2568" s="77"/>
      <c r="OYZ2568" s="77"/>
      <c r="OZA2568" s="77"/>
      <c r="OZB2568" s="77"/>
      <c r="OZC2568" s="77"/>
      <c r="OZD2568" s="77"/>
      <c r="OZE2568" s="77"/>
      <c r="OZF2568" s="77"/>
      <c r="OZG2568" s="77"/>
      <c r="OZH2568" s="77"/>
      <c r="OZI2568" s="77"/>
      <c r="OZJ2568" s="77"/>
      <c r="OZK2568" s="77"/>
      <c r="OZL2568" s="77"/>
      <c r="OZM2568" s="77"/>
      <c r="OZN2568" s="77"/>
      <c r="OZO2568" s="77"/>
      <c r="OZP2568" s="77"/>
      <c r="OZQ2568" s="77"/>
      <c r="OZR2568" s="77"/>
      <c r="OZS2568" s="77"/>
      <c r="OZT2568" s="77"/>
      <c r="OZU2568" s="77"/>
      <c r="OZV2568" s="77"/>
      <c r="OZW2568" s="77"/>
      <c r="OZX2568" s="77"/>
      <c r="OZY2568" s="77"/>
      <c r="OZZ2568" s="77"/>
      <c r="PAA2568" s="77"/>
      <c r="PAB2568" s="77"/>
      <c r="PAC2568" s="77"/>
      <c r="PAD2568" s="77"/>
      <c r="PAE2568" s="77"/>
      <c r="PAF2568" s="77"/>
      <c r="PAG2568" s="77"/>
      <c r="PAH2568" s="77"/>
      <c r="PAI2568" s="77"/>
      <c r="PAJ2568" s="77"/>
      <c r="PAK2568" s="77"/>
      <c r="PAL2568" s="77"/>
      <c r="PAM2568" s="77"/>
      <c r="PAN2568" s="77"/>
      <c r="PAO2568" s="77"/>
      <c r="PAP2568" s="77"/>
      <c r="PAQ2568" s="77"/>
      <c r="PAR2568" s="77"/>
      <c r="PAS2568" s="77"/>
      <c r="PAT2568" s="77"/>
      <c r="PAU2568" s="77"/>
      <c r="PAV2568" s="77"/>
      <c r="PAW2568" s="77"/>
      <c r="PAX2568" s="77"/>
      <c r="PAY2568" s="77"/>
      <c r="PAZ2568" s="77"/>
      <c r="PBA2568" s="77"/>
      <c r="PBB2568" s="77"/>
      <c r="PBC2568" s="77"/>
      <c r="PBD2568" s="77"/>
      <c r="PBE2568" s="77"/>
      <c r="PBF2568" s="77"/>
      <c r="PBG2568" s="77"/>
      <c r="PBH2568" s="77"/>
      <c r="PBI2568" s="77"/>
      <c r="PBJ2568" s="77"/>
      <c r="PBK2568" s="77"/>
      <c r="PBL2568" s="77"/>
      <c r="PBM2568" s="77"/>
      <c r="PBN2568" s="77"/>
      <c r="PBO2568" s="77"/>
      <c r="PBP2568" s="77"/>
      <c r="PBQ2568" s="77"/>
      <c r="PBR2568" s="77"/>
      <c r="PBS2568" s="77"/>
      <c r="PBT2568" s="77"/>
      <c r="PBU2568" s="77"/>
      <c r="PBV2568" s="77"/>
      <c r="PBW2568" s="77"/>
      <c r="PBX2568" s="77"/>
      <c r="PBY2568" s="77"/>
      <c r="PBZ2568" s="77"/>
      <c r="PCA2568" s="77"/>
      <c r="PCB2568" s="77"/>
      <c r="PCC2568" s="77"/>
      <c r="PCD2568" s="77"/>
      <c r="PCE2568" s="77"/>
      <c r="PCF2568" s="77"/>
      <c r="PCG2568" s="77"/>
      <c r="PCH2568" s="77"/>
      <c r="PCI2568" s="77"/>
      <c r="PCJ2568" s="77"/>
      <c r="PCK2568" s="77"/>
      <c r="PCL2568" s="77"/>
      <c r="PCM2568" s="77"/>
      <c r="PCN2568" s="77"/>
      <c r="PCO2568" s="77"/>
      <c r="PCP2568" s="77"/>
      <c r="PCQ2568" s="77"/>
      <c r="PCR2568" s="77"/>
      <c r="PCS2568" s="77"/>
      <c r="PCT2568" s="77"/>
      <c r="PCU2568" s="77"/>
      <c r="PCV2568" s="77"/>
      <c r="PCW2568" s="77"/>
      <c r="PCX2568" s="77"/>
      <c r="PCY2568" s="77"/>
      <c r="PCZ2568" s="77"/>
      <c r="PDA2568" s="77"/>
      <c r="PDB2568" s="77"/>
      <c r="PDC2568" s="77"/>
      <c r="PDD2568" s="77"/>
      <c r="PDE2568" s="77"/>
      <c r="PDF2568" s="77"/>
      <c r="PDG2568" s="77"/>
      <c r="PDH2568" s="77"/>
      <c r="PDI2568" s="77"/>
      <c r="PDJ2568" s="77"/>
      <c r="PDK2568" s="77"/>
      <c r="PDL2568" s="77"/>
      <c r="PDM2568" s="77"/>
      <c r="PDN2568" s="77"/>
      <c r="PDO2568" s="77"/>
      <c r="PDP2568" s="77"/>
      <c r="PDQ2568" s="77"/>
      <c r="PDR2568" s="77"/>
      <c r="PDS2568" s="77"/>
      <c r="PDT2568" s="77"/>
      <c r="PDU2568" s="77"/>
      <c r="PDV2568" s="77"/>
      <c r="PDW2568" s="77"/>
      <c r="PDX2568" s="77"/>
      <c r="PDY2568" s="77"/>
      <c r="PDZ2568" s="77"/>
      <c r="PEA2568" s="77"/>
      <c r="PEB2568" s="77"/>
      <c r="PEC2568" s="77"/>
      <c r="PED2568" s="77"/>
      <c r="PEE2568" s="77"/>
      <c r="PEF2568" s="77"/>
      <c r="PEG2568" s="77"/>
      <c r="PEH2568" s="77"/>
      <c r="PEI2568" s="77"/>
      <c r="PEJ2568" s="77"/>
      <c r="PEK2568" s="77"/>
      <c r="PEL2568" s="77"/>
      <c r="PEM2568" s="77"/>
      <c r="PEN2568" s="77"/>
      <c r="PEO2568" s="77"/>
      <c r="PEP2568" s="77"/>
      <c r="PEQ2568" s="77"/>
      <c r="PER2568" s="77"/>
      <c r="PES2568" s="77"/>
      <c r="PET2568" s="77"/>
      <c r="PEU2568" s="77"/>
      <c r="PEV2568" s="77"/>
      <c r="PEW2568" s="77"/>
      <c r="PEX2568" s="77"/>
      <c r="PEY2568" s="77"/>
      <c r="PEZ2568" s="77"/>
      <c r="PFA2568" s="77"/>
      <c r="PFB2568" s="77"/>
      <c r="PFC2568" s="77"/>
      <c r="PFD2568" s="77"/>
      <c r="PFE2568" s="77"/>
      <c r="PFF2568" s="77"/>
      <c r="PFG2568" s="77"/>
      <c r="PFH2568" s="77"/>
      <c r="PFI2568" s="77"/>
      <c r="PFJ2568" s="77"/>
      <c r="PFK2568" s="77"/>
      <c r="PFL2568" s="77"/>
      <c r="PFM2568" s="77"/>
      <c r="PFN2568" s="77"/>
      <c r="PFO2568" s="77"/>
      <c r="PFP2568" s="77"/>
      <c r="PFQ2568" s="77"/>
      <c r="PFR2568" s="77"/>
      <c r="PFS2568" s="77"/>
      <c r="PFT2568" s="77"/>
      <c r="PFU2568" s="77"/>
      <c r="PFV2568" s="77"/>
      <c r="PFW2568" s="77"/>
      <c r="PFX2568" s="77"/>
      <c r="PFY2568" s="77"/>
      <c r="PFZ2568" s="77"/>
      <c r="PGA2568" s="77"/>
      <c r="PGB2568" s="77"/>
      <c r="PGC2568" s="77"/>
      <c r="PGD2568" s="77"/>
      <c r="PGE2568" s="77"/>
      <c r="PGF2568" s="77"/>
      <c r="PGG2568" s="77"/>
      <c r="PGH2568" s="77"/>
      <c r="PGI2568" s="77"/>
      <c r="PGJ2568" s="77"/>
      <c r="PGK2568" s="77"/>
      <c r="PGL2568" s="77"/>
      <c r="PGM2568" s="77"/>
      <c r="PGN2568" s="77"/>
      <c r="PGO2568" s="77"/>
      <c r="PGP2568" s="77"/>
      <c r="PGQ2568" s="77"/>
      <c r="PGR2568" s="77"/>
      <c r="PGS2568" s="77"/>
      <c r="PGT2568" s="77"/>
      <c r="PGU2568" s="77"/>
      <c r="PGV2568" s="77"/>
      <c r="PGW2568" s="77"/>
      <c r="PGX2568" s="77"/>
      <c r="PGY2568" s="77"/>
      <c r="PGZ2568" s="77"/>
      <c r="PHA2568" s="77"/>
      <c r="PHB2568" s="77"/>
      <c r="PHC2568" s="77"/>
      <c r="PHD2568" s="77"/>
      <c r="PHE2568" s="77"/>
      <c r="PHF2568" s="77"/>
      <c r="PHG2568" s="77"/>
      <c r="PHH2568" s="77"/>
      <c r="PHI2568" s="77"/>
      <c r="PHJ2568" s="77"/>
      <c r="PHK2568" s="77"/>
      <c r="PHL2568" s="77"/>
      <c r="PHM2568" s="77"/>
      <c r="PHN2568" s="77"/>
      <c r="PHO2568" s="77"/>
      <c r="PHP2568" s="77"/>
      <c r="PHQ2568" s="77"/>
      <c r="PHR2568" s="77"/>
      <c r="PHS2568" s="77"/>
      <c r="PHT2568" s="77"/>
      <c r="PHU2568" s="77"/>
      <c r="PHV2568" s="77"/>
      <c r="PHW2568" s="77"/>
      <c r="PHX2568" s="77"/>
      <c r="PHY2568" s="77"/>
      <c r="PHZ2568" s="77"/>
      <c r="PIA2568" s="77"/>
      <c r="PIB2568" s="77"/>
      <c r="PIC2568" s="77"/>
      <c r="PID2568" s="77"/>
      <c r="PIE2568" s="77"/>
      <c r="PIF2568" s="77"/>
      <c r="PIG2568" s="77"/>
      <c r="PIH2568" s="77"/>
      <c r="PII2568" s="77"/>
      <c r="PIJ2568" s="77"/>
      <c r="PIK2568" s="77"/>
      <c r="PIL2568" s="77"/>
      <c r="PIM2568" s="77"/>
      <c r="PIN2568" s="77"/>
      <c r="PIO2568" s="77"/>
      <c r="PIP2568" s="77"/>
      <c r="PIQ2568" s="77"/>
      <c r="PIR2568" s="77"/>
      <c r="PIS2568" s="77"/>
      <c r="PIT2568" s="77"/>
      <c r="PIU2568" s="77"/>
      <c r="PIV2568" s="77"/>
      <c r="PIW2568" s="77"/>
      <c r="PIX2568" s="77"/>
      <c r="PIY2568" s="77"/>
      <c r="PIZ2568" s="77"/>
      <c r="PJA2568" s="77"/>
      <c r="PJB2568" s="77"/>
      <c r="PJC2568" s="77"/>
      <c r="PJD2568" s="77"/>
      <c r="PJE2568" s="77"/>
      <c r="PJF2568" s="77"/>
      <c r="PJG2568" s="77"/>
      <c r="PJH2568" s="77"/>
      <c r="PJI2568" s="77"/>
      <c r="PJJ2568" s="77"/>
      <c r="PJK2568" s="77"/>
      <c r="PJL2568" s="77"/>
      <c r="PJM2568" s="77"/>
      <c r="PJN2568" s="77"/>
      <c r="PJO2568" s="77"/>
      <c r="PJP2568" s="77"/>
      <c r="PJQ2568" s="77"/>
      <c r="PJR2568" s="77"/>
      <c r="PJS2568" s="77"/>
      <c r="PJT2568" s="77"/>
      <c r="PJU2568" s="77"/>
      <c r="PJV2568" s="77"/>
      <c r="PJW2568" s="77"/>
      <c r="PJX2568" s="77"/>
      <c r="PJY2568" s="77"/>
      <c r="PJZ2568" s="77"/>
      <c r="PKA2568" s="77"/>
      <c r="PKB2568" s="77"/>
      <c r="PKC2568" s="77"/>
      <c r="PKD2568" s="77"/>
      <c r="PKE2568" s="77"/>
      <c r="PKF2568" s="77"/>
      <c r="PKG2568" s="77"/>
      <c r="PKH2568" s="77"/>
      <c r="PKI2568" s="77"/>
      <c r="PKJ2568" s="77"/>
      <c r="PKK2568" s="77"/>
      <c r="PKL2568" s="77"/>
      <c r="PKM2568" s="77"/>
      <c r="PKN2568" s="77"/>
      <c r="PKO2568" s="77"/>
      <c r="PKP2568" s="77"/>
      <c r="PKQ2568" s="77"/>
      <c r="PKR2568" s="77"/>
      <c r="PKS2568" s="77"/>
      <c r="PKT2568" s="77"/>
      <c r="PKU2568" s="77"/>
      <c r="PKV2568" s="77"/>
      <c r="PKW2568" s="77"/>
      <c r="PKX2568" s="77"/>
      <c r="PKY2568" s="77"/>
      <c r="PKZ2568" s="77"/>
      <c r="PLA2568" s="77"/>
      <c r="PLB2568" s="77"/>
      <c r="PLC2568" s="77"/>
      <c r="PLD2568" s="77"/>
      <c r="PLE2568" s="77"/>
      <c r="PLF2568" s="77"/>
      <c r="PLG2568" s="77"/>
      <c r="PLH2568" s="77"/>
      <c r="PLI2568" s="77"/>
      <c r="PLJ2568" s="77"/>
      <c r="PLK2568" s="77"/>
      <c r="PLL2568" s="77"/>
      <c r="PLM2568" s="77"/>
      <c r="PLN2568" s="77"/>
      <c r="PLO2568" s="77"/>
      <c r="PLP2568" s="77"/>
      <c r="PLQ2568" s="77"/>
      <c r="PLR2568" s="77"/>
      <c r="PLS2568" s="77"/>
      <c r="PLT2568" s="77"/>
      <c r="PLU2568" s="77"/>
      <c r="PLV2568" s="77"/>
      <c r="PLW2568" s="77"/>
      <c r="PLX2568" s="77"/>
      <c r="PLY2568" s="77"/>
      <c r="PLZ2568" s="77"/>
      <c r="PMA2568" s="77"/>
      <c r="PMB2568" s="77"/>
      <c r="PMC2568" s="77"/>
      <c r="PMD2568" s="77"/>
      <c r="PME2568" s="77"/>
      <c r="PMF2568" s="77"/>
      <c r="PMG2568" s="77"/>
      <c r="PMH2568" s="77"/>
      <c r="PMI2568" s="77"/>
      <c r="PMJ2568" s="77"/>
      <c r="PMK2568" s="77"/>
      <c r="PML2568" s="77"/>
      <c r="PMM2568" s="77"/>
      <c r="PMN2568" s="77"/>
      <c r="PMO2568" s="77"/>
      <c r="PMP2568" s="77"/>
      <c r="PMQ2568" s="77"/>
      <c r="PMR2568" s="77"/>
      <c r="PMS2568" s="77"/>
      <c r="PMT2568" s="77"/>
      <c r="PMU2568" s="77"/>
      <c r="PMV2568" s="77"/>
      <c r="PMW2568" s="77"/>
      <c r="PMX2568" s="77"/>
      <c r="PMY2568" s="77"/>
      <c r="PMZ2568" s="77"/>
      <c r="PNA2568" s="77"/>
      <c r="PNB2568" s="77"/>
      <c r="PNC2568" s="77"/>
      <c r="PND2568" s="77"/>
      <c r="PNE2568" s="77"/>
      <c r="PNF2568" s="77"/>
      <c r="PNG2568" s="77"/>
      <c r="PNH2568" s="77"/>
      <c r="PNI2568" s="77"/>
      <c r="PNJ2568" s="77"/>
      <c r="PNK2568" s="77"/>
      <c r="PNL2568" s="77"/>
      <c r="PNM2568" s="77"/>
      <c r="PNN2568" s="77"/>
      <c r="PNO2568" s="77"/>
      <c r="PNP2568" s="77"/>
      <c r="PNQ2568" s="77"/>
      <c r="PNR2568" s="77"/>
      <c r="PNS2568" s="77"/>
      <c r="PNT2568" s="77"/>
      <c r="PNU2568" s="77"/>
      <c r="PNV2568" s="77"/>
      <c r="PNW2568" s="77"/>
      <c r="PNX2568" s="77"/>
      <c r="PNY2568" s="77"/>
      <c r="PNZ2568" s="77"/>
      <c r="POA2568" s="77"/>
      <c r="POB2568" s="77"/>
      <c r="POC2568" s="77"/>
      <c r="POD2568" s="77"/>
      <c r="POE2568" s="77"/>
      <c r="POF2568" s="77"/>
      <c r="POG2568" s="77"/>
      <c r="POH2568" s="77"/>
      <c r="POI2568" s="77"/>
      <c r="POJ2568" s="77"/>
      <c r="POK2568" s="77"/>
      <c r="POL2568" s="77"/>
      <c r="POM2568" s="77"/>
      <c r="PON2568" s="77"/>
      <c r="POO2568" s="77"/>
      <c r="POP2568" s="77"/>
      <c r="POQ2568" s="77"/>
      <c r="POR2568" s="77"/>
      <c r="POS2568" s="77"/>
      <c r="POT2568" s="77"/>
      <c r="POU2568" s="77"/>
      <c r="POV2568" s="77"/>
      <c r="POW2568" s="77"/>
      <c r="POX2568" s="77"/>
      <c r="POY2568" s="77"/>
      <c r="POZ2568" s="77"/>
      <c r="PPA2568" s="77"/>
      <c r="PPB2568" s="77"/>
      <c r="PPC2568" s="77"/>
      <c r="PPD2568" s="77"/>
      <c r="PPE2568" s="77"/>
      <c r="PPF2568" s="77"/>
      <c r="PPG2568" s="77"/>
      <c r="PPH2568" s="77"/>
      <c r="PPI2568" s="77"/>
      <c r="PPJ2568" s="77"/>
      <c r="PPK2568" s="77"/>
      <c r="PPL2568" s="77"/>
      <c r="PPM2568" s="77"/>
      <c r="PPN2568" s="77"/>
      <c r="PPO2568" s="77"/>
      <c r="PPP2568" s="77"/>
      <c r="PPQ2568" s="77"/>
      <c r="PPR2568" s="77"/>
      <c r="PPS2568" s="77"/>
      <c r="PPT2568" s="77"/>
      <c r="PPU2568" s="77"/>
      <c r="PPV2568" s="77"/>
      <c r="PPW2568" s="77"/>
      <c r="PPX2568" s="77"/>
      <c r="PPY2568" s="77"/>
      <c r="PPZ2568" s="77"/>
      <c r="PQA2568" s="77"/>
      <c r="PQB2568" s="77"/>
      <c r="PQC2568" s="77"/>
      <c r="PQD2568" s="77"/>
      <c r="PQE2568" s="77"/>
      <c r="PQF2568" s="77"/>
      <c r="PQG2568" s="77"/>
      <c r="PQH2568" s="77"/>
      <c r="PQI2568" s="77"/>
      <c r="PQJ2568" s="77"/>
      <c r="PQK2568" s="77"/>
      <c r="PQL2568" s="77"/>
      <c r="PQM2568" s="77"/>
      <c r="PQN2568" s="77"/>
      <c r="PQO2568" s="77"/>
      <c r="PQP2568" s="77"/>
      <c r="PQQ2568" s="77"/>
      <c r="PQR2568" s="77"/>
      <c r="PQS2568" s="77"/>
      <c r="PQT2568" s="77"/>
      <c r="PQU2568" s="77"/>
      <c r="PQV2568" s="77"/>
      <c r="PQW2568" s="77"/>
      <c r="PQX2568" s="77"/>
      <c r="PQY2568" s="77"/>
      <c r="PQZ2568" s="77"/>
      <c r="PRA2568" s="77"/>
      <c r="PRB2568" s="77"/>
      <c r="PRC2568" s="77"/>
      <c r="PRD2568" s="77"/>
      <c r="PRE2568" s="77"/>
      <c r="PRF2568" s="77"/>
      <c r="PRG2568" s="77"/>
      <c r="PRH2568" s="77"/>
      <c r="PRI2568" s="77"/>
      <c r="PRJ2568" s="77"/>
      <c r="PRK2568" s="77"/>
      <c r="PRL2568" s="77"/>
      <c r="PRM2568" s="77"/>
      <c r="PRN2568" s="77"/>
      <c r="PRO2568" s="77"/>
      <c r="PRP2568" s="77"/>
      <c r="PRQ2568" s="77"/>
      <c r="PRR2568" s="77"/>
      <c r="PRS2568" s="77"/>
      <c r="PRT2568" s="77"/>
      <c r="PRU2568" s="77"/>
      <c r="PRV2568" s="77"/>
      <c r="PRW2568" s="77"/>
      <c r="PRX2568" s="77"/>
      <c r="PRY2568" s="77"/>
      <c r="PRZ2568" s="77"/>
      <c r="PSA2568" s="77"/>
      <c r="PSB2568" s="77"/>
      <c r="PSC2568" s="77"/>
      <c r="PSD2568" s="77"/>
      <c r="PSE2568" s="77"/>
      <c r="PSF2568" s="77"/>
      <c r="PSG2568" s="77"/>
      <c r="PSH2568" s="77"/>
      <c r="PSI2568" s="77"/>
      <c r="PSJ2568" s="77"/>
      <c r="PSK2568" s="77"/>
      <c r="PSL2568" s="77"/>
      <c r="PSM2568" s="77"/>
      <c r="PSN2568" s="77"/>
      <c r="PSO2568" s="77"/>
      <c r="PSP2568" s="77"/>
      <c r="PSQ2568" s="77"/>
      <c r="PSR2568" s="77"/>
      <c r="PSS2568" s="77"/>
      <c r="PST2568" s="77"/>
      <c r="PSU2568" s="77"/>
      <c r="PSV2568" s="77"/>
      <c r="PSW2568" s="77"/>
      <c r="PSX2568" s="77"/>
      <c r="PSY2568" s="77"/>
      <c r="PSZ2568" s="77"/>
      <c r="PTA2568" s="77"/>
      <c r="PTB2568" s="77"/>
      <c r="PTC2568" s="77"/>
      <c r="PTD2568" s="77"/>
      <c r="PTE2568" s="77"/>
      <c r="PTF2568" s="77"/>
      <c r="PTG2568" s="77"/>
      <c r="PTH2568" s="77"/>
      <c r="PTI2568" s="77"/>
      <c r="PTJ2568" s="77"/>
      <c r="PTK2568" s="77"/>
      <c r="PTL2568" s="77"/>
      <c r="PTM2568" s="77"/>
      <c r="PTN2568" s="77"/>
      <c r="PTO2568" s="77"/>
      <c r="PTP2568" s="77"/>
      <c r="PTQ2568" s="77"/>
      <c r="PTR2568" s="77"/>
      <c r="PTS2568" s="77"/>
      <c r="PTT2568" s="77"/>
      <c r="PTU2568" s="77"/>
      <c r="PTV2568" s="77"/>
      <c r="PTW2568" s="77"/>
      <c r="PTX2568" s="77"/>
      <c r="PTY2568" s="77"/>
      <c r="PTZ2568" s="77"/>
      <c r="PUA2568" s="77"/>
      <c r="PUB2568" s="77"/>
      <c r="PUC2568" s="77"/>
      <c r="PUD2568" s="77"/>
      <c r="PUE2568" s="77"/>
      <c r="PUF2568" s="77"/>
      <c r="PUG2568" s="77"/>
      <c r="PUH2568" s="77"/>
      <c r="PUI2568" s="77"/>
      <c r="PUJ2568" s="77"/>
      <c r="PUK2568" s="77"/>
      <c r="PUL2568" s="77"/>
      <c r="PUM2568" s="77"/>
      <c r="PUN2568" s="77"/>
      <c r="PUO2568" s="77"/>
      <c r="PUP2568" s="77"/>
      <c r="PUQ2568" s="77"/>
      <c r="PUR2568" s="77"/>
      <c r="PUS2568" s="77"/>
      <c r="PUT2568" s="77"/>
      <c r="PUU2568" s="77"/>
      <c r="PUV2568" s="77"/>
      <c r="PUW2568" s="77"/>
      <c r="PUX2568" s="77"/>
      <c r="PUY2568" s="77"/>
      <c r="PUZ2568" s="77"/>
      <c r="PVA2568" s="77"/>
      <c r="PVB2568" s="77"/>
      <c r="PVC2568" s="77"/>
      <c r="PVD2568" s="77"/>
      <c r="PVE2568" s="77"/>
      <c r="PVF2568" s="77"/>
      <c r="PVG2568" s="77"/>
      <c r="PVH2568" s="77"/>
      <c r="PVI2568" s="77"/>
      <c r="PVJ2568" s="77"/>
      <c r="PVK2568" s="77"/>
      <c r="PVL2568" s="77"/>
      <c r="PVM2568" s="77"/>
      <c r="PVN2568" s="77"/>
      <c r="PVO2568" s="77"/>
      <c r="PVP2568" s="77"/>
      <c r="PVQ2568" s="77"/>
      <c r="PVR2568" s="77"/>
      <c r="PVS2568" s="77"/>
      <c r="PVT2568" s="77"/>
      <c r="PVU2568" s="77"/>
      <c r="PVV2568" s="77"/>
      <c r="PVW2568" s="77"/>
      <c r="PVX2568" s="77"/>
      <c r="PVY2568" s="77"/>
      <c r="PVZ2568" s="77"/>
      <c r="PWA2568" s="77"/>
      <c r="PWB2568" s="77"/>
      <c r="PWC2568" s="77"/>
      <c r="PWD2568" s="77"/>
      <c r="PWE2568" s="77"/>
      <c r="PWF2568" s="77"/>
      <c r="PWG2568" s="77"/>
      <c r="PWH2568" s="77"/>
      <c r="PWI2568" s="77"/>
      <c r="PWJ2568" s="77"/>
      <c r="PWK2568" s="77"/>
      <c r="PWL2568" s="77"/>
      <c r="PWM2568" s="77"/>
      <c r="PWN2568" s="77"/>
      <c r="PWO2568" s="77"/>
      <c r="PWP2568" s="77"/>
      <c r="PWQ2568" s="77"/>
      <c r="PWR2568" s="77"/>
      <c r="PWS2568" s="77"/>
      <c r="PWT2568" s="77"/>
      <c r="PWU2568" s="77"/>
      <c r="PWV2568" s="77"/>
      <c r="PWW2568" s="77"/>
      <c r="PWX2568" s="77"/>
      <c r="PWY2568" s="77"/>
      <c r="PWZ2568" s="77"/>
      <c r="PXA2568" s="77"/>
      <c r="PXB2568" s="77"/>
      <c r="PXC2568" s="77"/>
      <c r="PXD2568" s="77"/>
      <c r="PXE2568" s="77"/>
      <c r="PXF2568" s="77"/>
      <c r="PXG2568" s="77"/>
      <c r="PXH2568" s="77"/>
      <c r="PXI2568" s="77"/>
      <c r="PXJ2568" s="77"/>
      <c r="PXK2568" s="77"/>
      <c r="PXL2568" s="77"/>
      <c r="PXM2568" s="77"/>
      <c r="PXN2568" s="77"/>
      <c r="PXO2568" s="77"/>
      <c r="PXP2568" s="77"/>
      <c r="PXQ2568" s="77"/>
      <c r="PXR2568" s="77"/>
      <c r="PXS2568" s="77"/>
      <c r="PXT2568" s="77"/>
      <c r="PXU2568" s="77"/>
      <c r="PXV2568" s="77"/>
      <c r="PXW2568" s="77"/>
      <c r="PXX2568" s="77"/>
      <c r="PXY2568" s="77"/>
      <c r="PXZ2568" s="77"/>
      <c r="PYA2568" s="77"/>
      <c r="PYB2568" s="77"/>
      <c r="PYC2568" s="77"/>
      <c r="PYD2568" s="77"/>
      <c r="PYE2568" s="77"/>
      <c r="PYF2568" s="77"/>
      <c r="PYG2568" s="77"/>
      <c r="PYH2568" s="77"/>
      <c r="PYI2568" s="77"/>
      <c r="PYJ2568" s="77"/>
      <c r="PYK2568" s="77"/>
      <c r="PYL2568" s="77"/>
      <c r="PYM2568" s="77"/>
      <c r="PYN2568" s="77"/>
      <c r="PYO2568" s="77"/>
      <c r="PYP2568" s="77"/>
      <c r="PYQ2568" s="77"/>
      <c r="PYR2568" s="77"/>
      <c r="PYS2568" s="77"/>
      <c r="PYT2568" s="77"/>
      <c r="PYU2568" s="77"/>
      <c r="PYV2568" s="77"/>
      <c r="PYW2568" s="77"/>
      <c r="PYX2568" s="77"/>
      <c r="PYY2568" s="77"/>
      <c r="PYZ2568" s="77"/>
      <c r="PZA2568" s="77"/>
      <c r="PZB2568" s="77"/>
      <c r="PZC2568" s="77"/>
      <c r="PZD2568" s="77"/>
      <c r="PZE2568" s="77"/>
      <c r="PZF2568" s="77"/>
      <c r="PZG2568" s="77"/>
      <c r="PZH2568" s="77"/>
      <c r="PZI2568" s="77"/>
      <c r="PZJ2568" s="77"/>
      <c r="PZK2568" s="77"/>
      <c r="PZL2568" s="77"/>
      <c r="PZM2568" s="77"/>
      <c r="PZN2568" s="77"/>
      <c r="PZO2568" s="77"/>
      <c r="PZP2568" s="77"/>
      <c r="PZQ2568" s="77"/>
      <c r="PZR2568" s="77"/>
      <c r="PZS2568" s="77"/>
      <c r="PZT2568" s="77"/>
      <c r="PZU2568" s="77"/>
      <c r="PZV2568" s="77"/>
      <c r="PZW2568" s="77"/>
      <c r="PZX2568" s="77"/>
      <c r="PZY2568" s="77"/>
      <c r="PZZ2568" s="77"/>
      <c r="QAA2568" s="77"/>
      <c r="QAB2568" s="77"/>
      <c r="QAC2568" s="77"/>
      <c r="QAD2568" s="77"/>
      <c r="QAE2568" s="77"/>
      <c r="QAF2568" s="77"/>
      <c r="QAG2568" s="77"/>
      <c r="QAH2568" s="77"/>
      <c r="QAI2568" s="77"/>
      <c r="QAJ2568" s="77"/>
      <c r="QAK2568" s="77"/>
      <c r="QAL2568" s="77"/>
      <c r="QAM2568" s="77"/>
      <c r="QAN2568" s="77"/>
      <c r="QAO2568" s="77"/>
      <c r="QAP2568" s="77"/>
      <c r="QAQ2568" s="77"/>
      <c r="QAR2568" s="77"/>
      <c r="QAS2568" s="77"/>
      <c r="QAT2568" s="77"/>
      <c r="QAU2568" s="77"/>
      <c r="QAV2568" s="77"/>
      <c r="QAW2568" s="77"/>
      <c r="QAX2568" s="77"/>
      <c r="QAY2568" s="77"/>
      <c r="QAZ2568" s="77"/>
      <c r="QBA2568" s="77"/>
      <c r="QBB2568" s="77"/>
      <c r="QBC2568" s="77"/>
      <c r="QBD2568" s="77"/>
      <c r="QBE2568" s="77"/>
      <c r="QBF2568" s="77"/>
      <c r="QBG2568" s="77"/>
      <c r="QBH2568" s="77"/>
      <c r="QBI2568" s="77"/>
      <c r="QBJ2568" s="77"/>
      <c r="QBK2568" s="77"/>
      <c r="QBL2568" s="77"/>
      <c r="QBM2568" s="77"/>
      <c r="QBN2568" s="77"/>
      <c r="QBO2568" s="77"/>
      <c r="QBP2568" s="77"/>
      <c r="QBQ2568" s="77"/>
      <c r="QBR2568" s="77"/>
      <c r="QBS2568" s="77"/>
      <c r="QBT2568" s="77"/>
      <c r="QBU2568" s="77"/>
      <c r="QBV2568" s="77"/>
      <c r="QBW2568" s="77"/>
      <c r="QBX2568" s="77"/>
      <c r="QBY2568" s="77"/>
      <c r="QBZ2568" s="77"/>
      <c r="QCA2568" s="77"/>
      <c r="QCB2568" s="77"/>
      <c r="QCC2568" s="77"/>
      <c r="QCD2568" s="77"/>
      <c r="QCE2568" s="77"/>
      <c r="QCF2568" s="77"/>
      <c r="QCG2568" s="77"/>
      <c r="QCH2568" s="77"/>
      <c r="QCI2568" s="77"/>
      <c r="QCJ2568" s="77"/>
      <c r="QCK2568" s="77"/>
      <c r="QCL2568" s="77"/>
      <c r="QCM2568" s="77"/>
      <c r="QCN2568" s="77"/>
      <c r="QCO2568" s="77"/>
      <c r="QCP2568" s="77"/>
      <c r="QCQ2568" s="77"/>
      <c r="QCR2568" s="77"/>
      <c r="QCS2568" s="77"/>
      <c r="QCT2568" s="77"/>
      <c r="QCU2568" s="77"/>
      <c r="QCV2568" s="77"/>
      <c r="QCW2568" s="77"/>
      <c r="QCX2568" s="77"/>
      <c r="QCY2568" s="77"/>
      <c r="QCZ2568" s="77"/>
      <c r="QDA2568" s="77"/>
      <c r="QDB2568" s="77"/>
      <c r="QDC2568" s="77"/>
      <c r="QDD2568" s="77"/>
      <c r="QDE2568" s="77"/>
      <c r="QDF2568" s="77"/>
      <c r="QDG2568" s="77"/>
      <c r="QDH2568" s="77"/>
      <c r="QDI2568" s="77"/>
      <c r="QDJ2568" s="77"/>
      <c r="QDK2568" s="77"/>
      <c r="QDL2568" s="77"/>
      <c r="QDM2568" s="77"/>
      <c r="QDN2568" s="77"/>
      <c r="QDO2568" s="77"/>
      <c r="QDP2568" s="77"/>
      <c r="QDQ2568" s="77"/>
      <c r="QDR2568" s="77"/>
      <c r="QDS2568" s="77"/>
      <c r="QDT2568" s="77"/>
      <c r="QDU2568" s="77"/>
      <c r="QDV2568" s="77"/>
      <c r="QDW2568" s="77"/>
      <c r="QDX2568" s="77"/>
      <c r="QDY2568" s="77"/>
      <c r="QDZ2568" s="77"/>
      <c r="QEA2568" s="77"/>
      <c r="QEB2568" s="77"/>
      <c r="QEC2568" s="77"/>
      <c r="QED2568" s="77"/>
      <c r="QEE2568" s="77"/>
      <c r="QEF2568" s="77"/>
      <c r="QEG2568" s="77"/>
      <c r="QEH2568" s="77"/>
      <c r="QEI2568" s="77"/>
      <c r="QEJ2568" s="77"/>
      <c r="QEK2568" s="77"/>
      <c r="QEL2568" s="77"/>
      <c r="QEM2568" s="77"/>
      <c r="QEN2568" s="77"/>
      <c r="QEO2568" s="77"/>
      <c r="QEP2568" s="77"/>
      <c r="QEQ2568" s="77"/>
      <c r="QER2568" s="77"/>
      <c r="QES2568" s="77"/>
      <c r="QET2568" s="77"/>
      <c r="QEU2568" s="77"/>
      <c r="QEV2568" s="77"/>
      <c r="QEW2568" s="77"/>
      <c r="QEX2568" s="77"/>
      <c r="QEY2568" s="77"/>
      <c r="QEZ2568" s="77"/>
      <c r="QFA2568" s="77"/>
      <c r="QFB2568" s="77"/>
      <c r="QFC2568" s="77"/>
      <c r="QFD2568" s="77"/>
      <c r="QFE2568" s="77"/>
      <c r="QFF2568" s="77"/>
      <c r="QFG2568" s="77"/>
      <c r="QFH2568" s="77"/>
      <c r="QFI2568" s="77"/>
      <c r="QFJ2568" s="77"/>
      <c r="QFK2568" s="77"/>
      <c r="QFL2568" s="77"/>
      <c r="QFM2568" s="77"/>
      <c r="QFN2568" s="77"/>
      <c r="QFO2568" s="77"/>
      <c r="QFP2568" s="77"/>
      <c r="QFQ2568" s="77"/>
      <c r="QFR2568" s="77"/>
      <c r="QFS2568" s="77"/>
      <c r="QFT2568" s="77"/>
      <c r="QFU2568" s="77"/>
      <c r="QFV2568" s="77"/>
      <c r="QFW2568" s="77"/>
      <c r="QFX2568" s="77"/>
      <c r="QFY2568" s="77"/>
      <c r="QFZ2568" s="77"/>
      <c r="QGA2568" s="77"/>
      <c r="QGB2568" s="77"/>
      <c r="QGC2568" s="77"/>
      <c r="QGD2568" s="77"/>
      <c r="QGE2568" s="77"/>
      <c r="QGF2568" s="77"/>
      <c r="QGG2568" s="77"/>
      <c r="QGH2568" s="77"/>
      <c r="QGI2568" s="77"/>
      <c r="QGJ2568" s="77"/>
      <c r="QGK2568" s="77"/>
      <c r="QGL2568" s="77"/>
      <c r="QGM2568" s="77"/>
      <c r="QGN2568" s="77"/>
      <c r="QGO2568" s="77"/>
      <c r="QGP2568" s="77"/>
      <c r="QGQ2568" s="77"/>
      <c r="QGR2568" s="77"/>
      <c r="QGS2568" s="77"/>
      <c r="QGT2568" s="77"/>
      <c r="QGU2568" s="77"/>
      <c r="QGV2568" s="77"/>
      <c r="QGW2568" s="77"/>
      <c r="QGX2568" s="77"/>
      <c r="QGY2568" s="77"/>
      <c r="QGZ2568" s="77"/>
      <c r="QHA2568" s="77"/>
      <c r="QHB2568" s="77"/>
      <c r="QHC2568" s="77"/>
      <c r="QHD2568" s="77"/>
      <c r="QHE2568" s="77"/>
      <c r="QHF2568" s="77"/>
      <c r="QHG2568" s="77"/>
      <c r="QHH2568" s="77"/>
      <c r="QHI2568" s="77"/>
      <c r="QHJ2568" s="77"/>
      <c r="QHK2568" s="77"/>
      <c r="QHL2568" s="77"/>
      <c r="QHM2568" s="77"/>
      <c r="QHN2568" s="77"/>
      <c r="QHO2568" s="77"/>
      <c r="QHP2568" s="77"/>
      <c r="QHQ2568" s="77"/>
      <c r="QHR2568" s="77"/>
      <c r="QHS2568" s="77"/>
      <c r="QHT2568" s="77"/>
      <c r="QHU2568" s="77"/>
      <c r="QHV2568" s="77"/>
      <c r="QHW2568" s="77"/>
      <c r="QHX2568" s="77"/>
      <c r="QHY2568" s="77"/>
      <c r="QHZ2568" s="77"/>
      <c r="QIA2568" s="77"/>
      <c r="QIB2568" s="77"/>
      <c r="QIC2568" s="77"/>
      <c r="QID2568" s="77"/>
      <c r="QIE2568" s="77"/>
      <c r="QIF2568" s="77"/>
      <c r="QIG2568" s="77"/>
      <c r="QIH2568" s="77"/>
      <c r="QII2568" s="77"/>
      <c r="QIJ2568" s="77"/>
      <c r="QIK2568" s="77"/>
      <c r="QIL2568" s="77"/>
      <c r="QIM2568" s="77"/>
      <c r="QIN2568" s="77"/>
      <c r="QIO2568" s="77"/>
      <c r="QIP2568" s="77"/>
      <c r="QIQ2568" s="77"/>
      <c r="QIR2568" s="77"/>
      <c r="QIS2568" s="77"/>
      <c r="QIT2568" s="77"/>
      <c r="QIU2568" s="77"/>
      <c r="QIV2568" s="77"/>
      <c r="QIW2568" s="77"/>
      <c r="QIX2568" s="77"/>
      <c r="QIY2568" s="77"/>
      <c r="QIZ2568" s="77"/>
      <c r="QJA2568" s="77"/>
      <c r="QJB2568" s="77"/>
      <c r="QJC2568" s="77"/>
      <c r="QJD2568" s="77"/>
      <c r="QJE2568" s="77"/>
      <c r="QJF2568" s="77"/>
      <c r="QJG2568" s="77"/>
      <c r="QJH2568" s="77"/>
      <c r="QJI2568" s="77"/>
      <c r="QJJ2568" s="77"/>
      <c r="QJK2568" s="77"/>
      <c r="QJL2568" s="77"/>
      <c r="QJM2568" s="77"/>
      <c r="QJN2568" s="77"/>
      <c r="QJO2568" s="77"/>
      <c r="QJP2568" s="77"/>
      <c r="QJQ2568" s="77"/>
      <c r="QJR2568" s="77"/>
      <c r="QJS2568" s="77"/>
      <c r="QJT2568" s="77"/>
      <c r="QJU2568" s="77"/>
      <c r="QJV2568" s="77"/>
      <c r="QJW2568" s="77"/>
      <c r="QJX2568" s="77"/>
      <c r="QJY2568" s="77"/>
      <c r="QJZ2568" s="77"/>
      <c r="QKA2568" s="77"/>
      <c r="QKB2568" s="77"/>
      <c r="QKC2568" s="77"/>
      <c r="QKD2568" s="77"/>
      <c r="QKE2568" s="77"/>
      <c r="QKF2568" s="77"/>
      <c r="QKG2568" s="77"/>
      <c r="QKH2568" s="77"/>
      <c r="QKI2568" s="77"/>
      <c r="QKJ2568" s="77"/>
      <c r="QKK2568" s="77"/>
      <c r="QKL2568" s="77"/>
      <c r="QKM2568" s="77"/>
      <c r="QKN2568" s="77"/>
      <c r="QKO2568" s="77"/>
      <c r="QKP2568" s="77"/>
      <c r="QKQ2568" s="77"/>
      <c r="QKR2568" s="77"/>
      <c r="QKS2568" s="77"/>
      <c r="QKT2568" s="77"/>
      <c r="QKU2568" s="77"/>
      <c r="QKV2568" s="77"/>
      <c r="QKW2568" s="77"/>
      <c r="QKX2568" s="77"/>
      <c r="QKY2568" s="77"/>
      <c r="QKZ2568" s="77"/>
      <c r="QLA2568" s="77"/>
      <c r="QLB2568" s="77"/>
      <c r="QLC2568" s="77"/>
      <c r="QLD2568" s="77"/>
      <c r="QLE2568" s="77"/>
      <c r="QLF2568" s="77"/>
      <c r="QLG2568" s="77"/>
      <c r="QLH2568" s="77"/>
      <c r="QLI2568" s="77"/>
      <c r="QLJ2568" s="77"/>
      <c r="QLK2568" s="77"/>
      <c r="QLL2568" s="77"/>
      <c r="QLM2568" s="77"/>
      <c r="QLN2568" s="77"/>
      <c r="QLO2568" s="77"/>
      <c r="QLP2568" s="77"/>
      <c r="QLQ2568" s="77"/>
      <c r="QLR2568" s="77"/>
      <c r="QLS2568" s="77"/>
      <c r="QLT2568" s="77"/>
      <c r="QLU2568" s="77"/>
      <c r="QLV2568" s="77"/>
      <c r="QLW2568" s="77"/>
      <c r="QLX2568" s="77"/>
      <c r="QLY2568" s="77"/>
      <c r="QLZ2568" s="77"/>
      <c r="QMA2568" s="77"/>
      <c r="QMB2568" s="77"/>
      <c r="QMC2568" s="77"/>
      <c r="QMD2568" s="77"/>
      <c r="QME2568" s="77"/>
      <c r="QMF2568" s="77"/>
      <c r="QMG2568" s="77"/>
      <c r="QMH2568" s="77"/>
      <c r="QMI2568" s="77"/>
      <c r="QMJ2568" s="77"/>
      <c r="QMK2568" s="77"/>
      <c r="QML2568" s="77"/>
      <c r="QMM2568" s="77"/>
      <c r="QMN2568" s="77"/>
      <c r="QMO2568" s="77"/>
      <c r="QMP2568" s="77"/>
      <c r="QMQ2568" s="77"/>
      <c r="QMR2568" s="77"/>
      <c r="QMS2568" s="77"/>
      <c r="QMT2568" s="77"/>
      <c r="QMU2568" s="77"/>
      <c r="QMV2568" s="77"/>
      <c r="QMW2568" s="77"/>
      <c r="QMX2568" s="77"/>
      <c r="QMY2568" s="77"/>
      <c r="QMZ2568" s="77"/>
      <c r="QNA2568" s="77"/>
      <c r="QNB2568" s="77"/>
      <c r="QNC2568" s="77"/>
      <c r="QND2568" s="77"/>
      <c r="QNE2568" s="77"/>
      <c r="QNF2568" s="77"/>
      <c r="QNG2568" s="77"/>
      <c r="QNH2568" s="77"/>
      <c r="QNI2568" s="77"/>
      <c r="QNJ2568" s="77"/>
      <c r="QNK2568" s="77"/>
      <c r="QNL2568" s="77"/>
      <c r="QNM2568" s="77"/>
      <c r="QNN2568" s="77"/>
      <c r="QNO2568" s="77"/>
      <c r="QNP2568" s="77"/>
      <c r="QNQ2568" s="77"/>
      <c r="QNR2568" s="77"/>
      <c r="QNS2568" s="77"/>
      <c r="QNT2568" s="77"/>
      <c r="QNU2568" s="77"/>
      <c r="QNV2568" s="77"/>
      <c r="QNW2568" s="77"/>
      <c r="QNX2568" s="77"/>
      <c r="QNY2568" s="77"/>
      <c r="QNZ2568" s="77"/>
      <c r="QOA2568" s="77"/>
      <c r="QOB2568" s="77"/>
      <c r="QOC2568" s="77"/>
      <c r="QOD2568" s="77"/>
      <c r="QOE2568" s="77"/>
      <c r="QOF2568" s="77"/>
      <c r="QOG2568" s="77"/>
      <c r="QOH2568" s="77"/>
      <c r="QOI2568" s="77"/>
      <c r="QOJ2568" s="77"/>
      <c r="QOK2568" s="77"/>
      <c r="QOL2568" s="77"/>
      <c r="QOM2568" s="77"/>
      <c r="QON2568" s="77"/>
      <c r="QOO2568" s="77"/>
      <c r="QOP2568" s="77"/>
      <c r="QOQ2568" s="77"/>
      <c r="QOR2568" s="77"/>
      <c r="QOS2568" s="77"/>
      <c r="QOT2568" s="77"/>
      <c r="QOU2568" s="77"/>
      <c r="QOV2568" s="77"/>
      <c r="QOW2568" s="77"/>
      <c r="QOX2568" s="77"/>
      <c r="QOY2568" s="77"/>
      <c r="QOZ2568" s="77"/>
      <c r="QPA2568" s="77"/>
      <c r="QPB2568" s="77"/>
      <c r="QPC2568" s="77"/>
      <c r="QPD2568" s="77"/>
      <c r="QPE2568" s="77"/>
      <c r="QPF2568" s="77"/>
      <c r="QPG2568" s="77"/>
      <c r="QPH2568" s="77"/>
      <c r="QPI2568" s="77"/>
      <c r="QPJ2568" s="77"/>
      <c r="QPK2568" s="77"/>
      <c r="QPL2568" s="77"/>
      <c r="QPM2568" s="77"/>
      <c r="QPN2568" s="77"/>
      <c r="QPO2568" s="77"/>
      <c r="QPP2568" s="77"/>
      <c r="QPQ2568" s="77"/>
      <c r="QPR2568" s="77"/>
      <c r="QPS2568" s="77"/>
      <c r="QPT2568" s="77"/>
      <c r="QPU2568" s="77"/>
      <c r="QPV2568" s="77"/>
      <c r="QPW2568" s="77"/>
      <c r="QPX2568" s="77"/>
      <c r="QPY2568" s="77"/>
      <c r="QPZ2568" s="77"/>
      <c r="QQA2568" s="77"/>
      <c r="QQB2568" s="77"/>
      <c r="QQC2568" s="77"/>
      <c r="QQD2568" s="77"/>
      <c r="QQE2568" s="77"/>
      <c r="QQF2568" s="77"/>
      <c r="QQG2568" s="77"/>
      <c r="QQH2568" s="77"/>
      <c r="QQI2568" s="77"/>
      <c r="QQJ2568" s="77"/>
      <c r="QQK2568" s="77"/>
      <c r="QQL2568" s="77"/>
      <c r="QQM2568" s="77"/>
      <c r="QQN2568" s="77"/>
      <c r="QQO2568" s="77"/>
      <c r="QQP2568" s="77"/>
      <c r="QQQ2568" s="77"/>
      <c r="QQR2568" s="77"/>
      <c r="QQS2568" s="77"/>
      <c r="QQT2568" s="77"/>
      <c r="QQU2568" s="77"/>
      <c r="QQV2568" s="77"/>
      <c r="QQW2568" s="77"/>
      <c r="QQX2568" s="77"/>
      <c r="QQY2568" s="77"/>
      <c r="QQZ2568" s="77"/>
      <c r="QRA2568" s="77"/>
      <c r="QRB2568" s="77"/>
      <c r="QRC2568" s="77"/>
      <c r="QRD2568" s="77"/>
      <c r="QRE2568" s="77"/>
      <c r="QRF2568" s="77"/>
      <c r="QRG2568" s="77"/>
      <c r="QRH2568" s="77"/>
      <c r="QRI2568" s="77"/>
      <c r="QRJ2568" s="77"/>
      <c r="QRK2568" s="77"/>
      <c r="QRL2568" s="77"/>
      <c r="QRM2568" s="77"/>
      <c r="QRN2568" s="77"/>
      <c r="QRO2568" s="77"/>
      <c r="QRP2568" s="77"/>
      <c r="QRQ2568" s="77"/>
      <c r="QRR2568" s="77"/>
      <c r="QRS2568" s="77"/>
      <c r="QRT2568" s="77"/>
      <c r="QRU2568" s="77"/>
      <c r="QRV2568" s="77"/>
      <c r="QRW2568" s="77"/>
      <c r="QRX2568" s="77"/>
      <c r="QRY2568" s="77"/>
      <c r="QRZ2568" s="77"/>
      <c r="QSA2568" s="77"/>
      <c r="QSB2568" s="77"/>
      <c r="QSC2568" s="77"/>
      <c r="QSD2568" s="77"/>
      <c r="QSE2568" s="77"/>
      <c r="QSF2568" s="77"/>
      <c r="QSG2568" s="77"/>
      <c r="QSH2568" s="77"/>
      <c r="QSI2568" s="77"/>
      <c r="QSJ2568" s="77"/>
      <c r="QSK2568" s="77"/>
      <c r="QSL2568" s="77"/>
      <c r="QSM2568" s="77"/>
      <c r="QSN2568" s="77"/>
      <c r="QSO2568" s="77"/>
      <c r="QSP2568" s="77"/>
      <c r="QSQ2568" s="77"/>
      <c r="QSR2568" s="77"/>
      <c r="QSS2568" s="77"/>
      <c r="QST2568" s="77"/>
      <c r="QSU2568" s="77"/>
      <c r="QSV2568" s="77"/>
      <c r="QSW2568" s="77"/>
      <c r="QSX2568" s="77"/>
      <c r="QSY2568" s="77"/>
      <c r="QSZ2568" s="77"/>
      <c r="QTA2568" s="77"/>
      <c r="QTB2568" s="77"/>
      <c r="QTC2568" s="77"/>
      <c r="QTD2568" s="77"/>
      <c r="QTE2568" s="77"/>
      <c r="QTF2568" s="77"/>
      <c r="QTG2568" s="77"/>
      <c r="QTH2568" s="77"/>
      <c r="QTI2568" s="77"/>
      <c r="QTJ2568" s="77"/>
      <c r="QTK2568" s="77"/>
      <c r="QTL2568" s="77"/>
      <c r="QTM2568" s="77"/>
      <c r="QTN2568" s="77"/>
      <c r="QTO2568" s="77"/>
      <c r="QTP2568" s="77"/>
      <c r="QTQ2568" s="77"/>
      <c r="QTR2568" s="77"/>
      <c r="QTS2568" s="77"/>
      <c r="QTT2568" s="77"/>
      <c r="QTU2568" s="77"/>
      <c r="QTV2568" s="77"/>
      <c r="QTW2568" s="77"/>
      <c r="QTX2568" s="77"/>
      <c r="QTY2568" s="77"/>
      <c r="QTZ2568" s="77"/>
      <c r="QUA2568" s="77"/>
      <c r="QUB2568" s="77"/>
      <c r="QUC2568" s="77"/>
      <c r="QUD2568" s="77"/>
      <c r="QUE2568" s="77"/>
      <c r="QUF2568" s="77"/>
      <c r="QUG2568" s="77"/>
      <c r="QUH2568" s="77"/>
      <c r="QUI2568" s="77"/>
      <c r="QUJ2568" s="77"/>
      <c r="QUK2568" s="77"/>
      <c r="QUL2568" s="77"/>
      <c r="QUM2568" s="77"/>
      <c r="QUN2568" s="77"/>
      <c r="QUO2568" s="77"/>
      <c r="QUP2568" s="77"/>
      <c r="QUQ2568" s="77"/>
      <c r="QUR2568" s="77"/>
      <c r="QUS2568" s="77"/>
      <c r="QUT2568" s="77"/>
      <c r="QUU2568" s="77"/>
      <c r="QUV2568" s="77"/>
      <c r="QUW2568" s="77"/>
      <c r="QUX2568" s="77"/>
      <c r="QUY2568" s="77"/>
      <c r="QUZ2568" s="77"/>
      <c r="QVA2568" s="77"/>
      <c r="QVB2568" s="77"/>
      <c r="QVC2568" s="77"/>
      <c r="QVD2568" s="77"/>
      <c r="QVE2568" s="77"/>
      <c r="QVF2568" s="77"/>
      <c r="QVG2568" s="77"/>
      <c r="QVH2568" s="77"/>
      <c r="QVI2568" s="77"/>
      <c r="QVJ2568" s="77"/>
      <c r="QVK2568" s="77"/>
      <c r="QVL2568" s="77"/>
      <c r="QVM2568" s="77"/>
      <c r="QVN2568" s="77"/>
      <c r="QVO2568" s="77"/>
      <c r="QVP2568" s="77"/>
      <c r="QVQ2568" s="77"/>
      <c r="QVR2568" s="77"/>
      <c r="QVS2568" s="77"/>
      <c r="QVT2568" s="77"/>
      <c r="QVU2568" s="77"/>
      <c r="QVV2568" s="77"/>
      <c r="QVW2568" s="77"/>
      <c r="QVX2568" s="77"/>
      <c r="QVY2568" s="77"/>
      <c r="QVZ2568" s="77"/>
      <c r="QWA2568" s="77"/>
      <c r="QWB2568" s="77"/>
      <c r="QWC2568" s="77"/>
      <c r="QWD2568" s="77"/>
      <c r="QWE2568" s="77"/>
      <c r="QWF2568" s="77"/>
      <c r="QWG2568" s="77"/>
      <c r="QWH2568" s="77"/>
      <c r="QWI2568" s="77"/>
      <c r="QWJ2568" s="77"/>
      <c r="QWK2568" s="77"/>
      <c r="QWL2568" s="77"/>
      <c r="QWM2568" s="77"/>
      <c r="QWN2568" s="77"/>
      <c r="QWO2568" s="77"/>
      <c r="QWP2568" s="77"/>
      <c r="QWQ2568" s="77"/>
      <c r="QWR2568" s="77"/>
      <c r="QWS2568" s="77"/>
      <c r="QWT2568" s="77"/>
      <c r="QWU2568" s="77"/>
      <c r="QWV2568" s="77"/>
      <c r="QWW2568" s="77"/>
      <c r="QWX2568" s="77"/>
      <c r="QWY2568" s="77"/>
      <c r="QWZ2568" s="77"/>
      <c r="QXA2568" s="77"/>
      <c r="QXB2568" s="77"/>
      <c r="QXC2568" s="77"/>
      <c r="QXD2568" s="77"/>
      <c r="QXE2568" s="77"/>
      <c r="QXF2568" s="77"/>
      <c r="QXG2568" s="77"/>
      <c r="QXH2568" s="77"/>
      <c r="QXI2568" s="77"/>
      <c r="QXJ2568" s="77"/>
      <c r="QXK2568" s="77"/>
      <c r="QXL2568" s="77"/>
      <c r="QXM2568" s="77"/>
      <c r="QXN2568" s="77"/>
      <c r="QXO2568" s="77"/>
      <c r="QXP2568" s="77"/>
      <c r="QXQ2568" s="77"/>
      <c r="QXR2568" s="77"/>
      <c r="QXS2568" s="77"/>
      <c r="QXT2568" s="77"/>
      <c r="QXU2568" s="77"/>
      <c r="QXV2568" s="77"/>
      <c r="QXW2568" s="77"/>
      <c r="QXX2568" s="77"/>
      <c r="QXY2568" s="77"/>
      <c r="QXZ2568" s="77"/>
      <c r="QYA2568" s="77"/>
      <c r="QYB2568" s="77"/>
      <c r="QYC2568" s="77"/>
      <c r="QYD2568" s="77"/>
      <c r="QYE2568" s="77"/>
      <c r="QYF2568" s="77"/>
      <c r="QYG2568" s="77"/>
      <c r="QYH2568" s="77"/>
      <c r="QYI2568" s="77"/>
      <c r="QYJ2568" s="77"/>
      <c r="QYK2568" s="77"/>
      <c r="QYL2568" s="77"/>
      <c r="QYM2568" s="77"/>
      <c r="QYN2568" s="77"/>
      <c r="QYO2568" s="77"/>
      <c r="QYP2568" s="77"/>
      <c r="QYQ2568" s="77"/>
      <c r="QYR2568" s="77"/>
      <c r="QYS2568" s="77"/>
      <c r="QYT2568" s="77"/>
      <c r="QYU2568" s="77"/>
      <c r="QYV2568" s="77"/>
      <c r="QYW2568" s="77"/>
      <c r="QYX2568" s="77"/>
      <c r="QYY2568" s="77"/>
      <c r="QYZ2568" s="77"/>
      <c r="QZA2568" s="77"/>
      <c r="QZB2568" s="77"/>
      <c r="QZC2568" s="77"/>
      <c r="QZD2568" s="77"/>
      <c r="QZE2568" s="77"/>
      <c r="QZF2568" s="77"/>
      <c r="QZG2568" s="77"/>
      <c r="QZH2568" s="77"/>
      <c r="QZI2568" s="77"/>
      <c r="QZJ2568" s="77"/>
      <c r="QZK2568" s="77"/>
      <c r="QZL2568" s="77"/>
      <c r="QZM2568" s="77"/>
      <c r="QZN2568" s="77"/>
      <c r="QZO2568" s="77"/>
      <c r="QZP2568" s="77"/>
      <c r="QZQ2568" s="77"/>
      <c r="QZR2568" s="77"/>
      <c r="QZS2568" s="77"/>
      <c r="QZT2568" s="77"/>
      <c r="QZU2568" s="77"/>
      <c r="QZV2568" s="77"/>
      <c r="QZW2568" s="77"/>
      <c r="QZX2568" s="77"/>
      <c r="QZY2568" s="77"/>
      <c r="QZZ2568" s="77"/>
      <c r="RAA2568" s="77"/>
      <c r="RAB2568" s="77"/>
      <c r="RAC2568" s="77"/>
      <c r="RAD2568" s="77"/>
      <c r="RAE2568" s="77"/>
      <c r="RAF2568" s="77"/>
      <c r="RAG2568" s="77"/>
      <c r="RAH2568" s="77"/>
      <c r="RAI2568" s="77"/>
      <c r="RAJ2568" s="77"/>
      <c r="RAK2568" s="77"/>
      <c r="RAL2568" s="77"/>
      <c r="RAM2568" s="77"/>
      <c r="RAN2568" s="77"/>
      <c r="RAO2568" s="77"/>
      <c r="RAP2568" s="77"/>
      <c r="RAQ2568" s="77"/>
      <c r="RAR2568" s="77"/>
      <c r="RAS2568" s="77"/>
      <c r="RAT2568" s="77"/>
      <c r="RAU2568" s="77"/>
      <c r="RAV2568" s="77"/>
      <c r="RAW2568" s="77"/>
      <c r="RAX2568" s="77"/>
      <c r="RAY2568" s="77"/>
      <c r="RAZ2568" s="77"/>
      <c r="RBA2568" s="77"/>
      <c r="RBB2568" s="77"/>
      <c r="RBC2568" s="77"/>
      <c r="RBD2568" s="77"/>
      <c r="RBE2568" s="77"/>
      <c r="RBF2568" s="77"/>
      <c r="RBG2568" s="77"/>
      <c r="RBH2568" s="77"/>
      <c r="RBI2568" s="77"/>
      <c r="RBJ2568" s="77"/>
      <c r="RBK2568" s="77"/>
      <c r="RBL2568" s="77"/>
      <c r="RBM2568" s="77"/>
      <c r="RBN2568" s="77"/>
      <c r="RBO2568" s="77"/>
      <c r="RBP2568" s="77"/>
      <c r="RBQ2568" s="77"/>
      <c r="RBR2568" s="77"/>
      <c r="RBS2568" s="77"/>
      <c r="RBT2568" s="77"/>
      <c r="RBU2568" s="77"/>
      <c r="RBV2568" s="77"/>
      <c r="RBW2568" s="77"/>
      <c r="RBX2568" s="77"/>
      <c r="RBY2568" s="77"/>
      <c r="RBZ2568" s="77"/>
      <c r="RCA2568" s="77"/>
      <c r="RCB2568" s="77"/>
      <c r="RCC2568" s="77"/>
      <c r="RCD2568" s="77"/>
      <c r="RCE2568" s="77"/>
      <c r="RCF2568" s="77"/>
      <c r="RCG2568" s="77"/>
      <c r="RCH2568" s="77"/>
      <c r="RCI2568" s="77"/>
      <c r="RCJ2568" s="77"/>
      <c r="RCK2568" s="77"/>
      <c r="RCL2568" s="77"/>
      <c r="RCM2568" s="77"/>
      <c r="RCN2568" s="77"/>
      <c r="RCO2568" s="77"/>
      <c r="RCP2568" s="77"/>
      <c r="RCQ2568" s="77"/>
      <c r="RCR2568" s="77"/>
      <c r="RCS2568" s="77"/>
      <c r="RCT2568" s="77"/>
      <c r="RCU2568" s="77"/>
      <c r="RCV2568" s="77"/>
      <c r="RCW2568" s="77"/>
      <c r="RCX2568" s="77"/>
      <c r="RCY2568" s="77"/>
      <c r="RCZ2568" s="77"/>
      <c r="RDA2568" s="77"/>
      <c r="RDB2568" s="77"/>
      <c r="RDC2568" s="77"/>
      <c r="RDD2568" s="77"/>
      <c r="RDE2568" s="77"/>
      <c r="RDF2568" s="77"/>
      <c r="RDG2568" s="77"/>
      <c r="RDH2568" s="77"/>
      <c r="RDI2568" s="77"/>
      <c r="RDJ2568" s="77"/>
      <c r="RDK2568" s="77"/>
      <c r="RDL2568" s="77"/>
      <c r="RDM2568" s="77"/>
      <c r="RDN2568" s="77"/>
      <c r="RDO2568" s="77"/>
      <c r="RDP2568" s="77"/>
      <c r="RDQ2568" s="77"/>
      <c r="RDR2568" s="77"/>
      <c r="RDS2568" s="77"/>
      <c r="RDT2568" s="77"/>
      <c r="RDU2568" s="77"/>
      <c r="RDV2568" s="77"/>
      <c r="RDW2568" s="77"/>
      <c r="RDX2568" s="77"/>
      <c r="RDY2568" s="77"/>
      <c r="RDZ2568" s="77"/>
      <c r="REA2568" s="77"/>
      <c r="REB2568" s="77"/>
      <c r="REC2568" s="77"/>
      <c r="RED2568" s="77"/>
      <c r="REE2568" s="77"/>
      <c r="REF2568" s="77"/>
      <c r="REG2568" s="77"/>
      <c r="REH2568" s="77"/>
      <c r="REI2568" s="77"/>
      <c r="REJ2568" s="77"/>
      <c r="REK2568" s="77"/>
      <c r="REL2568" s="77"/>
      <c r="REM2568" s="77"/>
      <c r="REN2568" s="77"/>
      <c r="REO2568" s="77"/>
      <c r="REP2568" s="77"/>
      <c r="REQ2568" s="77"/>
      <c r="RER2568" s="77"/>
      <c r="RES2568" s="77"/>
      <c r="RET2568" s="77"/>
      <c r="REU2568" s="77"/>
      <c r="REV2568" s="77"/>
      <c r="REW2568" s="77"/>
      <c r="REX2568" s="77"/>
      <c r="REY2568" s="77"/>
      <c r="REZ2568" s="77"/>
      <c r="RFA2568" s="77"/>
      <c r="RFB2568" s="77"/>
      <c r="RFC2568" s="77"/>
      <c r="RFD2568" s="77"/>
      <c r="RFE2568" s="77"/>
      <c r="RFF2568" s="77"/>
      <c r="RFG2568" s="77"/>
      <c r="RFH2568" s="77"/>
      <c r="RFI2568" s="77"/>
      <c r="RFJ2568" s="77"/>
      <c r="RFK2568" s="77"/>
      <c r="RFL2568" s="77"/>
      <c r="RFM2568" s="77"/>
      <c r="RFN2568" s="77"/>
      <c r="RFO2568" s="77"/>
      <c r="RFP2568" s="77"/>
      <c r="RFQ2568" s="77"/>
      <c r="RFR2568" s="77"/>
      <c r="RFS2568" s="77"/>
      <c r="RFT2568" s="77"/>
      <c r="RFU2568" s="77"/>
      <c r="RFV2568" s="77"/>
      <c r="RFW2568" s="77"/>
      <c r="RFX2568" s="77"/>
      <c r="RFY2568" s="77"/>
      <c r="RFZ2568" s="77"/>
      <c r="RGA2568" s="77"/>
      <c r="RGB2568" s="77"/>
      <c r="RGC2568" s="77"/>
      <c r="RGD2568" s="77"/>
      <c r="RGE2568" s="77"/>
      <c r="RGF2568" s="77"/>
      <c r="RGG2568" s="77"/>
      <c r="RGH2568" s="77"/>
      <c r="RGI2568" s="77"/>
      <c r="RGJ2568" s="77"/>
      <c r="RGK2568" s="77"/>
      <c r="RGL2568" s="77"/>
      <c r="RGM2568" s="77"/>
      <c r="RGN2568" s="77"/>
      <c r="RGO2568" s="77"/>
      <c r="RGP2568" s="77"/>
      <c r="RGQ2568" s="77"/>
      <c r="RGR2568" s="77"/>
      <c r="RGS2568" s="77"/>
      <c r="RGT2568" s="77"/>
      <c r="RGU2568" s="77"/>
      <c r="RGV2568" s="77"/>
      <c r="RGW2568" s="77"/>
      <c r="RGX2568" s="77"/>
      <c r="RGY2568" s="77"/>
      <c r="RGZ2568" s="77"/>
      <c r="RHA2568" s="77"/>
      <c r="RHB2568" s="77"/>
      <c r="RHC2568" s="77"/>
      <c r="RHD2568" s="77"/>
      <c r="RHE2568" s="77"/>
      <c r="RHF2568" s="77"/>
      <c r="RHG2568" s="77"/>
      <c r="RHH2568" s="77"/>
      <c r="RHI2568" s="77"/>
      <c r="RHJ2568" s="77"/>
      <c r="RHK2568" s="77"/>
      <c r="RHL2568" s="77"/>
      <c r="RHM2568" s="77"/>
      <c r="RHN2568" s="77"/>
      <c r="RHO2568" s="77"/>
      <c r="RHP2568" s="77"/>
      <c r="RHQ2568" s="77"/>
      <c r="RHR2568" s="77"/>
      <c r="RHS2568" s="77"/>
      <c r="RHT2568" s="77"/>
      <c r="RHU2568" s="77"/>
      <c r="RHV2568" s="77"/>
      <c r="RHW2568" s="77"/>
      <c r="RHX2568" s="77"/>
      <c r="RHY2568" s="77"/>
      <c r="RHZ2568" s="77"/>
      <c r="RIA2568" s="77"/>
      <c r="RIB2568" s="77"/>
      <c r="RIC2568" s="77"/>
      <c r="RID2568" s="77"/>
      <c r="RIE2568" s="77"/>
      <c r="RIF2568" s="77"/>
      <c r="RIG2568" s="77"/>
      <c r="RIH2568" s="77"/>
      <c r="RII2568" s="77"/>
      <c r="RIJ2568" s="77"/>
      <c r="RIK2568" s="77"/>
      <c r="RIL2568" s="77"/>
      <c r="RIM2568" s="77"/>
      <c r="RIN2568" s="77"/>
      <c r="RIO2568" s="77"/>
      <c r="RIP2568" s="77"/>
      <c r="RIQ2568" s="77"/>
      <c r="RIR2568" s="77"/>
      <c r="RIS2568" s="77"/>
      <c r="RIT2568" s="77"/>
      <c r="RIU2568" s="77"/>
      <c r="RIV2568" s="77"/>
      <c r="RIW2568" s="77"/>
      <c r="RIX2568" s="77"/>
      <c r="RIY2568" s="77"/>
      <c r="RIZ2568" s="77"/>
      <c r="RJA2568" s="77"/>
      <c r="RJB2568" s="77"/>
      <c r="RJC2568" s="77"/>
      <c r="RJD2568" s="77"/>
      <c r="RJE2568" s="77"/>
      <c r="RJF2568" s="77"/>
      <c r="RJG2568" s="77"/>
      <c r="RJH2568" s="77"/>
      <c r="RJI2568" s="77"/>
      <c r="RJJ2568" s="77"/>
      <c r="RJK2568" s="77"/>
      <c r="RJL2568" s="77"/>
      <c r="RJM2568" s="77"/>
      <c r="RJN2568" s="77"/>
      <c r="RJO2568" s="77"/>
      <c r="RJP2568" s="77"/>
      <c r="RJQ2568" s="77"/>
      <c r="RJR2568" s="77"/>
      <c r="RJS2568" s="77"/>
      <c r="RJT2568" s="77"/>
      <c r="RJU2568" s="77"/>
      <c r="RJV2568" s="77"/>
      <c r="RJW2568" s="77"/>
      <c r="RJX2568" s="77"/>
      <c r="RJY2568" s="77"/>
      <c r="RJZ2568" s="77"/>
      <c r="RKA2568" s="77"/>
      <c r="RKB2568" s="77"/>
      <c r="RKC2568" s="77"/>
      <c r="RKD2568" s="77"/>
      <c r="RKE2568" s="77"/>
      <c r="RKF2568" s="77"/>
      <c r="RKG2568" s="77"/>
      <c r="RKH2568" s="77"/>
      <c r="RKI2568" s="77"/>
      <c r="RKJ2568" s="77"/>
      <c r="RKK2568" s="77"/>
      <c r="RKL2568" s="77"/>
      <c r="RKM2568" s="77"/>
      <c r="RKN2568" s="77"/>
      <c r="RKO2568" s="77"/>
      <c r="RKP2568" s="77"/>
      <c r="RKQ2568" s="77"/>
      <c r="RKR2568" s="77"/>
      <c r="RKS2568" s="77"/>
      <c r="RKT2568" s="77"/>
      <c r="RKU2568" s="77"/>
      <c r="RKV2568" s="77"/>
      <c r="RKW2568" s="77"/>
      <c r="RKX2568" s="77"/>
      <c r="RKY2568" s="77"/>
      <c r="RKZ2568" s="77"/>
      <c r="RLA2568" s="77"/>
      <c r="RLB2568" s="77"/>
      <c r="RLC2568" s="77"/>
      <c r="RLD2568" s="77"/>
      <c r="RLE2568" s="77"/>
      <c r="RLF2568" s="77"/>
      <c r="RLG2568" s="77"/>
      <c r="RLH2568" s="77"/>
      <c r="RLI2568" s="77"/>
      <c r="RLJ2568" s="77"/>
      <c r="RLK2568" s="77"/>
      <c r="RLL2568" s="77"/>
      <c r="RLM2568" s="77"/>
      <c r="RLN2568" s="77"/>
      <c r="RLO2568" s="77"/>
      <c r="RLP2568" s="77"/>
      <c r="RLQ2568" s="77"/>
      <c r="RLR2568" s="77"/>
      <c r="RLS2568" s="77"/>
      <c r="RLT2568" s="77"/>
      <c r="RLU2568" s="77"/>
      <c r="RLV2568" s="77"/>
      <c r="RLW2568" s="77"/>
      <c r="RLX2568" s="77"/>
      <c r="RLY2568" s="77"/>
      <c r="RLZ2568" s="77"/>
      <c r="RMA2568" s="77"/>
      <c r="RMB2568" s="77"/>
      <c r="RMC2568" s="77"/>
      <c r="RMD2568" s="77"/>
      <c r="RME2568" s="77"/>
      <c r="RMF2568" s="77"/>
      <c r="RMG2568" s="77"/>
      <c r="RMH2568" s="77"/>
      <c r="RMI2568" s="77"/>
      <c r="RMJ2568" s="77"/>
      <c r="RMK2568" s="77"/>
      <c r="RML2568" s="77"/>
      <c r="RMM2568" s="77"/>
      <c r="RMN2568" s="77"/>
      <c r="RMO2568" s="77"/>
      <c r="RMP2568" s="77"/>
      <c r="RMQ2568" s="77"/>
      <c r="RMR2568" s="77"/>
      <c r="RMS2568" s="77"/>
      <c r="RMT2568" s="77"/>
      <c r="RMU2568" s="77"/>
      <c r="RMV2568" s="77"/>
      <c r="RMW2568" s="77"/>
      <c r="RMX2568" s="77"/>
      <c r="RMY2568" s="77"/>
      <c r="RMZ2568" s="77"/>
      <c r="RNA2568" s="77"/>
      <c r="RNB2568" s="77"/>
      <c r="RNC2568" s="77"/>
      <c r="RND2568" s="77"/>
      <c r="RNE2568" s="77"/>
      <c r="RNF2568" s="77"/>
      <c r="RNG2568" s="77"/>
      <c r="RNH2568" s="77"/>
      <c r="RNI2568" s="77"/>
      <c r="RNJ2568" s="77"/>
      <c r="RNK2568" s="77"/>
      <c r="RNL2568" s="77"/>
      <c r="RNM2568" s="77"/>
      <c r="RNN2568" s="77"/>
      <c r="RNO2568" s="77"/>
      <c r="RNP2568" s="77"/>
      <c r="RNQ2568" s="77"/>
      <c r="RNR2568" s="77"/>
      <c r="RNS2568" s="77"/>
      <c r="RNT2568" s="77"/>
      <c r="RNU2568" s="77"/>
      <c r="RNV2568" s="77"/>
      <c r="RNW2568" s="77"/>
      <c r="RNX2568" s="77"/>
      <c r="RNY2568" s="77"/>
      <c r="RNZ2568" s="77"/>
      <c r="ROA2568" s="77"/>
      <c r="ROB2568" s="77"/>
      <c r="ROC2568" s="77"/>
      <c r="ROD2568" s="77"/>
      <c r="ROE2568" s="77"/>
      <c r="ROF2568" s="77"/>
      <c r="ROG2568" s="77"/>
      <c r="ROH2568" s="77"/>
      <c r="ROI2568" s="77"/>
      <c r="ROJ2568" s="77"/>
      <c r="ROK2568" s="77"/>
      <c r="ROL2568" s="77"/>
      <c r="ROM2568" s="77"/>
      <c r="RON2568" s="77"/>
      <c r="ROO2568" s="77"/>
      <c r="ROP2568" s="77"/>
      <c r="ROQ2568" s="77"/>
      <c r="ROR2568" s="77"/>
      <c r="ROS2568" s="77"/>
      <c r="ROT2568" s="77"/>
      <c r="ROU2568" s="77"/>
      <c r="ROV2568" s="77"/>
      <c r="ROW2568" s="77"/>
      <c r="ROX2568" s="77"/>
      <c r="ROY2568" s="77"/>
      <c r="ROZ2568" s="77"/>
      <c r="RPA2568" s="77"/>
      <c r="RPB2568" s="77"/>
      <c r="RPC2568" s="77"/>
      <c r="RPD2568" s="77"/>
      <c r="RPE2568" s="77"/>
      <c r="RPF2568" s="77"/>
      <c r="RPG2568" s="77"/>
      <c r="RPH2568" s="77"/>
      <c r="RPI2568" s="77"/>
      <c r="RPJ2568" s="77"/>
      <c r="RPK2568" s="77"/>
      <c r="RPL2568" s="77"/>
      <c r="RPM2568" s="77"/>
      <c r="RPN2568" s="77"/>
      <c r="RPO2568" s="77"/>
      <c r="RPP2568" s="77"/>
      <c r="RPQ2568" s="77"/>
      <c r="RPR2568" s="77"/>
      <c r="RPS2568" s="77"/>
      <c r="RPT2568" s="77"/>
      <c r="RPU2568" s="77"/>
      <c r="RPV2568" s="77"/>
      <c r="RPW2568" s="77"/>
      <c r="RPX2568" s="77"/>
      <c r="RPY2568" s="77"/>
      <c r="RPZ2568" s="77"/>
      <c r="RQA2568" s="77"/>
      <c r="RQB2568" s="77"/>
      <c r="RQC2568" s="77"/>
      <c r="RQD2568" s="77"/>
      <c r="RQE2568" s="77"/>
      <c r="RQF2568" s="77"/>
      <c r="RQG2568" s="77"/>
      <c r="RQH2568" s="77"/>
      <c r="RQI2568" s="77"/>
      <c r="RQJ2568" s="77"/>
      <c r="RQK2568" s="77"/>
      <c r="RQL2568" s="77"/>
      <c r="RQM2568" s="77"/>
      <c r="RQN2568" s="77"/>
      <c r="RQO2568" s="77"/>
      <c r="RQP2568" s="77"/>
      <c r="RQQ2568" s="77"/>
      <c r="RQR2568" s="77"/>
      <c r="RQS2568" s="77"/>
      <c r="RQT2568" s="77"/>
      <c r="RQU2568" s="77"/>
      <c r="RQV2568" s="77"/>
      <c r="RQW2568" s="77"/>
      <c r="RQX2568" s="77"/>
      <c r="RQY2568" s="77"/>
      <c r="RQZ2568" s="77"/>
      <c r="RRA2568" s="77"/>
      <c r="RRB2568" s="77"/>
      <c r="RRC2568" s="77"/>
      <c r="RRD2568" s="77"/>
      <c r="RRE2568" s="77"/>
      <c r="RRF2568" s="77"/>
      <c r="RRG2568" s="77"/>
      <c r="RRH2568" s="77"/>
      <c r="RRI2568" s="77"/>
      <c r="RRJ2568" s="77"/>
      <c r="RRK2568" s="77"/>
      <c r="RRL2568" s="77"/>
      <c r="RRM2568" s="77"/>
      <c r="RRN2568" s="77"/>
      <c r="RRO2568" s="77"/>
      <c r="RRP2568" s="77"/>
      <c r="RRQ2568" s="77"/>
      <c r="RRR2568" s="77"/>
      <c r="RRS2568" s="77"/>
      <c r="RRT2568" s="77"/>
      <c r="RRU2568" s="77"/>
      <c r="RRV2568" s="77"/>
      <c r="RRW2568" s="77"/>
      <c r="RRX2568" s="77"/>
      <c r="RRY2568" s="77"/>
      <c r="RRZ2568" s="77"/>
      <c r="RSA2568" s="77"/>
      <c r="RSB2568" s="77"/>
      <c r="RSC2568" s="77"/>
      <c r="RSD2568" s="77"/>
      <c r="RSE2568" s="77"/>
      <c r="RSF2568" s="77"/>
      <c r="RSG2568" s="77"/>
      <c r="RSH2568" s="77"/>
      <c r="RSI2568" s="77"/>
      <c r="RSJ2568" s="77"/>
      <c r="RSK2568" s="77"/>
      <c r="RSL2568" s="77"/>
      <c r="RSM2568" s="77"/>
      <c r="RSN2568" s="77"/>
      <c r="RSO2568" s="77"/>
      <c r="RSP2568" s="77"/>
      <c r="RSQ2568" s="77"/>
      <c r="RSR2568" s="77"/>
      <c r="RSS2568" s="77"/>
      <c r="RST2568" s="77"/>
      <c r="RSU2568" s="77"/>
      <c r="RSV2568" s="77"/>
      <c r="RSW2568" s="77"/>
      <c r="RSX2568" s="77"/>
      <c r="RSY2568" s="77"/>
      <c r="RSZ2568" s="77"/>
      <c r="RTA2568" s="77"/>
      <c r="RTB2568" s="77"/>
      <c r="RTC2568" s="77"/>
      <c r="RTD2568" s="77"/>
      <c r="RTE2568" s="77"/>
      <c r="RTF2568" s="77"/>
      <c r="RTG2568" s="77"/>
      <c r="RTH2568" s="77"/>
      <c r="RTI2568" s="77"/>
      <c r="RTJ2568" s="77"/>
      <c r="RTK2568" s="77"/>
      <c r="RTL2568" s="77"/>
      <c r="RTM2568" s="77"/>
      <c r="RTN2568" s="77"/>
      <c r="RTO2568" s="77"/>
      <c r="RTP2568" s="77"/>
      <c r="RTQ2568" s="77"/>
      <c r="RTR2568" s="77"/>
      <c r="RTS2568" s="77"/>
      <c r="RTT2568" s="77"/>
      <c r="RTU2568" s="77"/>
      <c r="RTV2568" s="77"/>
      <c r="RTW2568" s="77"/>
      <c r="RTX2568" s="77"/>
      <c r="RTY2568" s="77"/>
      <c r="RTZ2568" s="77"/>
      <c r="RUA2568" s="77"/>
      <c r="RUB2568" s="77"/>
      <c r="RUC2568" s="77"/>
      <c r="RUD2568" s="77"/>
      <c r="RUE2568" s="77"/>
      <c r="RUF2568" s="77"/>
      <c r="RUG2568" s="77"/>
      <c r="RUH2568" s="77"/>
      <c r="RUI2568" s="77"/>
      <c r="RUJ2568" s="77"/>
      <c r="RUK2568" s="77"/>
      <c r="RUL2568" s="77"/>
      <c r="RUM2568" s="77"/>
      <c r="RUN2568" s="77"/>
      <c r="RUO2568" s="77"/>
      <c r="RUP2568" s="77"/>
      <c r="RUQ2568" s="77"/>
      <c r="RUR2568" s="77"/>
      <c r="RUS2568" s="77"/>
      <c r="RUT2568" s="77"/>
      <c r="RUU2568" s="77"/>
      <c r="RUV2568" s="77"/>
      <c r="RUW2568" s="77"/>
      <c r="RUX2568" s="77"/>
      <c r="RUY2568" s="77"/>
      <c r="RUZ2568" s="77"/>
      <c r="RVA2568" s="77"/>
      <c r="RVB2568" s="77"/>
      <c r="RVC2568" s="77"/>
      <c r="RVD2568" s="77"/>
      <c r="RVE2568" s="77"/>
      <c r="RVF2568" s="77"/>
      <c r="RVG2568" s="77"/>
      <c r="RVH2568" s="77"/>
      <c r="RVI2568" s="77"/>
      <c r="RVJ2568" s="77"/>
      <c r="RVK2568" s="77"/>
      <c r="RVL2568" s="77"/>
      <c r="RVM2568" s="77"/>
      <c r="RVN2568" s="77"/>
      <c r="RVO2568" s="77"/>
      <c r="RVP2568" s="77"/>
      <c r="RVQ2568" s="77"/>
      <c r="RVR2568" s="77"/>
      <c r="RVS2568" s="77"/>
      <c r="RVT2568" s="77"/>
      <c r="RVU2568" s="77"/>
      <c r="RVV2568" s="77"/>
      <c r="RVW2568" s="77"/>
      <c r="RVX2568" s="77"/>
      <c r="RVY2568" s="77"/>
      <c r="RVZ2568" s="77"/>
      <c r="RWA2568" s="77"/>
      <c r="RWB2568" s="77"/>
      <c r="RWC2568" s="77"/>
      <c r="RWD2568" s="77"/>
      <c r="RWE2568" s="77"/>
      <c r="RWF2568" s="77"/>
      <c r="RWG2568" s="77"/>
      <c r="RWH2568" s="77"/>
      <c r="RWI2568" s="77"/>
      <c r="RWJ2568" s="77"/>
      <c r="RWK2568" s="77"/>
      <c r="RWL2568" s="77"/>
      <c r="RWM2568" s="77"/>
      <c r="RWN2568" s="77"/>
      <c r="RWO2568" s="77"/>
      <c r="RWP2568" s="77"/>
      <c r="RWQ2568" s="77"/>
      <c r="RWR2568" s="77"/>
      <c r="RWS2568" s="77"/>
      <c r="RWT2568" s="77"/>
      <c r="RWU2568" s="77"/>
      <c r="RWV2568" s="77"/>
      <c r="RWW2568" s="77"/>
      <c r="RWX2568" s="77"/>
      <c r="RWY2568" s="77"/>
      <c r="RWZ2568" s="77"/>
      <c r="RXA2568" s="77"/>
      <c r="RXB2568" s="77"/>
      <c r="RXC2568" s="77"/>
      <c r="RXD2568" s="77"/>
      <c r="RXE2568" s="77"/>
      <c r="RXF2568" s="77"/>
      <c r="RXG2568" s="77"/>
      <c r="RXH2568" s="77"/>
      <c r="RXI2568" s="77"/>
      <c r="RXJ2568" s="77"/>
      <c r="RXK2568" s="77"/>
      <c r="RXL2568" s="77"/>
      <c r="RXM2568" s="77"/>
      <c r="RXN2568" s="77"/>
      <c r="RXO2568" s="77"/>
      <c r="RXP2568" s="77"/>
      <c r="RXQ2568" s="77"/>
      <c r="RXR2568" s="77"/>
      <c r="RXS2568" s="77"/>
      <c r="RXT2568" s="77"/>
      <c r="RXU2568" s="77"/>
      <c r="RXV2568" s="77"/>
      <c r="RXW2568" s="77"/>
      <c r="RXX2568" s="77"/>
      <c r="RXY2568" s="77"/>
      <c r="RXZ2568" s="77"/>
      <c r="RYA2568" s="77"/>
      <c r="RYB2568" s="77"/>
      <c r="RYC2568" s="77"/>
      <c r="RYD2568" s="77"/>
      <c r="RYE2568" s="77"/>
      <c r="RYF2568" s="77"/>
      <c r="RYG2568" s="77"/>
      <c r="RYH2568" s="77"/>
      <c r="RYI2568" s="77"/>
      <c r="RYJ2568" s="77"/>
      <c r="RYK2568" s="77"/>
      <c r="RYL2568" s="77"/>
      <c r="RYM2568" s="77"/>
      <c r="RYN2568" s="77"/>
      <c r="RYO2568" s="77"/>
      <c r="RYP2568" s="77"/>
      <c r="RYQ2568" s="77"/>
      <c r="RYR2568" s="77"/>
      <c r="RYS2568" s="77"/>
      <c r="RYT2568" s="77"/>
      <c r="RYU2568" s="77"/>
      <c r="RYV2568" s="77"/>
      <c r="RYW2568" s="77"/>
      <c r="RYX2568" s="77"/>
      <c r="RYY2568" s="77"/>
      <c r="RYZ2568" s="77"/>
      <c r="RZA2568" s="77"/>
      <c r="RZB2568" s="77"/>
      <c r="RZC2568" s="77"/>
      <c r="RZD2568" s="77"/>
      <c r="RZE2568" s="77"/>
      <c r="RZF2568" s="77"/>
      <c r="RZG2568" s="77"/>
      <c r="RZH2568" s="77"/>
      <c r="RZI2568" s="77"/>
      <c r="RZJ2568" s="77"/>
      <c r="RZK2568" s="77"/>
      <c r="RZL2568" s="77"/>
      <c r="RZM2568" s="77"/>
      <c r="RZN2568" s="77"/>
      <c r="RZO2568" s="77"/>
      <c r="RZP2568" s="77"/>
      <c r="RZQ2568" s="77"/>
      <c r="RZR2568" s="77"/>
      <c r="RZS2568" s="77"/>
      <c r="RZT2568" s="77"/>
      <c r="RZU2568" s="77"/>
      <c r="RZV2568" s="77"/>
      <c r="RZW2568" s="77"/>
      <c r="RZX2568" s="77"/>
      <c r="RZY2568" s="77"/>
      <c r="RZZ2568" s="77"/>
      <c r="SAA2568" s="77"/>
      <c r="SAB2568" s="77"/>
      <c r="SAC2568" s="77"/>
      <c r="SAD2568" s="77"/>
      <c r="SAE2568" s="77"/>
      <c r="SAF2568" s="77"/>
      <c r="SAG2568" s="77"/>
      <c r="SAH2568" s="77"/>
      <c r="SAI2568" s="77"/>
      <c r="SAJ2568" s="77"/>
      <c r="SAK2568" s="77"/>
      <c r="SAL2568" s="77"/>
      <c r="SAM2568" s="77"/>
      <c r="SAN2568" s="77"/>
      <c r="SAO2568" s="77"/>
      <c r="SAP2568" s="77"/>
      <c r="SAQ2568" s="77"/>
      <c r="SAR2568" s="77"/>
      <c r="SAS2568" s="77"/>
      <c r="SAT2568" s="77"/>
      <c r="SAU2568" s="77"/>
      <c r="SAV2568" s="77"/>
      <c r="SAW2568" s="77"/>
      <c r="SAX2568" s="77"/>
      <c r="SAY2568" s="77"/>
      <c r="SAZ2568" s="77"/>
      <c r="SBA2568" s="77"/>
      <c r="SBB2568" s="77"/>
      <c r="SBC2568" s="77"/>
      <c r="SBD2568" s="77"/>
      <c r="SBE2568" s="77"/>
      <c r="SBF2568" s="77"/>
      <c r="SBG2568" s="77"/>
      <c r="SBH2568" s="77"/>
      <c r="SBI2568" s="77"/>
      <c r="SBJ2568" s="77"/>
      <c r="SBK2568" s="77"/>
      <c r="SBL2568" s="77"/>
      <c r="SBM2568" s="77"/>
      <c r="SBN2568" s="77"/>
      <c r="SBO2568" s="77"/>
      <c r="SBP2568" s="77"/>
      <c r="SBQ2568" s="77"/>
      <c r="SBR2568" s="77"/>
      <c r="SBS2568" s="77"/>
      <c r="SBT2568" s="77"/>
      <c r="SBU2568" s="77"/>
      <c r="SBV2568" s="77"/>
      <c r="SBW2568" s="77"/>
      <c r="SBX2568" s="77"/>
      <c r="SBY2568" s="77"/>
      <c r="SBZ2568" s="77"/>
      <c r="SCA2568" s="77"/>
      <c r="SCB2568" s="77"/>
      <c r="SCC2568" s="77"/>
      <c r="SCD2568" s="77"/>
      <c r="SCE2568" s="77"/>
      <c r="SCF2568" s="77"/>
      <c r="SCG2568" s="77"/>
      <c r="SCH2568" s="77"/>
      <c r="SCI2568" s="77"/>
      <c r="SCJ2568" s="77"/>
      <c r="SCK2568" s="77"/>
      <c r="SCL2568" s="77"/>
      <c r="SCM2568" s="77"/>
      <c r="SCN2568" s="77"/>
      <c r="SCO2568" s="77"/>
      <c r="SCP2568" s="77"/>
      <c r="SCQ2568" s="77"/>
      <c r="SCR2568" s="77"/>
      <c r="SCS2568" s="77"/>
      <c r="SCT2568" s="77"/>
      <c r="SCU2568" s="77"/>
      <c r="SCV2568" s="77"/>
      <c r="SCW2568" s="77"/>
      <c r="SCX2568" s="77"/>
      <c r="SCY2568" s="77"/>
      <c r="SCZ2568" s="77"/>
      <c r="SDA2568" s="77"/>
      <c r="SDB2568" s="77"/>
      <c r="SDC2568" s="77"/>
      <c r="SDD2568" s="77"/>
      <c r="SDE2568" s="77"/>
      <c r="SDF2568" s="77"/>
      <c r="SDG2568" s="77"/>
      <c r="SDH2568" s="77"/>
      <c r="SDI2568" s="77"/>
      <c r="SDJ2568" s="77"/>
      <c r="SDK2568" s="77"/>
      <c r="SDL2568" s="77"/>
      <c r="SDM2568" s="77"/>
      <c r="SDN2568" s="77"/>
      <c r="SDO2568" s="77"/>
      <c r="SDP2568" s="77"/>
      <c r="SDQ2568" s="77"/>
      <c r="SDR2568" s="77"/>
      <c r="SDS2568" s="77"/>
      <c r="SDT2568" s="77"/>
      <c r="SDU2568" s="77"/>
      <c r="SDV2568" s="77"/>
      <c r="SDW2568" s="77"/>
      <c r="SDX2568" s="77"/>
      <c r="SDY2568" s="77"/>
      <c r="SDZ2568" s="77"/>
      <c r="SEA2568" s="77"/>
      <c r="SEB2568" s="77"/>
      <c r="SEC2568" s="77"/>
      <c r="SED2568" s="77"/>
      <c r="SEE2568" s="77"/>
      <c r="SEF2568" s="77"/>
      <c r="SEG2568" s="77"/>
      <c r="SEH2568" s="77"/>
      <c r="SEI2568" s="77"/>
      <c r="SEJ2568" s="77"/>
      <c r="SEK2568" s="77"/>
      <c r="SEL2568" s="77"/>
      <c r="SEM2568" s="77"/>
      <c r="SEN2568" s="77"/>
      <c r="SEO2568" s="77"/>
      <c r="SEP2568" s="77"/>
      <c r="SEQ2568" s="77"/>
      <c r="SER2568" s="77"/>
      <c r="SES2568" s="77"/>
      <c r="SET2568" s="77"/>
      <c r="SEU2568" s="77"/>
      <c r="SEV2568" s="77"/>
      <c r="SEW2568" s="77"/>
      <c r="SEX2568" s="77"/>
      <c r="SEY2568" s="77"/>
      <c r="SEZ2568" s="77"/>
      <c r="SFA2568" s="77"/>
      <c r="SFB2568" s="77"/>
      <c r="SFC2568" s="77"/>
      <c r="SFD2568" s="77"/>
      <c r="SFE2568" s="77"/>
      <c r="SFF2568" s="77"/>
      <c r="SFG2568" s="77"/>
      <c r="SFH2568" s="77"/>
      <c r="SFI2568" s="77"/>
      <c r="SFJ2568" s="77"/>
      <c r="SFK2568" s="77"/>
      <c r="SFL2568" s="77"/>
      <c r="SFM2568" s="77"/>
      <c r="SFN2568" s="77"/>
      <c r="SFO2568" s="77"/>
      <c r="SFP2568" s="77"/>
      <c r="SFQ2568" s="77"/>
      <c r="SFR2568" s="77"/>
      <c r="SFS2568" s="77"/>
      <c r="SFT2568" s="77"/>
      <c r="SFU2568" s="77"/>
      <c r="SFV2568" s="77"/>
      <c r="SFW2568" s="77"/>
      <c r="SFX2568" s="77"/>
      <c r="SFY2568" s="77"/>
      <c r="SFZ2568" s="77"/>
      <c r="SGA2568" s="77"/>
      <c r="SGB2568" s="77"/>
      <c r="SGC2568" s="77"/>
      <c r="SGD2568" s="77"/>
      <c r="SGE2568" s="77"/>
      <c r="SGF2568" s="77"/>
      <c r="SGG2568" s="77"/>
      <c r="SGH2568" s="77"/>
      <c r="SGI2568" s="77"/>
      <c r="SGJ2568" s="77"/>
      <c r="SGK2568" s="77"/>
      <c r="SGL2568" s="77"/>
      <c r="SGM2568" s="77"/>
      <c r="SGN2568" s="77"/>
      <c r="SGO2568" s="77"/>
      <c r="SGP2568" s="77"/>
      <c r="SGQ2568" s="77"/>
      <c r="SGR2568" s="77"/>
      <c r="SGS2568" s="77"/>
      <c r="SGT2568" s="77"/>
      <c r="SGU2568" s="77"/>
      <c r="SGV2568" s="77"/>
      <c r="SGW2568" s="77"/>
      <c r="SGX2568" s="77"/>
      <c r="SGY2568" s="77"/>
      <c r="SGZ2568" s="77"/>
      <c r="SHA2568" s="77"/>
      <c r="SHB2568" s="77"/>
      <c r="SHC2568" s="77"/>
      <c r="SHD2568" s="77"/>
      <c r="SHE2568" s="77"/>
      <c r="SHF2568" s="77"/>
      <c r="SHG2568" s="77"/>
      <c r="SHH2568" s="77"/>
      <c r="SHI2568" s="77"/>
      <c r="SHJ2568" s="77"/>
      <c r="SHK2568" s="77"/>
      <c r="SHL2568" s="77"/>
      <c r="SHM2568" s="77"/>
      <c r="SHN2568" s="77"/>
      <c r="SHO2568" s="77"/>
      <c r="SHP2568" s="77"/>
      <c r="SHQ2568" s="77"/>
      <c r="SHR2568" s="77"/>
      <c r="SHS2568" s="77"/>
      <c r="SHT2568" s="77"/>
      <c r="SHU2568" s="77"/>
      <c r="SHV2568" s="77"/>
      <c r="SHW2568" s="77"/>
      <c r="SHX2568" s="77"/>
      <c r="SHY2568" s="77"/>
      <c r="SHZ2568" s="77"/>
      <c r="SIA2568" s="77"/>
      <c r="SIB2568" s="77"/>
      <c r="SIC2568" s="77"/>
      <c r="SID2568" s="77"/>
      <c r="SIE2568" s="77"/>
      <c r="SIF2568" s="77"/>
      <c r="SIG2568" s="77"/>
      <c r="SIH2568" s="77"/>
      <c r="SII2568" s="77"/>
      <c r="SIJ2568" s="77"/>
      <c r="SIK2568" s="77"/>
      <c r="SIL2568" s="77"/>
      <c r="SIM2568" s="77"/>
      <c r="SIN2568" s="77"/>
      <c r="SIO2568" s="77"/>
      <c r="SIP2568" s="77"/>
      <c r="SIQ2568" s="77"/>
      <c r="SIR2568" s="77"/>
      <c r="SIS2568" s="77"/>
      <c r="SIT2568" s="77"/>
      <c r="SIU2568" s="77"/>
      <c r="SIV2568" s="77"/>
      <c r="SIW2568" s="77"/>
      <c r="SIX2568" s="77"/>
      <c r="SIY2568" s="77"/>
      <c r="SIZ2568" s="77"/>
      <c r="SJA2568" s="77"/>
      <c r="SJB2568" s="77"/>
      <c r="SJC2568" s="77"/>
      <c r="SJD2568" s="77"/>
      <c r="SJE2568" s="77"/>
      <c r="SJF2568" s="77"/>
      <c r="SJG2568" s="77"/>
      <c r="SJH2568" s="77"/>
      <c r="SJI2568" s="77"/>
      <c r="SJJ2568" s="77"/>
      <c r="SJK2568" s="77"/>
      <c r="SJL2568" s="77"/>
      <c r="SJM2568" s="77"/>
      <c r="SJN2568" s="77"/>
      <c r="SJO2568" s="77"/>
      <c r="SJP2568" s="77"/>
      <c r="SJQ2568" s="77"/>
      <c r="SJR2568" s="77"/>
      <c r="SJS2568" s="77"/>
      <c r="SJT2568" s="77"/>
      <c r="SJU2568" s="77"/>
      <c r="SJV2568" s="77"/>
      <c r="SJW2568" s="77"/>
      <c r="SJX2568" s="77"/>
      <c r="SJY2568" s="77"/>
      <c r="SJZ2568" s="77"/>
      <c r="SKA2568" s="77"/>
      <c r="SKB2568" s="77"/>
      <c r="SKC2568" s="77"/>
      <c r="SKD2568" s="77"/>
      <c r="SKE2568" s="77"/>
      <c r="SKF2568" s="77"/>
      <c r="SKG2568" s="77"/>
      <c r="SKH2568" s="77"/>
      <c r="SKI2568" s="77"/>
      <c r="SKJ2568" s="77"/>
      <c r="SKK2568" s="77"/>
      <c r="SKL2568" s="77"/>
      <c r="SKM2568" s="77"/>
      <c r="SKN2568" s="77"/>
      <c r="SKO2568" s="77"/>
      <c r="SKP2568" s="77"/>
      <c r="SKQ2568" s="77"/>
      <c r="SKR2568" s="77"/>
      <c r="SKS2568" s="77"/>
      <c r="SKT2568" s="77"/>
      <c r="SKU2568" s="77"/>
      <c r="SKV2568" s="77"/>
      <c r="SKW2568" s="77"/>
      <c r="SKX2568" s="77"/>
      <c r="SKY2568" s="77"/>
      <c r="SKZ2568" s="77"/>
      <c r="SLA2568" s="77"/>
      <c r="SLB2568" s="77"/>
      <c r="SLC2568" s="77"/>
      <c r="SLD2568" s="77"/>
      <c r="SLE2568" s="77"/>
      <c r="SLF2568" s="77"/>
      <c r="SLG2568" s="77"/>
      <c r="SLH2568" s="77"/>
      <c r="SLI2568" s="77"/>
      <c r="SLJ2568" s="77"/>
      <c r="SLK2568" s="77"/>
      <c r="SLL2568" s="77"/>
      <c r="SLM2568" s="77"/>
      <c r="SLN2568" s="77"/>
      <c r="SLO2568" s="77"/>
      <c r="SLP2568" s="77"/>
      <c r="SLQ2568" s="77"/>
      <c r="SLR2568" s="77"/>
      <c r="SLS2568" s="77"/>
      <c r="SLT2568" s="77"/>
      <c r="SLU2568" s="77"/>
      <c r="SLV2568" s="77"/>
      <c r="SLW2568" s="77"/>
      <c r="SLX2568" s="77"/>
      <c r="SLY2568" s="77"/>
      <c r="SLZ2568" s="77"/>
      <c r="SMA2568" s="77"/>
      <c r="SMB2568" s="77"/>
      <c r="SMC2568" s="77"/>
      <c r="SMD2568" s="77"/>
      <c r="SME2568" s="77"/>
      <c r="SMF2568" s="77"/>
      <c r="SMG2568" s="77"/>
      <c r="SMH2568" s="77"/>
      <c r="SMI2568" s="77"/>
      <c r="SMJ2568" s="77"/>
      <c r="SMK2568" s="77"/>
      <c r="SML2568" s="77"/>
      <c r="SMM2568" s="77"/>
      <c r="SMN2568" s="77"/>
      <c r="SMO2568" s="77"/>
      <c r="SMP2568" s="77"/>
      <c r="SMQ2568" s="77"/>
      <c r="SMR2568" s="77"/>
      <c r="SMS2568" s="77"/>
      <c r="SMT2568" s="77"/>
      <c r="SMU2568" s="77"/>
      <c r="SMV2568" s="77"/>
      <c r="SMW2568" s="77"/>
      <c r="SMX2568" s="77"/>
      <c r="SMY2568" s="77"/>
      <c r="SMZ2568" s="77"/>
      <c r="SNA2568" s="77"/>
      <c r="SNB2568" s="77"/>
      <c r="SNC2568" s="77"/>
      <c r="SND2568" s="77"/>
      <c r="SNE2568" s="77"/>
      <c r="SNF2568" s="77"/>
      <c r="SNG2568" s="77"/>
      <c r="SNH2568" s="77"/>
      <c r="SNI2568" s="77"/>
      <c r="SNJ2568" s="77"/>
      <c r="SNK2568" s="77"/>
      <c r="SNL2568" s="77"/>
      <c r="SNM2568" s="77"/>
      <c r="SNN2568" s="77"/>
      <c r="SNO2568" s="77"/>
      <c r="SNP2568" s="77"/>
      <c r="SNQ2568" s="77"/>
      <c r="SNR2568" s="77"/>
      <c r="SNS2568" s="77"/>
      <c r="SNT2568" s="77"/>
      <c r="SNU2568" s="77"/>
      <c r="SNV2568" s="77"/>
      <c r="SNW2568" s="77"/>
      <c r="SNX2568" s="77"/>
      <c r="SNY2568" s="77"/>
      <c r="SNZ2568" s="77"/>
      <c r="SOA2568" s="77"/>
      <c r="SOB2568" s="77"/>
      <c r="SOC2568" s="77"/>
      <c r="SOD2568" s="77"/>
      <c r="SOE2568" s="77"/>
      <c r="SOF2568" s="77"/>
      <c r="SOG2568" s="77"/>
      <c r="SOH2568" s="77"/>
      <c r="SOI2568" s="77"/>
      <c r="SOJ2568" s="77"/>
      <c r="SOK2568" s="77"/>
      <c r="SOL2568" s="77"/>
      <c r="SOM2568" s="77"/>
      <c r="SON2568" s="77"/>
      <c r="SOO2568" s="77"/>
      <c r="SOP2568" s="77"/>
      <c r="SOQ2568" s="77"/>
      <c r="SOR2568" s="77"/>
      <c r="SOS2568" s="77"/>
      <c r="SOT2568" s="77"/>
      <c r="SOU2568" s="77"/>
      <c r="SOV2568" s="77"/>
      <c r="SOW2568" s="77"/>
      <c r="SOX2568" s="77"/>
      <c r="SOY2568" s="77"/>
      <c r="SOZ2568" s="77"/>
      <c r="SPA2568" s="77"/>
      <c r="SPB2568" s="77"/>
      <c r="SPC2568" s="77"/>
      <c r="SPD2568" s="77"/>
      <c r="SPE2568" s="77"/>
      <c r="SPF2568" s="77"/>
      <c r="SPG2568" s="77"/>
      <c r="SPH2568" s="77"/>
      <c r="SPI2568" s="77"/>
      <c r="SPJ2568" s="77"/>
      <c r="SPK2568" s="77"/>
      <c r="SPL2568" s="77"/>
      <c r="SPM2568" s="77"/>
      <c r="SPN2568" s="77"/>
      <c r="SPO2568" s="77"/>
      <c r="SPP2568" s="77"/>
      <c r="SPQ2568" s="77"/>
      <c r="SPR2568" s="77"/>
      <c r="SPS2568" s="77"/>
      <c r="SPT2568" s="77"/>
      <c r="SPU2568" s="77"/>
      <c r="SPV2568" s="77"/>
      <c r="SPW2568" s="77"/>
      <c r="SPX2568" s="77"/>
      <c r="SPY2568" s="77"/>
      <c r="SPZ2568" s="77"/>
      <c r="SQA2568" s="77"/>
      <c r="SQB2568" s="77"/>
      <c r="SQC2568" s="77"/>
      <c r="SQD2568" s="77"/>
      <c r="SQE2568" s="77"/>
      <c r="SQF2568" s="77"/>
      <c r="SQG2568" s="77"/>
      <c r="SQH2568" s="77"/>
      <c r="SQI2568" s="77"/>
      <c r="SQJ2568" s="77"/>
      <c r="SQK2568" s="77"/>
      <c r="SQL2568" s="77"/>
      <c r="SQM2568" s="77"/>
      <c r="SQN2568" s="77"/>
      <c r="SQO2568" s="77"/>
      <c r="SQP2568" s="77"/>
      <c r="SQQ2568" s="77"/>
      <c r="SQR2568" s="77"/>
      <c r="SQS2568" s="77"/>
      <c r="SQT2568" s="77"/>
      <c r="SQU2568" s="77"/>
      <c r="SQV2568" s="77"/>
      <c r="SQW2568" s="77"/>
      <c r="SQX2568" s="77"/>
      <c r="SQY2568" s="77"/>
      <c r="SQZ2568" s="77"/>
      <c r="SRA2568" s="77"/>
      <c r="SRB2568" s="77"/>
      <c r="SRC2568" s="77"/>
      <c r="SRD2568" s="77"/>
      <c r="SRE2568" s="77"/>
      <c r="SRF2568" s="77"/>
      <c r="SRG2568" s="77"/>
      <c r="SRH2568" s="77"/>
      <c r="SRI2568" s="77"/>
      <c r="SRJ2568" s="77"/>
      <c r="SRK2568" s="77"/>
      <c r="SRL2568" s="77"/>
      <c r="SRM2568" s="77"/>
      <c r="SRN2568" s="77"/>
      <c r="SRO2568" s="77"/>
      <c r="SRP2568" s="77"/>
      <c r="SRQ2568" s="77"/>
      <c r="SRR2568" s="77"/>
      <c r="SRS2568" s="77"/>
      <c r="SRT2568" s="77"/>
      <c r="SRU2568" s="77"/>
      <c r="SRV2568" s="77"/>
      <c r="SRW2568" s="77"/>
      <c r="SRX2568" s="77"/>
      <c r="SRY2568" s="77"/>
      <c r="SRZ2568" s="77"/>
      <c r="SSA2568" s="77"/>
      <c r="SSB2568" s="77"/>
      <c r="SSC2568" s="77"/>
      <c r="SSD2568" s="77"/>
      <c r="SSE2568" s="77"/>
      <c r="SSF2568" s="77"/>
      <c r="SSG2568" s="77"/>
      <c r="SSH2568" s="77"/>
      <c r="SSI2568" s="77"/>
      <c r="SSJ2568" s="77"/>
      <c r="SSK2568" s="77"/>
      <c r="SSL2568" s="77"/>
      <c r="SSM2568" s="77"/>
      <c r="SSN2568" s="77"/>
      <c r="SSO2568" s="77"/>
      <c r="SSP2568" s="77"/>
      <c r="SSQ2568" s="77"/>
      <c r="SSR2568" s="77"/>
      <c r="SSS2568" s="77"/>
      <c r="SST2568" s="77"/>
      <c r="SSU2568" s="77"/>
      <c r="SSV2568" s="77"/>
      <c r="SSW2568" s="77"/>
      <c r="SSX2568" s="77"/>
      <c r="SSY2568" s="77"/>
      <c r="SSZ2568" s="77"/>
      <c r="STA2568" s="77"/>
      <c r="STB2568" s="77"/>
      <c r="STC2568" s="77"/>
      <c r="STD2568" s="77"/>
      <c r="STE2568" s="77"/>
      <c r="STF2568" s="77"/>
      <c r="STG2568" s="77"/>
      <c r="STH2568" s="77"/>
      <c r="STI2568" s="77"/>
      <c r="STJ2568" s="77"/>
      <c r="STK2568" s="77"/>
      <c r="STL2568" s="77"/>
      <c r="STM2568" s="77"/>
      <c r="STN2568" s="77"/>
      <c r="STO2568" s="77"/>
      <c r="STP2568" s="77"/>
      <c r="STQ2568" s="77"/>
      <c r="STR2568" s="77"/>
      <c r="STS2568" s="77"/>
      <c r="STT2568" s="77"/>
      <c r="STU2568" s="77"/>
      <c r="STV2568" s="77"/>
      <c r="STW2568" s="77"/>
      <c r="STX2568" s="77"/>
      <c r="STY2568" s="77"/>
      <c r="STZ2568" s="77"/>
      <c r="SUA2568" s="77"/>
      <c r="SUB2568" s="77"/>
      <c r="SUC2568" s="77"/>
      <c r="SUD2568" s="77"/>
      <c r="SUE2568" s="77"/>
      <c r="SUF2568" s="77"/>
      <c r="SUG2568" s="77"/>
      <c r="SUH2568" s="77"/>
      <c r="SUI2568" s="77"/>
      <c r="SUJ2568" s="77"/>
      <c r="SUK2568" s="77"/>
      <c r="SUL2568" s="77"/>
      <c r="SUM2568" s="77"/>
      <c r="SUN2568" s="77"/>
      <c r="SUO2568" s="77"/>
      <c r="SUP2568" s="77"/>
      <c r="SUQ2568" s="77"/>
      <c r="SUR2568" s="77"/>
      <c r="SUS2568" s="77"/>
      <c r="SUT2568" s="77"/>
      <c r="SUU2568" s="77"/>
      <c r="SUV2568" s="77"/>
      <c r="SUW2568" s="77"/>
      <c r="SUX2568" s="77"/>
      <c r="SUY2568" s="77"/>
      <c r="SUZ2568" s="77"/>
      <c r="SVA2568" s="77"/>
      <c r="SVB2568" s="77"/>
      <c r="SVC2568" s="77"/>
      <c r="SVD2568" s="77"/>
      <c r="SVE2568" s="77"/>
      <c r="SVF2568" s="77"/>
      <c r="SVG2568" s="77"/>
      <c r="SVH2568" s="77"/>
      <c r="SVI2568" s="77"/>
      <c r="SVJ2568" s="77"/>
      <c r="SVK2568" s="77"/>
      <c r="SVL2568" s="77"/>
      <c r="SVM2568" s="77"/>
      <c r="SVN2568" s="77"/>
      <c r="SVO2568" s="77"/>
      <c r="SVP2568" s="77"/>
      <c r="SVQ2568" s="77"/>
      <c r="SVR2568" s="77"/>
      <c r="SVS2568" s="77"/>
      <c r="SVT2568" s="77"/>
      <c r="SVU2568" s="77"/>
      <c r="SVV2568" s="77"/>
      <c r="SVW2568" s="77"/>
      <c r="SVX2568" s="77"/>
      <c r="SVY2568" s="77"/>
      <c r="SVZ2568" s="77"/>
      <c r="SWA2568" s="77"/>
      <c r="SWB2568" s="77"/>
      <c r="SWC2568" s="77"/>
      <c r="SWD2568" s="77"/>
      <c r="SWE2568" s="77"/>
      <c r="SWF2568" s="77"/>
      <c r="SWG2568" s="77"/>
      <c r="SWH2568" s="77"/>
      <c r="SWI2568" s="77"/>
      <c r="SWJ2568" s="77"/>
      <c r="SWK2568" s="77"/>
      <c r="SWL2568" s="77"/>
      <c r="SWM2568" s="77"/>
      <c r="SWN2568" s="77"/>
      <c r="SWO2568" s="77"/>
      <c r="SWP2568" s="77"/>
      <c r="SWQ2568" s="77"/>
      <c r="SWR2568" s="77"/>
      <c r="SWS2568" s="77"/>
      <c r="SWT2568" s="77"/>
      <c r="SWU2568" s="77"/>
      <c r="SWV2568" s="77"/>
      <c r="SWW2568" s="77"/>
      <c r="SWX2568" s="77"/>
      <c r="SWY2568" s="77"/>
      <c r="SWZ2568" s="77"/>
      <c r="SXA2568" s="77"/>
      <c r="SXB2568" s="77"/>
      <c r="SXC2568" s="77"/>
      <c r="SXD2568" s="77"/>
      <c r="SXE2568" s="77"/>
      <c r="SXF2568" s="77"/>
      <c r="SXG2568" s="77"/>
      <c r="SXH2568" s="77"/>
      <c r="SXI2568" s="77"/>
      <c r="SXJ2568" s="77"/>
      <c r="SXK2568" s="77"/>
      <c r="SXL2568" s="77"/>
      <c r="SXM2568" s="77"/>
      <c r="SXN2568" s="77"/>
      <c r="SXO2568" s="77"/>
      <c r="SXP2568" s="77"/>
      <c r="SXQ2568" s="77"/>
      <c r="SXR2568" s="77"/>
      <c r="SXS2568" s="77"/>
      <c r="SXT2568" s="77"/>
      <c r="SXU2568" s="77"/>
      <c r="SXV2568" s="77"/>
      <c r="SXW2568" s="77"/>
      <c r="SXX2568" s="77"/>
      <c r="SXY2568" s="77"/>
      <c r="SXZ2568" s="77"/>
      <c r="SYA2568" s="77"/>
      <c r="SYB2568" s="77"/>
      <c r="SYC2568" s="77"/>
      <c r="SYD2568" s="77"/>
      <c r="SYE2568" s="77"/>
      <c r="SYF2568" s="77"/>
      <c r="SYG2568" s="77"/>
      <c r="SYH2568" s="77"/>
      <c r="SYI2568" s="77"/>
      <c r="SYJ2568" s="77"/>
      <c r="SYK2568" s="77"/>
      <c r="SYL2568" s="77"/>
      <c r="SYM2568" s="77"/>
      <c r="SYN2568" s="77"/>
      <c r="SYO2568" s="77"/>
      <c r="SYP2568" s="77"/>
      <c r="SYQ2568" s="77"/>
      <c r="SYR2568" s="77"/>
      <c r="SYS2568" s="77"/>
      <c r="SYT2568" s="77"/>
      <c r="SYU2568" s="77"/>
      <c r="SYV2568" s="77"/>
      <c r="SYW2568" s="77"/>
      <c r="SYX2568" s="77"/>
      <c r="SYY2568" s="77"/>
      <c r="SYZ2568" s="77"/>
      <c r="SZA2568" s="77"/>
      <c r="SZB2568" s="77"/>
      <c r="SZC2568" s="77"/>
      <c r="SZD2568" s="77"/>
      <c r="SZE2568" s="77"/>
      <c r="SZF2568" s="77"/>
      <c r="SZG2568" s="77"/>
      <c r="SZH2568" s="77"/>
      <c r="SZI2568" s="77"/>
      <c r="SZJ2568" s="77"/>
      <c r="SZK2568" s="77"/>
      <c r="SZL2568" s="77"/>
      <c r="SZM2568" s="77"/>
      <c r="SZN2568" s="77"/>
      <c r="SZO2568" s="77"/>
      <c r="SZP2568" s="77"/>
      <c r="SZQ2568" s="77"/>
      <c r="SZR2568" s="77"/>
      <c r="SZS2568" s="77"/>
      <c r="SZT2568" s="77"/>
      <c r="SZU2568" s="77"/>
      <c r="SZV2568" s="77"/>
      <c r="SZW2568" s="77"/>
      <c r="SZX2568" s="77"/>
      <c r="SZY2568" s="77"/>
      <c r="SZZ2568" s="77"/>
      <c r="TAA2568" s="77"/>
      <c r="TAB2568" s="77"/>
      <c r="TAC2568" s="77"/>
      <c r="TAD2568" s="77"/>
      <c r="TAE2568" s="77"/>
      <c r="TAF2568" s="77"/>
      <c r="TAG2568" s="77"/>
      <c r="TAH2568" s="77"/>
      <c r="TAI2568" s="77"/>
      <c r="TAJ2568" s="77"/>
      <c r="TAK2568" s="77"/>
      <c r="TAL2568" s="77"/>
      <c r="TAM2568" s="77"/>
      <c r="TAN2568" s="77"/>
      <c r="TAO2568" s="77"/>
      <c r="TAP2568" s="77"/>
      <c r="TAQ2568" s="77"/>
      <c r="TAR2568" s="77"/>
      <c r="TAS2568" s="77"/>
      <c r="TAT2568" s="77"/>
      <c r="TAU2568" s="77"/>
      <c r="TAV2568" s="77"/>
      <c r="TAW2568" s="77"/>
      <c r="TAX2568" s="77"/>
      <c r="TAY2568" s="77"/>
      <c r="TAZ2568" s="77"/>
      <c r="TBA2568" s="77"/>
      <c r="TBB2568" s="77"/>
      <c r="TBC2568" s="77"/>
      <c r="TBD2568" s="77"/>
      <c r="TBE2568" s="77"/>
      <c r="TBF2568" s="77"/>
      <c r="TBG2568" s="77"/>
      <c r="TBH2568" s="77"/>
      <c r="TBI2568" s="77"/>
      <c r="TBJ2568" s="77"/>
      <c r="TBK2568" s="77"/>
      <c r="TBL2568" s="77"/>
      <c r="TBM2568" s="77"/>
      <c r="TBN2568" s="77"/>
      <c r="TBO2568" s="77"/>
      <c r="TBP2568" s="77"/>
      <c r="TBQ2568" s="77"/>
      <c r="TBR2568" s="77"/>
      <c r="TBS2568" s="77"/>
      <c r="TBT2568" s="77"/>
      <c r="TBU2568" s="77"/>
      <c r="TBV2568" s="77"/>
      <c r="TBW2568" s="77"/>
      <c r="TBX2568" s="77"/>
      <c r="TBY2568" s="77"/>
      <c r="TBZ2568" s="77"/>
      <c r="TCA2568" s="77"/>
      <c r="TCB2568" s="77"/>
      <c r="TCC2568" s="77"/>
      <c r="TCD2568" s="77"/>
      <c r="TCE2568" s="77"/>
      <c r="TCF2568" s="77"/>
      <c r="TCG2568" s="77"/>
      <c r="TCH2568" s="77"/>
      <c r="TCI2568" s="77"/>
      <c r="TCJ2568" s="77"/>
      <c r="TCK2568" s="77"/>
      <c r="TCL2568" s="77"/>
      <c r="TCM2568" s="77"/>
      <c r="TCN2568" s="77"/>
      <c r="TCO2568" s="77"/>
      <c r="TCP2568" s="77"/>
      <c r="TCQ2568" s="77"/>
      <c r="TCR2568" s="77"/>
      <c r="TCS2568" s="77"/>
      <c r="TCT2568" s="77"/>
      <c r="TCU2568" s="77"/>
      <c r="TCV2568" s="77"/>
      <c r="TCW2568" s="77"/>
      <c r="TCX2568" s="77"/>
      <c r="TCY2568" s="77"/>
      <c r="TCZ2568" s="77"/>
      <c r="TDA2568" s="77"/>
      <c r="TDB2568" s="77"/>
      <c r="TDC2568" s="77"/>
      <c r="TDD2568" s="77"/>
      <c r="TDE2568" s="77"/>
      <c r="TDF2568" s="77"/>
      <c r="TDG2568" s="77"/>
      <c r="TDH2568" s="77"/>
      <c r="TDI2568" s="77"/>
      <c r="TDJ2568" s="77"/>
      <c r="TDK2568" s="77"/>
      <c r="TDL2568" s="77"/>
      <c r="TDM2568" s="77"/>
      <c r="TDN2568" s="77"/>
      <c r="TDO2568" s="77"/>
      <c r="TDP2568" s="77"/>
      <c r="TDQ2568" s="77"/>
      <c r="TDR2568" s="77"/>
      <c r="TDS2568" s="77"/>
      <c r="TDT2568" s="77"/>
      <c r="TDU2568" s="77"/>
      <c r="TDV2568" s="77"/>
      <c r="TDW2568" s="77"/>
      <c r="TDX2568" s="77"/>
      <c r="TDY2568" s="77"/>
      <c r="TDZ2568" s="77"/>
      <c r="TEA2568" s="77"/>
      <c r="TEB2568" s="77"/>
      <c r="TEC2568" s="77"/>
      <c r="TED2568" s="77"/>
      <c r="TEE2568" s="77"/>
      <c r="TEF2568" s="77"/>
      <c r="TEG2568" s="77"/>
      <c r="TEH2568" s="77"/>
      <c r="TEI2568" s="77"/>
      <c r="TEJ2568" s="77"/>
      <c r="TEK2568" s="77"/>
      <c r="TEL2568" s="77"/>
      <c r="TEM2568" s="77"/>
      <c r="TEN2568" s="77"/>
      <c r="TEO2568" s="77"/>
      <c r="TEP2568" s="77"/>
      <c r="TEQ2568" s="77"/>
      <c r="TER2568" s="77"/>
      <c r="TES2568" s="77"/>
      <c r="TET2568" s="77"/>
      <c r="TEU2568" s="77"/>
      <c r="TEV2568" s="77"/>
      <c r="TEW2568" s="77"/>
      <c r="TEX2568" s="77"/>
      <c r="TEY2568" s="77"/>
      <c r="TEZ2568" s="77"/>
      <c r="TFA2568" s="77"/>
      <c r="TFB2568" s="77"/>
      <c r="TFC2568" s="77"/>
      <c r="TFD2568" s="77"/>
      <c r="TFE2568" s="77"/>
      <c r="TFF2568" s="77"/>
      <c r="TFG2568" s="77"/>
      <c r="TFH2568" s="77"/>
      <c r="TFI2568" s="77"/>
      <c r="TFJ2568" s="77"/>
      <c r="TFK2568" s="77"/>
      <c r="TFL2568" s="77"/>
      <c r="TFM2568" s="77"/>
      <c r="TFN2568" s="77"/>
      <c r="TFO2568" s="77"/>
      <c r="TFP2568" s="77"/>
      <c r="TFQ2568" s="77"/>
      <c r="TFR2568" s="77"/>
      <c r="TFS2568" s="77"/>
      <c r="TFT2568" s="77"/>
      <c r="TFU2568" s="77"/>
      <c r="TFV2568" s="77"/>
      <c r="TFW2568" s="77"/>
      <c r="TFX2568" s="77"/>
      <c r="TFY2568" s="77"/>
      <c r="TFZ2568" s="77"/>
      <c r="TGA2568" s="77"/>
      <c r="TGB2568" s="77"/>
      <c r="TGC2568" s="77"/>
      <c r="TGD2568" s="77"/>
      <c r="TGE2568" s="77"/>
      <c r="TGF2568" s="77"/>
      <c r="TGG2568" s="77"/>
      <c r="TGH2568" s="77"/>
      <c r="TGI2568" s="77"/>
      <c r="TGJ2568" s="77"/>
      <c r="TGK2568" s="77"/>
      <c r="TGL2568" s="77"/>
      <c r="TGM2568" s="77"/>
      <c r="TGN2568" s="77"/>
      <c r="TGO2568" s="77"/>
      <c r="TGP2568" s="77"/>
      <c r="TGQ2568" s="77"/>
      <c r="TGR2568" s="77"/>
      <c r="TGS2568" s="77"/>
      <c r="TGT2568" s="77"/>
      <c r="TGU2568" s="77"/>
      <c r="TGV2568" s="77"/>
      <c r="TGW2568" s="77"/>
      <c r="TGX2568" s="77"/>
      <c r="TGY2568" s="77"/>
      <c r="TGZ2568" s="77"/>
      <c r="THA2568" s="77"/>
      <c r="THB2568" s="77"/>
      <c r="THC2568" s="77"/>
      <c r="THD2568" s="77"/>
      <c r="THE2568" s="77"/>
      <c r="THF2568" s="77"/>
      <c r="THG2568" s="77"/>
      <c r="THH2568" s="77"/>
      <c r="THI2568" s="77"/>
      <c r="THJ2568" s="77"/>
      <c r="THK2568" s="77"/>
      <c r="THL2568" s="77"/>
      <c r="THM2568" s="77"/>
      <c r="THN2568" s="77"/>
      <c r="THO2568" s="77"/>
      <c r="THP2568" s="77"/>
      <c r="THQ2568" s="77"/>
      <c r="THR2568" s="77"/>
      <c r="THS2568" s="77"/>
      <c r="THT2568" s="77"/>
      <c r="THU2568" s="77"/>
      <c r="THV2568" s="77"/>
      <c r="THW2568" s="77"/>
      <c r="THX2568" s="77"/>
      <c r="THY2568" s="77"/>
      <c r="THZ2568" s="77"/>
      <c r="TIA2568" s="77"/>
      <c r="TIB2568" s="77"/>
      <c r="TIC2568" s="77"/>
      <c r="TID2568" s="77"/>
      <c r="TIE2568" s="77"/>
      <c r="TIF2568" s="77"/>
      <c r="TIG2568" s="77"/>
      <c r="TIH2568" s="77"/>
      <c r="TII2568" s="77"/>
      <c r="TIJ2568" s="77"/>
      <c r="TIK2568" s="77"/>
      <c r="TIL2568" s="77"/>
      <c r="TIM2568" s="77"/>
      <c r="TIN2568" s="77"/>
      <c r="TIO2568" s="77"/>
      <c r="TIP2568" s="77"/>
      <c r="TIQ2568" s="77"/>
      <c r="TIR2568" s="77"/>
      <c r="TIS2568" s="77"/>
      <c r="TIT2568" s="77"/>
      <c r="TIU2568" s="77"/>
      <c r="TIV2568" s="77"/>
      <c r="TIW2568" s="77"/>
      <c r="TIX2568" s="77"/>
      <c r="TIY2568" s="77"/>
      <c r="TIZ2568" s="77"/>
      <c r="TJA2568" s="77"/>
      <c r="TJB2568" s="77"/>
      <c r="TJC2568" s="77"/>
      <c r="TJD2568" s="77"/>
      <c r="TJE2568" s="77"/>
      <c r="TJF2568" s="77"/>
      <c r="TJG2568" s="77"/>
      <c r="TJH2568" s="77"/>
      <c r="TJI2568" s="77"/>
      <c r="TJJ2568" s="77"/>
      <c r="TJK2568" s="77"/>
      <c r="TJL2568" s="77"/>
      <c r="TJM2568" s="77"/>
      <c r="TJN2568" s="77"/>
      <c r="TJO2568" s="77"/>
      <c r="TJP2568" s="77"/>
      <c r="TJQ2568" s="77"/>
      <c r="TJR2568" s="77"/>
      <c r="TJS2568" s="77"/>
      <c r="TJT2568" s="77"/>
      <c r="TJU2568" s="77"/>
      <c r="TJV2568" s="77"/>
      <c r="TJW2568" s="77"/>
      <c r="TJX2568" s="77"/>
      <c r="TJY2568" s="77"/>
      <c r="TJZ2568" s="77"/>
      <c r="TKA2568" s="77"/>
      <c r="TKB2568" s="77"/>
      <c r="TKC2568" s="77"/>
      <c r="TKD2568" s="77"/>
      <c r="TKE2568" s="77"/>
      <c r="TKF2568" s="77"/>
      <c r="TKG2568" s="77"/>
      <c r="TKH2568" s="77"/>
      <c r="TKI2568" s="77"/>
      <c r="TKJ2568" s="77"/>
      <c r="TKK2568" s="77"/>
      <c r="TKL2568" s="77"/>
      <c r="TKM2568" s="77"/>
      <c r="TKN2568" s="77"/>
      <c r="TKO2568" s="77"/>
      <c r="TKP2568" s="77"/>
      <c r="TKQ2568" s="77"/>
      <c r="TKR2568" s="77"/>
      <c r="TKS2568" s="77"/>
      <c r="TKT2568" s="77"/>
      <c r="TKU2568" s="77"/>
      <c r="TKV2568" s="77"/>
      <c r="TKW2568" s="77"/>
      <c r="TKX2568" s="77"/>
      <c r="TKY2568" s="77"/>
      <c r="TKZ2568" s="77"/>
      <c r="TLA2568" s="77"/>
      <c r="TLB2568" s="77"/>
      <c r="TLC2568" s="77"/>
      <c r="TLD2568" s="77"/>
      <c r="TLE2568" s="77"/>
      <c r="TLF2568" s="77"/>
      <c r="TLG2568" s="77"/>
      <c r="TLH2568" s="77"/>
      <c r="TLI2568" s="77"/>
      <c r="TLJ2568" s="77"/>
      <c r="TLK2568" s="77"/>
      <c r="TLL2568" s="77"/>
      <c r="TLM2568" s="77"/>
      <c r="TLN2568" s="77"/>
      <c r="TLO2568" s="77"/>
      <c r="TLP2568" s="77"/>
      <c r="TLQ2568" s="77"/>
      <c r="TLR2568" s="77"/>
      <c r="TLS2568" s="77"/>
      <c r="TLT2568" s="77"/>
      <c r="TLU2568" s="77"/>
      <c r="TLV2568" s="77"/>
      <c r="TLW2568" s="77"/>
      <c r="TLX2568" s="77"/>
      <c r="TLY2568" s="77"/>
      <c r="TLZ2568" s="77"/>
      <c r="TMA2568" s="77"/>
      <c r="TMB2568" s="77"/>
      <c r="TMC2568" s="77"/>
      <c r="TMD2568" s="77"/>
      <c r="TME2568" s="77"/>
      <c r="TMF2568" s="77"/>
      <c r="TMG2568" s="77"/>
      <c r="TMH2568" s="77"/>
      <c r="TMI2568" s="77"/>
      <c r="TMJ2568" s="77"/>
      <c r="TMK2568" s="77"/>
      <c r="TML2568" s="77"/>
      <c r="TMM2568" s="77"/>
      <c r="TMN2568" s="77"/>
      <c r="TMO2568" s="77"/>
      <c r="TMP2568" s="77"/>
      <c r="TMQ2568" s="77"/>
      <c r="TMR2568" s="77"/>
      <c r="TMS2568" s="77"/>
      <c r="TMT2568" s="77"/>
      <c r="TMU2568" s="77"/>
      <c r="TMV2568" s="77"/>
      <c r="TMW2568" s="77"/>
      <c r="TMX2568" s="77"/>
      <c r="TMY2568" s="77"/>
      <c r="TMZ2568" s="77"/>
      <c r="TNA2568" s="77"/>
      <c r="TNB2568" s="77"/>
      <c r="TNC2568" s="77"/>
      <c r="TND2568" s="77"/>
      <c r="TNE2568" s="77"/>
      <c r="TNF2568" s="77"/>
      <c r="TNG2568" s="77"/>
      <c r="TNH2568" s="77"/>
      <c r="TNI2568" s="77"/>
      <c r="TNJ2568" s="77"/>
      <c r="TNK2568" s="77"/>
      <c r="TNL2568" s="77"/>
      <c r="TNM2568" s="77"/>
      <c r="TNN2568" s="77"/>
      <c r="TNO2568" s="77"/>
      <c r="TNP2568" s="77"/>
      <c r="TNQ2568" s="77"/>
      <c r="TNR2568" s="77"/>
      <c r="TNS2568" s="77"/>
      <c r="TNT2568" s="77"/>
      <c r="TNU2568" s="77"/>
      <c r="TNV2568" s="77"/>
      <c r="TNW2568" s="77"/>
      <c r="TNX2568" s="77"/>
      <c r="TNY2568" s="77"/>
      <c r="TNZ2568" s="77"/>
      <c r="TOA2568" s="77"/>
      <c r="TOB2568" s="77"/>
      <c r="TOC2568" s="77"/>
      <c r="TOD2568" s="77"/>
      <c r="TOE2568" s="77"/>
      <c r="TOF2568" s="77"/>
      <c r="TOG2568" s="77"/>
      <c r="TOH2568" s="77"/>
      <c r="TOI2568" s="77"/>
      <c r="TOJ2568" s="77"/>
      <c r="TOK2568" s="77"/>
      <c r="TOL2568" s="77"/>
      <c r="TOM2568" s="77"/>
      <c r="TON2568" s="77"/>
      <c r="TOO2568" s="77"/>
      <c r="TOP2568" s="77"/>
      <c r="TOQ2568" s="77"/>
      <c r="TOR2568" s="77"/>
      <c r="TOS2568" s="77"/>
      <c r="TOT2568" s="77"/>
      <c r="TOU2568" s="77"/>
      <c r="TOV2568" s="77"/>
      <c r="TOW2568" s="77"/>
      <c r="TOX2568" s="77"/>
      <c r="TOY2568" s="77"/>
      <c r="TOZ2568" s="77"/>
      <c r="TPA2568" s="77"/>
      <c r="TPB2568" s="77"/>
      <c r="TPC2568" s="77"/>
      <c r="TPD2568" s="77"/>
      <c r="TPE2568" s="77"/>
      <c r="TPF2568" s="77"/>
      <c r="TPG2568" s="77"/>
      <c r="TPH2568" s="77"/>
      <c r="TPI2568" s="77"/>
      <c r="TPJ2568" s="77"/>
      <c r="TPK2568" s="77"/>
      <c r="TPL2568" s="77"/>
      <c r="TPM2568" s="77"/>
      <c r="TPN2568" s="77"/>
      <c r="TPO2568" s="77"/>
      <c r="TPP2568" s="77"/>
      <c r="TPQ2568" s="77"/>
      <c r="TPR2568" s="77"/>
      <c r="TPS2568" s="77"/>
      <c r="TPT2568" s="77"/>
      <c r="TPU2568" s="77"/>
      <c r="TPV2568" s="77"/>
      <c r="TPW2568" s="77"/>
      <c r="TPX2568" s="77"/>
      <c r="TPY2568" s="77"/>
      <c r="TPZ2568" s="77"/>
      <c r="TQA2568" s="77"/>
      <c r="TQB2568" s="77"/>
      <c r="TQC2568" s="77"/>
      <c r="TQD2568" s="77"/>
      <c r="TQE2568" s="77"/>
      <c r="TQF2568" s="77"/>
      <c r="TQG2568" s="77"/>
      <c r="TQH2568" s="77"/>
      <c r="TQI2568" s="77"/>
      <c r="TQJ2568" s="77"/>
      <c r="TQK2568" s="77"/>
      <c r="TQL2568" s="77"/>
      <c r="TQM2568" s="77"/>
      <c r="TQN2568" s="77"/>
      <c r="TQO2568" s="77"/>
      <c r="TQP2568" s="77"/>
      <c r="TQQ2568" s="77"/>
      <c r="TQR2568" s="77"/>
      <c r="TQS2568" s="77"/>
      <c r="TQT2568" s="77"/>
      <c r="TQU2568" s="77"/>
      <c r="TQV2568" s="77"/>
      <c r="TQW2568" s="77"/>
      <c r="TQX2568" s="77"/>
      <c r="TQY2568" s="77"/>
      <c r="TQZ2568" s="77"/>
      <c r="TRA2568" s="77"/>
      <c r="TRB2568" s="77"/>
      <c r="TRC2568" s="77"/>
      <c r="TRD2568" s="77"/>
      <c r="TRE2568" s="77"/>
      <c r="TRF2568" s="77"/>
      <c r="TRG2568" s="77"/>
      <c r="TRH2568" s="77"/>
      <c r="TRI2568" s="77"/>
      <c r="TRJ2568" s="77"/>
      <c r="TRK2568" s="77"/>
      <c r="TRL2568" s="77"/>
      <c r="TRM2568" s="77"/>
      <c r="TRN2568" s="77"/>
      <c r="TRO2568" s="77"/>
      <c r="TRP2568" s="77"/>
      <c r="TRQ2568" s="77"/>
      <c r="TRR2568" s="77"/>
      <c r="TRS2568" s="77"/>
      <c r="TRT2568" s="77"/>
      <c r="TRU2568" s="77"/>
      <c r="TRV2568" s="77"/>
      <c r="TRW2568" s="77"/>
      <c r="TRX2568" s="77"/>
      <c r="TRY2568" s="77"/>
      <c r="TRZ2568" s="77"/>
      <c r="TSA2568" s="77"/>
      <c r="TSB2568" s="77"/>
      <c r="TSC2568" s="77"/>
      <c r="TSD2568" s="77"/>
      <c r="TSE2568" s="77"/>
      <c r="TSF2568" s="77"/>
      <c r="TSG2568" s="77"/>
      <c r="TSH2568" s="77"/>
      <c r="TSI2568" s="77"/>
      <c r="TSJ2568" s="77"/>
      <c r="TSK2568" s="77"/>
      <c r="TSL2568" s="77"/>
      <c r="TSM2568" s="77"/>
      <c r="TSN2568" s="77"/>
      <c r="TSO2568" s="77"/>
      <c r="TSP2568" s="77"/>
      <c r="TSQ2568" s="77"/>
      <c r="TSR2568" s="77"/>
      <c r="TSS2568" s="77"/>
      <c r="TST2568" s="77"/>
      <c r="TSU2568" s="77"/>
      <c r="TSV2568" s="77"/>
      <c r="TSW2568" s="77"/>
      <c r="TSX2568" s="77"/>
      <c r="TSY2568" s="77"/>
      <c r="TSZ2568" s="77"/>
      <c r="TTA2568" s="77"/>
      <c r="TTB2568" s="77"/>
      <c r="TTC2568" s="77"/>
      <c r="TTD2568" s="77"/>
      <c r="TTE2568" s="77"/>
      <c r="TTF2568" s="77"/>
      <c r="TTG2568" s="77"/>
      <c r="TTH2568" s="77"/>
      <c r="TTI2568" s="77"/>
      <c r="TTJ2568" s="77"/>
      <c r="TTK2568" s="77"/>
      <c r="TTL2568" s="77"/>
      <c r="TTM2568" s="77"/>
      <c r="TTN2568" s="77"/>
      <c r="TTO2568" s="77"/>
      <c r="TTP2568" s="77"/>
      <c r="TTQ2568" s="77"/>
      <c r="TTR2568" s="77"/>
      <c r="TTS2568" s="77"/>
      <c r="TTT2568" s="77"/>
      <c r="TTU2568" s="77"/>
      <c r="TTV2568" s="77"/>
      <c r="TTW2568" s="77"/>
      <c r="TTX2568" s="77"/>
      <c r="TTY2568" s="77"/>
      <c r="TTZ2568" s="77"/>
      <c r="TUA2568" s="77"/>
      <c r="TUB2568" s="77"/>
      <c r="TUC2568" s="77"/>
      <c r="TUD2568" s="77"/>
      <c r="TUE2568" s="77"/>
      <c r="TUF2568" s="77"/>
      <c r="TUG2568" s="77"/>
      <c r="TUH2568" s="77"/>
      <c r="TUI2568" s="77"/>
      <c r="TUJ2568" s="77"/>
      <c r="TUK2568" s="77"/>
      <c r="TUL2568" s="77"/>
      <c r="TUM2568" s="77"/>
      <c r="TUN2568" s="77"/>
      <c r="TUO2568" s="77"/>
      <c r="TUP2568" s="77"/>
      <c r="TUQ2568" s="77"/>
      <c r="TUR2568" s="77"/>
      <c r="TUS2568" s="77"/>
      <c r="TUT2568" s="77"/>
      <c r="TUU2568" s="77"/>
      <c r="TUV2568" s="77"/>
      <c r="TUW2568" s="77"/>
      <c r="TUX2568" s="77"/>
      <c r="TUY2568" s="77"/>
      <c r="TUZ2568" s="77"/>
      <c r="TVA2568" s="77"/>
      <c r="TVB2568" s="77"/>
      <c r="TVC2568" s="77"/>
      <c r="TVD2568" s="77"/>
      <c r="TVE2568" s="77"/>
      <c r="TVF2568" s="77"/>
      <c r="TVG2568" s="77"/>
      <c r="TVH2568" s="77"/>
      <c r="TVI2568" s="77"/>
      <c r="TVJ2568" s="77"/>
      <c r="TVK2568" s="77"/>
      <c r="TVL2568" s="77"/>
      <c r="TVM2568" s="77"/>
      <c r="TVN2568" s="77"/>
      <c r="TVO2568" s="77"/>
      <c r="TVP2568" s="77"/>
      <c r="TVQ2568" s="77"/>
      <c r="TVR2568" s="77"/>
      <c r="TVS2568" s="77"/>
      <c r="TVT2568" s="77"/>
      <c r="TVU2568" s="77"/>
      <c r="TVV2568" s="77"/>
      <c r="TVW2568" s="77"/>
      <c r="TVX2568" s="77"/>
      <c r="TVY2568" s="77"/>
      <c r="TVZ2568" s="77"/>
      <c r="TWA2568" s="77"/>
      <c r="TWB2568" s="77"/>
      <c r="TWC2568" s="77"/>
      <c r="TWD2568" s="77"/>
      <c r="TWE2568" s="77"/>
      <c r="TWF2568" s="77"/>
      <c r="TWG2568" s="77"/>
      <c r="TWH2568" s="77"/>
      <c r="TWI2568" s="77"/>
      <c r="TWJ2568" s="77"/>
      <c r="TWK2568" s="77"/>
      <c r="TWL2568" s="77"/>
      <c r="TWM2568" s="77"/>
      <c r="TWN2568" s="77"/>
      <c r="TWO2568" s="77"/>
      <c r="TWP2568" s="77"/>
      <c r="TWQ2568" s="77"/>
      <c r="TWR2568" s="77"/>
      <c r="TWS2568" s="77"/>
      <c r="TWT2568" s="77"/>
      <c r="TWU2568" s="77"/>
      <c r="TWV2568" s="77"/>
      <c r="TWW2568" s="77"/>
      <c r="TWX2568" s="77"/>
      <c r="TWY2568" s="77"/>
      <c r="TWZ2568" s="77"/>
      <c r="TXA2568" s="77"/>
      <c r="TXB2568" s="77"/>
      <c r="TXC2568" s="77"/>
      <c r="TXD2568" s="77"/>
      <c r="TXE2568" s="77"/>
      <c r="TXF2568" s="77"/>
      <c r="TXG2568" s="77"/>
      <c r="TXH2568" s="77"/>
      <c r="TXI2568" s="77"/>
      <c r="TXJ2568" s="77"/>
      <c r="TXK2568" s="77"/>
      <c r="TXL2568" s="77"/>
      <c r="TXM2568" s="77"/>
      <c r="TXN2568" s="77"/>
      <c r="TXO2568" s="77"/>
      <c r="TXP2568" s="77"/>
      <c r="TXQ2568" s="77"/>
      <c r="TXR2568" s="77"/>
      <c r="TXS2568" s="77"/>
      <c r="TXT2568" s="77"/>
      <c r="TXU2568" s="77"/>
      <c r="TXV2568" s="77"/>
      <c r="TXW2568" s="77"/>
      <c r="TXX2568" s="77"/>
      <c r="TXY2568" s="77"/>
      <c r="TXZ2568" s="77"/>
      <c r="TYA2568" s="77"/>
      <c r="TYB2568" s="77"/>
      <c r="TYC2568" s="77"/>
      <c r="TYD2568" s="77"/>
      <c r="TYE2568" s="77"/>
      <c r="TYF2568" s="77"/>
      <c r="TYG2568" s="77"/>
      <c r="TYH2568" s="77"/>
      <c r="TYI2568" s="77"/>
      <c r="TYJ2568" s="77"/>
      <c r="TYK2568" s="77"/>
      <c r="TYL2568" s="77"/>
      <c r="TYM2568" s="77"/>
      <c r="TYN2568" s="77"/>
      <c r="TYO2568" s="77"/>
      <c r="TYP2568" s="77"/>
      <c r="TYQ2568" s="77"/>
      <c r="TYR2568" s="77"/>
      <c r="TYS2568" s="77"/>
      <c r="TYT2568" s="77"/>
      <c r="TYU2568" s="77"/>
      <c r="TYV2568" s="77"/>
      <c r="TYW2568" s="77"/>
      <c r="TYX2568" s="77"/>
      <c r="TYY2568" s="77"/>
      <c r="TYZ2568" s="77"/>
      <c r="TZA2568" s="77"/>
      <c r="TZB2568" s="77"/>
      <c r="TZC2568" s="77"/>
      <c r="TZD2568" s="77"/>
      <c r="TZE2568" s="77"/>
      <c r="TZF2568" s="77"/>
      <c r="TZG2568" s="77"/>
      <c r="TZH2568" s="77"/>
      <c r="TZI2568" s="77"/>
      <c r="TZJ2568" s="77"/>
      <c r="TZK2568" s="77"/>
      <c r="TZL2568" s="77"/>
      <c r="TZM2568" s="77"/>
      <c r="TZN2568" s="77"/>
      <c r="TZO2568" s="77"/>
      <c r="TZP2568" s="77"/>
      <c r="TZQ2568" s="77"/>
      <c r="TZR2568" s="77"/>
      <c r="TZS2568" s="77"/>
      <c r="TZT2568" s="77"/>
      <c r="TZU2568" s="77"/>
      <c r="TZV2568" s="77"/>
      <c r="TZW2568" s="77"/>
      <c r="TZX2568" s="77"/>
      <c r="TZY2568" s="77"/>
      <c r="TZZ2568" s="77"/>
      <c r="UAA2568" s="77"/>
      <c r="UAB2568" s="77"/>
      <c r="UAC2568" s="77"/>
      <c r="UAD2568" s="77"/>
      <c r="UAE2568" s="77"/>
      <c r="UAF2568" s="77"/>
      <c r="UAG2568" s="77"/>
      <c r="UAH2568" s="77"/>
      <c r="UAI2568" s="77"/>
      <c r="UAJ2568" s="77"/>
      <c r="UAK2568" s="77"/>
      <c r="UAL2568" s="77"/>
      <c r="UAM2568" s="77"/>
      <c r="UAN2568" s="77"/>
      <c r="UAO2568" s="77"/>
      <c r="UAP2568" s="77"/>
      <c r="UAQ2568" s="77"/>
      <c r="UAR2568" s="77"/>
      <c r="UAS2568" s="77"/>
      <c r="UAT2568" s="77"/>
      <c r="UAU2568" s="77"/>
      <c r="UAV2568" s="77"/>
      <c r="UAW2568" s="77"/>
      <c r="UAX2568" s="77"/>
      <c r="UAY2568" s="77"/>
      <c r="UAZ2568" s="77"/>
      <c r="UBA2568" s="77"/>
      <c r="UBB2568" s="77"/>
      <c r="UBC2568" s="77"/>
      <c r="UBD2568" s="77"/>
      <c r="UBE2568" s="77"/>
      <c r="UBF2568" s="77"/>
      <c r="UBG2568" s="77"/>
      <c r="UBH2568" s="77"/>
      <c r="UBI2568" s="77"/>
      <c r="UBJ2568" s="77"/>
      <c r="UBK2568" s="77"/>
      <c r="UBL2568" s="77"/>
      <c r="UBM2568" s="77"/>
      <c r="UBN2568" s="77"/>
      <c r="UBO2568" s="77"/>
      <c r="UBP2568" s="77"/>
      <c r="UBQ2568" s="77"/>
      <c r="UBR2568" s="77"/>
      <c r="UBS2568" s="77"/>
      <c r="UBT2568" s="77"/>
      <c r="UBU2568" s="77"/>
      <c r="UBV2568" s="77"/>
      <c r="UBW2568" s="77"/>
      <c r="UBX2568" s="77"/>
      <c r="UBY2568" s="77"/>
      <c r="UBZ2568" s="77"/>
      <c r="UCA2568" s="77"/>
      <c r="UCB2568" s="77"/>
      <c r="UCC2568" s="77"/>
      <c r="UCD2568" s="77"/>
      <c r="UCE2568" s="77"/>
      <c r="UCF2568" s="77"/>
      <c r="UCG2568" s="77"/>
      <c r="UCH2568" s="77"/>
      <c r="UCI2568" s="77"/>
      <c r="UCJ2568" s="77"/>
      <c r="UCK2568" s="77"/>
      <c r="UCL2568" s="77"/>
      <c r="UCM2568" s="77"/>
      <c r="UCN2568" s="77"/>
      <c r="UCO2568" s="77"/>
      <c r="UCP2568" s="77"/>
      <c r="UCQ2568" s="77"/>
      <c r="UCR2568" s="77"/>
      <c r="UCS2568" s="77"/>
      <c r="UCT2568" s="77"/>
      <c r="UCU2568" s="77"/>
      <c r="UCV2568" s="77"/>
      <c r="UCW2568" s="77"/>
      <c r="UCX2568" s="77"/>
      <c r="UCY2568" s="77"/>
      <c r="UCZ2568" s="77"/>
      <c r="UDA2568" s="77"/>
      <c r="UDB2568" s="77"/>
      <c r="UDC2568" s="77"/>
      <c r="UDD2568" s="77"/>
      <c r="UDE2568" s="77"/>
      <c r="UDF2568" s="77"/>
      <c r="UDG2568" s="77"/>
      <c r="UDH2568" s="77"/>
      <c r="UDI2568" s="77"/>
      <c r="UDJ2568" s="77"/>
      <c r="UDK2568" s="77"/>
      <c r="UDL2568" s="77"/>
      <c r="UDM2568" s="77"/>
      <c r="UDN2568" s="77"/>
      <c r="UDO2568" s="77"/>
      <c r="UDP2568" s="77"/>
      <c r="UDQ2568" s="77"/>
      <c r="UDR2568" s="77"/>
      <c r="UDS2568" s="77"/>
      <c r="UDT2568" s="77"/>
      <c r="UDU2568" s="77"/>
      <c r="UDV2568" s="77"/>
      <c r="UDW2568" s="77"/>
      <c r="UDX2568" s="77"/>
      <c r="UDY2568" s="77"/>
      <c r="UDZ2568" s="77"/>
      <c r="UEA2568" s="77"/>
      <c r="UEB2568" s="77"/>
      <c r="UEC2568" s="77"/>
      <c r="UED2568" s="77"/>
      <c r="UEE2568" s="77"/>
      <c r="UEF2568" s="77"/>
      <c r="UEG2568" s="77"/>
      <c r="UEH2568" s="77"/>
      <c r="UEI2568" s="77"/>
      <c r="UEJ2568" s="77"/>
      <c r="UEK2568" s="77"/>
      <c r="UEL2568" s="77"/>
      <c r="UEM2568" s="77"/>
      <c r="UEN2568" s="77"/>
      <c r="UEO2568" s="77"/>
      <c r="UEP2568" s="77"/>
      <c r="UEQ2568" s="77"/>
      <c r="UER2568" s="77"/>
      <c r="UES2568" s="77"/>
      <c r="UET2568" s="77"/>
      <c r="UEU2568" s="77"/>
      <c r="UEV2568" s="77"/>
      <c r="UEW2568" s="77"/>
      <c r="UEX2568" s="77"/>
      <c r="UEY2568" s="77"/>
      <c r="UEZ2568" s="77"/>
      <c r="UFA2568" s="77"/>
      <c r="UFB2568" s="77"/>
      <c r="UFC2568" s="77"/>
      <c r="UFD2568" s="77"/>
      <c r="UFE2568" s="77"/>
      <c r="UFF2568" s="77"/>
      <c r="UFG2568" s="77"/>
      <c r="UFH2568" s="77"/>
      <c r="UFI2568" s="77"/>
      <c r="UFJ2568" s="77"/>
      <c r="UFK2568" s="77"/>
      <c r="UFL2568" s="77"/>
      <c r="UFM2568" s="77"/>
      <c r="UFN2568" s="77"/>
      <c r="UFO2568" s="77"/>
      <c r="UFP2568" s="77"/>
      <c r="UFQ2568" s="77"/>
      <c r="UFR2568" s="77"/>
      <c r="UFS2568" s="77"/>
      <c r="UFT2568" s="77"/>
      <c r="UFU2568" s="77"/>
      <c r="UFV2568" s="77"/>
      <c r="UFW2568" s="77"/>
      <c r="UFX2568" s="77"/>
      <c r="UFY2568" s="77"/>
      <c r="UFZ2568" s="77"/>
      <c r="UGA2568" s="77"/>
      <c r="UGB2568" s="77"/>
      <c r="UGC2568" s="77"/>
      <c r="UGD2568" s="77"/>
      <c r="UGE2568" s="77"/>
      <c r="UGF2568" s="77"/>
      <c r="UGG2568" s="77"/>
      <c r="UGH2568" s="77"/>
      <c r="UGI2568" s="77"/>
      <c r="UGJ2568" s="77"/>
      <c r="UGK2568" s="77"/>
      <c r="UGL2568" s="77"/>
      <c r="UGM2568" s="77"/>
      <c r="UGN2568" s="77"/>
      <c r="UGO2568" s="77"/>
      <c r="UGP2568" s="77"/>
      <c r="UGQ2568" s="77"/>
      <c r="UGR2568" s="77"/>
      <c r="UGS2568" s="77"/>
      <c r="UGT2568" s="77"/>
      <c r="UGU2568" s="77"/>
      <c r="UGV2568" s="77"/>
      <c r="UGW2568" s="77"/>
      <c r="UGX2568" s="77"/>
      <c r="UGY2568" s="77"/>
      <c r="UGZ2568" s="77"/>
      <c r="UHA2568" s="77"/>
      <c r="UHB2568" s="77"/>
      <c r="UHC2568" s="77"/>
      <c r="UHD2568" s="77"/>
      <c r="UHE2568" s="77"/>
      <c r="UHF2568" s="77"/>
      <c r="UHG2568" s="77"/>
      <c r="UHH2568" s="77"/>
      <c r="UHI2568" s="77"/>
      <c r="UHJ2568" s="77"/>
      <c r="UHK2568" s="77"/>
      <c r="UHL2568" s="77"/>
      <c r="UHM2568" s="77"/>
      <c r="UHN2568" s="77"/>
      <c r="UHO2568" s="77"/>
      <c r="UHP2568" s="77"/>
      <c r="UHQ2568" s="77"/>
      <c r="UHR2568" s="77"/>
      <c r="UHS2568" s="77"/>
      <c r="UHT2568" s="77"/>
      <c r="UHU2568" s="77"/>
      <c r="UHV2568" s="77"/>
      <c r="UHW2568" s="77"/>
      <c r="UHX2568" s="77"/>
      <c r="UHY2568" s="77"/>
      <c r="UHZ2568" s="77"/>
      <c r="UIA2568" s="77"/>
      <c r="UIB2568" s="77"/>
      <c r="UIC2568" s="77"/>
      <c r="UID2568" s="77"/>
      <c r="UIE2568" s="77"/>
      <c r="UIF2568" s="77"/>
      <c r="UIG2568" s="77"/>
      <c r="UIH2568" s="77"/>
      <c r="UII2568" s="77"/>
      <c r="UIJ2568" s="77"/>
      <c r="UIK2568" s="77"/>
      <c r="UIL2568" s="77"/>
      <c r="UIM2568" s="77"/>
      <c r="UIN2568" s="77"/>
      <c r="UIO2568" s="77"/>
      <c r="UIP2568" s="77"/>
      <c r="UIQ2568" s="77"/>
      <c r="UIR2568" s="77"/>
      <c r="UIS2568" s="77"/>
      <c r="UIT2568" s="77"/>
      <c r="UIU2568" s="77"/>
      <c r="UIV2568" s="77"/>
      <c r="UIW2568" s="77"/>
      <c r="UIX2568" s="77"/>
      <c r="UIY2568" s="77"/>
      <c r="UIZ2568" s="77"/>
      <c r="UJA2568" s="77"/>
      <c r="UJB2568" s="77"/>
      <c r="UJC2568" s="77"/>
      <c r="UJD2568" s="77"/>
      <c r="UJE2568" s="77"/>
      <c r="UJF2568" s="77"/>
      <c r="UJG2568" s="77"/>
      <c r="UJH2568" s="77"/>
      <c r="UJI2568" s="77"/>
      <c r="UJJ2568" s="77"/>
      <c r="UJK2568" s="77"/>
      <c r="UJL2568" s="77"/>
      <c r="UJM2568" s="77"/>
      <c r="UJN2568" s="77"/>
      <c r="UJO2568" s="77"/>
      <c r="UJP2568" s="77"/>
      <c r="UJQ2568" s="77"/>
      <c r="UJR2568" s="77"/>
      <c r="UJS2568" s="77"/>
      <c r="UJT2568" s="77"/>
      <c r="UJU2568" s="77"/>
      <c r="UJV2568" s="77"/>
      <c r="UJW2568" s="77"/>
      <c r="UJX2568" s="77"/>
      <c r="UJY2568" s="77"/>
      <c r="UJZ2568" s="77"/>
      <c r="UKA2568" s="77"/>
      <c r="UKB2568" s="77"/>
      <c r="UKC2568" s="77"/>
      <c r="UKD2568" s="77"/>
      <c r="UKE2568" s="77"/>
      <c r="UKF2568" s="77"/>
      <c r="UKG2568" s="77"/>
      <c r="UKH2568" s="77"/>
      <c r="UKI2568" s="77"/>
      <c r="UKJ2568" s="77"/>
      <c r="UKK2568" s="77"/>
      <c r="UKL2568" s="77"/>
      <c r="UKM2568" s="77"/>
      <c r="UKN2568" s="77"/>
      <c r="UKO2568" s="77"/>
      <c r="UKP2568" s="77"/>
      <c r="UKQ2568" s="77"/>
      <c r="UKR2568" s="77"/>
      <c r="UKS2568" s="77"/>
      <c r="UKT2568" s="77"/>
      <c r="UKU2568" s="77"/>
      <c r="UKV2568" s="77"/>
      <c r="UKW2568" s="77"/>
      <c r="UKX2568" s="77"/>
      <c r="UKY2568" s="77"/>
      <c r="UKZ2568" s="77"/>
      <c r="ULA2568" s="77"/>
      <c r="ULB2568" s="77"/>
      <c r="ULC2568" s="77"/>
      <c r="ULD2568" s="77"/>
      <c r="ULE2568" s="77"/>
      <c r="ULF2568" s="77"/>
      <c r="ULG2568" s="77"/>
      <c r="ULH2568" s="77"/>
      <c r="ULI2568" s="77"/>
      <c r="ULJ2568" s="77"/>
      <c r="ULK2568" s="77"/>
      <c r="ULL2568" s="77"/>
      <c r="ULM2568" s="77"/>
      <c r="ULN2568" s="77"/>
      <c r="ULO2568" s="77"/>
      <c r="ULP2568" s="77"/>
      <c r="ULQ2568" s="77"/>
      <c r="ULR2568" s="77"/>
      <c r="ULS2568" s="77"/>
      <c r="ULT2568" s="77"/>
      <c r="ULU2568" s="77"/>
      <c r="ULV2568" s="77"/>
      <c r="ULW2568" s="77"/>
      <c r="ULX2568" s="77"/>
      <c r="ULY2568" s="77"/>
      <c r="ULZ2568" s="77"/>
      <c r="UMA2568" s="77"/>
      <c r="UMB2568" s="77"/>
      <c r="UMC2568" s="77"/>
      <c r="UMD2568" s="77"/>
      <c r="UME2568" s="77"/>
      <c r="UMF2568" s="77"/>
      <c r="UMG2568" s="77"/>
      <c r="UMH2568" s="77"/>
      <c r="UMI2568" s="77"/>
      <c r="UMJ2568" s="77"/>
      <c r="UMK2568" s="77"/>
      <c r="UML2568" s="77"/>
      <c r="UMM2568" s="77"/>
      <c r="UMN2568" s="77"/>
      <c r="UMO2568" s="77"/>
      <c r="UMP2568" s="77"/>
      <c r="UMQ2568" s="77"/>
      <c r="UMR2568" s="77"/>
      <c r="UMS2568" s="77"/>
      <c r="UMT2568" s="77"/>
      <c r="UMU2568" s="77"/>
      <c r="UMV2568" s="77"/>
      <c r="UMW2568" s="77"/>
      <c r="UMX2568" s="77"/>
      <c r="UMY2568" s="77"/>
      <c r="UMZ2568" s="77"/>
      <c r="UNA2568" s="77"/>
      <c r="UNB2568" s="77"/>
      <c r="UNC2568" s="77"/>
      <c r="UND2568" s="77"/>
      <c r="UNE2568" s="77"/>
      <c r="UNF2568" s="77"/>
      <c r="UNG2568" s="77"/>
      <c r="UNH2568" s="77"/>
      <c r="UNI2568" s="77"/>
      <c r="UNJ2568" s="77"/>
      <c r="UNK2568" s="77"/>
      <c r="UNL2568" s="77"/>
      <c r="UNM2568" s="77"/>
      <c r="UNN2568" s="77"/>
      <c r="UNO2568" s="77"/>
      <c r="UNP2568" s="77"/>
      <c r="UNQ2568" s="77"/>
      <c r="UNR2568" s="77"/>
      <c r="UNS2568" s="77"/>
      <c r="UNT2568" s="77"/>
      <c r="UNU2568" s="77"/>
      <c r="UNV2568" s="77"/>
      <c r="UNW2568" s="77"/>
      <c r="UNX2568" s="77"/>
      <c r="UNY2568" s="77"/>
      <c r="UNZ2568" s="77"/>
      <c r="UOA2568" s="77"/>
      <c r="UOB2568" s="77"/>
      <c r="UOC2568" s="77"/>
      <c r="UOD2568" s="77"/>
      <c r="UOE2568" s="77"/>
      <c r="UOF2568" s="77"/>
      <c r="UOG2568" s="77"/>
      <c r="UOH2568" s="77"/>
      <c r="UOI2568" s="77"/>
      <c r="UOJ2568" s="77"/>
      <c r="UOK2568" s="77"/>
      <c r="UOL2568" s="77"/>
      <c r="UOM2568" s="77"/>
      <c r="UON2568" s="77"/>
      <c r="UOO2568" s="77"/>
      <c r="UOP2568" s="77"/>
      <c r="UOQ2568" s="77"/>
      <c r="UOR2568" s="77"/>
      <c r="UOS2568" s="77"/>
      <c r="UOT2568" s="77"/>
      <c r="UOU2568" s="77"/>
      <c r="UOV2568" s="77"/>
      <c r="UOW2568" s="77"/>
      <c r="UOX2568" s="77"/>
      <c r="UOY2568" s="77"/>
      <c r="UOZ2568" s="77"/>
      <c r="UPA2568" s="77"/>
      <c r="UPB2568" s="77"/>
      <c r="UPC2568" s="77"/>
      <c r="UPD2568" s="77"/>
      <c r="UPE2568" s="77"/>
      <c r="UPF2568" s="77"/>
      <c r="UPG2568" s="77"/>
      <c r="UPH2568" s="77"/>
      <c r="UPI2568" s="77"/>
      <c r="UPJ2568" s="77"/>
      <c r="UPK2568" s="77"/>
      <c r="UPL2568" s="77"/>
      <c r="UPM2568" s="77"/>
      <c r="UPN2568" s="77"/>
      <c r="UPO2568" s="77"/>
      <c r="UPP2568" s="77"/>
      <c r="UPQ2568" s="77"/>
      <c r="UPR2568" s="77"/>
      <c r="UPS2568" s="77"/>
      <c r="UPT2568" s="77"/>
      <c r="UPU2568" s="77"/>
      <c r="UPV2568" s="77"/>
      <c r="UPW2568" s="77"/>
      <c r="UPX2568" s="77"/>
      <c r="UPY2568" s="77"/>
      <c r="UPZ2568" s="77"/>
      <c r="UQA2568" s="77"/>
      <c r="UQB2568" s="77"/>
      <c r="UQC2568" s="77"/>
      <c r="UQD2568" s="77"/>
      <c r="UQE2568" s="77"/>
      <c r="UQF2568" s="77"/>
      <c r="UQG2568" s="77"/>
      <c r="UQH2568" s="77"/>
      <c r="UQI2568" s="77"/>
      <c r="UQJ2568" s="77"/>
      <c r="UQK2568" s="77"/>
      <c r="UQL2568" s="77"/>
      <c r="UQM2568" s="77"/>
      <c r="UQN2568" s="77"/>
      <c r="UQO2568" s="77"/>
      <c r="UQP2568" s="77"/>
      <c r="UQQ2568" s="77"/>
      <c r="UQR2568" s="77"/>
      <c r="UQS2568" s="77"/>
      <c r="UQT2568" s="77"/>
      <c r="UQU2568" s="77"/>
      <c r="UQV2568" s="77"/>
      <c r="UQW2568" s="77"/>
      <c r="UQX2568" s="77"/>
      <c r="UQY2568" s="77"/>
      <c r="UQZ2568" s="77"/>
      <c r="URA2568" s="77"/>
      <c r="URB2568" s="77"/>
      <c r="URC2568" s="77"/>
      <c r="URD2568" s="77"/>
      <c r="URE2568" s="77"/>
      <c r="URF2568" s="77"/>
      <c r="URG2568" s="77"/>
      <c r="URH2568" s="77"/>
      <c r="URI2568" s="77"/>
      <c r="URJ2568" s="77"/>
      <c r="URK2568" s="77"/>
      <c r="URL2568" s="77"/>
      <c r="URM2568" s="77"/>
      <c r="URN2568" s="77"/>
      <c r="URO2568" s="77"/>
      <c r="URP2568" s="77"/>
      <c r="URQ2568" s="77"/>
      <c r="URR2568" s="77"/>
      <c r="URS2568" s="77"/>
      <c r="URT2568" s="77"/>
      <c r="URU2568" s="77"/>
      <c r="URV2568" s="77"/>
      <c r="URW2568" s="77"/>
      <c r="URX2568" s="77"/>
      <c r="URY2568" s="77"/>
      <c r="URZ2568" s="77"/>
      <c r="USA2568" s="77"/>
      <c r="USB2568" s="77"/>
      <c r="USC2568" s="77"/>
      <c r="USD2568" s="77"/>
      <c r="USE2568" s="77"/>
      <c r="USF2568" s="77"/>
      <c r="USG2568" s="77"/>
      <c r="USH2568" s="77"/>
      <c r="USI2568" s="77"/>
      <c r="USJ2568" s="77"/>
      <c r="USK2568" s="77"/>
      <c r="USL2568" s="77"/>
      <c r="USM2568" s="77"/>
      <c r="USN2568" s="77"/>
      <c r="USO2568" s="77"/>
      <c r="USP2568" s="77"/>
      <c r="USQ2568" s="77"/>
      <c r="USR2568" s="77"/>
      <c r="USS2568" s="77"/>
      <c r="UST2568" s="77"/>
      <c r="USU2568" s="77"/>
      <c r="USV2568" s="77"/>
      <c r="USW2568" s="77"/>
      <c r="USX2568" s="77"/>
      <c r="USY2568" s="77"/>
      <c r="USZ2568" s="77"/>
      <c r="UTA2568" s="77"/>
      <c r="UTB2568" s="77"/>
      <c r="UTC2568" s="77"/>
      <c r="UTD2568" s="77"/>
      <c r="UTE2568" s="77"/>
      <c r="UTF2568" s="77"/>
      <c r="UTG2568" s="77"/>
      <c r="UTH2568" s="77"/>
      <c r="UTI2568" s="77"/>
      <c r="UTJ2568" s="77"/>
      <c r="UTK2568" s="77"/>
      <c r="UTL2568" s="77"/>
      <c r="UTM2568" s="77"/>
      <c r="UTN2568" s="77"/>
      <c r="UTO2568" s="77"/>
      <c r="UTP2568" s="77"/>
      <c r="UTQ2568" s="77"/>
      <c r="UTR2568" s="77"/>
      <c r="UTS2568" s="77"/>
      <c r="UTT2568" s="77"/>
      <c r="UTU2568" s="77"/>
      <c r="UTV2568" s="77"/>
      <c r="UTW2568" s="77"/>
      <c r="UTX2568" s="77"/>
      <c r="UTY2568" s="77"/>
      <c r="UTZ2568" s="77"/>
      <c r="UUA2568" s="77"/>
      <c r="UUB2568" s="77"/>
      <c r="UUC2568" s="77"/>
      <c r="UUD2568" s="77"/>
      <c r="UUE2568" s="77"/>
      <c r="UUF2568" s="77"/>
      <c r="UUG2568" s="77"/>
      <c r="UUH2568" s="77"/>
      <c r="UUI2568" s="77"/>
      <c r="UUJ2568" s="77"/>
      <c r="UUK2568" s="77"/>
      <c r="UUL2568" s="77"/>
      <c r="UUM2568" s="77"/>
      <c r="UUN2568" s="77"/>
      <c r="UUO2568" s="77"/>
      <c r="UUP2568" s="77"/>
      <c r="UUQ2568" s="77"/>
      <c r="UUR2568" s="77"/>
      <c r="UUS2568" s="77"/>
      <c r="UUT2568" s="77"/>
      <c r="UUU2568" s="77"/>
      <c r="UUV2568" s="77"/>
      <c r="UUW2568" s="77"/>
      <c r="UUX2568" s="77"/>
      <c r="UUY2568" s="77"/>
      <c r="UUZ2568" s="77"/>
      <c r="UVA2568" s="77"/>
      <c r="UVB2568" s="77"/>
      <c r="UVC2568" s="77"/>
      <c r="UVD2568" s="77"/>
      <c r="UVE2568" s="77"/>
      <c r="UVF2568" s="77"/>
      <c r="UVG2568" s="77"/>
      <c r="UVH2568" s="77"/>
      <c r="UVI2568" s="77"/>
      <c r="UVJ2568" s="77"/>
      <c r="UVK2568" s="77"/>
      <c r="UVL2568" s="77"/>
      <c r="UVM2568" s="77"/>
      <c r="UVN2568" s="77"/>
      <c r="UVO2568" s="77"/>
      <c r="UVP2568" s="77"/>
      <c r="UVQ2568" s="77"/>
      <c r="UVR2568" s="77"/>
      <c r="UVS2568" s="77"/>
      <c r="UVT2568" s="77"/>
      <c r="UVU2568" s="77"/>
      <c r="UVV2568" s="77"/>
      <c r="UVW2568" s="77"/>
      <c r="UVX2568" s="77"/>
      <c r="UVY2568" s="77"/>
      <c r="UVZ2568" s="77"/>
      <c r="UWA2568" s="77"/>
      <c r="UWB2568" s="77"/>
      <c r="UWC2568" s="77"/>
      <c r="UWD2568" s="77"/>
      <c r="UWE2568" s="77"/>
      <c r="UWF2568" s="77"/>
      <c r="UWG2568" s="77"/>
      <c r="UWH2568" s="77"/>
      <c r="UWI2568" s="77"/>
      <c r="UWJ2568" s="77"/>
      <c r="UWK2568" s="77"/>
      <c r="UWL2568" s="77"/>
      <c r="UWM2568" s="77"/>
      <c r="UWN2568" s="77"/>
      <c r="UWO2568" s="77"/>
      <c r="UWP2568" s="77"/>
      <c r="UWQ2568" s="77"/>
      <c r="UWR2568" s="77"/>
      <c r="UWS2568" s="77"/>
      <c r="UWT2568" s="77"/>
      <c r="UWU2568" s="77"/>
      <c r="UWV2568" s="77"/>
      <c r="UWW2568" s="77"/>
      <c r="UWX2568" s="77"/>
      <c r="UWY2568" s="77"/>
      <c r="UWZ2568" s="77"/>
      <c r="UXA2568" s="77"/>
      <c r="UXB2568" s="77"/>
      <c r="UXC2568" s="77"/>
      <c r="UXD2568" s="77"/>
      <c r="UXE2568" s="77"/>
      <c r="UXF2568" s="77"/>
      <c r="UXG2568" s="77"/>
      <c r="UXH2568" s="77"/>
      <c r="UXI2568" s="77"/>
      <c r="UXJ2568" s="77"/>
      <c r="UXK2568" s="77"/>
      <c r="UXL2568" s="77"/>
      <c r="UXM2568" s="77"/>
      <c r="UXN2568" s="77"/>
      <c r="UXO2568" s="77"/>
      <c r="UXP2568" s="77"/>
      <c r="UXQ2568" s="77"/>
      <c r="UXR2568" s="77"/>
      <c r="UXS2568" s="77"/>
      <c r="UXT2568" s="77"/>
      <c r="UXU2568" s="77"/>
      <c r="UXV2568" s="77"/>
      <c r="UXW2568" s="77"/>
      <c r="UXX2568" s="77"/>
      <c r="UXY2568" s="77"/>
      <c r="UXZ2568" s="77"/>
      <c r="UYA2568" s="77"/>
      <c r="UYB2568" s="77"/>
      <c r="UYC2568" s="77"/>
      <c r="UYD2568" s="77"/>
      <c r="UYE2568" s="77"/>
      <c r="UYF2568" s="77"/>
      <c r="UYG2568" s="77"/>
      <c r="UYH2568" s="77"/>
      <c r="UYI2568" s="77"/>
      <c r="UYJ2568" s="77"/>
      <c r="UYK2568" s="77"/>
      <c r="UYL2568" s="77"/>
      <c r="UYM2568" s="77"/>
      <c r="UYN2568" s="77"/>
      <c r="UYO2568" s="77"/>
      <c r="UYP2568" s="77"/>
      <c r="UYQ2568" s="77"/>
      <c r="UYR2568" s="77"/>
      <c r="UYS2568" s="77"/>
      <c r="UYT2568" s="77"/>
      <c r="UYU2568" s="77"/>
      <c r="UYV2568" s="77"/>
      <c r="UYW2568" s="77"/>
      <c r="UYX2568" s="77"/>
      <c r="UYY2568" s="77"/>
      <c r="UYZ2568" s="77"/>
      <c r="UZA2568" s="77"/>
      <c r="UZB2568" s="77"/>
      <c r="UZC2568" s="77"/>
      <c r="UZD2568" s="77"/>
      <c r="UZE2568" s="77"/>
      <c r="UZF2568" s="77"/>
      <c r="UZG2568" s="77"/>
      <c r="UZH2568" s="77"/>
      <c r="UZI2568" s="77"/>
      <c r="UZJ2568" s="77"/>
      <c r="UZK2568" s="77"/>
      <c r="UZL2568" s="77"/>
      <c r="UZM2568" s="77"/>
      <c r="UZN2568" s="77"/>
      <c r="UZO2568" s="77"/>
      <c r="UZP2568" s="77"/>
      <c r="UZQ2568" s="77"/>
      <c r="UZR2568" s="77"/>
      <c r="UZS2568" s="77"/>
      <c r="UZT2568" s="77"/>
      <c r="UZU2568" s="77"/>
      <c r="UZV2568" s="77"/>
      <c r="UZW2568" s="77"/>
      <c r="UZX2568" s="77"/>
      <c r="UZY2568" s="77"/>
      <c r="UZZ2568" s="77"/>
      <c r="VAA2568" s="77"/>
      <c r="VAB2568" s="77"/>
      <c r="VAC2568" s="77"/>
      <c r="VAD2568" s="77"/>
      <c r="VAE2568" s="77"/>
      <c r="VAF2568" s="77"/>
      <c r="VAG2568" s="77"/>
      <c r="VAH2568" s="77"/>
      <c r="VAI2568" s="77"/>
      <c r="VAJ2568" s="77"/>
      <c r="VAK2568" s="77"/>
      <c r="VAL2568" s="77"/>
      <c r="VAM2568" s="77"/>
      <c r="VAN2568" s="77"/>
      <c r="VAO2568" s="77"/>
      <c r="VAP2568" s="77"/>
      <c r="VAQ2568" s="77"/>
      <c r="VAR2568" s="77"/>
      <c r="VAS2568" s="77"/>
      <c r="VAT2568" s="77"/>
      <c r="VAU2568" s="77"/>
      <c r="VAV2568" s="77"/>
      <c r="VAW2568" s="77"/>
      <c r="VAX2568" s="77"/>
      <c r="VAY2568" s="77"/>
      <c r="VAZ2568" s="77"/>
      <c r="VBA2568" s="77"/>
      <c r="VBB2568" s="77"/>
      <c r="VBC2568" s="77"/>
      <c r="VBD2568" s="77"/>
      <c r="VBE2568" s="77"/>
      <c r="VBF2568" s="77"/>
      <c r="VBG2568" s="77"/>
      <c r="VBH2568" s="77"/>
      <c r="VBI2568" s="77"/>
      <c r="VBJ2568" s="77"/>
      <c r="VBK2568" s="77"/>
      <c r="VBL2568" s="77"/>
      <c r="VBM2568" s="77"/>
      <c r="VBN2568" s="77"/>
      <c r="VBO2568" s="77"/>
      <c r="VBP2568" s="77"/>
      <c r="VBQ2568" s="77"/>
      <c r="VBR2568" s="77"/>
      <c r="VBS2568" s="77"/>
      <c r="VBT2568" s="77"/>
      <c r="VBU2568" s="77"/>
      <c r="VBV2568" s="77"/>
      <c r="VBW2568" s="77"/>
      <c r="VBX2568" s="77"/>
      <c r="VBY2568" s="77"/>
      <c r="VBZ2568" s="77"/>
      <c r="VCA2568" s="77"/>
      <c r="VCB2568" s="77"/>
      <c r="VCC2568" s="77"/>
      <c r="VCD2568" s="77"/>
      <c r="VCE2568" s="77"/>
      <c r="VCF2568" s="77"/>
      <c r="VCG2568" s="77"/>
      <c r="VCH2568" s="77"/>
      <c r="VCI2568" s="77"/>
      <c r="VCJ2568" s="77"/>
      <c r="VCK2568" s="77"/>
      <c r="VCL2568" s="77"/>
      <c r="VCM2568" s="77"/>
      <c r="VCN2568" s="77"/>
      <c r="VCO2568" s="77"/>
      <c r="VCP2568" s="77"/>
      <c r="VCQ2568" s="77"/>
      <c r="VCR2568" s="77"/>
      <c r="VCS2568" s="77"/>
      <c r="VCT2568" s="77"/>
      <c r="VCU2568" s="77"/>
      <c r="VCV2568" s="77"/>
      <c r="VCW2568" s="77"/>
      <c r="VCX2568" s="77"/>
      <c r="VCY2568" s="77"/>
      <c r="VCZ2568" s="77"/>
      <c r="VDA2568" s="77"/>
      <c r="VDB2568" s="77"/>
      <c r="VDC2568" s="77"/>
      <c r="VDD2568" s="77"/>
      <c r="VDE2568" s="77"/>
      <c r="VDF2568" s="77"/>
      <c r="VDG2568" s="77"/>
      <c r="VDH2568" s="77"/>
      <c r="VDI2568" s="77"/>
      <c r="VDJ2568" s="77"/>
      <c r="VDK2568" s="77"/>
      <c r="VDL2568" s="77"/>
      <c r="VDM2568" s="77"/>
      <c r="VDN2568" s="77"/>
      <c r="VDO2568" s="77"/>
      <c r="VDP2568" s="77"/>
      <c r="VDQ2568" s="77"/>
      <c r="VDR2568" s="77"/>
      <c r="VDS2568" s="77"/>
      <c r="VDT2568" s="77"/>
      <c r="VDU2568" s="77"/>
      <c r="VDV2568" s="77"/>
      <c r="VDW2568" s="77"/>
      <c r="VDX2568" s="77"/>
      <c r="VDY2568" s="77"/>
      <c r="VDZ2568" s="77"/>
      <c r="VEA2568" s="77"/>
      <c r="VEB2568" s="77"/>
      <c r="VEC2568" s="77"/>
      <c r="VED2568" s="77"/>
      <c r="VEE2568" s="77"/>
      <c r="VEF2568" s="77"/>
      <c r="VEG2568" s="77"/>
      <c r="VEH2568" s="77"/>
      <c r="VEI2568" s="77"/>
      <c r="VEJ2568" s="77"/>
      <c r="VEK2568" s="77"/>
      <c r="VEL2568" s="77"/>
      <c r="VEM2568" s="77"/>
      <c r="VEN2568" s="77"/>
      <c r="VEO2568" s="77"/>
      <c r="VEP2568" s="77"/>
      <c r="VEQ2568" s="77"/>
      <c r="VER2568" s="77"/>
      <c r="VES2568" s="77"/>
      <c r="VET2568" s="77"/>
      <c r="VEU2568" s="77"/>
      <c r="VEV2568" s="77"/>
      <c r="VEW2568" s="77"/>
      <c r="VEX2568" s="77"/>
      <c r="VEY2568" s="77"/>
      <c r="VEZ2568" s="77"/>
      <c r="VFA2568" s="77"/>
      <c r="VFB2568" s="77"/>
      <c r="VFC2568" s="77"/>
      <c r="VFD2568" s="77"/>
      <c r="VFE2568" s="77"/>
      <c r="VFF2568" s="77"/>
      <c r="VFG2568" s="77"/>
      <c r="VFH2568" s="77"/>
      <c r="VFI2568" s="77"/>
      <c r="VFJ2568" s="77"/>
      <c r="VFK2568" s="77"/>
      <c r="VFL2568" s="77"/>
      <c r="VFM2568" s="77"/>
      <c r="VFN2568" s="77"/>
      <c r="VFO2568" s="77"/>
      <c r="VFP2568" s="77"/>
      <c r="VFQ2568" s="77"/>
      <c r="VFR2568" s="77"/>
      <c r="VFS2568" s="77"/>
      <c r="VFT2568" s="77"/>
      <c r="VFU2568" s="77"/>
      <c r="VFV2568" s="77"/>
      <c r="VFW2568" s="77"/>
      <c r="VFX2568" s="77"/>
      <c r="VFY2568" s="77"/>
      <c r="VFZ2568" s="77"/>
      <c r="VGA2568" s="77"/>
      <c r="VGB2568" s="77"/>
      <c r="VGC2568" s="77"/>
      <c r="VGD2568" s="77"/>
      <c r="VGE2568" s="77"/>
      <c r="VGF2568" s="77"/>
      <c r="VGG2568" s="77"/>
      <c r="VGH2568" s="77"/>
      <c r="VGI2568" s="77"/>
      <c r="VGJ2568" s="77"/>
      <c r="VGK2568" s="77"/>
      <c r="VGL2568" s="77"/>
      <c r="VGM2568" s="77"/>
      <c r="VGN2568" s="77"/>
      <c r="VGO2568" s="77"/>
      <c r="VGP2568" s="77"/>
      <c r="VGQ2568" s="77"/>
      <c r="VGR2568" s="77"/>
      <c r="VGS2568" s="77"/>
      <c r="VGT2568" s="77"/>
      <c r="VGU2568" s="77"/>
      <c r="VGV2568" s="77"/>
      <c r="VGW2568" s="77"/>
      <c r="VGX2568" s="77"/>
      <c r="VGY2568" s="77"/>
      <c r="VGZ2568" s="77"/>
      <c r="VHA2568" s="77"/>
      <c r="VHB2568" s="77"/>
      <c r="VHC2568" s="77"/>
      <c r="VHD2568" s="77"/>
      <c r="VHE2568" s="77"/>
      <c r="VHF2568" s="77"/>
      <c r="VHG2568" s="77"/>
      <c r="VHH2568" s="77"/>
      <c r="VHI2568" s="77"/>
      <c r="VHJ2568" s="77"/>
      <c r="VHK2568" s="77"/>
      <c r="VHL2568" s="77"/>
      <c r="VHM2568" s="77"/>
      <c r="VHN2568" s="77"/>
      <c r="VHO2568" s="77"/>
      <c r="VHP2568" s="77"/>
      <c r="VHQ2568" s="77"/>
      <c r="VHR2568" s="77"/>
      <c r="VHS2568" s="77"/>
      <c r="VHT2568" s="77"/>
      <c r="VHU2568" s="77"/>
      <c r="VHV2568" s="77"/>
      <c r="VHW2568" s="77"/>
      <c r="VHX2568" s="77"/>
      <c r="VHY2568" s="77"/>
      <c r="VHZ2568" s="77"/>
      <c r="VIA2568" s="77"/>
      <c r="VIB2568" s="77"/>
      <c r="VIC2568" s="77"/>
      <c r="VID2568" s="77"/>
      <c r="VIE2568" s="77"/>
      <c r="VIF2568" s="77"/>
      <c r="VIG2568" s="77"/>
      <c r="VIH2568" s="77"/>
      <c r="VII2568" s="77"/>
      <c r="VIJ2568" s="77"/>
      <c r="VIK2568" s="77"/>
      <c r="VIL2568" s="77"/>
      <c r="VIM2568" s="77"/>
      <c r="VIN2568" s="77"/>
      <c r="VIO2568" s="77"/>
      <c r="VIP2568" s="77"/>
      <c r="VIQ2568" s="77"/>
      <c r="VIR2568" s="77"/>
      <c r="VIS2568" s="77"/>
      <c r="VIT2568" s="77"/>
      <c r="VIU2568" s="77"/>
      <c r="VIV2568" s="77"/>
      <c r="VIW2568" s="77"/>
      <c r="VIX2568" s="77"/>
      <c r="VIY2568" s="77"/>
      <c r="VIZ2568" s="77"/>
      <c r="VJA2568" s="77"/>
      <c r="VJB2568" s="77"/>
      <c r="VJC2568" s="77"/>
      <c r="VJD2568" s="77"/>
      <c r="VJE2568" s="77"/>
      <c r="VJF2568" s="77"/>
      <c r="VJG2568" s="77"/>
      <c r="VJH2568" s="77"/>
      <c r="VJI2568" s="77"/>
      <c r="VJJ2568" s="77"/>
      <c r="VJK2568" s="77"/>
      <c r="VJL2568" s="77"/>
      <c r="VJM2568" s="77"/>
      <c r="VJN2568" s="77"/>
      <c r="VJO2568" s="77"/>
      <c r="VJP2568" s="77"/>
      <c r="VJQ2568" s="77"/>
      <c r="VJR2568" s="77"/>
      <c r="VJS2568" s="77"/>
      <c r="VJT2568" s="77"/>
      <c r="VJU2568" s="77"/>
      <c r="VJV2568" s="77"/>
      <c r="VJW2568" s="77"/>
      <c r="VJX2568" s="77"/>
      <c r="VJY2568" s="77"/>
      <c r="VJZ2568" s="77"/>
      <c r="VKA2568" s="77"/>
      <c r="VKB2568" s="77"/>
      <c r="VKC2568" s="77"/>
      <c r="VKD2568" s="77"/>
      <c r="VKE2568" s="77"/>
      <c r="VKF2568" s="77"/>
      <c r="VKG2568" s="77"/>
      <c r="VKH2568" s="77"/>
      <c r="VKI2568" s="77"/>
      <c r="VKJ2568" s="77"/>
      <c r="VKK2568" s="77"/>
      <c r="VKL2568" s="77"/>
      <c r="VKM2568" s="77"/>
      <c r="VKN2568" s="77"/>
      <c r="VKO2568" s="77"/>
      <c r="VKP2568" s="77"/>
      <c r="VKQ2568" s="77"/>
      <c r="VKR2568" s="77"/>
      <c r="VKS2568" s="77"/>
      <c r="VKT2568" s="77"/>
      <c r="VKU2568" s="77"/>
      <c r="VKV2568" s="77"/>
      <c r="VKW2568" s="77"/>
      <c r="VKX2568" s="77"/>
      <c r="VKY2568" s="77"/>
      <c r="VKZ2568" s="77"/>
      <c r="VLA2568" s="77"/>
      <c r="VLB2568" s="77"/>
      <c r="VLC2568" s="77"/>
      <c r="VLD2568" s="77"/>
      <c r="VLE2568" s="77"/>
      <c r="VLF2568" s="77"/>
      <c r="VLG2568" s="77"/>
      <c r="VLH2568" s="77"/>
      <c r="VLI2568" s="77"/>
      <c r="VLJ2568" s="77"/>
      <c r="VLK2568" s="77"/>
      <c r="VLL2568" s="77"/>
      <c r="VLM2568" s="77"/>
      <c r="VLN2568" s="77"/>
      <c r="VLO2568" s="77"/>
      <c r="VLP2568" s="77"/>
      <c r="VLQ2568" s="77"/>
      <c r="VLR2568" s="77"/>
      <c r="VLS2568" s="77"/>
      <c r="VLT2568" s="77"/>
      <c r="VLU2568" s="77"/>
      <c r="VLV2568" s="77"/>
      <c r="VLW2568" s="77"/>
      <c r="VLX2568" s="77"/>
      <c r="VLY2568" s="77"/>
      <c r="VLZ2568" s="77"/>
      <c r="VMA2568" s="77"/>
      <c r="VMB2568" s="77"/>
      <c r="VMC2568" s="77"/>
      <c r="VMD2568" s="77"/>
      <c r="VME2568" s="77"/>
      <c r="VMF2568" s="77"/>
      <c r="VMG2568" s="77"/>
      <c r="VMH2568" s="77"/>
      <c r="VMI2568" s="77"/>
      <c r="VMJ2568" s="77"/>
      <c r="VMK2568" s="77"/>
      <c r="VML2568" s="77"/>
      <c r="VMM2568" s="77"/>
      <c r="VMN2568" s="77"/>
      <c r="VMO2568" s="77"/>
      <c r="VMP2568" s="77"/>
      <c r="VMQ2568" s="77"/>
      <c r="VMR2568" s="77"/>
      <c r="VMS2568" s="77"/>
      <c r="VMT2568" s="77"/>
      <c r="VMU2568" s="77"/>
      <c r="VMV2568" s="77"/>
      <c r="VMW2568" s="77"/>
      <c r="VMX2568" s="77"/>
      <c r="VMY2568" s="77"/>
      <c r="VMZ2568" s="77"/>
      <c r="VNA2568" s="77"/>
      <c r="VNB2568" s="77"/>
      <c r="VNC2568" s="77"/>
      <c r="VND2568" s="77"/>
      <c r="VNE2568" s="77"/>
      <c r="VNF2568" s="77"/>
      <c r="VNG2568" s="77"/>
      <c r="VNH2568" s="77"/>
      <c r="VNI2568" s="77"/>
      <c r="VNJ2568" s="77"/>
      <c r="VNK2568" s="77"/>
      <c r="VNL2568" s="77"/>
      <c r="VNM2568" s="77"/>
      <c r="VNN2568" s="77"/>
      <c r="VNO2568" s="77"/>
      <c r="VNP2568" s="77"/>
      <c r="VNQ2568" s="77"/>
      <c r="VNR2568" s="77"/>
      <c r="VNS2568" s="77"/>
      <c r="VNT2568" s="77"/>
      <c r="VNU2568" s="77"/>
      <c r="VNV2568" s="77"/>
      <c r="VNW2568" s="77"/>
      <c r="VNX2568" s="77"/>
      <c r="VNY2568" s="77"/>
      <c r="VNZ2568" s="77"/>
      <c r="VOA2568" s="77"/>
      <c r="VOB2568" s="77"/>
      <c r="VOC2568" s="77"/>
      <c r="VOD2568" s="77"/>
      <c r="VOE2568" s="77"/>
      <c r="VOF2568" s="77"/>
      <c r="VOG2568" s="77"/>
      <c r="VOH2568" s="77"/>
      <c r="VOI2568" s="77"/>
      <c r="VOJ2568" s="77"/>
      <c r="VOK2568" s="77"/>
      <c r="VOL2568" s="77"/>
      <c r="VOM2568" s="77"/>
      <c r="VON2568" s="77"/>
      <c r="VOO2568" s="77"/>
      <c r="VOP2568" s="77"/>
      <c r="VOQ2568" s="77"/>
      <c r="VOR2568" s="77"/>
      <c r="VOS2568" s="77"/>
      <c r="VOT2568" s="77"/>
      <c r="VOU2568" s="77"/>
      <c r="VOV2568" s="77"/>
      <c r="VOW2568" s="77"/>
      <c r="VOX2568" s="77"/>
      <c r="VOY2568" s="77"/>
      <c r="VOZ2568" s="77"/>
      <c r="VPA2568" s="77"/>
      <c r="VPB2568" s="77"/>
      <c r="VPC2568" s="77"/>
      <c r="VPD2568" s="77"/>
      <c r="VPE2568" s="77"/>
      <c r="VPF2568" s="77"/>
      <c r="VPG2568" s="77"/>
      <c r="VPH2568" s="77"/>
      <c r="VPI2568" s="77"/>
      <c r="VPJ2568" s="77"/>
      <c r="VPK2568" s="77"/>
      <c r="VPL2568" s="77"/>
      <c r="VPM2568" s="77"/>
      <c r="VPN2568" s="77"/>
      <c r="VPO2568" s="77"/>
      <c r="VPP2568" s="77"/>
      <c r="VPQ2568" s="77"/>
      <c r="VPR2568" s="77"/>
      <c r="VPS2568" s="77"/>
      <c r="VPT2568" s="77"/>
      <c r="VPU2568" s="77"/>
      <c r="VPV2568" s="77"/>
      <c r="VPW2568" s="77"/>
      <c r="VPX2568" s="77"/>
      <c r="VPY2568" s="77"/>
      <c r="VPZ2568" s="77"/>
      <c r="VQA2568" s="77"/>
      <c r="VQB2568" s="77"/>
      <c r="VQC2568" s="77"/>
      <c r="VQD2568" s="77"/>
      <c r="VQE2568" s="77"/>
      <c r="VQF2568" s="77"/>
      <c r="VQG2568" s="77"/>
      <c r="VQH2568" s="77"/>
      <c r="VQI2568" s="77"/>
      <c r="VQJ2568" s="77"/>
      <c r="VQK2568" s="77"/>
      <c r="VQL2568" s="77"/>
      <c r="VQM2568" s="77"/>
      <c r="VQN2568" s="77"/>
      <c r="VQO2568" s="77"/>
      <c r="VQP2568" s="77"/>
      <c r="VQQ2568" s="77"/>
      <c r="VQR2568" s="77"/>
      <c r="VQS2568" s="77"/>
      <c r="VQT2568" s="77"/>
      <c r="VQU2568" s="77"/>
      <c r="VQV2568" s="77"/>
      <c r="VQW2568" s="77"/>
      <c r="VQX2568" s="77"/>
      <c r="VQY2568" s="77"/>
      <c r="VQZ2568" s="77"/>
      <c r="VRA2568" s="77"/>
      <c r="VRB2568" s="77"/>
      <c r="VRC2568" s="77"/>
      <c r="VRD2568" s="77"/>
      <c r="VRE2568" s="77"/>
      <c r="VRF2568" s="77"/>
      <c r="VRG2568" s="77"/>
      <c r="VRH2568" s="77"/>
      <c r="VRI2568" s="77"/>
      <c r="VRJ2568" s="77"/>
      <c r="VRK2568" s="77"/>
      <c r="VRL2568" s="77"/>
      <c r="VRM2568" s="77"/>
      <c r="VRN2568" s="77"/>
      <c r="VRO2568" s="77"/>
      <c r="VRP2568" s="77"/>
      <c r="VRQ2568" s="77"/>
      <c r="VRR2568" s="77"/>
      <c r="VRS2568" s="77"/>
      <c r="VRT2568" s="77"/>
      <c r="VRU2568" s="77"/>
      <c r="VRV2568" s="77"/>
      <c r="VRW2568" s="77"/>
      <c r="VRX2568" s="77"/>
      <c r="VRY2568" s="77"/>
      <c r="VRZ2568" s="77"/>
      <c r="VSA2568" s="77"/>
      <c r="VSB2568" s="77"/>
      <c r="VSC2568" s="77"/>
      <c r="VSD2568" s="77"/>
      <c r="VSE2568" s="77"/>
      <c r="VSF2568" s="77"/>
      <c r="VSG2568" s="77"/>
      <c r="VSH2568" s="77"/>
      <c r="VSI2568" s="77"/>
      <c r="VSJ2568" s="77"/>
      <c r="VSK2568" s="77"/>
      <c r="VSL2568" s="77"/>
      <c r="VSM2568" s="77"/>
      <c r="VSN2568" s="77"/>
      <c r="VSO2568" s="77"/>
      <c r="VSP2568" s="77"/>
      <c r="VSQ2568" s="77"/>
      <c r="VSR2568" s="77"/>
      <c r="VSS2568" s="77"/>
      <c r="VST2568" s="77"/>
      <c r="VSU2568" s="77"/>
      <c r="VSV2568" s="77"/>
      <c r="VSW2568" s="77"/>
      <c r="VSX2568" s="77"/>
      <c r="VSY2568" s="77"/>
      <c r="VSZ2568" s="77"/>
      <c r="VTA2568" s="77"/>
      <c r="VTB2568" s="77"/>
      <c r="VTC2568" s="77"/>
      <c r="VTD2568" s="77"/>
      <c r="VTE2568" s="77"/>
      <c r="VTF2568" s="77"/>
      <c r="VTG2568" s="77"/>
      <c r="VTH2568" s="77"/>
      <c r="VTI2568" s="77"/>
      <c r="VTJ2568" s="77"/>
      <c r="VTK2568" s="77"/>
      <c r="VTL2568" s="77"/>
      <c r="VTM2568" s="77"/>
      <c r="VTN2568" s="77"/>
      <c r="VTO2568" s="77"/>
      <c r="VTP2568" s="77"/>
      <c r="VTQ2568" s="77"/>
      <c r="VTR2568" s="77"/>
      <c r="VTS2568" s="77"/>
      <c r="VTT2568" s="77"/>
      <c r="VTU2568" s="77"/>
      <c r="VTV2568" s="77"/>
      <c r="VTW2568" s="77"/>
      <c r="VTX2568" s="77"/>
      <c r="VTY2568" s="77"/>
      <c r="VTZ2568" s="77"/>
      <c r="VUA2568" s="77"/>
      <c r="VUB2568" s="77"/>
      <c r="VUC2568" s="77"/>
      <c r="VUD2568" s="77"/>
      <c r="VUE2568" s="77"/>
      <c r="VUF2568" s="77"/>
      <c r="VUG2568" s="77"/>
      <c r="VUH2568" s="77"/>
      <c r="VUI2568" s="77"/>
      <c r="VUJ2568" s="77"/>
      <c r="VUK2568" s="77"/>
      <c r="VUL2568" s="77"/>
      <c r="VUM2568" s="77"/>
      <c r="VUN2568" s="77"/>
      <c r="VUO2568" s="77"/>
      <c r="VUP2568" s="77"/>
      <c r="VUQ2568" s="77"/>
      <c r="VUR2568" s="77"/>
      <c r="VUS2568" s="77"/>
      <c r="VUT2568" s="77"/>
      <c r="VUU2568" s="77"/>
      <c r="VUV2568" s="77"/>
      <c r="VUW2568" s="77"/>
      <c r="VUX2568" s="77"/>
      <c r="VUY2568" s="77"/>
      <c r="VUZ2568" s="77"/>
      <c r="VVA2568" s="77"/>
      <c r="VVB2568" s="77"/>
      <c r="VVC2568" s="77"/>
      <c r="VVD2568" s="77"/>
      <c r="VVE2568" s="77"/>
      <c r="VVF2568" s="77"/>
      <c r="VVG2568" s="77"/>
      <c r="VVH2568" s="77"/>
      <c r="VVI2568" s="77"/>
      <c r="VVJ2568" s="77"/>
      <c r="VVK2568" s="77"/>
      <c r="VVL2568" s="77"/>
      <c r="VVM2568" s="77"/>
      <c r="VVN2568" s="77"/>
      <c r="VVO2568" s="77"/>
      <c r="VVP2568" s="77"/>
      <c r="VVQ2568" s="77"/>
      <c r="VVR2568" s="77"/>
      <c r="VVS2568" s="77"/>
      <c r="VVT2568" s="77"/>
      <c r="VVU2568" s="77"/>
      <c r="VVV2568" s="77"/>
      <c r="VVW2568" s="77"/>
      <c r="VVX2568" s="77"/>
      <c r="VVY2568" s="77"/>
      <c r="VVZ2568" s="77"/>
      <c r="VWA2568" s="77"/>
      <c r="VWB2568" s="77"/>
      <c r="VWC2568" s="77"/>
      <c r="VWD2568" s="77"/>
      <c r="VWE2568" s="77"/>
      <c r="VWF2568" s="77"/>
      <c r="VWG2568" s="77"/>
      <c r="VWH2568" s="77"/>
      <c r="VWI2568" s="77"/>
      <c r="VWJ2568" s="77"/>
      <c r="VWK2568" s="77"/>
      <c r="VWL2568" s="77"/>
      <c r="VWM2568" s="77"/>
      <c r="VWN2568" s="77"/>
      <c r="VWO2568" s="77"/>
      <c r="VWP2568" s="77"/>
      <c r="VWQ2568" s="77"/>
      <c r="VWR2568" s="77"/>
      <c r="VWS2568" s="77"/>
      <c r="VWT2568" s="77"/>
      <c r="VWU2568" s="77"/>
      <c r="VWV2568" s="77"/>
      <c r="VWW2568" s="77"/>
      <c r="VWX2568" s="77"/>
      <c r="VWY2568" s="77"/>
      <c r="VWZ2568" s="77"/>
      <c r="VXA2568" s="77"/>
      <c r="VXB2568" s="77"/>
      <c r="VXC2568" s="77"/>
      <c r="VXD2568" s="77"/>
      <c r="VXE2568" s="77"/>
      <c r="VXF2568" s="77"/>
      <c r="VXG2568" s="77"/>
      <c r="VXH2568" s="77"/>
      <c r="VXI2568" s="77"/>
      <c r="VXJ2568" s="77"/>
      <c r="VXK2568" s="77"/>
      <c r="VXL2568" s="77"/>
      <c r="VXM2568" s="77"/>
      <c r="VXN2568" s="77"/>
      <c r="VXO2568" s="77"/>
      <c r="VXP2568" s="77"/>
      <c r="VXQ2568" s="77"/>
      <c r="VXR2568" s="77"/>
      <c r="VXS2568" s="77"/>
      <c r="VXT2568" s="77"/>
      <c r="VXU2568" s="77"/>
      <c r="VXV2568" s="77"/>
      <c r="VXW2568" s="77"/>
      <c r="VXX2568" s="77"/>
      <c r="VXY2568" s="77"/>
      <c r="VXZ2568" s="77"/>
      <c r="VYA2568" s="77"/>
      <c r="VYB2568" s="77"/>
      <c r="VYC2568" s="77"/>
      <c r="VYD2568" s="77"/>
      <c r="VYE2568" s="77"/>
      <c r="VYF2568" s="77"/>
      <c r="VYG2568" s="77"/>
      <c r="VYH2568" s="77"/>
      <c r="VYI2568" s="77"/>
      <c r="VYJ2568" s="77"/>
      <c r="VYK2568" s="77"/>
      <c r="VYL2568" s="77"/>
      <c r="VYM2568" s="77"/>
      <c r="VYN2568" s="77"/>
      <c r="VYO2568" s="77"/>
      <c r="VYP2568" s="77"/>
      <c r="VYQ2568" s="77"/>
      <c r="VYR2568" s="77"/>
      <c r="VYS2568" s="77"/>
      <c r="VYT2568" s="77"/>
      <c r="VYU2568" s="77"/>
      <c r="VYV2568" s="77"/>
      <c r="VYW2568" s="77"/>
      <c r="VYX2568" s="77"/>
      <c r="VYY2568" s="77"/>
      <c r="VYZ2568" s="77"/>
      <c r="VZA2568" s="77"/>
      <c r="VZB2568" s="77"/>
      <c r="VZC2568" s="77"/>
      <c r="VZD2568" s="77"/>
      <c r="VZE2568" s="77"/>
      <c r="VZF2568" s="77"/>
      <c r="VZG2568" s="77"/>
      <c r="VZH2568" s="77"/>
      <c r="VZI2568" s="77"/>
      <c r="VZJ2568" s="77"/>
      <c r="VZK2568" s="77"/>
      <c r="VZL2568" s="77"/>
      <c r="VZM2568" s="77"/>
      <c r="VZN2568" s="77"/>
      <c r="VZO2568" s="77"/>
      <c r="VZP2568" s="77"/>
      <c r="VZQ2568" s="77"/>
      <c r="VZR2568" s="77"/>
      <c r="VZS2568" s="77"/>
      <c r="VZT2568" s="77"/>
      <c r="VZU2568" s="77"/>
      <c r="VZV2568" s="77"/>
      <c r="VZW2568" s="77"/>
      <c r="VZX2568" s="77"/>
      <c r="VZY2568" s="77"/>
      <c r="VZZ2568" s="77"/>
      <c r="WAA2568" s="77"/>
      <c r="WAB2568" s="77"/>
      <c r="WAC2568" s="77"/>
      <c r="WAD2568" s="77"/>
      <c r="WAE2568" s="77"/>
      <c r="WAF2568" s="77"/>
      <c r="WAG2568" s="77"/>
      <c r="WAH2568" s="77"/>
      <c r="WAI2568" s="77"/>
      <c r="WAJ2568" s="77"/>
      <c r="WAK2568" s="77"/>
      <c r="WAL2568" s="77"/>
      <c r="WAM2568" s="77"/>
      <c r="WAN2568" s="77"/>
      <c r="WAO2568" s="77"/>
      <c r="WAP2568" s="77"/>
      <c r="WAQ2568" s="77"/>
      <c r="WAR2568" s="77"/>
      <c r="WAS2568" s="77"/>
      <c r="WAT2568" s="77"/>
      <c r="WAU2568" s="77"/>
      <c r="WAV2568" s="77"/>
      <c r="WAW2568" s="77"/>
      <c r="WAX2568" s="77"/>
      <c r="WAY2568" s="77"/>
      <c r="WAZ2568" s="77"/>
      <c r="WBA2568" s="77"/>
      <c r="WBB2568" s="77"/>
      <c r="WBC2568" s="77"/>
      <c r="WBD2568" s="77"/>
      <c r="WBE2568" s="77"/>
      <c r="WBF2568" s="77"/>
      <c r="WBG2568" s="77"/>
      <c r="WBH2568" s="77"/>
      <c r="WBI2568" s="77"/>
      <c r="WBJ2568" s="77"/>
      <c r="WBK2568" s="77"/>
      <c r="WBL2568" s="77"/>
      <c r="WBM2568" s="77"/>
      <c r="WBN2568" s="77"/>
      <c r="WBO2568" s="77"/>
      <c r="WBP2568" s="77"/>
      <c r="WBQ2568" s="77"/>
      <c r="WBR2568" s="77"/>
      <c r="WBS2568" s="77"/>
      <c r="WBT2568" s="77"/>
      <c r="WBU2568" s="77"/>
      <c r="WBV2568" s="77"/>
      <c r="WBW2568" s="77"/>
      <c r="WBX2568" s="77"/>
      <c r="WBY2568" s="77"/>
      <c r="WBZ2568" s="77"/>
      <c r="WCA2568" s="77"/>
      <c r="WCB2568" s="77"/>
      <c r="WCC2568" s="77"/>
      <c r="WCD2568" s="77"/>
      <c r="WCE2568" s="77"/>
      <c r="WCF2568" s="77"/>
      <c r="WCG2568" s="77"/>
      <c r="WCH2568" s="77"/>
      <c r="WCI2568" s="77"/>
      <c r="WCJ2568" s="77"/>
      <c r="WCK2568" s="77"/>
      <c r="WCL2568" s="77"/>
      <c r="WCM2568" s="77"/>
      <c r="WCN2568" s="77"/>
      <c r="WCO2568" s="77"/>
      <c r="WCP2568" s="77"/>
      <c r="WCQ2568" s="77"/>
      <c r="WCR2568" s="77"/>
      <c r="WCS2568" s="77"/>
      <c r="WCT2568" s="77"/>
      <c r="WCU2568" s="77"/>
      <c r="WCV2568" s="77"/>
      <c r="WCW2568" s="77"/>
      <c r="WCX2568" s="77"/>
      <c r="WCY2568" s="77"/>
      <c r="WCZ2568" s="77"/>
      <c r="WDA2568" s="77"/>
      <c r="WDB2568" s="77"/>
      <c r="WDC2568" s="77"/>
      <c r="WDD2568" s="77"/>
      <c r="WDE2568" s="77"/>
      <c r="WDF2568" s="77"/>
      <c r="WDG2568" s="77"/>
      <c r="WDH2568" s="77"/>
      <c r="WDI2568" s="77"/>
      <c r="WDJ2568" s="77"/>
      <c r="WDK2568" s="77"/>
      <c r="WDL2568" s="77"/>
      <c r="WDM2568" s="77"/>
      <c r="WDN2568" s="77"/>
      <c r="WDO2568" s="77"/>
      <c r="WDP2568" s="77"/>
      <c r="WDQ2568" s="77"/>
      <c r="WDR2568" s="77"/>
      <c r="WDS2568" s="77"/>
      <c r="WDT2568" s="77"/>
      <c r="WDU2568" s="77"/>
      <c r="WDV2568" s="77"/>
      <c r="WDW2568" s="77"/>
      <c r="WDX2568" s="77"/>
      <c r="WDY2568" s="77"/>
      <c r="WDZ2568" s="77"/>
      <c r="WEA2568" s="77"/>
      <c r="WEB2568" s="77"/>
      <c r="WEC2568" s="77"/>
      <c r="WED2568" s="77"/>
      <c r="WEE2568" s="77"/>
      <c r="WEF2568" s="77"/>
      <c r="WEG2568" s="77"/>
      <c r="WEH2568" s="77"/>
      <c r="WEI2568" s="77"/>
      <c r="WEJ2568" s="77"/>
      <c r="WEK2568" s="77"/>
      <c r="WEL2568" s="77"/>
      <c r="WEM2568" s="77"/>
      <c r="WEN2568" s="77"/>
      <c r="WEO2568" s="77"/>
      <c r="WEP2568" s="77"/>
      <c r="WEQ2568" s="77"/>
      <c r="WER2568" s="77"/>
      <c r="WES2568" s="77"/>
      <c r="WET2568" s="77"/>
      <c r="WEU2568" s="77"/>
      <c r="WEV2568" s="77"/>
      <c r="WEW2568" s="77"/>
      <c r="WEX2568" s="77"/>
      <c r="WEY2568" s="77"/>
      <c r="WEZ2568" s="77"/>
      <c r="WFA2568" s="77"/>
      <c r="WFB2568" s="77"/>
      <c r="WFC2568" s="77"/>
      <c r="WFD2568" s="77"/>
      <c r="WFE2568" s="77"/>
      <c r="WFF2568" s="77"/>
      <c r="WFG2568" s="77"/>
      <c r="WFH2568" s="77"/>
      <c r="WFI2568" s="77"/>
      <c r="WFJ2568" s="77"/>
      <c r="WFK2568" s="77"/>
      <c r="WFL2568" s="77"/>
      <c r="WFM2568" s="77"/>
      <c r="WFN2568" s="77"/>
      <c r="WFO2568" s="77"/>
      <c r="WFP2568" s="77"/>
      <c r="WFQ2568" s="77"/>
      <c r="WFR2568" s="77"/>
      <c r="WFS2568" s="77"/>
      <c r="WFT2568" s="77"/>
      <c r="WFU2568" s="77"/>
      <c r="WFV2568" s="77"/>
      <c r="WFW2568" s="77"/>
      <c r="WFX2568" s="77"/>
      <c r="WFY2568" s="77"/>
      <c r="WFZ2568" s="77"/>
      <c r="WGA2568" s="77"/>
      <c r="WGB2568" s="77"/>
      <c r="WGC2568" s="77"/>
      <c r="WGD2568" s="77"/>
      <c r="WGE2568" s="77"/>
      <c r="WGF2568" s="77"/>
      <c r="WGG2568" s="77"/>
      <c r="WGH2568" s="77"/>
      <c r="WGI2568" s="77"/>
      <c r="WGJ2568" s="77"/>
      <c r="WGK2568" s="77"/>
      <c r="WGL2568" s="77"/>
      <c r="WGM2568" s="77"/>
      <c r="WGN2568" s="77"/>
      <c r="WGO2568" s="77"/>
      <c r="WGP2568" s="77"/>
      <c r="WGQ2568" s="77"/>
      <c r="WGR2568" s="77"/>
      <c r="WGS2568" s="77"/>
      <c r="WGT2568" s="77"/>
      <c r="WGU2568" s="77"/>
      <c r="WGV2568" s="77"/>
      <c r="WGW2568" s="77"/>
      <c r="WGX2568" s="77"/>
      <c r="WGY2568" s="77"/>
      <c r="WGZ2568" s="77"/>
      <c r="WHA2568" s="77"/>
      <c r="WHB2568" s="77"/>
      <c r="WHC2568" s="77"/>
      <c r="WHD2568" s="77"/>
      <c r="WHE2568" s="77"/>
      <c r="WHF2568" s="77"/>
      <c r="WHG2568" s="77"/>
      <c r="WHH2568" s="77"/>
      <c r="WHI2568" s="77"/>
      <c r="WHJ2568" s="77"/>
      <c r="WHK2568" s="77"/>
      <c r="WHL2568" s="77"/>
      <c r="WHM2568" s="77"/>
      <c r="WHN2568" s="77"/>
      <c r="WHO2568" s="77"/>
      <c r="WHP2568" s="77"/>
      <c r="WHQ2568" s="77"/>
      <c r="WHR2568" s="77"/>
      <c r="WHS2568" s="77"/>
      <c r="WHT2568" s="77"/>
      <c r="WHU2568" s="77"/>
      <c r="WHV2568" s="77"/>
      <c r="WHW2568" s="77"/>
      <c r="WHX2568" s="77"/>
      <c r="WHY2568" s="77"/>
      <c r="WHZ2568" s="77"/>
      <c r="WIA2568" s="77"/>
      <c r="WIB2568" s="77"/>
      <c r="WIC2568" s="77"/>
      <c r="WID2568" s="77"/>
      <c r="WIE2568" s="77"/>
      <c r="WIF2568" s="77"/>
      <c r="WIG2568" s="77"/>
      <c r="WIH2568" s="77"/>
      <c r="WII2568" s="77"/>
      <c r="WIJ2568" s="77"/>
      <c r="WIK2568" s="77"/>
      <c r="WIL2568" s="77"/>
      <c r="WIM2568" s="77"/>
      <c r="WIN2568" s="77"/>
      <c r="WIO2568" s="77"/>
      <c r="WIP2568" s="77"/>
      <c r="WIQ2568" s="77"/>
      <c r="WIR2568" s="77"/>
      <c r="WIS2568" s="77"/>
      <c r="WIT2568" s="77"/>
      <c r="WIU2568" s="77"/>
      <c r="WIV2568" s="77"/>
      <c r="WIW2568" s="77"/>
      <c r="WIX2568" s="77"/>
      <c r="WIY2568" s="77"/>
      <c r="WIZ2568" s="77"/>
      <c r="WJA2568" s="77"/>
      <c r="WJB2568" s="77"/>
      <c r="WJC2568" s="77"/>
      <c r="WJD2568" s="77"/>
      <c r="WJE2568" s="77"/>
      <c r="WJF2568" s="77"/>
      <c r="WJG2568" s="77"/>
      <c r="WJH2568" s="77"/>
      <c r="WJI2568" s="77"/>
      <c r="WJJ2568" s="77"/>
      <c r="WJK2568" s="77"/>
      <c r="WJL2568" s="77"/>
      <c r="WJM2568" s="77"/>
      <c r="WJN2568" s="77"/>
      <c r="WJO2568" s="77"/>
      <c r="WJP2568" s="77"/>
      <c r="WJQ2568" s="77"/>
      <c r="WJR2568" s="77"/>
      <c r="WJS2568" s="77"/>
      <c r="WJT2568" s="77"/>
      <c r="WJU2568" s="77"/>
      <c r="WJV2568" s="77"/>
      <c r="WJW2568" s="77"/>
      <c r="WJX2568" s="77"/>
      <c r="WJY2568" s="77"/>
      <c r="WJZ2568" s="77"/>
      <c r="WKA2568" s="77"/>
      <c r="WKB2568" s="77"/>
      <c r="WKC2568" s="77"/>
      <c r="WKD2568" s="77"/>
      <c r="WKE2568" s="77"/>
      <c r="WKF2568" s="77"/>
      <c r="WKG2568" s="77"/>
      <c r="WKH2568" s="77"/>
      <c r="WKI2568" s="77"/>
      <c r="WKJ2568" s="77"/>
      <c r="WKK2568" s="77"/>
      <c r="WKL2568" s="77"/>
      <c r="WKM2568" s="77"/>
      <c r="WKN2568" s="77"/>
      <c r="WKO2568" s="77"/>
      <c r="WKP2568" s="77"/>
      <c r="WKQ2568" s="77"/>
      <c r="WKR2568" s="77"/>
      <c r="WKS2568" s="77"/>
      <c r="WKT2568" s="77"/>
      <c r="WKU2568" s="77"/>
      <c r="WKV2568" s="77"/>
      <c r="WKW2568" s="77"/>
      <c r="WKX2568" s="77"/>
      <c r="WKY2568" s="77"/>
      <c r="WKZ2568" s="77"/>
      <c r="WLA2568" s="77"/>
      <c r="WLB2568" s="77"/>
      <c r="WLC2568" s="77"/>
      <c r="WLD2568" s="77"/>
      <c r="WLE2568" s="77"/>
      <c r="WLF2568" s="77"/>
      <c r="WLG2568" s="77"/>
      <c r="WLH2568" s="77"/>
      <c r="WLI2568" s="77"/>
      <c r="WLJ2568" s="77"/>
      <c r="WLK2568" s="77"/>
      <c r="WLL2568" s="77"/>
      <c r="WLM2568" s="77"/>
      <c r="WLN2568" s="77"/>
      <c r="WLO2568" s="77"/>
      <c r="WLP2568" s="77"/>
      <c r="WLQ2568" s="77"/>
      <c r="WLR2568" s="77"/>
      <c r="WLS2568" s="77"/>
      <c r="WLT2568" s="77"/>
      <c r="WLU2568" s="77"/>
      <c r="WLV2568" s="77"/>
      <c r="WLW2568" s="77"/>
      <c r="WLX2568" s="77"/>
      <c r="WLY2568" s="77"/>
      <c r="WLZ2568" s="77"/>
      <c r="WMA2568" s="77"/>
      <c r="WMB2568" s="77"/>
      <c r="WMC2568" s="77"/>
      <c r="WMD2568" s="77"/>
      <c r="WME2568" s="77"/>
      <c r="WMF2568" s="77"/>
      <c r="WMG2568" s="77"/>
      <c r="WMH2568" s="77"/>
      <c r="WMI2568" s="77"/>
      <c r="WMJ2568" s="77"/>
      <c r="WMK2568" s="77"/>
      <c r="WML2568" s="77"/>
      <c r="WMM2568" s="77"/>
      <c r="WMN2568" s="77"/>
      <c r="WMO2568" s="77"/>
      <c r="WMP2568" s="77"/>
      <c r="WMQ2568" s="77"/>
      <c r="WMR2568" s="77"/>
      <c r="WMS2568" s="77"/>
      <c r="WMT2568" s="77"/>
      <c r="WMU2568" s="77"/>
      <c r="WMV2568" s="77"/>
      <c r="WMW2568" s="77"/>
      <c r="WMX2568" s="77"/>
      <c r="WMY2568" s="77"/>
      <c r="WMZ2568" s="77"/>
      <c r="WNA2568" s="77"/>
      <c r="WNB2568" s="77"/>
      <c r="WNC2568" s="77"/>
      <c r="WND2568" s="77"/>
      <c r="WNE2568" s="77"/>
      <c r="WNF2568" s="77"/>
      <c r="WNG2568" s="77"/>
      <c r="WNH2568" s="77"/>
      <c r="WNI2568" s="77"/>
      <c r="WNJ2568" s="77"/>
      <c r="WNK2568" s="77"/>
      <c r="WNL2568" s="77"/>
      <c r="WNM2568" s="77"/>
      <c r="WNN2568" s="77"/>
      <c r="WNO2568" s="77"/>
      <c r="WNP2568" s="77"/>
      <c r="WNQ2568" s="77"/>
      <c r="WNR2568" s="77"/>
      <c r="WNS2568" s="77"/>
      <c r="WNT2568" s="77"/>
      <c r="WNU2568" s="77"/>
      <c r="WNV2568" s="77"/>
      <c r="WNW2568" s="77"/>
      <c r="WNX2568" s="77"/>
      <c r="WNY2568" s="77"/>
      <c r="WNZ2568" s="77"/>
      <c r="WOA2568" s="77"/>
      <c r="WOB2568" s="77"/>
      <c r="WOC2568" s="77"/>
      <c r="WOD2568" s="77"/>
      <c r="WOE2568" s="77"/>
      <c r="WOF2568" s="77"/>
      <c r="WOG2568" s="77"/>
      <c r="WOH2568" s="77"/>
      <c r="WOI2568" s="77"/>
      <c r="WOJ2568" s="77"/>
      <c r="WOK2568" s="77"/>
      <c r="WOL2568" s="77"/>
      <c r="WOM2568" s="77"/>
      <c r="WON2568" s="77"/>
      <c r="WOO2568" s="77"/>
      <c r="WOP2568" s="77"/>
      <c r="WOQ2568" s="77"/>
      <c r="WOR2568" s="77"/>
      <c r="WOS2568" s="77"/>
      <c r="WOT2568" s="77"/>
      <c r="WOU2568" s="77"/>
      <c r="WOV2568" s="77"/>
      <c r="WOW2568" s="77"/>
      <c r="WOX2568" s="77"/>
      <c r="WOY2568" s="77"/>
      <c r="WOZ2568" s="77"/>
      <c r="WPA2568" s="77"/>
      <c r="WPB2568" s="77"/>
      <c r="WPC2568" s="77"/>
      <c r="WPD2568" s="77"/>
      <c r="WPE2568" s="77"/>
      <c r="WPF2568" s="77"/>
      <c r="WPG2568" s="77"/>
      <c r="WPH2568" s="77"/>
      <c r="WPI2568" s="77"/>
      <c r="WPJ2568" s="77"/>
      <c r="WPK2568" s="77"/>
      <c r="WPL2568" s="77"/>
      <c r="WPM2568" s="77"/>
      <c r="WPN2568" s="77"/>
      <c r="WPO2568" s="77"/>
      <c r="WPP2568" s="77"/>
      <c r="WPQ2568" s="77"/>
      <c r="WPR2568" s="77"/>
      <c r="WPS2568" s="77"/>
      <c r="WPT2568" s="77"/>
      <c r="WPU2568" s="77"/>
      <c r="WPV2568" s="77"/>
      <c r="WPW2568" s="77"/>
      <c r="WPX2568" s="77"/>
      <c r="WPY2568" s="77"/>
      <c r="WPZ2568" s="77"/>
      <c r="WQA2568" s="77"/>
      <c r="WQB2568" s="77"/>
      <c r="WQC2568" s="77"/>
      <c r="WQD2568" s="77"/>
      <c r="WQE2568" s="77"/>
      <c r="WQF2568" s="77"/>
      <c r="WQG2568" s="77"/>
      <c r="WQH2568" s="77"/>
      <c r="WQI2568" s="77"/>
      <c r="WQJ2568" s="77"/>
      <c r="WQK2568" s="77"/>
      <c r="WQL2568" s="77"/>
      <c r="WQM2568" s="77"/>
      <c r="WQN2568" s="77"/>
      <c r="WQO2568" s="77"/>
      <c r="WQP2568" s="77"/>
      <c r="WQQ2568" s="77"/>
      <c r="WQR2568" s="77"/>
      <c r="WQS2568" s="77"/>
      <c r="WQT2568" s="77"/>
      <c r="WQU2568" s="77"/>
      <c r="WQV2568" s="77"/>
      <c r="WQW2568" s="77"/>
      <c r="WQX2568" s="77"/>
      <c r="WQY2568" s="77"/>
      <c r="WQZ2568" s="77"/>
      <c r="WRA2568" s="77"/>
      <c r="WRB2568" s="77"/>
      <c r="WRC2568" s="77"/>
      <c r="WRD2568" s="77"/>
      <c r="WRE2568" s="77"/>
      <c r="WRF2568" s="77"/>
      <c r="WRG2568" s="77"/>
      <c r="WRH2568" s="77"/>
      <c r="WRI2568" s="77"/>
      <c r="WRJ2568" s="77"/>
      <c r="WRK2568" s="77"/>
      <c r="WRL2568" s="77"/>
      <c r="WRM2568" s="77"/>
      <c r="WRN2568" s="77"/>
      <c r="WRO2568" s="77"/>
      <c r="WRP2568" s="77"/>
      <c r="WRQ2568" s="77"/>
      <c r="WRR2568" s="77"/>
      <c r="WRS2568" s="77"/>
      <c r="WRT2568" s="77"/>
      <c r="WRU2568" s="77"/>
      <c r="WRV2568" s="77"/>
      <c r="WRW2568" s="77"/>
      <c r="WRX2568" s="77"/>
      <c r="WRY2568" s="77"/>
      <c r="WRZ2568" s="77"/>
      <c r="WSA2568" s="77"/>
      <c r="WSB2568" s="77"/>
      <c r="WSC2568" s="77"/>
      <c r="WSD2568" s="77"/>
      <c r="WSE2568" s="77"/>
      <c r="WSF2568" s="77"/>
      <c r="WSG2568" s="77"/>
      <c r="WSH2568" s="77"/>
      <c r="WSI2568" s="77"/>
      <c r="WSJ2568" s="77"/>
      <c r="WSK2568" s="77"/>
      <c r="WSL2568" s="77"/>
      <c r="WSM2568" s="77"/>
      <c r="WSN2568" s="77"/>
      <c r="WSO2568" s="77"/>
      <c r="WSP2568" s="77"/>
      <c r="WSQ2568" s="77"/>
      <c r="WSR2568" s="77"/>
      <c r="WSS2568" s="77"/>
      <c r="WST2568" s="77"/>
      <c r="WSU2568" s="77"/>
      <c r="WSV2568" s="77"/>
      <c r="WSW2568" s="77"/>
      <c r="WSX2568" s="77"/>
      <c r="WSY2568" s="77"/>
      <c r="WSZ2568" s="77"/>
      <c r="WTA2568" s="77"/>
      <c r="WTB2568" s="77"/>
      <c r="WTC2568" s="77"/>
      <c r="WTD2568" s="77"/>
      <c r="WTE2568" s="77"/>
      <c r="WTF2568" s="77"/>
      <c r="WTG2568" s="77"/>
      <c r="WTH2568" s="77"/>
      <c r="WTI2568" s="77"/>
      <c r="WTJ2568" s="77"/>
      <c r="WTK2568" s="77"/>
      <c r="WTL2568" s="77"/>
      <c r="WTM2568" s="77"/>
      <c r="WTN2568" s="77"/>
      <c r="WTO2568" s="77"/>
      <c r="WTP2568" s="77"/>
      <c r="WTQ2568" s="77"/>
      <c r="WTR2568" s="77"/>
      <c r="WTS2568" s="77"/>
      <c r="WTT2568" s="77"/>
      <c r="WTU2568" s="77"/>
      <c r="WTV2568" s="77"/>
      <c r="WTW2568" s="77"/>
      <c r="WTX2568" s="77"/>
      <c r="WTY2568" s="77"/>
      <c r="WTZ2568" s="77"/>
      <c r="WUA2568" s="77"/>
      <c r="WUB2568" s="77"/>
      <c r="WUC2568" s="77"/>
      <c r="WUD2568" s="77"/>
      <c r="WUE2568" s="77"/>
      <c r="WUF2568" s="77"/>
      <c r="WUG2568" s="77"/>
      <c r="WUH2568" s="77"/>
      <c r="WUI2568" s="77"/>
      <c r="WUJ2568" s="77"/>
      <c r="WUK2568" s="77"/>
      <c r="WUL2568" s="77"/>
      <c r="WUM2568" s="77"/>
      <c r="WUN2568" s="77"/>
      <c r="WUO2568" s="77"/>
      <c r="WUP2568" s="77"/>
      <c r="WUQ2568" s="77"/>
      <c r="WUR2568" s="77"/>
      <c r="WUS2568" s="77"/>
      <c r="WUT2568" s="77"/>
      <c r="WUU2568" s="77"/>
      <c r="WUV2568" s="77"/>
      <c r="WUW2568" s="77"/>
      <c r="WUX2568" s="77"/>
      <c r="WUY2568" s="77"/>
      <c r="WUZ2568" s="77"/>
      <c r="WVA2568" s="77"/>
      <c r="WVB2568" s="77"/>
      <c r="WVC2568" s="77"/>
      <c r="WVD2568" s="77"/>
      <c r="WVE2568" s="77"/>
      <c r="WVF2568" s="77"/>
      <c r="WVG2568" s="77"/>
      <c r="WVH2568" s="77"/>
      <c r="WVI2568" s="77"/>
      <c r="WVJ2568" s="77"/>
      <c r="WVK2568" s="77"/>
      <c r="WVL2568" s="77"/>
      <c r="WVM2568" s="77"/>
      <c r="WVN2568" s="77"/>
      <c r="WVO2568" s="77"/>
      <c r="WVP2568" s="77"/>
      <c r="WVQ2568" s="77"/>
      <c r="WVR2568" s="77"/>
      <c r="WVS2568" s="77"/>
      <c r="WVT2568" s="77"/>
      <c r="WVU2568" s="77"/>
      <c r="WVV2568" s="77"/>
      <c r="WVW2568" s="77"/>
      <c r="WVX2568" s="77"/>
      <c r="WVY2568" s="77"/>
      <c r="WVZ2568" s="77"/>
      <c r="WWA2568" s="77"/>
      <c r="WWB2568" s="77"/>
      <c r="WWC2568" s="77"/>
      <c r="WWD2568" s="77"/>
      <c r="WWE2568" s="77"/>
      <c r="WWF2568" s="77"/>
      <c r="WWG2568" s="77"/>
      <c r="WWH2568" s="77"/>
      <c r="WWI2568" s="77"/>
      <c r="WWJ2568" s="77"/>
      <c r="WWK2568" s="77"/>
      <c r="WWL2568" s="77"/>
      <c r="WWM2568" s="77"/>
      <c r="WWN2568" s="77"/>
      <c r="WWO2568" s="77"/>
      <c r="WWP2568" s="77"/>
      <c r="WWQ2568" s="77"/>
      <c r="WWR2568" s="77"/>
      <c r="WWS2568" s="77"/>
      <c r="WWT2568" s="77"/>
      <c r="WWU2568" s="77"/>
      <c r="WWV2568" s="77"/>
      <c r="WWW2568" s="77"/>
      <c r="WWX2568" s="77"/>
      <c r="WWY2568" s="77"/>
      <c r="WWZ2568" s="77"/>
      <c r="WXA2568" s="77"/>
      <c r="WXB2568" s="77"/>
      <c r="WXC2568" s="77"/>
      <c r="WXD2568" s="77"/>
      <c r="WXE2568" s="77"/>
      <c r="WXF2568" s="77"/>
      <c r="WXG2568" s="77"/>
      <c r="WXH2568" s="77"/>
      <c r="WXI2568" s="77"/>
      <c r="WXJ2568" s="77"/>
      <c r="WXK2568" s="77"/>
      <c r="WXL2568" s="77"/>
      <c r="WXM2568" s="77"/>
      <c r="WXN2568" s="77"/>
      <c r="WXO2568" s="77"/>
      <c r="WXP2568" s="77"/>
      <c r="WXQ2568" s="77"/>
      <c r="WXR2568" s="77"/>
      <c r="WXS2568" s="77"/>
      <c r="WXT2568" s="77"/>
      <c r="WXU2568" s="77"/>
      <c r="WXV2568" s="77"/>
      <c r="WXW2568" s="77"/>
      <c r="WXX2568" s="77"/>
      <c r="WXY2568" s="77"/>
      <c r="WXZ2568" s="77"/>
      <c r="WYA2568" s="77"/>
      <c r="WYB2568" s="77"/>
      <c r="WYC2568" s="77"/>
      <c r="WYD2568" s="77"/>
      <c r="WYE2568" s="77"/>
      <c r="WYF2568" s="77"/>
      <c r="WYG2568" s="77"/>
      <c r="WYH2568" s="77"/>
      <c r="WYI2568" s="77"/>
      <c r="WYJ2568" s="77"/>
      <c r="WYK2568" s="77"/>
      <c r="WYL2568" s="77"/>
      <c r="WYM2568" s="77"/>
      <c r="WYN2568" s="77"/>
      <c r="WYO2568" s="77"/>
      <c r="WYP2568" s="77"/>
      <c r="WYQ2568" s="77"/>
      <c r="WYR2568" s="77"/>
      <c r="WYS2568" s="77"/>
      <c r="WYT2568" s="77"/>
      <c r="WYU2568" s="77"/>
      <c r="WYV2568" s="77"/>
      <c r="WYW2568" s="77"/>
      <c r="WYX2568" s="77"/>
      <c r="WYY2568" s="77"/>
      <c r="WYZ2568" s="77"/>
      <c r="WZA2568" s="77"/>
      <c r="WZB2568" s="77"/>
      <c r="WZC2568" s="77"/>
      <c r="WZD2568" s="77"/>
      <c r="WZE2568" s="77"/>
      <c r="WZF2568" s="77"/>
      <c r="WZG2568" s="77"/>
      <c r="WZH2568" s="77"/>
      <c r="WZI2568" s="77"/>
      <c r="WZJ2568" s="77"/>
      <c r="WZK2568" s="77"/>
      <c r="WZL2568" s="77"/>
      <c r="WZM2568" s="77"/>
      <c r="WZN2568" s="77"/>
      <c r="WZO2568" s="77"/>
      <c r="WZP2568" s="77"/>
      <c r="WZQ2568" s="77"/>
      <c r="WZR2568" s="77"/>
      <c r="WZS2568" s="77"/>
      <c r="WZT2568" s="77"/>
      <c r="WZU2568" s="77"/>
      <c r="WZV2568" s="77"/>
      <c r="WZW2568" s="77"/>
      <c r="WZX2568" s="77"/>
      <c r="WZY2568" s="77"/>
      <c r="WZZ2568" s="77"/>
      <c r="XAA2568" s="77"/>
      <c r="XAB2568" s="77"/>
      <c r="XAC2568" s="77"/>
      <c r="XAD2568" s="77"/>
      <c r="XAE2568" s="77"/>
      <c r="XAF2568" s="77"/>
      <c r="XAG2568" s="77"/>
      <c r="XAH2568" s="77"/>
      <c r="XAI2568" s="77"/>
      <c r="XAJ2568" s="77"/>
      <c r="XAK2568" s="77"/>
      <c r="XAL2568" s="77"/>
      <c r="XAM2568" s="77"/>
      <c r="XAN2568" s="77"/>
      <c r="XAO2568" s="77"/>
      <c r="XAP2568" s="77"/>
      <c r="XAQ2568" s="77"/>
      <c r="XAR2568" s="77"/>
      <c r="XAS2568" s="77"/>
      <c r="XAT2568" s="77"/>
      <c r="XAU2568" s="77"/>
      <c r="XAV2568" s="77"/>
      <c r="XAW2568" s="77"/>
      <c r="XAX2568" s="77"/>
      <c r="XAY2568" s="77"/>
      <c r="XAZ2568" s="77"/>
      <c r="XBA2568" s="77"/>
      <c r="XBB2568" s="77"/>
      <c r="XBC2568" s="77"/>
      <c r="XBD2568" s="77"/>
      <c r="XBE2568" s="77"/>
      <c r="XBF2568" s="77"/>
      <c r="XBG2568" s="77"/>
      <c r="XBH2568" s="77"/>
      <c r="XBI2568" s="77"/>
      <c r="XBJ2568" s="77"/>
      <c r="XBK2568" s="77"/>
      <c r="XBL2568" s="77"/>
      <c r="XBM2568" s="77"/>
      <c r="XBN2568" s="77"/>
      <c r="XBO2568" s="77"/>
      <c r="XBP2568" s="77"/>
      <c r="XBQ2568" s="77"/>
      <c r="XBR2568" s="77"/>
      <c r="XBS2568" s="77"/>
      <c r="XBT2568" s="77"/>
      <c r="XBU2568" s="77"/>
      <c r="XBV2568" s="77"/>
      <c r="XBW2568" s="77"/>
      <c r="XBX2568" s="77"/>
      <c r="XBY2568" s="77"/>
      <c r="XBZ2568" s="77"/>
      <c r="XCA2568" s="77"/>
      <c r="XCB2568" s="77"/>
      <c r="XCC2568" s="77"/>
      <c r="XCD2568" s="77"/>
      <c r="XCE2568" s="77"/>
      <c r="XCF2568" s="77"/>
      <c r="XCG2568" s="77"/>
      <c r="XCH2568" s="77"/>
      <c r="XCI2568" s="77"/>
      <c r="XCJ2568" s="77"/>
      <c r="XCK2568" s="77"/>
      <c r="XCL2568" s="77"/>
      <c r="XCM2568" s="77"/>
      <c r="XCN2568" s="77"/>
      <c r="XCO2568" s="77"/>
      <c r="XCP2568" s="77"/>
      <c r="XCQ2568" s="77"/>
      <c r="XCR2568" s="77"/>
      <c r="XCS2568" s="77"/>
      <c r="XCT2568" s="77"/>
      <c r="XCU2568" s="77"/>
      <c r="XCV2568" s="77"/>
      <c r="XCW2568" s="77"/>
      <c r="XCX2568" s="77"/>
      <c r="XCY2568" s="77"/>
      <c r="XCZ2568" s="77"/>
      <c r="XDA2568" s="77"/>
      <c r="XDB2568" s="77"/>
      <c r="XDC2568" s="77"/>
      <c r="XDD2568" s="77"/>
      <c r="XDE2568" s="77"/>
      <c r="XDF2568" s="77"/>
      <c r="XDG2568" s="77"/>
      <c r="XDH2568" s="77"/>
      <c r="XDI2568" s="77"/>
      <c r="XDJ2568" s="77"/>
      <c r="XDK2568" s="77"/>
      <c r="XDL2568" s="77"/>
      <c r="XDM2568" s="77"/>
      <c r="XDN2568" s="77"/>
      <c r="XDO2568" s="77"/>
      <c r="XDP2568" s="77"/>
      <c r="XDQ2568" s="77"/>
      <c r="XDR2568" s="77"/>
      <c r="XDS2568" s="77"/>
      <c r="XDT2568" s="77"/>
      <c r="XDU2568" s="77"/>
      <c r="XDV2568" s="77"/>
      <c r="XDW2568" s="77"/>
      <c r="XDX2568" s="77"/>
      <c r="XDY2568" s="77"/>
      <c r="XDZ2568" s="77"/>
      <c r="XEA2568" s="77"/>
      <c r="XEB2568" s="77"/>
      <c r="XEC2568" s="77"/>
      <c r="XED2568" s="77"/>
      <c r="XEE2568" s="77"/>
      <c r="XEF2568" s="77"/>
      <c r="XEG2568" s="77"/>
      <c r="XEH2568" s="77"/>
      <c r="XEI2568" s="77"/>
      <c r="XEJ2568" s="77"/>
      <c r="XEK2568" s="77"/>
      <c r="XEL2568" s="77"/>
      <c r="XEM2568" s="77"/>
      <c r="XEN2568" s="77"/>
      <c r="XEO2568" s="77"/>
      <c r="XEP2568" s="77"/>
      <c r="XEQ2568" s="77"/>
      <c r="XER2568" s="77"/>
      <c r="XES2568" s="77"/>
      <c r="XET2568" s="77"/>
      <c r="XEU2568" s="77"/>
      <c r="XEV2568" s="77"/>
      <c r="XEW2568" s="77"/>
      <c r="XEX2568" s="77"/>
      <c r="XEY2568" s="77"/>
      <c r="XEZ2568" s="77"/>
      <c r="XFA2568" s="77"/>
      <c r="XFB2568" s="77"/>
      <c r="XFC2568" s="77"/>
    </row>
    <row r="2569" spans="1:16383" ht="15" customHeight="1">
      <c r="A2569" s="51">
        <v>2021</v>
      </c>
      <c r="B2569" s="52">
        <v>44197</v>
      </c>
      <c r="C2569" s="52">
        <v>44286</v>
      </c>
      <c r="D2569" s="53" t="s">
        <v>96</v>
      </c>
      <c r="E2569" s="53">
        <v>290</v>
      </c>
      <c r="F2569" s="53" t="s">
        <v>251</v>
      </c>
      <c r="G2569" s="53" t="s">
        <v>251</v>
      </c>
      <c r="H2569" s="53" t="s">
        <v>293</v>
      </c>
      <c r="I2569" s="53" t="s">
        <v>2817</v>
      </c>
      <c r="J2569" s="53" t="s">
        <v>2818</v>
      </c>
      <c r="K2569" s="53" t="s">
        <v>306</v>
      </c>
      <c r="L2569" s="53" t="s">
        <v>101</v>
      </c>
      <c r="M2569" s="53" t="s">
        <v>2780</v>
      </c>
      <c r="N2569" s="53" t="s">
        <v>103</v>
      </c>
      <c r="O2569" s="53">
        <v>0</v>
      </c>
      <c r="P2569" s="54">
        <v>0</v>
      </c>
      <c r="Q2569" s="53" t="s">
        <v>121</v>
      </c>
      <c r="R2569" s="53" t="s">
        <v>122</v>
      </c>
      <c r="S2569" s="53" t="s">
        <v>122</v>
      </c>
      <c r="T2569" s="53" t="s">
        <v>121</v>
      </c>
      <c r="U2569" s="53" t="s">
        <v>122</v>
      </c>
      <c r="V2569" s="53" t="s">
        <v>122</v>
      </c>
      <c r="W2569" s="53" t="s">
        <v>296</v>
      </c>
      <c r="X2569" s="55">
        <f t="shared" si="299"/>
        <v>44197</v>
      </c>
      <c r="Y2569" s="55">
        <v>44286</v>
      </c>
      <c r="Z2569" s="53">
        <f t="shared" si="297"/>
        <v>2554</v>
      </c>
      <c r="AA2569" s="54">
        <v>547.52</v>
      </c>
      <c r="AB2569" s="54">
        <v>0</v>
      </c>
      <c r="AC2569" s="52"/>
      <c r="AD2569" s="56" t="s">
        <v>400</v>
      </c>
      <c r="AE2569" s="53">
        <f t="shared" si="298"/>
        <v>2562</v>
      </c>
      <c r="AF2569" s="57" t="s">
        <v>2965</v>
      </c>
      <c r="AG2569" s="58" t="s">
        <v>173</v>
      </c>
      <c r="AH2569" s="52">
        <f t="shared" si="301"/>
        <v>44286</v>
      </c>
      <c r="AI2569" s="52">
        <f t="shared" si="300"/>
        <v>44286</v>
      </c>
      <c r="AJ2569" s="53" t="s">
        <v>402</v>
      </c>
      <c r="AK2569" s="77"/>
      <c r="AL2569" s="77"/>
      <c r="AM2569" s="77"/>
      <c r="AN2569" s="77"/>
      <c r="AO2569" s="77"/>
      <c r="AP2569" s="77"/>
      <c r="AQ2569" s="77"/>
      <c r="AR2569" s="77"/>
      <c r="AS2569" s="77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77"/>
      <c r="BE2569" s="77"/>
      <c r="BF2569" s="77"/>
      <c r="BG2569" s="77"/>
      <c r="BH2569" s="77"/>
      <c r="BI2569" s="77"/>
      <c r="BJ2569" s="77"/>
      <c r="BK2569" s="77"/>
      <c r="BL2569" s="77"/>
      <c r="BM2569" s="77"/>
      <c r="BN2569" s="77"/>
      <c r="BO2569" s="77"/>
      <c r="BP2569" s="77"/>
      <c r="BQ2569" s="77"/>
      <c r="BR2569" s="77"/>
      <c r="BS2569" s="77"/>
      <c r="BT2569" s="77"/>
      <c r="BU2569" s="77"/>
      <c r="BV2569" s="77"/>
      <c r="BW2569" s="77"/>
      <c r="BX2569" s="77"/>
      <c r="BY2569" s="77"/>
      <c r="BZ2569" s="77"/>
      <c r="CA2569" s="77"/>
      <c r="CB2569" s="77"/>
      <c r="CC2569" s="77"/>
      <c r="CD2569" s="77"/>
      <c r="CE2569" s="77"/>
      <c r="CF2569" s="77"/>
      <c r="CG2569" s="77"/>
      <c r="CH2569" s="77"/>
      <c r="CI2569" s="77"/>
      <c r="CJ2569" s="77"/>
      <c r="CK2569" s="77"/>
      <c r="CL2569" s="77"/>
      <c r="CM2569" s="77"/>
      <c r="CN2569" s="77"/>
      <c r="CO2569" s="77"/>
      <c r="CP2569" s="77"/>
      <c r="CQ2569" s="77"/>
      <c r="CR2569" s="77"/>
      <c r="CS2569" s="77"/>
      <c r="CT2569" s="77"/>
      <c r="CU2569" s="77"/>
      <c r="CV2569" s="77"/>
      <c r="CW2569" s="77"/>
      <c r="CX2569" s="77"/>
      <c r="CY2569" s="77"/>
      <c r="CZ2569" s="77"/>
      <c r="DA2569" s="77"/>
      <c r="DB2569" s="77"/>
      <c r="DC2569" s="77"/>
      <c r="DD2569" s="77"/>
      <c r="DE2569" s="77"/>
      <c r="DF2569" s="77"/>
      <c r="DG2569" s="77"/>
      <c r="DH2569" s="77"/>
      <c r="DI2569" s="77"/>
      <c r="DJ2569" s="77"/>
      <c r="DK2569" s="77"/>
      <c r="DL2569" s="77"/>
      <c r="DM2569" s="77"/>
      <c r="DN2569" s="77"/>
      <c r="DO2569" s="77"/>
      <c r="DP2569" s="77"/>
      <c r="DQ2569" s="77"/>
      <c r="DR2569" s="77"/>
      <c r="DS2569" s="77"/>
      <c r="DT2569" s="77"/>
      <c r="DU2569" s="77"/>
      <c r="DV2569" s="77"/>
      <c r="DW2569" s="77"/>
      <c r="DX2569" s="77"/>
      <c r="DY2569" s="77"/>
      <c r="DZ2569" s="77"/>
      <c r="EA2569" s="77"/>
      <c r="EB2569" s="77"/>
      <c r="EC2569" s="77"/>
      <c r="ED2569" s="77"/>
      <c r="EE2569" s="77"/>
      <c r="EF2569" s="77"/>
      <c r="EG2569" s="77"/>
      <c r="EH2569" s="77"/>
      <c r="EI2569" s="77"/>
      <c r="EJ2569" s="77"/>
      <c r="EK2569" s="77"/>
      <c r="EL2569" s="77"/>
      <c r="EM2569" s="77"/>
      <c r="EN2569" s="77"/>
      <c r="EO2569" s="77"/>
      <c r="EP2569" s="77"/>
      <c r="EQ2569" s="77"/>
      <c r="ER2569" s="77"/>
      <c r="ES2569" s="77"/>
      <c r="ET2569" s="77"/>
      <c r="EU2569" s="77"/>
      <c r="EV2569" s="77"/>
      <c r="EW2569" s="77"/>
      <c r="EX2569" s="77"/>
      <c r="EY2569" s="77"/>
      <c r="EZ2569" s="77"/>
      <c r="FA2569" s="77"/>
      <c r="FB2569" s="77"/>
      <c r="FC2569" s="77"/>
      <c r="FD2569" s="77"/>
      <c r="FE2569" s="77"/>
      <c r="FF2569" s="77"/>
      <c r="FG2569" s="77"/>
      <c r="FH2569" s="77"/>
      <c r="FI2569" s="77"/>
      <c r="FJ2569" s="77"/>
      <c r="FK2569" s="77"/>
      <c r="FL2569" s="77"/>
      <c r="FM2569" s="77"/>
      <c r="FN2569" s="77"/>
      <c r="FO2569" s="77"/>
      <c r="FP2569" s="77"/>
      <c r="FQ2569" s="77"/>
      <c r="FR2569" s="77"/>
      <c r="FS2569" s="77"/>
      <c r="FT2569" s="77"/>
      <c r="FU2569" s="77"/>
      <c r="FV2569" s="77"/>
      <c r="FW2569" s="77"/>
      <c r="FX2569" s="77"/>
      <c r="FY2569" s="77"/>
      <c r="FZ2569" s="77"/>
      <c r="GA2569" s="77"/>
      <c r="GB2569" s="77"/>
      <c r="GC2569" s="77"/>
      <c r="GD2569" s="77"/>
      <c r="GE2569" s="77"/>
      <c r="GF2569" s="77"/>
      <c r="GG2569" s="77"/>
      <c r="GH2569" s="77"/>
      <c r="GI2569" s="77"/>
      <c r="GJ2569" s="77"/>
      <c r="GK2569" s="77"/>
      <c r="GL2569" s="77"/>
      <c r="GM2569" s="77"/>
      <c r="GN2569" s="77"/>
      <c r="GO2569" s="77"/>
      <c r="GP2569" s="77"/>
      <c r="GQ2569" s="77"/>
      <c r="GR2569" s="77"/>
      <c r="GS2569" s="77"/>
      <c r="GT2569" s="77"/>
      <c r="GU2569" s="77"/>
      <c r="GV2569" s="77"/>
      <c r="GW2569" s="77"/>
      <c r="GX2569" s="77"/>
      <c r="GY2569" s="77"/>
      <c r="GZ2569" s="77"/>
      <c r="HA2569" s="77"/>
      <c r="HB2569" s="77"/>
      <c r="HC2569" s="77"/>
      <c r="HD2569" s="77"/>
      <c r="HE2569" s="77"/>
      <c r="HF2569" s="77"/>
      <c r="HG2569" s="77"/>
      <c r="HH2569" s="77"/>
      <c r="HI2569" s="77"/>
      <c r="HJ2569" s="77"/>
      <c r="HK2569" s="77"/>
      <c r="HL2569" s="77"/>
      <c r="HM2569" s="77"/>
      <c r="HN2569" s="77"/>
      <c r="HO2569" s="77"/>
      <c r="HP2569" s="77"/>
      <c r="HQ2569" s="77"/>
      <c r="HR2569" s="77"/>
      <c r="HS2569" s="77"/>
      <c r="HT2569" s="77"/>
      <c r="HU2569" s="77"/>
      <c r="HV2569" s="77"/>
      <c r="HW2569" s="77"/>
      <c r="HX2569" s="77"/>
      <c r="HY2569" s="77"/>
      <c r="HZ2569" s="77"/>
      <c r="IA2569" s="77"/>
      <c r="IB2569" s="77"/>
      <c r="IC2569" s="77"/>
      <c r="ID2569" s="77"/>
      <c r="IE2569" s="77"/>
      <c r="IF2569" s="77"/>
      <c r="IG2569" s="77"/>
      <c r="IH2569" s="77"/>
      <c r="II2569" s="77"/>
      <c r="IJ2569" s="77"/>
      <c r="IK2569" s="77"/>
      <c r="IL2569" s="77"/>
      <c r="IM2569" s="77"/>
      <c r="IN2569" s="77"/>
      <c r="IO2569" s="77"/>
      <c r="IP2569" s="77"/>
      <c r="IQ2569" s="77"/>
      <c r="IR2569" s="77"/>
      <c r="IS2569" s="77"/>
      <c r="IT2569" s="77"/>
      <c r="IU2569" s="77"/>
      <c r="IV2569" s="77"/>
      <c r="IW2569" s="77"/>
      <c r="IX2569" s="77"/>
      <c r="IY2569" s="77"/>
      <c r="IZ2569" s="77"/>
      <c r="JA2569" s="77"/>
      <c r="JB2569" s="77"/>
      <c r="JC2569" s="77"/>
      <c r="JD2569" s="77"/>
      <c r="JE2569" s="77"/>
      <c r="JF2569" s="77"/>
      <c r="JG2569" s="77"/>
      <c r="JH2569" s="77"/>
      <c r="JI2569" s="77"/>
      <c r="JJ2569" s="77"/>
      <c r="JK2569" s="77"/>
      <c r="JL2569" s="77"/>
      <c r="JM2569" s="77"/>
      <c r="JN2569" s="77"/>
      <c r="JO2569" s="77"/>
      <c r="JP2569" s="77"/>
      <c r="JQ2569" s="77"/>
      <c r="JR2569" s="77"/>
      <c r="JS2569" s="77"/>
      <c r="JT2569" s="77"/>
      <c r="JU2569" s="77"/>
      <c r="JV2569" s="77"/>
      <c r="JW2569" s="77"/>
      <c r="JX2569" s="77"/>
      <c r="JY2569" s="77"/>
      <c r="JZ2569" s="77"/>
      <c r="KA2569" s="77"/>
      <c r="KB2569" s="77"/>
      <c r="KC2569" s="77"/>
      <c r="KD2569" s="77"/>
      <c r="KE2569" s="77"/>
      <c r="KF2569" s="77"/>
      <c r="KG2569" s="77"/>
      <c r="KH2569" s="77"/>
      <c r="KI2569" s="77"/>
      <c r="KJ2569" s="77"/>
      <c r="KK2569" s="77"/>
      <c r="KL2569" s="77"/>
      <c r="KM2569" s="77"/>
      <c r="KN2569" s="77"/>
      <c r="KO2569" s="77"/>
      <c r="KP2569" s="77"/>
      <c r="KQ2569" s="77"/>
      <c r="KR2569" s="77"/>
      <c r="KS2569" s="77"/>
      <c r="KT2569" s="77"/>
      <c r="KU2569" s="77"/>
      <c r="KV2569" s="77"/>
      <c r="KW2569" s="77"/>
      <c r="KX2569" s="77"/>
      <c r="KY2569" s="77"/>
      <c r="KZ2569" s="77"/>
      <c r="LA2569" s="77"/>
      <c r="LB2569" s="77"/>
      <c r="LC2569" s="77"/>
      <c r="LD2569" s="77"/>
      <c r="LE2569" s="77"/>
      <c r="LF2569" s="77"/>
      <c r="LG2569" s="77"/>
      <c r="LH2569" s="77"/>
      <c r="LI2569" s="77"/>
      <c r="LJ2569" s="77"/>
      <c r="LK2569" s="77"/>
      <c r="LL2569" s="77"/>
      <c r="LM2569" s="77"/>
      <c r="LN2569" s="77"/>
      <c r="LO2569" s="77"/>
      <c r="LP2569" s="77"/>
      <c r="LQ2569" s="77"/>
      <c r="LR2569" s="77"/>
      <c r="LS2569" s="77"/>
      <c r="LT2569" s="77"/>
      <c r="LU2569" s="77"/>
      <c r="LV2569" s="77"/>
      <c r="LW2569" s="77"/>
      <c r="LX2569" s="77"/>
      <c r="LY2569" s="77"/>
      <c r="LZ2569" s="77"/>
      <c r="MA2569" s="77"/>
      <c r="MB2569" s="77"/>
      <c r="MC2569" s="77"/>
      <c r="MD2569" s="77"/>
      <c r="ME2569" s="77"/>
      <c r="MF2569" s="77"/>
      <c r="MG2569" s="77"/>
      <c r="MH2569" s="77"/>
      <c r="MI2569" s="77"/>
      <c r="MJ2569" s="77"/>
      <c r="MK2569" s="77"/>
      <c r="ML2569" s="77"/>
      <c r="MM2569" s="77"/>
      <c r="MN2569" s="77"/>
      <c r="MO2569" s="77"/>
      <c r="MP2569" s="77"/>
      <c r="MQ2569" s="77"/>
      <c r="MR2569" s="77"/>
      <c r="MS2569" s="77"/>
      <c r="MT2569" s="77"/>
      <c r="MU2569" s="77"/>
      <c r="MV2569" s="77"/>
      <c r="MW2569" s="77"/>
      <c r="MX2569" s="77"/>
      <c r="MY2569" s="77"/>
      <c r="MZ2569" s="77"/>
      <c r="NA2569" s="77"/>
      <c r="NB2569" s="77"/>
      <c r="NC2569" s="77"/>
      <c r="ND2569" s="77"/>
      <c r="NE2569" s="77"/>
      <c r="NF2569" s="77"/>
      <c r="NG2569" s="77"/>
      <c r="NH2569" s="77"/>
      <c r="NI2569" s="77"/>
      <c r="NJ2569" s="77"/>
      <c r="NK2569" s="77"/>
      <c r="NL2569" s="77"/>
      <c r="NM2569" s="77"/>
      <c r="NN2569" s="77"/>
      <c r="NO2569" s="77"/>
      <c r="NP2569" s="77"/>
      <c r="NQ2569" s="77"/>
      <c r="NR2569" s="77"/>
      <c r="NS2569" s="77"/>
      <c r="NT2569" s="77"/>
      <c r="NU2569" s="77"/>
      <c r="NV2569" s="77"/>
      <c r="NW2569" s="77"/>
      <c r="NX2569" s="77"/>
      <c r="NY2569" s="77"/>
      <c r="NZ2569" s="77"/>
      <c r="OA2569" s="77"/>
      <c r="OB2569" s="77"/>
      <c r="OC2569" s="77"/>
      <c r="OD2569" s="77"/>
      <c r="OE2569" s="77"/>
      <c r="OF2569" s="77"/>
      <c r="OG2569" s="77"/>
      <c r="OH2569" s="77"/>
      <c r="OI2569" s="77"/>
      <c r="OJ2569" s="77"/>
      <c r="OK2569" s="77"/>
      <c r="OL2569" s="77"/>
      <c r="OM2569" s="77"/>
      <c r="ON2569" s="77"/>
      <c r="OO2569" s="77"/>
      <c r="OP2569" s="77"/>
      <c r="OQ2569" s="77"/>
      <c r="OR2569" s="77"/>
      <c r="OS2569" s="77"/>
      <c r="OT2569" s="77"/>
      <c r="OU2569" s="77"/>
      <c r="OV2569" s="77"/>
      <c r="OW2569" s="77"/>
      <c r="OX2569" s="77"/>
      <c r="OY2569" s="77"/>
      <c r="OZ2569" s="77"/>
      <c r="PA2569" s="77"/>
      <c r="PB2569" s="77"/>
      <c r="PC2569" s="77"/>
      <c r="PD2569" s="77"/>
      <c r="PE2569" s="77"/>
      <c r="PF2569" s="77"/>
      <c r="PG2569" s="77"/>
      <c r="PH2569" s="77"/>
      <c r="PI2569" s="77"/>
      <c r="PJ2569" s="77"/>
      <c r="PK2569" s="77"/>
      <c r="PL2569" s="77"/>
      <c r="PM2569" s="77"/>
      <c r="PN2569" s="77"/>
      <c r="PO2569" s="77"/>
      <c r="PP2569" s="77"/>
      <c r="PQ2569" s="77"/>
      <c r="PR2569" s="77"/>
      <c r="PS2569" s="77"/>
      <c r="PT2569" s="77"/>
      <c r="PU2569" s="77"/>
      <c r="PV2569" s="77"/>
      <c r="PW2569" s="77"/>
      <c r="PX2569" s="77"/>
      <c r="PY2569" s="77"/>
      <c r="PZ2569" s="77"/>
      <c r="QA2569" s="77"/>
      <c r="QB2569" s="77"/>
      <c r="QC2569" s="77"/>
      <c r="QD2569" s="77"/>
      <c r="QE2569" s="77"/>
      <c r="QF2569" s="77"/>
      <c r="QG2569" s="77"/>
      <c r="QH2569" s="77"/>
      <c r="QI2569" s="77"/>
      <c r="QJ2569" s="77"/>
      <c r="QK2569" s="77"/>
      <c r="QL2569" s="77"/>
      <c r="QM2569" s="77"/>
      <c r="QN2569" s="77"/>
      <c r="QO2569" s="77"/>
      <c r="QP2569" s="77"/>
      <c r="QQ2569" s="77"/>
      <c r="QR2569" s="77"/>
      <c r="QS2569" s="77"/>
      <c r="QT2569" s="77"/>
      <c r="QU2569" s="77"/>
      <c r="QV2569" s="77"/>
      <c r="QW2569" s="77"/>
      <c r="QX2569" s="77"/>
      <c r="QY2569" s="77"/>
      <c r="QZ2569" s="77"/>
      <c r="RA2569" s="77"/>
      <c r="RB2569" s="77"/>
      <c r="RC2569" s="77"/>
      <c r="RD2569" s="77"/>
      <c r="RE2569" s="77"/>
      <c r="RF2569" s="77"/>
      <c r="RG2569" s="77"/>
      <c r="RH2569" s="77"/>
      <c r="RI2569" s="77"/>
      <c r="RJ2569" s="77"/>
      <c r="RK2569" s="77"/>
      <c r="RL2569" s="77"/>
      <c r="RM2569" s="77"/>
      <c r="RN2569" s="77"/>
      <c r="RO2569" s="77"/>
      <c r="RP2569" s="77"/>
      <c r="RQ2569" s="77"/>
      <c r="RR2569" s="77"/>
      <c r="RS2569" s="77"/>
      <c r="RT2569" s="77"/>
      <c r="RU2569" s="77"/>
      <c r="RV2569" s="77"/>
      <c r="RW2569" s="77"/>
      <c r="RX2569" s="77"/>
      <c r="RY2569" s="77"/>
      <c r="RZ2569" s="77"/>
      <c r="SA2569" s="77"/>
      <c r="SB2569" s="77"/>
      <c r="SC2569" s="77"/>
      <c r="SD2569" s="77"/>
      <c r="SE2569" s="77"/>
      <c r="SF2569" s="77"/>
      <c r="SG2569" s="77"/>
      <c r="SH2569" s="77"/>
      <c r="SI2569" s="77"/>
      <c r="SJ2569" s="77"/>
      <c r="SK2569" s="77"/>
      <c r="SL2569" s="77"/>
      <c r="SM2569" s="77"/>
      <c r="SN2569" s="77"/>
      <c r="SO2569" s="77"/>
      <c r="SP2569" s="77"/>
      <c r="SQ2569" s="77"/>
      <c r="SR2569" s="77"/>
      <c r="SS2569" s="77"/>
      <c r="ST2569" s="77"/>
      <c r="SU2569" s="77"/>
      <c r="SV2569" s="77"/>
      <c r="SW2569" s="77"/>
      <c r="SX2569" s="77"/>
      <c r="SY2569" s="77"/>
      <c r="SZ2569" s="77"/>
      <c r="TA2569" s="77"/>
      <c r="TB2569" s="77"/>
      <c r="TC2569" s="77"/>
      <c r="TD2569" s="77"/>
      <c r="TE2569" s="77"/>
      <c r="TF2569" s="77"/>
      <c r="TG2569" s="77"/>
      <c r="TH2569" s="77"/>
      <c r="TI2569" s="77"/>
      <c r="TJ2569" s="77"/>
      <c r="TK2569" s="77"/>
      <c r="TL2569" s="77"/>
      <c r="TM2569" s="77"/>
      <c r="TN2569" s="77"/>
      <c r="TO2569" s="77"/>
      <c r="TP2569" s="77"/>
      <c r="TQ2569" s="77"/>
      <c r="TR2569" s="77"/>
      <c r="TS2569" s="77"/>
      <c r="TT2569" s="77"/>
      <c r="TU2569" s="77"/>
      <c r="TV2569" s="77"/>
      <c r="TW2569" s="77"/>
      <c r="TX2569" s="77"/>
      <c r="TY2569" s="77"/>
      <c r="TZ2569" s="77"/>
      <c r="UA2569" s="77"/>
      <c r="UB2569" s="77"/>
      <c r="UC2569" s="77"/>
      <c r="UD2569" s="77"/>
      <c r="UE2569" s="77"/>
      <c r="UF2569" s="77"/>
      <c r="UG2569" s="77"/>
      <c r="UH2569" s="77"/>
      <c r="UI2569" s="77"/>
      <c r="UJ2569" s="77"/>
      <c r="UK2569" s="77"/>
      <c r="UL2569" s="77"/>
      <c r="UM2569" s="77"/>
      <c r="UN2569" s="77"/>
      <c r="UO2569" s="77"/>
      <c r="UP2569" s="77"/>
      <c r="UQ2569" s="77"/>
      <c r="UR2569" s="77"/>
      <c r="US2569" s="77"/>
      <c r="UT2569" s="77"/>
      <c r="UU2569" s="77"/>
      <c r="UV2569" s="77"/>
      <c r="UW2569" s="77"/>
      <c r="UX2569" s="77"/>
      <c r="UY2569" s="77"/>
      <c r="UZ2569" s="77"/>
      <c r="VA2569" s="77"/>
      <c r="VB2569" s="77"/>
      <c r="VC2569" s="77"/>
      <c r="VD2569" s="77"/>
      <c r="VE2569" s="77"/>
      <c r="VF2569" s="77"/>
      <c r="VG2569" s="77"/>
      <c r="VH2569" s="77"/>
      <c r="VI2569" s="77"/>
      <c r="VJ2569" s="77"/>
      <c r="VK2569" s="77"/>
      <c r="VL2569" s="77"/>
      <c r="VM2569" s="77"/>
      <c r="VN2569" s="77"/>
      <c r="VO2569" s="77"/>
      <c r="VP2569" s="77"/>
      <c r="VQ2569" s="77"/>
      <c r="VR2569" s="77"/>
      <c r="VS2569" s="77"/>
      <c r="VT2569" s="77"/>
      <c r="VU2569" s="77"/>
      <c r="VV2569" s="77"/>
      <c r="VW2569" s="77"/>
      <c r="VX2569" s="77"/>
      <c r="VY2569" s="77"/>
      <c r="VZ2569" s="77"/>
      <c r="WA2569" s="77"/>
      <c r="WB2569" s="77"/>
      <c r="WC2569" s="77"/>
      <c r="WD2569" s="77"/>
      <c r="WE2569" s="77"/>
      <c r="WF2569" s="77"/>
      <c r="WG2569" s="77"/>
      <c r="WH2569" s="77"/>
      <c r="WI2569" s="77"/>
      <c r="WJ2569" s="77"/>
      <c r="WK2569" s="77"/>
      <c r="WL2569" s="77"/>
      <c r="WM2569" s="77"/>
      <c r="WN2569" s="77"/>
      <c r="WO2569" s="77"/>
      <c r="WP2569" s="77"/>
      <c r="WQ2569" s="77"/>
      <c r="WR2569" s="77"/>
      <c r="WS2569" s="77"/>
      <c r="WT2569" s="77"/>
      <c r="WU2569" s="77"/>
      <c r="WV2569" s="77"/>
      <c r="WW2569" s="77"/>
      <c r="WX2569" s="77"/>
      <c r="WY2569" s="77"/>
      <c r="WZ2569" s="77"/>
      <c r="XA2569" s="77"/>
      <c r="XB2569" s="77"/>
      <c r="XC2569" s="77"/>
      <c r="XD2569" s="77"/>
      <c r="XE2569" s="77"/>
      <c r="XF2569" s="77"/>
      <c r="XG2569" s="77"/>
      <c r="XH2569" s="77"/>
      <c r="XI2569" s="77"/>
      <c r="XJ2569" s="77"/>
      <c r="XK2569" s="77"/>
      <c r="XL2569" s="77"/>
      <c r="XM2569" s="77"/>
      <c r="XN2569" s="77"/>
      <c r="XO2569" s="77"/>
      <c r="XP2569" s="77"/>
      <c r="XQ2569" s="77"/>
      <c r="XR2569" s="77"/>
      <c r="XS2569" s="77"/>
      <c r="XT2569" s="77"/>
      <c r="XU2569" s="77"/>
      <c r="XV2569" s="77"/>
      <c r="XW2569" s="77"/>
      <c r="XX2569" s="77"/>
      <c r="XY2569" s="77"/>
      <c r="XZ2569" s="77"/>
      <c r="YA2569" s="77"/>
      <c r="YB2569" s="77"/>
      <c r="YC2569" s="77"/>
      <c r="YD2569" s="77"/>
      <c r="YE2569" s="77"/>
      <c r="YF2569" s="77"/>
      <c r="YG2569" s="77"/>
      <c r="YH2569" s="77"/>
      <c r="YI2569" s="77"/>
      <c r="YJ2569" s="77"/>
      <c r="YK2569" s="77"/>
      <c r="YL2569" s="77"/>
      <c r="YM2569" s="77"/>
      <c r="YN2569" s="77"/>
      <c r="YO2569" s="77"/>
      <c r="YP2569" s="77"/>
      <c r="YQ2569" s="77"/>
      <c r="YR2569" s="77"/>
      <c r="YS2569" s="77"/>
      <c r="YT2569" s="77"/>
      <c r="YU2569" s="77"/>
      <c r="YV2569" s="77"/>
      <c r="YW2569" s="77"/>
      <c r="YX2569" s="77"/>
      <c r="YY2569" s="77"/>
      <c r="YZ2569" s="77"/>
      <c r="ZA2569" s="77"/>
      <c r="ZB2569" s="77"/>
      <c r="ZC2569" s="77"/>
      <c r="ZD2569" s="77"/>
      <c r="ZE2569" s="77"/>
      <c r="ZF2569" s="77"/>
      <c r="ZG2569" s="77"/>
      <c r="ZH2569" s="77"/>
      <c r="ZI2569" s="77"/>
      <c r="ZJ2569" s="77"/>
      <c r="ZK2569" s="77"/>
      <c r="ZL2569" s="77"/>
      <c r="ZM2569" s="77"/>
      <c r="ZN2569" s="77"/>
      <c r="ZO2569" s="77"/>
      <c r="ZP2569" s="77"/>
      <c r="ZQ2569" s="77"/>
      <c r="ZR2569" s="77"/>
      <c r="ZS2569" s="77"/>
      <c r="ZT2569" s="77"/>
      <c r="ZU2569" s="77"/>
      <c r="ZV2569" s="77"/>
      <c r="ZW2569" s="77"/>
      <c r="ZX2569" s="77"/>
      <c r="ZY2569" s="77"/>
      <c r="ZZ2569" s="77"/>
      <c r="AAA2569" s="77"/>
      <c r="AAB2569" s="77"/>
      <c r="AAC2569" s="77"/>
      <c r="AAD2569" s="77"/>
      <c r="AAE2569" s="77"/>
      <c r="AAF2569" s="77"/>
      <c r="AAG2569" s="77"/>
      <c r="AAH2569" s="77"/>
      <c r="AAI2569" s="77"/>
      <c r="AAJ2569" s="77"/>
      <c r="AAK2569" s="77"/>
      <c r="AAL2569" s="77"/>
      <c r="AAM2569" s="77"/>
      <c r="AAN2569" s="77"/>
      <c r="AAO2569" s="77"/>
      <c r="AAP2569" s="77"/>
      <c r="AAQ2569" s="77"/>
      <c r="AAR2569" s="77"/>
      <c r="AAS2569" s="77"/>
      <c r="AAT2569" s="77"/>
      <c r="AAU2569" s="77"/>
      <c r="AAV2569" s="77"/>
      <c r="AAW2569" s="77"/>
      <c r="AAX2569" s="77"/>
      <c r="AAY2569" s="77"/>
      <c r="AAZ2569" s="77"/>
      <c r="ABA2569" s="77"/>
      <c r="ABB2569" s="77"/>
      <c r="ABC2569" s="77"/>
      <c r="ABD2569" s="77"/>
      <c r="ABE2569" s="77"/>
      <c r="ABF2569" s="77"/>
      <c r="ABG2569" s="77"/>
      <c r="ABH2569" s="77"/>
      <c r="ABI2569" s="77"/>
      <c r="ABJ2569" s="77"/>
      <c r="ABK2569" s="77"/>
      <c r="ABL2569" s="77"/>
      <c r="ABM2569" s="77"/>
      <c r="ABN2569" s="77"/>
      <c r="ABO2569" s="77"/>
      <c r="ABP2569" s="77"/>
      <c r="ABQ2569" s="77"/>
      <c r="ABR2569" s="77"/>
      <c r="ABS2569" s="77"/>
      <c r="ABT2569" s="77"/>
      <c r="ABU2569" s="77"/>
      <c r="ABV2569" s="77"/>
      <c r="ABW2569" s="77"/>
      <c r="ABX2569" s="77"/>
      <c r="ABY2569" s="77"/>
      <c r="ABZ2569" s="77"/>
      <c r="ACA2569" s="77"/>
      <c r="ACB2569" s="77"/>
      <c r="ACC2569" s="77"/>
      <c r="ACD2569" s="77"/>
      <c r="ACE2569" s="77"/>
      <c r="ACF2569" s="77"/>
      <c r="ACG2569" s="77"/>
      <c r="ACH2569" s="77"/>
      <c r="ACI2569" s="77"/>
      <c r="ACJ2569" s="77"/>
      <c r="ACK2569" s="77"/>
      <c r="ACL2569" s="77"/>
      <c r="ACM2569" s="77"/>
      <c r="ACN2569" s="77"/>
      <c r="ACO2569" s="77"/>
      <c r="ACP2569" s="77"/>
      <c r="ACQ2569" s="77"/>
      <c r="ACR2569" s="77"/>
      <c r="ACS2569" s="77"/>
      <c r="ACT2569" s="77"/>
      <c r="ACU2569" s="77"/>
      <c r="ACV2569" s="77"/>
      <c r="ACW2569" s="77"/>
      <c r="ACX2569" s="77"/>
      <c r="ACY2569" s="77"/>
      <c r="ACZ2569" s="77"/>
      <c r="ADA2569" s="77"/>
      <c r="ADB2569" s="77"/>
      <c r="ADC2569" s="77"/>
      <c r="ADD2569" s="77"/>
      <c r="ADE2569" s="77"/>
      <c r="ADF2569" s="77"/>
      <c r="ADG2569" s="77"/>
      <c r="ADH2569" s="77"/>
      <c r="ADI2569" s="77"/>
      <c r="ADJ2569" s="77"/>
      <c r="ADK2569" s="77"/>
      <c r="ADL2569" s="77"/>
      <c r="ADM2569" s="77"/>
      <c r="ADN2569" s="77"/>
      <c r="ADO2569" s="77"/>
      <c r="ADP2569" s="77"/>
      <c r="ADQ2569" s="77"/>
      <c r="ADR2569" s="77"/>
      <c r="ADS2569" s="77"/>
      <c r="ADT2569" s="77"/>
      <c r="ADU2569" s="77"/>
      <c r="ADV2569" s="77"/>
      <c r="ADW2569" s="77"/>
      <c r="ADX2569" s="77"/>
      <c r="ADY2569" s="77"/>
      <c r="ADZ2569" s="77"/>
      <c r="AEA2569" s="77"/>
      <c r="AEB2569" s="77"/>
      <c r="AEC2569" s="77"/>
      <c r="AED2569" s="77"/>
      <c r="AEE2569" s="77"/>
      <c r="AEF2569" s="77"/>
      <c r="AEG2569" s="77"/>
      <c r="AEH2569" s="77"/>
      <c r="AEI2569" s="77"/>
      <c r="AEJ2569" s="77"/>
      <c r="AEK2569" s="77"/>
      <c r="AEL2569" s="77"/>
      <c r="AEM2569" s="77"/>
      <c r="AEN2569" s="77"/>
      <c r="AEO2569" s="77"/>
      <c r="AEP2569" s="77"/>
      <c r="AEQ2569" s="77"/>
      <c r="AER2569" s="77"/>
      <c r="AES2569" s="77"/>
      <c r="AET2569" s="77"/>
      <c r="AEU2569" s="77"/>
      <c r="AEV2569" s="77"/>
      <c r="AEW2569" s="77"/>
      <c r="AEX2569" s="77"/>
      <c r="AEY2569" s="77"/>
      <c r="AEZ2569" s="77"/>
      <c r="AFA2569" s="77"/>
      <c r="AFB2569" s="77"/>
      <c r="AFC2569" s="77"/>
      <c r="AFD2569" s="77"/>
      <c r="AFE2569" s="77"/>
      <c r="AFF2569" s="77"/>
      <c r="AFG2569" s="77"/>
      <c r="AFH2569" s="77"/>
      <c r="AFI2569" s="77"/>
      <c r="AFJ2569" s="77"/>
      <c r="AFK2569" s="77"/>
      <c r="AFL2569" s="77"/>
      <c r="AFM2569" s="77"/>
      <c r="AFN2569" s="77"/>
      <c r="AFO2569" s="77"/>
      <c r="AFP2569" s="77"/>
      <c r="AFQ2569" s="77"/>
      <c r="AFR2569" s="77"/>
      <c r="AFS2569" s="77"/>
      <c r="AFT2569" s="77"/>
      <c r="AFU2569" s="77"/>
      <c r="AFV2569" s="77"/>
      <c r="AFW2569" s="77"/>
      <c r="AFX2569" s="77"/>
      <c r="AFY2569" s="77"/>
      <c r="AFZ2569" s="77"/>
      <c r="AGA2569" s="77"/>
      <c r="AGB2569" s="77"/>
      <c r="AGC2569" s="77"/>
      <c r="AGD2569" s="77"/>
      <c r="AGE2569" s="77"/>
      <c r="AGF2569" s="77"/>
      <c r="AGG2569" s="77"/>
      <c r="AGH2569" s="77"/>
      <c r="AGI2569" s="77"/>
      <c r="AGJ2569" s="77"/>
      <c r="AGK2569" s="77"/>
      <c r="AGL2569" s="77"/>
      <c r="AGM2569" s="77"/>
      <c r="AGN2569" s="77"/>
      <c r="AGO2569" s="77"/>
      <c r="AGP2569" s="77"/>
      <c r="AGQ2569" s="77"/>
      <c r="AGR2569" s="77"/>
      <c r="AGS2569" s="77"/>
      <c r="AGT2569" s="77"/>
      <c r="AGU2569" s="77"/>
      <c r="AGV2569" s="77"/>
      <c r="AGW2569" s="77"/>
      <c r="AGX2569" s="77"/>
      <c r="AGY2569" s="77"/>
      <c r="AGZ2569" s="77"/>
      <c r="AHA2569" s="77"/>
      <c r="AHB2569" s="77"/>
      <c r="AHC2569" s="77"/>
      <c r="AHD2569" s="77"/>
      <c r="AHE2569" s="77"/>
      <c r="AHF2569" s="77"/>
      <c r="AHG2569" s="77"/>
      <c r="AHH2569" s="77"/>
      <c r="AHI2569" s="77"/>
      <c r="AHJ2569" s="77"/>
      <c r="AHK2569" s="77"/>
      <c r="AHL2569" s="77"/>
      <c r="AHM2569" s="77"/>
      <c r="AHN2569" s="77"/>
      <c r="AHO2569" s="77"/>
      <c r="AHP2569" s="77"/>
      <c r="AHQ2569" s="77"/>
      <c r="AHR2569" s="77"/>
      <c r="AHS2569" s="77"/>
      <c r="AHT2569" s="77"/>
      <c r="AHU2569" s="77"/>
      <c r="AHV2569" s="77"/>
      <c r="AHW2569" s="77"/>
      <c r="AHX2569" s="77"/>
      <c r="AHY2569" s="77"/>
      <c r="AHZ2569" s="77"/>
      <c r="AIA2569" s="77"/>
      <c r="AIB2569" s="77"/>
      <c r="AIC2569" s="77"/>
      <c r="AID2569" s="77"/>
      <c r="AIE2569" s="77"/>
      <c r="AIF2569" s="77"/>
      <c r="AIG2569" s="77"/>
      <c r="AIH2569" s="77"/>
      <c r="AII2569" s="77"/>
      <c r="AIJ2569" s="77"/>
      <c r="AIK2569" s="77"/>
      <c r="AIL2569" s="77"/>
      <c r="AIM2569" s="77"/>
      <c r="AIN2569" s="77"/>
      <c r="AIO2569" s="77"/>
      <c r="AIP2569" s="77"/>
      <c r="AIQ2569" s="77"/>
      <c r="AIR2569" s="77"/>
      <c r="AIS2569" s="77"/>
      <c r="AIT2569" s="77"/>
      <c r="AIU2569" s="77"/>
      <c r="AIV2569" s="77"/>
      <c r="AIW2569" s="77"/>
      <c r="AIX2569" s="77"/>
      <c r="AIY2569" s="77"/>
      <c r="AIZ2569" s="77"/>
      <c r="AJA2569" s="77"/>
      <c r="AJB2569" s="77"/>
      <c r="AJC2569" s="77"/>
      <c r="AJD2569" s="77"/>
      <c r="AJE2569" s="77"/>
      <c r="AJF2569" s="77"/>
      <c r="AJG2569" s="77"/>
      <c r="AJH2569" s="77"/>
      <c r="AJI2569" s="77"/>
      <c r="AJJ2569" s="77"/>
      <c r="AJK2569" s="77"/>
      <c r="AJL2569" s="77"/>
      <c r="AJM2569" s="77"/>
      <c r="AJN2569" s="77"/>
      <c r="AJO2569" s="77"/>
      <c r="AJP2569" s="77"/>
      <c r="AJQ2569" s="77"/>
      <c r="AJR2569" s="77"/>
      <c r="AJS2569" s="77"/>
      <c r="AJT2569" s="77"/>
      <c r="AJU2569" s="77"/>
      <c r="AJV2569" s="77"/>
      <c r="AJW2569" s="77"/>
      <c r="AJX2569" s="77"/>
      <c r="AJY2569" s="77"/>
      <c r="AJZ2569" s="77"/>
      <c r="AKA2569" s="77"/>
      <c r="AKB2569" s="77"/>
      <c r="AKC2569" s="77"/>
      <c r="AKD2569" s="77"/>
      <c r="AKE2569" s="77"/>
      <c r="AKF2569" s="77"/>
      <c r="AKG2569" s="77"/>
      <c r="AKH2569" s="77"/>
      <c r="AKI2569" s="77"/>
      <c r="AKJ2569" s="77"/>
      <c r="AKK2569" s="77"/>
      <c r="AKL2569" s="77"/>
      <c r="AKM2569" s="77"/>
      <c r="AKN2569" s="77"/>
      <c r="AKO2569" s="77"/>
      <c r="AKP2569" s="77"/>
      <c r="AKQ2569" s="77"/>
      <c r="AKR2569" s="77"/>
      <c r="AKS2569" s="77"/>
      <c r="AKT2569" s="77"/>
      <c r="AKU2569" s="77"/>
      <c r="AKV2569" s="77"/>
      <c r="AKW2569" s="77"/>
      <c r="AKX2569" s="77"/>
      <c r="AKY2569" s="77"/>
      <c r="AKZ2569" s="77"/>
      <c r="ALA2569" s="77"/>
      <c r="ALB2569" s="77"/>
      <c r="ALC2569" s="77"/>
      <c r="ALD2569" s="77"/>
      <c r="ALE2569" s="77"/>
      <c r="ALF2569" s="77"/>
      <c r="ALG2569" s="77"/>
      <c r="ALH2569" s="77"/>
      <c r="ALI2569" s="77"/>
      <c r="ALJ2569" s="77"/>
      <c r="ALK2569" s="77"/>
      <c r="ALL2569" s="77"/>
      <c r="ALM2569" s="77"/>
      <c r="ALN2569" s="77"/>
      <c r="ALO2569" s="77"/>
      <c r="ALP2569" s="77"/>
      <c r="ALQ2569" s="77"/>
      <c r="ALR2569" s="77"/>
      <c r="ALS2569" s="77"/>
      <c r="ALT2569" s="77"/>
      <c r="ALU2569" s="77"/>
      <c r="ALV2569" s="77"/>
      <c r="ALW2569" s="77"/>
      <c r="ALX2569" s="77"/>
      <c r="ALY2569" s="77"/>
      <c r="ALZ2569" s="77"/>
      <c r="AMA2569" s="77"/>
      <c r="AMB2569" s="77"/>
      <c r="AMC2569" s="77"/>
      <c r="AMD2569" s="77"/>
      <c r="AME2569" s="77"/>
      <c r="AMF2569" s="77"/>
      <c r="AMG2569" s="77"/>
      <c r="AMH2569" s="77"/>
      <c r="AMI2569" s="77"/>
      <c r="AMJ2569" s="77"/>
      <c r="AMK2569" s="77"/>
      <c r="AML2569" s="77"/>
      <c r="AMM2569" s="77"/>
      <c r="AMN2569" s="77"/>
      <c r="AMO2569" s="77"/>
      <c r="AMP2569" s="77"/>
      <c r="AMQ2569" s="77"/>
      <c r="AMR2569" s="77"/>
      <c r="AMS2569" s="77"/>
      <c r="AMT2569" s="77"/>
      <c r="AMU2569" s="77"/>
      <c r="AMV2569" s="77"/>
      <c r="AMW2569" s="77"/>
      <c r="AMX2569" s="77"/>
      <c r="AMY2569" s="77"/>
      <c r="AMZ2569" s="77"/>
      <c r="ANA2569" s="77"/>
      <c r="ANB2569" s="77"/>
      <c r="ANC2569" s="77"/>
      <c r="AND2569" s="77"/>
      <c r="ANE2569" s="77"/>
      <c r="ANF2569" s="77"/>
      <c r="ANG2569" s="77"/>
      <c r="ANH2569" s="77"/>
      <c r="ANI2569" s="77"/>
      <c r="ANJ2569" s="77"/>
      <c r="ANK2569" s="77"/>
      <c r="ANL2569" s="77"/>
      <c r="ANM2569" s="77"/>
      <c r="ANN2569" s="77"/>
      <c r="ANO2569" s="77"/>
      <c r="ANP2569" s="77"/>
      <c r="ANQ2569" s="77"/>
      <c r="ANR2569" s="77"/>
      <c r="ANS2569" s="77"/>
      <c r="ANT2569" s="77"/>
      <c r="ANU2569" s="77"/>
      <c r="ANV2569" s="77"/>
      <c r="ANW2569" s="77"/>
      <c r="ANX2569" s="77"/>
      <c r="ANY2569" s="77"/>
      <c r="ANZ2569" s="77"/>
      <c r="AOA2569" s="77"/>
      <c r="AOB2569" s="77"/>
      <c r="AOC2569" s="77"/>
      <c r="AOD2569" s="77"/>
      <c r="AOE2569" s="77"/>
      <c r="AOF2569" s="77"/>
      <c r="AOG2569" s="77"/>
      <c r="AOH2569" s="77"/>
      <c r="AOI2569" s="77"/>
      <c r="AOJ2569" s="77"/>
      <c r="AOK2569" s="77"/>
      <c r="AOL2569" s="77"/>
      <c r="AOM2569" s="77"/>
      <c r="AON2569" s="77"/>
      <c r="AOO2569" s="77"/>
      <c r="AOP2569" s="77"/>
      <c r="AOQ2569" s="77"/>
      <c r="AOR2569" s="77"/>
      <c r="AOS2569" s="77"/>
      <c r="AOT2569" s="77"/>
      <c r="AOU2569" s="77"/>
      <c r="AOV2569" s="77"/>
      <c r="AOW2569" s="77"/>
      <c r="AOX2569" s="77"/>
      <c r="AOY2569" s="77"/>
      <c r="AOZ2569" s="77"/>
      <c r="APA2569" s="77"/>
      <c r="APB2569" s="77"/>
      <c r="APC2569" s="77"/>
      <c r="APD2569" s="77"/>
      <c r="APE2569" s="77"/>
      <c r="APF2569" s="77"/>
      <c r="APG2569" s="77"/>
      <c r="APH2569" s="77"/>
      <c r="API2569" s="77"/>
      <c r="APJ2569" s="77"/>
      <c r="APK2569" s="77"/>
      <c r="APL2569" s="77"/>
      <c r="APM2569" s="77"/>
      <c r="APN2569" s="77"/>
      <c r="APO2569" s="77"/>
      <c r="APP2569" s="77"/>
      <c r="APQ2569" s="77"/>
      <c r="APR2569" s="77"/>
      <c r="APS2569" s="77"/>
      <c r="APT2569" s="77"/>
      <c r="APU2569" s="77"/>
      <c r="APV2569" s="77"/>
      <c r="APW2569" s="77"/>
      <c r="APX2569" s="77"/>
      <c r="APY2569" s="77"/>
      <c r="APZ2569" s="77"/>
      <c r="AQA2569" s="77"/>
      <c r="AQB2569" s="77"/>
      <c r="AQC2569" s="77"/>
      <c r="AQD2569" s="77"/>
      <c r="AQE2569" s="77"/>
      <c r="AQF2569" s="77"/>
      <c r="AQG2569" s="77"/>
      <c r="AQH2569" s="77"/>
      <c r="AQI2569" s="77"/>
      <c r="AQJ2569" s="77"/>
      <c r="AQK2569" s="77"/>
      <c r="AQL2569" s="77"/>
      <c r="AQM2569" s="77"/>
      <c r="AQN2569" s="77"/>
      <c r="AQO2569" s="77"/>
      <c r="AQP2569" s="77"/>
      <c r="AQQ2569" s="77"/>
      <c r="AQR2569" s="77"/>
      <c r="AQS2569" s="77"/>
      <c r="AQT2569" s="77"/>
      <c r="AQU2569" s="77"/>
      <c r="AQV2569" s="77"/>
      <c r="AQW2569" s="77"/>
      <c r="AQX2569" s="77"/>
      <c r="AQY2569" s="77"/>
      <c r="AQZ2569" s="77"/>
      <c r="ARA2569" s="77"/>
      <c r="ARB2569" s="77"/>
      <c r="ARC2569" s="77"/>
      <c r="ARD2569" s="77"/>
      <c r="ARE2569" s="77"/>
      <c r="ARF2569" s="77"/>
      <c r="ARG2569" s="77"/>
      <c r="ARH2569" s="77"/>
      <c r="ARI2569" s="77"/>
      <c r="ARJ2569" s="77"/>
      <c r="ARK2569" s="77"/>
      <c r="ARL2569" s="77"/>
      <c r="ARM2569" s="77"/>
      <c r="ARN2569" s="77"/>
      <c r="ARO2569" s="77"/>
      <c r="ARP2569" s="77"/>
      <c r="ARQ2569" s="77"/>
      <c r="ARR2569" s="77"/>
      <c r="ARS2569" s="77"/>
      <c r="ART2569" s="77"/>
      <c r="ARU2569" s="77"/>
      <c r="ARV2569" s="77"/>
      <c r="ARW2569" s="77"/>
      <c r="ARX2569" s="77"/>
      <c r="ARY2569" s="77"/>
      <c r="ARZ2569" s="77"/>
      <c r="ASA2569" s="77"/>
      <c r="ASB2569" s="77"/>
      <c r="ASC2569" s="77"/>
      <c r="ASD2569" s="77"/>
      <c r="ASE2569" s="77"/>
      <c r="ASF2569" s="77"/>
      <c r="ASG2569" s="77"/>
      <c r="ASH2569" s="77"/>
      <c r="ASI2569" s="77"/>
      <c r="ASJ2569" s="77"/>
      <c r="ASK2569" s="77"/>
      <c r="ASL2569" s="77"/>
      <c r="ASM2569" s="77"/>
      <c r="ASN2569" s="77"/>
      <c r="ASO2569" s="77"/>
      <c r="ASP2569" s="77"/>
      <c r="ASQ2569" s="77"/>
      <c r="ASR2569" s="77"/>
      <c r="ASS2569" s="77"/>
      <c r="AST2569" s="77"/>
      <c r="ASU2569" s="77"/>
      <c r="ASV2569" s="77"/>
      <c r="ASW2569" s="77"/>
      <c r="ASX2569" s="77"/>
      <c r="ASY2569" s="77"/>
      <c r="ASZ2569" s="77"/>
      <c r="ATA2569" s="77"/>
      <c r="ATB2569" s="77"/>
      <c r="ATC2569" s="77"/>
      <c r="ATD2569" s="77"/>
      <c r="ATE2569" s="77"/>
      <c r="ATF2569" s="77"/>
      <c r="ATG2569" s="77"/>
      <c r="ATH2569" s="77"/>
      <c r="ATI2569" s="77"/>
      <c r="ATJ2569" s="77"/>
      <c r="ATK2569" s="77"/>
      <c r="ATL2569" s="77"/>
      <c r="ATM2569" s="77"/>
      <c r="ATN2569" s="77"/>
      <c r="ATO2569" s="77"/>
      <c r="ATP2569" s="77"/>
      <c r="ATQ2569" s="77"/>
      <c r="ATR2569" s="77"/>
      <c r="ATS2569" s="77"/>
      <c r="ATT2569" s="77"/>
      <c r="ATU2569" s="77"/>
      <c r="ATV2569" s="77"/>
      <c r="ATW2569" s="77"/>
      <c r="ATX2569" s="77"/>
      <c r="ATY2569" s="77"/>
      <c r="ATZ2569" s="77"/>
      <c r="AUA2569" s="77"/>
      <c r="AUB2569" s="77"/>
      <c r="AUC2569" s="77"/>
      <c r="AUD2569" s="77"/>
      <c r="AUE2569" s="77"/>
      <c r="AUF2569" s="77"/>
      <c r="AUG2569" s="77"/>
      <c r="AUH2569" s="77"/>
      <c r="AUI2569" s="77"/>
      <c r="AUJ2569" s="77"/>
      <c r="AUK2569" s="77"/>
      <c r="AUL2569" s="77"/>
      <c r="AUM2569" s="77"/>
      <c r="AUN2569" s="77"/>
      <c r="AUO2569" s="77"/>
      <c r="AUP2569" s="77"/>
      <c r="AUQ2569" s="77"/>
      <c r="AUR2569" s="77"/>
      <c r="AUS2569" s="77"/>
      <c r="AUT2569" s="77"/>
      <c r="AUU2569" s="77"/>
      <c r="AUV2569" s="77"/>
      <c r="AUW2569" s="77"/>
      <c r="AUX2569" s="77"/>
      <c r="AUY2569" s="77"/>
      <c r="AUZ2569" s="77"/>
      <c r="AVA2569" s="77"/>
      <c r="AVB2569" s="77"/>
      <c r="AVC2569" s="77"/>
      <c r="AVD2569" s="77"/>
      <c r="AVE2569" s="77"/>
      <c r="AVF2569" s="77"/>
      <c r="AVG2569" s="77"/>
      <c r="AVH2569" s="77"/>
      <c r="AVI2569" s="77"/>
      <c r="AVJ2569" s="77"/>
      <c r="AVK2569" s="77"/>
      <c r="AVL2569" s="77"/>
      <c r="AVM2569" s="77"/>
      <c r="AVN2569" s="77"/>
      <c r="AVO2569" s="77"/>
      <c r="AVP2569" s="77"/>
      <c r="AVQ2569" s="77"/>
      <c r="AVR2569" s="77"/>
      <c r="AVS2569" s="77"/>
      <c r="AVT2569" s="77"/>
      <c r="AVU2569" s="77"/>
      <c r="AVV2569" s="77"/>
      <c r="AVW2569" s="77"/>
      <c r="AVX2569" s="77"/>
      <c r="AVY2569" s="77"/>
      <c r="AVZ2569" s="77"/>
      <c r="AWA2569" s="77"/>
      <c r="AWB2569" s="77"/>
      <c r="AWC2569" s="77"/>
      <c r="AWD2569" s="77"/>
      <c r="AWE2569" s="77"/>
      <c r="AWF2569" s="77"/>
      <c r="AWG2569" s="77"/>
      <c r="AWH2569" s="77"/>
      <c r="AWI2569" s="77"/>
      <c r="AWJ2569" s="77"/>
      <c r="AWK2569" s="77"/>
      <c r="AWL2569" s="77"/>
      <c r="AWM2569" s="77"/>
      <c r="AWN2569" s="77"/>
      <c r="AWO2569" s="77"/>
      <c r="AWP2569" s="77"/>
      <c r="AWQ2569" s="77"/>
      <c r="AWR2569" s="77"/>
      <c r="AWS2569" s="77"/>
      <c r="AWT2569" s="77"/>
      <c r="AWU2569" s="77"/>
      <c r="AWV2569" s="77"/>
      <c r="AWW2569" s="77"/>
      <c r="AWX2569" s="77"/>
      <c r="AWY2569" s="77"/>
      <c r="AWZ2569" s="77"/>
      <c r="AXA2569" s="77"/>
      <c r="AXB2569" s="77"/>
      <c r="AXC2569" s="77"/>
      <c r="AXD2569" s="77"/>
      <c r="AXE2569" s="77"/>
      <c r="AXF2569" s="77"/>
      <c r="AXG2569" s="77"/>
      <c r="AXH2569" s="77"/>
      <c r="AXI2569" s="77"/>
      <c r="AXJ2569" s="77"/>
      <c r="AXK2569" s="77"/>
      <c r="AXL2569" s="77"/>
      <c r="AXM2569" s="77"/>
      <c r="AXN2569" s="77"/>
      <c r="AXO2569" s="77"/>
      <c r="AXP2569" s="77"/>
      <c r="AXQ2569" s="77"/>
      <c r="AXR2569" s="77"/>
      <c r="AXS2569" s="77"/>
      <c r="AXT2569" s="77"/>
      <c r="AXU2569" s="77"/>
      <c r="AXV2569" s="77"/>
      <c r="AXW2569" s="77"/>
      <c r="AXX2569" s="77"/>
      <c r="AXY2569" s="77"/>
      <c r="AXZ2569" s="77"/>
      <c r="AYA2569" s="77"/>
      <c r="AYB2569" s="77"/>
      <c r="AYC2569" s="77"/>
      <c r="AYD2569" s="77"/>
      <c r="AYE2569" s="77"/>
      <c r="AYF2569" s="77"/>
      <c r="AYG2569" s="77"/>
      <c r="AYH2569" s="77"/>
      <c r="AYI2569" s="77"/>
      <c r="AYJ2569" s="77"/>
      <c r="AYK2569" s="77"/>
      <c r="AYL2569" s="77"/>
      <c r="AYM2569" s="77"/>
      <c r="AYN2569" s="77"/>
      <c r="AYO2569" s="77"/>
      <c r="AYP2569" s="77"/>
      <c r="AYQ2569" s="77"/>
      <c r="AYR2569" s="77"/>
      <c r="AYS2569" s="77"/>
      <c r="AYT2569" s="77"/>
      <c r="AYU2569" s="77"/>
      <c r="AYV2569" s="77"/>
      <c r="AYW2569" s="77"/>
      <c r="AYX2569" s="77"/>
      <c r="AYY2569" s="77"/>
      <c r="AYZ2569" s="77"/>
      <c r="AZA2569" s="77"/>
      <c r="AZB2569" s="77"/>
      <c r="AZC2569" s="77"/>
      <c r="AZD2569" s="77"/>
      <c r="AZE2569" s="77"/>
      <c r="AZF2569" s="77"/>
      <c r="AZG2569" s="77"/>
      <c r="AZH2569" s="77"/>
      <c r="AZI2569" s="77"/>
      <c r="AZJ2569" s="77"/>
      <c r="AZK2569" s="77"/>
      <c r="AZL2569" s="77"/>
      <c r="AZM2569" s="77"/>
      <c r="AZN2569" s="77"/>
      <c r="AZO2569" s="77"/>
      <c r="AZP2569" s="77"/>
      <c r="AZQ2569" s="77"/>
      <c r="AZR2569" s="77"/>
      <c r="AZS2569" s="77"/>
      <c r="AZT2569" s="77"/>
      <c r="AZU2569" s="77"/>
      <c r="AZV2569" s="77"/>
      <c r="AZW2569" s="77"/>
      <c r="AZX2569" s="77"/>
      <c r="AZY2569" s="77"/>
      <c r="AZZ2569" s="77"/>
      <c r="BAA2569" s="77"/>
      <c r="BAB2569" s="77"/>
      <c r="BAC2569" s="77"/>
      <c r="BAD2569" s="77"/>
      <c r="BAE2569" s="77"/>
      <c r="BAF2569" s="77"/>
      <c r="BAG2569" s="77"/>
      <c r="BAH2569" s="77"/>
      <c r="BAI2569" s="77"/>
      <c r="BAJ2569" s="77"/>
      <c r="BAK2569" s="77"/>
      <c r="BAL2569" s="77"/>
      <c r="BAM2569" s="77"/>
      <c r="BAN2569" s="77"/>
      <c r="BAO2569" s="77"/>
      <c r="BAP2569" s="77"/>
      <c r="BAQ2569" s="77"/>
      <c r="BAR2569" s="77"/>
      <c r="BAS2569" s="77"/>
      <c r="BAT2569" s="77"/>
      <c r="BAU2569" s="77"/>
      <c r="BAV2569" s="77"/>
      <c r="BAW2569" s="77"/>
      <c r="BAX2569" s="77"/>
      <c r="BAY2569" s="77"/>
      <c r="BAZ2569" s="77"/>
      <c r="BBA2569" s="77"/>
      <c r="BBB2569" s="77"/>
      <c r="BBC2569" s="77"/>
      <c r="BBD2569" s="77"/>
      <c r="BBE2569" s="77"/>
      <c r="BBF2569" s="77"/>
      <c r="BBG2569" s="77"/>
      <c r="BBH2569" s="77"/>
      <c r="BBI2569" s="77"/>
      <c r="BBJ2569" s="77"/>
      <c r="BBK2569" s="77"/>
      <c r="BBL2569" s="77"/>
      <c r="BBM2569" s="77"/>
      <c r="BBN2569" s="77"/>
      <c r="BBO2569" s="77"/>
      <c r="BBP2569" s="77"/>
      <c r="BBQ2569" s="77"/>
      <c r="BBR2569" s="77"/>
      <c r="BBS2569" s="77"/>
      <c r="BBT2569" s="77"/>
      <c r="BBU2569" s="77"/>
      <c r="BBV2569" s="77"/>
      <c r="BBW2569" s="77"/>
      <c r="BBX2569" s="77"/>
      <c r="BBY2569" s="77"/>
      <c r="BBZ2569" s="77"/>
      <c r="BCA2569" s="77"/>
      <c r="BCB2569" s="77"/>
      <c r="BCC2569" s="77"/>
      <c r="BCD2569" s="77"/>
      <c r="BCE2569" s="77"/>
      <c r="BCF2569" s="77"/>
      <c r="BCG2569" s="77"/>
      <c r="BCH2569" s="77"/>
      <c r="BCI2569" s="77"/>
      <c r="BCJ2569" s="77"/>
      <c r="BCK2569" s="77"/>
      <c r="BCL2569" s="77"/>
      <c r="BCM2569" s="77"/>
      <c r="BCN2569" s="77"/>
      <c r="BCO2569" s="77"/>
      <c r="BCP2569" s="77"/>
      <c r="BCQ2569" s="77"/>
      <c r="BCR2569" s="77"/>
      <c r="BCS2569" s="77"/>
      <c r="BCT2569" s="77"/>
      <c r="BCU2569" s="77"/>
      <c r="BCV2569" s="77"/>
      <c r="BCW2569" s="77"/>
      <c r="BCX2569" s="77"/>
      <c r="BCY2569" s="77"/>
      <c r="BCZ2569" s="77"/>
      <c r="BDA2569" s="77"/>
      <c r="BDB2569" s="77"/>
      <c r="BDC2569" s="77"/>
      <c r="BDD2569" s="77"/>
      <c r="BDE2569" s="77"/>
      <c r="BDF2569" s="77"/>
      <c r="BDG2569" s="77"/>
      <c r="BDH2569" s="77"/>
      <c r="BDI2569" s="77"/>
      <c r="BDJ2569" s="77"/>
      <c r="BDK2569" s="77"/>
      <c r="BDL2569" s="77"/>
      <c r="BDM2569" s="77"/>
      <c r="BDN2569" s="77"/>
      <c r="BDO2569" s="77"/>
      <c r="BDP2569" s="77"/>
      <c r="BDQ2569" s="77"/>
      <c r="BDR2569" s="77"/>
      <c r="BDS2569" s="77"/>
      <c r="BDT2569" s="77"/>
      <c r="BDU2569" s="77"/>
      <c r="BDV2569" s="77"/>
      <c r="BDW2569" s="77"/>
      <c r="BDX2569" s="77"/>
      <c r="BDY2569" s="77"/>
      <c r="BDZ2569" s="77"/>
      <c r="BEA2569" s="77"/>
      <c r="BEB2569" s="77"/>
      <c r="BEC2569" s="77"/>
      <c r="BED2569" s="77"/>
      <c r="BEE2569" s="77"/>
      <c r="BEF2569" s="77"/>
      <c r="BEG2569" s="77"/>
      <c r="BEH2569" s="77"/>
      <c r="BEI2569" s="77"/>
      <c r="BEJ2569" s="77"/>
      <c r="BEK2569" s="77"/>
      <c r="BEL2569" s="77"/>
      <c r="BEM2569" s="77"/>
      <c r="BEN2569" s="77"/>
      <c r="BEO2569" s="77"/>
      <c r="BEP2569" s="77"/>
      <c r="BEQ2569" s="77"/>
      <c r="BER2569" s="77"/>
      <c r="BES2569" s="77"/>
      <c r="BET2569" s="77"/>
      <c r="BEU2569" s="77"/>
      <c r="BEV2569" s="77"/>
      <c r="BEW2569" s="77"/>
      <c r="BEX2569" s="77"/>
      <c r="BEY2569" s="77"/>
      <c r="BEZ2569" s="77"/>
      <c r="BFA2569" s="77"/>
      <c r="BFB2569" s="77"/>
      <c r="BFC2569" s="77"/>
      <c r="BFD2569" s="77"/>
      <c r="BFE2569" s="77"/>
      <c r="BFF2569" s="77"/>
      <c r="BFG2569" s="77"/>
      <c r="BFH2569" s="77"/>
      <c r="BFI2569" s="77"/>
      <c r="BFJ2569" s="77"/>
      <c r="BFK2569" s="77"/>
      <c r="BFL2569" s="77"/>
      <c r="BFM2569" s="77"/>
      <c r="BFN2569" s="77"/>
      <c r="BFO2569" s="77"/>
      <c r="BFP2569" s="77"/>
      <c r="BFQ2569" s="77"/>
      <c r="BFR2569" s="77"/>
      <c r="BFS2569" s="77"/>
      <c r="BFT2569" s="77"/>
      <c r="BFU2569" s="77"/>
      <c r="BFV2569" s="77"/>
      <c r="BFW2569" s="77"/>
      <c r="BFX2569" s="77"/>
      <c r="BFY2569" s="77"/>
      <c r="BFZ2569" s="77"/>
      <c r="BGA2569" s="77"/>
      <c r="BGB2569" s="77"/>
      <c r="BGC2569" s="77"/>
      <c r="BGD2569" s="77"/>
      <c r="BGE2569" s="77"/>
      <c r="BGF2569" s="77"/>
      <c r="BGG2569" s="77"/>
      <c r="BGH2569" s="77"/>
      <c r="BGI2569" s="77"/>
      <c r="BGJ2569" s="77"/>
      <c r="BGK2569" s="77"/>
      <c r="BGL2569" s="77"/>
      <c r="BGM2569" s="77"/>
      <c r="BGN2569" s="77"/>
      <c r="BGO2569" s="77"/>
      <c r="BGP2569" s="77"/>
      <c r="BGQ2569" s="77"/>
      <c r="BGR2569" s="77"/>
      <c r="BGS2569" s="77"/>
      <c r="BGT2569" s="77"/>
      <c r="BGU2569" s="77"/>
      <c r="BGV2569" s="77"/>
      <c r="BGW2569" s="77"/>
      <c r="BGX2569" s="77"/>
      <c r="BGY2569" s="77"/>
      <c r="BGZ2569" s="77"/>
      <c r="BHA2569" s="77"/>
      <c r="BHB2569" s="77"/>
      <c r="BHC2569" s="77"/>
      <c r="BHD2569" s="77"/>
      <c r="BHE2569" s="77"/>
      <c r="BHF2569" s="77"/>
      <c r="BHG2569" s="77"/>
      <c r="BHH2569" s="77"/>
      <c r="BHI2569" s="77"/>
      <c r="BHJ2569" s="77"/>
      <c r="BHK2569" s="77"/>
      <c r="BHL2569" s="77"/>
      <c r="BHM2569" s="77"/>
      <c r="BHN2569" s="77"/>
      <c r="BHO2569" s="77"/>
      <c r="BHP2569" s="77"/>
      <c r="BHQ2569" s="77"/>
      <c r="BHR2569" s="77"/>
      <c r="BHS2569" s="77"/>
      <c r="BHT2569" s="77"/>
      <c r="BHU2569" s="77"/>
      <c r="BHV2569" s="77"/>
      <c r="BHW2569" s="77"/>
      <c r="BHX2569" s="77"/>
      <c r="BHY2569" s="77"/>
      <c r="BHZ2569" s="77"/>
      <c r="BIA2569" s="77"/>
      <c r="BIB2569" s="77"/>
      <c r="BIC2569" s="77"/>
      <c r="BID2569" s="77"/>
      <c r="BIE2569" s="77"/>
      <c r="BIF2569" s="77"/>
      <c r="BIG2569" s="77"/>
      <c r="BIH2569" s="77"/>
      <c r="BII2569" s="77"/>
      <c r="BIJ2569" s="77"/>
      <c r="BIK2569" s="77"/>
      <c r="BIL2569" s="77"/>
      <c r="BIM2569" s="77"/>
      <c r="BIN2569" s="77"/>
      <c r="BIO2569" s="77"/>
      <c r="BIP2569" s="77"/>
      <c r="BIQ2569" s="77"/>
      <c r="BIR2569" s="77"/>
      <c r="BIS2569" s="77"/>
      <c r="BIT2569" s="77"/>
      <c r="BIU2569" s="77"/>
      <c r="BIV2569" s="77"/>
      <c r="BIW2569" s="77"/>
      <c r="BIX2569" s="77"/>
      <c r="BIY2569" s="77"/>
      <c r="BIZ2569" s="77"/>
      <c r="BJA2569" s="77"/>
      <c r="BJB2569" s="77"/>
      <c r="BJC2569" s="77"/>
      <c r="BJD2569" s="77"/>
      <c r="BJE2569" s="77"/>
      <c r="BJF2569" s="77"/>
      <c r="BJG2569" s="77"/>
      <c r="BJH2569" s="77"/>
      <c r="BJI2569" s="77"/>
      <c r="BJJ2569" s="77"/>
      <c r="BJK2569" s="77"/>
      <c r="BJL2569" s="77"/>
      <c r="BJM2569" s="77"/>
      <c r="BJN2569" s="77"/>
      <c r="BJO2569" s="77"/>
      <c r="BJP2569" s="77"/>
      <c r="BJQ2569" s="77"/>
      <c r="BJR2569" s="77"/>
      <c r="BJS2569" s="77"/>
      <c r="BJT2569" s="77"/>
      <c r="BJU2569" s="77"/>
      <c r="BJV2569" s="77"/>
      <c r="BJW2569" s="77"/>
      <c r="BJX2569" s="77"/>
      <c r="BJY2569" s="77"/>
      <c r="BJZ2569" s="77"/>
      <c r="BKA2569" s="77"/>
      <c r="BKB2569" s="77"/>
      <c r="BKC2569" s="77"/>
      <c r="BKD2569" s="77"/>
      <c r="BKE2569" s="77"/>
      <c r="BKF2569" s="77"/>
      <c r="BKG2569" s="77"/>
      <c r="BKH2569" s="77"/>
      <c r="BKI2569" s="77"/>
      <c r="BKJ2569" s="77"/>
      <c r="BKK2569" s="77"/>
      <c r="BKL2569" s="77"/>
      <c r="BKM2569" s="77"/>
      <c r="BKN2569" s="77"/>
      <c r="BKO2569" s="77"/>
      <c r="BKP2569" s="77"/>
      <c r="BKQ2569" s="77"/>
      <c r="BKR2569" s="77"/>
      <c r="BKS2569" s="77"/>
      <c r="BKT2569" s="77"/>
      <c r="BKU2569" s="77"/>
      <c r="BKV2569" s="77"/>
      <c r="BKW2569" s="77"/>
      <c r="BKX2569" s="77"/>
      <c r="BKY2569" s="77"/>
      <c r="BKZ2569" s="77"/>
      <c r="BLA2569" s="77"/>
      <c r="BLB2569" s="77"/>
      <c r="BLC2569" s="77"/>
      <c r="BLD2569" s="77"/>
      <c r="BLE2569" s="77"/>
      <c r="BLF2569" s="77"/>
      <c r="BLG2569" s="77"/>
      <c r="BLH2569" s="77"/>
      <c r="BLI2569" s="77"/>
      <c r="BLJ2569" s="77"/>
      <c r="BLK2569" s="77"/>
      <c r="BLL2569" s="77"/>
      <c r="BLM2569" s="77"/>
      <c r="BLN2569" s="77"/>
      <c r="BLO2569" s="77"/>
      <c r="BLP2569" s="77"/>
      <c r="BLQ2569" s="77"/>
      <c r="BLR2569" s="77"/>
      <c r="BLS2569" s="77"/>
      <c r="BLT2569" s="77"/>
      <c r="BLU2569" s="77"/>
      <c r="BLV2569" s="77"/>
      <c r="BLW2569" s="77"/>
      <c r="BLX2569" s="77"/>
      <c r="BLY2569" s="77"/>
      <c r="BLZ2569" s="77"/>
      <c r="BMA2569" s="77"/>
      <c r="BMB2569" s="77"/>
      <c r="BMC2569" s="77"/>
      <c r="BMD2569" s="77"/>
      <c r="BME2569" s="77"/>
      <c r="BMF2569" s="77"/>
      <c r="BMG2569" s="77"/>
      <c r="BMH2569" s="77"/>
      <c r="BMI2569" s="77"/>
      <c r="BMJ2569" s="77"/>
      <c r="BMK2569" s="77"/>
      <c r="BML2569" s="77"/>
      <c r="BMM2569" s="77"/>
      <c r="BMN2569" s="77"/>
      <c r="BMO2569" s="77"/>
      <c r="BMP2569" s="77"/>
      <c r="BMQ2569" s="77"/>
      <c r="BMR2569" s="77"/>
      <c r="BMS2569" s="77"/>
      <c r="BMT2569" s="77"/>
      <c r="BMU2569" s="77"/>
      <c r="BMV2569" s="77"/>
      <c r="BMW2569" s="77"/>
      <c r="BMX2569" s="77"/>
      <c r="BMY2569" s="77"/>
      <c r="BMZ2569" s="77"/>
      <c r="BNA2569" s="77"/>
      <c r="BNB2569" s="77"/>
      <c r="BNC2569" s="77"/>
      <c r="BND2569" s="77"/>
      <c r="BNE2569" s="77"/>
      <c r="BNF2569" s="77"/>
      <c r="BNG2569" s="77"/>
      <c r="BNH2569" s="77"/>
      <c r="BNI2569" s="77"/>
      <c r="BNJ2569" s="77"/>
      <c r="BNK2569" s="77"/>
      <c r="BNL2569" s="77"/>
      <c r="BNM2569" s="77"/>
      <c r="BNN2569" s="77"/>
      <c r="BNO2569" s="77"/>
      <c r="BNP2569" s="77"/>
      <c r="BNQ2569" s="77"/>
      <c r="BNR2569" s="77"/>
      <c r="BNS2569" s="77"/>
      <c r="BNT2569" s="77"/>
      <c r="BNU2569" s="77"/>
      <c r="BNV2569" s="77"/>
      <c r="BNW2569" s="77"/>
      <c r="BNX2569" s="77"/>
      <c r="BNY2569" s="77"/>
      <c r="BNZ2569" s="77"/>
      <c r="BOA2569" s="77"/>
      <c r="BOB2569" s="77"/>
      <c r="BOC2569" s="77"/>
      <c r="BOD2569" s="77"/>
      <c r="BOE2569" s="77"/>
      <c r="BOF2569" s="77"/>
      <c r="BOG2569" s="77"/>
      <c r="BOH2569" s="77"/>
      <c r="BOI2569" s="77"/>
      <c r="BOJ2569" s="77"/>
      <c r="BOK2569" s="77"/>
      <c r="BOL2569" s="77"/>
      <c r="BOM2569" s="77"/>
      <c r="BON2569" s="77"/>
      <c r="BOO2569" s="77"/>
      <c r="BOP2569" s="77"/>
      <c r="BOQ2569" s="77"/>
      <c r="BOR2569" s="77"/>
      <c r="BOS2569" s="77"/>
      <c r="BOT2569" s="77"/>
      <c r="BOU2569" s="77"/>
      <c r="BOV2569" s="77"/>
      <c r="BOW2569" s="77"/>
      <c r="BOX2569" s="77"/>
      <c r="BOY2569" s="77"/>
      <c r="BOZ2569" s="77"/>
      <c r="BPA2569" s="77"/>
      <c r="BPB2569" s="77"/>
      <c r="BPC2569" s="77"/>
      <c r="BPD2569" s="77"/>
      <c r="BPE2569" s="77"/>
      <c r="BPF2569" s="77"/>
      <c r="BPG2569" s="77"/>
      <c r="BPH2569" s="77"/>
      <c r="BPI2569" s="77"/>
      <c r="BPJ2569" s="77"/>
      <c r="BPK2569" s="77"/>
      <c r="BPL2569" s="77"/>
      <c r="BPM2569" s="77"/>
      <c r="BPN2569" s="77"/>
      <c r="BPO2569" s="77"/>
      <c r="BPP2569" s="77"/>
      <c r="BPQ2569" s="77"/>
      <c r="BPR2569" s="77"/>
      <c r="BPS2569" s="77"/>
      <c r="BPT2569" s="77"/>
      <c r="BPU2569" s="77"/>
      <c r="BPV2569" s="77"/>
      <c r="BPW2569" s="77"/>
      <c r="BPX2569" s="77"/>
      <c r="BPY2569" s="77"/>
      <c r="BPZ2569" s="77"/>
      <c r="BQA2569" s="77"/>
      <c r="BQB2569" s="77"/>
      <c r="BQC2569" s="77"/>
      <c r="BQD2569" s="77"/>
      <c r="BQE2569" s="77"/>
      <c r="BQF2569" s="77"/>
      <c r="BQG2569" s="77"/>
      <c r="BQH2569" s="77"/>
      <c r="BQI2569" s="77"/>
      <c r="BQJ2569" s="77"/>
      <c r="BQK2569" s="77"/>
      <c r="BQL2569" s="77"/>
      <c r="BQM2569" s="77"/>
      <c r="BQN2569" s="77"/>
      <c r="BQO2569" s="77"/>
      <c r="BQP2569" s="77"/>
      <c r="BQQ2569" s="77"/>
      <c r="BQR2569" s="77"/>
      <c r="BQS2569" s="77"/>
      <c r="BQT2569" s="77"/>
      <c r="BQU2569" s="77"/>
      <c r="BQV2569" s="77"/>
      <c r="BQW2569" s="77"/>
      <c r="BQX2569" s="77"/>
      <c r="BQY2569" s="77"/>
      <c r="BQZ2569" s="77"/>
      <c r="BRA2569" s="77"/>
      <c r="BRB2569" s="77"/>
      <c r="BRC2569" s="77"/>
      <c r="BRD2569" s="77"/>
      <c r="BRE2569" s="77"/>
      <c r="BRF2569" s="77"/>
      <c r="BRG2569" s="77"/>
      <c r="BRH2569" s="77"/>
      <c r="BRI2569" s="77"/>
      <c r="BRJ2569" s="77"/>
      <c r="BRK2569" s="77"/>
      <c r="BRL2569" s="77"/>
      <c r="BRM2569" s="77"/>
      <c r="BRN2569" s="77"/>
      <c r="BRO2569" s="77"/>
      <c r="BRP2569" s="77"/>
      <c r="BRQ2569" s="77"/>
      <c r="BRR2569" s="77"/>
      <c r="BRS2569" s="77"/>
      <c r="BRT2569" s="77"/>
      <c r="BRU2569" s="77"/>
      <c r="BRV2569" s="77"/>
      <c r="BRW2569" s="77"/>
      <c r="BRX2569" s="77"/>
      <c r="BRY2569" s="77"/>
      <c r="BRZ2569" s="77"/>
      <c r="BSA2569" s="77"/>
      <c r="BSB2569" s="77"/>
      <c r="BSC2569" s="77"/>
      <c r="BSD2569" s="77"/>
      <c r="BSE2569" s="77"/>
      <c r="BSF2569" s="77"/>
      <c r="BSG2569" s="77"/>
      <c r="BSH2569" s="77"/>
      <c r="BSI2569" s="77"/>
      <c r="BSJ2569" s="77"/>
      <c r="BSK2569" s="77"/>
      <c r="BSL2569" s="77"/>
      <c r="BSM2569" s="77"/>
      <c r="BSN2569" s="77"/>
      <c r="BSO2569" s="77"/>
      <c r="BSP2569" s="77"/>
      <c r="BSQ2569" s="77"/>
      <c r="BSR2569" s="77"/>
      <c r="BSS2569" s="77"/>
      <c r="BST2569" s="77"/>
      <c r="BSU2569" s="77"/>
      <c r="BSV2569" s="77"/>
      <c r="BSW2569" s="77"/>
      <c r="BSX2569" s="77"/>
      <c r="BSY2569" s="77"/>
      <c r="BSZ2569" s="77"/>
      <c r="BTA2569" s="77"/>
      <c r="BTB2569" s="77"/>
      <c r="BTC2569" s="77"/>
      <c r="BTD2569" s="77"/>
      <c r="BTE2569" s="77"/>
      <c r="BTF2569" s="77"/>
      <c r="BTG2569" s="77"/>
      <c r="BTH2569" s="77"/>
      <c r="BTI2569" s="77"/>
      <c r="BTJ2569" s="77"/>
      <c r="BTK2569" s="77"/>
      <c r="BTL2569" s="77"/>
      <c r="BTM2569" s="77"/>
      <c r="BTN2569" s="77"/>
      <c r="BTO2569" s="77"/>
      <c r="BTP2569" s="77"/>
      <c r="BTQ2569" s="77"/>
      <c r="BTR2569" s="77"/>
      <c r="BTS2569" s="77"/>
      <c r="BTT2569" s="77"/>
      <c r="BTU2569" s="77"/>
      <c r="BTV2569" s="77"/>
      <c r="BTW2569" s="77"/>
      <c r="BTX2569" s="77"/>
      <c r="BTY2569" s="77"/>
      <c r="BTZ2569" s="77"/>
      <c r="BUA2569" s="77"/>
      <c r="BUB2569" s="77"/>
      <c r="BUC2569" s="77"/>
      <c r="BUD2569" s="77"/>
      <c r="BUE2569" s="77"/>
      <c r="BUF2569" s="77"/>
      <c r="BUG2569" s="77"/>
      <c r="BUH2569" s="77"/>
      <c r="BUI2569" s="77"/>
      <c r="BUJ2569" s="77"/>
      <c r="BUK2569" s="77"/>
      <c r="BUL2569" s="77"/>
      <c r="BUM2569" s="77"/>
      <c r="BUN2569" s="77"/>
      <c r="BUO2569" s="77"/>
      <c r="BUP2569" s="77"/>
      <c r="BUQ2569" s="77"/>
      <c r="BUR2569" s="77"/>
      <c r="BUS2569" s="77"/>
      <c r="BUT2569" s="77"/>
      <c r="BUU2569" s="77"/>
      <c r="BUV2569" s="77"/>
      <c r="BUW2569" s="77"/>
      <c r="BUX2569" s="77"/>
      <c r="BUY2569" s="77"/>
      <c r="BUZ2569" s="77"/>
      <c r="BVA2569" s="77"/>
      <c r="BVB2569" s="77"/>
      <c r="BVC2569" s="77"/>
      <c r="BVD2569" s="77"/>
      <c r="BVE2569" s="77"/>
      <c r="BVF2569" s="77"/>
      <c r="BVG2569" s="77"/>
      <c r="BVH2569" s="77"/>
      <c r="BVI2569" s="77"/>
      <c r="BVJ2569" s="77"/>
      <c r="BVK2569" s="77"/>
      <c r="BVL2569" s="77"/>
      <c r="BVM2569" s="77"/>
      <c r="BVN2569" s="77"/>
      <c r="BVO2569" s="77"/>
      <c r="BVP2569" s="77"/>
      <c r="BVQ2569" s="77"/>
      <c r="BVR2569" s="77"/>
      <c r="BVS2569" s="77"/>
      <c r="BVT2569" s="77"/>
      <c r="BVU2569" s="77"/>
      <c r="BVV2569" s="77"/>
      <c r="BVW2569" s="77"/>
      <c r="BVX2569" s="77"/>
      <c r="BVY2569" s="77"/>
      <c r="BVZ2569" s="77"/>
      <c r="BWA2569" s="77"/>
      <c r="BWB2569" s="77"/>
      <c r="BWC2569" s="77"/>
      <c r="BWD2569" s="77"/>
      <c r="BWE2569" s="77"/>
      <c r="BWF2569" s="77"/>
      <c r="BWG2569" s="77"/>
      <c r="BWH2569" s="77"/>
      <c r="BWI2569" s="77"/>
      <c r="BWJ2569" s="77"/>
      <c r="BWK2569" s="77"/>
      <c r="BWL2569" s="77"/>
      <c r="BWM2569" s="77"/>
      <c r="BWN2569" s="77"/>
      <c r="BWO2569" s="77"/>
      <c r="BWP2569" s="77"/>
      <c r="BWQ2569" s="77"/>
      <c r="BWR2569" s="77"/>
      <c r="BWS2569" s="77"/>
      <c r="BWT2569" s="77"/>
      <c r="BWU2569" s="77"/>
      <c r="BWV2569" s="77"/>
      <c r="BWW2569" s="77"/>
      <c r="BWX2569" s="77"/>
      <c r="BWY2569" s="77"/>
      <c r="BWZ2569" s="77"/>
      <c r="BXA2569" s="77"/>
      <c r="BXB2569" s="77"/>
      <c r="BXC2569" s="77"/>
      <c r="BXD2569" s="77"/>
      <c r="BXE2569" s="77"/>
      <c r="BXF2569" s="77"/>
      <c r="BXG2569" s="77"/>
      <c r="BXH2569" s="77"/>
      <c r="BXI2569" s="77"/>
      <c r="BXJ2569" s="77"/>
      <c r="BXK2569" s="77"/>
      <c r="BXL2569" s="77"/>
      <c r="BXM2569" s="77"/>
      <c r="BXN2569" s="77"/>
      <c r="BXO2569" s="77"/>
      <c r="BXP2569" s="77"/>
      <c r="BXQ2569" s="77"/>
      <c r="BXR2569" s="77"/>
      <c r="BXS2569" s="77"/>
      <c r="BXT2569" s="77"/>
      <c r="BXU2569" s="77"/>
      <c r="BXV2569" s="77"/>
      <c r="BXW2569" s="77"/>
      <c r="BXX2569" s="77"/>
      <c r="BXY2569" s="77"/>
      <c r="BXZ2569" s="77"/>
      <c r="BYA2569" s="77"/>
      <c r="BYB2569" s="77"/>
      <c r="BYC2569" s="77"/>
      <c r="BYD2569" s="77"/>
      <c r="BYE2569" s="77"/>
      <c r="BYF2569" s="77"/>
      <c r="BYG2569" s="77"/>
      <c r="BYH2569" s="77"/>
      <c r="BYI2569" s="77"/>
      <c r="BYJ2569" s="77"/>
      <c r="BYK2569" s="77"/>
      <c r="BYL2569" s="77"/>
      <c r="BYM2569" s="77"/>
      <c r="BYN2569" s="77"/>
      <c r="BYO2569" s="77"/>
      <c r="BYP2569" s="77"/>
      <c r="BYQ2569" s="77"/>
      <c r="BYR2569" s="77"/>
      <c r="BYS2569" s="77"/>
      <c r="BYT2569" s="77"/>
      <c r="BYU2569" s="77"/>
      <c r="BYV2569" s="77"/>
      <c r="BYW2569" s="77"/>
      <c r="BYX2569" s="77"/>
      <c r="BYY2569" s="77"/>
      <c r="BYZ2569" s="77"/>
      <c r="BZA2569" s="77"/>
      <c r="BZB2569" s="77"/>
      <c r="BZC2569" s="77"/>
      <c r="BZD2569" s="77"/>
      <c r="BZE2569" s="77"/>
      <c r="BZF2569" s="77"/>
      <c r="BZG2569" s="77"/>
      <c r="BZH2569" s="77"/>
      <c r="BZI2569" s="77"/>
      <c r="BZJ2569" s="77"/>
      <c r="BZK2569" s="77"/>
      <c r="BZL2569" s="77"/>
      <c r="BZM2569" s="77"/>
      <c r="BZN2569" s="77"/>
      <c r="BZO2569" s="77"/>
      <c r="BZP2569" s="77"/>
      <c r="BZQ2569" s="77"/>
      <c r="BZR2569" s="77"/>
      <c r="BZS2569" s="77"/>
      <c r="BZT2569" s="77"/>
      <c r="BZU2569" s="77"/>
      <c r="BZV2569" s="77"/>
      <c r="BZW2569" s="77"/>
      <c r="BZX2569" s="77"/>
      <c r="BZY2569" s="77"/>
      <c r="BZZ2569" s="77"/>
      <c r="CAA2569" s="77"/>
      <c r="CAB2569" s="77"/>
      <c r="CAC2569" s="77"/>
      <c r="CAD2569" s="77"/>
      <c r="CAE2569" s="77"/>
      <c r="CAF2569" s="77"/>
      <c r="CAG2569" s="77"/>
      <c r="CAH2569" s="77"/>
      <c r="CAI2569" s="77"/>
      <c r="CAJ2569" s="77"/>
      <c r="CAK2569" s="77"/>
      <c r="CAL2569" s="77"/>
      <c r="CAM2569" s="77"/>
      <c r="CAN2569" s="77"/>
      <c r="CAO2569" s="77"/>
      <c r="CAP2569" s="77"/>
      <c r="CAQ2569" s="77"/>
      <c r="CAR2569" s="77"/>
      <c r="CAS2569" s="77"/>
      <c r="CAT2569" s="77"/>
      <c r="CAU2569" s="77"/>
      <c r="CAV2569" s="77"/>
      <c r="CAW2569" s="77"/>
      <c r="CAX2569" s="77"/>
      <c r="CAY2569" s="77"/>
      <c r="CAZ2569" s="77"/>
      <c r="CBA2569" s="77"/>
      <c r="CBB2569" s="77"/>
      <c r="CBC2569" s="77"/>
      <c r="CBD2569" s="77"/>
      <c r="CBE2569" s="77"/>
      <c r="CBF2569" s="77"/>
      <c r="CBG2569" s="77"/>
      <c r="CBH2569" s="77"/>
      <c r="CBI2569" s="77"/>
      <c r="CBJ2569" s="77"/>
      <c r="CBK2569" s="77"/>
      <c r="CBL2569" s="77"/>
      <c r="CBM2569" s="77"/>
      <c r="CBN2569" s="77"/>
      <c r="CBO2569" s="77"/>
      <c r="CBP2569" s="77"/>
      <c r="CBQ2569" s="77"/>
      <c r="CBR2569" s="77"/>
      <c r="CBS2569" s="77"/>
      <c r="CBT2569" s="77"/>
      <c r="CBU2569" s="77"/>
      <c r="CBV2569" s="77"/>
      <c r="CBW2569" s="77"/>
      <c r="CBX2569" s="77"/>
      <c r="CBY2569" s="77"/>
      <c r="CBZ2569" s="77"/>
      <c r="CCA2569" s="77"/>
      <c r="CCB2569" s="77"/>
      <c r="CCC2569" s="77"/>
      <c r="CCD2569" s="77"/>
      <c r="CCE2569" s="77"/>
      <c r="CCF2569" s="77"/>
      <c r="CCG2569" s="77"/>
      <c r="CCH2569" s="77"/>
      <c r="CCI2569" s="77"/>
      <c r="CCJ2569" s="77"/>
      <c r="CCK2569" s="77"/>
      <c r="CCL2569" s="77"/>
      <c r="CCM2569" s="77"/>
      <c r="CCN2569" s="77"/>
      <c r="CCO2569" s="77"/>
      <c r="CCP2569" s="77"/>
      <c r="CCQ2569" s="77"/>
      <c r="CCR2569" s="77"/>
      <c r="CCS2569" s="77"/>
      <c r="CCT2569" s="77"/>
      <c r="CCU2569" s="77"/>
      <c r="CCV2569" s="77"/>
      <c r="CCW2569" s="77"/>
      <c r="CCX2569" s="77"/>
      <c r="CCY2569" s="77"/>
      <c r="CCZ2569" s="77"/>
      <c r="CDA2569" s="77"/>
      <c r="CDB2569" s="77"/>
      <c r="CDC2569" s="77"/>
      <c r="CDD2569" s="77"/>
      <c r="CDE2569" s="77"/>
      <c r="CDF2569" s="77"/>
      <c r="CDG2569" s="77"/>
      <c r="CDH2569" s="77"/>
      <c r="CDI2569" s="77"/>
      <c r="CDJ2569" s="77"/>
      <c r="CDK2569" s="77"/>
      <c r="CDL2569" s="77"/>
      <c r="CDM2569" s="77"/>
      <c r="CDN2569" s="77"/>
      <c r="CDO2569" s="77"/>
      <c r="CDP2569" s="77"/>
      <c r="CDQ2569" s="77"/>
      <c r="CDR2569" s="77"/>
      <c r="CDS2569" s="77"/>
      <c r="CDT2569" s="77"/>
      <c r="CDU2569" s="77"/>
      <c r="CDV2569" s="77"/>
      <c r="CDW2569" s="77"/>
      <c r="CDX2569" s="77"/>
      <c r="CDY2569" s="77"/>
      <c r="CDZ2569" s="77"/>
      <c r="CEA2569" s="77"/>
      <c r="CEB2569" s="77"/>
      <c r="CEC2569" s="77"/>
      <c r="CED2569" s="77"/>
      <c r="CEE2569" s="77"/>
      <c r="CEF2569" s="77"/>
      <c r="CEG2569" s="77"/>
      <c r="CEH2569" s="77"/>
      <c r="CEI2569" s="77"/>
      <c r="CEJ2569" s="77"/>
      <c r="CEK2569" s="77"/>
      <c r="CEL2569" s="77"/>
      <c r="CEM2569" s="77"/>
      <c r="CEN2569" s="77"/>
      <c r="CEO2569" s="77"/>
      <c r="CEP2569" s="77"/>
      <c r="CEQ2569" s="77"/>
      <c r="CER2569" s="77"/>
      <c r="CES2569" s="77"/>
      <c r="CET2569" s="77"/>
      <c r="CEU2569" s="77"/>
      <c r="CEV2569" s="77"/>
      <c r="CEW2569" s="77"/>
      <c r="CEX2569" s="77"/>
      <c r="CEY2569" s="77"/>
      <c r="CEZ2569" s="77"/>
      <c r="CFA2569" s="77"/>
      <c r="CFB2569" s="77"/>
      <c r="CFC2569" s="77"/>
      <c r="CFD2569" s="77"/>
      <c r="CFE2569" s="77"/>
      <c r="CFF2569" s="77"/>
      <c r="CFG2569" s="77"/>
      <c r="CFH2569" s="77"/>
      <c r="CFI2569" s="77"/>
      <c r="CFJ2569" s="77"/>
      <c r="CFK2569" s="77"/>
      <c r="CFL2569" s="77"/>
      <c r="CFM2569" s="77"/>
      <c r="CFN2569" s="77"/>
      <c r="CFO2569" s="77"/>
      <c r="CFP2569" s="77"/>
      <c r="CFQ2569" s="77"/>
      <c r="CFR2569" s="77"/>
      <c r="CFS2569" s="77"/>
      <c r="CFT2569" s="77"/>
      <c r="CFU2569" s="77"/>
      <c r="CFV2569" s="77"/>
      <c r="CFW2569" s="77"/>
      <c r="CFX2569" s="77"/>
      <c r="CFY2569" s="77"/>
      <c r="CFZ2569" s="77"/>
      <c r="CGA2569" s="77"/>
      <c r="CGB2569" s="77"/>
      <c r="CGC2569" s="77"/>
      <c r="CGD2569" s="77"/>
      <c r="CGE2569" s="77"/>
      <c r="CGF2569" s="77"/>
      <c r="CGG2569" s="77"/>
      <c r="CGH2569" s="77"/>
      <c r="CGI2569" s="77"/>
      <c r="CGJ2569" s="77"/>
      <c r="CGK2569" s="77"/>
      <c r="CGL2569" s="77"/>
      <c r="CGM2569" s="77"/>
      <c r="CGN2569" s="77"/>
      <c r="CGO2569" s="77"/>
      <c r="CGP2569" s="77"/>
      <c r="CGQ2569" s="77"/>
      <c r="CGR2569" s="77"/>
      <c r="CGS2569" s="77"/>
      <c r="CGT2569" s="77"/>
      <c r="CGU2569" s="77"/>
      <c r="CGV2569" s="77"/>
      <c r="CGW2569" s="77"/>
      <c r="CGX2569" s="77"/>
      <c r="CGY2569" s="77"/>
      <c r="CGZ2569" s="77"/>
      <c r="CHA2569" s="77"/>
      <c r="CHB2569" s="77"/>
      <c r="CHC2569" s="77"/>
      <c r="CHD2569" s="77"/>
      <c r="CHE2569" s="77"/>
      <c r="CHF2569" s="77"/>
      <c r="CHG2569" s="77"/>
      <c r="CHH2569" s="77"/>
      <c r="CHI2569" s="77"/>
      <c r="CHJ2569" s="77"/>
      <c r="CHK2569" s="77"/>
      <c r="CHL2569" s="77"/>
      <c r="CHM2569" s="77"/>
      <c r="CHN2569" s="77"/>
      <c r="CHO2569" s="77"/>
      <c r="CHP2569" s="77"/>
      <c r="CHQ2569" s="77"/>
      <c r="CHR2569" s="77"/>
      <c r="CHS2569" s="77"/>
      <c r="CHT2569" s="77"/>
      <c r="CHU2569" s="77"/>
      <c r="CHV2569" s="77"/>
      <c r="CHW2569" s="77"/>
      <c r="CHX2569" s="77"/>
      <c r="CHY2569" s="77"/>
      <c r="CHZ2569" s="77"/>
      <c r="CIA2569" s="77"/>
      <c r="CIB2569" s="77"/>
      <c r="CIC2569" s="77"/>
      <c r="CID2569" s="77"/>
      <c r="CIE2569" s="77"/>
      <c r="CIF2569" s="77"/>
      <c r="CIG2569" s="77"/>
      <c r="CIH2569" s="77"/>
      <c r="CII2569" s="77"/>
      <c r="CIJ2569" s="77"/>
      <c r="CIK2569" s="77"/>
      <c r="CIL2569" s="77"/>
      <c r="CIM2569" s="77"/>
      <c r="CIN2569" s="77"/>
      <c r="CIO2569" s="77"/>
      <c r="CIP2569" s="77"/>
      <c r="CIQ2569" s="77"/>
      <c r="CIR2569" s="77"/>
      <c r="CIS2569" s="77"/>
      <c r="CIT2569" s="77"/>
      <c r="CIU2569" s="77"/>
      <c r="CIV2569" s="77"/>
      <c r="CIW2569" s="77"/>
      <c r="CIX2569" s="77"/>
      <c r="CIY2569" s="77"/>
      <c r="CIZ2569" s="77"/>
      <c r="CJA2569" s="77"/>
      <c r="CJB2569" s="77"/>
      <c r="CJC2569" s="77"/>
      <c r="CJD2569" s="77"/>
      <c r="CJE2569" s="77"/>
      <c r="CJF2569" s="77"/>
      <c r="CJG2569" s="77"/>
      <c r="CJH2569" s="77"/>
      <c r="CJI2569" s="77"/>
      <c r="CJJ2569" s="77"/>
      <c r="CJK2569" s="77"/>
      <c r="CJL2569" s="77"/>
      <c r="CJM2569" s="77"/>
      <c r="CJN2569" s="77"/>
      <c r="CJO2569" s="77"/>
      <c r="CJP2569" s="77"/>
      <c r="CJQ2569" s="77"/>
      <c r="CJR2569" s="77"/>
      <c r="CJS2569" s="77"/>
      <c r="CJT2569" s="77"/>
      <c r="CJU2569" s="77"/>
      <c r="CJV2569" s="77"/>
      <c r="CJW2569" s="77"/>
      <c r="CJX2569" s="77"/>
      <c r="CJY2569" s="77"/>
      <c r="CJZ2569" s="77"/>
      <c r="CKA2569" s="77"/>
      <c r="CKB2569" s="77"/>
      <c r="CKC2569" s="77"/>
      <c r="CKD2569" s="77"/>
      <c r="CKE2569" s="77"/>
      <c r="CKF2569" s="77"/>
      <c r="CKG2569" s="77"/>
      <c r="CKH2569" s="77"/>
      <c r="CKI2569" s="77"/>
      <c r="CKJ2569" s="77"/>
      <c r="CKK2569" s="77"/>
      <c r="CKL2569" s="77"/>
      <c r="CKM2569" s="77"/>
      <c r="CKN2569" s="77"/>
      <c r="CKO2569" s="77"/>
      <c r="CKP2569" s="77"/>
      <c r="CKQ2569" s="77"/>
      <c r="CKR2569" s="77"/>
      <c r="CKS2569" s="77"/>
      <c r="CKT2569" s="77"/>
      <c r="CKU2569" s="77"/>
      <c r="CKV2569" s="77"/>
      <c r="CKW2569" s="77"/>
      <c r="CKX2569" s="77"/>
      <c r="CKY2569" s="77"/>
      <c r="CKZ2569" s="77"/>
      <c r="CLA2569" s="77"/>
      <c r="CLB2569" s="77"/>
      <c r="CLC2569" s="77"/>
      <c r="CLD2569" s="77"/>
      <c r="CLE2569" s="77"/>
      <c r="CLF2569" s="77"/>
      <c r="CLG2569" s="77"/>
      <c r="CLH2569" s="77"/>
      <c r="CLI2569" s="77"/>
      <c r="CLJ2569" s="77"/>
      <c r="CLK2569" s="77"/>
      <c r="CLL2569" s="77"/>
      <c r="CLM2569" s="77"/>
      <c r="CLN2569" s="77"/>
      <c r="CLO2569" s="77"/>
      <c r="CLP2569" s="77"/>
      <c r="CLQ2569" s="77"/>
      <c r="CLR2569" s="77"/>
      <c r="CLS2569" s="77"/>
      <c r="CLT2569" s="77"/>
      <c r="CLU2569" s="77"/>
      <c r="CLV2569" s="77"/>
      <c r="CLW2569" s="77"/>
      <c r="CLX2569" s="77"/>
      <c r="CLY2569" s="77"/>
      <c r="CLZ2569" s="77"/>
      <c r="CMA2569" s="77"/>
      <c r="CMB2569" s="77"/>
      <c r="CMC2569" s="77"/>
      <c r="CMD2569" s="77"/>
      <c r="CME2569" s="77"/>
      <c r="CMF2569" s="77"/>
      <c r="CMG2569" s="77"/>
      <c r="CMH2569" s="77"/>
      <c r="CMI2569" s="77"/>
      <c r="CMJ2569" s="77"/>
      <c r="CMK2569" s="77"/>
      <c r="CML2569" s="77"/>
      <c r="CMM2569" s="77"/>
      <c r="CMN2569" s="77"/>
      <c r="CMO2569" s="77"/>
      <c r="CMP2569" s="77"/>
      <c r="CMQ2569" s="77"/>
      <c r="CMR2569" s="77"/>
      <c r="CMS2569" s="77"/>
      <c r="CMT2569" s="77"/>
      <c r="CMU2569" s="77"/>
      <c r="CMV2569" s="77"/>
      <c r="CMW2569" s="77"/>
      <c r="CMX2569" s="77"/>
      <c r="CMY2569" s="77"/>
      <c r="CMZ2569" s="77"/>
      <c r="CNA2569" s="77"/>
      <c r="CNB2569" s="77"/>
      <c r="CNC2569" s="77"/>
      <c r="CND2569" s="77"/>
      <c r="CNE2569" s="77"/>
      <c r="CNF2569" s="77"/>
      <c r="CNG2569" s="77"/>
      <c r="CNH2569" s="77"/>
      <c r="CNI2569" s="77"/>
      <c r="CNJ2569" s="77"/>
      <c r="CNK2569" s="77"/>
      <c r="CNL2569" s="77"/>
      <c r="CNM2569" s="77"/>
      <c r="CNN2569" s="77"/>
      <c r="CNO2569" s="77"/>
      <c r="CNP2569" s="77"/>
      <c r="CNQ2569" s="77"/>
      <c r="CNR2569" s="77"/>
      <c r="CNS2569" s="77"/>
      <c r="CNT2569" s="77"/>
      <c r="CNU2569" s="77"/>
      <c r="CNV2569" s="77"/>
      <c r="CNW2569" s="77"/>
      <c r="CNX2569" s="77"/>
      <c r="CNY2569" s="77"/>
      <c r="CNZ2569" s="77"/>
      <c r="COA2569" s="77"/>
      <c r="COB2569" s="77"/>
      <c r="COC2569" s="77"/>
      <c r="COD2569" s="77"/>
      <c r="COE2569" s="77"/>
      <c r="COF2569" s="77"/>
      <c r="COG2569" s="77"/>
      <c r="COH2569" s="77"/>
      <c r="COI2569" s="77"/>
      <c r="COJ2569" s="77"/>
      <c r="COK2569" s="77"/>
      <c r="COL2569" s="77"/>
      <c r="COM2569" s="77"/>
      <c r="CON2569" s="77"/>
      <c r="COO2569" s="77"/>
      <c r="COP2569" s="77"/>
      <c r="COQ2569" s="77"/>
      <c r="COR2569" s="77"/>
      <c r="COS2569" s="77"/>
      <c r="COT2569" s="77"/>
      <c r="COU2569" s="77"/>
      <c r="COV2569" s="77"/>
      <c r="COW2569" s="77"/>
      <c r="COX2569" s="77"/>
      <c r="COY2569" s="77"/>
      <c r="COZ2569" s="77"/>
      <c r="CPA2569" s="77"/>
      <c r="CPB2569" s="77"/>
      <c r="CPC2569" s="77"/>
      <c r="CPD2569" s="77"/>
      <c r="CPE2569" s="77"/>
      <c r="CPF2569" s="77"/>
      <c r="CPG2569" s="77"/>
      <c r="CPH2569" s="77"/>
      <c r="CPI2569" s="77"/>
      <c r="CPJ2569" s="77"/>
      <c r="CPK2569" s="77"/>
      <c r="CPL2569" s="77"/>
      <c r="CPM2569" s="77"/>
      <c r="CPN2569" s="77"/>
      <c r="CPO2569" s="77"/>
      <c r="CPP2569" s="77"/>
      <c r="CPQ2569" s="77"/>
      <c r="CPR2569" s="77"/>
      <c r="CPS2569" s="77"/>
      <c r="CPT2569" s="77"/>
      <c r="CPU2569" s="77"/>
      <c r="CPV2569" s="77"/>
      <c r="CPW2569" s="77"/>
      <c r="CPX2569" s="77"/>
      <c r="CPY2569" s="77"/>
      <c r="CPZ2569" s="77"/>
      <c r="CQA2569" s="77"/>
      <c r="CQB2569" s="77"/>
      <c r="CQC2569" s="77"/>
      <c r="CQD2569" s="77"/>
      <c r="CQE2569" s="77"/>
      <c r="CQF2569" s="77"/>
      <c r="CQG2569" s="77"/>
      <c r="CQH2569" s="77"/>
      <c r="CQI2569" s="77"/>
      <c r="CQJ2569" s="77"/>
      <c r="CQK2569" s="77"/>
      <c r="CQL2569" s="77"/>
      <c r="CQM2569" s="77"/>
      <c r="CQN2569" s="77"/>
      <c r="CQO2569" s="77"/>
      <c r="CQP2569" s="77"/>
      <c r="CQQ2569" s="77"/>
      <c r="CQR2569" s="77"/>
      <c r="CQS2569" s="77"/>
      <c r="CQT2569" s="77"/>
      <c r="CQU2569" s="77"/>
      <c r="CQV2569" s="77"/>
      <c r="CQW2569" s="77"/>
      <c r="CQX2569" s="77"/>
      <c r="CQY2569" s="77"/>
      <c r="CQZ2569" s="77"/>
      <c r="CRA2569" s="77"/>
      <c r="CRB2569" s="77"/>
      <c r="CRC2569" s="77"/>
      <c r="CRD2569" s="77"/>
      <c r="CRE2569" s="77"/>
      <c r="CRF2569" s="77"/>
      <c r="CRG2569" s="77"/>
      <c r="CRH2569" s="77"/>
      <c r="CRI2569" s="77"/>
      <c r="CRJ2569" s="77"/>
      <c r="CRK2569" s="77"/>
      <c r="CRL2569" s="77"/>
      <c r="CRM2569" s="77"/>
      <c r="CRN2569" s="77"/>
      <c r="CRO2569" s="77"/>
      <c r="CRP2569" s="77"/>
      <c r="CRQ2569" s="77"/>
      <c r="CRR2569" s="77"/>
      <c r="CRS2569" s="77"/>
      <c r="CRT2569" s="77"/>
      <c r="CRU2569" s="77"/>
      <c r="CRV2569" s="77"/>
      <c r="CRW2569" s="77"/>
      <c r="CRX2569" s="77"/>
      <c r="CRY2569" s="77"/>
      <c r="CRZ2569" s="77"/>
      <c r="CSA2569" s="77"/>
      <c r="CSB2569" s="77"/>
      <c r="CSC2569" s="77"/>
      <c r="CSD2569" s="77"/>
      <c r="CSE2569" s="77"/>
      <c r="CSF2569" s="77"/>
      <c r="CSG2569" s="77"/>
      <c r="CSH2569" s="77"/>
      <c r="CSI2569" s="77"/>
      <c r="CSJ2569" s="77"/>
      <c r="CSK2569" s="77"/>
      <c r="CSL2569" s="77"/>
      <c r="CSM2569" s="77"/>
      <c r="CSN2569" s="77"/>
      <c r="CSO2569" s="77"/>
      <c r="CSP2569" s="77"/>
      <c r="CSQ2569" s="77"/>
      <c r="CSR2569" s="77"/>
      <c r="CSS2569" s="77"/>
      <c r="CST2569" s="77"/>
      <c r="CSU2569" s="77"/>
      <c r="CSV2569" s="77"/>
      <c r="CSW2569" s="77"/>
      <c r="CSX2569" s="77"/>
      <c r="CSY2569" s="77"/>
      <c r="CSZ2569" s="77"/>
      <c r="CTA2569" s="77"/>
      <c r="CTB2569" s="77"/>
      <c r="CTC2569" s="77"/>
      <c r="CTD2569" s="77"/>
      <c r="CTE2569" s="77"/>
      <c r="CTF2569" s="77"/>
      <c r="CTG2569" s="77"/>
      <c r="CTH2569" s="77"/>
      <c r="CTI2569" s="77"/>
      <c r="CTJ2569" s="77"/>
      <c r="CTK2569" s="77"/>
      <c r="CTL2569" s="77"/>
      <c r="CTM2569" s="77"/>
      <c r="CTN2569" s="77"/>
      <c r="CTO2569" s="77"/>
      <c r="CTP2569" s="77"/>
      <c r="CTQ2569" s="77"/>
      <c r="CTR2569" s="77"/>
      <c r="CTS2569" s="77"/>
      <c r="CTT2569" s="77"/>
      <c r="CTU2569" s="77"/>
      <c r="CTV2569" s="77"/>
      <c r="CTW2569" s="77"/>
      <c r="CTX2569" s="77"/>
      <c r="CTY2569" s="77"/>
      <c r="CTZ2569" s="77"/>
      <c r="CUA2569" s="77"/>
      <c r="CUB2569" s="77"/>
      <c r="CUC2569" s="77"/>
      <c r="CUD2569" s="77"/>
      <c r="CUE2569" s="77"/>
      <c r="CUF2569" s="77"/>
      <c r="CUG2569" s="77"/>
      <c r="CUH2569" s="77"/>
      <c r="CUI2569" s="77"/>
      <c r="CUJ2569" s="77"/>
      <c r="CUK2569" s="77"/>
      <c r="CUL2569" s="77"/>
      <c r="CUM2569" s="77"/>
      <c r="CUN2569" s="77"/>
      <c r="CUO2569" s="77"/>
      <c r="CUP2569" s="77"/>
      <c r="CUQ2569" s="77"/>
      <c r="CUR2569" s="77"/>
      <c r="CUS2569" s="77"/>
      <c r="CUT2569" s="77"/>
      <c r="CUU2569" s="77"/>
      <c r="CUV2569" s="77"/>
      <c r="CUW2569" s="77"/>
      <c r="CUX2569" s="77"/>
      <c r="CUY2569" s="77"/>
      <c r="CUZ2569" s="77"/>
      <c r="CVA2569" s="77"/>
      <c r="CVB2569" s="77"/>
      <c r="CVC2569" s="77"/>
      <c r="CVD2569" s="77"/>
      <c r="CVE2569" s="77"/>
      <c r="CVF2569" s="77"/>
      <c r="CVG2569" s="77"/>
      <c r="CVH2569" s="77"/>
      <c r="CVI2569" s="77"/>
      <c r="CVJ2569" s="77"/>
      <c r="CVK2569" s="77"/>
      <c r="CVL2569" s="77"/>
      <c r="CVM2569" s="77"/>
      <c r="CVN2569" s="77"/>
      <c r="CVO2569" s="77"/>
      <c r="CVP2569" s="77"/>
      <c r="CVQ2569" s="77"/>
      <c r="CVR2569" s="77"/>
      <c r="CVS2569" s="77"/>
      <c r="CVT2569" s="77"/>
      <c r="CVU2569" s="77"/>
      <c r="CVV2569" s="77"/>
      <c r="CVW2569" s="77"/>
      <c r="CVX2569" s="77"/>
      <c r="CVY2569" s="77"/>
      <c r="CVZ2569" s="77"/>
      <c r="CWA2569" s="77"/>
      <c r="CWB2569" s="77"/>
      <c r="CWC2569" s="77"/>
      <c r="CWD2569" s="77"/>
      <c r="CWE2569" s="77"/>
      <c r="CWF2569" s="77"/>
      <c r="CWG2569" s="77"/>
      <c r="CWH2569" s="77"/>
      <c r="CWI2569" s="77"/>
      <c r="CWJ2569" s="77"/>
      <c r="CWK2569" s="77"/>
      <c r="CWL2569" s="77"/>
      <c r="CWM2569" s="77"/>
      <c r="CWN2569" s="77"/>
      <c r="CWO2569" s="77"/>
      <c r="CWP2569" s="77"/>
      <c r="CWQ2569" s="77"/>
      <c r="CWR2569" s="77"/>
      <c r="CWS2569" s="77"/>
      <c r="CWT2569" s="77"/>
      <c r="CWU2569" s="77"/>
      <c r="CWV2569" s="77"/>
      <c r="CWW2569" s="77"/>
      <c r="CWX2569" s="77"/>
      <c r="CWY2569" s="77"/>
      <c r="CWZ2569" s="77"/>
      <c r="CXA2569" s="77"/>
      <c r="CXB2569" s="77"/>
      <c r="CXC2569" s="77"/>
      <c r="CXD2569" s="77"/>
      <c r="CXE2569" s="77"/>
      <c r="CXF2569" s="77"/>
      <c r="CXG2569" s="77"/>
      <c r="CXH2569" s="77"/>
      <c r="CXI2569" s="77"/>
      <c r="CXJ2569" s="77"/>
      <c r="CXK2569" s="77"/>
      <c r="CXL2569" s="77"/>
      <c r="CXM2569" s="77"/>
      <c r="CXN2569" s="77"/>
      <c r="CXO2569" s="77"/>
      <c r="CXP2569" s="77"/>
      <c r="CXQ2569" s="77"/>
      <c r="CXR2569" s="77"/>
      <c r="CXS2569" s="77"/>
      <c r="CXT2569" s="77"/>
      <c r="CXU2569" s="77"/>
      <c r="CXV2569" s="77"/>
      <c r="CXW2569" s="77"/>
      <c r="CXX2569" s="77"/>
      <c r="CXY2569" s="77"/>
      <c r="CXZ2569" s="77"/>
      <c r="CYA2569" s="77"/>
      <c r="CYB2569" s="77"/>
      <c r="CYC2569" s="77"/>
      <c r="CYD2569" s="77"/>
      <c r="CYE2569" s="77"/>
      <c r="CYF2569" s="77"/>
      <c r="CYG2569" s="77"/>
      <c r="CYH2569" s="77"/>
      <c r="CYI2569" s="77"/>
      <c r="CYJ2569" s="77"/>
      <c r="CYK2569" s="77"/>
      <c r="CYL2569" s="77"/>
      <c r="CYM2569" s="77"/>
      <c r="CYN2569" s="77"/>
      <c r="CYO2569" s="77"/>
      <c r="CYP2569" s="77"/>
      <c r="CYQ2569" s="77"/>
      <c r="CYR2569" s="77"/>
      <c r="CYS2569" s="77"/>
      <c r="CYT2569" s="77"/>
      <c r="CYU2569" s="77"/>
      <c r="CYV2569" s="77"/>
      <c r="CYW2569" s="77"/>
      <c r="CYX2569" s="77"/>
      <c r="CYY2569" s="77"/>
      <c r="CYZ2569" s="77"/>
      <c r="CZA2569" s="77"/>
      <c r="CZB2569" s="77"/>
      <c r="CZC2569" s="77"/>
      <c r="CZD2569" s="77"/>
      <c r="CZE2569" s="77"/>
      <c r="CZF2569" s="77"/>
      <c r="CZG2569" s="77"/>
      <c r="CZH2569" s="77"/>
      <c r="CZI2569" s="77"/>
      <c r="CZJ2569" s="77"/>
      <c r="CZK2569" s="77"/>
      <c r="CZL2569" s="77"/>
      <c r="CZM2569" s="77"/>
      <c r="CZN2569" s="77"/>
      <c r="CZO2569" s="77"/>
      <c r="CZP2569" s="77"/>
      <c r="CZQ2569" s="77"/>
      <c r="CZR2569" s="77"/>
      <c r="CZS2569" s="77"/>
      <c r="CZT2569" s="77"/>
      <c r="CZU2569" s="77"/>
      <c r="CZV2569" s="77"/>
      <c r="CZW2569" s="77"/>
      <c r="CZX2569" s="77"/>
      <c r="CZY2569" s="77"/>
      <c r="CZZ2569" s="77"/>
      <c r="DAA2569" s="77"/>
      <c r="DAB2569" s="77"/>
      <c r="DAC2569" s="77"/>
      <c r="DAD2569" s="77"/>
      <c r="DAE2569" s="77"/>
      <c r="DAF2569" s="77"/>
      <c r="DAG2569" s="77"/>
      <c r="DAH2569" s="77"/>
      <c r="DAI2569" s="77"/>
      <c r="DAJ2569" s="77"/>
      <c r="DAK2569" s="77"/>
      <c r="DAL2569" s="77"/>
      <c r="DAM2569" s="77"/>
      <c r="DAN2569" s="77"/>
      <c r="DAO2569" s="77"/>
      <c r="DAP2569" s="77"/>
      <c r="DAQ2569" s="77"/>
      <c r="DAR2569" s="77"/>
      <c r="DAS2569" s="77"/>
      <c r="DAT2569" s="77"/>
      <c r="DAU2569" s="77"/>
      <c r="DAV2569" s="77"/>
      <c r="DAW2569" s="77"/>
      <c r="DAX2569" s="77"/>
      <c r="DAY2569" s="77"/>
      <c r="DAZ2569" s="77"/>
      <c r="DBA2569" s="77"/>
      <c r="DBB2569" s="77"/>
      <c r="DBC2569" s="77"/>
      <c r="DBD2569" s="77"/>
      <c r="DBE2569" s="77"/>
      <c r="DBF2569" s="77"/>
      <c r="DBG2569" s="77"/>
      <c r="DBH2569" s="77"/>
      <c r="DBI2569" s="77"/>
      <c r="DBJ2569" s="77"/>
      <c r="DBK2569" s="77"/>
      <c r="DBL2569" s="77"/>
      <c r="DBM2569" s="77"/>
      <c r="DBN2569" s="77"/>
      <c r="DBO2569" s="77"/>
      <c r="DBP2569" s="77"/>
      <c r="DBQ2569" s="77"/>
      <c r="DBR2569" s="77"/>
      <c r="DBS2569" s="77"/>
      <c r="DBT2569" s="77"/>
      <c r="DBU2569" s="77"/>
      <c r="DBV2569" s="77"/>
      <c r="DBW2569" s="77"/>
      <c r="DBX2569" s="77"/>
      <c r="DBY2569" s="77"/>
      <c r="DBZ2569" s="77"/>
      <c r="DCA2569" s="77"/>
      <c r="DCB2569" s="77"/>
      <c r="DCC2569" s="77"/>
      <c r="DCD2569" s="77"/>
      <c r="DCE2569" s="77"/>
      <c r="DCF2569" s="77"/>
      <c r="DCG2569" s="77"/>
      <c r="DCH2569" s="77"/>
      <c r="DCI2569" s="77"/>
      <c r="DCJ2569" s="77"/>
      <c r="DCK2569" s="77"/>
      <c r="DCL2569" s="77"/>
      <c r="DCM2569" s="77"/>
      <c r="DCN2569" s="77"/>
      <c r="DCO2569" s="77"/>
      <c r="DCP2569" s="77"/>
      <c r="DCQ2569" s="77"/>
      <c r="DCR2569" s="77"/>
      <c r="DCS2569" s="77"/>
      <c r="DCT2569" s="77"/>
      <c r="DCU2569" s="77"/>
      <c r="DCV2569" s="77"/>
      <c r="DCW2569" s="77"/>
      <c r="DCX2569" s="77"/>
      <c r="DCY2569" s="77"/>
      <c r="DCZ2569" s="77"/>
      <c r="DDA2569" s="77"/>
      <c r="DDB2569" s="77"/>
      <c r="DDC2569" s="77"/>
      <c r="DDD2569" s="77"/>
      <c r="DDE2569" s="77"/>
      <c r="DDF2569" s="77"/>
      <c r="DDG2569" s="77"/>
      <c r="DDH2569" s="77"/>
      <c r="DDI2569" s="77"/>
      <c r="DDJ2569" s="77"/>
      <c r="DDK2569" s="77"/>
      <c r="DDL2569" s="77"/>
      <c r="DDM2569" s="77"/>
      <c r="DDN2569" s="77"/>
      <c r="DDO2569" s="77"/>
      <c r="DDP2569" s="77"/>
      <c r="DDQ2569" s="77"/>
      <c r="DDR2569" s="77"/>
      <c r="DDS2569" s="77"/>
      <c r="DDT2569" s="77"/>
      <c r="DDU2569" s="77"/>
      <c r="DDV2569" s="77"/>
      <c r="DDW2569" s="77"/>
      <c r="DDX2569" s="77"/>
      <c r="DDY2569" s="77"/>
      <c r="DDZ2569" s="77"/>
      <c r="DEA2569" s="77"/>
      <c r="DEB2569" s="77"/>
      <c r="DEC2569" s="77"/>
      <c r="DED2569" s="77"/>
      <c r="DEE2569" s="77"/>
      <c r="DEF2569" s="77"/>
      <c r="DEG2569" s="77"/>
      <c r="DEH2569" s="77"/>
      <c r="DEI2569" s="77"/>
      <c r="DEJ2569" s="77"/>
      <c r="DEK2569" s="77"/>
      <c r="DEL2569" s="77"/>
      <c r="DEM2569" s="77"/>
      <c r="DEN2569" s="77"/>
      <c r="DEO2569" s="77"/>
      <c r="DEP2569" s="77"/>
      <c r="DEQ2569" s="77"/>
      <c r="DER2569" s="77"/>
      <c r="DES2569" s="77"/>
      <c r="DET2569" s="77"/>
      <c r="DEU2569" s="77"/>
      <c r="DEV2569" s="77"/>
      <c r="DEW2569" s="77"/>
      <c r="DEX2569" s="77"/>
      <c r="DEY2569" s="77"/>
      <c r="DEZ2569" s="77"/>
      <c r="DFA2569" s="77"/>
      <c r="DFB2569" s="77"/>
      <c r="DFC2569" s="77"/>
      <c r="DFD2569" s="77"/>
      <c r="DFE2569" s="77"/>
      <c r="DFF2569" s="77"/>
      <c r="DFG2569" s="77"/>
      <c r="DFH2569" s="77"/>
      <c r="DFI2569" s="77"/>
      <c r="DFJ2569" s="77"/>
      <c r="DFK2569" s="77"/>
      <c r="DFL2569" s="77"/>
      <c r="DFM2569" s="77"/>
      <c r="DFN2569" s="77"/>
      <c r="DFO2569" s="77"/>
      <c r="DFP2569" s="77"/>
      <c r="DFQ2569" s="77"/>
      <c r="DFR2569" s="77"/>
      <c r="DFS2569" s="77"/>
      <c r="DFT2569" s="77"/>
      <c r="DFU2569" s="77"/>
      <c r="DFV2569" s="77"/>
      <c r="DFW2569" s="77"/>
      <c r="DFX2569" s="77"/>
      <c r="DFY2569" s="77"/>
      <c r="DFZ2569" s="77"/>
      <c r="DGA2569" s="77"/>
      <c r="DGB2569" s="77"/>
      <c r="DGC2569" s="77"/>
      <c r="DGD2569" s="77"/>
      <c r="DGE2569" s="77"/>
      <c r="DGF2569" s="77"/>
      <c r="DGG2569" s="77"/>
      <c r="DGH2569" s="77"/>
      <c r="DGI2569" s="77"/>
      <c r="DGJ2569" s="77"/>
      <c r="DGK2569" s="77"/>
      <c r="DGL2569" s="77"/>
      <c r="DGM2569" s="77"/>
      <c r="DGN2569" s="77"/>
      <c r="DGO2569" s="77"/>
      <c r="DGP2569" s="77"/>
      <c r="DGQ2569" s="77"/>
      <c r="DGR2569" s="77"/>
      <c r="DGS2569" s="77"/>
      <c r="DGT2569" s="77"/>
      <c r="DGU2569" s="77"/>
      <c r="DGV2569" s="77"/>
      <c r="DGW2569" s="77"/>
      <c r="DGX2569" s="77"/>
      <c r="DGY2569" s="77"/>
      <c r="DGZ2569" s="77"/>
      <c r="DHA2569" s="77"/>
      <c r="DHB2569" s="77"/>
      <c r="DHC2569" s="77"/>
      <c r="DHD2569" s="77"/>
      <c r="DHE2569" s="77"/>
      <c r="DHF2569" s="77"/>
      <c r="DHG2569" s="77"/>
      <c r="DHH2569" s="77"/>
      <c r="DHI2569" s="77"/>
      <c r="DHJ2569" s="77"/>
      <c r="DHK2569" s="77"/>
      <c r="DHL2569" s="77"/>
      <c r="DHM2569" s="77"/>
      <c r="DHN2569" s="77"/>
      <c r="DHO2569" s="77"/>
      <c r="DHP2569" s="77"/>
      <c r="DHQ2569" s="77"/>
      <c r="DHR2569" s="77"/>
      <c r="DHS2569" s="77"/>
      <c r="DHT2569" s="77"/>
      <c r="DHU2569" s="77"/>
      <c r="DHV2569" s="77"/>
      <c r="DHW2569" s="77"/>
      <c r="DHX2569" s="77"/>
      <c r="DHY2569" s="77"/>
      <c r="DHZ2569" s="77"/>
      <c r="DIA2569" s="77"/>
      <c r="DIB2569" s="77"/>
      <c r="DIC2569" s="77"/>
      <c r="DID2569" s="77"/>
      <c r="DIE2569" s="77"/>
      <c r="DIF2569" s="77"/>
      <c r="DIG2569" s="77"/>
      <c r="DIH2569" s="77"/>
      <c r="DII2569" s="77"/>
      <c r="DIJ2569" s="77"/>
      <c r="DIK2569" s="77"/>
      <c r="DIL2569" s="77"/>
      <c r="DIM2569" s="77"/>
      <c r="DIN2569" s="77"/>
      <c r="DIO2569" s="77"/>
      <c r="DIP2569" s="77"/>
      <c r="DIQ2569" s="77"/>
      <c r="DIR2569" s="77"/>
      <c r="DIS2569" s="77"/>
      <c r="DIT2569" s="77"/>
      <c r="DIU2569" s="77"/>
      <c r="DIV2569" s="77"/>
      <c r="DIW2569" s="77"/>
      <c r="DIX2569" s="77"/>
      <c r="DIY2569" s="77"/>
      <c r="DIZ2569" s="77"/>
      <c r="DJA2569" s="77"/>
      <c r="DJB2569" s="77"/>
      <c r="DJC2569" s="77"/>
      <c r="DJD2569" s="77"/>
      <c r="DJE2569" s="77"/>
      <c r="DJF2569" s="77"/>
      <c r="DJG2569" s="77"/>
      <c r="DJH2569" s="77"/>
      <c r="DJI2569" s="77"/>
      <c r="DJJ2569" s="77"/>
      <c r="DJK2569" s="77"/>
      <c r="DJL2569" s="77"/>
      <c r="DJM2569" s="77"/>
      <c r="DJN2569" s="77"/>
      <c r="DJO2569" s="77"/>
      <c r="DJP2569" s="77"/>
      <c r="DJQ2569" s="77"/>
      <c r="DJR2569" s="77"/>
      <c r="DJS2569" s="77"/>
      <c r="DJT2569" s="77"/>
      <c r="DJU2569" s="77"/>
      <c r="DJV2569" s="77"/>
      <c r="DJW2569" s="77"/>
      <c r="DJX2569" s="77"/>
      <c r="DJY2569" s="77"/>
      <c r="DJZ2569" s="77"/>
      <c r="DKA2569" s="77"/>
      <c r="DKB2569" s="77"/>
      <c r="DKC2569" s="77"/>
      <c r="DKD2569" s="77"/>
      <c r="DKE2569" s="77"/>
      <c r="DKF2569" s="77"/>
      <c r="DKG2569" s="77"/>
      <c r="DKH2569" s="77"/>
      <c r="DKI2569" s="77"/>
      <c r="DKJ2569" s="77"/>
      <c r="DKK2569" s="77"/>
      <c r="DKL2569" s="77"/>
      <c r="DKM2569" s="77"/>
      <c r="DKN2569" s="77"/>
      <c r="DKO2569" s="77"/>
      <c r="DKP2569" s="77"/>
      <c r="DKQ2569" s="77"/>
      <c r="DKR2569" s="77"/>
      <c r="DKS2569" s="77"/>
      <c r="DKT2569" s="77"/>
      <c r="DKU2569" s="77"/>
      <c r="DKV2569" s="77"/>
      <c r="DKW2569" s="77"/>
      <c r="DKX2569" s="77"/>
      <c r="DKY2569" s="77"/>
      <c r="DKZ2569" s="77"/>
      <c r="DLA2569" s="77"/>
      <c r="DLB2569" s="77"/>
      <c r="DLC2569" s="77"/>
      <c r="DLD2569" s="77"/>
      <c r="DLE2569" s="77"/>
      <c r="DLF2569" s="77"/>
      <c r="DLG2569" s="77"/>
      <c r="DLH2569" s="77"/>
      <c r="DLI2569" s="77"/>
      <c r="DLJ2569" s="77"/>
      <c r="DLK2569" s="77"/>
      <c r="DLL2569" s="77"/>
      <c r="DLM2569" s="77"/>
      <c r="DLN2569" s="77"/>
      <c r="DLO2569" s="77"/>
      <c r="DLP2569" s="77"/>
      <c r="DLQ2569" s="77"/>
      <c r="DLR2569" s="77"/>
      <c r="DLS2569" s="77"/>
      <c r="DLT2569" s="77"/>
      <c r="DLU2569" s="77"/>
      <c r="DLV2569" s="77"/>
      <c r="DLW2569" s="77"/>
      <c r="DLX2569" s="77"/>
      <c r="DLY2569" s="77"/>
      <c r="DLZ2569" s="77"/>
      <c r="DMA2569" s="77"/>
      <c r="DMB2569" s="77"/>
      <c r="DMC2569" s="77"/>
      <c r="DMD2569" s="77"/>
      <c r="DME2569" s="77"/>
      <c r="DMF2569" s="77"/>
      <c r="DMG2569" s="77"/>
      <c r="DMH2569" s="77"/>
      <c r="DMI2569" s="77"/>
      <c r="DMJ2569" s="77"/>
      <c r="DMK2569" s="77"/>
      <c r="DML2569" s="77"/>
      <c r="DMM2569" s="77"/>
      <c r="DMN2569" s="77"/>
      <c r="DMO2569" s="77"/>
      <c r="DMP2569" s="77"/>
      <c r="DMQ2569" s="77"/>
      <c r="DMR2569" s="77"/>
      <c r="DMS2569" s="77"/>
      <c r="DMT2569" s="77"/>
      <c r="DMU2569" s="77"/>
      <c r="DMV2569" s="77"/>
      <c r="DMW2569" s="77"/>
      <c r="DMX2569" s="77"/>
      <c r="DMY2569" s="77"/>
      <c r="DMZ2569" s="77"/>
      <c r="DNA2569" s="77"/>
      <c r="DNB2569" s="77"/>
      <c r="DNC2569" s="77"/>
      <c r="DND2569" s="77"/>
      <c r="DNE2569" s="77"/>
      <c r="DNF2569" s="77"/>
      <c r="DNG2569" s="77"/>
      <c r="DNH2569" s="77"/>
      <c r="DNI2569" s="77"/>
      <c r="DNJ2569" s="77"/>
      <c r="DNK2569" s="77"/>
      <c r="DNL2569" s="77"/>
      <c r="DNM2569" s="77"/>
      <c r="DNN2569" s="77"/>
      <c r="DNO2569" s="77"/>
      <c r="DNP2569" s="77"/>
      <c r="DNQ2569" s="77"/>
      <c r="DNR2569" s="77"/>
      <c r="DNS2569" s="77"/>
      <c r="DNT2569" s="77"/>
      <c r="DNU2569" s="77"/>
      <c r="DNV2569" s="77"/>
      <c r="DNW2569" s="77"/>
      <c r="DNX2569" s="77"/>
      <c r="DNY2569" s="77"/>
      <c r="DNZ2569" s="77"/>
      <c r="DOA2569" s="77"/>
      <c r="DOB2569" s="77"/>
      <c r="DOC2569" s="77"/>
      <c r="DOD2569" s="77"/>
      <c r="DOE2569" s="77"/>
      <c r="DOF2569" s="77"/>
      <c r="DOG2569" s="77"/>
      <c r="DOH2569" s="77"/>
      <c r="DOI2569" s="77"/>
      <c r="DOJ2569" s="77"/>
      <c r="DOK2569" s="77"/>
      <c r="DOL2569" s="77"/>
      <c r="DOM2569" s="77"/>
      <c r="DON2569" s="77"/>
      <c r="DOO2569" s="77"/>
      <c r="DOP2569" s="77"/>
      <c r="DOQ2569" s="77"/>
      <c r="DOR2569" s="77"/>
      <c r="DOS2569" s="77"/>
      <c r="DOT2569" s="77"/>
      <c r="DOU2569" s="77"/>
      <c r="DOV2569" s="77"/>
      <c r="DOW2569" s="77"/>
      <c r="DOX2569" s="77"/>
      <c r="DOY2569" s="77"/>
      <c r="DOZ2569" s="77"/>
      <c r="DPA2569" s="77"/>
      <c r="DPB2569" s="77"/>
      <c r="DPC2569" s="77"/>
      <c r="DPD2569" s="77"/>
      <c r="DPE2569" s="77"/>
      <c r="DPF2569" s="77"/>
      <c r="DPG2569" s="77"/>
      <c r="DPH2569" s="77"/>
      <c r="DPI2569" s="77"/>
      <c r="DPJ2569" s="77"/>
      <c r="DPK2569" s="77"/>
      <c r="DPL2569" s="77"/>
      <c r="DPM2569" s="77"/>
      <c r="DPN2569" s="77"/>
      <c r="DPO2569" s="77"/>
      <c r="DPP2569" s="77"/>
      <c r="DPQ2569" s="77"/>
      <c r="DPR2569" s="77"/>
      <c r="DPS2569" s="77"/>
      <c r="DPT2569" s="77"/>
      <c r="DPU2569" s="77"/>
      <c r="DPV2569" s="77"/>
      <c r="DPW2569" s="77"/>
      <c r="DPX2569" s="77"/>
      <c r="DPY2569" s="77"/>
      <c r="DPZ2569" s="77"/>
      <c r="DQA2569" s="77"/>
      <c r="DQB2569" s="77"/>
      <c r="DQC2569" s="77"/>
      <c r="DQD2569" s="77"/>
      <c r="DQE2569" s="77"/>
      <c r="DQF2569" s="77"/>
      <c r="DQG2569" s="77"/>
      <c r="DQH2569" s="77"/>
      <c r="DQI2569" s="77"/>
      <c r="DQJ2569" s="77"/>
      <c r="DQK2569" s="77"/>
      <c r="DQL2569" s="77"/>
      <c r="DQM2569" s="77"/>
      <c r="DQN2569" s="77"/>
      <c r="DQO2569" s="77"/>
      <c r="DQP2569" s="77"/>
      <c r="DQQ2569" s="77"/>
      <c r="DQR2569" s="77"/>
      <c r="DQS2569" s="77"/>
      <c r="DQT2569" s="77"/>
      <c r="DQU2569" s="77"/>
      <c r="DQV2569" s="77"/>
      <c r="DQW2569" s="77"/>
      <c r="DQX2569" s="77"/>
      <c r="DQY2569" s="77"/>
      <c r="DQZ2569" s="77"/>
      <c r="DRA2569" s="77"/>
      <c r="DRB2569" s="77"/>
      <c r="DRC2569" s="77"/>
      <c r="DRD2569" s="77"/>
      <c r="DRE2569" s="77"/>
      <c r="DRF2569" s="77"/>
      <c r="DRG2569" s="77"/>
      <c r="DRH2569" s="77"/>
      <c r="DRI2569" s="77"/>
      <c r="DRJ2569" s="77"/>
      <c r="DRK2569" s="77"/>
      <c r="DRL2569" s="77"/>
      <c r="DRM2569" s="77"/>
      <c r="DRN2569" s="77"/>
      <c r="DRO2569" s="77"/>
      <c r="DRP2569" s="77"/>
      <c r="DRQ2569" s="77"/>
      <c r="DRR2569" s="77"/>
      <c r="DRS2569" s="77"/>
      <c r="DRT2569" s="77"/>
      <c r="DRU2569" s="77"/>
      <c r="DRV2569" s="77"/>
      <c r="DRW2569" s="77"/>
      <c r="DRX2569" s="77"/>
      <c r="DRY2569" s="77"/>
      <c r="DRZ2569" s="77"/>
      <c r="DSA2569" s="77"/>
      <c r="DSB2569" s="77"/>
      <c r="DSC2569" s="77"/>
      <c r="DSD2569" s="77"/>
      <c r="DSE2569" s="77"/>
      <c r="DSF2569" s="77"/>
      <c r="DSG2569" s="77"/>
      <c r="DSH2569" s="77"/>
      <c r="DSI2569" s="77"/>
      <c r="DSJ2569" s="77"/>
      <c r="DSK2569" s="77"/>
      <c r="DSL2569" s="77"/>
      <c r="DSM2569" s="77"/>
      <c r="DSN2569" s="77"/>
      <c r="DSO2569" s="77"/>
      <c r="DSP2569" s="77"/>
      <c r="DSQ2569" s="77"/>
      <c r="DSR2569" s="77"/>
      <c r="DSS2569" s="77"/>
      <c r="DST2569" s="77"/>
      <c r="DSU2569" s="77"/>
      <c r="DSV2569" s="77"/>
      <c r="DSW2569" s="77"/>
      <c r="DSX2569" s="77"/>
      <c r="DSY2569" s="77"/>
      <c r="DSZ2569" s="77"/>
      <c r="DTA2569" s="77"/>
      <c r="DTB2569" s="77"/>
      <c r="DTC2569" s="77"/>
      <c r="DTD2569" s="77"/>
      <c r="DTE2569" s="77"/>
      <c r="DTF2569" s="77"/>
      <c r="DTG2569" s="77"/>
      <c r="DTH2569" s="77"/>
      <c r="DTI2569" s="77"/>
      <c r="DTJ2569" s="77"/>
      <c r="DTK2569" s="77"/>
      <c r="DTL2569" s="77"/>
      <c r="DTM2569" s="77"/>
      <c r="DTN2569" s="77"/>
      <c r="DTO2569" s="77"/>
      <c r="DTP2569" s="77"/>
      <c r="DTQ2569" s="77"/>
      <c r="DTR2569" s="77"/>
      <c r="DTS2569" s="77"/>
      <c r="DTT2569" s="77"/>
      <c r="DTU2569" s="77"/>
      <c r="DTV2569" s="77"/>
      <c r="DTW2569" s="77"/>
      <c r="DTX2569" s="77"/>
      <c r="DTY2569" s="77"/>
      <c r="DTZ2569" s="77"/>
      <c r="DUA2569" s="77"/>
      <c r="DUB2569" s="77"/>
      <c r="DUC2569" s="77"/>
      <c r="DUD2569" s="77"/>
      <c r="DUE2569" s="77"/>
      <c r="DUF2569" s="77"/>
      <c r="DUG2569" s="77"/>
      <c r="DUH2569" s="77"/>
      <c r="DUI2569" s="77"/>
      <c r="DUJ2569" s="77"/>
      <c r="DUK2569" s="77"/>
      <c r="DUL2569" s="77"/>
      <c r="DUM2569" s="77"/>
      <c r="DUN2569" s="77"/>
      <c r="DUO2569" s="77"/>
      <c r="DUP2569" s="77"/>
      <c r="DUQ2569" s="77"/>
      <c r="DUR2569" s="77"/>
      <c r="DUS2569" s="77"/>
      <c r="DUT2569" s="77"/>
      <c r="DUU2569" s="77"/>
      <c r="DUV2569" s="77"/>
      <c r="DUW2569" s="77"/>
      <c r="DUX2569" s="77"/>
      <c r="DUY2569" s="77"/>
      <c r="DUZ2569" s="77"/>
      <c r="DVA2569" s="77"/>
      <c r="DVB2569" s="77"/>
      <c r="DVC2569" s="77"/>
      <c r="DVD2569" s="77"/>
      <c r="DVE2569" s="77"/>
      <c r="DVF2569" s="77"/>
      <c r="DVG2569" s="77"/>
      <c r="DVH2569" s="77"/>
      <c r="DVI2569" s="77"/>
      <c r="DVJ2569" s="77"/>
      <c r="DVK2569" s="77"/>
      <c r="DVL2569" s="77"/>
      <c r="DVM2569" s="77"/>
      <c r="DVN2569" s="77"/>
      <c r="DVO2569" s="77"/>
      <c r="DVP2569" s="77"/>
      <c r="DVQ2569" s="77"/>
      <c r="DVR2569" s="77"/>
      <c r="DVS2569" s="77"/>
      <c r="DVT2569" s="77"/>
      <c r="DVU2569" s="77"/>
      <c r="DVV2569" s="77"/>
      <c r="DVW2569" s="77"/>
      <c r="DVX2569" s="77"/>
      <c r="DVY2569" s="77"/>
      <c r="DVZ2569" s="77"/>
      <c r="DWA2569" s="77"/>
      <c r="DWB2569" s="77"/>
      <c r="DWC2569" s="77"/>
      <c r="DWD2569" s="77"/>
      <c r="DWE2569" s="77"/>
      <c r="DWF2569" s="77"/>
      <c r="DWG2569" s="77"/>
      <c r="DWH2569" s="77"/>
      <c r="DWI2569" s="77"/>
      <c r="DWJ2569" s="77"/>
      <c r="DWK2569" s="77"/>
      <c r="DWL2569" s="77"/>
      <c r="DWM2569" s="77"/>
      <c r="DWN2569" s="77"/>
      <c r="DWO2569" s="77"/>
      <c r="DWP2569" s="77"/>
      <c r="DWQ2569" s="77"/>
      <c r="DWR2569" s="77"/>
      <c r="DWS2569" s="77"/>
      <c r="DWT2569" s="77"/>
      <c r="DWU2569" s="77"/>
      <c r="DWV2569" s="77"/>
      <c r="DWW2569" s="77"/>
      <c r="DWX2569" s="77"/>
      <c r="DWY2569" s="77"/>
      <c r="DWZ2569" s="77"/>
      <c r="DXA2569" s="77"/>
      <c r="DXB2569" s="77"/>
      <c r="DXC2569" s="77"/>
      <c r="DXD2569" s="77"/>
      <c r="DXE2569" s="77"/>
      <c r="DXF2569" s="77"/>
      <c r="DXG2569" s="77"/>
      <c r="DXH2569" s="77"/>
      <c r="DXI2569" s="77"/>
      <c r="DXJ2569" s="77"/>
      <c r="DXK2569" s="77"/>
      <c r="DXL2569" s="77"/>
      <c r="DXM2569" s="77"/>
      <c r="DXN2569" s="77"/>
      <c r="DXO2569" s="77"/>
      <c r="DXP2569" s="77"/>
      <c r="DXQ2569" s="77"/>
      <c r="DXR2569" s="77"/>
      <c r="DXS2569" s="77"/>
      <c r="DXT2569" s="77"/>
      <c r="DXU2569" s="77"/>
      <c r="DXV2569" s="77"/>
      <c r="DXW2569" s="77"/>
      <c r="DXX2569" s="77"/>
      <c r="DXY2569" s="77"/>
      <c r="DXZ2569" s="77"/>
      <c r="DYA2569" s="77"/>
      <c r="DYB2569" s="77"/>
      <c r="DYC2569" s="77"/>
      <c r="DYD2569" s="77"/>
      <c r="DYE2569" s="77"/>
      <c r="DYF2569" s="77"/>
      <c r="DYG2569" s="77"/>
      <c r="DYH2569" s="77"/>
      <c r="DYI2569" s="77"/>
      <c r="DYJ2569" s="77"/>
      <c r="DYK2569" s="77"/>
      <c r="DYL2569" s="77"/>
      <c r="DYM2569" s="77"/>
      <c r="DYN2569" s="77"/>
      <c r="DYO2569" s="77"/>
      <c r="DYP2569" s="77"/>
      <c r="DYQ2569" s="77"/>
      <c r="DYR2569" s="77"/>
      <c r="DYS2569" s="77"/>
      <c r="DYT2569" s="77"/>
      <c r="DYU2569" s="77"/>
      <c r="DYV2569" s="77"/>
      <c r="DYW2569" s="77"/>
      <c r="DYX2569" s="77"/>
      <c r="DYY2569" s="77"/>
      <c r="DYZ2569" s="77"/>
      <c r="DZA2569" s="77"/>
      <c r="DZB2569" s="77"/>
      <c r="DZC2569" s="77"/>
      <c r="DZD2569" s="77"/>
      <c r="DZE2569" s="77"/>
      <c r="DZF2569" s="77"/>
      <c r="DZG2569" s="77"/>
      <c r="DZH2569" s="77"/>
      <c r="DZI2569" s="77"/>
      <c r="DZJ2569" s="77"/>
      <c r="DZK2569" s="77"/>
      <c r="DZL2569" s="77"/>
      <c r="DZM2569" s="77"/>
      <c r="DZN2569" s="77"/>
      <c r="DZO2569" s="77"/>
      <c r="DZP2569" s="77"/>
      <c r="DZQ2569" s="77"/>
      <c r="DZR2569" s="77"/>
      <c r="DZS2569" s="77"/>
      <c r="DZT2569" s="77"/>
      <c r="DZU2569" s="77"/>
      <c r="DZV2569" s="77"/>
      <c r="DZW2569" s="77"/>
      <c r="DZX2569" s="77"/>
      <c r="DZY2569" s="77"/>
      <c r="DZZ2569" s="77"/>
      <c r="EAA2569" s="77"/>
      <c r="EAB2569" s="77"/>
      <c r="EAC2569" s="77"/>
      <c r="EAD2569" s="77"/>
      <c r="EAE2569" s="77"/>
      <c r="EAF2569" s="77"/>
      <c r="EAG2569" s="77"/>
      <c r="EAH2569" s="77"/>
      <c r="EAI2569" s="77"/>
      <c r="EAJ2569" s="77"/>
      <c r="EAK2569" s="77"/>
      <c r="EAL2569" s="77"/>
      <c r="EAM2569" s="77"/>
      <c r="EAN2569" s="77"/>
      <c r="EAO2569" s="77"/>
      <c r="EAP2569" s="77"/>
      <c r="EAQ2569" s="77"/>
      <c r="EAR2569" s="77"/>
      <c r="EAS2569" s="77"/>
      <c r="EAT2569" s="77"/>
      <c r="EAU2569" s="77"/>
      <c r="EAV2569" s="77"/>
      <c r="EAW2569" s="77"/>
      <c r="EAX2569" s="77"/>
      <c r="EAY2569" s="77"/>
      <c r="EAZ2569" s="77"/>
      <c r="EBA2569" s="77"/>
      <c r="EBB2569" s="77"/>
      <c r="EBC2569" s="77"/>
      <c r="EBD2569" s="77"/>
      <c r="EBE2569" s="77"/>
      <c r="EBF2569" s="77"/>
      <c r="EBG2569" s="77"/>
      <c r="EBH2569" s="77"/>
      <c r="EBI2569" s="77"/>
      <c r="EBJ2569" s="77"/>
      <c r="EBK2569" s="77"/>
      <c r="EBL2569" s="77"/>
      <c r="EBM2569" s="77"/>
      <c r="EBN2569" s="77"/>
      <c r="EBO2569" s="77"/>
      <c r="EBP2569" s="77"/>
      <c r="EBQ2569" s="77"/>
      <c r="EBR2569" s="77"/>
      <c r="EBS2569" s="77"/>
      <c r="EBT2569" s="77"/>
      <c r="EBU2569" s="77"/>
      <c r="EBV2569" s="77"/>
      <c r="EBW2569" s="77"/>
      <c r="EBX2569" s="77"/>
      <c r="EBY2569" s="77"/>
      <c r="EBZ2569" s="77"/>
      <c r="ECA2569" s="77"/>
      <c r="ECB2569" s="77"/>
      <c r="ECC2569" s="77"/>
      <c r="ECD2569" s="77"/>
      <c r="ECE2569" s="77"/>
      <c r="ECF2569" s="77"/>
      <c r="ECG2569" s="77"/>
      <c r="ECH2569" s="77"/>
      <c r="ECI2569" s="77"/>
      <c r="ECJ2569" s="77"/>
      <c r="ECK2569" s="77"/>
      <c r="ECL2569" s="77"/>
      <c r="ECM2569" s="77"/>
      <c r="ECN2569" s="77"/>
      <c r="ECO2569" s="77"/>
      <c r="ECP2569" s="77"/>
      <c r="ECQ2569" s="77"/>
      <c r="ECR2569" s="77"/>
      <c r="ECS2569" s="77"/>
      <c r="ECT2569" s="77"/>
      <c r="ECU2569" s="77"/>
      <c r="ECV2569" s="77"/>
      <c r="ECW2569" s="77"/>
      <c r="ECX2569" s="77"/>
      <c r="ECY2569" s="77"/>
      <c r="ECZ2569" s="77"/>
      <c r="EDA2569" s="77"/>
      <c r="EDB2569" s="77"/>
      <c r="EDC2569" s="77"/>
      <c r="EDD2569" s="77"/>
      <c r="EDE2569" s="77"/>
      <c r="EDF2569" s="77"/>
      <c r="EDG2569" s="77"/>
      <c r="EDH2569" s="77"/>
      <c r="EDI2569" s="77"/>
      <c r="EDJ2569" s="77"/>
      <c r="EDK2569" s="77"/>
      <c r="EDL2569" s="77"/>
      <c r="EDM2569" s="77"/>
      <c r="EDN2569" s="77"/>
      <c r="EDO2569" s="77"/>
      <c r="EDP2569" s="77"/>
      <c r="EDQ2569" s="77"/>
      <c r="EDR2569" s="77"/>
      <c r="EDS2569" s="77"/>
      <c r="EDT2569" s="77"/>
      <c r="EDU2569" s="77"/>
      <c r="EDV2569" s="77"/>
      <c r="EDW2569" s="77"/>
      <c r="EDX2569" s="77"/>
      <c r="EDY2569" s="77"/>
      <c r="EDZ2569" s="77"/>
      <c r="EEA2569" s="77"/>
      <c r="EEB2569" s="77"/>
      <c r="EEC2569" s="77"/>
      <c r="EED2569" s="77"/>
      <c r="EEE2569" s="77"/>
      <c r="EEF2569" s="77"/>
      <c r="EEG2569" s="77"/>
      <c r="EEH2569" s="77"/>
      <c r="EEI2569" s="77"/>
      <c r="EEJ2569" s="77"/>
      <c r="EEK2569" s="77"/>
      <c r="EEL2569" s="77"/>
      <c r="EEM2569" s="77"/>
      <c r="EEN2569" s="77"/>
      <c r="EEO2569" s="77"/>
      <c r="EEP2569" s="77"/>
      <c r="EEQ2569" s="77"/>
      <c r="EER2569" s="77"/>
      <c r="EES2569" s="77"/>
      <c r="EET2569" s="77"/>
      <c r="EEU2569" s="77"/>
      <c r="EEV2569" s="77"/>
      <c r="EEW2569" s="77"/>
      <c r="EEX2569" s="77"/>
      <c r="EEY2569" s="77"/>
      <c r="EEZ2569" s="77"/>
      <c r="EFA2569" s="77"/>
      <c r="EFB2569" s="77"/>
      <c r="EFC2569" s="77"/>
      <c r="EFD2569" s="77"/>
      <c r="EFE2569" s="77"/>
      <c r="EFF2569" s="77"/>
      <c r="EFG2569" s="77"/>
      <c r="EFH2569" s="77"/>
      <c r="EFI2569" s="77"/>
      <c r="EFJ2569" s="77"/>
      <c r="EFK2569" s="77"/>
      <c r="EFL2569" s="77"/>
      <c r="EFM2569" s="77"/>
      <c r="EFN2569" s="77"/>
      <c r="EFO2569" s="77"/>
      <c r="EFP2569" s="77"/>
      <c r="EFQ2569" s="77"/>
      <c r="EFR2569" s="77"/>
      <c r="EFS2569" s="77"/>
      <c r="EFT2569" s="77"/>
      <c r="EFU2569" s="77"/>
      <c r="EFV2569" s="77"/>
      <c r="EFW2569" s="77"/>
      <c r="EFX2569" s="77"/>
      <c r="EFY2569" s="77"/>
      <c r="EFZ2569" s="77"/>
      <c r="EGA2569" s="77"/>
      <c r="EGB2569" s="77"/>
      <c r="EGC2569" s="77"/>
      <c r="EGD2569" s="77"/>
      <c r="EGE2569" s="77"/>
      <c r="EGF2569" s="77"/>
      <c r="EGG2569" s="77"/>
      <c r="EGH2569" s="77"/>
      <c r="EGI2569" s="77"/>
      <c r="EGJ2569" s="77"/>
      <c r="EGK2569" s="77"/>
      <c r="EGL2569" s="77"/>
      <c r="EGM2569" s="77"/>
      <c r="EGN2569" s="77"/>
      <c r="EGO2569" s="77"/>
      <c r="EGP2569" s="77"/>
      <c r="EGQ2569" s="77"/>
      <c r="EGR2569" s="77"/>
      <c r="EGS2569" s="77"/>
      <c r="EGT2569" s="77"/>
      <c r="EGU2569" s="77"/>
      <c r="EGV2569" s="77"/>
      <c r="EGW2569" s="77"/>
      <c r="EGX2569" s="77"/>
      <c r="EGY2569" s="77"/>
      <c r="EGZ2569" s="77"/>
      <c r="EHA2569" s="77"/>
      <c r="EHB2569" s="77"/>
      <c r="EHC2569" s="77"/>
      <c r="EHD2569" s="77"/>
      <c r="EHE2569" s="77"/>
      <c r="EHF2569" s="77"/>
      <c r="EHG2569" s="77"/>
      <c r="EHH2569" s="77"/>
      <c r="EHI2569" s="77"/>
      <c r="EHJ2569" s="77"/>
      <c r="EHK2569" s="77"/>
      <c r="EHL2569" s="77"/>
      <c r="EHM2569" s="77"/>
      <c r="EHN2569" s="77"/>
      <c r="EHO2569" s="77"/>
      <c r="EHP2569" s="77"/>
      <c r="EHQ2569" s="77"/>
      <c r="EHR2569" s="77"/>
      <c r="EHS2569" s="77"/>
      <c r="EHT2569" s="77"/>
      <c r="EHU2569" s="77"/>
      <c r="EHV2569" s="77"/>
      <c r="EHW2569" s="77"/>
      <c r="EHX2569" s="77"/>
      <c r="EHY2569" s="77"/>
      <c r="EHZ2569" s="77"/>
      <c r="EIA2569" s="77"/>
      <c r="EIB2569" s="77"/>
      <c r="EIC2569" s="77"/>
      <c r="EID2569" s="77"/>
      <c r="EIE2569" s="77"/>
      <c r="EIF2569" s="77"/>
      <c r="EIG2569" s="77"/>
      <c r="EIH2569" s="77"/>
      <c r="EII2569" s="77"/>
      <c r="EIJ2569" s="77"/>
      <c r="EIK2569" s="77"/>
      <c r="EIL2569" s="77"/>
      <c r="EIM2569" s="77"/>
      <c r="EIN2569" s="77"/>
      <c r="EIO2569" s="77"/>
      <c r="EIP2569" s="77"/>
      <c r="EIQ2569" s="77"/>
      <c r="EIR2569" s="77"/>
      <c r="EIS2569" s="77"/>
      <c r="EIT2569" s="77"/>
      <c r="EIU2569" s="77"/>
      <c r="EIV2569" s="77"/>
      <c r="EIW2569" s="77"/>
      <c r="EIX2569" s="77"/>
      <c r="EIY2569" s="77"/>
      <c r="EIZ2569" s="77"/>
      <c r="EJA2569" s="77"/>
      <c r="EJB2569" s="77"/>
      <c r="EJC2569" s="77"/>
      <c r="EJD2569" s="77"/>
      <c r="EJE2569" s="77"/>
      <c r="EJF2569" s="77"/>
      <c r="EJG2569" s="77"/>
      <c r="EJH2569" s="77"/>
      <c r="EJI2569" s="77"/>
      <c r="EJJ2569" s="77"/>
      <c r="EJK2569" s="77"/>
      <c r="EJL2569" s="77"/>
      <c r="EJM2569" s="77"/>
      <c r="EJN2569" s="77"/>
      <c r="EJO2569" s="77"/>
      <c r="EJP2569" s="77"/>
      <c r="EJQ2569" s="77"/>
      <c r="EJR2569" s="77"/>
      <c r="EJS2569" s="77"/>
      <c r="EJT2569" s="77"/>
      <c r="EJU2569" s="77"/>
      <c r="EJV2569" s="77"/>
      <c r="EJW2569" s="77"/>
      <c r="EJX2569" s="77"/>
      <c r="EJY2569" s="77"/>
      <c r="EJZ2569" s="77"/>
      <c r="EKA2569" s="77"/>
      <c r="EKB2569" s="77"/>
      <c r="EKC2569" s="77"/>
      <c r="EKD2569" s="77"/>
      <c r="EKE2569" s="77"/>
      <c r="EKF2569" s="77"/>
      <c r="EKG2569" s="77"/>
      <c r="EKH2569" s="77"/>
      <c r="EKI2569" s="77"/>
      <c r="EKJ2569" s="77"/>
      <c r="EKK2569" s="77"/>
      <c r="EKL2569" s="77"/>
      <c r="EKM2569" s="77"/>
      <c r="EKN2569" s="77"/>
      <c r="EKO2569" s="77"/>
      <c r="EKP2569" s="77"/>
      <c r="EKQ2569" s="77"/>
      <c r="EKR2569" s="77"/>
      <c r="EKS2569" s="77"/>
      <c r="EKT2569" s="77"/>
      <c r="EKU2569" s="77"/>
      <c r="EKV2569" s="77"/>
      <c r="EKW2569" s="77"/>
      <c r="EKX2569" s="77"/>
      <c r="EKY2569" s="77"/>
      <c r="EKZ2569" s="77"/>
      <c r="ELA2569" s="77"/>
      <c r="ELB2569" s="77"/>
      <c r="ELC2569" s="77"/>
      <c r="ELD2569" s="77"/>
      <c r="ELE2569" s="77"/>
      <c r="ELF2569" s="77"/>
      <c r="ELG2569" s="77"/>
      <c r="ELH2569" s="77"/>
      <c r="ELI2569" s="77"/>
      <c r="ELJ2569" s="77"/>
      <c r="ELK2569" s="77"/>
      <c r="ELL2569" s="77"/>
      <c r="ELM2569" s="77"/>
      <c r="ELN2569" s="77"/>
      <c r="ELO2569" s="77"/>
      <c r="ELP2569" s="77"/>
      <c r="ELQ2569" s="77"/>
      <c r="ELR2569" s="77"/>
      <c r="ELS2569" s="77"/>
      <c r="ELT2569" s="77"/>
      <c r="ELU2569" s="77"/>
      <c r="ELV2569" s="77"/>
      <c r="ELW2569" s="77"/>
      <c r="ELX2569" s="77"/>
      <c r="ELY2569" s="77"/>
      <c r="ELZ2569" s="77"/>
      <c r="EMA2569" s="77"/>
      <c r="EMB2569" s="77"/>
      <c r="EMC2569" s="77"/>
      <c r="EMD2569" s="77"/>
      <c r="EME2569" s="77"/>
      <c r="EMF2569" s="77"/>
      <c r="EMG2569" s="77"/>
      <c r="EMH2569" s="77"/>
      <c r="EMI2569" s="77"/>
      <c r="EMJ2569" s="77"/>
      <c r="EMK2569" s="77"/>
      <c r="EML2569" s="77"/>
      <c r="EMM2569" s="77"/>
      <c r="EMN2569" s="77"/>
      <c r="EMO2569" s="77"/>
      <c r="EMP2569" s="77"/>
      <c r="EMQ2569" s="77"/>
      <c r="EMR2569" s="77"/>
      <c r="EMS2569" s="77"/>
      <c r="EMT2569" s="77"/>
      <c r="EMU2569" s="77"/>
      <c r="EMV2569" s="77"/>
      <c r="EMW2569" s="77"/>
      <c r="EMX2569" s="77"/>
      <c r="EMY2569" s="77"/>
      <c r="EMZ2569" s="77"/>
      <c r="ENA2569" s="77"/>
      <c r="ENB2569" s="77"/>
      <c r="ENC2569" s="77"/>
      <c r="END2569" s="77"/>
      <c r="ENE2569" s="77"/>
      <c r="ENF2569" s="77"/>
      <c r="ENG2569" s="77"/>
      <c r="ENH2569" s="77"/>
      <c r="ENI2569" s="77"/>
      <c r="ENJ2569" s="77"/>
      <c r="ENK2569" s="77"/>
      <c r="ENL2569" s="77"/>
      <c r="ENM2569" s="77"/>
      <c r="ENN2569" s="77"/>
      <c r="ENO2569" s="77"/>
      <c r="ENP2569" s="77"/>
      <c r="ENQ2569" s="77"/>
      <c r="ENR2569" s="77"/>
      <c r="ENS2569" s="77"/>
      <c r="ENT2569" s="77"/>
      <c r="ENU2569" s="77"/>
      <c r="ENV2569" s="77"/>
      <c r="ENW2569" s="77"/>
      <c r="ENX2569" s="77"/>
      <c r="ENY2569" s="77"/>
      <c r="ENZ2569" s="77"/>
      <c r="EOA2569" s="77"/>
      <c r="EOB2569" s="77"/>
      <c r="EOC2569" s="77"/>
      <c r="EOD2569" s="77"/>
      <c r="EOE2569" s="77"/>
      <c r="EOF2569" s="77"/>
      <c r="EOG2569" s="77"/>
      <c r="EOH2569" s="77"/>
      <c r="EOI2569" s="77"/>
      <c r="EOJ2569" s="77"/>
      <c r="EOK2569" s="77"/>
      <c r="EOL2569" s="77"/>
      <c r="EOM2569" s="77"/>
      <c r="EON2569" s="77"/>
      <c r="EOO2569" s="77"/>
      <c r="EOP2569" s="77"/>
      <c r="EOQ2569" s="77"/>
      <c r="EOR2569" s="77"/>
      <c r="EOS2569" s="77"/>
      <c r="EOT2569" s="77"/>
      <c r="EOU2569" s="77"/>
      <c r="EOV2569" s="77"/>
      <c r="EOW2569" s="77"/>
      <c r="EOX2569" s="77"/>
      <c r="EOY2569" s="77"/>
      <c r="EOZ2569" s="77"/>
      <c r="EPA2569" s="77"/>
      <c r="EPB2569" s="77"/>
      <c r="EPC2569" s="77"/>
      <c r="EPD2569" s="77"/>
      <c r="EPE2569" s="77"/>
      <c r="EPF2569" s="77"/>
      <c r="EPG2569" s="77"/>
      <c r="EPH2569" s="77"/>
      <c r="EPI2569" s="77"/>
      <c r="EPJ2569" s="77"/>
      <c r="EPK2569" s="77"/>
      <c r="EPL2569" s="77"/>
      <c r="EPM2569" s="77"/>
      <c r="EPN2569" s="77"/>
      <c r="EPO2569" s="77"/>
      <c r="EPP2569" s="77"/>
      <c r="EPQ2569" s="77"/>
      <c r="EPR2569" s="77"/>
      <c r="EPS2569" s="77"/>
      <c r="EPT2569" s="77"/>
      <c r="EPU2569" s="77"/>
      <c r="EPV2569" s="77"/>
      <c r="EPW2569" s="77"/>
      <c r="EPX2569" s="77"/>
      <c r="EPY2569" s="77"/>
      <c r="EPZ2569" s="77"/>
      <c r="EQA2569" s="77"/>
      <c r="EQB2569" s="77"/>
      <c r="EQC2569" s="77"/>
      <c r="EQD2569" s="77"/>
      <c r="EQE2569" s="77"/>
      <c r="EQF2569" s="77"/>
      <c r="EQG2569" s="77"/>
      <c r="EQH2569" s="77"/>
      <c r="EQI2569" s="77"/>
      <c r="EQJ2569" s="77"/>
      <c r="EQK2569" s="77"/>
      <c r="EQL2569" s="77"/>
      <c r="EQM2569" s="77"/>
      <c r="EQN2569" s="77"/>
      <c r="EQO2569" s="77"/>
      <c r="EQP2569" s="77"/>
      <c r="EQQ2569" s="77"/>
      <c r="EQR2569" s="77"/>
      <c r="EQS2569" s="77"/>
      <c r="EQT2569" s="77"/>
      <c r="EQU2569" s="77"/>
      <c r="EQV2569" s="77"/>
      <c r="EQW2569" s="77"/>
      <c r="EQX2569" s="77"/>
      <c r="EQY2569" s="77"/>
      <c r="EQZ2569" s="77"/>
      <c r="ERA2569" s="77"/>
      <c r="ERB2569" s="77"/>
      <c r="ERC2569" s="77"/>
      <c r="ERD2569" s="77"/>
      <c r="ERE2569" s="77"/>
      <c r="ERF2569" s="77"/>
      <c r="ERG2569" s="77"/>
      <c r="ERH2569" s="77"/>
      <c r="ERI2569" s="77"/>
      <c r="ERJ2569" s="77"/>
      <c r="ERK2569" s="77"/>
      <c r="ERL2569" s="77"/>
      <c r="ERM2569" s="77"/>
      <c r="ERN2569" s="77"/>
      <c r="ERO2569" s="77"/>
      <c r="ERP2569" s="77"/>
      <c r="ERQ2569" s="77"/>
      <c r="ERR2569" s="77"/>
      <c r="ERS2569" s="77"/>
      <c r="ERT2569" s="77"/>
      <c r="ERU2569" s="77"/>
      <c r="ERV2569" s="77"/>
      <c r="ERW2569" s="77"/>
      <c r="ERX2569" s="77"/>
      <c r="ERY2569" s="77"/>
      <c r="ERZ2569" s="77"/>
      <c r="ESA2569" s="77"/>
      <c r="ESB2569" s="77"/>
      <c r="ESC2569" s="77"/>
      <c r="ESD2569" s="77"/>
      <c r="ESE2569" s="77"/>
      <c r="ESF2569" s="77"/>
      <c r="ESG2569" s="77"/>
      <c r="ESH2569" s="77"/>
      <c r="ESI2569" s="77"/>
      <c r="ESJ2569" s="77"/>
      <c r="ESK2569" s="77"/>
      <c r="ESL2569" s="77"/>
      <c r="ESM2569" s="77"/>
      <c r="ESN2569" s="77"/>
      <c r="ESO2569" s="77"/>
      <c r="ESP2569" s="77"/>
      <c r="ESQ2569" s="77"/>
      <c r="ESR2569" s="77"/>
      <c r="ESS2569" s="77"/>
      <c r="EST2569" s="77"/>
      <c r="ESU2569" s="77"/>
      <c r="ESV2569" s="77"/>
      <c r="ESW2569" s="77"/>
      <c r="ESX2569" s="77"/>
      <c r="ESY2569" s="77"/>
      <c r="ESZ2569" s="77"/>
      <c r="ETA2569" s="77"/>
      <c r="ETB2569" s="77"/>
      <c r="ETC2569" s="77"/>
      <c r="ETD2569" s="77"/>
      <c r="ETE2569" s="77"/>
      <c r="ETF2569" s="77"/>
      <c r="ETG2569" s="77"/>
      <c r="ETH2569" s="77"/>
      <c r="ETI2569" s="77"/>
      <c r="ETJ2569" s="77"/>
      <c r="ETK2569" s="77"/>
      <c r="ETL2569" s="77"/>
      <c r="ETM2569" s="77"/>
      <c r="ETN2569" s="77"/>
      <c r="ETO2569" s="77"/>
      <c r="ETP2569" s="77"/>
      <c r="ETQ2569" s="77"/>
      <c r="ETR2569" s="77"/>
      <c r="ETS2569" s="77"/>
      <c r="ETT2569" s="77"/>
      <c r="ETU2569" s="77"/>
      <c r="ETV2569" s="77"/>
      <c r="ETW2569" s="77"/>
      <c r="ETX2569" s="77"/>
      <c r="ETY2569" s="77"/>
      <c r="ETZ2569" s="77"/>
      <c r="EUA2569" s="77"/>
      <c r="EUB2569" s="77"/>
      <c r="EUC2569" s="77"/>
      <c r="EUD2569" s="77"/>
      <c r="EUE2569" s="77"/>
      <c r="EUF2569" s="77"/>
      <c r="EUG2569" s="77"/>
      <c r="EUH2569" s="77"/>
      <c r="EUI2569" s="77"/>
      <c r="EUJ2569" s="77"/>
      <c r="EUK2569" s="77"/>
      <c r="EUL2569" s="77"/>
      <c r="EUM2569" s="77"/>
      <c r="EUN2569" s="77"/>
      <c r="EUO2569" s="77"/>
      <c r="EUP2569" s="77"/>
      <c r="EUQ2569" s="77"/>
      <c r="EUR2569" s="77"/>
      <c r="EUS2569" s="77"/>
      <c r="EUT2569" s="77"/>
      <c r="EUU2569" s="77"/>
      <c r="EUV2569" s="77"/>
      <c r="EUW2569" s="77"/>
      <c r="EUX2569" s="77"/>
      <c r="EUY2569" s="77"/>
      <c r="EUZ2569" s="77"/>
      <c r="EVA2569" s="77"/>
      <c r="EVB2569" s="77"/>
      <c r="EVC2569" s="77"/>
      <c r="EVD2569" s="77"/>
      <c r="EVE2569" s="77"/>
      <c r="EVF2569" s="77"/>
      <c r="EVG2569" s="77"/>
      <c r="EVH2569" s="77"/>
      <c r="EVI2569" s="77"/>
      <c r="EVJ2569" s="77"/>
      <c r="EVK2569" s="77"/>
      <c r="EVL2569" s="77"/>
      <c r="EVM2569" s="77"/>
      <c r="EVN2569" s="77"/>
      <c r="EVO2569" s="77"/>
      <c r="EVP2569" s="77"/>
      <c r="EVQ2569" s="77"/>
      <c r="EVR2569" s="77"/>
      <c r="EVS2569" s="77"/>
      <c r="EVT2569" s="77"/>
      <c r="EVU2569" s="77"/>
      <c r="EVV2569" s="77"/>
      <c r="EVW2569" s="77"/>
      <c r="EVX2569" s="77"/>
      <c r="EVY2569" s="77"/>
      <c r="EVZ2569" s="77"/>
      <c r="EWA2569" s="77"/>
      <c r="EWB2569" s="77"/>
      <c r="EWC2569" s="77"/>
      <c r="EWD2569" s="77"/>
      <c r="EWE2569" s="77"/>
      <c r="EWF2569" s="77"/>
      <c r="EWG2569" s="77"/>
      <c r="EWH2569" s="77"/>
      <c r="EWI2569" s="77"/>
      <c r="EWJ2569" s="77"/>
      <c r="EWK2569" s="77"/>
      <c r="EWL2569" s="77"/>
      <c r="EWM2569" s="77"/>
      <c r="EWN2569" s="77"/>
      <c r="EWO2569" s="77"/>
      <c r="EWP2569" s="77"/>
      <c r="EWQ2569" s="77"/>
      <c r="EWR2569" s="77"/>
      <c r="EWS2569" s="77"/>
      <c r="EWT2569" s="77"/>
      <c r="EWU2569" s="77"/>
      <c r="EWV2569" s="77"/>
      <c r="EWW2569" s="77"/>
      <c r="EWX2569" s="77"/>
      <c r="EWY2569" s="77"/>
      <c r="EWZ2569" s="77"/>
      <c r="EXA2569" s="77"/>
      <c r="EXB2569" s="77"/>
      <c r="EXC2569" s="77"/>
      <c r="EXD2569" s="77"/>
      <c r="EXE2569" s="77"/>
      <c r="EXF2569" s="77"/>
      <c r="EXG2569" s="77"/>
      <c r="EXH2569" s="77"/>
      <c r="EXI2569" s="77"/>
      <c r="EXJ2569" s="77"/>
      <c r="EXK2569" s="77"/>
      <c r="EXL2569" s="77"/>
      <c r="EXM2569" s="77"/>
      <c r="EXN2569" s="77"/>
      <c r="EXO2569" s="77"/>
      <c r="EXP2569" s="77"/>
      <c r="EXQ2569" s="77"/>
      <c r="EXR2569" s="77"/>
      <c r="EXS2569" s="77"/>
      <c r="EXT2569" s="77"/>
      <c r="EXU2569" s="77"/>
      <c r="EXV2569" s="77"/>
      <c r="EXW2569" s="77"/>
      <c r="EXX2569" s="77"/>
      <c r="EXY2569" s="77"/>
      <c r="EXZ2569" s="77"/>
      <c r="EYA2569" s="77"/>
      <c r="EYB2569" s="77"/>
      <c r="EYC2569" s="77"/>
      <c r="EYD2569" s="77"/>
      <c r="EYE2569" s="77"/>
      <c r="EYF2569" s="77"/>
      <c r="EYG2569" s="77"/>
      <c r="EYH2569" s="77"/>
      <c r="EYI2569" s="77"/>
      <c r="EYJ2569" s="77"/>
      <c r="EYK2569" s="77"/>
      <c r="EYL2569" s="77"/>
      <c r="EYM2569" s="77"/>
      <c r="EYN2569" s="77"/>
      <c r="EYO2569" s="77"/>
      <c r="EYP2569" s="77"/>
      <c r="EYQ2569" s="77"/>
      <c r="EYR2569" s="77"/>
      <c r="EYS2569" s="77"/>
      <c r="EYT2569" s="77"/>
      <c r="EYU2569" s="77"/>
      <c r="EYV2569" s="77"/>
      <c r="EYW2569" s="77"/>
      <c r="EYX2569" s="77"/>
      <c r="EYY2569" s="77"/>
      <c r="EYZ2569" s="77"/>
      <c r="EZA2569" s="77"/>
      <c r="EZB2569" s="77"/>
      <c r="EZC2569" s="77"/>
      <c r="EZD2569" s="77"/>
      <c r="EZE2569" s="77"/>
      <c r="EZF2569" s="77"/>
      <c r="EZG2569" s="77"/>
      <c r="EZH2569" s="77"/>
      <c r="EZI2569" s="77"/>
      <c r="EZJ2569" s="77"/>
      <c r="EZK2569" s="77"/>
      <c r="EZL2569" s="77"/>
      <c r="EZM2569" s="77"/>
      <c r="EZN2569" s="77"/>
      <c r="EZO2569" s="77"/>
      <c r="EZP2569" s="77"/>
      <c r="EZQ2569" s="77"/>
      <c r="EZR2569" s="77"/>
      <c r="EZS2569" s="77"/>
      <c r="EZT2569" s="77"/>
      <c r="EZU2569" s="77"/>
      <c r="EZV2569" s="77"/>
      <c r="EZW2569" s="77"/>
      <c r="EZX2569" s="77"/>
      <c r="EZY2569" s="77"/>
      <c r="EZZ2569" s="77"/>
      <c r="FAA2569" s="77"/>
      <c r="FAB2569" s="77"/>
      <c r="FAC2569" s="77"/>
      <c r="FAD2569" s="77"/>
      <c r="FAE2569" s="77"/>
      <c r="FAF2569" s="77"/>
      <c r="FAG2569" s="77"/>
      <c r="FAH2569" s="77"/>
      <c r="FAI2569" s="77"/>
      <c r="FAJ2569" s="77"/>
      <c r="FAK2569" s="77"/>
      <c r="FAL2569" s="77"/>
      <c r="FAM2569" s="77"/>
      <c r="FAN2569" s="77"/>
      <c r="FAO2569" s="77"/>
      <c r="FAP2569" s="77"/>
      <c r="FAQ2569" s="77"/>
      <c r="FAR2569" s="77"/>
      <c r="FAS2569" s="77"/>
      <c r="FAT2569" s="77"/>
      <c r="FAU2569" s="77"/>
      <c r="FAV2569" s="77"/>
      <c r="FAW2569" s="77"/>
      <c r="FAX2569" s="77"/>
      <c r="FAY2569" s="77"/>
      <c r="FAZ2569" s="77"/>
      <c r="FBA2569" s="77"/>
      <c r="FBB2569" s="77"/>
      <c r="FBC2569" s="77"/>
      <c r="FBD2569" s="77"/>
      <c r="FBE2569" s="77"/>
      <c r="FBF2569" s="77"/>
      <c r="FBG2569" s="77"/>
      <c r="FBH2569" s="77"/>
      <c r="FBI2569" s="77"/>
      <c r="FBJ2569" s="77"/>
      <c r="FBK2569" s="77"/>
      <c r="FBL2569" s="77"/>
      <c r="FBM2569" s="77"/>
      <c r="FBN2569" s="77"/>
      <c r="FBO2569" s="77"/>
      <c r="FBP2569" s="77"/>
      <c r="FBQ2569" s="77"/>
      <c r="FBR2569" s="77"/>
      <c r="FBS2569" s="77"/>
      <c r="FBT2569" s="77"/>
      <c r="FBU2569" s="77"/>
      <c r="FBV2569" s="77"/>
      <c r="FBW2569" s="77"/>
      <c r="FBX2569" s="77"/>
      <c r="FBY2569" s="77"/>
      <c r="FBZ2569" s="77"/>
      <c r="FCA2569" s="77"/>
      <c r="FCB2569" s="77"/>
      <c r="FCC2569" s="77"/>
      <c r="FCD2569" s="77"/>
      <c r="FCE2569" s="77"/>
      <c r="FCF2569" s="77"/>
      <c r="FCG2569" s="77"/>
      <c r="FCH2569" s="77"/>
      <c r="FCI2569" s="77"/>
      <c r="FCJ2569" s="77"/>
      <c r="FCK2569" s="77"/>
      <c r="FCL2569" s="77"/>
      <c r="FCM2569" s="77"/>
      <c r="FCN2569" s="77"/>
      <c r="FCO2569" s="77"/>
      <c r="FCP2569" s="77"/>
      <c r="FCQ2569" s="77"/>
      <c r="FCR2569" s="77"/>
      <c r="FCS2569" s="77"/>
      <c r="FCT2569" s="77"/>
      <c r="FCU2569" s="77"/>
      <c r="FCV2569" s="77"/>
      <c r="FCW2569" s="77"/>
      <c r="FCX2569" s="77"/>
      <c r="FCY2569" s="77"/>
      <c r="FCZ2569" s="77"/>
      <c r="FDA2569" s="77"/>
      <c r="FDB2569" s="77"/>
      <c r="FDC2569" s="77"/>
      <c r="FDD2569" s="77"/>
      <c r="FDE2569" s="77"/>
      <c r="FDF2569" s="77"/>
      <c r="FDG2569" s="77"/>
      <c r="FDH2569" s="77"/>
      <c r="FDI2569" s="77"/>
      <c r="FDJ2569" s="77"/>
      <c r="FDK2569" s="77"/>
      <c r="FDL2569" s="77"/>
      <c r="FDM2569" s="77"/>
      <c r="FDN2569" s="77"/>
      <c r="FDO2569" s="77"/>
      <c r="FDP2569" s="77"/>
      <c r="FDQ2569" s="77"/>
      <c r="FDR2569" s="77"/>
      <c r="FDS2569" s="77"/>
      <c r="FDT2569" s="77"/>
      <c r="FDU2569" s="77"/>
      <c r="FDV2569" s="77"/>
      <c r="FDW2569" s="77"/>
      <c r="FDX2569" s="77"/>
      <c r="FDY2569" s="77"/>
      <c r="FDZ2569" s="77"/>
      <c r="FEA2569" s="77"/>
      <c r="FEB2569" s="77"/>
      <c r="FEC2569" s="77"/>
      <c r="FED2569" s="77"/>
      <c r="FEE2569" s="77"/>
      <c r="FEF2569" s="77"/>
      <c r="FEG2569" s="77"/>
      <c r="FEH2569" s="77"/>
      <c r="FEI2569" s="77"/>
      <c r="FEJ2569" s="77"/>
      <c r="FEK2569" s="77"/>
      <c r="FEL2569" s="77"/>
      <c r="FEM2569" s="77"/>
      <c r="FEN2569" s="77"/>
      <c r="FEO2569" s="77"/>
      <c r="FEP2569" s="77"/>
      <c r="FEQ2569" s="77"/>
      <c r="FER2569" s="77"/>
      <c r="FES2569" s="77"/>
      <c r="FET2569" s="77"/>
      <c r="FEU2569" s="77"/>
      <c r="FEV2569" s="77"/>
      <c r="FEW2569" s="77"/>
      <c r="FEX2569" s="77"/>
      <c r="FEY2569" s="77"/>
      <c r="FEZ2569" s="77"/>
      <c r="FFA2569" s="77"/>
      <c r="FFB2569" s="77"/>
      <c r="FFC2569" s="77"/>
      <c r="FFD2569" s="77"/>
      <c r="FFE2569" s="77"/>
      <c r="FFF2569" s="77"/>
      <c r="FFG2569" s="77"/>
      <c r="FFH2569" s="77"/>
      <c r="FFI2569" s="77"/>
      <c r="FFJ2569" s="77"/>
      <c r="FFK2569" s="77"/>
      <c r="FFL2569" s="77"/>
      <c r="FFM2569" s="77"/>
      <c r="FFN2569" s="77"/>
      <c r="FFO2569" s="77"/>
      <c r="FFP2569" s="77"/>
      <c r="FFQ2569" s="77"/>
      <c r="FFR2569" s="77"/>
      <c r="FFS2569" s="77"/>
      <c r="FFT2569" s="77"/>
      <c r="FFU2569" s="77"/>
      <c r="FFV2569" s="77"/>
      <c r="FFW2569" s="77"/>
      <c r="FFX2569" s="77"/>
      <c r="FFY2569" s="77"/>
      <c r="FFZ2569" s="77"/>
      <c r="FGA2569" s="77"/>
      <c r="FGB2569" s="77"/>
      <c r="FGC2569" s="77"/>
      <c r="FGD2569" s="77"/>
      <c r="FGE2569" s="77"/>
      <c r="FGF2569" s="77"/>
      <c r="FGG2569" s="77"/>
      <c r="FGH2569" s="77"/>
      <c r="FGI2569" s="77"/>
      <c r="FGJ2569" s="77"/>
      <c r="FGK2569" s="77"/>
      <c r="FGL2569" s="77"/>
      <c r="FGM2569" s="77"/>
      <c r="FGN2569" s="77"/>
      <c r="FGO2569" s="77"/>
      <c r="FGP2569" s="77"/>
      <c r="FGQ2569" s="77"/>
      <c r="FGR2569" s="77"/>
      <c r="FGS2569" s="77"/>
      <c r="FGT2569" s="77"/>
      <c r="FGU2569" s="77"/>
      <c r="FGV2569" s="77"/>
      <c r="FGW2569" s="77"/>
      <c r="FGX2569" s="77"/>
      <c r="FGY2569" s="77"/>
      <c r="FGZ2569" s="77"/>
      <c r="FHA2569" s="77"/>
      <c r="FHB2569" s="77"/>
      <c r="FHC2569" s="77"/>
      <c r="FHD2569" s="77"/>
      <c r="FHE2569" s="77"/>
      <c r="FHF2569" s="77"/>
      <c r="FHG2569" s="77"/>
      <c r="FHH2569" s="77"/>
      <c r="FHI2569" s="77"/>
      <c r="FHJ2569" s="77"/>
      <c r="FHK2569" s="77"/>
      <c r="FHL2569" s="77"/>
      <c r="FHM2569" s="77"/>
      <c r="FHN2569" s="77"/>
      <c r="FHO2569" s="77"/>
      <c r="FHP2569" s="77"/>
      <c r="FHQ2569" s="77"/>
      <c r="FHR2569" s="77"/>
      <c r="FHS2569" s="77"/>
      <c r="FHT2569" s="77"/>
      <c r="FHU2569" s="77"/>
      <c r="FHV2569" s="77"/>
      <c r="FHW2569" s="77"/>
      <c r="FHX2569" s="77"/>
      <c r="FHY2569" s="77"/>
      <c r="FHZ2569" s="77"/>
      <c r="FIA2569" s="77"/>
      <c r="FIB2569" s="77"/>
      <c r="FIC2569" s="77"/>
      <c r="FID2569" s="77"/>
      <c r="FIE2569" s="77"/>
      <c r="FIF2569" s="77"/>
      <c r="FIG2569" s="77"/>
      <c r="FIH2569" s="77"/>
      <c r="FII2569" s="77"/>
      <c r="FIJ2569" s="77"/>
      <c r="FIK2569" s="77"/>
      <c r="FIL2569" s="77"/>
      <c r="FIM2569" s="77"/>
      <c r="FIN2569" s="77"/>
      <c r="FIO2569" s="77"/>
      <c r="FIP2569" s="77"/>
      <c r="FIQ2569" s="77"/>
      <c r="FIR2569" s="77"/>
      <c r="FIS2569" s="77"/>
      <c r="FIT2569" s="77"/>
      <c r="FIU2569" s="77"/>
      <c r="FIV2569" s="77"/>
      <c r="FIW2569" s="77"/>
      <c r="FIX2569" s="77"/>
      <c r="FIY2569" s="77"/>
      <c r="FIZ2569" s="77"/>
      <c r="FJA2569" s="77"/>
      <c r="FJB2569" s="77"/>
      <c r="FJC2569" s="77"/>
      <c r="FJD2569" s="77"/>
      <c r="FJE2569" s="77"/>
      <c r="FJF2569" s="77"/>
      <c r="FJG2569" s="77"/>
      <c r="FJH2569" s="77"/>
      <c r="FJI2569" s="77"/>
      <c r="FJJ2569" s="77"/>
      <c r="FJK2569" s="77"/>
      <c r="FJL2569" s="77"/>
      <c r="FJM2569" s="77"/>
      <c r="FJN2569" s="77"/>
      <c r="FJO2569" s="77"/>
      <c r="FJP2569" s="77"/>
      <c r="FJQ2569" s="77"/>
      <c r="FJR2569" s="77"/>
      <c r="FJS2569" s="77"/>
      <c r="FJT2569" s="77"/>
      <c r="FJU2569" s="77"/>
      <c r="FJV2569" s="77"/>
      <c r="FJW2569" s="77"/>
      <c r="FJX2569" s="77"/>
      <c r="FJY2569" s="77"/>
      <c r="FJZ2569" s="77"/>
      <c r="FKA2569" s="77"/>
      <c r="FKB2569" s="77"/>
      <c r="FKC2569" s="77"/>
      <c r="FKD2569" s="77"/>
      <c r="FKE2569" s="77"/>
      <c r="FKF2569" s="77"/>
      <c r="FKG2569" s="77"/>
      <c r="FKH2569" s="77"/>
      <c r="FKI2569" s="77"/>
      <c r="FKJ2569" s="77"/>
      <c r="FKK2569" s="77"/>
      <c r="FKL2569" s="77"/>
      <c r="FKM2569" s="77"/>
      <c r="FKN2569" s="77"/>
      <c r="FKO2569" s="77"/>
      <c r="FKP2569" s="77"/>
      <c r="FKQ2569" s="77"/>
      <c r="FKR2569" s="77"/>
      <c r="FKS2569" s="77"/>
      <c r="FKT2569" s="77"/>
      <c r="FKU2569" s="77"/>
      <c r="FKV2569" s="77"/>
      <c r="FKW2569" s="77"/>
      <c r="FKX2569" s="77"/>
      <c r="FKY2569" s="77"/>
      <c r="FKZ2569" s="77"/>
      <c r="FLA2569" s="77"/>
      <c r="FLB2569" s="77"/>
      <c r="FLC2569" s="77"/>
      <c r="FLD2569" s="77"/>
      <c r="FLE2569" s="77"/>
      <c r="FLF2569" s="77"/>
      <c r="FLG2569" s="77"/>
      <c r="FLH2569" s="77"/>
      <c r="FLI2569" s="77"/>
      <c r="FLJ2569" s="77"/>
      <c r="FLK2569" s="77"/>
      <c r="FLL2569" s="77"/>
      <c r="FLM2569" s="77"/>
      <c r="FLN2569" s="77"/>
      <c r="FLO2569" s="77"/>
      <c r="FLP2569" s="77"/>
      <c r="FLQ2569" s="77"/>
      <c r="FLR2569" s="77"/>
      <c r="FLS2569" s="77"/>
      <c r="FLT2569" s="77"/>
      <c r="FLU2569" s="77"/>
      <c r="FLV2569" s="77"/>
      <c r="FLW2569" s="77"/>
      <c r="FLX2569" s="77"/>
      <c r="FLY2569" s="77"/>
      <c r="FLZ2569" s="77"/>
      <c r="FMA2569" s="77"/>
      <c r="FMB2569" s="77"/>
      <c r="FMC2569" s="77"/>
      <c r="FMD2569" s="77"/>
      <c r="FME2569" s="77"/>
      <c r="FMF2569" s="77"/>
      <c r="FMG2569" s="77"/>
      <c r="FMH2569" s="77"/>
      <c r="FMI2569" s="77"/>
      <c r="FMJ2569" s="77"/>
      <c r="FMK2569" s="77"/>
      <c r="FML2569" s="77"/>
      <c r="FMM2569" s="77"/>
      <c r="FMN2569" s="77"/>
      <c r="FMO2569" s="77"/>
      <c r="FMP2569" s="77"/>
      <c r="FMQ2569" s="77"/>
      <c r="FMR2569" s="77"/>
      <c r="FMS2569" s="77"/>
      <c r="FMT2569" s="77"/>
      <c r="FMU2569" s="77"/>
      <c r="FMV2569" s="77"/>
      <c r="FMW2569" s="77"/>
      <c r="FMX2569" s="77"/>
      <c r="FMY2569" s="77"/>
      <c r="FMZ2569" s="77"/>
      <c r="FNA2569" s="77"/>
      <c r="FNB2569" s="77"/>
      <c r="FNC2569" s="77"/>
      <c r="FND2569" s="77"/>
      <c r="FNE2569" s="77"/>
      <c r="FNF2569" s="77"/>
      <c r="FNG2569" s="77"/>
      <c r="FNH2569" s="77"/>
      <c r="FNI2569" s="77"/>
      <c r="FNJ2569" s="77"/>
      <c r="FNK2569" s="77"/>
      <c r="FNL2569" s="77"/>
      <c r="FNM2569" s="77"/>
      <c r="FNN2569" s="77"/>
      <c r="FNO2569" s="77"/>
      <c r="FNP2569" s="77"/>
      <c r="FNQ2569" s="77"/>
      <c r="FNR2569" s="77"/>
      <c r="FNS2569" s="77"/>
      <c r="FNT2569" s="77"/>
      <c r="FNU2569" s="77"/>
      <c r="FNV2569" s="77"/>
      <c r="FNW2569" s="77"/>
      <c r="FNX2569" s="77"/>
      <c r="FNY2569" s="77"/>
      <c r="FNZ2569" s="77"/>
      <c r="FOA2569" s="77"/>
      <c r="FOB2569" s="77"/>
      <c r="FOC2569" s="77"/>
      <c r="FOD2569" s="77"/>
      <c r="FOE2569" s="77"/>
      <c r="FOF2569" s="77"/>
      <c r="FOG2569" s="77"/>
      <c r="FOH2569" s="77"/>
      <c r="FOI2569" s="77"/>
      <c r="FOJ2569" s="77"/>
      <c r="FOK2569" s="77"/>
      <c r="FOL2569" s="77"/>
      <c r="FOM2569" s="77"/>
      <c r="FON2569" s="77"/>
      <c r="FOO2569" s="77"/>
      <c r="FOP2569" s="77"/>
      <c r="FOQ2569" s="77"/>
      <c r="FOR2569" s="77"/>
      <c r="FOS2569" s="77"/>
      <c r="FOT2569" s="77"/>
      <c r="FOU2569" s="77"/>
      <c r="FOV2569" s="77"/>
      <c r="FOW2569" s="77"/>
      <c r="FOX2569" s="77"/>
      <c r="FOY2569" s="77"/>
      <c r="FOZ2569" s="77"/>
      <c r="FPA2569" s="77"/>
      <c r="FPB2569" s="77"/>
      <c r="FPC2569" s="77"/>
      <c r="FPD2569" s="77"/>
      <c r="FPE2569" s="77"/>
      <c r="FPF2569" s="77"/>
      <c r="FPG2569" s="77"/>
      <c r="FPH2569" s="77"/>
      <c r="FPI2569" s="77"/>
      <c r="FPJ2569" s="77"/>
      <c r="FPK2569" s="77"/>
      <c r="FPL2569" s="77"/>
      <c r="FPM2569" s="77"/>
      <c r="FPN2569" s="77"/>
      <c r="FPO2569" s="77"/>
      <c r="FPP2569" s="77"/>
      <c r="FPQ2569" s="77"/>
      <c r="FPR2569" s="77"/>
      <c r="FPS2569" s="77"/>
      <c r="FPT2569" s="77"/>
      <c r="FPU2569" s="77"/>
      <c r="FPV2569" s="77"/>
      <c r="FPW2569" s="77"/>
      <c r="FPX2569" s="77"/>
      <c r="FPY2569" s="77"/>
      <c r="FPZ2569" s="77"/>
      <c r="FQA2569" s="77"/>
      <c r="FQB2569" s="77"/>
      <c r="FQC2569" s="77"/>
      <c r="FQD2569" s="77"/>
      <c r="FQE2569" s="77"/>
      <c r="FQF2569" s="77"/>
      <c r="FQG2569" s="77"/>
      <c r="FQH2569" s="77"/>
      <c r="FQI2569" s="77"/>
      <c r="FQJ2569" s="77"/>
      <c r="FQK2569" s="77"/>
      <c r="FQL2569" s="77"/>
      <c r="FQM2569" s="77"/>
      <c r="FQN2569" s="77"/>
      <c r="FQO2569" s="77"/>
      <c r="FQP2569" s="77"/>
      <c r="FQQ2569" s="77"/>
      <c r="FQR2569" s="77"/>
      <c r="FQS2569" s="77"/>
      <c r="FQT2569" s="77"/>
      <c r="FQU2569" s="77"/>
      <c r="FQV2569" s="77"/>
      <c r="FQW2569" s="77"/>
      <c r="FQX2569" s="77"/>
      <c r="FQY2569" s="77"/>
      <c r="FQZ2569" s="77"/>
      <c r="FRA2569" s="77"/>
      <c r="FRB2569" s="77"/>
      <c r="FRC2569" s="77"/>
      <c r="FRD2569" s="77"/>
      <c r="FRE2569" s="77"/>
      <c r="FRF2569" s="77"/>
      <c r="FRG2569" s="77"/>
      <c r="FRH2569" s="77"/>
      <c r="FRI2569" s="77"/>
      <c r="FRJ2569" s="77"/>
      <c r="FRK2569" s="77"/>
      <c r="FRL2569" s="77"/>
      <c r="FRM2569" s="77"/>
      <c r="FRN2569" s="77"/>
      <c r="FRO2569" s="77"/>
      <c r="FRP2569" s="77"/>
      <c r="FRQ2569" s="77"/>
      <c r="FRR2569" s="77"/>
      <c r="FRS2569" s="77"/>
      <c r="FRT2569" s="77"/>
      <c r="FRU2569" s="77"/>
      <c r="FRV2569" s="77"/>
      <c r="FRW2569" s="77"/>
      <c r="FRX2569" s="77"/>
      <c r="FRY2569" s="77"/>
      <c r="FRZ2569" s="77"/>
      <c r="FSA2569" s="77"/>
      <c r="FSB2569" s="77"/>
      <c r="FSC2569" s="77"/>
      <c r="FSD2569" s="77"/>
      <c r="FSE2569" s="77"/>
      <c r="FSF2569" s="77"/>
      <c r="FSG2569" s="77"/>
      <c r="FSH2569" s="77"/>
      <c r="FSI2569" s="77"/>
      <c r="FSJ2569" s="77"/>
      <c r="FSK2569" s="77"/>
      <c r="FSL2569" s="77"/>
      <c r="FSM2569" s="77"/>
      <c r="FSN2569" s="77"/>
      <c r="FSO2569" s="77"/>
      <c r="FSP2569" s="77"/>
      <c r="FSQ2569" s="77"/>
      <c r="FSR2569" s="77"/>
      <c r="FSS2569" s="77"/>
      <c r="FST2569" s="77"/>
      <c r="FSU2569" s="77"/>
      <c r="FSV2569" s="77"/>
      <c r="FSW2569" s="77"/>
      <c r="FSX2569" s="77"/>
      <c r="FSY2569" s="77"/>
      <c r="FSZ2569" s="77"/>
      <c r="FTA2569" s="77"/>
      <c r="FTB2569" s="77"/>
      <c r="FTC2569" s="77"/>
      <c r="FTD2569" s="77"/>
      <c r="FTE2569" s="77"/>
      <c r="FTF2569" s="77"/>
      <c r="FTG2569" s="77"/>
      <c r="FTH2569" s="77"/>
      <c r="FTI2569" s="77"/>
      <c r="FTJ2569" s="77"/>
      <c r="FTK2569" s="77"/>
      <c r="FTL2569" s="77"/>
      <c r="FTM2569" s="77"/>
      <c r="FTN2569" s="77"/>
      <c r="FTO2569" s="77"/>
      <c r="FTP2569" s="77"/>
      <c r="FTQ2569" s="77"/>
      <c r="FTR2569" s="77"/>
      <c r="FTS2569" s="77"/>
      <c r="FTT2569" s="77"/>
      <c r="FTU2569" s="77"/>
      <c r="FTV2569" s="77"/>
      <c r="FTW2569" s="77"/>
      <c r="FTX2569" s="77"/>
      <c r="FTY2569" s="77"/>
      <c r="FTZ2569" s="77"/>
      <c r="FUA2569" s="77"/>
      <c r="FUB2569" s="77"/>
      <c r="FUC2569" s="77"/>
      <c r="FUD2569" s="77"/>
      <c r="FUE2569" s="77"/>
      <c r="FUF2569" s="77"/>
      <c r="FUG2569" s="77"/>
      <c r="FUH2569" s="77"/>
      <c r="FUI2569" s="77"/>
      <c r="FUJ2569" s="77"/>
      <c r="FUK2569" s="77"/>
      <c r="FUL2569" s="77"/>
      <c r="FUM2569" s="77"/>
      <c r="FUN2569" s="77"/>
      <c r="FUO2569" s="77"/>
      <c r="FUP2569" s="77"/>
      <c r="FUQ2569" s="77"/>
      <c r="FUR2569" s="77"/>
      <c r="FUS2569" s="77"/>
      <c r="FUT2569" s="77"/>
      <c r="FUU2569" s="77"/>
      <c r="FUV2569" s="77"/>
      <c r="FUW2569" s="77"/>
      <c r="FUX2569" s="77"/>
      <c r="FUY2569" s="77"/>
      <c r="FUZ2569" s="77"/>
      <c r="FVA2569" s="77"/>
      <c r="FVB2569" s="77"/>
      <c r="FVC2569" s="77"/>
      <c r="FVD2569" s="77"/>
      <c r="FVE2569" s="77"/>
      <c r="FVF2569" s="77"/>
      <c r="FVG2569" s="77"/>
      <c r="FVH2569" s="77"/>
      <c r="FVI2569" s="77"/>
      <c r="FVJ2569" s="77"/>
      <c r="FVK2569" s="77"/>
      <c r="FVL2569" s="77"/>
      <c r="FVM2569" s="77"/>
      <c r="FVN2569" s="77"/>
      <c r="FVO2569" s="77"/>
      <c r="FVP2569" s="77"/>
      <c r="FVQ2569" s="77"/>
      <c r="FVR2569" s="77"/>
      <c r="FVS2569" s="77"/>
      <c r="FVT2569" s="77"/>
      <c r="FVU2569" s="77"/>
      <c r="FVV2569" s="77"/>
      <c r="FVW2569" s="77"/>
      <c r="FVX2569" s="77"/>
      <c r="FVY2569" s="77"/>
      <c r="FVZ2569" s="77"/>
      <c r="FWA2569" s="77"/>
      <c r="FWB2569" s="77"/>
      <c r="FWC2569" s="77"/>
      <c r="FWD2569" s="77"/>
      <c r="FWE2569" s="77"/>
      <c r="FWF2569" s="77"/>
      <c r="FWG2569" s="77"/>
      <c r="FWH2569" s="77"/>
      <c r="FWI2569" s="77"/>
      <c r="FWJ2569" s="77"/>
      <c r="FWK2569" s="77"/>
      <c r="FWL2569" s="77"/>
      <c r="FWM2569" s="77"/>
      <c r="FWN2569" s="77"/>
      <c r="FWO2569" s="77"/>
      <c r="FWP2569" s="77"/>
      <c r="FWQ2569" s="77"/>
      <c r="FWR2569" s="77"/>
      <c r="FWS2569" s="77"/>
      <c r="FWT2569" s="77"/>
      <c r="FWU2569" s="77"/>
      <c r="FWV2569" s="77"/>
      <c r="FWW2569" s="77"/>
      <c r="FWX2569" s="77"/>
      <c r="FWY2569" s="77"/>
      <c r="FWZ2569" s="77"/>
      <c r="FXA2569" s="77"/>
      <c r="FXB2569" s="77"/>
      <c r="FXC2569" s="77"/>
      <c r="FXD2569" s="77"/>
      <c r="FXE2569" s="77"/>
      <c r="FXF2569" s="77"/>
      <c r="FXG2569" s="77"/>
      <c r="FXH2569" s="77"/>
      <c r="FXI2569" s="77"/>
      <c r="FXJ2569" s="77"/>
      <c r="FXK2569" s="77"/>
      <c r="FXL2569" s="77"/>
      <c r="FXM2569" s="77"/>
      <c r="FXN2569" s="77"/>
      <c r="FXO2569" s="77"/>
      <c r="FXP2569" s="77"/>
      <c r="FXQ2569" s="77"/>
      <c r="FXR2569" s="77"/>
      <c r="FXS2569" s="77"/>
      <c r="FXT2569" s="77"/>
      <c r="FXU2569" s="77"/>
      <c r="FXV2569" s="77"/>
      <c r="FXW2569" s="77"/>
      <c r="FXX2569" s="77"/>
      <c r="FXY2569" s="77"/>
      <c r="FXZ2569" s="77"/>
      <c r="FYA2569" s="77"/>
      <c r="FYB2569" s="77"/>
      <c r="FYC2569" s="77"/>
      <c r="FYD2569" s="77"/>
      <c r="FYE2569" s="77"/>
      <c r="FYF2569" s="77"/>
      <c r="FYG2569" s="77"/>
      <c r="FYH2569" s="77"/>
      <c r="FYI2569" s="77"/>
      <c r="FYJ2569" s="77"/>
      <c r="FYK2569" s="77"/>
      <c r="FYL2569" s="77"/>
      <c r="FYM2569" s="77"/>
      <c r="FYN2569" s="77"/>
      <c r="FYO2569" s="77"/>
      <c r="FYP2569" s="77"/>
      <c r="FYQ2569" s="77"/>
      <c r="FYR2569" s="77"/>
      <c r="FYS2569" s="77"/>
      <c r="FYT2569" s="77"/>
      <c r="FYU2569" s="77"/>
      <c r="FYV2569" s="77"/>
      <c r="FYW2569" s="77"/>
      <c r="FYX2569" s="77"/>
      <c r="FYY2569" s="77"/>
      <c r="FYZ2569" s="77"/>
      <c r="FZA2569" s="77"/>
      <c r="FZB2569" s="77"/>
      <c r="FZC2569" s="77"/>
      <c r="FZD2569" s="77"/>
      <c r="FZE2569" s="77"/>
      <c r="FZF2569" s="77"/>
      <c r="FZG2569" s="77"/>
      <c r="FZH2569" s="77"/>
      <c r="FZI2569" s="77"/>
      <c r="FZJ2569" s="77"/>
      <c r="FZK2569" s="77"/>
      <c r="FZL2569" s="77"/>
      <c r="FZM2569" s="77"/>
      <c r="FZN2569" s="77"/>
      <c r="FZO2569" s="77"/>
      <c r="FZP2569" s="77"/>
      <c r="FZQ2569" s="77"/>
      <c r="FZR2569" s="77"/>
      <c r="FZS2569" s="77"/>
      <c r="FZT2569" s="77"/>
      <c r="FZU2569" s="77"/>
      <c r="FZV2569" s="77"/>
      <c r="FZW2569" s="77"/>
      <c r="FZX2569" s="77"/>
      <c r="FZY2569" s="77"/>
      <c r="FZZ2569" s="77"/>
      <c r="GAA2569" s="77"/>
      <c r="GAB2569" s="77"/>
      <c r="GAC2569" s="77"/>
      <c r="GAD2569" s="77"/>
      <c r="GAE2569" s="77"/>
      <c r="GAF2569" s="77"/>
      <c r="GAG2569" s="77"/>
      <c r="GAH2569" s="77"/>
      <c r="GAI2569" s="77"/>
      <c r="GAJ2569" s="77"/>
      <c r="GAK2569" s="77"/>
      <c r="GAL2569" s="77"/>
      <c r="GAM2569" s="77"/>
      <c r="GAN2569" s="77"/>
      <c r="GAO2569" s="77"/>
      <c r="GAP2569" s="77"/>
      <c r="GAQ2569" s="77"/>
      <c r="GAR2569" s="77"/>
      <c r="GAS2569" s="77"/>
      <c r="GAT2569" s="77"/>
      <c r="GAU2569" s="77"/>
      <c r="GAV2569" s="77"/>
      <c r="GAW2569" s="77"/>
      <c r="GAX2569" s="77"/>
      <c r="GAY2569" s="77"/>
      <c r="GAZ2569" s="77"/>
      <c r="GBA2569" s="77"/>
      <c r="GBB2569" s="77"/>
      <c r="GBC2569" s="77"/>
      <c r="GBD2569" s="77"/>
      <c r="GBE2569" s="77"/>
      <c r="GBF2569" s="77"/>
      <c r="GBG2569" s="77"/>
      <c r="GBH2569" s="77"/>
      <c r="GBI2569" s="77"/>
      <c r="GBJ2569" s="77"/>
      <c r="GBK2569" s="77"/>
      <c r="GBL2569" s="77"/>
      <c r="GBM2569" s="77"/>
      <c r="GBN2569" s="77"/>
      <c r="GBO2569" s="77"/>
      <c r="GBP2569" s="77"/>
      <c r="GBQ2569" s="77"/>
      <c r="GBR2569" s="77"/>
      <c r="GBS2569" s="77"/>
      <c r="GBT2569" s="77"/>
      <c r="GBU2569" s="77"/>
      <c r="GBV2569" s="77"/>
      <c r="GBW2569" s="77"/>
      <c r="GBX2569" s="77"/>
      <c r="GBY2569" s="77"/>
      <c r="GBZ2569" s="77"/>
      <c r="GCA2569" s="77"/>
      <c r="GCB2569" s="77"/>
      <c r="GCC2569" s="77"/>
      <c r="GCD2569" s="77"/>
      <c r="GCE2569" s="77"/>
      <c r="GCF2569" s="77"/>
      <c r="GCG2569" s="77"/>
      <c r="GCH2569" s="77"/>
      <c r="GCI2569" s="77"/>
      <c r="GCJ2569" s="77"/>
      <c r="GCK2569" s="77"/>
      <c r="GCL2569" s="77"/>
      <c r="GCM2569" s="77"/>
      <c r="GCN2569" s="77"/>
      <c r="GCO2569" s="77"/>
      <c r="GCP2569" s="77"/>
      <c r="GCQ2569" s="77"/>
      <c r="GCR2569" s="77"/>
      <c r="GCS2569" s="77"/>
      <c r="GCT2569" s="77"/>
      <c r="GCU2569" s="77"/>
      <c r="GCV2569" s="77"/>
      <c r="GCW2569" s="77"/>
      <c r="GCX2569" s="77"/>
      <c r="GCY2569" s="77"/>
      <c r="GCZ2569" s="77"/>
      <c r="GDA2569" s="77"/>
      <c r="GDB2569" s="77"/>
      <c r="GDC2569" s="77"/>
      <c r="GDD2569" s="77"/>
      <c r="GDE2569" s="77"/>
      <c r="GDF2569" s="77"/>
      <c r="GDG2569" s="77"/>
      <c r="GDH2569" s="77"/>
      <c r="GDI2569" s="77"/>
      <c r="GDJ2569" s="77"/>
      <c r="GDK2569" s="77"/>
      <c r="GDL2569" s="77"/>
      <c r="GDM2569" s="77"/>
      <c r="GDN2569" s="77"/>
      <c r="GDO2569" s="77"/>
      <c r="GDP2569" s="77"/>
      <c r="GDQ2569" s="77"/>
      <c r="GDR2569" s="77"/>
      <c r="GDS2569" s="77"/>
      <c r="GDT2569" s="77"/>
      <c r="GDU2569" s="77"/>
      <c r="GDV2569" s="77"/>
      <c r="GDW2569" s="77"/>
      <c r="GDX2569" s="77"/>
      <c r="GDY2569" s="77"/>
      <c r="GDZ2569" s="77"/>
      <c r="GEA2569" s="77"/>
      <c r="GEB2569" s="77"/>
      <c r="GEC2569" s="77"/>
      <c r="GED2569" s="77"/>
      <c r="GEE2569" s="77"/>
      <c r="GEF2569" s="77"/>
      <c r="GEG2569" s="77"/>
      <c r="GEH2569" s="77"/>
      <c r="GEI2569" s="77"/>
      <c r="GEJ2569" s="77"/>
      <c r="GEK2569" s="77"/>
      <c r="GEL2569" s="77"/>
      <c r="GEM2569" s="77"/>
      <c r="GEN2569" s="77"/>
      <c r="GEO2569" s="77"/>
      <c r="GEP2569" s="77"/>
      <c r="GEQ2569" s="77"/>
      <c r="GER2569" s="77"/>
      <c r="GES2569" s="77"/>
      <c r="GET2569" s="77"/>
      <c r="GEU2569" s="77"/>
      <c r="GEV2569" s="77"/>
      <c r="GEW2569" s="77"/>
      <c r="GEX2569" s="77"/>
      <c r="GEY2569" s="77"/>
      <c r="GEZ2569" s="77"/>
      <c r="GFA2569" s="77"/>
      <c r="GFB2569" s="77"/>
      <c r="GFC2569" s="77"/>
      <c r="GFD2569" s="77"/>
      <c r="GFE2569" s="77"/>
      <c r="GFF2569" s="77"/>
      <c r="GFG2569" s="77"/>
      <c r="GFH2569" s="77"/>
      <c r="GFI2569" s="77"/>
      <c r="GFJ2569" s="77"/>
      <c r="GFK2569" s="77"/>
      <c r="GFL2569" s="77"/>
      <c r="GFM2569" s="77"/>
      <c r="GFN2569" s="77"/>
      <c r="GFO2569" s="77"/>
      <c r="GFP2569" s="77"/>
      <c r="GFQ2569" s="77"/>
      <c r="GFR2569" s="77"/>
      <c r="GFS2569" s="77"/>
      <c r="GFT2569" s="77"/>
      <c r="GFU2569" s="77"/>
      <c r="GFV2569" s="77"/>
      <c r="GFW2569" s="77"/>
      <c r="GFX2569" s="77"/>
      <c r="GFY2569" s="77"/>
      <c r="GFZ2569" s="77"/>
      <c r="GGA2569" s="77"/>
      <c r="GGB2569" s="77"/>
      <c r="GGC2569" s="77"/>
      <c r="GGD2569" s="77"/>
      <c r="GGE2569" s="77"/>
      <c r="GGF2569" s="77"/>
      <c r="GGG2569" s="77"/>
      <c r="GGH2569" s="77"/>
      <c r="GGI2569" s="77"/>
      <c r="GGJ2569" s="77"/>
      <c r="GGK2569" s="77"/>
      <c r="GGL2569" s="77"/>
      <c r="GGM2569" s="77"/>
      <c r="GGN2569" s="77"/>
      <c r="GGO2569" s="77"/>
      <c r="GGP2569" s="77"/>
      <c r="GGQ2569" s="77"/>
      <c r="GGR2569" s="77"/>
      <c r="GGS2569" s="77"/>
      <c r="GGT2569" s="77"/>
      <c r="GGU2569" s="77"/>
      <c r="GGV2569" s="77"/>
      <c r="GGW2569" s="77"/>
      <c r="GGX2569" s="77"/>
      <c r="GGY2569" s="77"/>
      <c r="GGZ2569" s="77"/>
      <c r="GHA2569" s="77"/>
      <c r="GHB2569" s="77"/>
      <c r="GHC2569" s="77"/>
      <c r="GHD2569" s="77"/>
      <c r="GHE2569" s="77"/>
      <c r="GHF2569" s="77"/>
      <c r="GHG2569" s="77"/>
      <c r="GHH2569" s="77"/>
      <c r="GHI2569" s="77"/>
      <c r="GHJ2569" s="77"/>
      <c r="GHK2569" s="77"/>
      <c r="GHL2569" s="77"/>
      <c r="GHM2569" s="77"/>
      <c r="GHN2569" s="77"/>
      <c r="GHO2569" s="77"/>
      <c r="GHP2569" s="77"/>
      <c r="GHQ2569" s="77"/>
      <c r="GHR2569" s="77"/>
      <c r="GHS2569" s="77"/>
      <c r="GHT2569" s="77"/>
      <c r="GHU2569" s="77"/>
      <c r="GHV2569" s="77"/>
      <c r="GHW2569" s="77"/>
      <c r="GHX2569" s="77"/>
      <c r="GHY2569" s="77"/>
      <c r="GHZ2569" s="77"/>
      <c r="GIA2569" s="77"/>
      <c r="GIB2569" s="77"/>
      <c r="GIC2569" s="77"/>
      <c r="GID2569" s="77"/>
      <c r="GIE2569" s="77"/>
      <c r="GIF2569" s="77"/>
      <c r="GIG2569" s="77"/>
      <c r="GIH2569" s="77"/>
      <c r="GII2569" s="77"/>
      <c r="GIJ2569" s="77"/>
      <c r="GIK2569" s="77"/>
      <c r="GIL2569" s="77"/>
      <c r="GIM2569" s="77"/>
      <c r="GIN2569" s="77"/>
      <c r="GIO2569" s="77"/>
      <c r="GIP2569" s="77"/>
      <c r="GIQ2569" s="77"/>
      <c r="GIR2569" s="77"/>
      <c r="GIS2569" s="77"/>
      <c r="GIT2569" s="77"/>
      <c r="GIU2569" s="77"/>
      <c r="GIV2569" s="77"/>
      <c r="GIW2569" s="77"/>
      <c r="GIX2569" s="77"/>
      <c r="GIY2569" s="77"/>
      <c r="GIZ2569" s="77"/>
      <c r="GJA2569" s="77"/>
      <c r="GJB2569" s="77"/>
      <c r="GJC2569" s="77"/>
      <c r="GJD2569" s="77"/>
      <c r="GJE2569" s="77"/>
      <c r="GJF2569" s="77"/>
      <c r="GJG2569" s="77"/>
      <c r="GJH2569" s="77"/>
      <c r="GJI2569" s="77"/>
      <c r="GJJ2569" s="77"/>
      <c r="GJK2569" s="77"/>
      <c r="GJL2569" s="77"/>
      <c r="GJM2569" s="77"/>
      <c r="GJN2569" s="77"/>
      <c r="GJO2569" s="77"/>
      <c r="GJP2569" s="77"/>
      <c r="GJQ2569" s="77"/>
      <c r="GJR2569" s="77"/>
      <c r="GJS2569" s="77"/>
      <c r="GJT2569" s="77"/>
      <c r="GJU2569" s="77"/>
      <c r="GJV2569" s="77"/>
      <c r="GJW2569" s="77"/>
      <c r="GJX2569" s="77"/>
      <c r="GJY2569" s="77"/>
      <c r="GJZ2569" s="77"/>
      <c r="GKA2569" s="77"/>
      <c r="GKB2569" s="77"/>
      <c r="GKC2569" s="77"/>
      <c r="GKD2569" s="77"/>
      <c r="GKE2569" s="77"/>
      <c r="GKF2569" s="77"/>
      <c r="GKG2569" s="77"/>
      <c r="GKH2569" s="77"/>
      <c r="GKI2569" s="77"/>
      <c r="GKJ2569" s="77"/>
      <c r="GKK2569" s="77"/>
      <c r="GKL2569" s="77"/>
      <c r="GKM2569" s="77"/>
      <c r="GKN2569" s="77"/>
      <c r="GKO2569" s="77"/>
      <c r="GKP2569" s="77"/>
      <c r="GKQ2569" s="77"/>
      <c r="GKR2569" s="77"/>
      <c r="GKS2569" s="77"/>
      <c r="GKT2569" s="77"/>
      <c r="GKU2569" s="77"/>
      <c r="GKV2569" s="77"/>
      <c r="GKW2569" s="77"/>
      <c r="GKX2569" s="77"/>
      <c r="GKY2569" s="77"/>
      <c r="GKZ2569" s="77"/>
      <c r="GLA2569" s="77"/>
      <c r="GLB2569" s="77"/>
      <c r="GLC2569" s="77"/>
      <c r="GLD2569" s="77"/>
      <c r="GLE2569" s="77"/>
      <c r="GLF2569" s="77"/>
      <c r="GLG2569" s="77"/>
      <c r="GLH2569" s="77"/>
      <c r="GLI2569" s="77"/>
      <c r="GLJ2569" s="77"/>
      <c r="GLK2569" s="77"/>
      <c r="GLL2569" s="77"/>
      <c r="GLM2569" s="77"/>
      <c r="GLN2569" s="77"/>
      <c r="GLO2569" s="77"/>
      <c r="GLP2569" s="77"/>
      <c r="GLQ2569" s="77"/>
      <c r="GLR2569" s="77"/>
      <c r="GLS2569" s="77"/>
      <c r="GLT2569" s="77"/>
      <c r="GLU2569" s="77"/>
      <c r="GLV2569" s="77"/>
      <c r="GLW2569" s="77"/>
      <c r="GLX2569" s="77"/>
      <c r="GLY2569" s="77"/>
      <c r="GLZ2569" s="77"/>
      <c r="GMA2569" s="77"/>
      <c r="GMB2569" s="77"/>
      <c r="GMC2569" s="77"/>
      <c r="GMD2569" s="77"/>
      <c r="GME2569" s="77"/>
      <c r="GMF2569" s="77"/>
      <c r="GMG2569" s="77"/>
      <c r="GMH2569" s="77"/>
      <c r="GMI2569" s="77"/>
      <c r="GMJ2569" s="77"/>
      <c r="GMK2569" s="77"/>
      <c r="GML2569" s="77"/>
      <c r="GMM2569" s="77"/>
      <c r="GMN2569" s="77"/>
      <c r="GMO2569" s="77"/>
      <c r="GMP2569" s="77"/>
      <c r="GMQ2569" s="77"/>
      <c r="GMR2569" s="77"/>
      <c r="GMS2569" s="77"/>
      <c r="GMT2569" s="77"/>
      <c r="GMU2569" s="77"/>
      <c r="GMV2569" s="77"/>
      <c r="GMW2569" s="77"/>
      <c r="GMX2569" s="77"/>
      <c r="GMY2569" s="77"/>
      <c r="GMZ2569" s="77"/>
      <c r="GNA2569" s="77"/>
      <c r="GNB2569" s="77"/>
      <c r="GNC2569" s="77"/>
      <c r="GND2569" s="77"/>
      <c r="GNE2569" s="77"/>
      <c r="GNF2569" s="77"/>
      <c r="GNG2569" s="77"/>
      <c r="GNH2569" s="77"/>
      <c r="GNI2569" s="77"/>
      <c r="GNJ2569" s="77"/>
      <c r="GNK2569" s="77"/>
      <c r="GNL2569" s="77"/>
      <c r="GNM2569" s="77"/>
      <c r="GNN2569" s="77"/>
      <c r="GNO2569" s="77"/>
      <c r="GNP2569" s="77"/>
      <c r="GNQ2569" s="77"/>
      <c r="GNR2569" s="77"/>
      <c r="GNS2569" s="77"/>
      <c r="GNT2569" s="77"/>
      <c r="GNU2569" s="77"/>
      <c r="GNV2569" s="77"/>
      <c r="GNW2569" s="77"/>
      <c r="GNX2569" s="77"/>
      <c r="GNY2569" s="77"/>
      <c r="GNZ2569" s="77"/>
      <c r="GOA2569" s="77"/>
      <c r="GOB2569" s="77"/>
      <c r="GOC2569" s="77"/>
      <c r="GOD2569" s="77"/>
      <c r="GOE2569" s="77"/>
      <c r="GOF2569" s="77"/>
      <c r="GOG2569" s="77"/>
      <c r="GOH2569" s="77"/>
      <c r="GOI2569" s="77"/>
      <c r="GOJ2569" s="77"/>
      <c r="GOK2569" s="77"/>
      <c r="GOL2569" s="77"/>
      <c r="GOM2569" s="77"/>
      <c r="GON2569" s="77"/>
      <c r="GOO2569" s="77"/>
      <c r="GOP2569" s="77"/>
      <c r="GOQ2569" s="77"/>
      <c r="GOR2569" s="77"/>
      <c r="GOS2569" s="77"/>
      <c r="GOT2569" s="77"/>
      <c r="GOU2569" s="77"/>
      <c r="GOV2569" s="77"/>
      <c r="GOW2569" s="77"/>
      <c r="GOX2569" s="77"/>
      <c r="GOY2569" s="77"/>
      <c r="GOZ2569" s="77"/>
      <c r="GPA2569" s="77"/>
      <c r="GPB2569" s="77"/>
      <c r="GPC2569" s="77"/>
      <c r="GPD2569" s="77"/>
      <c r="GPE2569" s="77"/>
      <c r="GPF2569" s="77"/>
      <c r="GPG2569" s="77"/>
      <c r="GPH2569" s="77"/>
      <c r="GPI2569" s="77"/>
      <c r="GPJ2569" s="77"/>
      <c r="GPK2569" s="77"/>
      <c r="GPL2569" s="77"/>
      <c r="GPM2569" s="77"/>
      <c r="GPN2569" s="77"/>
      <c r="GPO2569" s="77"/>
      <c r="GPP2569" s="77"/>
      <c r="GPQ2569" s="77"/>
      <c r="GPR2569" s="77"/>
      <c r="GPS2569" s="77"/>
      <c r="GPT2569" s="77"/>
      <c r="GPU2569" s="77"/>
      <c r="GPV2569" s="77"/>
      <c r="GPW2569" s="77"/>
      <c r="GPX2569" s="77"/>
      <c r="GPY2569" s="77"/>
      <c r="GPZ2569" s="77"/>
      <c r="GQA2569" s="77"/>
      <c r="GQB2569" s="77"/>
      <c r="GQC2569" s="77"/>
      <c r="GQD2569" s="77"/>
      <c r="GQE2569" s="77"/>
      <c r="GQF2569" s="77"/>
      <c r="GQG2569" s="77"/>
      <c r="GQH2569" s="77"/>
      <c r="GQI2569" s="77"/>
      <c r="GQJ2569" s="77"/>
      <c r="GQK2569" s="77"/>
      <c r="GQL2569" s="77"/>
      <c r="GQM2569" s="77"/>
      <c r="GQN2569" s="77"/>
      <c r="GQO2569" s="77"/>
      <c r="GQP2569" s="77"/>
      <c r="GQQ2569" s="77"/>
      <c r="GQR2569" s="77"/>
      <c r="GQS2569" s="77"/>
      <c r="GQT2569" s="77"/>
      <c r="GQU2569" s="77"/>
      <c r="GQV2569" s="77"/>
      <c r="GQW2569" s="77"/>
      <c r="GQX2569" s="77"/>
      <c r="GQY2569" s="77"/>
      <c r="GQZ2569" s="77"/>
      <c r="GRA2569" s="77"/>
      <c r="GRB2569" s="77"/>
      <c r="GRC2569" s="77"/>
      <c r="GRD2569" s="77"/>
      <c r="GRE2569" s="77"/>
      <c r="GRF2569" s="77"/>
      <c r="GRG2569" s="77"/>
      <c r="GRH2569" s="77"/>
      <c r="GRI2569" s="77"/>
      <c r="GRJ2569" s="77"/>
      <c r="GRK2569" s="77"/>
      <c r="GRL2569" s="77"/>
      <c r="GRM2569" s="77"/>
      <c r="GRN2569" s="77"/>
      <c r="GRO2569" s="77"/>
      <c r="GRP2569" s="77"/>
      <c r="GRQ2569" s="77"/>
      <c r="GRR2569" s="77"/>
      <c r="GRS2569" s="77"/>
      <c r="GRT2569" s="77"/>
      <c r="GRU2569" s="77"/>
      <c r="GRV2569" s="77"/>
      <c r="GRW2569" s="77"/>
      <c r="GRX2569" s="77"/>
      <c r="GRY2569" s="77"/>
      <c r="GRZ2569" s="77"/>
      <c r="GSA2569" s="77"/>
      <c r="GSB2569" s="77"/>
      <c r="GSC2569" s="77"/>
      <c r="GSD2569" s="77"/>
      <c r="GSE2569" s="77"/>
      <c r="GSF2569" s="77"/>
      <c r="GSG2569" s="77"/>
      <c r="GSH2569" s="77"/>
      <c r="GSI2569" s="77"/>
      <c r="GSJ2569" s="77"/>
      <c r="GSK2569" s="77"/>
      <c r="GSL2569" s="77"/>
      <c r="GSM2569" s="77"/>
      <c r="GSN2569" s="77"/>
      <c r="GSO2569" s="77"/>
      <c r="GSP2569" s="77"/>
      <c r="GSQ2569" s="77"/>
      <c r="GSR2569" s="77"/>
      <c r="GSS2569" s="77"/>
      <c r="GST2569" s="77"/>
      <c r="GSU2569" s="77"/>
      <c r="GSV2569" s="77"/>
      <c r="GSW2569" s="77"/>
      <c r="GSX2569" s="77"/>
      <c r="GSY2569" s="77"/>
      <c r="GSZ2569" s="77"/>
      <c r="GTA2569" s="77"/>
      <c r="GTB2569" s="77"/>
      <c r="GTC2569" s="77"/>
      <c r="GTD2569" s="77"/>
      <c r="GTE2569" s="77"/>
      <c r="GTF2569" s="77"/>
      <c r="GTG2569" s="77"/>
      <c r="GTH2569" s="77"/>
      <c r="GTI2569" s="77"/>
      <c r="GTJ2569" s="77"/>
      <c r="GTK2569" s="77"/>
      <c r="GTL2569" s="77"/>
      <c r="GTM2569" s="77"/>
      <c r="GTN2569" s="77"/>
      <c r="GTO2569" s="77"/>
      <c r="GTP2569" s="77"/>
      <c r="GTQ2569" s="77"/>
      <c r="GTR2569" s="77"/>
      <c r="GTS2569" s="77"/>
      <c r="GTT2569" s="77"/>
      <c r="GTU2569" s="77"/>
      <c r="GTV2569" s="77"/>
      <c r="GTW2569" s="77"/>
      <c r="GTX2569" s="77"/>
      <c r="GTY2569" s="77"/>
      <c r="GTZ2569" s="77"/>
      <c r="GUA2569" s="77"/>
      <c r="GUB2569" s="77"/>
      <c r="GUC2569" s="77"/>
      <c r="GUD2569" s="77"/>
      <c r="GUE2569" s="77"/>
      <c r="GUF2569" s="77"/>
      <c r="GUG2569" s="77"/>
      <c r="GUH2569" s="77"/>
      <c r="GUI2569" s="77"/>
      <c r="GUJ2569" s="77"/>
      <c r="GUK2569" s="77"/>
      <c r="GUL2569" s="77"/>
      <c r="GUM2569" s="77"/>
      <c r="GUN2569" s="77"/>
      <c r="GUO2569" s="77"/>
      <c r="GUP2569" s="77"/>
      <c r="GUQ2569" s="77"/>
      <c r="GUR2569" s="77"/>
      <c r="GUS2569" s="77"/>
      <c r="GUT2569" s="77"/>
      <c r="GUU2569" s="77"/>
      <c r="GUV2569" s="77"/>
      <c r="GUW2569" s="77"/>
      <c r="GUX2569" s="77"/>
      <c r="GUY2569" s="77"/>
      <c r="GUZ2569" s="77"/>
      <c r="GVA2569" s="77"/>
      <c r="GVB2569" s="77"/>
      <c r="GVC2569" s="77"/>
      <c r="GVD2569" s="77"/>
      <c r="GVE2569" s="77"/>
      <c r="GVF2569" s="77"/>
      <c r="GVG2569" s="77"/>
      <c r="GVH2569" s="77"/>
      <c r="GVI2569" s="77"/>
      <c r="GVJ2569" s="77"/>
      <c r="GVK2569" s="77"/>
      <c r="GVL2569" s="77"/>
      <c r="GVM2569" s="77"/>
      <c r="GVN2569" s="77"/>
      <c r="GVO2569" s="77"/>
      <c r="GVP2569" s="77"/>
      <c r="GVQ2569" s="77"/>
      <c r="GVR2569" s="77"/>
      <c r="GVS2569" s="77"/>
      <c r="GVT2569" s="77"/>
      <c r="GVU2569" s="77"/>
      <c r="GVV2569" s="77"/>
      <c r="GVW2569" s="77"/>
      <c r="GVX2569" s="77"/>
      <c r="GVY2569" s="77"/>
      <c r="GVZ2569" s="77"/>
      <c r="GWA2569" s="77"/>
      <c r="GWB2569" s="77"/>
      <c r="GWC2569" s="77"/>
      <c r="GWD2569" s="77"/>
      <c r="GWE2569" s="77"/>
      <c r="GWF2569" s="77"/>
      <c r="GWG2569" s="77"/>
      <c r="GWH2569" s="77"/>
      <c r="GWI2569" s="77"/>
      <c r="GWJ2569" s="77"/>
      <c r="GWK2569" s="77"/>
      <c r="GWL2569" s="77"/>
      <c r="GWM2569" s="77"/>
      <c r="GWN2569" s="77"/>
      <c r="GWO2569" s="77"/>
      <c r="GWP2569" s="77"/>
      <c r="GWQ2569" s="77"/>
      <c r="GWR2569" s="77"/>
      <c r="GWS2569" s="77"/>
      <c r="GWT2569" s="77"/>
      <c r="GWU2569" s="77"/>
      <c r="GWV2569" s="77"/>
      <c r="GWW2569" s="77"/>
      <c r="GWX2569" s="77"/>
      <c r="GWY2569" s="77"/>
      <c r="GWZ2569" s="77"/>
      <c r="GXA2569" s="77"/>
      <c r="GXB2569" s="77"/>
      <c r="GXC2569" s="77"/>
      <c r="GXD2569" s="77"/>
      <c r="GXE2569" s="77"/>
      <c r="GXF2569" s="77"/>
      <c r="GXG2569" s="77"/>
      <c r="GXH2569" s="77"/>
      <c r="GXI2569" s="77"/>
      <c r="GXJ2569" s="77"/>
      <c r="GXK2569" s="77"/>
      <c r="GXL2569" s="77"/>
      <c r="GXM2569" s="77"/>
      <c r="GXN2569" s="77"/>
      <c r="GXO2569" s="77"/>
      <c r="GXP2569" s="77"/>
      <c r="GXQ2569" s="77"/>
      <c r="GXR2569" s="77"/>
      <c r="GXS2569" s="77"/>
      <c r="GXT2569" s="77"/>
      <c r="GXU2569" s="77"/>
      <c r="GXV2569" s="77"/>
      <c r="GXW2569" s="77"/>
      <c r="GXX2569" s="77"/>
      <c r="GXY2569" s="77"/>
      <c r="GXZ2569" s="77"/>
      <c r="GYA2569" s="77"/>
      <c r="GYB2569" s="77"/>
      <c r="GYC2569" s="77"/>
      <c r="GYD2569" s="77"/>
      <c r="GYE2569" s="77"/>
      <c r="GYF2569" s="77"/>
      <c r="GYG2569" s="77"/>
      <c r="GYH2569" s="77"/>
      <c r="GYI2569" s="77"/>
      <c r="GYJ2569" s="77"/>
      <c r="GYK2569" s="77"/>
      <c r="GYL2569" s="77"/>
      <c r="GYM2569" s="77"/>
      <c r="GYN2569" s="77"/>
      <c r="GYO2569" s="77"/>
      <c r="GYP2569" s="77"/>
      <c r="GYQ2569" s="77"/>
      <c r="GYR2569" s="77"/>
      <c r="GYS2569" s="77"/>
      <c r="GYT2569" s="77"/>
      <c r="GYU2569" s="77"/>
      <c r="GYV2569" s="77"/>
      <c r="GYW2569" s="77"/>
      <c r="GYX2569" s="77"/>
      <c r="GYY2569" s="77"/>
      <c r="GYZ2569" s="77"/>
      <c r="GZA2569" s="77"/>
      <c r="GZB2569" s="77"/>
      <c r="GZC2569" s="77"/>
      <c r="GZD2569" s="77"/>
      <c r="GZE2569" s="77"/>
      <c r="GZF2569" s="77"/>
      <c r="GZG2569" s="77"/>
      <c r="GZH2569" s="77"/>
      <c r="GZI2569" s="77"/>
      <c r="GZJ2569" s="77"/>
      <c r="GZK2569" s="77"/>
      <c r="GZL2569" s="77"/>
      <c r="GZM2569" s="77"/>
      <c r="GZN2569" s="77"/>
      <c r="GZO2569" s="77"/>
      <c r="GZP2569" s="77"/>
      <c r="GZQ2569" s="77"/>
      <c r="GZR2569" s="77"/>
      <c r="GZS2569" s="77"/>
      <c r="GZT2569" s="77"/>
      <c r="GZU2569" s="77"/>
      <c r="GZV2569" s="77"/>
      <c r="GZW2569" s="77"/>
      <c r="GZX2569" s="77"/>
      <c r="GZY2569" s="77"/>
      <c r="GZZ2569" s="77"/>
      <c r="HAA2569" s="77"/>
      <c r="HAB2569" s="77"/>
      <c r="HAC2569" s="77"/>
      <c r="HAD2569" s="77"/>
      <c r="HAE2569" s="77"/>
      <c r="HAF2569" s="77"/>
      <c r="HAG2569" s="77"/>
      <c r="HAH2569" s="77"/>
      <c r="HAI2569" s="77"/>
      <c r="HAJ2569" s="77"/>
      <c r="HAK2569" s="77"/>
      <c r="HAL2569" s="77"/>
      <c r="HAM2569" s="77"/>
      <c r="HAN2569" s="77"/>
      <c r="HAO2569" s="77"/>
      <c r="HAP2569" s="77"/>
      <c r="HAQ2569" s="77"/>
      <c r="HAR2569" s="77"/>
      <c r="HAS2569" s="77"/>
      <c r="HAT2569" s="77"/>
      <c r="HAU2569" s="77"/>
      <c r="HAV2569" s="77"/>
      <c r="HAW2569" s="77"/>
      <c r="HAX2569" s="77"/>
      <c r="HAY2569" s="77"/>
      <c r="HAZ2569" s="77"/>
      <c r="HBA2569" s="77"/>
      <c r="HBB2569" s="77"/>
      <c r="HBC2569" s="77"/>
      <c r="HBD2569" s="77"/>
      <c r="HBE2569" s="77"/>
      <c r="HBF2569" s="77"/>
      <c r="HBG2569" s="77"/>
      <c r="HBH2569" s="77"/>
      <c r="HBI2569" s="77"/>
      <c r="HBJ2569" s="77"/>
      <c r="HBK2569" s="77"/>
      <c r="HBL2569" s="77"/>
      <c r="HBM2569" s="77"/>
      <c r="HBN2569" s="77"/>
      <c r="HBO2569" s="77"/>
      <c r="HBP2569" s="77"/>
      <c r="HBQ2569" s="77"/>
      <c r="HBR2569" s="77"/>
      <c r="HBS2569" s="77"/>
      <c r="HBT2569" s="77"/>
      <c r="HBU2569" s="77"/>
      <c r="HBV2569" s="77"/>
      <c r="HBW2569" s="77"/>
      <c r="HBX2569" s="77"/>
      <c r="HBY2569" s="77"/>
      <c r="HBZ2569" s="77"/>
      <c r="HCA2569" s="77"/>
      <c r="HCB2569" s="77"/>
      <c r="HCC2569" s="77"/>
      <c r="HCD2569" s="77"/>
      <c r="HCE2569" s="77"/>
      <c r="HCF2569" s="77"/>
      <c r="HCG2569" s="77"/>
      <c r="HCH2569" s="77"/>
      <c r="HCI2569" s="77"/>
      <c r="HCJ2569" s="77"/>
      <c r="HCK2569" s="77"/>
      <c r="HCL2569" s="77"/>
      <c r="HCM2569" s="77"/>
      <c r="HCN2569" s="77"/>
      <c r="HCO2569" s="77"/>
      <c r="HCP2569" s="77"/>
      <c r="HCQ2569" s="77"/>
      <c r="HCR2569" s="77"/>
      <c r="HCS2569" s="77"/>
      <c r="HCT2569" s="77"/>
      <c r="HCU2569" s="77"/>
      <c r="HCV2569" s="77"/>
      <c r="HCW2569" s="77"/>
      <c r="HCX2569" s="77"/>
      <c r="HCY2569" s="77"/>
      <c r="HCZ2569" s="77"/>
      <c r="HDA2569" s="77"/>
      <c r="HDB2569" s="77"/>
      <c r="HDC2569" s="77"/>
      <c r="HDD2569" s="77"/>
      <c r="HDE2569" s="77"/>
      <c r="HDF2569" s="77"/>
      <c r="HDG2569" s="77"/>
      <c r="HDH2569" s="77"/>
      <c r="HDI2569" s="77"/>
      <c r="HDJ2569" s="77"/>
      <c r="HDK2569" s="77"/>
      <c r="HDL2569" s="77"/>
      <c r="HDM2569" s="77"/>
      <c r="HDN2569" s="77"/>
      <c r="HDO2569" s="77"/>
      <c r="HDP2569" s="77"/>
      <c r="HDQ2569" s="77"/>
      <c r="HDR2569" s="77"/>
      <c r="HDS2569" s="77"/>
      <c r="HDT2569" s="77"/>
      <c r="HDU2569" s="77"/>
      <c r="HDV2569" s="77"/>
      <c r="HDW2569" s="77"/>
      <c r="HDX2569" s="77"/>
      <c r="HDY2569" s="77"/>
      <c r="HDZ2569" s="77"/>
      <c r="HEA2569" s="77"/>
      <c r="HEB2569" s="77"/>
      <c r="HEC2569" s="77"/>
      <c r="HED2569" s="77"/>
      <c r="HEE2569" s="77"/>
      <c r="HEF2569" s="77"/>
      <c r="HEG2569" s="77"/>
      <c r="HEH2569" s="77"/>
      <c r="HEI2569" s="77"/>
      <c r="HEJ2569" s="77"/>
      <c r="HEK2569" s="77"/>
      <c r="HEL2569" s="77"/>
      <c r="HEM2569" s="77"/>
      <c r="HEN2569" s="77"/>
      <c r="HEO2569" s="77"/>
      <c r="HEP2569" s="77"/>
      <c r="HEQ2569" s="77"/>
      <c r="HER2569" s="77"/>
      <c r="HES2569" s="77"/>
      <c r="HET2569" s="77"/>
      <c r="HEU2569" s="77"/>
      <c r="HEV2569" s="77"/>
      <c r="HEW2569" s="77"/>
      <c r="HEX2569" s="77"/>
      <c r="HEY2569" s="77"/>
      <c r="HEZ2569" s="77"/>
      <c r="HFA2569" s="77"/>
      <c r="HFB2569" s="77"/>
      <c r="HFC2569" s="77"/>
      <c r="HFD2569" s="77"/>
      <c r="HFE2569" s="77"/>
      <c r="HFF2569" s="77"/>
      <c r="HFG2569" s="77"/>
      <c r="HFH2569" s="77"/>
      <c r="HFI2569" s="77"/>
      <c r="HFJ2569" s="77"/>
      <c r="HFK2569" s="77"/>
      <c r="HFL2569" s="77"/>
      <c r="HFM2569" s="77"/>
      <c r="HFN2569" s="77"/>
      <c r="HFO2569" s="77"/>
      <c r="HFP2569" s="77"/>
      <c r="HFQ2569" s="77"/>
      <c r="HFR2569" s="77"/>
      <c r="HFS2569" s="77"/>
      <c r="HFT2569" s="77"/>
      <c r="HFU2569" s="77"/>
      <c r="HFV2569" s="77"/>
      <c r="HFW2569" s="77"/>
      <c r="HFX2569" s="77"/>
      <c r="HFY2569" s="77"/>
      <c r="HFZ2569" s="77"/>
      <c r="HGA2569" s="77"/>
      <c r="HGB2569" s="77"/>
      <c r="HGC2569" s="77"/>
      <c r="HGD2569" s="77"/>
      <c r="HGE2569" s="77"/>
      <c r="HGF2569" s="77"/>
      <c r="HGG2569" s="77"/>
      <c r="HGH2569" s="77"/>
      <c r="HGI2569" s="77"/>
      <c r="HGJ2569" s="77"/>
      <c r="HGK2569" s="77"/>
      <c r="HGL2569" s="77"/>
      <c r="HGM2569" s="77"/>
      <c r="HGN2569" s="77"/>
      <c r="HGO2569" s="77"/>
      <c r="HGP2569" s="77"/>
      <c r="HGQ2569" s="77"/>
      <c r="HGR2569" s="77"/>
      <c r="HGS2569" s="77"/>
      <c r="HGT2569" s="77"/>
      <c r="HGU2569" s="77"/>
      <c r="HGV2569" s="77"/>
      <c r="HGW2569" s="77"/>
      <c r="HGX2569" s="77"/>
      <c r="HGY2569" s="77"/>
      <c r="HGZ2569" s="77"/>
      <c r="HHA2569" s="77"/>
      <c r="HHB2569" s="77"/>
      <c r="HHC2569" s="77"/>
      <c r="HHD2569" s="77"/>
      <c r="HHE2569" s="77"/>
      <c r="HHF2569" s="77"/>
      <c r="HHG2569" s="77"/>
      <c r="HHH2569" s="77"/>
      <c r="HHI2569" s="77"/>
      <c r="HHJ2569" s="77"/>
      <c r="HHK2569" s="77"/>
      <c r="HHL2569" s="77"/>
      <c r="HHM2569" s="77"/>
      <c r="HHN2569" s="77"/>
      <c r="HHO2569" s="77"/>
      <c r="HHP2569" s="77"/>
      <c r="HHQ2569" s="77"/>
      <c r="HHR2569" s="77"/>
      <c r="HHS2569" s="77"/>
      <c r="HHT2569" s="77"/>
      <c r="HHU2569" s="77"/>
      <c r="HHV2569" s="77"/>
      <c r="HHW2569" s="77"/>
      <c r="HHX2569" s="77"/>
      <c r="HHY2569" s="77"/>
      <c r="HHZ2569" s="77"/>
      <c r="HIA2569" s="77"/>
      <c r="HIB2569" s="77"/>
      <c r="HIC2569" s="77"/>
      <c r="HID2569" s="77"/>
      <c r="HIE2569" s="77"/>
      <c r="HIF2569" s="77"/>
      <c r="HIG2569" s="77"/>
      <c r="HIH2569" s="77"/>
      <c r="HII2569" s="77"/>
      <c r="HIJ2569" s="77"/>
      <c r="HIK2569" s="77"/>
      <c r="HIL2569" s="77"/>
      <c r="HIM2569" s="77"/>
      <c r="HIN2569" s="77"/>
      <c r="HIO2569" s="77"/>
      <c r="HIP2569" s="77"/>
      <c r="HIQ2569" s="77"/>
      <c r="HIR2569" s="77"/>
      <c r="HIS2569" s="77"/>
      <c r="HIT2569" s="77"/>
      <c r="HIU2569" s="77"/>
      <c r="HIV2569" s="77"/>
      <c r="HIW2569" s="77"/>
      <c r="HIX2569" s="77"/>
      <c r="HIY2569" s="77"/>
      <c r="HIZ2569" s="77"/>
      <c r="HJA2569" s="77"/>
      <c r="HJB2569" s="77"/>
      <c r="HJC2569" s="77"/>
      <c r="HJD2569" s="77"/>
      <c r="HJE2569" s="77"/>
      <c r="HJF2569" s="77"/>
      <c r="HJG2569" s="77"/>
      <c r="HJH2569" s="77"/>
      <c r="HJI2569" s="77"/>
      <c r="HJJ2569" s="77"/>
      <c r="HJK2569" s="77"/>
      <c r="HJL2569" s="77"/>
      <c r="HJM2569" s="77"/>
      <c r="HJN2569" s="77"/>
      <c r="HJO2569" s="77"/>
      <c r="HJP2569" s="77"/>
      <c r="HJQ2569" s="77"/>
      <c r="HJR2569" s="77"/>
      <c r="HJS2569" s="77"/>
      <c r="HJT2569" s="77"/>
      <c r="HJU2569" s="77"/>
      <c r="HJV2569" s="77"/>
      <c r="HJW2569" s="77"/>
      <c r="HJX2569" s="77"/>
      <c r="HJY2569" s="77"/>
      <c r="HJZ2569" s="77"/>
      <c r="HKA2569" s="77"/>
      <c r="HKB2569" s="77"/>
      <c r="HKC2569" s="77"/>
      <c r="HKD2569" s="77"/>
      <c r="HKE2569" s="77"/>
      <c r="HKF2569" s="77"/>
      <c r="HKG2569" s="77"/>
      <c r="HKH2569" s="77"/>
      <c r="HKI2569" s="77"/>
      <c r="HKJ2569" s="77"/>
      <c r="HKK2569" s="77"/>
      <c r="HKL2569" s="77"/>
      <c r="HKM2569" s="77"/>
      <c r="HKN2569" s="77"/>
      <c r="HKO2569" s="77"/>
      <c r="HKP2569" s="77"/>
      <c r="HKQ2569" s="77"/>
      <c r="HKR2569" s="77"/>
      <c r="HKS2569" s="77"/>
      <c r="HKT2569" s="77"/>
      <c r="HKU2569" s="77"/>
      <c r="HKV2569" s="77"/>
      <c r="HKW2569" s="77"/>
      <c r="HKX2569" s="77"/>
      <c r="HKY2569" s="77"/>
      <c r="HKZ2569" s="77"/>
      <c r="HLA2569" s="77"/>
      <c r="HLB2569" s="77"/>
      <c r="HLC2569" s="77"/>
      <c r="HLD2569" s="77"/>
      <c r="HLE2569" s="77"/>
      <c r="HLF2569" s="77"/>
      <c r="HLG2569" s="77"/>
      <c r="HLH2569" s="77"/>
      <c r="HLI2569" s="77"/>
      <c r="HLJ2569" s="77"/>
      <c r="HLK2569" s="77"/>
      <c r="HLL2569" s="77"/>
      <c r="HLM2569" s="77"/>
      <c r="HLN2569" s="77"/>
      <c r="HLO2569" s="77"/>
      <c r="HLP2569" s="77"/>
      <c r="HLQ2569" s="77"/>
      <c r="HLR2569" s="77"/>
      <c r="HLS2569" s="77"/>
      <c r="HLT2569" s="77"/>
      <c r="HLU2569" s="77"/>
      <c r="HLV2569" s="77"/>
      <c r="HLW2569" s="77"/>
      <c r="HLX2569" s="77"/>
      <c r="HLY2569" s="77"/>
      <c r="HLZ2569" s="77"/>
      <c r="HMA2569" s="77"/>
      <c r="HMB2569" s="77"/>
      <c r="HMC2569" s="77"/>
      <c r="HMD2569" s="77"/>
      <c r="HME2569" s="77"/>
      <c r="HMF2569" s="77"/>
      <c r="HMG2569" s="77"/>
      <c r="HMH2569" s="77"/>
      <c r="HMI2569" s="77"/>
      <c r="HMJ2569" s="77"/>
      <c r="HMK2569" s="77"/>
      <c r="HML2569" s="77"/>
      <c r="HMM2569" s="77"/>
      <c r="HMN2569" s="77"/>
      <c r="HMO2569" s="77"/>
      <c r="HMP2569" s="77"/>
      <c r="HMQ2569" s="77"/>
      <c r="HMR2569" s="77"/>
      <c r="HMS2569" s="77"/>
      <c r="HMT2569" s="77"/>
      <c r="HMU2569" s="77"/>
      <c r="HMV2569" s="77"/>
      <c r="HMW2569" s="77"/>
      <c r="HMX2569" s="77"/>
      <c r="HMY2569" s="77"/>
      <c r="HMZ2569" s="77"/>
      <c r="HNA2569" s="77"/>
      <c r="HNB2569" s="77"/>
      <c r="HNC2569" s="77"/>
      <c r="HND2569" s="77"/>
      <c r="HNE2569" s="77"/>
      <c r="HNF2569" s="77"/>
      <c r="HNG2569" s="77"/>
      <c r="HNH2569" s="77"/>
      <c r="HNI2569" s="77"/>
      <c r="HNJ2569" s="77"/>
      <c r="HNK2569" s="77"/>
      <c r="HNL2569" s="77"/>
      <c r="HNM2569" s="77"/>
      <c r="HNN2569" s="77"/>
      <c r="HNO2569" s="77"/>
      <c r="HNP2569" s="77"/>
      <c r="HNQ2569" s="77"/>
      <c r="HNR2569" s="77"/>
      <c r="HNS2569" s="77"/>
      <c r="HNT2569" s="77"/>
      <c r="HNU2569" s="77"/>
      <c r="HNV2569" s="77"/>
      <c r="HNW2569" s="77"/>
      <c r="HNX2569" s="77"/>
      <c r="HNY2569" s="77"/>
      <c r="HNZ2569" s="77"/>
      <c r="HOA2569" s="77"/>
      <c r="HOB2569" s="77"/>
      <c r="HOC2569" s="77"/>
      <c r="HOD2569" s="77"/>
      <c r="HOE2569" s="77"/>
      <c r="HOF2569" s="77"/>
      <c r="HOG2569" s="77"/>
      <c r="HOH2569" s="77"/>
      <c r="HOI2569" s="77"/>
      <c r="HOJ2569" s="77"/>
      <c r="HOK2569" s="77"/>
      <c r="HOL2569" s="77"/>
      <c r="HOM2569" s="77"/>
      <c r="HON2569" s="77"/>
      <c r="HOO2569" s="77"/>
      <c r="HOP2569" s="77"/>
      <c r="HOQ2569" s="77"/>
      <c r="HOR2569" s="77"/>
      <c r="HOS2569" s="77"/>
      <c r="HOT2569" s="77"/>
      <c r="HOU2569" s="77"/>
      <c r="HOV2569" s="77"/>
      <c r="HOW2569" s="77"/>
      <c r="HOX2569" s="77"/>
      <c r="HOY2569" s="77"/>
      <c r="HOZ2569" s="77"/>
      <c r="HPA2569" s="77"/>
      <c r="HPB2569" s="77"/>
      <c r="HPC2569" s="77"/>
      <c r="HPD2569" s="77"/>
      <c r="HPE2569" s="77"/>
      <c r="HPF2569" s="77"/>
      <c r="HPG2569" s="77"/>
      <c r="HPH2569" s="77"/>
      <c r="HPI2569" s="77"/>
      <c r="HPJ2569" s="77"/>
      <c r="HPK2569" s="77"/>
      <c r="HPL2569" s="77"/>
      <c r="HPM2569" s="77"/>
      <c r="HPN2569" s="77"/>
      <c r="HPO2569" s="77"/>
      <c r="HPP2569" s="77"/>
      <c r="HPQ2569" s="77"/>
      <c r="HPR2569" s="77"/>
      <c r="HPS2569" s="77"/>
      <c r="HPT2569" s="77"/>
      <c r="HPU2569" s="77"/>
      <c r="HPV2569" s="77"/>
      <c r="HPW2569" s="77"/>
      <c r="HPX2569" s="77"/>
      <c r="HPY2569" s="77"/>
      <c r="HPZ2569" s="77"/>
      <c r="HQA2569" s="77"/>
      <c r="HQB2569" s="77"/>
      <c r="HQC2569" s="77"/>
      <c r="HQD2569" s="77"/>
      <c r="HQE2569" s="77"/>
      <c r="HQF2569" s="77"/>
      <c r="HQG2569" s="77"/>
      <c r="HQH2569" s="77"/>
      <c r="HQI2569" s="77"/>
      <c r="HQJ2569" s="77"/>
      <c r="HQK2569" s="77"/>
      <c r="HQL2569" s="77"/>
      <c r="HQM2569" s="77"/>
      <c r="HQN2569" s="77"/>
      <c r="HQO2569" s="77"/>
      <c r="HQP2569" s="77"/>
      <c r="HQQ2569" s="77"/>
      <c r="HQR2569" s="77"/>
      <c r="HQS2569" s="77"/>
      <c r="HQT2569" s="77"/>
      <c r="HQU2569" s="77"/>
      <c r="HQV2569" s="77"/>
      <c r="HQW2569" s="77"/>
      <c r="HQX2569" s="77"/>
      <c r="HQY2569" s="77"/>
      <c r="HQZ2569" s="77"/>
      <c r="HRA2569" s="77"/>
      <c r="HRB2569" s="77"/>
      <c r="HRC2569" s="77"/>
      <c r="HRD2569" s="77"/>
      <c r="HRE2569" s="77"/>
      <c r="HRF2569" s="77"/>
      <c r="HRG2569" s="77"/>
      <c r="HRH2569" s="77"/>
      <c r="HRI2569" s="77"/>
      <c r="HRJ2569" s="77"/>
      <c r="HRK2569" s="77"/>
      <c r="HRL2569" s="77"/>
      <c r="HRM2569" s="77"/>
      <c r="HRN2569" s="77"/>
      <c r="HRO2569" s="77"/>
      <c r="HRP2569" s="77"/>
      <c r="HRQ2569" s="77"/>
      <c r="HRR2569" s="77"/>
      <c r="HRS2569" s="77"/>
      <c r="HRT2569" s="77"/>
      <c r="HRU2569" s="77"/>
      <c r="HRV2569" s="77"/>
      <c r="HRW2569" s="77"/>
      <c r="HRX2569" s="77"/>
      <c r="HRY2569" s="77"/>
      <c r="HRZ2569" s="77"/>
      <c r="HSA2569" s="77"/>
      <c r="HSB2569" s="77"/>
      <c r="HSC2569" s="77"/>
      <c r="HSD2569" s="77"/>
      <c r="HSE2569" s="77"/>
      <c r="HSF2569" s="77"/>
      <c r="HSG2569" s="77"/>
      <c r="HSH2569" s="77"/>
      <c r="HSI2569" s="77"/>
      <c r="HSJ2569" s="77"/>
      <c r="HSK2569" s="77"/>
      <c r="HSL2569" s="77"/>
      <c r="HSM2569" s="77"/>
      <c r="HSN2569" s="77"/>
      <c r="HSO2569" s="77"/>
      <c r="HSP2569" s="77"/>
      <c r="HSQ2569" s="77"/>
      <c r="HSR2569" s="77"/>
      <c r="HSS2569" s="77"/>
      <c r="HST2569" s="77"/>
      <c r="HSU2569" s="77"/>
      <c r="HSV2569" s="77"/>
      <c r="HSW2569" s="77"/>
      <c r="HSX2569" s="77"/>
      <c r="HSY2569" s="77"/>
      <c r="HSZ2569" s="77"/>
      <c r="HTA2569" s="77"/>
      <c r="HTB2569" s="77"/>
      <c r="HTC2569" s="77"/>
      <c r="HTD2569" s="77"/>
      <c r="HTE2569" s="77"/>
      <c r="HTF2569" s="77"/>
      <c r="HTG2569" s="77"/>
      <c r="HTH2569" s="77"/>
      <c r="HTI2569" s="77"/>
      <c r="HTJ2569" s="77"/>
      <c r="HTK2569" s="77"/>
      <c r="HTL2569" s="77"/>
      <c r="HTM2569" s="77"/>
      <c r="HTN2569" s="77"/>
      <c r="HTO2569" s="77"/>
      <c r="HTP2569" s="77"/>
      <c r="HTQ2569" s="77"/>
      <c r="HTR2569" s="77"/>
      <c r="HTS2569" s="77"/>
      <c r="HTT2569" s="77"/>
      <c r="HTU2569" s="77"/>
      <c r="HTV2569" s="77"/>
      <c r="HTW2569" s="77"/>
      <c r="HTX2569" s="77"/>
      <c r="HTY2569" s="77"/>
      <c r="HTZ2569" s="77"/>
      <c r="HUA2569" s="77"/>
      <c r="HUB2569" s="77"/>
      <c r="HUC2569" s="77"/>
      <c r="HUD2569" s="77"/>
      <c r="HUE2569" s="77"/>
      <c r="HUF2569" s="77"/>
      <c r="HUG2569" s="77"/>
      <c r="HUH2569" s="77"/>
      <c r="HUI2569" s="77"/>
      <c r="HUJ2569" s="77"/>
      <c r="HUK2569" s="77"/>
      <c r="HUL2569" s="77"/>
      <c r="HUM2569" s="77"/>
      <c r="HUN2569" s="77"/>
      <c r="HUO2569" s="77"/>
      <c r="HUP2569" s="77"/>
      <c r="HUQ2569" s="77"/>
      <c r="HUR2569" s="77"/>
      <c r="HUS2569" s="77"/>
      <c r="HUT2569" s="77"/>
      <c r="HUU2569" s="77"/>
      <c r="HUV2569" s="77"/>
      <c r="HUW2569" s="77"/>
      <c r="HUX2569" s="77"/>
      <c r="HUY2569" s="77"/>
      <c r="HUZ2569" s="77"/>
      <c r="HVA2569" s="77"/>
      <c r="HVB2569" s="77"/>
      <c r="HVC2569" s="77"/>
      <c r="HVD2569" s="77"/>
      <c r="HVE2569" s="77"/>
      <c r="HVF2569" s="77"/>
      <c r="HVG2569" s="77"/>
      <c r="HVH2569" s="77"/>
      <c r="HVI2569" s="77"/>
      <c r="HVJ2569" s="77"/>
      <c r="HVK2569" s="77"/>
      <c r="HVL2569" s="77"/>
      <c r="HVM2569" s="77"/>
      <c r="HVN2569" s="77"/>
      <c r="HVO2569" s="77"/>
      <c r="HVP2569" s="77"/>
      <c r="HVQ2569" s="77"/>
      <c r="HVR2569" s="77"/>
      <c r="HVS2569" s="77"/>
      <c r="HVT2569" s="77"/>
      <c r="HVU2569" s="77"/>
      <c r="HVV2569" s="77"/>
      <c r="HVW2569" s="77"/>
      <c r="HVX2569" s="77"/>
      <c r="HVY2569" s="77"/>
      <c r="HVZ2569" s="77"/>
      <c r="HWA2569" s="77"/>
      <c r="HWB2569" s="77"/>
      <c r="HWC2569" s="77"/>
      <c r="HWD2569" s="77"/>
      <c r="HWE2569" s="77"/>
      <c r="HWF2569" s="77"/>
      <c r="HWG2569" s="77"/>
      <c r="HWH2569" s="77"/>
      <c r="HWI2569" s="77"/>
      <c r="HWJ2569" s="77"/>
      <c r="HWK2569" s="77"/>
      <c r="HWL2569" s="77"/>
      <c r="HWM2569" s="77"/>
      <c r="HWN2569" s="77"/>
      <c r="HWO2569" s="77"/>
      <c r="HWP2569" s="77"/>
      <c r="HWQ2569" s="77"/>
      <c r="HWR2569" s="77"/>
      <c r="HWS2569" s="77"/>
      <c r="HWT2569" s="77"/>
      <c r="HWU2569" s="77"/>
      <c r="HWV2569" s="77"/>
      <c r="HWW2569" s="77"/>
      <c r="HWX2569" s="77"/>
      <c r="HWY2569" s="77"/>
      <c r="HWZ2569" s="77"/>
      <c r="HXA2569" s="77"/>
      <c r="HXB2569" s="77"/>
      <c r="HXC2569" s="77"/>
      <c r="HXD2569" s="77"/>
      <c r="HXE2569" s="77"/>
      <c r="HXF2569" s="77"/>
      <c r="HXG2569" s="77"/>
      <c r="HXH2569" s="77"/>
      <c r="HXI2569" s="77"/>
      <c r="HXJ2569" s="77"/>
      <c r="HXK2569" s="77"/>
      <c r="HXL2569" s="77"/>
      <c r="HXM2569" s="77"/>
      <c r="HXN2569" s="77"/>
      <c r="HXO2569" s="77"/>
      <c r="HXP2569" s="77"/>
      <c r="HXQ2569" s="77"/>
      <c r="HXR2569" s="77"/>
      <c r="HXS2569" s="77"/>
      <c r="HXT2569" s="77"/>
      <c r="HXU2569" s="77"/>
      <c r="HXV2569" s="77"/>
      <c r="HXW2569" s="77"/>
      <c r="HXX2569" s="77"/>
      <c r="HXY2569" s="77"/>
      <c r="HXZ2569" s="77"/>
      <c r="HYA2569" s="77"/>
      <c r="HYB2569" s="77"/>
      <c r="HYC2569" s="77"/>
      <c r="HYD2569" s="77"/>
      <c r="HYE2569" s="77"/>
      <c r="HYF2569" s="77"/>
      <c r="HYG2569" s="77"/>
      <c r="HYH2569" s="77"/>
      <c r="HYI2569" s="77"/>
      <c r="HYJ2569" s="77"/>
      <c r="HYK2569" s="77"/>
      <c r="HYL2569" s="77"/>
      <c r="HYM2569" s="77"/>
      <c r="HYN2569" s="77"/>
      <c r="HYO2569" s="77"/>
      <c r="HYP2569" s="77"/>
      <c r="HYQ2569" s="77"/>
      <c r="HYR2569" s="77"/>
      <c r="HYS2569" s="77"/>
      <c r="HYT2569" s="77"/>
      <c r="HYU2569" s="77"/>
      <c r="HYV2569" s="77"/>
      <c r="HYW2569" s="77"/>
      <c r="HYX2569" s="77"/>
      <c r="HYY2569" s="77"/>
      <c r="HYZ2569" s="77"/>
      <c r="HZA2569" s="77"/>
      <c r="HZB2569" s="77"/>
      <c r="HZC2569" s="77"/>
      <c r="HZD2569" s="77"/>
      <c r="HZE2569" s="77"/>
      <c r="HZF2569" s="77"/>
      <c r="HZG2569" s="77"/>
      <c r="HZH2569" s="77"/>
      <c r="HZI2569" s="77"/>
      <c r="HZJ2569" s="77"/>
      <c r="HZK2569" s="77"/>
      <c r="HZL2569" s="77"/>
      <c r="HZM2569" s="77"/>
      <c r="HZN2569" s="77"/>
      <c r="HZO2569" s="77"/>
      <c r="HZP2569" s="77"/>
      <c r="HZQ2569" s="77"/>
      <c r="HZR2569" s="77"/>
      <c r="HZS2569" s="77"/>
      <c r="HZT2569" s="77"/>
      <c r="HZU2569" s="77"/>
      <c r="HZV2569" s="77"/>
      <c r="HZW2569" s="77"/>
      <c r="HZX2569" s="77"/>
      <c r="HZY2569" s="77"/>
      <c r="HZZ2569" s="77"/>
      <c r="IAA2569" s="77"/>
      <c r="IAB2569" s="77"/>
      <c r="IAC2569" s="77"/>
      <c r="IAD2569" s="77"/>
      <c r="IAE2569" s="77"/>
      <c r="IAF2569" s="77"/>
      <c r="IAG2569" s="77"/>
      <c r="IAH2569" s="77"/>
      <c r="IAI2569" s="77"/>
      <c r="IAJ2569" s="77"/>
      <c r="IAK2569" s="77"/>
      <c r="IAL2569" s="77"/>
      <c r="IAM2569" s="77"/>
      <c r="IAN2569" s="77"/>
      <c r="IAO2569" s="77"/>
      <c r="IAP2569" s="77"/>
      <c r="IAQ2569" s="77"/>
      <c r="IAR2569" s="77"/>
      <c r="IAS2569" s="77"/>
      <c r="IAT2569" s="77"/>
      <c r="IAU2569" s="77"/>
      <c r="IAV2569" s="77"/>
      <c r="IAW2569" s="77"/>
      <c r="IAX2569" s="77"/>
      <c r="IAY2569" s="77"/>
      <c r="IAZ2569" s="77"/>
      <c r="IBA2569" s="77"/>
      <c r="IBB2569" s="77"/>
      <c r="IBC2569" s="77"/>
      <c r="IBD2569" s="77"/>
      <c r="IBE2569" s="77"/>
      <c r="IBF2569" s="77"/>
      <c r="IBG2569" s="77"/>
      <c r="IBH2569" s="77"/>
      <c r="IBI2569" s="77"/>
      <c r="IBJ2569" s="77"/>
      <c r="IBK2569" s="77"/>
      <c r="IBL2569" s="77"/>
      <c r="IBM2569" s="77"/>
      <c r="IBN2569" s="77"/>
      <c r="IBO2569" s="77"/>
      <c r="IBP2569" s="77"/>
      <c r="IBQ2569" s="77"/>
      <c r="IBR2569" s="77"/>
      <c r="IBS2569" s="77"/>
      <c r="IBT2569" s="77"/>
      <c r="IBU2569" s="77"/>
      <c r="IBV2569" s="77"/>
      <c r="IBW2569" s="77"/>
      <c r="IBX2569" s="77"/>
      <c r="IBY2569" s="77"/>
      <c r="IBZ2569" s="77"/>
      <c r="ICA2569" s="77"/>
      <c r="ICB2569" s="77"/>
      <c r="ICC2569" s="77"/>
      <c r="ICD2569" s="77"/>
      <c r="ICE2569" s="77"/>
      <c r="ICF2569" s="77"/>
      <c r="ICG2569" s="77"/>
      <c r="ICH2569" s="77"/>
      <c r="ICI2569" s="77"/>
      <c r="ICJ2569" s="77"/>
      <c r="ICK2569" s="77"/>
      <c r="ICL2569" s="77"/>
      <c r="ICM2569" s="77"/>
      <c r="ICN2569" s="77"/>
      <c r="ICO2569" s="77"/>
      <c r="ICP2569" s="77"/>
      <c r="ICQ2569" s="77"/>
      <c r="ICR2569" s="77"/>
      <c r="ICS2569" s="77"/>
      <c r="ICT2569" s="77"/>
      <c r="ICU2569" s="77"/>
      <c r="ICV2569" s="77"/>
      <c r="ICW2569" s="77"/>
      <c r="ICX2569" s="77"/>
      <c r="ICY2569" s="77"/>
      <c r="ICZ2569" s="77"/>
      <c r="IDA2569" s="77"/>
      <c r="IDB2569" s="77"/>
      <c r="IDC2569" s="77"/>
      <c r="IDD2569" s="77"/>
      <c r="IDE2569" s="77"/>
      <c r="IDF2569" s="77"/>
      <c r="IDG2569" s="77"/>
      <c r="IDH2569" s="77"/>
      <c r="IDI2569" s="77"/>
      <c r="IDJ2569" s="77"/>
      <c r="IDK2569" s="77"/>
      <c r="IDL2569" s="77"/>
      <c r="IDM2569" s="77"/>
      <c r="IDN2569" s="77"/>
      <c r="IDO2569" s="77"/>
      <c r="IDP2569" s="77"/>
      <c r="IDQ2569" s="77"/>
      <c r="IDR2569" s="77"/>
      <c r="IDS2569" s="77"/>
      <c r="IDT2569" s="77"/>
      <c r="IDU2569" s="77"/>
      <c r="IDV2569" s="77"/>
      <c r="IDW2569" s="77"/>
      <c r="IDX2569" s="77"/>
      <c r="IDY2569" s="77"/>
      <c r="IDZ2569" s="77"/>
      <c r="IEA2569" s="77"/>
      <c r="IEB2569" s="77"/>
      <c r="IEC2569" s="77"/>
      <c r="IED2569" s="77"/>
      <c r="IEE2569" s="77"/>
      <c r="IEF2569" s="77"/>
      <c r="IEG2569" s="77"/>
      <c r="IEH2569" s="77"/>
      <c r="IEI2569" s="77"/>
      <c r="IEJ2569" s="77"/>
      <c r="IEK2569" s="77"/>
      <c r="IEL2569" s="77"/>
      <c r="IEM2569" s="77"/>
      <c r="IEN2569" s="77"/>
      <c r="IEO2569" s="77"/>
      <c r="IEP2569" s="77"/>
      <c r="IEQ2569" s="77"/>
      <c r="IER2569" s="77"/>
      <c r="IES2569" s="77"/>
      <c r="IET2569" s="77"/>
      <c r="IEU2569" s="77"/>
      <c r="IEV2569" s="77"/>
      <c r="IEW2569" s="77"/>
      <c r="IEX2569" s="77"/>
      <c r="IEY2569" s="77"/>
      <c r="IEZ2569" s="77"/>
      <c r="IFA2569" s="77"/>
      <c r="IFB2569" s="77"/>
      <c r="IFC2569" s="77"/>
      <c r="IFD2569" s="77"/>
      <c r="IFE2569" s="77"/>
      <c r="IFF2569" s="77"/>
      <c r="IFG2569" s="77"/>
      <c r="IFH2569" s="77"/>
      <c r="IFI2569" s="77"/>
      <c r="IFJ2569" s="77"/>
      <c r="IFK2569" s="77"/>
      <c r="IFL2569" s="77"/>
      <c r="IFM2569" s="77"/>
      <c r="IFN2569" s="77"/>
      <c r="IFO2569" s="77"/>
      <c r="IFP2569" s="77"/>
      <c r="IFQ2569" s="77"/>
      <c r="IFR2569" s="77"/>
      <c r="IFS2569" s="77"/>
      <c r="IFT2569" s="77"/>
      <c r="IFU2569" s="77"/>
      <c r="IFV2569" s="77"/>
      <c r="IFW2569" s="77"/>
      <c r="IFX2569" s="77"/>
      <c r="IFY2569" s="77"/>
      <c r="IFZ2569" s="77"/>
      <c r="IGA2569" s="77"/>
      <c r="IGB2569" s="77"/>
      <c r="IGC2569" s="77"/>
      <c r="IGD2569" s="77"/>
      <c r="IGE2569" s="77"/>
      <c r="IGF2569" s="77"/>
      <c r="IGG2569" s="77"/>
      <c r="IGH2569" s="77"/>
      <c r="IGI2569" s="77"/>
      <c r="IGJ2569" s="77"/>
      <c r="IGK2569" s="77"/>
      <c r="IGL2569" s="77"/>
      <c r="IGM2569" s="77"/>
      <c r="IGN2569" s="77"/>
      <c r="IGO2569" s="77"/>
      <c r="IGP2569" s="77"/>
      <c r="IGQ2569" s="77"/>
      <c r="IGR2569" s="77"/>
      <c r="IGS2569" s="77"/>
      <c r="IGT2569" s="77"/>
      <c r="IGU2569" s="77"/>
      <c r="IGV2569" s="77"/>
      <c r="IGW2569" s="77"/>
      <c r="IGX2569" s="77"/>
      <c r="IGY2569" s="77"/>
      <c r="IGZ2569" s="77"/>
      <c r="IHA2569" s="77"/>
      <c r="IHB2569" s="77"/>
      <c r="IHC2569" s="77"/>
      <c r="IHD2569" s="77"/>
      <c r="IHE2569" s="77"/>
      <c r="IHF2569" s="77"/>
      <c r="IHG2569" s="77"/>
      <c r="IHH2569" s="77"/>
      <c r="IHI2569" s="77"/>
      <c r="IHJ2569" s="77"/>
      <c r="IHK2569" s="77"/>
      <c r="IHL2569" s="77"/>
      <c r="IHM2569" s="77"/>
      <c r="IHN2569" s="77"/>
      <c r="IHO2569" s="77"/>
      <c r="IHP2569" s="77"/>
      <c r="IHQ2569" s="77"/>
      <c r="IHR2569" s="77"/>
      <c r="IHS2569" s="77"/>
      <c r="IHT2569" s="77"/>
      <c r="IHU2569" s="77"/>
      <c r="IHV2569" s="77"/>
      <c r="IHW2569" s="77"/>
      <c r="IHX2569" s="77"/>
      <c r="IHY2569" s="77"/>
      <c r="IHZ2569" s="77"/>
      <c r="IIA2569" s="77"/>
      <c r="IIB2569" s="77"/>
      <c r="IIC2569" s="77"/>
      <c r="IID2569" s="77"/>
      <c r="IIE2569" s="77"/>
      <c r="IIF2569" s="77"/>
      <c r="IIG2569" s="77"/>
      <c r="IIH2569" s="77"/>
      <c r="III2569" s="77"/>
      <c r="IIJ2569" s="77"/>
      <c r="IIK2569" s="77"/>
      <c r="IIL2569" s="77"/>
      <c r="IIM2569" s="77"/>
      <c r="IIN2569" s="77"/>
      <c r="IIO2569" s="77"/>
      <c r="IIP2569" s="77"/>
      <c r="IIQ2569" s="77"/>
      <c r="IIR2569" s="77"/>
      <c r="IIS2569" s="77"/>
      <c r="IIT2569" s="77"/>
      <c r="IIU2569" s="77"/>
      <c r="IIV2569" s="77"/>
      <c r="IIW2569" s="77"/>
      <c r="IIX2569" s="77"/>
      <c r="IIY2569" s="77"/>
      <c r="IIZ2569" s="77"/>
      <c r="IJA2569" s="77"/>
      <c r="IJB2569" s="77"/>
      <c r="IJC2569" s="77"/>
      <c r="IJD2569" s="77"/>
      <c r="IJE2569" s="77"/>
      <c r="IJF2569" s="77"/>
      <c r="IJG2569" s="77"/>
      <c r="IJH2569" s="77"/>
      <c r="IJI2569" s="77"/>
      <c r="IJJ2569" s="77"/>
      <c r="IJK2569" s="77"/>
      <c r="IJL2569" s="77"/>
      <c r="IJM2569" s="77"/>
      <c r="IJN2569" s="77"/>
      <c r="IJO2569" s="77"/>
      <c r="IJP2569" s="77"/>
      <c r="IJQ2569" s="77"/>
      <c r="IJR2569" s="77"/>
      <c r="IJS2569" s="77"/>
      <c r="IJT2569" s="77"/>
      <c r="IJU2569" s="77"/>
      <c r="IJV2569" s="77"/>
      <c r="IJW2569" s="77"/>
      <c r="IJX2569" s="77"/>
      <c r="IJY2569" s="77"/>
      <c r="IJZ2569" s="77"/>
      <c r="IKA2569" s="77"/>
      <c r="IKB2569" s="77"/>
      <c r="IKC2569" s="77"/>
      <c r="IKD2569" s="77"/>
      <c r="IKE2569" s="77"/>
      <c r="IKF2569" s="77"/>
      <c r="IKG2569" s="77"/>
      <c r="IKH2569" s="77"/>
      <c r="IKI2569" s="77"/>
      <c r="IKJ2569" s="77"/>
      <c r="IKK2569" s="77"/>
      <c r="IKL2569" s="77"/>
      <c r="IKM2569" s="77"/>
      <c r="IKN2569" s="77"/>
      <c r="IKO2569" s="77"/>
      <c r="IKP2569" s="77"/>
      <c r="IKQ2569" s="77"/>
      <c r="IKR2569" s="77"/>
      <c r="IKS2569" s="77"/>
      <c r="IKT2569" s="77"/>
      <c r="IKU2569" s="77"/>
      <c r="IKV2569" s="77"/>
      <c r="IKW2569" s="77"/>
      <c r="IKX2569" s="77"/>
      <c r="IKY2569" s="77"/>
      <c r="IKZ2569" s="77"/>
      <c r="ILA2569" s="77"/>
      <c r="ILB2569" s="77"/>
      <c r="ILC2569" s="77"/>
      <c r="ILD2569" s="77"/>
      <c r="ILE2569" s="77"/>
      <c r="ILF2569" s="77"/>
      <c r="ILG2569" s="77"/>
      <c r="ILH2569" s="77"/>
      <c r="ILI2569" s="77"/>
      <c r="ILJ2569" s="77"/>
      <c r="ILK2569" s="77"/>
      <c r="ILL2569" s="77"/>
      <c r="ILM2569" s="77"/>
      <c r="ILN2569" s="77"/>
      <c r="ILO2569" s="77"/>
      <c r="ILP2569" s="77"/>
      <c r="ILQ2569" s="77"/>
      <c r="ILR2569" s="77"/>
      <c r="ILS2569" s="77"/>
      <c r="ILT2569" s="77"/>
      <c r="ILU2569" s="77"/>
      <c r="ILV2569" s="77"/>
      <c r="ILW2569" s="77"/>
      <c r="ILX2569" s="77"/>
      <c r="ILY2569" s="77"/>
      <c r="ILZ2569" s="77"/>
      <c r="IMA2569" s="77"/>
      <c r="IMB2569" s="77"/>
      <c r="IMC2569" s="77"/>
      <c r="IMD2569" s="77"/>
      <c r="IME2569" s="77"/>
      <c r="IMF2569" s="77"/>
      <c r="IMG2569" s="77"/>
      <c r="IMH2569" s="77"/>
      <c r="IMI2569" s="77"/>
      <c r="IMJ2569" s="77"/>
      <c r="IMK2569" s="77"/>
      <c r="IML2569" s="77"/>
      <c r="IMM2569" s="77"/>
      <c r="IMN2569" s="77"/>
      <c r="IMO2569" s="77"/>
      <c r="IMP2569" s="77"/>
      <c r="IMQ2569" s="77"/>
      <c r="IMR2569" s="77"/>
      <c r="IMS2569" s="77"/>
      <c r="IMT2569" s="77"/>
      <c r="IMU2569" s="77"/>
      <c r="IMV2569" s="77"/>
      <c r="IMW2569" s="77"/>
      <c r="IMX2569" s="77"/>
      <c r="IMY2569" s="77"/>
      <c r="IMZ2569" s="77"/>
      <c r="INA2569" s="77"/>
      <c r="INB2569" s="77"/>
      <c r="INC2569" s="77"/>
      <c r="IND2569" s="77"/>
      <c r="INE2569" s="77"/>
      <c r="INF2569" s="77"/>
      <c r="ING2569" s="77"/>
      <c r="INH2569" s="77"/>
      <c r="INI2569" s="77"/>
      <c r="INJ2569" s="77"/>
      <c r="INK2569" s="77"/>
      <c r="INL2569" s="77"/>
      <c r="INM2569" s="77"/>
      <c r="INN2569" s="77"/>
      <c r="INO2569" s="77"/>
      <c r="INP2569" s="77"/>
      <c r="INQ2569" s="77"/>
      <c r="INR2569" s="77"/>
      <c r="INS2569" s="77"/>
      <c r="INT2569" s="77"/>
      <c r="INU2569" s="77"/>
      <c r="INV2569" s="77"/>
      <c r="INW2569" s="77"/>
      <c r="INX2569" s="77"/>
      <c r="INY2569" s="77"/>
      <c r="INZ2569" s="77"/>
      <c r="IOA2569" s="77"/>
      <c r="IOB2569" s="77"/>
      <c r="IOC2569" s="77"/>
      <c r="IOD2569" s="77"/>
      <c r="IOE2569" s="77"/>
      <c r="IOF2569" s="77"/>
      <c r="IOG2569" s="77"/>
      <c r="IOH2569" s="77"/>
      <c r="IOI2569" s="77"/>
      <c r="IOJ2569" s="77"/>
      <c r="IOK2569" s="77"/>
      <c r="IOL2569" s="77"/>
      <c r="IOM2569" s="77"/>
      <c r="ION2569" s="77"/>
      <c r="IOO2569" s="77"/>
      <c r="IOP2569" s="77"/>
      <c r="IOQ2569" s="77"/>
      <c r="IOR2569" s="77"/>
      <c r="IOS2569" s="77"/>
      <c r="IOT2569" s="77"/>
      <c r="IOU2569" s="77"/>
      <c r="IOV2569" s="77"/>
      <c r="IOW2569" s="77"/>
      <c r="IOX2569" s="77"/>
      <c r="IOY2569" s="77"/>
      <c r="IOZ2569" s="77"/>
      <c r="IPA2569" s="77"/>
      <c r="IPB2569" s="77"/>
      <c r="IPC2569" s="77"/>
      <c r="IPD2569" s="77"/>
      <c r="IPE2569" s="77"/>
      <c r="IPF2569" s="77"/>
      <c r="IPG2569" s="77"/>
      <c r="IPH2569" s="77"/>
      <c r="IPI2569" s="77"/>
      <c r="IPJ2569" s="77"/>
      <c r="IPK2569" s="77"/>
      <c r="IPL2569" s="77"/>
      <c r="IPM2569" s="77"/>
      <c r="IPN2569" s="77"/>
      <c r="IPO2569" s="77"/>
      <c r="IPP2569" s="77"/>
      <c r="IPQ2569" s="77"/>
      <c r="IPR2569" s="77"/>
      <c r="IPS2569" s="77"/>
      <c r="IPT2569" s="77"/>
      <c r="IPU2569" s="77"/>
      <c r="IPV2569" s="77"/>
      <c r="IPW2569" s="77"/>
      <c r="IPX2569" s="77"/>
      <c r="IPY2569" s="77"/>
      <c r="IPZ2569" s="77"/>
      <c r="IQA2569" s="77"/>
      <c r="IQB2569" s="77"/>
      <c r="IQC2569" s="77"/>
      <c r="IQD2569" s="77"/>
      <c r="IQE2569" s="77"/>
      <c r="IQF2569" s="77"/>
      <c r="IQG2569" s="77"/>
      <c r="IQH2569" s="77"/>
      <c r="IQI2569" s="77"/>
      <c r="IQJ2569" s="77"/>
      <c r="IQK2569" s="77"/>
      <c r="IQL2569" s="77"/>
      <c r="IQM2569" s="77"/>
      <c r="IQN2569" s="77"/>
      <c r="IQO2569" s="77"/>
      <c r="IQP2569" s="77"/>
      <c r="IQQ2569" s="77"/>
      <c r="IQR2569" s="77"/>
      <c r="IQS2569" s="77"/>
      <c r="IQT2569" s="77"/>
      <c r="IQU2569" s="77"/>
      <c r="IQV2569" s="77"/>
      <c r="IQW2569" s="77"/>
      <c r="IQX2569" s="77"/>
      <c r="IQY2569" s="77"/>
      <c r="IQZ2569" s="77"/>
      <c r="IRA2569" s="77"/>
      <c r="IRB2569" s="77"/>
      <c r="IRC2569" s="77"/>
      <c r="IRD2569" s="77"/>
      <c r="IRE2569" s="77"/>
      <c r="IRF2569" s="77"/>
      <c r="IRG2569" s="77"/>
      <c r="IRH2569" s="77"/>
      <c r="IRI2569" s="77"/>
      <c r="IRJ2569" s="77"/>
      <c r="IRK2569" s="77"/>
      <c r="IRL2569" s="77"/>
      <c r="IRM2569" s="77"/>
      <c r="IRN2569" s="77"/>
      <c r="IRO2569" s="77"/>
      <c r="IRP2569" s="77"/>
      <c r="IRQ2569" s="77"/>
      <c r="IRR2569" s="77"/>
      <c r="IRS2569" s="77"/>
      <c r="IRT2569" s="77"/>
      <c r="IRU2569" s="77"/>
      <c r="IRV2569" s="77"/>
      <c r="IRW2569" s="77"/>
      <c r="IRX2569" s="77"/>
      <c r="IRY2569" s="77"/>
      <c r="IRZ2569" s="77"/>
      <c r="ISA2569" s="77"/>
      <c r="ISB2569" s="77"/>
      <c r="ISC2569" s="77"/>
      <c r="ISD2569" s="77"/>
      <c r="ISE2569" s="77"/>
      <c r="ISF2569" s="77"/>
      <c r="ISG2569" s="77"/>
      <c r="ISH2569" s="77"/>
      <c r="ISI2569" s="77"/>
      <c r="ISJ2569" s="77"/>
      <c r="ISK2569" s="77"/>
      <c r="ISL2569" s="77"/>
      <c r="ISM2569" s="77"/>
      <c r="ISN2569" s="77"/>
      <c r="ISO2569" s="77"/>
      <c r="ISP2569" s="77"/>
      <c r="ISQ2569" s="77"/>
      <c r="ISR2569" s="77"/>
      <c r="ISS2569" s="77"/>
      <c r="IST2569" s="77"/>
      <c r="ISU2569" s="77"/>
      <c r="ISV2569" s="77"/>
      <c r="ISW2569" s="77"/>
      <c r="ISX2569" s="77"/>
      <c r="ISY2569" s="77"/>
      <c r="ISZ2569" s="77"/>
      <c r="ITA2569" s="77"/>
      <c r="ITB2569" s="77"/>
      <c r="ITC2569" s="77"/>
      <c r="ITD2569" s="77"/>
      <c r="ITE2569" s="77"/>
      <c r="ITF2569" s="77"/>
      <c r="ITG2569" s="77"/>
      <c r="ITH2569" s="77"/>
      <c r="ITI2569" s="77"/>
      <c r="ITJ2569" s="77"/>
      <c r="ITK2569" s="77"/>
      <c r="ITL2569" s="77"/>
      <c r="ITM2569" s="77"/>
      <c r="ITN2569" s="77"/>
      <c r="ITO2569" s="77"/>
      <c r="ITP2569" s="77"/>
      <c r="ITQ2569" s="77"/>
      <c r="ITR2569" s="77"/>
      <c r="ITS2569" s="77"/>
      <c r="ITT2569" s="77"/>
      <c r="ITU2569" s="77"/>
      <c r="ITV2569" s="77"/>
      <c r="ITW2569" s="77"/>
      <c r="ITX2569" s="77"/>
      <c r="ITY2569" s="77"/>
      <c r="ITZ2569" s="77"/>
      <c r="IUA2569" s="77"/>
      <c r="IUB2569" s="77"/>
      <c r="IUC2569" s="77"/>
      <c r="IUD2569" s="77"/>
      <c r="IUE2569" s="77"/>
      <c r="IUF2569" s="77"/>
      <c r="IUG2569" s="77"/>
      <c r="IUH2569" s="77"/>
      <c r="IUI2569" s="77"/>
      <c r="IUJ2569" s="77"/>
      <c r="IUK2569" s="77"/>
      <c r="IUL2569" s="77"/>
      <c r="IUM2569" s="77"/>
      <c r="IUN2569" s="77"/>
      <c r="IUO2569" s="77"/>
      <c r="IUP2569" s="77"/>
      <c r="IUQ2569" s="77"/>
      <c r="IUR2569" s="77"/>
      <c r="IUS2569" s="77"/>
      <c r="IUT2569" s="77"/>
      <c r="IUU2569" s="77"/>
      <c r="IUV2569" s="77"/>
      <c r="IUW2569" s="77"/>
      <c r="IUX2569" s="77"/>
      <c r="IUY2569" s="77"/>
      <c r="IUZ2569" s="77"/>
      <c r="IVA2569" s="77"/>
      <c r="IVB2569" s="77"/>
      <c r="IVC2569" s="77"/>
      <c r="IVD2569" s="77"/>
      <c r="IVE2569" s="77"/>
      <c r="IVF2569" s="77"/>
      <c r="IVG2569" s="77"/>
      <c r="IVH2569" s="77"/>
      <c r="IVI2569" s="77"/>
      <c r="IVJ2569" s="77"/>
      <c r="IVK2569" s="77"/>
      <c r="IVL2569" s="77"/>
      <c r="IVM2569" s="77"/>
      <c r="IVN2569" s="77"/>
      <c r="IVO2569" s="77"/>
      <c r="IVP2569" s="77"/>
      <c r="IVQ2569" s="77"/>
      <c r="IVR2569" s="77"/>
      <c r="IVS2569" s="77"/>
      <c r="IVT2569" s="77"/>
      <c r="IVU2569" s="77"/>
      <c r="IVV2569" s="77"/>
      <c r="IVW2569" s="77"/>
      <c r="IVX2569" s="77"/>
      <c r="IVY2569" s="77"/>
      <c r="IVZ2569" s="77"/>
      <c r="IWA2569" s="77"/>
      <c r="IWB2569" s="77"/>
      <c r="IWC2569" s="77"/>
      <c r="IWD2569" s="77"/>
      <c r="IWE2569" s="77"/>
      <c r="IWF2569" s="77"/>
      <c r="IWG2569" s="77"/>
      <c r="IWH2569" s="77"/>
      <c r="IWI2569" s="77"/>
      <c r="IWJ2569" s="77"/>
      <c r="IWK2569" s="77"/>
      <c r="IWL2569" s="77"/>
      <c r="IWM2569" s="77"/>
      <c r="IWN2569" s="77"/>
      <c r="IWO2569" s="77"/>
      <c r="IWP2569" s="77"/>
      <c r="IWQ2569" s="77"/>
      <c r="IWR2569" s="77"/>
      <c r="IWS2569" s="77"/>
      <c r="IWT2569" s="77"/>
      <c r="IWU2569" s="77"/>
      <c r="IWV2569" s="77"/>
      <c r="IWW2569" s="77"/>
      <c r="IWX2569" s="77"/>
      <c r="IWY2569" s="77"/>
      <c r="IWZ2569" s="77"/>
      <c r="IXA2569" s="77"/>
      <c r="IXB2569" s="77"/>
      <c r="IXC2569" s="77"/>
      <c r="IXD2569" s="77"/>
      <c r="IXE2569" s="77"/>
      <c r="IXF2569" s="77"/>
      <c r="IXG2569" s="77"/>
      <c r="IXH2569" s="77"/>
      <c r="IXI2569" s="77"/>
      <c r="IXJ2569" s="77"/>
      <c r="IXK2569" s="77"/>
      <c r="IXL2569" s="77"/>
      <c r="IXM2569" s="77"/>
      <c r="IXN2569" s="77"/>
      <c r="IXO2569" s="77"/>
      <c r="IXP2569" s="77"/>
      <c r="IXQ2569" s="77"/>
      <c r="IXR2569" s="77"/>
      <c r="IXS2569" s="77"/>
      <c r="IXT2569" s="77"/>
      <c r="IXU2569" s="77"/>
      <c r="IXV2569" s="77"/>
      <c r="IXW2569" s="77"/>
      <c r="IXX2569" s="77"/>
      <c r="IXY2569" s="77"/>
      <c r="IXZ2569" s="77"/>
      <c r="IYA2569" s="77"/>
      <c r="IYB2569" s="77"/>
      <c r="IYC2569" s="77"/>
      <c r="IYD2569" s="77"/>
      <c r="IYE2569" s="77"/>
      <c r="IYF2569" s="77"/>
      <c r="IYG2569" s="77"/>
      <c r="IYH2569" s="77"/>
      <c r="IYI2569" s="77"/>
      <c r="IYJ2569" s="77"/>
      <c r="IYK2569" s="77"/>
      <c r="IYL2569" s="77"/>
      <c r="IYM2569" s="77"/>
      <c r="IYN2569" s="77"/>
      <c r="IYO2569" s="77"/>
      <c r="IYP2569" s="77"/>
      <c r="IYQ2569" s="77"/>
      <c r="IYR2569" s="77"/>
      <c r="IYS2569" s="77"/>
      <c r="IYT2569" s="77"/>
      <c r="IYU2569" s="77"/>
      <c r="IYV2569" s="77"/>
      <c r="IYW2569" s="77"/>
      <c r="IYX2569" s="77"/>
      <c r="IYY2569" s="77"/>
      <c r="IYZ2569" s="77"/>
      <c r="IZA2569" s="77"/>
      <c r="IZB2569" s="77"/>
      <c r="IZC2569" s="77"/>
      <c r="IZD2569" s="77"/>
      <c r="IZE2569" s="77"/>
      <c r="IZF2569" s="77"/>
      <c r="IZG2569" s="77"/>
      <c r="IZH2569" s="77"/>
      <c r="IZI2569" s="77"/>
      <c r="IZJ2569" s="77"/>
      <c r="IZK2569" s="77"/>
      <c r="IZL2569" s="77"/>
      <c r="IZM2569" s="77"/>
      <c r="IZN2569" s="77"/>
      <c r="IZO2569" s="77"/>
      <c r="IZP2569" s="77"/>
      <c r="IZQ2569" s="77"/>
      <c r="IZR2569" s="77"/>
      <c r="IZS2569" s="77"/>
      <c r="IZT2569" s="77"/>
      <c r="IZU2569" s="77"/>
      <c r="IZV2569" s="77"/>
      <c r="IZW2569" s="77"/>
      <c r="IZX2569" s="77"/>
      <c r="IZY2569" s="77"/>
      <c r="IZZ2569" s="77"/>
      <c r="JAA2569" s="77"/>
      <c r="JAB2569" s="77"/>
      <c r="JAC2569" s="77"/>
      <c r="JAD2569" s="77"/>
      <c r="JAE2569" s="77"/>
      <c r="JAF2569" s="77"/>
      <c r="JAG2569" s="77"/>
      <c r="JAH2569" s="77"/>
      <c r="JAI2569" s="77"/>
      <c r="JAJ2569" s="77"/>
      <c r="JAK2569" s="77"/>
      <c r="JAL2569" s="77"/>
      <c r="JAM2569" s="77"/>
      <c r="JAN2569" s="77"/>
      <c r="JAO2569" s="77"/>
      <c r="JAP2569" s="77"/>
      <c r="JAQ2569" s="77"/>
      <c r="JAR2569" s="77"/>
      <c r="JAS2569" s="77"/>
      <c r="JAT2569" s="77"/>
      <c r="JAU2569" s="77"/>
      <c r="JAV2569" s="77"/>
      <c r="JAW2569" s="77"/>
      <c r="JAX2569" s="77"/>
      <c r="JAY2569" s="77"/>
      <c r="JAZ2569" s="77"/>
      <c r="JBA2569" s="77"/>
      <c r="JBB2569" s="77"/>
      <c r="JBC2569" s="77"/>
      <c r="JBD2569" s="77"/>
      <c r="JBE2569" s="77"/>
      <c r="JBF2569" s="77"/>
      <c r="JBG2569" s="77"/>
      <c r="JBH2569" s="77"/>
      <c r="JBI2569" s="77"/>
      <c r="JBJ2569" s="77"/>
      <c r="JBK2569" s="77"/>
      <c r="JBL2569" s="77"/>
      <c r="JBM2569" s="77"/>
      <c r="JBN2569" s="77"/>
      <c r="JBO2569" s="77"/>
      <c r="JBP2569" s="77"/>
      <c r="JBQ2569" s="77"/>
      <c r="JBR2569" s="77"/>
      <c r="JBS2569" s="77"/>
      <c r="JBT2569" s="77"/>
      <c r="JBU2569" s="77"/>
      <c r="JBV2569" s="77"/>
      <c r="JBW2569" s="77"/>
      <c r="JBX2569" s="77"/>
      <c r="JBY2569" s="77"/>
      <c r="JBZ2569" s="77"/>
      <c r="JCA2569" s="77"/>
      <c r="JCB2569" s="77"/>
      <c r="JCC2569" s="77"/>
      <c r="JCD2569" s="77"/>
      <c r="JCE2569" s="77"/>
      <c r="JCF2569" s="77"/>
      <c r="JCG2569" s="77"/>
      <c r="JCH2569" s="77"/>
      <c r="JCI2569" s="77"/>
      <c r="JCJ2569" s="77"/>
      <c r="JCK2569" s="77"/>
      <c r="JCL2569" s="77"/>
      <c r="JCM2569" s="77"/>
      <c r="JCN2569" s="77"/>
      <c r="JCO2569" s="77"/>
      <c r="JCP2569" s="77"/>
      <c r="JCQ2569" s="77"/>
      <c r="JCR2569" s="77"/>
      <c r="JCS2569" s="77"/>
      <c r="JCT2569" s="77"/>
      <c r="JCU2569" s="77"/>
      <c r="JCV2569" s="77"/>
      <c r="JCW2569" s="77"/>
      <c r="JCX2569" s="77"/>
      <c r="JCY2569" s="77"/>
      <c r="JCZ2569" s="77"/>
      <c r="JDA2569" s="77"/>
      <c r="JDB2569" s="77"/>
      <c r="JDC2569" s="77"/>
      <c r="JDD2569" s="77"/>
      <c r="JDE2569" s="77"/>
      <c r="JDF2569" s="77"/>
      <c r="JDG2569" s="77"/>
      <c r="JDH2569" s="77"/>
      <c r="JDI2569" s="77"/>
      <c r="JDJ2569" s="77"/>
      <c r="JDK2569" s="77"/>
      <c r="JDL2569" s="77"/>
      <c r="JDM2569" s="77"/>
      <c r="JDN2569" s="77"/>
      <c r="JDO2569" s="77"/>
      <c r="JDP2569" s="77"/>
      <c r="JDQ2569" s="77"/>
      <c r="JDR2569" s="77"/>
      <c r="JDS2569" s="77"/>
      <c r="JDT2569" s="77"/>
      <c r="JDU2569" s="77"/>
      <c r="JDV2569" s="77"/>
      <c r="JDW2569" s="77"/>
      <c r="JDX2569" s="77"/>
      <c r="JDY2569" s="77"/>
      <c r="JDZ2569" s="77"/>
      <c r="JEA2569" s="77"/>
      <c r="JEB2569" s="77"/>
      <c r="JEC2569" s="77"/>
      <c r="JED2569" s="77"/>
      <c r="JEE2569" s="77"/>
      <c r="JEF2569" s="77"/>
      <c r="JEG2569" s="77"/>
      <c r="JEH2569" s="77"/>
      <c r="JEI2569" s="77"/>
      <c r="JEJ2569" s="77"/>
      <c r="JEK2569" s="77"/>
      <c r="JEL2569" s="77"/>
      <c r="JEM2569" s="77"/>
      <c r="JEN2569" s="77"/>
      <c r="JEO2569" s="77"/>
      <c r="JEP2569" s="77"/>
      <c r="JEQ2569" s="77"/>
      <c r="JER2569" s="77"/>
      <c r="JES2569" s="77"/>
      <c r="JET2569" s="77"/>
      <c r="JEU2569" s="77"/>
      <c r="JEV2569" s="77"/>
      <c r="JEW2569" s="77"/>
      <c r="JEX2569" s="77"/>
      <c r="JEY2569" s="77"/>
      <c r="JEZ2569" s="77"/>
      <c r="JFA2569" s="77"/>
      <c r="JFB2569" s="77"/>
      <c r="JFC2569" s="77"/>
      <c r="JFD2569" s="77"/>
      <c r="JFE2569" s="77"/>
      <c r="JFF2569" s="77"/>
      <c r="JFG2569" s="77"/>
      <c r="JFH2569" s="77"/>
      <c r="JFI2569" s="77"/>
      <c r="JFJ2569" s="77"/>
      <c r="JFK2569" s="77"/>
      <c r="JFL2569" s="77"/>
      <c r="JFM2569" s="77"/>
      <c r="JFN2569" s="77"/>
      <c r="JFO2569" s="77"/>
      <c r="JFP2569" s="77"/>
      <c r="JFQ2569" s="77"/>
      <c r="JFR2569" s="77"/>
      <c r="JFS2569" s="77"/>
      <c r="JFT2569" s="77"/>
      <c r="JFU2569" s="77"/>
      <c r="JFV2569" s="77"/>
      <c r="JFW2569" s="77"/>
      <c r="JFX2569" s="77"/>
      <c r="JFY2569" s="77"/>
      <c r="JFZ2569" s="77"/>
      <c r="JGA2569" s="77"/>
      <c r="JGB2569" s="77"/>
      <c r="JGC2569" s="77"/>
      <c r="JGD2569" s="77"/>
      <c r="JGE2569" s="77"/>
      <c r="JGF2569" s="77"/>
      <c r="JGG2569" s="77"/>
      <c r="JGH2569" s="77"/>
      <c r="JGI2569" s="77"/>
      <c r="JGJ2569" s="77"/>
      <c r="JGK2569" s="77"/>
      <c r="JGL2569" s="77"/>
      <c r="JGM2569" s="77"/>
      <c r="JGN2569" s="77"/>
      <c r="JGO2569" s="77"/>
      <c r="JGP2569" s="77"/>
      <c r="JGQ2569" s="77"/>
      <c r="JGR2569" s="77"/>
      <c r="JGS2569" s="77"/>
      <c r="JGT2569" s="77"/>
      <c r="JGU2569" s="77"/>
      <c r="JGV2569" s="77"/>
      <c r="JGW2569" s="77"/>
      <c r="JGX2569" s="77"/>
      <c r="JGY2569" s="77"/>
      <c r="JGZ2569" s="77"/>
      <c r="JHA2569" s="77"/>
      <c r="JHB2569" s="77"/>
      <c r="JHC2569" s="77"/>
      <c r="JHD2569" s="77"/>
      <c r="JHE2569" s="77"/>
      <c r="JHF2569" s="77"/>
      <c r="JHG2569" s="77"/>
      <c r="JHH2569" s="77"/>
      <c r="JHI2569" s="77"/>
      <c r="JHJ2569" s="77"/>
      <c r="JHK2569" s="77"/>
      <c r="JHL2569" s="77"/>
      <c r="JHM2569" s="77"/>
      <c r="JHN2569" s="77"/>
      <c r="JHO2569" s="77"/>
      <c r="JHP2569" s="77"/>
      <c r="JHQ2569" s="77"/>
      <c r="JHR2569" s="77"/>
      <c r="JHS2569" s="77"/>
      <c r="JHT2569" s="77"/>
      <c r="JHU2569" s="77"/>
      <c r="JHV2569" s="77"/>
      <c r="JHW2569" s="77"/>
      <c r="JHX2569" s="77"/>
      <c r="JHY2569" s="77"/>
      <c r="JHZ2569" s="77"/>
      <c r="JIA2569" s="77"/>
      <c r="JIB2569" s="77"/>
      <c r="JIC2569" s="77"/>
      <c r="JID2569" s="77"/>
      <c r="JIE2569" s="77"/>
      <c r="JIF2569" s="77"/>
      <c r="JIG2569" s="77"/>
      <c r="JIH2569" s="77"/>
      <c r="JII2569" s="77"/>
      <c r="JIJ2569" s="77"/>
      <c r="JIK2569" s="77"/>
      <c r="JIL2569" s="77"/>
      <c r="JIM2569" s="77"/>
      <c r="JIN2569" s="77"/>
      <c r="JIO2569" s="77"/>
      <c r="JIP2569" s="77"/>
      <c r="JIQ2569" s="77"/>
      <c r="JIR2569" s="77"/>
      <c r="JIS2569" s="77"/>
      <c r="JIT2569" s="77"/>
      <c r="JIU2569" s="77"/>
      <c r="JIV2569" s="77"/>
      <c r="JIW2569" s="77"/>
      <c r="JIX2569" s="77"/>
      <c r="JIY2569" s="77"/>
      <c r="JIZ2569" s="77"/>
      <c r="JJA2569" s="77"/>
      <c r="JJB2569" s="77"/>
      <c r="JJC2569" s="77"/>
      <c r="JJD2569" s="77"/>
      <c r="JJE2569" s="77"/>
      <c r="JJF2569" s="77"/>
      <c r="JJG2569" s="77"/>
      <c r="JJH2569" s="77"/>
      <c r="JJI2569" s="77"/>
      <c r="JJJ2569" s="77"/>
      <c r="JJK2569" s="77"/>
      <c r="JJL2569" s="77"/>
      <c r="JJM2569" s="77"/>
      <c r="JJN2569" s="77"/>
      <c r="JJO2569" s="77"/>
      <c r="JJP2569" s="77"/>
      <c r="JJQ2569" s="77"/>
      <c r="JJR2569" s="77"/>
      <c r="JJS2569" s="77"/>
      <c r="JJT2569" s="77"/>
      <c r="JJU2569" s="77"/>
      <c r="JJV2569" s="77"/>
      <c r="JJW2569" s="77"/>
      <c r="JJX2569" s="77"/>
      <c r="JJY2569" s="77"/>
      <c r="JJZ2569" s="77"/>
      <c r="JKA2569" s="77"/>
      <c r="JKB2569" s="77"/>
      <c r="JKC2569" s="77"/>
      <c r="JKD2569" s="77"/>
      <c r="JKE2569" s="77"/>
      <c r="JKF2569" s="77"/>
      <c r="JKG2569" s="77"/>
      <c r="JKH2569" s="77"/>
      <c r="JKI2569" s="77"/>
      <c r="JKJ2569" s="77"/>
      <c r="JKK2569" s="77"/>
      <c r="JKL2569" s="77"/>
      <c r="JKM2569" s="77"/>
      <c r="JKN2569" s="77"/>
      <c r="JKO2569" s="77"/>
      <c r="JKP2569" s="77"/>
      <c r="JKQ2569" s="77"/>
      <c r="JKR2569" s="77"/>
      <c r="JKS2569" s="77"/>
      <c r="JKT2569" s="77"/>
      <c r="JKU2569" s="77"/>
      <c r="JKV2569" s="77"/>
      <c r="JKW2569" s="77"/>
      <c r="JKX2569" s="77"/>
      <c r="JKY2569" s="77"/>
      <c r="JKZ2569" s="77"/>
      <c r="JLA2569" s="77"/>
      <c r="JLB2569" s="77"/>
      <c r="JLC2569" s="77"/>
      <c r="JLD2569" s="77"/>
      <c r="JLE2569" s="77"/>
      <c r="JLF2569" s="77"/>
      <c r="JLG2569" s="77"/>
      <c r="JLH2569" s="77"/>
      <c r="JLI2569" s="77"/>
      <c r="JLJ2569" s="77"/>
      <c r="JLK2569" s="77"/>
      <c r="JLL2569" s="77"/>
      <c r="JLM2569" s="77"/>
      <c r="JLN2569" s="77"/>
      <c r="JLO2569" s="77"/>
      <c r="JLP2569" s="77"/>
      <c r="JLQ2569" s="77"/>
      <c r="JLR2569" s="77"/>
      <c r="JLS2569" s="77"/>
      <c r="JLT2569" s="77"/>
      <c r="JLU2569" s="77"/>
      <c r="JLV2569" s="77"/>
      <c r="JLW2569" s="77"/>
      <c r="JLX2569" s="77"/>
      <c r="JLY2569" s="77"/>
      <c r="JLZ2569" s="77"/>
      <c r="JMA2569" s="77"/>
      <c r="JMB2569" s="77"/>
      <c r="JMC2569" s="77"/>
      <c r="JMD2569" s="77"/>
      <c r="JME2569" s="77"/>
      <c r="JMF2569" s="77"/>
      <c r="JMG2569" s="77"/>
      <c r="JMH2569" s="77"/>
      <c r="JMI2569" s="77"/>
      <c r="JMJ2569" s="77"/>
      <c r="JMK2569" s="77"/>
      <c r="JML2569" s="77"/>
      <c r="JMM2569" s="77"/>
      <c r="JMN2569" s="77"/>
      <c r="JMO2569" s="77"/>
      <c r="JMP2569" s="77"/>
      <c r="JMQ2569" s="77"/>
      <c r="JMR2569" s="77"/>
      <c r="JMS2569" s="77"/>
      <c r="JMT2569" s="77"/>
      <c r="JMU2569" s="77"/>
      <c r="JMV2569" s="77"/>
      <c r="JMW2569" s="77"/>
      <c r="JMX2569" s="77"/>
      <c r="JMY2569" s="77"/>
      <c r="JMZ2569" s="77"/>
      <c r="JNA2569" s="77"/>
      <c r="JNB2569" s="77"/>
      <c r="JNC2569" s="77"/>
      <c r="JND2569" s="77"/>
      <c r="JNE2569" s="77"/>
      <c r="JNF2569" s="77"/>
      <c r="JNG2569" s="77"/>
      <c r="JNH2569" s="77"/>
      <c r="JNI2569" s="77"/>
      <c r="JNJ2569" s="77"/>
      <c r="JNK2569" s="77"/>
      <c r="JNL2569" s="77"/>
      <c r="JNM2569" s="77"/>
      <c r="JNN2569" s="77"/>
      <c r="JNO2569" s="77"/>
      <c r="JNP2569" s="77"/>
      <c r="JNQ2569" s="77"/>
      <c r="JNR2569" s="77"/>
      <c r="JNS2569" s="77"/>
      <c r="JNT2569" s="77"/>
      <c r="JNU2569" s="77"/>
      <c r="JNV2569" s="77"/>
      <c r="JNW2569" s="77"/>
      <c r="JNX2569" s="77"/>
      <c r="JNY2569" s="77"/>
      <c r="JNZ2569" s="77"/>
      <c r="JOA2569" s="77"/>
      <c r="JOB2569" s="77"/>
      <c r="JOC2569" s="77"/>
      <c r="JOD2569" s="77"/>
      <c r="JOE2569" s="77"/>
      <c r="JOF2569" s="77"/>
      <c r="JOG2569" s="77"/>
      <c r="JOH2569" s="77"/>
      <c r="JOI2569" s="77"/>
      <c r="JOJ2569" s="77"/>
      <c r="JOK2569" s="77"/>
      <c r="JOL2569" s="77"/>
      <c r="JOM2569" s="77"/>
      <c r="JON2569" s="77"/>
      <c r="JOO2569" s="77"/>
      <c r="JOP2569" s="77"/>
      <c r="JOQ2569" s="77"/>
      <c r="JOR2569" s="77"/>
      <c r="JOS2569" s="77"/>
      <c r="JOT2569" s="77"/>
      <c r="JOU2569" s="77"/>
      <c r="JOV2569" s="77"/>
      <c r="JOW2569" s="77"/>
      <c r="JOX2569" s="77"/>
      <c r="JOY2569" s="77"/>
      <c r="JOZ2569" s="77"/>
      <c r="JPA2569" s="77"/>
      <c r="JPB2569" s="77"/>
      <c r="JPC2569" s="77"/>
      <c r="JPD2569" s="77"/>
      <c r="JPE2569" s="77"/>
      <c r="JPF2569" s="77"/>
      <c r="JPG2569" s="77"/>
      <c r="JPH2569" s="77"/>
      <c r="JPI2569" s="77"/>
      <c r="JPJ2569" s="77"/>
      <c r="JPK2569" s="77"/>
      <c r="JPL2569" s="77"/>
      <c r="JPM2569" s="77"/>
      <c r="JPN2569" s="77"/>
      <c r="JPO2569" s="77"/>
      <c r="JPP2569" s="77"/>
      <c r="JPQ2569" s="77"/>
      <c r="JPR2569" s="77"/>
      <c r="JPS2569" s="77"/>
      <c r="JPT2569" s="77"/>
      <c r="JPU2569" s="77"/>
      <c r="JPV2569" s="77"/>
      <c r="JPW2569" s="77"/>
      <c r="JPX2569" s="77"/>
      <c r="JPY2569" s="77"/>
      <c r="JPZ2569" s="77"/>
      <c r="JQA2569" s="77"/>
      <c r="JQB2569" s="77"/>
      <c r="JQC2569" s="77"/>
      <c r="JQD2569" s="77"/>
      <c r="JQE2569" s="77"/>
      <c r="JQF2569" s="77"/>
      <c r="JQG2569" s="77"/>
      <c r="JQH2569" s="77"/>
      <c r="JQI2569" s="77"/>
      <c r="JQJ2569" s="77"/>
      <c r="JQK2569" s="77"/>
      <c r="JQL2569" s="77"/>
      <c r="JQM2569" s="77"/>
      <c r="JQN2569" s="77"/>
      <c r="JQO2569" s="77"/>
      <c r="JQP2569" s="77"/>
      <c r="JQQ2569" s="77"/>
      <c r="JQR2569" s="77"/>
      <c r="JQS2569" s="77"/>
      <c r="JQT2569" s="77"/>
      <c r="JQU2569" s="77"/>
      <c r="JQV2569" s="77"/>
      <c r="JQW2569" s="77"/>
      <c r="JQX2569" s="77"/>
      <c r="JQY2569" s="77"/>
      <c r="JQZ2569" s="77"/>
      <c r="JRA2569" s="77"/>
      <c r="JRB2569" s="77"/>
      <c r="JRC2569" s="77"/>
      <c r="JRD2569" s="77"/>
      <c r="JRE2569" s="77"/>
      <c r="JRF2569" s="77"/>
      <c r="JRG2569" s="77"/>
      <c r="JRH2569" s="77"/>
      <c r="JRI2569" s="77"/>
      <c r="JRJ2569" s="77"/>
      <c r="JRK2569" s="77"/>
      <c r="JRL2569" s="77"/>
      <c r="JRM2569" s="77"/>
      <c r="JRN2569" s="77"/>
      <c r="JRO2569" s="77"/>
      <c r="JRP2569" s="77"/>
      <c r="JRQ2569" s="77"/>
      <c r="JRR2569" s="77"/>
      <c r="JRS2569" s="77"/>
      <c r="JRT2569" s="77"/>
      <c r="JRU2569" s="77"/>
      <c r="JRV2569" s="77"/>
      <c r="JRW2569" s="77"/>
      <c r="JRX2569" s="77"/>
      <c r="JRY2569" s="77"/>
      <c r="JRZ2569" s="77"/>
      <c r="JSA2569" s="77"/>
      <c r="JSB2569" s="77"/>
      <c r="JSC2569" s="77"/>
      <c r="JSD2569" s="77"/>
      <c r="JSE2569" s="77"/>
      <c r="JSF2569" s="77"/>
      <c r="JSG2569" s="77"/>
      <c r="JSH2569" s="77"/>
      <c r="JSI2569" s="77"/>
      <c r="JSJ2569" s="77"/>
      <c r="JSK2569" s="77"/>
      <c r="JSL2569" s="77"/>
      <c r="JSM2569" s="77"/>
      <c r="JSN2569" s="77"/>
      <c r="JSO2569" s="77"/>
      <c r="JSP2569" s="77"/>
      <c r="JSQ2569" s="77"/>
      <c r="JSR2569" s="77"/>
      <c r="JSS2569" s="77"/>
      <c r="JST2569" s="77"/>
      <c r="JSU2569" s="77"/>
      <c r="JSV2569" s="77"/>
      <c r="JSW2569" s="77"/>
      <c r="JSX2569" s="77"/>
      <c r="JSY2569" s="77"/>
      <c r="JSZ2569" s="77"/>
      <c r="JTA2569" s="77"/>
      <c r="JTB2569" s="77"/>
      <c r="JTC2569" s="77"/>
      <c r="JTD2569" s="77"/>
      <c r="JTE2569" s="77"/>
      <c r="JTF2569" s="77"/>
      <c r="JTG2569" s="77"/>
      <c r="JTH2569" s="77"/>
      <c r="JTI2569" s="77"/>
      <c r="JTJ2569" s="77"/>
      <c r="JTK2569" s="77"/>
      <c r="JTL2569" s="77"/>
      <c r="JTM2569" s="77"/>
      <c r="JTN2569" s="77"/>
      <c r="JTO2569" s="77"/>
      <c r="JTP2569" s="77"/>
      <c r="JTQ2569" s="77"/>
      <c r="JTR2569" s="77"/>
      <c r="JTS2569" s="77"/>
      <c r="JTT2569" s="77"/>
      <c r="JTU2569" s="77"/>
      <c r="JTV2569" s="77"/>
      <c r="JTW2569" s="77"/>
      <c r="JTX2569" s="77"/>
      <c r="JTY2569" s="77"/>
      <c r="JTZ2569" s="77"/>
      <c r="JUA2569" s="77"/>
      <c r="JUB2569" s="77"/>
      <c r="JUC2569" s="77"/>
      <c r="JUD2569" s="77"/>
      <c r="JUE2569" s="77"/>
      <c r="JUF2569" s="77"/>
      <c r="JUG2569" s="77"/>
      <c r="JUH2569" s="77"/>
      <c r="JUI2569" s="77"/>
      <c r="JUJ2569" s="77"/>
      <c r="JUK2569" s="77"/>
      <c r="JUL2569" s="77"/>
      <c r="JUM2569" s="77"/>
      <c r="JUN2569" s="77"/>
      <c r="JUO2569" s="77"/>
      <c r="JUP2569" s="77"/>
      <c r="JUQ2569" s="77"/>
      <c r="JUR2569" s="77"/>
      <c r="JUS2569" s="77"/>
      <c r="JUT2569" s="77"/>
      <c r="JUU2569" s="77"/>
      <c r="JUV2569" s="77"/>
      <c r="JUW2569" s="77"/>
      <c r="JUX2569" s="77"/>
      <c r="JUY2569" s="77"/>
      <c r="JUZ2569" s="77"/>
      <c r="JVA2569" s="77"/>
      <c r="JVB2569" s="77"/>
      <c r="JVC2569" s="77"/>
      <c r="JVD2569" s="77"/>
      <c r="JVE2569" s="77"/>
      <c r="JVF2569" s="77"/>
      <c r="JVG2569" s="77"/>
      <c r="JVH2569" s="77"/>
      <c r="JVI2569" s="77"/>
      <c r="JVJ2569" s="77"/>
      <c r="JVK2569" s="77"/>
      <c r="JVL2569" s="77"/>
      <c r="JVM2569" s="77"/>
      <c r="JVN2569" s="77"/>
      <c r="JVO2569" s="77"/>
      <c r="JVP2569" s="77"/>
      <c r="JVQ2569" s="77"/>
      <c r="JVR2569" s="77"/>
      <c r="JVS2569" s="77"/>
      <c r="JVT2569" s="77"/>
      <c r="JVU2569" s="77"/>
      <c r="JVV2569" s="77"/>
      <c r="JVW2569" s="77"/>
      <c r="JVX2569" s="77"/>
      <c r="JVY2569" s="77"/>
      <c r="JVZ2569" s="77"/>
      <c r="JWA2569" s="77"/>
      <c r="JWB2569" s="77"/>
      <c r="JWC2569" s="77"/>
      <c r="JWD2569" s="77"/>
      <c r="JWE2569" s="77"/>
      <c r="JWF2569" s="77"/>
      <c r="JWG2569" s="77"/>
      <c r="JWH2569" s="77"/>
      <c r="JWI2569" s="77"/>
      <c r="JWJ2569" s="77"/>
      <c r="JWK2569" s="77"/>
      <c r="JWL2569" s="77"/>
      <c r="JWM2569" s="77"/>
      <c r="JWN2569" s="77"/>
      <c r="JWO2569" s="77"/>
      <c r="JWP2569" s="77"/>
      <c r="JWQ2569" s="77"/>
      <c r="JWR2569" s="77"/>
      <c r="JWS2569" s="77"/>
      <c r="JWT2569" s="77"/>
      <c r="JWU2569" s="77"/>
      <c r="JWV2569" s="77"/>
      <c r="JWW2569" s="77"/>
      <c r="JWX2569" s="77"/>
      <c r="JWY2569" s="77"/>
      <c r="JWZ2569" s="77"/>
      <c r="JXA2569" s="77"/>
      <c r="JXB2569" s="77"/>
      <c r="JXC2569" s="77"/>
      <c r="JXD2569" s="77"/>
      <c r="JXE2569" s="77"/>
      <c r="JXF2569" s="77"/>
      <c r="JXG2569" s="77"/>
      <c r="JXH2569" s="77"/>
      <c r="JXI2569" s="77"/>
      <c r="JXJ2569" s="77"/>
      <c r="JXK2569" s="77"/>
      <c r="JXL2569" s="77"/>
      <c r="JXM2569" s="77"/>
      <c r="JXN2569" s="77"/>
      <c r="JXO2569" s="77"/>
      <c r="JXP2569" s="77"/>
      <c r="JXQ2569" s="77"/>
      <c r="JXR2569" s="77"/>
      <c r="JXS2569" s="77"/>
      <c r="JXT2569" s="77"/>
      <c r="JXU2569" s="77"/>
      <c r="JXV2569" s="77"/>
      <c r="JXW2569" s="77"/>
      <c r="JXX2569" s="77"/>
      <c r="JXY2569" s="77"/>
      <c r="JXZ2569" s="77"/>
      <c r="JYA2569" s="77"/>
      <c r="JYB2569" s="77"/>
      <c r="JYC2569" s="77"/>
      <c r="JYD2569" s="77"/>
      <c r="JYE2569" s="77"/>
      <c r="JYF2569" s="77"/>
      <c r="JYG2569" s="77"/>
      <c r="JYH2569" s="77"/>
      <c r="JYI2569" s="77"/>
      <c r="JYJ2569" s="77"/>
      <c r="JYK2569" s="77"/>
      <c r="JYL2569" s="77"/>
      <c r="JYM2569" s="77"/>
      <c r="JYN2569" s="77"/>
      <c r="JYO2569" s="77"/>
      <c r="JYP2569" s="77"/>
      <c r="JYQ2569" s="77"/>
      <c r="JYR2569" s="77"/>
      <c r="JYS2569" s="77"/>
      <c r="JYT2569" s="77"/>
      <c r="JYU2569" s="77"/>
      <c r="JYV2569" s="77"/>
      <c r="JYW2569" s="77"/>
      <c r="JYX2569" s="77"/>
      <c r="JYY2569" s="77"/>
      <c r="JYZ2569" s="77"/>
      <c r="JZA2569" s="77"/>
      <c r="JZB2569" s="77"/>
      <c r="JZC2569" s="77"/>
      <c r="JZD2569" s="77"/>
      <c r="JZE2569" s="77"/>
      <c r="JZF2569" s="77"/>
      <c r="JZG2569" s="77"/>
      <c r="JZH2569" s="77"/>
      <c r="JZI2569" s="77"/>
      <c r="JZJ2569" s="77"/>
      <c r="JZK2569" s="77"/>
      <c r="JZL2569" s="77"/>
      <c r="JZM2569" s="77"/>
      <c r="JZN2569" s="77"/>
      <c r="JZO2569" s="77"/>
      <c r="JZP2569" s="77"/>
      <c r="JZQ2569" s="77"/>
      <c r="JZR2569" s="77"/>
      <c r="JZS2569" s="77"/>
      <c r="JZT2569" s="77"/>
      <c r="JZU2569" s="77"/>
      <c r="JZV2569" s="77"/>
      <c r="JZW2569" s="77"/>
      <c r="JZX2569" s="77"/>
      <c r="JZY2569" s="77"/>
      <c r="JZZ2569" s="77"/>
      <c r="KAA2569" s="77"/>
      <c r="KAB2569" s="77"/>
      <c r="KAC2569" s="77"/>
      <c r="KAD2569" s="77"/>
      <c r="KAE2569" s="77"/>
      <c r="KAF2569" s="77"/>
      <c r="KAG2569" s="77"/>
      <c r="KAH2569" s="77"/>
      <c r="KAI2569" s="77"/>
      <c r="KAJ2569" s="77"/>
      <c r="KAK2569" s="77"/>
      <c r="KAL2569" s="77"/>
      <c r="KAM2569" s="77"/>
      <c r="KAN2569" s="77"/>
      <c r="KAO2569" s="77"/>
      <c r="KAP2569" s="77"/>
      <c r="KAQ2569" s="77"/>
      <c r="KAR2569" s="77"/>
      <c r="KAS2569" s="77"/>
      <c r="KAT2569" s="77"/>
      <c r="KAU2569" s="77"/>
      <c r="KAV2569" s="77"/>
      <c r="KAW2569" s="77"/>
      <c r="KAX2569" s="77"/>
      <c r="KAY2569" s="77"/>
      <c r="KAZ2569" s="77"/>
      <c r="KBA2569" s="77"/>
      <c r="KBB2569" s="77"/>
      <c r="KBC2569" s="77"/>
      <c r="KBD2569" s="77"/>
      <c r="KBE2569" s="77"/>
      <c r="KBF2569" s="77"/>
      <c r="KBG2569" s="77"/>
      <c r="KBH2569" s="77"/>
      <c r="KBI2569" s="77"/>
      <c r="KBJ2569" s="77"/>
      <c r="KBK2569" s="77"/>
      <c r="KBL2569" s="77"/>
      <c r="KBM2569" s="77"/>
      <c r="KBN2569" s="77"/>
      <c r="KBO2569" s="77"/>
      <c r="KBP2569" s="77"/>
      <c r="KBQ2569" s="77"/>
      <c r="KBR2569" s="77"/>
      <c r="KBS2569" s="77"/>
      <c r="KBT2569" s="77"/>
      <c r="KBU2569" s="77"/>
      <c r="KBV2569" s="77"/>
      <c r="KBW2569" s="77"/>
      <c r="KBX2569" s="77"/>
      <c r="KBY2569" s="77"/>
      <c r="KBZ2569" s="77"/>
      <c r="KCA2569" s="77"/>
      <c r="KCB2569" s="77"/>
      <c r="KCC2569" s="77"/>
      <c r="KCD2569" s="77"/>
      <c r="KCE2569" s="77"/>
      <c r="KCF2569" s="77"/>
      <c r="KCG2569" s="77"/>
      <c r="KCH2569" s="77"/>
      <c r="KCI2569" s="77"/>
      <c r="KCJ2569" s="77"/>
      <c r="KCK2569" s="77"/>
      <c r="KCL2569" s="77"/>
      <c r="KCM2569" s="77"/>
      <c r="KCN2569" s="77"/>
      <c r="KCO2569" s="77"/>
      <c r="KCP2569" s="77"/>
      <c r="KCQ2569" s="77"/>
      <c r="KCR2569" s="77"/>
      <c r="KCS2569" s="77"/>
      <c r="KCT2569" s="77"/>
      <c r="KCU2569" s="77"/>
      <c r="KCV2569" s="77"/>
      <c r="KCW2569" s="77"/>
      <c r="KCX2569" s="77"/>
      <c r="KCY2569" s="77"/>
      <c r="KCZ2569" s="77"/>
      <c r="KDA2569" s="77"/>
      <c r="KDB2569" s="77"/>
      <c r="KDC2569" s="77"/>
      <c r="KDD2569" s="77"/>
      <c r="KDE2569" s="77"/>
      <c r="KDF2569" s="77"/>
      <c r="KDG2569" s="77"/>
      <c r="KDH2569" s="77"/>
      <c r="KDI2569" s="77"/>
      <c r="KDJ2569" s="77"/>
      <c r="KDK2569" s="77"/>
      <c r="KDL2569" s="77"/>
      <c r="KDM2569" s="77"/>
      <c r="KDN2569" s="77"/>
      <c r="KDO2569" s="77"/>
      <c r="KDP2569" s="77"/>
      <c r="KDQ2569" s="77"/>
      <c r="KDR2569" s="77"/>
      <c r="KDS2569" s="77"/>
      <c r="KDT2569" s="77"/>
      <c r="KDU2569" s="77"/>
      <c r="KDV2569" s="77"/>
      <c r="KDW2569" s="77"/>
      <c r="KDX2569" s="77"/>
      <c r="KDY2569" s="77"/>
      <c r="KDZ2569" s="77"/>
      <c r="KEA2569" s="77"/>
      <c r="KEB2569" s="77"/>
      <c r="KEC2569" s="77"/>
      <c r="KED2569" s="77"/>
      <c r="KEE2569" s="77"/>
      <c r="KEF2569" s="77"/>
      <c r="KEG2569" s="77"/>
      <c r="KEH2569" s="77"/>
      <c r="KEI2569" s="77"/>
      <c r="KEJ2569" s="77"/>
      <c r="KEK2569" s="77"/>
      <c r="KEL2569" s="77"/>
      <c r="KEM2569" s="77"/>
      <c r="KEN2569" s="77"/>
      <c r="KEO2569" s="77"/>
      <c r="KEP2569" s="77"/>
      <c r="KEQ2569" s="77"/>
      <c r="KER2569" s="77"/>
      <c r="KES2569" s="77"/>
      <c r="KET2569" s="77"/>
      <c r="KEU2569" s="77"/>
      <c r="KEV2569" s="77"/>
      <c r="KEW2569" s="77"/>
      <c r="KEX2569" s="77"/>
      <c r="KEY2569" s="77"/>
      <c r="KEZ2569" s="77"/>
      <c r="KFA2569" s="77"/>
      <c r="KFB2569" s="77"/>
      <c r="KFC2569" s="77"/>
      <c r="KFD2569" s="77"/>
      <c r="KFE2569" s="77"/>
      <c r="KFF2569" s="77"/>
      <c r="KFG2569" s="77"/>
      <c r="KFH2569" s="77"/>
      <c r="KFI2569" s="77"/>
      <c r="KFJ2569" s="77"/>
      <c r="KFK2569" s="77"/>
      <c r="KFL2569" s="77"/>
      <c r="KFM2569" s="77"/>
      <c r="KFN2569" s="77"/>
      <c r="KFO2569" s="77"/>
      <c r="KFP2569" s="77"/>
      <c r="KFQ2569" s="77"/>
      <c r="KFR2569" s="77"/>
      <c r="KFS2569" s="77"/>
      <c r="KFT2569" s="77"/>
      <c r="KFU2569" s="77"/>
      <c r="KFV2569" s="77"/>
      <c r="KFW2569" s="77"/>
      <c r="KFX2569" s="77"/>
      <c r="KFY2569" s="77"/>
      <c r="KFZ2569" s="77"/>
      <c r="KGA2569" s="77"/>
      <c r="KGB2569" s="77"/>
      <c r="KGC2569" s="77"/>
      <c r="KGD2569" s="77"/>
      <c r="KGE2569" s="77"/>
      <c r="KGF2569" s="77"/>
      <c r="KGG2569" s="77"/>
      <c r="KGH2569" s="77"/>
      <c r="KGI2569" s="77"/>
      <c r="KGJ2569" s="77"/>
      <c r="KGK2569" s="77"/>
      <c r="KGL2569" s="77"/>
      <c r="KGM2569" s="77"/>
      <c r="KGN2569" s="77"/>
      <c r="KGO2569" s="77"/>
      <c r="KGP2569" s="77"/>
      <c r="KGQ2569" s="77"/>
      <c r="KGR2569" s="77"/>
      <c r="KGS2569" s="77"/>
      <c r="KGT2569" s="77"/>
      <c r="KGU2569" s="77"/>
      <c r="KGV2569" s="77"/>
      <c r="KGW2569" s="77"/>
      <c r="KGX2569" s="77"/>
      <c r="KGY2569" s="77"/>
      <c r="KGZ2569" s="77"/>
      <c r="KHA2569" s="77"/>
      <c r="KHB2569" s="77"/>
      <c r="KHC2569" s="77"/>
      <c r="KHD2569" s="77"/>
      <c r="KHE2569" s="77"/>
      <c r="KHF2569" s="77"/>
      <c r="KHG2569" s="77"/>
      <c r="KHH2569" s="77"/>
      <c r="KHI2569" s="77"/>
      <c r="KHJ2569" s="77"/>
      <c r="KHK2569" s="77"/>
      <c r="KHL2569" s="77"/>
      <c r="KHM2569" s="77"/>
      <c r="KHN2569" s="77"/>
      <c r="KHO2569" s="77"/>
      <c r="KHP2569" s="77"/>
      <c r="KHQ2569" s="77"/>
      <c r="KHR2569" s="77"/>
      <c r="KHS2569" s="77"/>
      <c r="KHT2569" s="77"/>
      <c r="KHU2569" s="77"/>
      <c r="KHV2569" s="77"/>
      <c r="KHW2569" s="77"/>
      <c r="KHX2569" s="77"/>
      <c r="KHY2569" s="77"/>
      <c r="KHZ2569" s="77"/>
      <c r="KIA2569" s="77"/>
      <c r="KIB2569" s="77"/>
      <c r="KIC2569" s="77"/>
      <c r="KID2569" s="77"/>
      <c r="KIE2569" s="77"/>
      <c r="KIF2569" s="77"/>
      <c r="KIG2569" s="77"/>
      <c r="KIH2569" s="77"/>
      <c r="KII2569" s="77"/>
      <c r="KIJ2569" s="77"/>
      <c r="KIK2569" s="77"/>
      <c r="KIL2569" s="77"/>
      <c r="KIM2569" s="77"/>
      <c r="KIN2569" s="77"/>
      <c r="KIO2569" s="77"/>
      <c r="KIP2569" s="77"/>
      <c r="KIQ2569" s="77"/>
      <c r="KIR2569" s="77"/>
      <c r="KIS2569" s="77"/>
      <c r="KIT2569" s="77"/>
      <c r="KIU2569" s="77"/>
      <c r="KIV2569" s="77"/>
      <c r="KIW2569" s="77"/>
      <c r="KIX2569" s="77"/>
      <c r="KIY2569" s="77"/>
      <c r="KIZ2569" s="77"/>
      <c r="KJA2569" s="77"/>
      <c r="KJB2569" s="77"/>
      <c r="KJC2569" s="77"/>
      <c r="KJD2569" s="77"/>
      <c r="KJE2569" s="77"/>
      <c r="KJF2569" s="77"/>
      <c r="KJG2569" s="77"/>
      <c r="KJH2569" s="77"/>
      <c r="KJI2569" s="77"/>
      <c r="KJJ2569" s="77"/>
      <c r="KJK2569" s="77"/>
      <c r="KJL2569" s="77"/>
      <c r="KJM2569" s="77"/>
      <c r="KJN2569" s="77"/>
      <c r="KJO2569" s="77"/>
      <c r="KJP2569" s="77"/>
      <c r="KJQ2569" s="77"/>
      <c r="KJR2569" s="77"/>
      <c r="KJS2569" s="77"/>
      <c r="KJT2569" s="77"/>
      <c r="KJU2569" s="77"/>
      <c r="KJV2569" s="77"/>
      <c r="KJW2569" s="77"/>
      <c r="KJX2569" s="77"/>
      <c r="KJY2569" s="77"/>
      <c r="KJZ2569" s="77"/>
      <c r="KKA2569" s="77"/>
      <c r="KKB2569" s="77"/>
      <c r="KKC2569" s="77"/>
      <c r="KKD2569" s="77"/>
      <c r="KKE2569" s="77"/>
      <c r="KKF2569" s="77"/>
      <c r="KKG2569" s="77"/>
      <c r="KKH2569" s="77"/>
      <c r="KKI2569" s="77"/>
      <c r="KKJ2569" s="77"/>
      <c r="KKK2569" s="77"/>
      <c r="KKL2569" s="77"/>
      <c r="KKM2569" s="77"/>
      <c r="KKN2569" s="77"/>
      <c r="KKO2569" s="77"/>
      <c r="KKP2569" s="77"/>
      <c r="KKQ2569" s="77"/>
      <c r="KKR2569" s="77"/>
      <c r="KKS2569" s="77"/>
      <c r="KKT2569" s="77"/>
      <c r="KKU2569" s="77"/>
      <c r="KKV2569" s="77"/>
      <c r="KKW2569" s="77"/>
      <c r="KKX2569" s="77"/>
      <c r="KKY2569" s="77"/>
      <c r="KKZ2569" s="77"/>
      <c r="KLA2569" s="77"/>
      <c r="KLB2569" s="77"/>
      <c r="KLC2569" s="77"/>
      <c r="KLD2569" s="77"/>
      <c r="KLE2569" s="77"/>
      <c r="KLF2569" s="77"/>
      <c r="KLG2569" s="77"/>
      <c r="KLH2569" s="77"/>
      <c r="KLI2569" s="77"/>
      <c r="KLJ2569" s="77"/>
      <c r="KLK2569" s="77"/>
      <c r="KLL2569" s="77"/>
      <c r="KLM2569" s="77"/>
      <c r="KLN2569" s="77"/>
      <c r="KLO2569" s="77"/>
      <c r="KLP2569" s="77"/>
      <c r="KLQ2569" s="77"/>
      <c r="KLR2569" s="77"/>
      <c r="KLS2569" s="77"/>
      <c r="KLT2569" s="77"/>
      <c r="KLU2569" s="77"/>
      <c r="KLV2569" s="77"/>
      <c r="KLW2569" s="77"/>
      <c r="KLX2569" s="77"/>
      <c r="KLY2569" s="77"/>
      <c r="KLZ2569" s="77"/>
      <c r="KMA2569" s="77"/>
      <c r="KMB2569" s="77"/>
      <c r="KMC2569" s="77"/>
      <c r="KMD2569" s="77"/>
      <c r="KME2569" s="77"/>
      <c r="KMF2569" s="77"/>
      <c r="KMG2569" s="77"/>
      <c r="KMH2569" s="77"/>
      <c r="KMI2569" s="77"/>
      <c r="KMJ2569" s="77"/>
      <c r="KMK2569" s="77"/>
      <c r="KML2569" s="77"/>
      <c r="KMM2569" s="77"/>
      <c r="KMN2569" s="77"/>
      <c r="KMO2569" s="77"/>
      <c r="KMP2569" s="77"/>
      <c r="KMQ2569" s="77"/>
      <c r="KMR2569" s="77"/>
      <c r="KMS2569" s="77"/>
      <c r="KMT2569" s="77"/>
      <c r="KMU2569" s="77"/>
      <c r="KMV2569" s="77"/>
      <c r="KMW2569" s="77"/>
      <c r="KMX2569" s="77"/>
      <c r="KMY2569" s="77"/>
      <c r="KMZ2569" s="77"/>
      <c r="KNA2569" s="77"/>
      <c r="KNB2569" s="77"/>
      <c r="KNC2569" s="77"/>
      <c r="KND2569" s="77"/>
      <c r="KNE2569" s="77"/>
      <c r="KNF2569" s="77"/>
      <c r="KNG2569" s="77"/>
      <c r="KNH2569" s="77"/>
      <c r="KNI2569" s="77"/>
      <c r="KNJ2569" s="77"/>
      <c r="KNK2569" s="77"/>
      <c r="KNL2569" s="77"/>
      <c r="KNM2569" s="77"/>
      <c r="KNN2569" s="77"/>
      <c r="KNO2569" s="77"/>
      <c r="KNP2569" s="77"/>
      <c r="KNQ2569" s="77"/>
      <c r="KNR2569" s="77"/>
      <c r="KNS2569" s="77"/>
      <c r="KNT2569" s="77"/>
      <c r="KNU2569" s="77"/>
      <c r="KNV2569" s="77"/>
      <c r="KNW2569" s="77"/>
      <c r="KNX2569" s="77"/>
      <c r="KNY2569" s="77"/>
      <c r="KNZ2569" s="77"/>
      <c r="KOA2569" s="77"/>
      <c r="KOB2569" s="77"/>
      <c r="KOC2569" s="77"/>
      <c r="KOD2569" s="77"/>
      <c r="KOE2569" s="77"/>
      <c r="KOF2569" s="77"/>
      <c r="KOG2569" s="77"/>
      <c r="KOH2569" s="77"/>
      <c r="KOI2569" s="77"/>
      <c r="KOJ2569" s="77"/>
      <c r="KOK2569" s="77"/>
      <c r="KOL2569" s="77"/>
      <c r="KOM2569" s="77"/>
      <c r="KON2569" s="77"/>
      <c r="KOO2569" s="77"/>
      <c r="KOP2569" s="77"/>
      <c r="KOQ2569" s="77"/>
      <c r="KOR2569" s="77"/>
      <c r="KOS2569" s="77"/>
      <c r="KOT2569" s="77"/>
      <c r="KOU2569" s="77"/>
      <c r="KOV2569" s="77"/>
      <c r="KOW2569" s="77"/>
      <c r="KOX2569" s="77"/>
      <c r="KOY2569" s="77"/>
      <c r="KOZ2569" s="77"/>
      <c r="KPA2569" s="77"/>
      <c r="KPB2569" s="77"/>
      <c r="KPC2569" s="77"/>
      <c r="KPD2569" s="77"/>
      <c r="KPE2569" s="77"/>
      <c r="KPF2569" s="77"/>
      <c r="KPG2569" s="77"/>
      <c r="KPH2569" s="77"/>
      <c r="KPI2569" s="77"/>
      <c r="KPJ2569" s="77"/>
      <c r="KPK2569" s="77"/>
      <c r="KPL2569" s="77"/>
      <c r="KPM2569" s="77"/>
      <c r="KPN2569" s="77"/>
      <c r="KPO2569" s="77"/>
      <c r="KPP2569" s="77"/>
      <c r="KPQ2569" s="77"/>
      <c r="KPR2569" s="77"/>
      <c r="KPS2569" s="77"/>
      <c r="KPT2569" s="77"/>
      <c r="KPU2569" s="77"/>
      <c r="KPV2569" s="77"/>
      <c r="KPW2569" s="77"/>
      <c r="KPX2569" s="77"/>
      <c r="KPY2569" s="77"/>
      <c r="KPZ2569" s="77"/>
      <c r="KQA2569" s="77"/>
      <c r="KQB2569" s="77"/>
      <c r="KQC2569" s="77"/>
      <c r="KQD2569" s="77"/>
      <c r="KQE2569" s="77"/>
      <c r="KQF2569" s="77"/>
      <c r="KQG2569" s="77"/>
      <c r="KQH2569" s="77"/>
      <c r="KQI2569" s="77"/>
      <c r="KQJ2569" s="77"/>
      <c r="KQK2569" s="77"/>
      <c r="KQL2569" s="77"/>
      <c r="KQM2569" s="77"/>
      <c r="KQN2569" s="77"/>
      <c r="KQO2569" s="77"/>
      <c r="KQP2569" s="77"/>
      <c r="KQQ2569" s="77"/>
      <c r="KQR2569" s="77"/>
      <c r="KQS2569" s="77"/>
      <c r="KQT2569" s="77"/>
      <c r="KQU2569" s="77"/>
      <c r="KQV2569" s="77"/>
      <c r="KQW2569" s="77"/>
      <c r="KQX2569" s="77"/>
      <c r="KQY2569" s="77"/>
      <c r="KQZ2569" s="77"/>
      <c r="KRA2569" s="77"/>
      <c r="KRB2569" s="77"/>
      <c r="KRC2569" s="77"/>
      <c r="KRD2569" s="77"/>
      <c r="KRE2569" s="77"/>
      <c r="KRF2569" s="77"/>
      <c r="KRG2569" s="77"/>
      <c r="KRH2569" s="77"/>
      <c r="KRI2569" s="77"/>
      <c r="KRJ2569" s="77"/>
      <c r="KRK2569" s="77"/>
      <c r="KRL2569" s="77"/>
      <c r="KRM2569" s="77"/>
      <c r="KRN2569" s="77"/>
      <c r="KRO2569" s="77"/>
      <c r="KRP2569" s="77"/>
      <c r="KRQ2569" s="77"/>
      <c r="KRR2569" s="77"/>
      <c r="KRS2569" s="77"/>
      <c r="KRT2569" s="77"/>
      <c r="KRU2569" s="77"/>
      <c r="KRV2569" s="77"/>
      <c r="KRW2569" s="77"/>
      <c r="KRX2569" s="77"/>
      <c r="KRY2569" s="77"/>
      <c r="KRZ2569" s="77"/>
      <c r="KSA2569" s="77"/>
      <c r="KSB2569" s="77"/>
      <c r="KSC2569" s="77"/>
      <c r="KSD2569" s="77"/>
      <c r="KSE2569" s="77"/>
      <c r="KSF2569" s="77"/>
      <c r="KSG2569" s="77"/>
      <c r="KSH2569" s="77"/>
      <c r="KSI2569" s="77"/>
      <c r="KSJ2569" s="77"/>
      <c r="KSK2569" s="77"/>
      <c r="KSL2569" s="77"/>
      <c r="KSM2569" s="77"/>
      <c r="KSN2569" s="77"/>
      <c r="KSO2569" s="77"/>
      <c r="KSP2569" s="77"/>
      <c r="KSQ2569" s="77"/>
      <c r="KSR2569" s="77"/>
      <c r="KSS2569" s="77"/>
      <c r="KST2569" s="77"/>
      <c r="KSU2569" s="77"/>
      <c r="KSV2569" s="77"/>
      <c r="KSW2569" s="77"/>
      <c r="KSX2569" s="77"/>
      <c r="KSY2569" s="77"/>
      <c r="KSZ2569" s="77"/>
      <c r="KTA2569" s="77"/>
      <c r="KTB2569" s="77"/>
      <c r="KTC2569" s="77"/>
      <c r="KTD2569" s="77"/>
      <c r="KTE2569" s="77"/>
      <c r="KTF2569" s="77"/>
      <c r="KTG2569" s="77"/>
      <c r="KTH2569" s="77"/>
      <c r="KTI2569" s="77"/>
      <c r="KTJ2569" s="77"/>
      <c r="KTK2569" s="77"/>
      <c r="KTL2569" s="77"/>
      <c r="KTM2569" s="77"/>
      <c r="KTN2569" s="77"/>
      <c r="KTO2569" s="77"/>
      <c r="KTP2569" s="77"/>
      <c r="KTQ2569" s="77"/>
      <c r="KTR2569" s="77"/>
      <c r="KTS2569" s="77"/>
      <c r="KTT2569" s="77"/>
      <c r="KTU2569" s="77"/>
      <c r="KTV2569" s="77"/>
      <c r="KTW2569" s="77"/>
      <c r="KTX2569" s="77"/>
      <c r="KTY2569" s="77"/>
      <c r="KTZ2569" s="77"/>
      <c r="KUA2569" s="77"/>
      <c r="KUB2569" s="77"/>
      <c r="KUC2569" s="77"/>
      <c r="KUD2569" s="77"/>
      <c r="KUE2569" s="77"/>
      <c r="KUF2569" s="77"/>
      <c r="KUG2569" s="77"/>
      <c r="KUH2569" s="77"/>
      <c r="KUI2569" s="77"/>
      <c r="KUJ2569" s="77"/>
      <c r="KUK2569" s="77"/>
      <c r="KUL2569" s="77"/>
      <c r="KUM2569" s="77"/>
      <c r="KUN2569" s="77"/>
      <c r="KUO2569" s="77"/>
      <c r="KUP2569" s="77"/>
      <c r="KUQ2569" s="77"/>
      <c r="KUR2569" s="77"/>
      <c r="KUS2569" s="77"/>
      <c r="KUT2569" s="77"/>
      <c r="KUU2569" s="77"/>
      <c r="KUV2569" s="77"/>
      <c r="KUW2569" s="77"/>
      <c r="KUX2569" s="77"/>
      <c r="KUY2569" s="77"/>
      <c r="KUZ2569" s="77"/>
      <c r="KVA2569" s="77"/>
      <c r="KVB2569" s="77"/>
      <c r="KVC2569" s="77"/>
      <c r="KVD2569" s="77"/>
      <c r="KVE2569" s="77"/>
      <c r="KVF2569" s="77"/>
      <c r="KVG2569" s="77"/>
      <c r="KVH2569" s="77"/>
      <c r="KVI2569" s="77"/>
      <c r="KVJ2569" s="77"/>
      <c r="KVK2569" s="77"/>
      <c r="KVL2569" s="77"/>
      <c r="KVM2569" s="77"/>
      <c r="KVN2569" s="77"/>
      <c r="KVO2569" s="77"/>
      <c r="KVP2569" s="77"/>
      <c r="KVQ2569" s="77"/>
      <c r="KVR2569" s="77"/>
      <c r="KVS2569" s="77"/>
      <c r="KVT2569" s="77"/>
      <c r="KVU2569" s="77"/>
      <c r="KVV2569" s="77"/>
      <c r="KVW2569" s="77"/>
      <c r="KVX2569" s="77"/>
      <c r="KVY2569" s="77"/>
      <c r="KVZ2569" s="77"/>
      <c r="KWA2569" s="77"/>
      <c r="KWB2569" s="77"/>
      <c r="KWC2569" s="77"/>
      <c r="KWD2569" s="77"/>
      <c r="KWE2569" s="77"/>
      <c r="KWF2569" s="77"/>
      <c r="KWG2569" s="77"/>
      <c r="KWH2569" s="77"/>
      <c r="KWI2569" s="77"/>
      <c r="KWJ2569" s="77"/>
      <c r="KWK2569" s="77"/>
      <c r="KWL2569" s="77"/>
      <c r="KWM2569" s="77"/>
      <c r="KWN2569" s="77"/>
      <c r="KWO2569" s="77"/>
      <c r="KWP2569" s="77"/>
      <c r="KWQ2569" s="77"/>
      <c r="KWR2569" s="77"/>
      <c r="KWS2569" s="77"/>
      <c r="KWT2569" s="77"/>
      <c r="KWU2569" s="77"/>
      <c r="KWV2569" s="77"/>
      <c r="KWW2569" s="77"/>
      <c r="KWX2569" s="77"/>
      <c r="KWY2569" s="77"/>
      <c r="KWZ2569" s="77"/>
      <c r="KXA2569" s="77"/>
      <c r="KXB2569" s="77"/>
      <c r="KXC2569" s="77"/>
      <c r="KXD2569" s="77"/>
      <c r="KXE2569" s="77"/>
      <c r="KXF2569" s="77"/>
      <c r="KXG2569" s="77"/>
      <c r="KXH2569" s="77"/>
      <c r="KXI2569" s="77"/>
      <c r="KXJ2569" s="77"/>
      <c r="KXK2569" s="77"/>
      <c r="KXL2569" s="77"/>
      <c r="KXM2569" s="77"/>
      <c r="KXN2569" s="77"/>
      <c r="KXO2569" s="77"/>
      <c r="KXP2569" s="77"/>
      <c r="KXQ2569" s="77"/>
      <c r="KXR2569" s="77"/>
      <c r="KXS2569" s="77"/>
      <c r="KXT2569" s="77"/>
      <c r="KXU2569" s="77"/>
      <c r="KXV2569" s="77"/>
      <c r="KXW2569" s="77"/>
      <c r="KXX2569" s="77"/>
      <c r="KXY2569" s="77"/>
      <c r="KXZ2569" s="77"/>
      <c r="KYA2569" s="77"/>
      <c r="KYB2569" s="77"/>
      <c r="KYC2569" s="77"/>
      <c r="KYD2569" s="77"/>
      <c r="KYE2569" s="77"/>
      <c r="KYF2569" s="77"/>
      <c r="KYG2569" s="77"/>
      <c r="KYH2569" s="77"/>
      <c r="KYI2569" s="77"/>
      <c r="KYJ2569" s="77"/>
      <c r="KYK2569" s="77"/>
      <c r="KYL2569" s="77"/>
      <c r="KYM2569" s="77"/>
      <c r="KYN2569" s="77"/>
      <c r="KYO2569" s="77"/>
      <c r="KYP2569" s="77"/>
      <c r="KYQ2569" s="77"/>
      <c r="KYR2569" s="77"/>
      <c r="KYS2569" s="77"/>
      <c r="KYT2569" s="77"/>
      <c r="KYU2569" s="77"/>
      <c r="KYV2569" s="77"/>
      <c r="KYW2569" s="77"/>
      <c r="KYX2569" s="77"/>
      <c r="KYY2569" s="77"/>
      <c r="KYZ2569" s="77"/>
      <c r="KZA2569" s="77"/>
      <c r="KZB2569" s="77"/>
      <c r="KZC2569" s="77"/>
      <c r="KZD2569" s="77"/>
      <c r="KZE2569" s="77"/>
      <c r="KZF2569" s="77"/>
      <c r="KZG2569" s="77"/>
      <c r="KZH2569" s="77"/>
      <c r="KZI2569" s="77"/>
      <c r="KZJ2569" s="77"/>
      <c r="KZK2569" s="77"/>
      <c r="KZL2569" s="77"/>
      <c r="KZM2569" s="77"/>
      <c r="KZN2569" s="77"/>
      <c r="KZO2569" s="77"/>
      <c r="KZP2569" s="77"/>
      <c r="KZQ2569" s="77"/>
      <c r="KZR2569" s="77"/>
      <c r="KZS2569" s="77"/>
      <c r="KZT2569" s="77"/>
      <c r="KZU2569" s="77"/>
      <c r="KZV2569" s="77"/>
      <c r="KZW2569" s="77"/>
      <c r="KZX2569" s="77"/>
      <c r="KZY2569" s="77"/>
      <c r="KZZ2569" s="77"/>
      <c r="LAA2569" s="77"/>
      <c r="LAB2569" s="77"/>
      <c r="LAC2569" s="77"/>
      <c r="LAD2569" s="77"/>
      <c r="LAE2569" s="77"/>
      <c r="LAF2569" s="77"/>
      <c r="LAG2569" s="77"/>
      <c r="LAH2569" s="77"/>
      <c r="LAI2569" s="77"/>
      <c r="LAJ2569" s="77"/>
      <c r="LAK2569" s="77"/>
      <c r="LAL2569" s="77"/>
      <c r="LAM2569" s="77"/>
      <c r="LAN2569" s="77"/>
      <c r="LAO2569" s="77"/>
      <c r="LAP2569" s="77"/>
      <c r="LAQ2569" s="77"/>
      <c r="LAR2569" s="77"/>
      <c r="LAS2569" s="77"/>
      <c r="LAT2569" s="77"/>
      <c r="LAU2569" s="77"/>
      <c r="LAV2569" s="77"/>
      <c r="LAW2569" s="77"/>
      <c r="LAX2569" s="77"/>
      <c r="LAY2569" s="77"/>
      <c r="LAZ2569" s="77"/>
      <c r="LBA2569" s="77"/>
      <c r="LBB2569" s="77"/>
      <c r="LBC2569" s="77"/>
      <c r="LBD2569" s="77"/>
      <c r="LBE2569" s="77"/>
      <c r="LBF2569" s="77"/>
      <c r="LBG2569" s="77"/>
      <c r="LBH2569" s="77"/>
      <c r="LBI2569" s="77"/>
      <c r="LBJ2569" s="77"/>
      <c r="LBK2569" s="77"/>
      <c r="LBL2569" s="77"/>
      <c r="LBM2569" s="77"/>
      <c r="LBN2569" s="77"/>
      <c r="LBO2569" s="77"/>
      <c r="LBP2569" s="77"/>
      <c r="LBQ2569" s="77"/>
      <c r="LBR2569" s="77"/>
      <c r="LBS2569" s="77"/>
      <c r="LBT2569" s="77"/>
      <c r="LBU2569" s="77"/>
      <c r="LBV2569" s="77"/>
      <c r="LBW2569" s="77"/>
      <c r="LBX2569" s="77"/>
      <c r="LBY2569" s="77"/>
      <c r="LBZ2569" s="77"/>
      <c r="LCA2569" s="77"/>
      <c r="LCB2569" s="77"/>
      <c r="LCC2569" s="77"/>
      <c r="LCD2569" s="77"/>
      <c r="LCE2569" s="77"/>
      <c r="LCF2569" s="77"/>
      <c r="LCG2569" s="77"/>
      <c r="LCH2569" s="77"/>
      <c r="LCI2569" s="77"/>
      <c r="LCJ2569" s="77"/>
      <c r="LCK2569" s="77"/>
      <c r="LCL2569" s="77"/>
      <c r="LCM2569" s="77"/>
      <c r="LCN2569" s="77"/>
      <c r="LCO2569" s="77"/>
      <c r="LCP2569" s="77"/>
      <c r="LCQ2569" s="77"/>
      <c r="LCR2569" s="77"/>
      <c r="LCS2569" s="77"/>
      <c r="LCT2569" s="77"/>
      <c r="LCU2569" s="77"/>
      <c r="LCV2569" s="77"/>
      <c r="LCW2569" s="77"/>
      <c r="LCX2569" s="77"/>
      <c r="LCY2569" s="77"/>
      <c r="LCZ2569" s="77"/>
      <c r="LDA2569" s="77"/>
      <c r="LDB2569" s="77"/>
      <c r="LDC2569" s="77"/>
      <c r="LDD2569" s="77"/>
      <c r="LDE2569" s="77"/>
      <c r="LDF2569" s="77"/>
      <c r="LDG2569" s="77"/>
      <c r="LDH2569" s="77"/>
      <c r="LDI2569" s="77"/>
      <c r="LDJ2569" s="77"/>
      <c r="LDK2569" s="77"/>
      <c r="LDL2569" s="77"/>
      <c r="LDM2569" s="77"/>
      <c r="LDN2569" s="77"/>
      <c r="LDO2569" s="77"/>
      <c r="LDP2569" s="77"/>
      <c r="LDQ2569" s="77"/>
      <c r="LDR2569" s="77"/>
      <c r="LDS2569" s="77"/>
      <c r="LDT2569" s="77"/>
      <c r="LDU2569" s="77"/>
      <c r="LDV2569" s="77"/>
      <c r="LDW2569" s="77"/>
      <c r="LDX2569" s="77"/>
      <c r="LDY2569" s="77"/>
      <c r="LDZ2569" s="77"/>
      <c r="LEA2569" s="77"/>
      <c r="LEB2569" s="77"/>
      <c r="LEC2569" s="77"/>
      <c r="LED2569" s="77"/>
      <c r="LEE2569" s="77"/>
      <c r="LEF2569" s="77"/>
      <c r="LEG2569" s="77"/>
      <c r="LEH2569" s="77"/>
      <c r="LEI2569" s="77"/>
      <c r="LEJ2569" s="77"/>
      <c r="LEK2569" s="77"/>
      <c r="LEL2569" s="77"/>
      <c r="LEM2569" s="77"/>
      <c r="LEN2569" s="77"/>
      <c r="LEO2569" s="77"/>
      <c r="LEP2569" s="77"/>
      <c r="LEQ2569" s="77"/>
      <c r="LER2569" s="77"/>
      <c r="LES2569" s="77"/>
      <c r="LET2569" s="77"/>
      <c r="LEU2569" s="77"/>
      <c r="LEV2569" s="77"/>
      <c r="LEW2569" s="77"/>
      <c r="LEX2569" s="77"/>
      <c r="LEY2569" s="77"/>
      <c r="LEZ2569" s="77"/>
      <c r="LFA2569" s="77"/>
      <c r="LFB2569" s="77"/>
      <c r="LFC2569" s="77"/>
      <c r="LFD2569" s="77"/>
      <c r="LFE2569" s="77"/>
      <c r="LFF2569" s="77"/>
      <c r="LFG2569" s="77"/>
      <c r="LFH2569" s="77"/>
      <c r="LFI2569" s="77"/>
      <c r="LFJ2569" s="77"/>
      <c r="LFK2569" s="77"/>
      <c r="LFL2569" s="77"/>
      <c r="LFM2569" s="77"/>
      <c r="LFN2569" s="77"/>
      <c r="LFO2569" s="77"/>
      <c r="LFP2569" s="77"/>
      <c r="LFQ2569" s="77"/>
      <c r="LFR2569" s="77"/>
      <c r="LFS2569" s="77"/>
      <c r="LFT2569" s="77"/>
      <c r="LFU2569" s="77"/>
      <c r="LFV2569" s="77"/>
      <c r="LFW2569" s="77"/>
      <c r="LFX2569" s="77"/>
      <c r="LFY2569" s="77"/>
      <c r="LFZ2569" s="77"/>
      <c r="LGA2569" s="77"/>
      <c r="LGB2569" s="77"/>
      <c r="LGC2569" s="77"/>
      <c r="LGD2569" s="77"/>
      <c r="LGE2569" s="77"/>
      <c r="LGF2569" s="77"/>
      <c r="LGG2569" s="77"/>
      <c r="LGH2569" s="77"/>
      <c r="LGI2569" s="77"/>
      <c r="LGJ2569" s="77"/>
      <c r="LGK2569" s="77"/>
      <c r="LGL2569" s="77"/>
      <c r="LGM2569" s="77"/>
      <c r="LGN2569" s="77"/>
      <c r="LGO2569" s="77"/>
      <c r="LGP2569" s="77"/>
      <c r="LGQ2569" s="77"/>
      <c r="LGR2569" s="77"/>
      <c r="LGS2569" s="77"/>
      <c r="LGT2569" s="77"/>
      <c r="LGU2569" s="77"/>
      <c r="LGV2569" s="77"/>
      <c r="LGW2569" s="77"/>
      <c r="LGX2569" s="77"/>
      <c r="LGY2569" s="77"/>
      <c r="LGZ2569" s="77"/>
      <c r="LHA2569" s="77"/>
      <c r="LHB2569" s="77"/>
      <c r="LHC2569" s="77"/>
      <c r="LHD2569" s="77"/>
      <c r="LHE2569" s="77"/>
      <c r="LHF2569" s="77"/>
      <c r="LHG2569" s="77"/>
      <c r="LHH2569" s="77"/>
      <c r="LHI2569" s="77"/>
      <c r="LHJ2569" s="77"/>
      <c r="LHK2569" s="77"/>
      <c r="LHL2569" s="77"/>
      <c r="LHM2569" s="77"/>
      <c r="LHN2569" s="77"/>
      <c r="LHO2569" s="77"/>
      <c r="LHP2569" s="77"/>
      <c r="LHQ2569" s="77"/>
      <c r="LHR2569" s="77"/>
      <c r="LHS2569" s="77"/>
      <c r="LHT2569" s="77"/>
      <c r="LHU2569" s="77"/>
      <c r="LHV2569" s="77"/>
      <c r="LHW2569" s="77"/>
      <c r="LHX2569" s="77"/>
      <c r="LHY2569" s="77"/>
      <c r="LHZ2569" s="77"/>
      <c r="LIA2569" s="77"/>
      <c r="LIB2569" s="77"/>
      <c r="LIC2569" s="77"/>
      <c r="LID2569" s="77"/>
      <c r="LIE2569" s="77"/>
      <c r="LIF2569" s="77"/>
      <c r="LIG2569" s="77"/>
      <c r="LIH2569" s="77"/>
      <c r="LII2569" s="77"/>
      <c r="LIJ2569" s="77"/>
      <c r="LIK2569" s="77"/>
      <c r="LIL2569" s="77"/>
      <c r="LIM2569" s="77"/>
      <c r="LIN2569" s="77"/>
      <c r="LIO2569" s="77"/>
      <c r="LIP2569" s="77"/>
      <c r="LIQ2569" s="77"/>
      <c r="LIR2569" s="77"/>
      <c r="LIS2569" s="77"/>
      <c r="LIT2569" s="77"/>
      <c r="LIU2569" s="77"/>
      <c r="LIV2569" s="77"/>
      <c r="LIW2569" s="77"/>
      <c r="LIX2569" s="77"/>
      <c r="LIY2569" s="77"/>
      <c r="LIZ2569" s="77"/>
      <c r="LJA2569" s="77"/>
      <c r="LJB2569" s="77"/>
      <c r="LJC2569" s="77"/>
      <c r="LJD2569" s="77"/>
      <c r="LJE2569" s="77"/>
      <c r="LJF2569" s="77"/>
      <c r="LJG2569" s="77"/>
      <c r="LJH2569" s="77"/>
      <c r="LJI2569" s="77"/>
      <c r="LJJ2569" s="77"/>
      <c r="LJK2569" s="77"/>
      <c r="LJL2569" s="77"/>
      <c r="LJM2569" s="77"/>
      <c r="LJN2569" s="77"/>
      <c r="LJO2569" s="77"/>
      <c r="LJP2569" s="77"/>
      <c r="LJQ2569" s="77"/>
      <c r="LJR2569" s="77"/>
      <c r="LJS2569" s="77"/>
      <c r="LJT2569" s="77"/>
      <c r="LJU2569" s="77"/>
      <c r="LJV2569" s="77"/>
      <c r="LJW2569" s="77"/>
      <c r="LJX2569" s="77"/>
      <c r="LJY2569" s="77"/>
      <c r="LJZ2569" s="77"/>
      <c r="LKA2569" s="77"/>
      <c r="LKB2569" s="77"/>
      <c r="LKC2569" s="77"/>
      <c r="LKD2569" s="77"/>
      <c r="LKE2569" s="77"/>
      <c r="LKF2569" s="77"/>
      <c r="LKG2569" s="77"/>
      <c r="LKH2569" s="77"/>
      <c r="LKI2569" s="77"/>
      <c r="LKJ2569" s="77"/>
      <c r="LKK2569" s="77"/>
      <c r="LKL2569" s="77"/>
      <c r="LKM2569" s="77"/>
      <c r="LKN2569" s="77"/>
      <c r="LKO2569" s="77"/>
      <c r="LKP2569" s="77"/>
      <c r="LKQ2569" s="77"/>
      <c r="LKR2569" s="77"/>
      <c r="LKS2569" s="77"/>
      <c r="LKT2569" s="77"/>
      <c r="LKU2569" s="77"/>
      <c r="LKV2569" s="77"/>
      <c r="LKW2569" s="77"/>
      <c r="LKX2569" s="77"/>
      <c r="LKY2569" s="77"/>
      <c r="LKZ2569" s="77"/>
      <c r="LLA2569" s="77"/>
      <c r="LLB2569" s="77"/>
      <c r="LLC2569" s="77"/>
      <c r="LLD2569" s="77"/>
      <c r="LLE2569" s="77"/>
      <c r="LLF2569" s="77"/>
      <c r="LLG2569" s="77"/>
      <c r="LLH2569" s="77"/>
      <c r="LLI2569" s="77"/>
      <c r="LLJ2569" s="77"/>
      <c r="LLK2569" s="77"/>
      <c r="LLL2569" s="77"/>
      <c r="LLM2569" s="77"/>
      <c r="LLN2569" s="77"/>
      <c r="LLO2569" s="77"/>
      <c r="LLP2569" s="77"/>
      <c r="LLQ2569" s="77"/>
      <c r="LLR2569" s="77"/>
      <c r="LLS2569" s="77"/>
      <c r="LLT2569" s="77"/>
      <c r="LLU2569" s="77"/>
      <c r="LLV2569" s="77"/>
      <c r="LLW2569" s="77"/>
      <c r="LLX2569" s="77"/>
      <c r="LLY2569" s="77"/>
      <c r="LLZ2569" s="77"/>
      <c r="LMA2569" s="77"/>
      <c r="LMB2569" s="77"/>
      <c r="LMC2569" s="77"/>
      <c r="LMD2569" s="77"/>
      <c r="LME2569" s="77"/>
      <c r="LMF2569" s="77"/>
      <c r="LMG2569" s="77"/>
      <c r="LMH2569" s="77"/>
      <c r="LMI2569" s="77"/>
      <c r="LMJ2569" s="77"/>
      <c r="LMK2569" s="77"/>
      <c r="LML2569" s="77"/>
      <c r="LMM2569" s="77"/>
      <c r="LMN2569" s="77"/>
      <c r="LMO2569" s="77"/>
      <c r="LMP2569" s="77"/>
      <c r="LMQ2569" s="77"/>
      <c r="LMR2569" s="77"/>
      <c r="LMS2569" s="77"/>
      <c r="LMT2569" s="77"/>
      <c r="LMU2569" s="77"/>
      <c r="LMV2569" s="77"/>
      <c r="LMW2569" s="77"/>
      <c r="LMX2569" s="77"/>
      <c r="LMY2569" s="77"/>
      <c r="LMZ2569" s="77"/>
      <c r="LNA2569" s="77"/>
      <c r="LNB2569" s="77"/>
      <c r="LNC2569" s="77"/>
      <c r="LND2569" s="77"/>
      <c r="LNE2569" s="77"/>
      <c r="LNF2569" s="77"/>
      <c r="LNG2569" s="77"/>
      <c r="LNH2569" s="77"/>
      <c r="LNI2569" s="77"/>
      <c r="LNJ2569" s="77"/>
      <c r="LNK2569" s="77"/>
      <c r="LNL2569" s="77"/>
      <c r="LNM2569" s="77"/>
      <c r="LNN2569" s="77"/>
      <c r="LNO2569" s="77"/>
      <c r="LNP2569" s="77"/>
      <c r="LNQ2569" s="77"/>
      <c r="LNR2569" s="77"/>
      <c r="LNS2569" s="77"/>
      <c r="LNT2569" s="77"/>
      <c r="LNU2569" s="77"/>
      <c r="LNV2569" s="77"/>
      <c r="LNW2569" s="77"/>
      <c r="LNX2569" s="77"/>
      <c r="LNY2569" s="77"/>
      <c r="LNZ2569" s="77"/>
      <c r="LOA2569" s="77"/>
      <c r="LOB2569" s="77"/>
      <c r="LOC2569" s="77"/>
      <c r="LOD2569" s="77"/>
      <c r="LOE2569" s="77"/>
      <c r="LOF2569" s="77"/>
      <c r="LOG2569" s="77"/>
      <c r="LOH2569" s="77"/>
      <c r="LOI2569" s="77"/>
      <c r="LOJ2569" s="77"/>
      <c r="LOK2569" s="77"/>
      <c r="LOL2569" s="77"/>
      <c r="LOM2569" s="77"/>
      <c r="LON2569" s="77"/>
      <c r="LOO2569" s="77"/>
      <c r="LOP2569" s="77"/>
      <c r="LOQ2569" s="77"/>
      <c r="LOR2569" s="77"/>
      <c r="LOS2569" s="77"/>
      <c r="LOT2569" s="77"/>
      <c r="LOU2569" s="77"/>
      <c r="LOV2569" s="77"/>
      <c r="LOW2569" s="77"/>
      <c r="LOX2569" s="77"/>
      <c r="LOY2569" s="77"/>
      <c r="LOZ2569" s="77"/>
      <c r="LPA2569" s="77"/>
      <c r="LPB2569" s="77"/>
      <c r="LPC2569" s="77"/>
      <c r="LPD2569" s="77"/>
      <c r="LPE2569" s="77"/>
      <c r="LPF2569" s="77"/>
      <c r="LPG2569" s="77"/>
      <c r="LPH2569" s="77"/>
      <c r="LPI2569" s="77"/>
      <c r="LPJ2569" s="77"/>
      <c r="LPK2569" s="77"/>
      <c r="LPL2569" s="77"/>
      <c r="LPM2569" s="77"/>
      <c r="LPN2569" s="77"/>
      <c r="LPO2569" s="77"/>
      <c r="LPP2569" s="77"/>
      <c r="LPQ2569" s="77"/>
      <c r="LPR2569" s="77"/>
      <c r="LPS2569" s="77"/>
      <c r="LPT2569" s="77"/>
      <c r="LPU2569" s="77"/>
      <c r="LPV2569" s="77"/>
      <c r="LPW2569" s="77"/>
      <c r="LPX2569" s="77"/>
      <c r="LPY2569" s="77"/>
      <c r="LPZ2569" s="77"/>
      <c r="LQA2569" s="77"/>
      <c r="LQB2569" s="77"/>
      <c r="LQC2569" s="77"/>
      <c r="LQD2569" s="77"/>
      <c r="LQE2569" s="77"/>
      <c r="LQF2569" s="77"/>
      <c r="LQG2569" s="77"/>
      <c r="LQH2569" s="77"/>
      <c r="LQI2569" s="77"/>
      <c r="LQJ2569" s="77"/>
      <c r="LQK2569" s="77"/>
      <c r="LQL2569" s="77"/>
      <c r="LQM2569" s="77"/>
      <c r="LQN2569" s="77"/>
      <c r="LQO2569" s="77"/>
      <c r="LQP2569" s="77"/>
      <c r="LQQ2569" s="77"/>
      <c r="LQR2569" s="77"/>
      <c r="LQS2569" s="77"/>
      <c r="LQT2569" s="77"/>
      <c r="LQU2569" s="77"/>
      <c r="LQV2569" s="77"/>
      <c r="LQW2569" s="77"/>
      <c r="LQX2569" s="77"/>
      <c r="LQY2569" s="77"/>
      <c r="LQZ2569" s="77"/>
      <c r="LRA2569" s="77"/>
      <c r="LRB2569" s="77"/>
      <c r="LRC2569" s="77"/>
      <c r="LRD2569" s="77"/>
      <c r="LRE2569" s="77"/>
      <c r="LRF2569" s="77"/>
      <c r="LRG2569" s="77"/>
      <c r="LRH2569" s="77"/>
      <c r="LRI2569" s="77"/>
      <c r="LRJ2569" s="77"/>
      <c r="LRK2569" s="77"/>
      <c r="LRL2569" s="77"/>
      <c r="LRM2569" s="77"/>
      <c r="LRN2569" s="77"/>
      <c r="LRO2569" s="77"/>
      <c r="LRP2569" s="77"/>
      <c r="LRQ2569" s="77"/>
      <c r="LRR2569" s="77"/>
      <c r="LRS2569" s="77"/>
      <c r="LRT2569" s="77"/>
      <c r="LRU2569" s="77"/>
      <c r="LRV2569" s="77"/>
      <c r="LRW2569" s="77"/>
      <c r="LRX2569" s="77"/>
      <c r="LRY2569" s="77"/>
      <c r="LRZ2569" s="77"/>
      <c r="LSA2569" s="77"/>
      <c r="LSB2569" s="77"/>
      <c r="LSC2569" s="77"/>
      <c r="LSD2569" s="77"/>
      <c r="LSE2569" s="77"/>
      <c r="LSF2569" s="77"/>
      <c r="LSG2569" s="77"/>
      <c r="LSH2569" s="77"/>
      <c r="LSI2569" s="77"/>
      <c r="LSJ2569" s="77"/>
      <c r="LSK2569" s="77"/>
      <c r="LSL2569" s="77"/>
      <c r="LSM2569" s="77"/>
      <c r="LSN2569" s="77"/>
      <c r="LSO2569" s="77"/>
      <c r="LSP2569" s="77"/>
      <c r="LSQ2569" s="77"/>
      <c r="LSR2569" s="77"/>
      <c r="LSS2569" s="77"/>
      <c r="LST2569" s="77"/>
      <c r="LSU2569" s="77"/>
      <c r="LSV2569" s="77"/>
      <c r="LSW2569" s="77"/>
      <c r="LSX2569" s="77"/>
      <c r="LSY2569" s="77"/>
      <c r="LSZ2569" s="77"/>
      <c r="LTA2569" s="77"/>
      <c r="LTB2569" s="77"/>
      <c r="LTC2569" s="77"/>
      <c r="LTD2569" s="77"/>
      <c r="LTE2569" s="77"/>
      <c r="LTF2569" s="77"/>
      <c r="LTG2569" s="77"/>
      <c r="LTH2569" s="77"/>
      <c r="LTI2569" s="77"/>
      <c r="LTJ2569" s="77"/>
      <c r="LTK2569" s="77"/>
      <c r="LTL2569" s="77"/>
      <c r="LTM2569" s="77"/>
      <c r="LTN2569" s="77"/>
      <c r="LTO2569" s="77"/>
      <c r="LTP2569" s="77"/>
      <c r="LTQ2569" s="77"/>
      <c r="LTR2569" s="77"/>
      <c r="LTS2569" s="77"/>
      <c r="LTT2569" s="77"/>
      <c r="LTU2569" s="77"/>
      <c r="LTV2569" s="77"/>
      <c r="LTW2569" s="77"/>
      <c r="LTX2569" s="77"/>
      <c r="LTY2569" s="77"/>
      <c r="LTZ2569" s="77"/>
      <c r="LUA2569" s="77"/>
      <c r="LUB2569" s="77"/>
      <c r="LUC2569" s="77"/>
      <c r="LUD2569" s="77"/>
      <c r="LUE2569" s="77"/>
      <c r="LUF2569" s="77"/>
      <c r="LUG2569" s="77"/>
      <c r="LUH2569" s="77"/>
      <c r="LUI2569" s="77"/>
      <c r="LUJ2569" s="77"/>
      <c r="LUK2569" s="77"/>
      <c r="LUL2569" s="77"/>
      <c r="LUM2569" s="77"/>
      <c r="LUN2569" s="77"/>
      <c r="LUO2569" s="77"/>
      <c r="LUP2569" s="77"/>
      <c r="LUQ2569" s="77"/>
      <c r="LUR2569" s="77"/>
      <c r="LUS2569" s="77"/>
      <c r="LUT2569" s="77"/>
      <c r="LUU2569" s="77"/>
      <c r="LUV2569" s="77"/>
      <c r="LUW2569" s="77"/>
      <c r="LUX2569" s="77"/>
      <c r="LUY2569" s="77"/>
      <c r="LUZ2569" s="77"/>
      <c r="LVA2569" s="77"/>
      <c r="LVB2569" s="77"/>
      <c r="LVC2569" s="77"/>
      <c r="LVD2569" s="77"/>
      <c r="LVE2569" s="77"/>
      <c r="LVF2569" s="77"/>
      <c r="LVG2569" s="77"/>
      <c r="LVH2569" s="77"/>
      <c r="LVI2569" s="77"/>
      <c r="LVJ2569" s="77"/>
      <c r="LVK2569" s="77"/>
      <c r="LVL2569" s="77"/>
      <c r="LVM2569" s="77"/>
      <c r="LVN2569" s="77"/>
      <c r="LVO2569" s="77"/>
      <c r="LVP2569" s="77"/>
      <c r="LVQ2569" s="77"/>
      <c r="LVR2569" s="77"/>
      <c r="LVS2569" s="77"/>
      <c r="LVT2569" s="77"/>
      <c r="LVU2569" s="77"/>
      <c r="LVV2569" s="77"/>
      <c r="LVW2569" s="77"/>
      <c r="LVX2569" s="77"/>
      <c r="LVY2569" s="77"/>
      <c r="LVZ2569" s="77"/>
      <c r="LWA2569" s="77"/>
      <c r="LWB2569" s="77"/>
      <c r="LWC2569" s="77"/>
      <c r="LWD2569" s="77"/>
      <c r="LWE2569" s="77"/>
      <c r="LWF2569" s="77"/>
      <c r="LWG2569" s="77"/>
      <c r="LWH2569" s="77"/>
      <c r="LWI2569" s="77"/>
      <c r="LWJ2569" s="77"/>
      <c r="LWK2569" s="77"/>
      <c r="LWL2569" s="77"/>
      <c r="LWM2569" s="77"/>
      <c r="LWN2569" s="77"/>
      <c r="LWO2569" s="77"/>
      <c r="LWP2569" s="77"/>
      <c r="LWQ2569" s="77"/>
      <c r="LWR2569" s="77"/>
      <c r="LWS2569" s="77"/>
      <c r="LWT2569" s="77"/>
      <c r="LWU2569" s="77"/>
      <c r="LWV2569" s="77"/>
      <c r="LWW2569" s="77"/>
      <c r="LWX2569" s="77"/>
      <c r="LWY2569" s="77"/>
      <c r="LWZ2569" s="77"/>
      <c r="LXA2569" s="77"/>
      <c r="LXB2569" s="77"/>
      <c r="LXC2569" s="77"/>
      <c r="LXD2569" s="77"/>
      <c r="LXE2569" s="77"/>
      <c r="LXF2569" s="77"/>
      <c r="LXG2569" s="77"/>
      <c r="LXH2569" s="77"/>
      <c r="LXI2569" s="77"/>
      <c r="LXJ2569" s="77"/>
      <c r="LXK2569" s="77"/>
      <c r="LXL2569" s="77"/>
      <c r="LXM2569" s="77"/>
      <c r="LXN2569" s="77"/>
      <c r="LXO2569" s="77"/>
      <c r="LXP2569" s="77"/>
      <c r="LXQ2569" s="77"/>
      <c r="LXR2569" s="77"/>
      <c r="LXS2569" s="77"/>
      <c r="LXT2569" s="77"/>
      <c r="LXU2569" s="77"/>
      <c r="LXV2569" s="77"/>
      <c r="LXW2569" s="77"/>
      <c r="LXX2569" s="77"/>
      <c r="LXY2569" s="77"/>
      <c r="LXZ2569" s="77"/>
      <c r="LYA2569" s="77"/>
      <c r="LYB2569" s="77"/>
      <c r="LYC2569" s="77"/>
      <c r="LYD2569" s="77"/>
      <c r="LYE2569" s="77"/>
      <c r="LYF2569" s="77"/>
      <c r="LYG2569" s="77"/>
      <c r="LYH2569" s="77"/>
      <c r="LYI2569" s="77"/>
      <c r="LYJ2569" s="77"/>
      <c r="LYK2569" s="77"/>
      <c r="LYL2569" s="77"/>
      <c r="LYM2569" s="77"/>
      <c r="LYN2569" s="77"/>
      <c r="LYO2569" s="77"/>
      <c r="LYP2569" s="77"/>
      <c r="LYQ2569" s="77"/>
      <c r="LYR2569" s="77"/>
      <c r="LYS2569" s="77"/>
      <c r="LYT2569" s="77"/>
      <c r="LYU2569" s="77"/>
      <c r="LYV2569" s="77"/>
      <c r="LYW2569" s="77"/>
      <c r="LYX2569" s="77"/>
      <c r="LYY2569" s="77"/>
      <c r="LYZ2569" s="77"/>
      <c r="LZA2569" s="77"/>
      <c r="LZB2569" s="77"/>
      <c r="LZC2569" s="77"/>
      <c r="LZD2569" s="77"/>
      <c r="LZE2569" s="77"/>
      <c r="LZF2569" s="77"/>
      <c r="LZG2569" s="77"/>
      <c r="LZH2569" s="77"/>
      <c r="LZI2569" s="77"/>
      <c r="LZJ2569" s="77"/>
      <c r="LZK2569" s="77"/>
      <c r="LZL2569" s="77"/>
      <c r="LZM2569" s="77"/>
      <c r="LZN2569" s="77"/>
      <c r="LZO2569" s="77"/>
      <c r="LZP2569" s="77"/>
      <c r="LZQ2569" s="77"/>
      <c r="LZR2569" s="77"/>
      <c r="LZS2569" s="77"/>
      <c r="LZT2569" s="77"/>
      <c r="LZU2569" s="77"/>
      <c r="LZV2569" s="77"/>
      <c r="LZW2569" s="77"/>
      <c r="LZX2569" s="77"/>
      <c r="LZY2569" s="77"/>
      <c r="LZZ2569" s="77"/>
      <c r="MAA2569" s="77"/>
      <c r="MAB2569" s="77"/>
      <c r="MAC2569" s="77"/>
      <c r="MAD2569" s="77"/>
      <c r="MAE2569" s="77"/>
      <c r="MAF2569" s="77"/>
      <c r="MAG2569" s="77"/>
      <c r="MAH2569" s="77"/>
      <c r="MAI2569" s="77"/>
      <c r="MAJ2569" s="77"/>
      <c r="MAK2569" s="77"/>
      <c r="MAL2569" s="77"/>
      <c r="MAM2569" s="77"/>
      <c r="MAN2569" s="77"/>
      <c r="MAO2569" s="77"/>
      <c r="MAP2569" s="77"/>
      <c r="MAQ2569" s="77"/>
      <c r="MAR2569" s="77"/>
      <c r="MAS2569" s="77"/>
      <c r="MAT2569" s="77"/>
      <c r="MAU2569" s="77"/>
      <c r="MAV2569" s="77"/>
      <c r="MAW2569" s="77"/>
      <c r="MAX2569" s="77"/>
      <c r="MAY2569" s="77"/>
      <c r="MAZ2569" s="77"/>
      <c r="MBA2569" s="77"/>
      <c r="MBB2569" s="77"/>
      <c r="MBC2569" s="77"/>
      <c r="MBD2569" s="77"/>
      <c r="MBE2569" s="77"/>
      <c r="MBF2569" s="77"/>
      <c r="MBG2569" s="77"/>
      <c r="MBH2569" s="77"/>
      <c r="MBI2569" s="77"/>
      <c r="MBJ2569" s="77"/>
      <c r="MBK2569" s="77"/>
      <c r="MBL2569" s="77"/>
      <c r="MBM2569" s="77"/>
      <c r="MBN2569" s="77"/>
      <c r="MBO2569" s="77"/>
      <c r="MBP2569" s="77"/>
      <c r="MBQ2569" s="77"/>
      <c r="MBR2569" s="77"/>
      <c r="MBS2569" s="77"/>
      <c r="MBT2569" s="77"/>
      <c r="MBU2569" s="77"/>
      <c r="MBV2569" s="77"/>
      <c r="MBW2569" s="77"/>
      <c r="MBX2569" s="77"/>
      <c r="MBY2569" s="77"/>
      <c r="MBZ2569" s="77"/>
      <c r="MCA2569" s="77"/>
      <c r="MCB2569" s="77"/>
      <c r="MCC2569" s="77"/>
      <c r="MCD2569" s="77"/>
      <c r="MCE2569" s="77"/>
      <c r="MCF2569" s="77"/>
      <c r="MCG2569" s="77"/>
      <c r="MCH2569" s="77"/>
      <c r="MCI2569" s="77"/>
      <c r="MCJ2569" s="77"/>
      <c r="MCK2569" s="77"/>
      <c r="MCL2569" s="77"/>
      <c r="MCM2569" s="77"/>
      <c r="MCN2569" s="77"/>
      <c r="MCO2569" s="77"/>
      <c r="MCP2569" s="77"/>
      <c r="MCQ2569" s="77"/>
      <c r="MCR2569" s="77"/>
      <c r="MCS2569" s="77"/>
      <c r="MCT2569" s="77"/>
      <c r="MCU2569" s="77"/>
      <c r="MCV2569" s="77"/>
      <c r="MCW2569" s="77"/>
      <c r="MCX2569" s="77"/>
      <c r="MCY2569" s="77"/>
      <c r="MCZ2569" s="77"/>
      <c r="MDA2569" s="77"/>
      <c r="MDB2569" s="77"/>
      <c r="MDC2569" s="77"/>
      <c r="MDD2569" s="77"/>
      <c r="MDE2569" s="77"/>
      <c r="MDF2569" s="77"/>
      <c r="MDG2569" s="77"/>
      <c r="MDH2569" s="77"/>
      <c r="MDI2569" s="77"/>
      <c r="MDJ2569" s="77"/>
      <c r="MDK2569" s="77"/>
      <c r="MDL2569" s="77"/>
      <c r="MDM2569" s="77"/>
      <c r="MDN2569" s="77"/>
      <c r="MDO2569" s="77"/>
      <c r="MDP2569" s="77"/>
      <c r="MDQ2569" s="77"/>
      <c r="MDR2569" s="77"/>
      <c r="MDS2569" s="77"/>
      <c r="MDT2569" s="77"/>
      <c r="MDU2569" s="77"/>
      <c r="MDV2569" s="77"/>
      <c r="MDW2569" s="77"/>
      <c r="MDX2569" s="77"/>
      <c r="MDY2569" s="77"/>
      <c r="MDZ2569" s="77"/>
      <c r="MEA2569" s="77"/>
      <c r="MEB2569" s="77"/>
      <c r="MEC2569" s="77"/>
      <c r="MED2569" s="77"/>
      <c r="MEE2569" s="77"/>
      <c r="MEF2569" s="77"/>
      <c r="MEG2569" s="77"/>
      <c r="MEH2569" s="77"/>
      <c r="MEI2569" s="77"/>
      <c r="MEJ2569" s="77"/>
      <c r="MEK2569" s="77"/>
      <c r="MEL2569" s="77"/>
      <c r="MEM2569" s="77"/>
      <c r="MEN2569" s="77"/>
      <c r="MEO2569" s="77"/>
      <c r="MEP2569" s="77"/>
      <c r="MEQ2569" s="77"/>
      <c r="MER2569" s="77"/>
      <c r="MES2569" s="77"/>
      <c r="MET2569" s="77"/>
      <c r="MEU2569" s="77"/>
      <c r="MEV2569" s="77"/>
      <c r="MEW2569" s="77"/>
      <c r="MEX2569" s="77"/>
      <c r="MEY2569" s="77"/>
      <c r="MEZ2569" s="77"/>
      <c r="MFA2569" s="77"/>
      <c r="MFB2569" s="77"/>
      <c r="MFC2569" s="77"/>
      <c r="MFD2569" s="77"/>
      <c r="MFE2569" s="77"/>
      <c r="MFF2569" s="77"/>
      <c r="MFG2569" s="77"/>
      <c r="MFH2569" s="77"/>
      <c r="MFI2569" s="77"/>
      <c r="MFJ2569" s="77"/>
      <c r="MFK2569" s="77"/>
      <c r="MFL2569" s="77"/>
      <c r="MFM2569" s="77"/>
      <c r="MFN2569" s="77"/>
      <c r="MFO2569" s="77"/>
      <c r="MFP2569" s="77"/>
      <c r="MFQ2569" s="77"/>
      <c r="MFR2569" s="77"/>
      <c r="MFS2569" s="77"/>
      <c r="MFT2569" s="77"/>
      <c r="MFU2569" s="77"/>
      <c r="MFV2569" s="77"/>
      <c r="MFW2569" s="77"/>
      <c r="MFX2569" s="77"/>
      <c r="MFY2569" s="77"/>
      <c r="MFZ2569" s="77"/>
      <c r="MGA2569" s="77"/>
      <c r="MGB2569" s="77"/>
      <c r="MGC2569" s="77"/>
      <c r="MGD2569" s="77"/>
      <c r="MGE2569" s="77"/>
      <c r="MGF2569" s="77"/>
      <c r="MGG2569" s="77"/>
      <c r="MGH2569" s="77"/>
      <c r="MGI2569" s="77"/>
      <c r="MGJ2569" s="77"/>
      <c r="MGK2569" s="77"/>
      <c r="MGL2569" s="77"/>
      <c r="MGM2569" s="77"/>
      <c r="MGN2569" s="77"/>
      <c r="MGO2569" s="77"/>
      <c r="MGP2569" s="77"/>
      <c r="MGQ2569" s="77"/>
      <c r="MGR2569" s="77"/>
      <c r="MGS2569" s="77"/>
      <c r="MGT2569" s="77"/>
      <c r="MGU2569" s="77"/>
      <c r="MGV2569" s="77"/>
      <c r="MGW2569" s="77"/>
      <c r="MGX2569" s="77"/>
      <c r="MGY2569" s="77"/>
      <c r="MGZ2569" s="77"/>
      <c r="MHA2569" s="77"/>
      <c r="MHB2569" s="77"/>
      <c r="MHC2569" s="77"/>
      <c r="MHD2569" s="77"/>
      <c r="MHE2569" s="77"/>
      <c r="MHF2569" s="77"/>
      <c r="MHG2569" s="77"/>
      <c r="MHH2569" s="77"/>
      <c r="MHI2569" s="77"/>
      <c r="MHJ2569" s="77"/>
      <c r="MHK2569" s="77"/>
      <c r="MHL2569" s="77"/>
      <c r="MHM2569" s="77"/>
      <c r="MHN2569" s="77"/>
      <c r="MHO2569" s="77"/>
      <c r="MHP2569" s="77"/>
      <c r="MHQ2569" s="77"/>
      <c r="MHR2569" s="77"/>
      <c r="MHS2569" s="77"/>
      <c r="MHT2569" s="77"/>
      <c r="MHU2569" s="77"/>
      <c r="MHV2569" s="77"/>
      <c r="MHW2569" s="77"/>
      <c r="MHX2569" s="77"/>
      <c r="MHY2569" s="77"/>
      <c r="MHZ2569" s="77"/>
      <c r="MIA2569" s="77"/>
      <c r="MIB2569" s="77"/>
      <c r="MIC2569" s="77"/>
      <c r="MID2569" s="77"/>
      <c r="MIE2569" s="77"/>
      <c r="MIF2569" s="77"/>
      <c r="MIG2569" s="77"/>
      <c r="MIH2569" s="77"/>
      <c r="MII2569" s="77"/>
      <c r="MIJ2569" s="77"/>
      <c r="MIK2569" s="77"/>
      <c r="MIL2569" s="77"/>
      <c r="MIM2569" s="77"/>
      <c r="MIN2569" s="77"/>
      <c r="MIO2569" s="77"/>
      <c r="MIP2569" s="77"/>
      <c r="MIQ2569" s="77"/>
      <c r="MIR2569" s="77"/>
      <c r="MIS2569" s="77"/>
      <c r="MIT2569" s="77"/>
      <c r="MIU2569" s="77"/>
      <c r="MIV2569" s="77"/>
      <c r="MIW2569" s="77"/>
      <c r="MIX2569" s="77"/>
      <c r="MIY2569" s="77"/>
      <c r="MIZ2569" s="77"/>
      <c r="MJA2569" s="77"/>
      <c r="MJB2569" s="77"/>
      <c r="MJC2569" s="77"/>
      <c r="MJD2569" s="77"/>
      <c r="MJE2569" s="77"/>
      <c r="MJF2569" s="77"/>
      <c r="MJG2569" s="77"/>
      <c r="MJH2569" s="77"/>
      <c r="MJI2569" s="77"/>
      <c r="MJJ2569" s="77"/>
      <c r="MJK2569" s="77"/>
      <c r="MJL2569" s="77"/>
      <c r="MJM2569" s="77"/>
      <c r="MJN2569" s="77"/>
      <c r="MJO2569" s="77"/>
      <c r="MJP2569" s="77"/>
      <c r="MJQ2569" s="77"/>
      <c r="MJR2569" s="77"/>
      <c r="MJS2569" s="77"/>
      <c r="MJT2569" s="77"/>
      <c r="MJU2569" s="77"/>
      <c r="MJV2569" s="77"/>
      <c r="MJW2569" s="77"/>
      <c r="MJX2569" s="77"/>
      <c r="MJY2569" s="77"/>
      <c r="MJZ2569" s="77"/>
      <c r="MKA2569" s="77"/>
      <c r="MKB2569" s="77"/>
      <c r="MKC2569" s="77"/>
      <c r="MKD2569" s="77"/>
      <c r="MKE2569" s="77"/>
      <c r="MKF2569" s="77"/>
      <c r="MKG2569" s="77"/>
      <c r="MKH2569" s="77"/>
      <c r="MKI2569" s="77"/>
      <c r="MKJ2569" s="77"/>
      <c r="MKK2569" s="77"/>
      <c r="MKL2569" s="77"/>
      <c r="MKM2569" s="77"/>
      <c r="MKN2569" s="77"/>
      <c r="MKO2569" s="77"/>
      <c r="MKP2569" s="77"/>
      <c r="MKQ2569" s="77"/>
      <c r="MKR2569" s="77"/>
      <c r="MKS2569" s="77"/>
      <c r="MKT2569" s="77"/>
      <c r="MKU2569" s="77"/>
      <c r="MKV2569" s="77"/>
      <c r="MKW2569" s="77"/>
      <c r="MKX2569" s="77"/>
      <c r="MKY2569" s="77"/>
      <c r="MKZ2569" s="77"/>
      <c r="MLA2569" s="77"/>
      <c r="MLB2569" s="77"/>
      <c r="MLC2569" s="77"/>
      <c r="MLD2569" s="77"/>
      <c r="MLE2569" s="77"/>
      <c r="MLF2569" s="77"/>
      <c r="MLG2569" s="77"/>
      <c r="MLH2569" s="77"/>
      <c r="MLI2569" s="77"/>
      <c r="MLJ2569" s="77"/>
      <c r="MLK2569" s="77"/>
      <c r="MLL2569" s="77"/>
      <c r="MLM2569" s="77"/>
      <c r="MLN2569" s="77"/>
      <c r="MLO2569" s="77"/>
      <c r="MLP2569" s="77"/>
      <c r="MLQ2569" s="77"/>
      <c r="MLR2569" s="77"/>
      <c r="MLS2569" s="77"/>
      <c r="MLT2569" s="77"/>
      <c r="MLU2569" s="77"/>
      <c r="MLV2569" s="77"/>
      <c r="MLW2569" s="77"/>
      <c r="MLX2569" s="77"/>
      <c r="MLY2569" s="77"/>
      <c r="MLZ2569" s="77"/>
      <c r="MMA2569" s="77"/>
      <c r="MMB2569" s="77"/>
      <c r="MMC2569" s="77"/>
      <c r="MMD2569" s="77"/>
      <c r="MME2569" s="77"/>
      <c r="MMF2569" s="77"/>
      <c r="MMG2569" s="77"/>
      <c r="MMH2569" s="77"/>
      <c r="MMI2569" s="77"/>
      <c r="MMJ2569" s="77"/>
      <c r="MMK2569" s="77"/>
      <c r="MML2569" s="77"/>
      <c r="MMM2569" s="77"/>
      <c r="MMN2569" s="77"/>
      <c r="MMO2569" s="77"/>
      <c r="MMP2569" s="77"/>
      <c r="MMQ2569" s="77"/>
      <c r="MMR2569" s="77"/>
      <c r="MMS2569" s="77"/>
      <c r="MMT2569" s="77"/>
      <c r="MMU2569" s="77"/>
      <c r="MMV2569" s="77"/>
      <c r="MMW2569" s="77"/>
      <c r="MMX2569" s="77"/>
      <c r="MMY2569" s="77"/>
      <c r="MMZ2569" s="77"/>
      <c r="MNA2569" s="77"/>
      <c r="MNB2569" s="77"/>
      <c r="MNC2569" s="77"/>
      <c r="MND2569" s="77"/>
      <c r="MNE2569" s="77"/>
      <c r="MNF2569" s="77"/>
      <c r="MNG2569" s="77"/>
      <c r="MNH2569" s="77"/>
      <c r="MNI2569" s="77"/>
      <c r="MNJ2569" s="77"/>
      <c r="MNK2569" s="77"/>
      <c r="MNL2569" s="77"/>
      <c r="MNM2569" s="77"/>
      <c r="MNN2569" s="77"/>
      <c r="MNO2569" s="77"/>
      <c r="MNP2569" s="77"/>
      <c r="MNQ2569" s="77"/>
      <c r="MNR2569" s="77"/>
      <c r="MNS2569" s="77"/>
      <c r="MNT2569" s="77"/>
      <c r="MNU2569" s="77"/>
      <c r="MNV2569" s="77"/>
      <c r="MNW2569" s="77"/>
      <c r="MNX2569" s="77"/>
      <c r="MNY2569" s="77"/>
      <c r="MNZ2569" s="77"/>
      <c r="MOA2569" s="77"/>
      <c r="MOB2569" s="77"/>
      <c r="MOC2569" s="77"/>
      <c r="MOD2569" s="77"/>
      <c r="MOE2569" s="77"/>
      <c r="MOF2569" s="77"/>
      <c r="MOG2569" s="77"/>
      <c r="MOH2569" s="77"/>
      <c r="MOI2569" s="77"/>
      <c r="MOJ2569" s="77"/>
      <c r="MOK2569" s="77"/>
      <c r="MOL2569" s="77"/>
      <c r="MOM2569" s="77"/>
      <c r="MON2569" s="77"/>
      <c r="MOO2569" s="77"/>
      <c r="MOP2569" s="77"/>
      <c r="MOQ2569" s="77"/>
      <c r="MOR2569" s="77"/>
      <c r="MOS2569" s="77"/>
      <c r="MOT2569" s="77"/>
      <c r="MOU2569" s="77"/>
      <c r="MOV2569" s="77"/>
      <c r="MOW2569" s="77"/>
      <c r="MOX2569" s="77"/>
      <c r="MOY2569" s="77"/>
      <c r="MOZ2569" s="77"/>
      <c r="MPA2569" s="77"/>
      <c r="MPB2569" s="77"/>
      <c r="MPC2569" s="77"/>
      <c r="MPD2569" s="77"/>
      <c r="MPE2569" s="77"/>
      <c r="MPF2569" s="77"/>
      <c r="MPG2569" s="77"/>
      <c r="MPH2569" s="77"/>
      <c r="MPI2569" s="77"/>
      <c r="MPJ2569" s="77"/>
      <c r="MPK2569" s="77"/>
      <c r="MPL2569" s="77"/>
      <c r="MPM2569" s="77"/>
      <c r="MPN2569" s="77"/>
      <c r="MPO2569" s="77"/>
      <c r="MPP2569" s="77"/>
      <c r="MPQ2569" s="77"/>
      <c r="MPR2569" s="77"/>
      <c r="MPS2569" s="77"/>
      <c r="MPT2569" s="77"/>
      <c r="MPU2569" s="77"/>
      <c r="MPV2569" s="77"/>
      <c r="MPW2569" s="77"/>
      <c r="MPX2569" s="77"/>
      <c r="MPY2569" s="77"/>
      <c r="MPZ2569" s="77"/>
      <c r="MQA2569" s="77"/>
      <c r="MQB2569" s="77"/>
      <c r="MQC2569" s="77"/>
      <c r="MQD2569" s="77"/>
      <c r="MQE2569" s="77"/>
      <c r="MQF2569" s="77"/>
      <c r="MQG2569" s="77"/>
      <c r="MQH2569" s="77"/>
      <c r="MQI2569" s="77"/>
      <c r="MQJ2569" s="77"/>
      <c r="MQK2569" s="77"/>
      <c r="MQL2569" s="77"/>
      <c r="MQM2569" s="77"/>
      <c r="MQN2569" s="77"/>
      <c r="MQO2569" s="77"/>
      <c r="MQP2569" s="77"/>
      <c r="MQQ2569" s="77"/>
      <c r="MQR2569" s="77"/>
      <c r="MQS2569" s="77"/>
      <c r="MQT2569" s="77"/>
      <c r="MQU2569" s="77"/>
      <c r="MQV2569" s="77"/>
      <c r="MQW2569" s="77"/>
      <c r="MQX2569" s="77"/>
      <c r="MQY2569" s="77"/>
      <c r="MQZ2569" s="77"/>
      <c r="MRA2569" s="77"/>
      <c r="MRB2569" s="77"/>
      <c r="MRC2569" s="77"/>
      <c r="MRD2569" s="77"/>
      <c r="MRE2569" s="77"/>
      <c r="MRF2569" s="77"/>
      <c r="MRG2569" s="77"/>
      <c r="MRH2569" s="77"/>
      <c r="MRI2569" s="77"/>
      <c r="MRJ2569" s="77"/>
      <c r="MRK2569" s="77"/>
      <c r="MRL2569" s="77"/>
      <c r="MRM2569" s="77"/>
      <c r="MRN2569" s="77"/>
      <c r="MRO2569" s="77"/>
      <c r="MRP2569" s="77"/>
      <c r="MRQ2569" s="77"/>
      <c r="MRR2569" s="77"/>
      <c r="MRS2569" s="77"/>
      <c r="MRT2569" s="77"/>
      <c r="MRU2569" s="77"/>
      <c r="MRV2569" s="77"/>
      <c r="MRW2569" s="77"/>
      <c r="MRX2569" s="77"/>
      <c r="MRY2569" s="77"/>
      <c r="MRZ2569" s="77"/>
      <c r="MSA2569" s="77"/>
      <c r="MSB2569" s="77"/>
      <c r="MSC2569" s="77"/>
      <c r="MSD2569" s="77"/>
      <c r="MSE2569" s="77"/>
      <c r="MSF2569" s="77"/>
      <c r="MSG2569" s="77"/>
      <c r="MSH2569" s="77"/>
      <c r="MSI2569" s="77"/>
      <c r="MSJ2569" s="77"/>
      <c r="MSK2569" s="77"/>
      <c r="MSL2569" s="77"/>
      <c r="MSM2569" s="77"/>
      <c r="MSN2569" s="77"/>
      <c r="MSO2569" s="77"/>
      <c r="MSP2569" s="77"/>
      <c r="MSQ2569" s="77"/>
      <c r="MSR2569" s="77"/>
      <c r="MSS2569" s="77"/>
      <c r="MST2569" s="77"/>
      <c r="MSU2569" s="77"/>
      <c r="MSV2569" s="77"/>
      <c r="MSW2569" s="77"/>
      <c r="MSX2569" s="77"/>
      <c r="MSY2569" s="77"/>
      <c r="MSZ2569" s="77"/>
      <c r="MTA2569" s="77"/>
      <c r="MTB2569" s="77"/>
      <c r="MTC2569" s="77"/>
      <c r="MTD2569" s="77"/>
      <c r="MTE2569" s="77"/>
      <c r="MTF2569" s="77"/>
      <c r="MTG2569" s="77"/>
      <c r="MTH2569" s="77"/>
      <c r="MTI2569" s="77"/>
      <c r="MTJ2569" s="77"/>
      <c r="MTK2569" s="77"/>
      <c r="MTL2569" s="77"/>
      <c r="MTM2569" s="77"/>
      <c r="MTN2569" s="77"/>
      <c r="MTO2569" s="77"/>
      <c r="MTP2569" s="77"/>
      <c r="MTQ2569" s="77"/>
      <c r="MTR2569" s="77"/>
      <c r="MTS2569" s="77"/>
      <c r="MTT2569" s="77"/>
      <c r="MTU2569" s="77"/>
      <c r="MTV2569" s="77"/>
      <c r="MTW2569" s="77"/>
      <c r="MTX2569" s="77"/>
      <c r="MTY2569" s="77"/>
      <c r="MTZ2569" s="77"/>
      <c r="MUA2569" s="77"/>
      <c r="MUB2569" s="77"/>
      <c r="MUC2569" s="77"/>
      <c r="MUD2569" s="77"/>
      <c r="MUE2569" s="77"/>
      <c r="MUF2569" s="77"/>
      <c r="MUG2569" s="77"/>
      <c r="MUH2569" s="77"/>
      <c r="MUI2569" s="77"/>
      <c r="MUJ2569" s="77"/>
      <c r="MUK2569" s="77"/>
      <c r="MUL2569" s="77"/>
      <c r="MUM2569" s="77"/>
      <c r="MUN2569" s="77"/>
      <c r="MUO2569" s="77"/>
      <c r="MUP2569" s="77"/>
      <c r="MUQ2569" s="77"/>
      <c r="MUR2569" s="77"/>
      <c r="MUS2569" s="77"/>
      <c r="MUT2569" s="77"/>
      <c r="MUU2569" s="77"/>
      <c r="MUV2569" s="77"/>
      <c r="MUW2569" s="77"/>
      <c r="MUX2569" s="77"/>
      <c r="MUY2569" s="77"/>
      <c r="MUZ2569" s="77"/>
      <c r="MVA2569" s="77"/>
      <c r="MVB2569" s="77"/>
      <c r="MVC2569" s="77"/>
      <c r="MVD2569" s="77"/>
      <c r="MVE2569" s="77"/>
      <c r="MVF2569" s="77"/>
      <c r="MVG2569" s="77"/>
      <c r="MVH2569" s="77"/>
      <c r="MVI2569" s="77"/>
      <c r="MVJ2569" s="77"/>
      <c r="MVK2569" s="77"/>
      <c r="MVL2569" s="77"/>
      <c r="MVM2569" s="77"/>
      <c r="MVN2569" s="77"/>
      <c r="MVO2569" s="77"/>
      <c r="MVP2569" s="77"/>
      <c r="MVQ2569" s="77"/>
      <c r="MVR2569" s="77"/>
      <c r="MVS2569" s="77"/>
      <c r="MVT2569" s="77"/>
      <c r="MVU2569" s="77"/>
      <c r="MVV2569" s="77"/>
      <c r="MVW2569" s="77"/>
      <c r="MVX2569" s="77"/>
      <c r="MVY2569" s="77"/>
      <c r="MVZ2569" s="77"/>
      <c r="MWA2569" s="77"/>
      <c r="MWB2569" s="77"/>
      <c r="MWC2569" s="77"/>
      <c r="MWD2569" s="77"/>
      <c r="MWE2569" s="77"/>
      <c r="MWF2569" s="77"/>
      <c r="MWG2569" s="77"/>
      <c r="MWH2569" s="77"/>
      <c r="MWI2569" s="77"/>
      <c r="MWJ2569" s="77"/>
      <c r="MWK2569" s="77"/>
      <c r="MWL2569" s="77"/>
      <c r="MWM2569" s="77"/>
      <c r="MWN2569" s="77"/>
      <c r="MWO2569" s="77"/>
      <c r="MWP2569" s="77"/>
      <c r="MWQ2569" s="77"/>
      <c r="MWR2569" s="77"/>
      <c r="MWS2569" s="77"/>
      <c r="MWT2569" s="77"/>
      <c r="MWU2569" s="77"/>
      <c r="MWV2569" s="77"/>
      <c r="MWW2569" s="77"/>
      <c r="MWX2569" s="77"/>
      <c r="MWY2569" s="77"/>
      <c r="MWZ2569" s="77"/>
      <c r="MXA2569" s="77"/>
      <c r="MXB2569" s="77"/>
      <c r="MXC2569" s="77"/>
      <c r="MXD2569" s="77"/>
      <c r="MXE2569" s="77"/>
      <c r="MXF2569" s="77"/>
      <c r="MXG2569" s="77"/>
      <c r="MXH2569" s="77"/>
      <c r="MXI2569" s="77"/>
      <c r="MXJ2569" s="77"/>
      <c r="MXK2569" s="77"/>
      <c r="MXL2569" s="77"/>
      <c r="MXM2569" s="77"/>
      <c r="MXN2569" s="77"/>
      <c r="MXO2569" s="77"/>
      <c r="MXP2569" s="77"/>
      <c r="MXQ2569" s="77"/>
      <c r="MXR2569" s="77"/>
      <c r="MXS2569" s="77"/>
      <c r="MXT2569" s="77"/>
      <c r="MXU2569" s="77"/>
      <c r="MXV2569" s="77"/>
      <c r="MXW2569" s="77"/>
      <c r="MXX2569" s="77"/>
      <c r="MXY2569" s="77"/>
      <c r="MXZ2569" s="77"/>
      <c r="MYA2569" s="77"/>
      <c r="MYB2569" s="77"/>
      <c r="MYC2569" s="77"/>
      <c r="MYD2569" s="77"/>
      <c r="MYE2569" s="77"/>
      <c r="MYF2569" s="77"/>
      <c r="MYG2569" s="77"/>
      <c r="MYH2569" s="77"/>
      <c r="MYI2569" s="77"/>
      <c r="MYJ2569" s="77"/>
      <c r="MYK2569" s="77"/>
      <c r="MYL2569" s="77"/>
      <c r="MYM2569" s="77"/>
      <c r="MYN2569" s="77"/>
      <c r="MYO2569" s="77"/>
      <c r="MYP2569" s="77"/>
      <c r="MYQ2569" s="77"/>
      <c r="MYR2569" s="77"/>
      <c r="MYS2569" s="77"/>
      <c r="MYT2569" s="77"/>
      <c r="MYU2569" s="77"/>
      <c r="MYV2569" s="77"/>
      <c r="MYW2569" s="77"/>
      <c r="MYX2569" s="77"/>
      <c r="MYY2569" s="77"/>
      <c r="MYZ2569" s="77"/>
      <c r="MZA2569" s="77"/>
      <c r="MZB2569" s="77"/>
      <c r="MZC2569" s="77"/>
      <c r="MZD2569" s="77"/>
      <c r="MZE2569" s="77"/>
      <c r="MZF2569" s="77"/>
      <c r="MZG2569" s="77"/>
      <c r="MZH2569" s="77"/>
      <c r="MZI2569" s="77"/>
      <c r="MZJ2569" s="77"/>
      <c r="MZK2569" s="77"/>
      <c r="MZL2569" s="77"/>
      <c r="MZM2569" s="77"/>
      <c r="MZN2569" s="77"/>
      <c r="MZO2569" s="77"/>
      <c r="MZP2569" s="77"/>
      <c r="MZQ2569" s="77"/>
      <c r="MZR2569" s="77"/>
      <c r="MZS2569" s="77"/>
      <c r="MZT2569" s="77"/>
      <c r="MZU2569" s="77"/>
      <c r="MZV2569" s="77"/>
      <c r="MZW2569" s="77"/>
      <c r="MZX2569" s="77"/>
      <c r="MZY2569" s="77"/>
      <c r="MZZ2569" s="77"/>
      <c r="NAA2569" s="77"/>
      <c r="NAB2569" s="77"/>
      <c r="NAC2569" s="77"/>
      <c r="NAD2569" s="77"/>
      <c r="NAE2569" s="77"/>
      <c r="NAF2569" s="77"/>
      <c r="NAG2569" s="77"/>
      <c r="NAH2569" s="77"/>
      <c r="NAI2569" s="77"/>
      <c r="NAJ2569" s="77"/>
      <c r="NAK2569" s="77"/>
      <c r="NAL2569" s="77"/>
      <c r="NAM2569" s="77"/>
      <c r="NAN2569" s="77"/>
      <c r="NAO2569" s="77"/>
      <c r="NAP2569" s="77"/>
      <c r="NAQ2569" s="77"/>
      <c r="NAR2569" s="77"/>
      <c r="NAS2569" s="77"/>
      <c r="NAT2569" s="77"/>
      <c r="NAU2569" s="77"/>
      <c r="NAV2569" s="77"/>
      <c r="NAW2569" s="77"/>
      <c r="NAX2569" s="77"/>
      <c r="NAY2569" s="77"/>
      <c r="NAZ2569" s="77"/>
      <c r="NBA2569" s="77"/>
      <c r="NBB2569" s="77"/>
      <c r="NBC2569" s="77"/>
      <c r="NBD2569" s="77"/>
      <c r="NBE2569" s="77"/>
      <c r="NBF2569" s="77"/>
      <c r="NBG2569" s="77"/>
      <c r="NBH2569" s="77"/>
      <c r="NBI2569" s="77"/>
      <c r="NBJ2569" s="77"/>
      <c r="NBK2569" s="77"/>
      <c r="NBL2569" s="77"/>
      <c r="NBM2569" s="77"/>
      <c r="NBN2569" s="77"/>
      <c r="NBO2569" s="77"/>
      <c r="NBP2569" s="77"/>
      <c r="NBQ2569" s="77"/>
      <c r="NBR2569" s="77"/>
      <c r="NBS2569" s="77"/>
      <c r="NBT2569" s="77"/>
      <c r="NBU2569" s="77"/>
      <c r="NBV2569" s="77"/>
      <c r="NBW2569" s="77"/>
      <c r="NBX2569" s="77"/>
      <c r="NBY2569" s="77"/>
      <c r="NBZ2569" s="77"/>
      <c r="NCA2569" s="77"/>
      <c r="NCB2569" s="77"/>
      <c r="NCC2569" s="77"/>
      <c r="NCD2569" s="77"/>
      <c r="NCE2569" s="77"/>
      <c r="NCF2569" s="77"/>
      <c r="NCG2569" s="77"/>
      <c r="NCH2569" s="77"/>
      <c r="NCI2569" s="77"/>
      <c r="NCJ2569" s="77"/>
      <c r="NCK2569" s="77"/>
      <c r="NCL2569" s="77"/>
      <c r="NCM2569" s="77"/>
      <c r="NCN2569" s="77"/>
      <c r="NCO2569" s="77"/>
      <c r="NCP2569" s="77"/>
      <c r="NCQ2569" s="77"/>
      <c r="NCR2569" s="77"/>
      <c r="NCS2569" s="77"/>
      <c r="NCT2569" s="77"/>
      <c r="NCU2569" s="77"/>
      <c r="NCV2569" s="77"/>
      <c r="NCW2569" s="77"/>
      <c r="NCX2569" s="77"/>
      <c r="NCY2569" s="77"/>
      <c r="NCZ2569" s="77"/>
      <c r="NDA2569" s="77"/>
      <c r="NDB2569" s="77"/>
      <c r="NDC2569" s="77"/>
      <c r="NDD2569" s="77"/>
      <c r="NDE2569" s="77"/>
      <c r="NDF2569" s="77"/>
      <c r="NDG2569" s="77"/>
      <c r="NDH2569" s="77"/>
      <c r="NDI2569" s="77"/>
      <c r="NDJ2569" s="77"/>
      <c r="NDK2569" s="77"/>
      <c r="NDL2569" s="77"/>
      <c r="NDM2569" s="77"/>
      <c r="NDN2569" s="77"/>
      <c r="NDO2569" s="77"/>
      <c r="NDP2569" s="77"/>
      <c r="NDQ2569" s="77"/>
      <c r="NDR2569" s="77"/>
      <c r="NDS2569" s="77"/>
      <c r="NDT2569" s="77"/>
      <c r="NDU2569" s="77"/>
      <c r="NDV2569" s="77"/>
      <c r="NDW2569" s="77"/>
      <c r="NDX2569" s="77"/>
      <c r="NDY2569" s="77"/>
      <c r="NDZ2569" s="77"/>
      <c r="NEA2569" s="77"/>
      <c r="NEB2569" s="77"/>
      <c r="NEC2569" s="77"/>
      <c r="NED2569" s="77"/>
      <c r="NEE2569" s="77"/>
      <c r="NEF2569" s="77"/>
      <c r="NEG2569" s="77"/>
      <c r="NEH2569" s="77"/>
      <c r="NEI2569" s="77"/>
      <c r="NEJ2569" s="77"/>
      <c r="NEK2569" s="77"/>
      <c r="NEL2569" s="77"/>
      <c r="NEM2569" s="77"/>
      <c r="NEN2569" s="77"/>
      <c r="NEO2569" s="77"/>
      <c r="NEP2569" s="77"/>
      <c r="NEQ2569" s="77"/>
      <c r="NER2569" s="77"/>
      <c r="NES2569" s="77"/>
      <c r="NET2569" s="77"/>
      <c r="NEU2569" s="77"/>
      <c r="NEV2569" s="77"/>
      <c r="NEW2569" s="77"/>
      <c r="NEX2569" s="77"/>
      <c r="NEY2569" s="77"/>
      <c r="NEZ2569" s="77"/>
      <c r="NFA2569" s="77"/>
      <c r="NFB2569" s="77"/>
      <c r="NFC2569" s="77"/>
      <c r="NFD2569" s="77"/>
      <c r="NFE2569" s="77"/>
      <c r="NFF2569" s="77"/>
      <c r="NFG2569" s="77"/>
      <c r="NFH2569" s="77"/>
      <c r="NFI2569" s="77"/>
      <c r="NFJ2569" s="77"/>
      <c r="NFK2569" s="77"/>
      <c r="NFL2569" s="77"/>
      <c r="NFM2569" s="77"/>
      <c r="NFN2569" s="77"/>
      <c r="NFO2569" s="77"/>
      <c r="NFP2569" s="77"/>
      <c r="NFQ2569" s="77"/>
      <c r="NFR2569" s="77"/>
      <c r="NFS2569" s="77"/>
      <c r="NFT2569" s="77"/>
      <c r="NFU2569" s="77"/>
      <c r="NFV2569" s="77"/>
      <c r="NFW2569" s="77"/>
      <c r="NFX2569" s="77"/>
      <c r="NFY2569" s="77"/>
      <c r="NFZ2569" s="77"/>
      <c r="NGA2569" s="77"/>
      <c r="NGB2569" s="77"/>
      <c r="NGC2569" s="77"/>
      <c r="NGD2569" s="77"/>
      <c r="NGE2569" s="77"/>
      <c r="NGF2569" s="77"/>
      <c r="NGG2569" s="77"/>
      <c r="NGH2569" s="77"/>
      <c r="NGI2569" s="77"/>
      <c r="NGJ2569" s="77"/>
      <c r="NGK2569" s="77"/>
      <c r="NGL2569" s="77"/>
      <c r="NGM2569" s="77"/>
      <c r="NGN2569" s="77"/>
      <c r="NGO2569" s="77"/>
      <c r="NGP2569" s="77"/>
      <c r="NGQ2569" s="77"/>
      <c r="NGR2569" s="77"/>
      <c r="NGS2569" s="77"/>
      <c r="NGT2569" s="77"/>
      <c r="NGU2569" s="77"/>
      <c r="NGV2569" s="77"/>
      <c r="NGW2569" s="77"/>
      <c r="NGX2569" s="77"/>
      <c r="NGY2569" s="77"/>
      <c r="NGZ2569" s="77"/>
      <c r="NHA2569" s="77"/>
      <c r="NHB2569" s="77"/>
      <c r="NHC2569" s="77"/>
      <c r="NHD2569" s="77"/>
      <c r="NHE2569" s="77"/>
      <c r="NHF2569" s="77"/>
      <c r="NHG2569" s="77"/>
      <c r="NHH2569" s="77"/>
      <c r="NHI2569" s="77"/>
      <c r="NHJ2569" s="77"/>
      <c r="NHK2569" s="77"/>
      <c r="NHL2569" s="77"/>
      <c r="NHM2569" s="77"/>
      <c r="NHN2569" s="77"/>
      <c r="NHO2569" s="77"/>
      <c r="NHP2569" s="77"/>
      <c r="NHQ2569" s="77"/>
      <c r="NHR2569" s="77"/>
      <c r="NHS2569" s="77"/>
      <c r="NHT2569" s="77"/>
      <c r="NHU2569" s="77"/>
      <c r="NHV2569" s="77"/>
      <c r="NHW2569" s="77"/>
      <c r="NHX2569" s="77"/>
      <c r="NHY2569" s="77"/>
      <c r="NHZ2569" s="77"/>
      <c r="NIA2569" s="77"/>
      <c r="NIB2569" s="77"/>
      <c r="NIC2569" s="77"/>
      <c r="NID2569" s="77"/>
      <c r="NIE2569" s="77"/>
      <c r="NIF2569" s="77"/>
      <c r="NIG2569" s="77"/>
      <c r="NIH2569" s="77"/>
      <c r="NII2569" s="77"/>
      <c r="NIJ2569" s="77"/>
      <c r="NIK2569" s="77"/>
      <c r="NIL2569" s="77"/>
      <c r="NIM2569" s="77"/>
      <c r="NIN2569" s="77"/>
      <c r="NIO2569" s="77"/>
      <c r="NIP2569" s="77"/>
      <c r="NIQ2569" s="77"/>
      <c r="NIR2569" s="77"/>
      <c r="NIS2569" s="77"/>
      <c r="NIT2569" s="77"/>
      <c r="NIU2569" s="77"/>
      <c r="NIV2569" s="77"/>
      <c r="NIW2569" s="77"/>
      <c r="NIX2569" s="77"/>
      <c r="NIY2569" s="77"/>
      <c r="NIZ2569" s="77"/>
      <c r="NJA2569" s="77"/>
      <c r="NJB2569" s="77"/>
      <c r="NJC2569" s="77"/>
      <c r="NJD2569" s="77"/>
      <c r="NJE2569" s="77"/>
      <c r="NJF2569" s="77"/>
      <c r="NJG2569" s="77"/>
      <c r="NJH2569" s="77"/>
      <c r="NJI2569" s="77"/>
      <c r="NJJ2569" s="77"/>
      <c r="NJK2569" s="77"/>
      <c r="NJL2569" s="77"/>
      <c r="NJM2569" s="77"/>
      <c r="NJN2569" s="77"/>
      <c r="NJO2569" s="77"/>
      <c r="NJP2569" s="77"/>
      <c r="NJQ2569" s="77"/>
      <c r="NJR2569" s="77"/>
      <c r="NJS2569" s="77"/>
      <c r="NJT2569" s="77"/>
      <c r="NJU2569" s="77"/>
      <c r="NJV2569" s="77"/>
      <c r="NJW2569" s="77"/>
      <c r="NJX2569" s="77"/>
      <c r="NJY2569" s="77"/>
      <c r="NJZ2569" s="77"/>
      <c r="NKA2569" s="77"/>
      <c r="NKB2569" s="77"/>
      <c r="NKC2569" s="77"/>
      <c r="NKD2569" s="77"/>
      <c r="NKE2569" s="77"/>
      <c r="NKF2569" s="77"/>
      <c r="NKG2569" s="77"/>
      <c r="NKH2569" s="77"/>
      <c r="NKI2569" s="77"/>
      <c r="NKJ2569" s="77"/>
      <c r="NKK2569" s="77"/>
      <c r="NKL2569" s="77"/>
      <c r="NKM2569" s="77"/>
      <c r="NKN2569" s="77"/>
      <c r="NKO2569" s="77"/>
      <c r="NKP2569" s="77"/>
      <c r="NKQ2569" s="77"/>
      <c r="NKR2569" s="77"/>
      <c r="NKS2569" s="77"/>
      <c r="NKT2569" s="77"/>
      <c r="NKU2569" s="77"/>
      <c r="NKV2569" s="77"/>
      <c r="NKW2569" s="77"/>
      <c r="NKX2569" s="77"/>
      <c r="NKY2569" s="77"/>
      <c r="NKZ2569" s="77"/>
      <c r="NLA2569" s="77"/>
      <c r="NLB2569" s="77"/>
      <c r="NLC2569" s="77"/>
      <c r="NLD2569" s="77"/>
      <c r="NLE2569" s="77"/>
      <c r="NLF2569" s="77"/>
      <c r="NLG2569" s="77"/>
      <c r="NLH2569" s="77"/>
      <c r="NLI2569" s="77"/>
      <c r="NLJ2569" s="77"/>
      <c r="NLK2569" s="77"/>
      <c r="NLL2569" s="77"/>
      <c r="NLM2569" s="77"/>
      <c r="NLN2569" s="77"/>
      <c r="NLO2569" s="77"/>
      <c r="NLP2569" s="77"/>
      <c r="NLQ2569" s="77"/>
      <c r="NLR2569" s="77"/>
      <c r="NLS2569" s="77"/>
      <c r="NLT2569" s="77"/>
      <c r="NLU2569" s="77"/>
      <c r="NLV2569" s="77"/>
      <c r="NLW2569" s="77"/>
      <c r="NLX2569" s="77"/>
      <c r="NLY2569" s="77"/>
      <c r="NLZ2569" s="77"/>
      <c r="NMA2569" s="77"/>
      <c r="NMB2569" s="77"/>
      <c r="NMC2569" s="77"/>
      <c r="NMD2569" s="77"/>
      <c r="NME2569" s="77"/>
      <c r="NMF2569" s="77"/>
      <c r="NMG2569" s="77"/>
      <c r="NMH2569" s="77"/>
      <c r="NMI2569" s="77"/>
      <c r="NMJ2569" s="77"/>
      <c r="NMK2569" s="77"/>
      <c r="NML2569" s="77"/>
      <c r="NMM2569" s="77"/>
      <c r="NMN2569" s="77"/>
      <c r="NMO2569" s="77"/>
      <c r="NMP2569" s="77"/>
      <c r="NMQ2569" s="77"/>
      <c r="NMR2569" s="77"/>
      <c r="NMS2569" s="77"/>
      <c r="NMT2569" s="77"/>
      <c r="NMU2569" s="77"/>
      <c r="NMV2569" s="77"/>
      <c r="NMW2569" s="77"/>
      <c r="NMX2569" s="77"/>
      <c r="NMY2569" s="77"/>
      <c r="NMZ2569" s="77"/>
      <c r="NNA2569" s="77"/>
      <c r="NNB2569" s="77"/>
      <c r="NNC2569" s="77"/>
      <c r="NND2569" s="77"/>
      <c r="NNE2569" s="77"/>
      <c r="NNF2569" s="77"/>
      <c r="NNG2569" s="77"/>
      <c r="NNH2569" s="77"/>
      <c r="NNI2569" s="77"/>
      <c r="NNJ2569" s="77"/>
      <c r="NNK2569" s="77"/>
      <c r="NNL2569" s="77"/>
      <c r="NNM2569" s="77"/>
      <c r="NNN2569" s="77"/>
      <c r="NNO2569" s="77"/>
      <c r="NNP2569" s="77"/>
      <c r="NNQ2569" s="77"/>
      <c r="NNR2569" s="77"/>
      <c r="NNS2569" s="77"/>
      <c r="NNT2569" s="77"/>
      <c r="NNU2569" s="77"/>
      <c r="NNV2569" s="77"/>
      <c r="NNW2569" s="77"/>
      <c r="NNX2569" s="77"/>
      <c r="NNY2569" s="77"/>
      <c r="NNZ2569" s="77"/>
      <c r="NOA2569" s="77"/>
      <c r="NOB2569" s="77"/>
      <c r="NOC2569" s="77"/>
      <c r="NOD2569" s="77"/>
      <c r="NOE2569" s="77"/>
      <c r="NOF2569" s="77"/>
      <c r="NOG2569" s="77"/>
      <c r="NOH2569" s="77"/>
      <c r="NOI2569" s="77"/>
      <c r="NOJ2569" s="77"/>
      <c r="NOK2569" s="77"/>
      <c r="NOL2569" s="77"/>
      <c r="NOM2569" s="77"/>
      <c r="NON2569" s="77"/>
      <c r="NOO2569" s="77"/>
      <c r="NOP2569" s="77"/>
      <c r="NOQ2569" s="77"/>
      <c r="NOR2569" s="77"/>
      <c r="NOS2569" s="77"/>
      <c r="NOT2569" s="77"/>
      <c r="NOU2569" s="77"/>
      <c r="NOV2569" s="77"/>
      <c r="NOW2569" s="77"/>
      <c r="NOX2569" s="77"/>
      <c r="NOY2569" s="77"/>
      <c r="NOZ2569" s="77"/>
      <c r="NPA2569" s="77"/>
      <c r="NPB2569" s="77"/>
      <c r="NPC2569" s="77"/>
      <c r="NPD2569" s="77"/>
      <c r="NPE2569" s="77"/>
      <c r="NPF2569" s="77"/>
      <c r="NPG2569" s="77"/>
      <c r="NPH2569" s="77"/>
      <c r="NPI2569" s="77"/>
      <c r="NPJ2569" s="77"/>
      <c r="NPK2569" s="77"/>
      <c r="NPL2569" s="77"/>
      <c r="NPM2569" s="77"/>
      <c r="NPN2569" s="77"/>
      <c r="NPO2569" s="77"/>
      <c r="NPP2569" s="77"/>
      <c r="NPQ2569" s="77"/>
      <c r="NPR2569" s="77"/>
      <c r="NPS2569" s="77"/>
      <c r="NPT2569" s="77"/>
      <c r="NPU2569" s="77"/>
      <c r="NPV2569" s="77"/>
      <c r="NPW2569" s="77"/>
      <c r="NPX2569" s="77"/>
      <c r="NPY2569" s="77"/>
      <c r="NPZ2569" s="77"/>
      <c r="NQA2569" s="77"/>
      <c r="NQB2569" s="77"/>
      <c r="NQC2569" s="77"/>
      <c r="NQD2569" s="77"/>
      <c r="NQE2569" s="77"/>
      <c r="NQF2569" s="77"/>
      <c r="NQG2569" s="77"/>
      <c r="NQH2569" s="77"/>
      <c r="NQI2569" s="77"/>
      <c r="NQJ2569" s="77"/>
      <c r="NQK2569" s="77"/>
      <c r="NQL2569" s="77"/>
      <c r="NQM2569" s="77"/>
      <c r="NQN2569" s="77"/>
      <c r="NQO2569" s="77"/>
      <c r="NQP2569" s="77"/>
      <c r="NQQ2569" s="77"/>
      <c r="NQR2569" s="77"/>
      <c r="NQS2569" s="77"/>
      <c r="NQT2569" s="77"/>
      <c r="NQU2569" s="77"/>
      <c r="NQV2569" s="77"/>
      <c r="NQW2569" s="77"/>
      <c r="NQX2569" s="77"/>
      <c r="NQY2569" s="77"/>
      <c r="NQZ2569" s="77"/>
      <c r="NRA2569" s="77"/>
      <c r="NRB2569" s="77"/>
      <c r="NRC2569" s="77"/>
      <c r="NRD2569" s="77"/>
      <c r="NRE2569" s="77"/>
      <c r="NRF2569" s="77"/>
      <c r="NRG2569" s="77"/>
      <c r="NRH2569" s="77"/>
      <c r="NRI2569" s="77"/>
      <c r="NRJ2569" s="77"/>
      <c r="NRK2569" s="77"/>
      <c r="NRL2569" s="77"/>
      <c r="NRM2569" s="77"/>
      <c r="NRN2569" s="77"/>
      <c r="NRO2569" s="77"/>
      <c r="NRP2569" s="77"/>
      <c r="NRQ2569" s="77"/>
      <c r="NRR2569" s="77"/>
      <c r="NRS2569" s="77"/>
      <c r="NRT2569" s="77"/>
      <c r="NRU2569" s="77"/>
      <c r="NRV2569" s="77"/>
      <c r="NRW2569" s="77"/>
      <c r="NRX2569" s="77"/>
      <c r="NRY2569" s="77"/>
      <c r="NRZ2569" s="77"/>
      <c r="NSA2569" s="77"/>
      <c r="NSB2569" s="77"/>
      <c r="NSC2569" s="77"/>
      <c r="NSD2569" s="77"/>
      <c r="NSE2569" s="77"/>
      <c r="NSF2569" s="77"/>
      <c r="NSG2569" s="77"/>
      <c r="NSH2569" s="77"/>
      <c r="NSI2569" s="77"/>
      <c r="NSJ2569" s="77"/>
      <c r="NSK2569" s="77"/>
      <c r="NSL2569" s="77"/>
      <c r="NSM2569" s="77"/>
      <c r="NSN2569" s="77"/>
      <c r="NSO2569" s="77"/>
      <c r="NSP2569" s="77"/>
      <c r="NSQ2569" s="77"/>
      <c r="NSR2569" s="77"/>
      <c r="NSS2569" s="77"/>
      <c r="NST2569" s="77"/>
      <c r="NSU2569" s="77"/>
      <c r="NSV2569" s="77"/>
      <c r="NSW2569" s="77"/>
      <c r="NSX2569" s="77"/>
      <c r="NSY2569" s="77"/>
      <c r="NSZ2569" s="77"/>
      <c r="NTA2569" s="77"/>
      <c r="NTB2569" s="77"/>
      <c r="NTC2569" s="77"/>
      <c r="NTD2569" s="77"/>
      <c r="NTE2569" s="77"/>
      <c r="NTF2569" s="77"/>
      <c r="NTG2569" s="77"/>
      <c r="NTH2569" s="77"/>
      <c r="NTI2569" s="77"/>
      <c r="NTJ2569" s="77"/>
      <c r="NTK2569" s="77"/>
      <c r="NTL2569" s="77"/>
      <c r="NTM2569" s="77"/>
      <c r="NTN2569" s="77"/>
      <c r="NTO2569" s="77"/>
      <c r="NTP2569" s="77"/>
      <c r="NTQ2569" s="77"/>
      <c r="NTR2569" s="77"/>
      <c r="NTS2569" s="77"/>
      <c r="NTT2569" s="77"/>
      <c r="NTU2569" s="77"/>
      <c r="NTV2569" s="77"/>
      <c r="NTW2569" s="77"/>
      <c r="NTX2569" s="77"/>
      <c r="NTY2569" s="77"/>
      <c r="NTZ2569" s="77"/>
      <c r="NUA2569" s="77"/>
      <c r="NUB2569" s="77"/>
      <c r="NUC2569" s="77"/>
      <c r="NUD2569" s="77"/>
      <c r="NUE2569" s="77"/>
      <c r="NUF2569" s="77"/>
      <c r="NUG2569" s="77"/>
      <c r="NUH2569" s="77"/>
      <c r="NUI2569" s="77"/>
      <c r="NUJ2569" s="77"/>
      <c r="NUK2569" s="77"/>
      <c r="NUL2569" s="77"/>
      <c r="NUM2569" s="77"/>
      <c r="NUN2569" s="77"/>
      <c r="NUO2569" s="77"/>
      <c r="NUP2569" s="77"/>
      <c r="NUQ2569" s="77"/>
      <c r="NUR2569" s="77"/>
      <c r="NUS2569" s="77"/>
      <c r="NUT2569" s="77"/>
      <c r="NUU2569" s="77"/>
      <c r="NUV2569" s="77"/>
      <c r="NUW2569" s="77"/>
      <c r="NUX2569" s="77"/>
      <c r="NUY2569" s="77"/>
      <c r="NUZ2569" s="77"/>
      <c r="NVA2569" s="77"/>
      <c r="NVB2569" s="77"/>
      <c r="NVC2569" s="77"/>
      <c r="NVD2569" s="77"/>
      <c r="NVE2569" s="77"/>
      <c r="NVF2569" s="77"/>
      <c r="NVG2569" s="77"/>
      <c r="NVH2569" s="77"/>
      <c r="NVI2569" s="77"/>
      <c r="NVJ2569" s="77"/>
      <c r="NVK2569" s="77"/>
      <c r="NVL2569" s="77"/>
      <c r="NVM2569" s="77"/>
      <c r="NVN2569" s="77"/>
      <c r="NVO2569" s="77"/>
      <c r="NVP2569" s="77"/>
      <c r="NVQ2569" s="77"/>
      <c r="NVR2569" s="77"/>
      <c r="NVS2569" s="77"/>
      <c r="NVT2569" s="77"/>
      <c r="NVU2569" s="77"/>
      <c r="NVV2569" s="77"/>
      <c r="NVW2569" s="77"/>
      <c r="NVX2569" s="77"/>
      <c r="NVY2569" s="77"/>
      <c r="NVZ2569" s="77"/>
      <c r="NWA2569" s="77"/>
      <c r="NWB2569" s="77"/>
      <c r="NWC2569" s="77"/>
      <c r="NWD2569" s="77"/>
      <c r="NWE2569" s="77"/>
      <c r="NWF2569" s="77"/>
      <c r="NWG2569" s="77"/>
      <c r="NWH2569" s="77"/>
      <c r="NWI2569" s="77"/>
      <c r="NWJ2569" s="77"/>
      <c r="NWK2569" s="77"/>
      <c r="NWL2569" s="77"/>
      <c r="NWM2569" s="77"/>
      <c r="NWN2569" s="77"/>
      <c r="NWO2569" s="77"/>
      <c r="NWP2569" s="77"/>
      <c r="NWQ2569" s="77"/>
      <c r="NWR2569" s="77"/>
      <c r="NWS2569" s="77"/>
      <c r="NWT2569" s="77"/>
      <c r="NWU2569" s="77"/>
      <c r="NWV2569" s="77"/>
      <c r="NWW2569" s="77"/>
      <c r="NWX2569" s="77"/>
      <c r="NWY2569" s="77"/>
      <c r="NWZ2569" s="77"/>
      <c r="NXA2569" s="77"/>
      <c r="NXB2569" s="77"/>
      <c r="NXC2569" s="77"/>
      <c r="NXD2569" s="77"/>
      <c r="NXE2569" s="77"/>
      <c r="NXF2569" s="77"/>
      <c r="NXG2569" s="77"/>
      <c r="NXH2569" s="77"/>
      <c r="NXI2569" s="77"/>
      <c r="NXJ2569" s="77"/>
      <c r="NXK2569" s="77"/>
      <c r="NXL2569" s="77"/>
      <c r="NXM2569" s="77"/>
      <c r="NXN2569" s="77"/>
      <c r="NXO2569" s="77"/>
      <c r="NXP2569" s="77"/>
      <c r="NXQ2569" s="77"/>
      <c r="NXR2569" s="77"/>
      <c r="NXS2569" s="77"/>
      <c r="NXT2569" s="77"/>
      <c r="NXU2569" s="77"/>
      <c r="NXV2569" s="77"/>
      <c r="NXW2569" s="77"/>
      <c r="NXX2569" s="77"/>
      <c r="NXY2569" s="77"/>
      <c r="NXZ2569" s="77"/>
      <c r="NYA2569" s="77"/>
      <c r="NYB2569" s="77"/>
      <c r="NYC2569" s="77"/>
      <c r="NYD2569" s="77"/>
      <c r="NYE2569" s="77"/>
      <c r="NYF2569" s="77"/>
      <c r="NYG2569" s="77"/>
      <c r="NYH2569" s="77"/>
      <c r="NYI2569" s="77"/>
      <c r="NYJ2569" s="77"/>
      <c r="NYK2569" s="77"/>
      <c r="NYL2569" s="77"/>
      <c r="NYM2569" s="77"/>
      <c r="NYN2569" s="77"/>
      <c r="NYO2569" s="77"/>
      <c r="NYP2569" s="77"/>
      <c r="NYQ2569" s="77"/>
      <c r="NYR2569" s="77"/>
      <c r="NYS2569" s="77"/>
      <c r="NYT2569" s="77"/>
      <c r="NYU2569" s="77"/>
      <c r="NYV2569" s="77"/>
      <c r="NYW2569" s="77"/>
      <c r="NYX2569" s="77"/>
      <c r="NYY2569" s="77"/>
      <c r="NYZ2569" s="77"/>
      <c r="NZA2569" s="77"/>
      <c r="NZB2569" s="77"/>
      <c r="NZC2569" s="77"/>
      <c r="NZD2569" s="77"/>
      <c r="NZE2569" s="77"/>
      <c r="NZF2569" s="77"/>
      <c r="NZG2569" s="77"/>
      <c r="NZH2569" s="77"/>
      <c r="NZI2569" s="77"/>
      <c r="NZJ2569" s="77"/>
      <c r="NZK2569" s="77"/>
      <c r="NZL2569" s="77"/>
      <c r="NZM2569" s="77"/>
      <c r="NZN2569" s="77"/>
      <c r="NZO2569" s="77"/>
      <c r="NZP2569" s="77"/>
      <c r="NZQ2569" s="77"/>
      <c r="NZR2569" s="77"/>
      <c r="NZS2569" s="77"/>
      <c r="NZT2569" s="77"/>
      <c r="NZU2569" s="77"/>
      <c r="NZV2569" s="77"/>
      <c r="NZW2569" s="77"/>
      <c r="NZX2569" s="77"/>
      <c r="NZY2569" s="77"/>
      <c r="NZZ2569" s="77"/>
      <c r="OAA2569" s="77"/>
      <c r="OAB2569" s="77"/>
      <c r="OAC2569" s="77"/>
      <c r="OAD2569" s="77"/>
      <c r="OAE2569" s="77"/>
      <c r="OAF2569" s="77"/>
      <c r="OAG2569" s="77"/>
      <c r="OAH2569" s="77"/>
      <c r="OAI2569" s="77"/>
      <c r="OAJ2569" s="77"/>
      <c r="OAK2569" s="77"/>
      <c r="OAL2569" s="77"/>
      <c r="OAM2569" s="77"/>
      <c r="OAN2569" s="77"/>
      <c r="OAO2569" s="77"/>
      <c r="OAP2569" s="77"/>
      <c r="OAQ2569" s="77"/>
      <c r="OAR2569" s="77"/>
      <c r="OAS2569" s="77"/>
      <c r="OAT2569" s="77"/>
      <c r="OAU2569" s="77"/>
      <c r="OAV2569" s="77"/>
      <c r="OAW2569" s="77"/>
      <c r="OAX2569" s="77"/>
      <c r="OAY2569" s="77"/>
      <c r="OAZ2569" s="77"/>
      <c r="OBA2569" s="77"/>
      <c r="OBB2569" s="77"/>
      <c r="OBC2569" s="77"/>
      <c r="OBD2569" s="77"/>
      <c r="OBE2569" s="77"/>
      <c r="OBF2569" s="77"/>
      <c r="OBG2569" s="77"/>
      <c r="OBH2569" s="77"/>
      <c r="OBI2569" s="77"/>
      <c r="OBJ2569" s="77"/>
      <c r="OBK2569" s="77"/>
      <c r="OBL2569" s="77"/>
      <c r="OBM2569" s="77"/>
      <c r="OBN2569" s="77"/>
      <c r="OBO2569" s="77"/>
      <c r="OBP2569" s="77"/>
      <c r="OBQ2569" s="77"/>
      <c r="OBR2569" s="77"/>
      <c r="OBS2569" s="77"/>
      <c r="OBT2569" s="77"/>
      <c r="OBU2569" s="77"/>
      <c r="OBV2569" s="77"/>
      <c r="OBW2569" s="77"/>
      <c r="OBX2569" s="77"/>
      <c r="OBY2569" s="77"/>
      <c r="OBZ2569" s="77"/>
      <c r="OCA2569" s="77"/>
      <c r="OCB2569" s="77"/>
      <c r="OCC2569" s="77"/>
      <c r="OCD2569" s="77"/>
      <c r="OCE2569" s="77"/>
      <c r="OCF2569" s="77"/>
      <c r="OCG2569" s="77"/>
      <c r="OCH2569" s="77"/>
      <c r="OCI2569" s="77"/>
      <c r="OCJ2569" s="77"/>
      <c r="OCK2569" s="77"/>
      <c r="OCL2569" s="77"/>
      <c r="OCM2569" s="77"/>
      <c r="OCN2569" s="77"/>
      <c r="OCO2569" s="77"/>
      <c r="OCP2569" s="77"/>
      <c r="OCQ2569" s="77"/>
      <c r="OCR2569" s="77"/>
      <c r="OCS2569" s="77"/>
      <c r="OCT2569" s="77"/>
      <c r="OCU2569" s="77"/>
      <c r="OCV2569" s="77"/>
      <c r="OCW2569" s="77"/>
      <c r="OCX2569" s="77"/>
      <c r="OCY2569" s="77"/>
      <c r="OCZ2569" s="77"/>
      <c r="ODA2569" s="77"/>
      <c r="ODB2569" s="77"/>
      <c r="ODC2569" s="77"/>
      <c r="ODD2569" s="77"/>
      <c r="ODE2569" s="77"/>
      <c r="ODF2569" s="77"/>
      <c r="ODG2569" s="77"/>
      <c r="ODH2569" s="77"/>
      <c r="ODI2569" s="77"/>
      <c r="ODJ2569" s="77"/>
      <c r="ODK2569" s="77"/>
      <c r="ODL2569" s="77"/>
      <c r="ODM2569" s="77"/>
      <c r="ODN2569" s="77"/>
      <c r="ODO2569" s="77"/>
      <c r="ODP2569" s="77"/>
      <c r="ODQ2569" s="77"/>
      <c r="ODR2569" s="77"/>
      <c r="ODS2569" s="77"/>
      <c r="ODT2569" s="77"/>
      <c r="ODU2569" s="77"/>
      <c r="ODV2569" s="77"/>
      <c r="ODW2569" s="77"/>
      <c r="ODX2569" s="77"/>
      <c r="ODY2569" s="77"/>
      <c r="ODZ2569" s="77"/>
      <c r="OEA2569" s="77"/>
      <c r="OEB2569" s="77"/>
      <c r="OEC2569" s="77"/>
      <c r="OED2569" s="77"/>
      <c r="OEE2569" s="77"/>
      <c r="OEF2569" s="77"/>
      <c r="OEG2569" s="77"/>
      <c r="OEH2569" s="77"/>
      <c r="OEI2569" s="77"/>
      <c r="OEJ2569" s="77"/>
      <c r="OEK2569" s="77"/>
      <c r="OEL2569" s="77"/>
      <c r="OEM2569" s="77"/>
      <c r="OEN2569" s="77"/>
      <c r="OEO2569" s="77"/>
      <c r="OEP2569" s="77"/>
      <c r="OEQ2569" s="77"/>
      <c r="OER2569" s="77"/>
      <c r="OES2569" s="77"/>
      <c r="OET2569" s="77"/>
      <c r="OEU2569" s="77"/>
      <c r="OEV2569" s="77"/>
      <c r="OEW2569" s="77"/>
      <c r="OEX2569" s="77"/>
      <c r="OEY2569" s="77"/>
      <c r="OEZ2569" s="77"/>
      <c r="OFA2569" s="77"/>
      <c r="OFB2569" s="77"/>
      <c r="OFC2569" s="77"/>
      <c r="OFD2569" s="77"/>
      <c r="OFE2569" s="77"/>
      <c r="OFF2569" s="77"/>
      <c r="OFG2569" s="77"/>
      <c r="OFH2569" s="77"/>
      <c r="OFI2569" s="77"/>
      <c r="OFJ2569" s="77"/>
      <c r="OFK2569" s="77"/>
      <c r="OFL2569" s="77"/>
      <c r="OFM2569" s="77"/>
      <c r="OFN2569" s="77"/>
      <c r="OFO2569" s="77"/>
      <c r="OFP2569" s="77"/>
      <c r="OFQ2569" s="77"/>
      <c r="OFR2569" s="77"/>
      <c r="OFS2569" s="77"/>
      <c r="OFT2569" s="77"/>
      <c r="OFU2569" s="77"/>
      <c r="OFV2569" s="77"/>
      <c r="OFW2569" s="77"/>
      <c r="OFX2569" s="77"/>
      <c r="OFY2569" s="77"/>
      <c r="OFZ2569" s="77"/>
      <c r="OGA2569" s="77"/>
      <c r="OGB2569" s="77"/>
      <c r="OGC2569" s="77"/>
      <c r="OGD2569" s="77"/>
      <c r="OGE2569" s="77"/>
      <c r="OGF2569" s="77"/>
      <c r="OGG2569" s="77"/>
      <c r="OGH2569" s="77"/>
      <c r="OGI2569" s="77"/>
      <c r="OGJ2569" s="77"/>
      <c r="OGK2569" s="77"/>
      <c r="OGL2569" s="77"/>
      <c r="OGM2569" s="77"/>
      <c r="OGN2569" s="77"/>
      <c r="OGO2569" s="77"/>
      <c r="OGP2569" s="77"/>
      <c r="OGQ2569" s="77"/>
      <c r="OGR2569" s="77"/>
      <c r="OGS2569" s="77"/>
      <c r="OGT2569" s="77"/>
      <c r="OGU2569" s="77"/>
      <c r="OGV2569" s="77"/>
      <c r="OGW2569" s="77"/>
      <c r="OGX2569" s="77"/>
      <c r="OGY2569" s="77"/>
      <c r="OGZ2569" s="77"/>
      <c r="OHA2569" s="77"/>
      <c r="OHB2569" s="77"/>
      <c r="OHC2569" s="77"/>
      <c r="OHD2569" s="77"/>
      <c r="OHE2569" s="77"/>
      <c r="OHF2569" s="77"/>
      <c r="OHG2569" s="77"/>
      <c r="OHH2569" s="77"/>
      <c r="OHI2569" s="77"/>
      <c r="OHJ2569" s="77"/>
      <c r="OHK2569" s="77"/>
      <c r="OHL2569" s="77"/>
      <c r="OHM2569" s="77"/>
      <c r="OHN2569" s="77"/>
      <c r="OHO2569" s="77"/>
      <c r="OHP2569" s="77"/>
      <c r="OHQ2569" s="77"/>
      <c r="OHR2569" s="77"/>
      <c r="OHS2569" s="77"/>
      <c r="OHT2569" s="77"/>
      <c r="OHU2569" s="77"/>
      <c r="OHV2569" s="77"/>
      <c r="OHW2569" s="77"/>
      <c r="OHX2569" s="77"/>
      <c r="OHY2569" s="77"/>
      <c r="OHZ2569" s="77"/>
      <c r="OIA2569" s="77"/>
      <c r="OIB2569" s="77"/>
      <c r="OIC2569" s="77"/>
      <c r="OID2569" s="77"/>
      <c r="OIE2569" s="77"/>
      <c r="OIF2569" s="77"/>
      <c r="OIG2569" s="77"/>
      <c r="OIH2569" s="77"/>
      <c r="OII2569" s="77"/>
      <c r="OIJ2569" s="77"/>
      <c r="OIK2569" s="77"/>
      <c r="OIL2569" s="77"/>
      <c r="OIM2569" s="77"/>
      <c r="OIN2569" s="77"/>
      <c r="OIO2569" s="77"/>
      <c r="OIP2569" s="77"/>
      <c r="OIQ2569" s="77"/>
      <c r="OIR2569" s="77"/>
      <c r="OIS2569" s="77"/>
      <c r="OIT2569" s="77"/>
      <c r="OIU2569" s="77"/>
      <c r="OIV2569" s="77"/>
      <c r="OIW2569" s="77"/>
      <c r="OIX2569" s="77"/>
      <c r="OIY2569" s="77"/>
      <c r="OIZ2569" s="77"/>
      <c r="OJA2569" s="77"/>
      <c r="OJB2569" s="77"/>
      <c r="OJC2569" s="77"/>
      <c r="OJD2569" s="77"/>
      <c r="OJE2569" s="77"/>
      <c r="OJF2569" s="77"/>
      <c r="OJG2569" s="77"/>
      <c r="OJH2569" s="77"/>
      <c r="OJI2569" s="77"/>
      <c r="OJJ2569" s="77"/>
      <c r="OJK2569" s="77"/>
      <c r="OJL2569" s="77"/>
      <c r="OJM2569" s="77"/>
      <c r="OJN2569" s="77"/>
      <c r="OJO2569" s="77"/>
      <c r="OJP2569" s="77"/>
      <c r="OJQ2569" s="77"/>
      <c r="OJR2569" s="77"/>
      <c r="OJS2569" s="77"/>
      <c r="OJT2569" s="77"/>
      <c r="OJU2569" s="77"/>
      <c r="OJV2569" s="77"/>
      <c r="OJW2569" s="77"/>
      <c r="OJX2569" s="77"/>
      <c r="OJY2569" s="77"/>
      <c r="OJZ2569" s="77"/>
      <c r="OKA2569" s="77"/>
      <c r="OKB2569" s="77"/>
      <c r="OKC2569" s="77"/>
      <c r="OKD2569" s="77"/>
      <c r="OKE2569" s="77"/>
      <c r="OKF2569" s="77"/>
      <c r="OKG2569" s="77"/>
      <c r="OKH2569" s="77"/>
      <c r="OKI2569" s="77"/>
      <c r="OKJ2569" s="77"/>
      <c r="OKK2569" s="77"/>
      <c r="OKL2569" s="77"/>
      <c r="OKM2569" s="77"/>
      <c r="OKN2569" s="77"/>
      <c r="OKO2569" s="77"/>
      <c r="OKP2569" s="77"/>
      <c r="OKQ2569" s="77"/>
      <c r="OKR2569" s="77"/>
      <c r="OKS2569" s="77"/>
      <c r="OKT2569" s="77"/>
      <c r="OKU2569" s="77"/>
      <c r="OKV2569" s="77"/>
      <c r="OKW2569" s="77"/>
      <c r="OKX2569" s="77"/>
      <c r="OKY2569" s="77"/>
      <c r="OKZ2569" s="77"/>
      <c r="OLA2569" s="77"/>
      <c r="OLB2569" s="77"/>
      <c r="OLC2569" s="77"/>
      <c r="OLD2569" s="77"/>
      <c r="OLE2569" s="77"/>
      <c r="OLF2569" s="77"/>
      <c r="OLG2569" s="77"/>
      <c r="OLH2569" s="77"/>
      <c r="OLI2569" s="77"/>
      <c r="OLJ2569" s="77"/>
      <c r="OLK2569" s="77"/>
      <c r="OLL2569" s="77"/>
      <c r="OLM2569" s="77"/>
      <c r="OLN2569" s="77"/>
      <c r="OLO2569" s="77"/>
      <c r="OLP2569" s="77"/>
      <c r="OLQ2569" s="77"/>
      <c r="OLR2569" s="77"/>
      <c r="OLS2569" s="77"/>
      <c r="OLT2569" s="77"/>
      <c r="OLU2569" s="77"/>
      <c r="OLV2569" s="77"/>
      <c r="OLW2569" s="77"/>
      <c r="OLX2569" s="77"/>
      <c r="OLY2569" s="77"/>
      <c r="OLZ2569" s="77"/>
      <c r="OMA2569" s="77"/>
      <c r="OMB2569" s="77"/>
      <c r="OMC2569" s="77"/>
      <c r="OMD2569" s="77"/>
      <c r="OME2569" s="77"/>
      <c r="OMF2569" s="77"/>
      <c r="OMG2569" s="77"/>
      <c r="OMH2569" s="77"/>
      <c r="OMI2569" s="77"/>
      <c r="OMJ2569" s="77"/>
      <c r="OMK2569" s="77"/>
      <c r="OML2569" s="77"/>
      <c r="OMM2569" s="77"/>
      <c r="OMN2569" s="77"/>
      <c r="OMO2569" s="77"/>
      <c r="OMP2569" s="77"/>
      <c r="OMQ2569" s="77"/>
      <c r="OMR2569" s="77"/>
      <c r="OMS2569" s="77"/>
      <c r="OMT2569" s="77"/>
      <c r="OMU2569" s="77"/>
      <c r="OMV2569" s="77"/>
      <c r="OMW2569" s="77"/>
      <c r="OMX2569" s="77"/>
      <c r="OMY2569" s="77"/>
      <c r="OMZ2569" s="77"/>
      <c r="ONA2569" s="77"/>
      <c r="ONB2569" s="77"/>
      <c r="ONC2569" s="77"/>
      <c r="OND2569" s="77"/>
      <c r="ONE2569" s="77"/>
      <c r="ONF2569" s="77"/>
      <c r="ONG2569" s="77"/>
      <c r="ONH2569" s="77"/>
      <c r="ONI2569" s="77"/>
      <c r="ONJ2569" s="77"/>
      <c r="ONK2569" s="77"/>
      <c r="ONL2569" s="77"/>
      <c r="ONM2569" s="77"/>
      <c r="ONN2569" s="77"/>
      <c r="ONO2569" s="77"/>
      <c r="ONP2569" s="77"/>
      <c r="ONQ2569" s="77"/>
      <c r="ONR2569" s="77"/>
      <c r="ONS2569" s="77"/>
      <c r="ONT2569" s="77"/>
      <c r="ONU2569" s="77"/>
      <c r="ONV2569" s="77"/>
      <c r="ONW2569" s="77"/>
      <c r="ONX2569" s="77"/>
      <c r="ONY2569" s="77"/>
      <c r="ONZ2569" s="77"/>
      <c r="OOA2569" s="77"/>
      <c r="OOB2569" s="77"/>
      <c r="OOC2569" s="77"/>
      <c r="OOD2569" s="77"/>
      <c r="OOE2569" s="77"/>
      <c r="OOF2569" s="77"/>
      <c r="OOG2569" s="77"/>
      <c r="OOH2569" s="77"/>
      <c r="OOI2569" s="77"/>
      <c r="OOJ2569" s="77"/>
      <c r="OOK2569" s="77"/>
      <c r="OOL2569" s="77"/>
      <c r="OOM2569" s="77"/>
      <c r="OON2569" s="77"/>
      <c r="OOO2569" s="77"/>
      <c r="OOP2569" s="77"/>
      <c r="OOQ2569" s="77"/>
      <c r="OOR2569" s="77"/>
      <c r="OOS2569" s="77"/>
      <c r="OOT2569" s="77"/>
      <c r="OOU2569" s="77"/>
      <c r="OOV2569" s="77"/>
      <c r="OOW2569" s="77"/>
      <c r="OOX2569" s="77"/>
      <c r="OOY2569" s="77"/>
      <c r="OOZ2569" s="77"/>
      <c r="OPA2569" s="77"/>
      <c r="OPB2569" s="77"/>
      <c r="OPC2569" s="77"/>
      <c r="OPD2569" s="77"/>
      <c r="OPE2569" s="77"/>
      <c r="OPF2569" s="77"/>
      <c r="OPG2569" s="77"/>
      <c r="OPH2569" s="77"/>
      <c r="OPI2569" s="77"/>
      <c r="OPJ2569" s="77"/>
      <c r="OPK2569" s="77"/>
      <c r="OPL2569" s="77"/>
      <c r="OPM2569" s="77"/>
      <c r="OPN2569" s="77"/>
      <c r="OPO2569" s="77"/>
      <c r="OPP2569" s="77"/>
      <c r="OPQ2569" s="77"/>
      <c r="OPR2569" s="77"/>
      <c r="OPS2569" s="77"/>
      <c r="OPT2569" s="77"/>
      <c r="OPU2569" s="77"/>
      <c r="OPV2569" s="77"/>
      <c r="OPW2569" s="77"/>
      <c r="OPX2569" s="77"/>
      <c r="OPY2569" s="77"/>
      <c r="OPZ2569" s="77"/>
      <c r="OQA2569" s="77"/>
      <c r="OQB2569" s="77"/>
      <c r="OQC2569" s="77"/>
      <c r="OQD2569" s="77"/>
      <c r="OQE2569" s="77"/>
      <c r="OQF2569" s="77"/>
      <c r="OQG2569" s="77"/>
      <c r="OQH2569" s="77"/>
      <c r="OQI2569" s="77"/>
      <c r="OQJ2569" s="77"/>
      <c r="OQK2569" s="77"/>
      <c r="OQL2569" s="77"/>
      <c r="OQM2569" s="77"/>
      <c r="OQN2569" s="77"/>
      <c r="OQO2569" s="77"/>
      <c r="OQP2569" s="77"/>
      <c r="OQQ2569" s="77"/>
      <c r="OQR2569" s="77"/>
      <c r="OQS2569" s="77"/>
      <c r="OQT2569" s="77"/>
      <c r="OQU2569" s="77"/>
      <c r="OQV2569" s="77"/>
      <c r="OQW2569" s="77"/>
      <c r="OQX2569" s="77"/>
      <c r="OQY2569" s="77"/>
      <c r="OQZ2569" s="77"/>
      <c r="ORA2569" s="77"/>
      <c r="ORB2569" s="77"/>
      <c r="ORC2569" s="77"/>
      <c r="ORD2569" s="77"/>
      <c r="ORE2569" s="77"/>
      <c r="ORF2569" s="77"/>
      <c r="ORG2569" s="77"/>
      <c r="ORH2569" s="77"/>
      <c r="ORI2569" s="77"/>
      <c r="ORJ2569" s="77"/>
      <c r="ORK2569" s="77"/>
      <c r="ORL2569" s="77"/>
      <c r="ORM2569" s="77"/>
      <c r="ORN2569" s="77"/>
      <c r="ORO2569" s="77"/>
      <c r="ORP2569" s="77"/>
      <c r="ORQ2569" s="77"/>
      <c r="ORR2569" s="77"/>
      <c r="ORS2569" s="77"/>
      <c r="ORT2569" s="77"/>
      <c r="ORU2569" s="77"/>
      <c r="ORV2569" s="77"/>
      <c r="ORW2569" s="77"/>
      <c r="ORX2569" s="77"/>
      <c r="ORY2569" s="77"/>
      <c r="ORZ2569" s="77"/>
      <c r="OSA2569" s="77"/>
      <c r="OSB2569" s="77"/>
      <c r="OSC2569" s="77"/>
      <c r="OSD2569" s="77"/>
      <c r="OSE2569" s="77"/>
      <c r="OSF2569" s="77"/>
      <c r="OSG2569" s="77"/>
      <c r="OSH2569" s="77"/>
      <c r="OSI2569" s="77"/>
      <c r="OSJ2569" s="77"/>
      <c r="OSK2569" s="77"/>
      <c r="OSL2569" s="77"/>
      <c r="OSM2569" s="77"/>
      <c r="OSN2569" s="77"/>
      <c r="OSO2569" s="77"/>
      <c r="OSP2569" s="77"/>
      <c r="OSQ2569" s="77"/>
      <c r="OSR2569" s="77"/>
      <c r="OSS2569" s="77"/>
      <c r="OST2569" s="77"/>
      <c r="OSU2569" s="77"/>
      <c r="OSV2569" s="77"/>
      <c r="OSW2569" s="77"/>
      <c r="OSX2569" s="77"/>
      <c r="OSY2569" s="77"/>
      <c r="OSZ2569" s="77"/>
      <c r="OTA2569" s="77"/>
      <c r="OTB2569" s="77"/>
      <c r="OTC2569" s="77"/>
      <c r="OTD2569" s="77"/>
      <c r="OTE2569" s="77"/>
      <c r="OTF2569" s="77"/>
      <c r="OTG2569" s="77"/>
      <c r="OTH2569" s="77"/>
      <c r="OTI2569" s="77"/>
      <c r="OTJ2569" s="77"/>
      <c r="OTK2569" s="77"/>
      <c r="OTL2569" s="77"/>
      <c r="OTM2569" s="77"/>
      <c r="OTN2569" s="77"/>
      <c r="OTO2569" s="77"/>
      <c r="OTP2569" s="77"/>
      <c r="OTQ2569" s="77"/>
      <c r="OTR2569" s="77"/>
      <c r="OTS2569" s="77"/>
      <c r="OTT2569" s="77"/>
      <c r="OTU2569" s="77"/>
      <c r="OTV2569" s="77"/>
      <c r="OTW2569" s="77"/>
      <c r="OTX2569" s="77"/>
      <c r="OTY2569" s="77"/>
      <c r="OTZ2569" s="77"/>
      <c r="OUA2569" s="77"/>
      <c r="OUB2569" s="77"/>
      <c r="OUC2569" s="77"/>
      <c r="OUD2569" s="77"/>
      <c r="OUE2569" s="77"/>
      <c r="OUF2569" s="77"/>
      <c r="OUG2569" s="77"/>
      <c r="OUH2569" s="77"/>
      <c r="OUI2569" s="77"/>
      <c r="OUJ2569" s="77"/>
      <c r="OUK2569" s="77"/>
      <c r="OUL2569" s="77"/>
      <c r="OUM2569" s="77"/>
      <c r="OUN2569" s="77"/>
      <c r="OUO2569" s="77"/>
      <c r="OUP2569" s="77"/>
      <c r="OUQ2569" s="77"/>
      <c r="OUR2569" s="77"/>
      <c r="OUS2569" s="77"/>
      <c r="OUT2569" s="77"/>
      <c r="OUU2569" s="77"/>
      <c r="OUV2569" s="77"/>
      <c r="OUW2569" s="77"/>
      <c r="OUX2569" s="77"/>
      <c r="OUY2569" s="77"/>
      <c r="OUZ2569" s="77"/>
      <c r="OVA2569" s="77"/>
      <c r="OVB2569" s="77"/>
      <c r="OVC2569" s="77"/>
      <c r="OVD2569" s="77"/>
      <c r="OVE2569" s="77"/>
      <c r="OVF2569" s="77"/>
      <c r="OVG2569" s="77"/>
      <c r="OVH2569" s="77"/>
      <c r="OVI2569" s="77"/>
      <c r="OVJ2569" s="77"/>
      <c r="OVK2569" s="77"/>
      <c r="OVL2569" s="77"/>
      <c r="OVM2569" s="77"/>
      <c r="OVN2569" s="77"/>
      <c r="OVO2569" s="77"/>
      <c r="OVP2569" s="77"/>
      <c r="OVQ2569" s="77"/>
      <c r="OVR2569" s="77"/>
      <c r="OVS2569" s="77"/>
      <c r="OVT2569" s="77"/>
      <c r="OVU2569" s="77"/>
      <c r="OVV2569" s="77"/>
      <c r="OVW2569" s="77"/>
      <c r="OVX2569" s="77"/>
      <c r="OVY2569" s="77"/>
      <c r="OVZ2569" s="77"/>
      <c r="OWA2569" s="77"/>
      <c r="OWB2569" s="77"/>
      <c r="OWC2569" s="77"/>
      <c r="OWD2569" s="77"/>
      <c r="OWE2569" s="77"/>
      <c r="OWF2569" s="77"/>
      <c r="OWG2569" s="77"/>
      <c r="OWH2569" s="77"/>
      <c r="OWI2569" s="77"/>
      <c r="OWJ2569" s="77"/>
      <c r="OWK2569" s="77"/>
      <c r="OWL2569" s="77"/>
      <c r="OWM2569" s="77"/>
      <c r="OWN2569" s="77"/>
      <c r="OWO2569" s="77"/>
      <c r="OWP2569" s="77"/>
      <c r="OWQ2569" s="77"/>
      <c r="OWR2569" s="77"/>
      <c r="OWS2569" s="77"/>
      <c r="OWT2569" s="77"/>
      <c r="OWU2569" s="77"/>
      <c r="OWV2569" s="77"/>
      <c r="OWW2569" s="77"/>
      <c r="OWX2569" s="77"/>
      <c r="OWY2569" s="77"/>
      <c r="OWZ2569" s="77"/>
      <c r="OXA2569" s="77"/>
      <c r="OXB2569" s="77"/>
      <c r="OXC2569" s="77"/>
      <c r="OXD2569" s="77"/>
      <c r="OXE2569" s="77"/>
      <c r="OXF2569" s="77"/>
      <c r="OXG2569" s="77"/>
      <c r="OXH2569" s="77"/>
      <c r="OXI2569" s="77"/>
      <c r="OXJ2569" s="77"/>
      <c r="OXK2569" s="77"/>
      <c r="OXL2569" s="77"/>
      <c r="OXM2569" s="77"/>
      <c r="OXN2569" s="77"/>
      <c r="OXO2569" s="77"/>
      <c r="OXP2569" s="77"/>
      <c r="OXQ2569" s="77"/>
      <c r="OXR2569" s="77"/>
      <c r="OXS2569" s="77"/>
      <c r="OXT2569" s="77"/>
      <c r="OXU2569" s="77"/>
      <c r="OXV2569" s="77"/>
      <c r="OXW2569" s="77"/>
      <c r="OXX2569" s="77"/>
      <c r="OXY2569" s="77"/>
      <c r="OXZ2569" s="77"/>
      <c r="OYA2569" s="77"/>
      <c r="OYB2569" s="77"/>
      <c r="OYC2569" s="77"/>
      <c r="OYD2569" s="77"/>
      <c r="OYE2569" s="77"/>
      <c r="OYF2569" s="77"/>
      <c r="OYG2569" s="77"/>
      <c r="OYH2569" s="77"/>
      <c r="OYI2569" s="77"/>
      <c r="OYJ2569" s="77"/>
      <c r="OYK2569" s="77"/>
      <c r="OYL2569" s="77"/>
      <c r="OYM2569" s="77"/>
      <c r="OYN2569" s="77"/>
      <c r="OYO2569" s="77"/>
      <c r="OYP2569" s="77"/>
      <c r="OYQ2569" s="77"/>
      <c r="OYR2569" s="77"/>
      <c r="OYS2569" s="77"/>
      <c r="OYT2569" s="77"/>
      <c r="OYU2569" s="77"/>
      <c r="OYV2569" s="77"/>
      <c r="OYW2569" s="77"/>
      <c r="OYX2569" s="77"/>
      <c r="OYY2569" s="77"/>
      <c r="OYZ2569" s="77"/>
      <c r="OZA2569" s="77"/>
      <c r="OZB2569" s="77"/>
      <c r="OZC2569" s="77"/>
      <c r="OZD2569" s="77"/>
      <c r="OZE2569" s="77"/>
      <c r="OZF2569" s="77"/>
      <c r="OZG2569" s="77"/>
      <c r="OZH2569" s="77"/>
      <c r="OZI2569" s="77"/>
      <c r="OZJ2569" s="77"/>
      <c r="OZK2569" s="77"/>
      <c r="OZL2569" s="77"/>
      <c r="OZM2569" s="77"/>
      <c r="OZN2569" s="77"/>
      <c r="OZO2569" s="77"/>
      <c r="OZP2569" s="77"/>
      <c r="OZQ2569" s="77"/>
      <c r="OZR2569" s="77"/>
      <c r="OZS2569" s="77"/>
      <c r="OZT2569" s="77"/>
      <c r="OZU2569" s="77"/>
      <c r="OZV2569" s="77"/>
      <c r="OZW2569" s="77"/>
      <c r="OZX2569" s="77"/>
      <c r="OZY2569" s="77"/>
      <c r="OZZ2569" s="77"/>
      <c r="PAA2569" s="77"/>
      <c r="PAB2569" s="77"/>
      <c r="PAC2569" s="77"/>
      <c r="PAD2569" s="77"/>
      <c r="PAE2569" s="77"/>
      <c r="PAF2569" s="77"/>
      <c r="PAG2569" s="77"/>
      <c r="PAH2569" s="77"/>
      <c r="PAI2569" s="77"/>
      <c r="PAJ2569" s="77"/>
      <c r="PAK2569" s="77"/>
      <c r="PAL2569" s="77"/>
      <c r="PAM2569" s="77"/>
      <c r="PAN2569" s="77"/>
      <c r="PAO2569" s="77"/>
      <c r="PAP2569" s="77"/>
      <c r="PAQ2569" s="77"/>
      <c r="PAR2569" s="77"/>
      <c r="PAS2569" s="77"/>
      <c r="PAT2569" s="77"/>
      <c r="PAU2569" s="77"/>
      <c r="PAV2569" s="77"/>
      <c r="PAW2569" s="77"/>
      <c r="PAX2569" s="77"/>
      <c r="PAY2569" s="77"/>
      <c r="PAZ2569" s="77"/>
      <c r="PBA2569" s="77"/>
      <c r="PBB2569" s="77"/>
      <c r="PBC2569" s="77"/>
      <c r="PBD2569" s="77"/>
      <c r="PBE2569" s="77"/>
      <c r="PBF2569" s="77"/>
      <c r="PBG2569" s="77"/>
      <c r="PBH2569" s="77"/>
      <c r="PBI2569" s="77"/>
      <c r="PBJ2569" s="77"/>
      <c r="PBK2569" s="77"/>
      <c r="PBL2569" s="77"/>
      <c r="PBM2569" s="77"/>
      <c r="PBN2569" s="77"/>
      <c r="PBO2569" s="77"/>
      <c r="PBP2569" s="77"/>
      <c r="PBQ2569" s="77"/>
      <c r="PBR2569" s="77"/>
      <c r="PBS2569" s="77"/>
      <c r="PBT2569" s="77"/>
      <c r="PBU2569" s="77"/>
      <c r="PBV2569" s="77"/>
      <c r="PBW2569" s="77"/>
      <c r="PBX2569" s="77"/>
      <c r="PBY2569" s="77"/>
      <c r="PBZ2569" s="77"/>
      <c r="PCA2569" s="77"/>
      <c r="PCB2569" s="77"/>
      <c r="PCC2569" s="77"/>
      <c r="PCD2569" s="77"/>
      <c r="PCE2569" s="77"/>
      <c r="PCF2569" s="77"/>
      <c r="PCG2569" s="77"/>
      <c r="PCH2569" s="77"/>
      <c r="PCI2569" s="77"/>
      <c r="PCJ2569" s="77"/>
      <c r="PCK2569" s="77"/>
      <c r="PCL2569" s="77"/>
      <c r="PCM2569" s="77"/>
      <c r="PCN2569" s="77"/>
      <c r="PCO2569" s="77"/>
      <c r="PCP2569" s="77"/>
      <c r="PCQ2569" s="77"/>
      <c r="PCR2569" s="77"/>
      <c r="PCS2569" s="77"/>
      <c r="PCT2569" s="77"/>
      <c r="PCU2569" s="77"/>
      <c r="PCV2569" s="77"/>
      <c r="PCW2569" s="77"/>
      <c r="PCX2569" s="77"/>
      <c r="PCY2569" s="77"/>
      <c r="PCZ2569" s="77"/>
      <c r="PDA2569" s="77"/>
      <c r="PDB2569" s="77"/>
      <c r="PDC2569" s="77"/>
      <c r="PDD2569" s="77"/>
      <c r="PDE2569" s="77"/>
      <c r="PDF2569" s="77"/>
      <c r="PDG2569" s="77"/>
      <c r="PDH2569" s="77"/>
      <c r="PDI2569" s="77"/>
      <c r="PDJ2569" s="77"/>
      <c r="PDK2569" s="77"/>
      <c r="PDL2569" s="77"/>
      <c r="PDM2569" s="77"/>
      <c r="PDN2569" s="77"/>
      <c r="PDO2569" s="77"/>
      <c r="PDP2569" s="77"/>
      <c r="PDQ2569" s="77"/>
      <c r="PDR2569" s="77"/>
      <c r="PDS2569" s="77"/>
      <c r="PDT2569" s="77"/>
      <c r="PDU2569" s="77"/>
      <c r="PDV2569" s="77"/>
      <c r="PDW2569" s="77"/>
      <c r="PDX2569" s="77"/>
      <c r="PDY2569" s="77"/>
      <c r="PDZ2569" s="77"/>
      <c r="PEA2569" s="77"/>
      <c r="PEB2569" s="77"/>
      <c r="PEC2569" s="77"/>
      <c r="PED2569" s="77"/>
      <c r="PEE2569" s="77"/>
      <c r="PEF2569" s="77"/>
      <c r="PEG2569" s="77"/>
      <c r="PEH2569" s="77"/>
      <c r="PEI2569" s="77"/>
      <c r="PEJ2569" s="77"/>
      <c r="PEK2569" s="77"/>
      <c r="PEL2569" s="77"/>
      <c r="PEM2569" s="77"/>
      <c r="PEN2569" s="77"/>
      <c r="PEO2569" s="77"/>
      <c r="PEP2569" s="77"/>
      <c r="PEQ2569" s="77"/>
      <c r="PER2569" s="77"/>
      <c r="PES2569" s="77"/>
      <c r="PET2569" s="77"/>
      <c r="PEU2569" s="77"/>
      <c r="PEV2569" s="77"/>
      <c r="PEW2569" s="77"/>
      <c r="PEX2569" s="77"/>
      <c r="PEY2569" s="77"/>
      <c r="PEZ2569" s="77"/>
      <c r="PFA2569" s="77"/>
      <c r="PFB2569" s="77"/>
      <c r="PFC2569" s="77"/>
      <c r="PFD2569" s="77"/>
      <c r="PFE2569" s="77"/>
      <c r="PFF2569" s="77"/>
      <c r="PFG2569" s="77"/>
      <c r="PFH2569" s="77"/>
      <c r="PFI2569" s="77"/>
      <c r="PFJ2569" s="77"/>
      <c r="PFK2569" s="77"/>
      <c r="PFL2569" s="77"/>
      <c r="PFM2569" s="77"/>
      <c r="PFN2569" s="77"/>
      <c r="PFO2569" s="77"/>
      <c r="PFP2569" s="77"/>
      <c r="PFQ2569" s="77"/>
      <c r="PFR2569" s="77"/>
      <c r="PFS2569" s="77"/>
      <c r="PFT2569" s="77"/>
      <c r="PFU2569" s="77"/>
      <c r="PFV2569" s="77"/>
      <c r="PFW2569" s="77"/>
      <c r="PFX2569" s="77"/>
      <c r="PFY2569" s="77"/>
      <c r="PFZ2569" s="77"/>
      <c r="PGA2569" s="77"/>
      <c r="PGB2569" s="77"/>
      <c r="PGC2569" s="77"/>
      <c r="PGD2569" s="77"/>
      <c r="PGE2569" s="77"/>
      <c r="PGF2569" s="77"/>
      <c r="PGG2569" s="77"/>
      <c r="PGH2569" s="77"/>
      <c r="PGI2569" s="77"/>
      <c r="PGJ2569" s="77"/>
      <c r="PGK2569" s="77"/>
      <c r="PGL2569" s="77"/>
      <c r="PGM2569" s="77"/>
      <c r="PGN2569" s="77"/>
      <c r="PGO2569" s="77"/>
      <c r="PGP2569" s="77"/>
      <c r="PGQ2569" s="77"/>
      <c r="PGR2569" s="77"/>
      <c r="PGS2569" s="77"/>
      <c r="PGT2569" s="77"/>
      <c r="PGU2569" s="77"/>
      <c r="PGV2569" s="77"/>
      <c r="PGW2569" s="77"/>
      <c r="PGX2569" s="77"/>
      <c r="PGY2569" s="77"/>
      <c r="PGZ2569" s="77"/>
      <c r="PHA2569" s="77"/>
      <c r="PHB2569" s="77"/>
      <c r="PHC2569" s="77"/>
      <c r="PHD2569" s="77"/>
      <c r="PHE2569" s="77"/>
      <c r="PHF2569" s="77"/>
      <c r="PHG2569" s="77"/>
      <c r="PHH2569" s="77"/>
      <c r="PHI2569" s="77"/>
      <c r="PHJ2569" s="77"/>
      <c r="PHK2569" s="77"/>
      <c r="PHL2569" s="77"/>
      <c r="PHM2569" s="77"/>
      <c r="PHN2569" s="77"/>
      <c r="PHO2569" s="77"/>
      <c r="PHP2569" s="77"/>
      <c r="PHQ2569" s="77"/>
      <c r="PHR2569" s="77"/>
      <c r="PHS2569" s="77"/>
      <c r="PHT2569" s="77"/>
      <c r="PHU2569" s="77"/>
      <c r="PHV2569" s="77"/>
      <c r="PHW2569" s="77"/>
      <c r="PHX2569" s="77"/>
      <c r="PHY2569" s="77"/>
      <c r="PHZ2569" s="77"/>
      <c r="PIA2569" s="77"/>
      <c r="PIB2569" s="77"/>
      <c r="PIC2569" s="77"/>
      <c r="PID2569" s="77"/>
      <c r="PIE2569" s="77"/>
      <c r="PIF2569" s="77"/>
      <c r="PIG2569" s="77"/>
      <c r="PIH2569" s="77"/>
      <c r="PII2569" s="77"/>
      <c r="PIJ2569" s="77"/>
      <c r="PIK2569" s="77"/>
      <c r="PIL2569" s="77"/>
      <c r="PIM2569" s="77"/>
      <c r="PIN2569" s="77"/>
      <c r="PIO2569" s="77"/>
      <c r="PIP2569" s="77"/>
      <c r="PIQ2569" s="77"/>
      <c r="PIR2569" s="77"/>
      <c r="PIS2569" s="77"/>
      <c r="PIT2569" s="77"/>
      <c r="PIU2569" s="77"/>
      <c r="PIV2569" s="77"/>
      <c r="PIW2569" s="77"/>
      <c r="PIX2569" s="77"/>
      <c r="PIY2569" s="77"/>
      <c r="PIZ2569" s="77"/>
      <c r="PJA2569" s="77"/>
      <c r="PJB2569" s="77"/>
      <c r="PJC2569" s="77"/>
      <c r="PJD2569" s="77"/>
      <c r="PJE2569" s="77"/>
      <c r="PJF2569" s="77"/>
      <c r="PJG2569" s="77"/>
      <c r="PJH2569" s="77"/>
      <c r="PJI2569" s="77"/>
      <c r="PJJ2569" s="77"/>
      <c r="PJK2569" s="77"/>
      <c r="PJL2569" s="77"/>
      <c r="PJM2569" s="77"/>
      <c r="PJN2569" s="77"/>
      <c r="PJO2569" s="77"/>
      <c r="PJP2569" s="77"/>
      <c r="PJQ2569" s="77"/>
      <c r="PJR2569" s="77"/>
      <c r="PJS2569" s="77"/>
      <c r="PJT2569" s="77"/>
      <c r="PJU2569" s="77"/>
      <c r="PJV2569" s="77"/>
      <c r="PJW2569" s="77"/>
      <c r="PJX2569" s="77"/>
      <c r="PJY2569" s="77"/>
      <c r="PJZ2569" s="77"/>
      <c r="PKA2569" s="77"/>
      <c r="PKB2569" s="77"/>
      <c r="PKC2569" s="77"/>
      <c r="PKD2569" s="77"/>
      <c r="PKE2569" s="77"/>
      <c r="PKF2569" s="77"/>
      <c r="PKG2569" s="77"/>
      <c r="PKH2569" s="77"/>
      <c r="PKI2569" s="77"/>
      <c r="PKJ2569" s="77"/>
      <c r="PKK2569" s="77"/>
      <c r="PKL2569" s="77"/>
      <c r="PKM2569" s="77"/>
      <c r="PKN2569" s="77"/>
      <c r="PKO2569" s="77"/>
      <c r="PKP2569" s="77"/>
      <c r="PKQ2569" s="77"/>
      <c r="PKR2569" s="77"/>
      <c r="PKS2569" s="77"/>
      <c r="PKT2569" s="77"/>
      <c r="PKU2569" s="77"/>
      <c r="PKV2569" s="77"/>
      <c r="PKW2569" s="77"/>
      <c r="PKX2569" s="77"/>
      <c r="PKY2569" s="77"/>
      <c r="PKZ2569" s="77"/>
      <c r="PLA2569" s="77"/>
      <c r="PLB2569" s="77"/>
      <c r="PLC2569" s="77"/>
      <c r="PLD2569" s="77"/>
      <c r="PLE2569" s="77"/>
      <c r="PLF2569" s="77"/>
      <c r="PLG2569" s="77"/>
      <c r="PLH2569" s="77"/>
      <c r="PLI2569" s="77"/>
      <c r="PLJ2569" s="77"/>
      <c r="PLK2569" s="77"/>
      <c r="PLL2569" s="77"/>
      <c r="PLM2569" s="77"/>
      <c r="PLN2569" s="77"/>
      <c r="PLO2569" s="77"/>
      <c r="PLP2569" s="77"/>
      <c r="PLQ2569" s="77"/>
      <c r="PLR2569" s="77"/>
      <c r="PLS2569" s="77"/>
      <c r="PLT2569" s="77"/>
      <c r="PLU2569" s="77"/>
      <c r="PLV2569" s="77"/>
      <c r="PLW2569" s="77"/>
      <c r="PLX2569" s="77"/>
      <c r="PLY2569" s="77"/>
      <c r="PLZ2569" s="77"/>
      <c r="PMA2569" s="77"/>
      <c r="PMB2569" s="77"/>
      <c r="PMC2569" s="77"/>
      <c r="PMD2569" s="77"/>
      <c r="PME2569" s="77"/>
      <c r="PMF2569" s="77"/>
      <c r="PMG2569" s="77"/>
      <c r="PMH2569" s="77"/>
      <c r="PMI2569" s="77"/>
      <c r="PMJ2569" s="77"/>
      <c r="PMK2569" s="77"/>
      <c r="PML2569" s="77"/>
      <c r="PMM2569" s="77"/>
      <c r="PMN2569" s="77"/>
      <c r="PMO2569" s="77"/>
      <c r="PMP2569" s="77"/>
      <c r="PMQ2569" s="77"/>
      <c r="PMR2569" s="77"/>
      <c r="PMS2569" s="77"/>
      <c r="PMT2569" s="77"/>
      <c r="PMU2569" s="77"/>
      <c r="PMV2569" s="77"/>
      <c r="PMW2569" s="77"/>
      <c r="PMX2569" s="77"/>
      <c r="PMY2569" s="77"/>
      <c r="PMZ2569" s="77"/>
      <c r="PNA2569" s="77"/>
      <c r="PNB2569" s="77"/>
      <c r="PNC2569" s="77"/>
      <c r="PND2569" s="77"/>
      <c r="PNE2569" s="77"/>
      <c r="PNF2569" s="77"/>
      <c r="PNG2569" s="77"/>
      <c r="PNH2569" s="77"/>
      <c r="PNI2569" s="77"/>
      <c r="PNJ2569" s="77"/>
      <c r="PNK2569" s="77"/>
      <c r="PNL2569" s="77"/>
      <c r="PNM2569" s="77"/>
      <c r="PNN2569" s="77"/>
      <c r="PNO2569" s="77"/>
      <c r="PNP2569" s="77"/>
      <c r="PNQ2569" s="77"/>
      <c r="PNR2569" s="77"/>
      <c r="PNS2569" s="77"/>
      <c r="PNT2569" s="77"/>
      <c r="PNU2569" s="77"/>
      <c r="PNV2569" s="77"/>
      <c r="PNW2569" s="77"/>
      <c r="PNX2569" s="77"/>
      <c r="PNY2569" s="77"/>
      <c r="PNZ2569" s="77"/>
      <c r="POA2569" s="77"/>
      <c r="POB2569" s="77"/>
      <c r="POC2569" s="77"/>
      <c r="POD2569" s="77"/>
      <c r="POE2569" s="77"/>
      <c r="POF2569" s="77"/>
      <c r="POG2569" s="77"/>
      <c r="POH2569" s="77"/>
      <c r="POI2569" s="77"/>
      <c r="POJ2569" s="77"/>
      <c r="POK2569" s="77"/>
      <c r="POL2569" s="77"/>
      <c r="POM2569" s="77"/>
      <c r="PON2569" s="77"/>
      <c r="POO2569" s="77"/>
      <c r="POP2569" s="77"/>
      <c r="POQ2569" s="77"/>
      <c r="POR2569" s="77"/>
      <c r="POS2569" s="77"/>
      <c r="POT2569" s="77"/>
      <c r="POU2569" s="77"/>
      <c r="POV2569" s="77"/>
      <c r="POW2569" s="77"/>
      <c r="POX2569" s="77"/>
      <c r="POY2569" s="77"/>
      <c r="POZ2569" s="77"/>
      <c r="PPA2569" s="77"/>
      <c r="PPB2569" s="77"/>
      <c r="PPC2569" s="77"/>
      <c r="PPD2569" s="77"/>
      <c r="PPE2569" s="77"/>
      <c r="PPF2569" s="77"/>
      <c r="PPG2569" s="77"/>
      <c r="PPH2569" s="77"/>
      <c r="PPI2569" s="77"/>
      <c r="PPJ2569" s="77"/>
      <c r="PPK2569" s="77"/>
      <c r="PPL2569" s="77"/>
      <c r="PPM2569" s="77"/>
      <c r="PPN2569" s="77"/>
      <c r="PPO2569" s="77"/>
      <c r="PPP2569" s="77"/>
      <c r="PPQ2569" s="77"/>
      <c r="PPR2569" s="77"/>
      <c r="PPS2569" s="77"/>
      <c r="PPT2569" s="77"/>
      <c r="PPU2569" s="77"/>
      <c r="PPV2569" s="77"/>
      <c r="PPW2569" s="77"/>
      <c r="PPX2569" s="77"/>
      <c r="PPY2569" s="77"/>
      <c r="PPZ2569" s="77"/>
      <c r="PQA2569" s="77"/>
      <c r="PQB2569" s="77"/>
      <c r="PQC2569" s="77"/>
      <c r="PQD2569" s="77"/>
      <c r="PQE2569" s="77"/>
      <c r="PQF2569" s="77"/>
      <c r="PQG2569" s="77"/>
      <c r="PQH2569" s="77"/>
      <c r="PQI2569" s="77"/>
      <c r="PQJ2569" s="77"/>
      <c r="PQK2569" s="77"/>
      <c r="PQL2569" s="77"/>
      <c r="PQM2569" s="77"/>
      <c r="PQN2569" s="77"/>
      <c r="PQO2569" s="77"/>
      <c r="PQP2569" s="77"/>
      <c r="PQQ2569" s="77"/>
      <c r="PQR2569" s="77"/>
      <c r="PQS2569" s="77"/>
      <c r="PQT2569" s="77"/>
      <c r="PQU2569" s="77"/>
      <c r="PQV2569" s="77"/>
      <c r="PQW2569" s="77"/>
      <c r="PQX2569" s="77"/>
      <c r="PQY2569" s="77"/>
      <c r="PQZ2569" s="77"/>
      <c r="PRA2569" s="77"/>
      <c r="PRB2569" s="77"/>
      <c r="PRC2569" s="77"/>
      <c r="PRD2569" s="77"/>
      <c r="PRE2569" s="77"/>
      <c r="PRF2569" s="77"/>
      <c r="PRG2569" s="77"/>
      <c r="PRH2569" s="77"/>
      <c r="PRI2569" s="77"/>
      <c r="PRJ2569" s="77"/>
      <c r="PRK2569" s="77"/>
      <c r="PRL2569" s="77"/>
      <c r="PRM2569" s="77"/>
      <c r="PRN2569" s="77"/>
      <c r="PRO2569" s="77"/>
      <c r="PRP2569" s="77"/>
      <c r="PRQ2569" s="77"/>
      <c r="PRR2569" s="77"/>
      <c r="PRS2569" s="77"/>
      <c r="PRT2569" s="77"/>
      <c r="PRU2569" s="77"/>
      <c r="PRV2569" s="77"/>
      <c r="PRW2569" s="77"/>
      <c r="PRX2569" s="77"/>
      <c r="PRY2569" s="77"/>
      <c r="PRZ2569" s="77"/>
      <c r="PSA2569" s="77"/>
      <c r="PSB2569" s="77"/>
      <c r="PSC2569" s="77"/>
      <c r="PSD2569" s="77"/>
      <c r="PSE2569" s="77"/>
      <c r="PSF2569" s="77"/>
      <c r="PSG2569" s="77"/>
      <c r="PSH2569" s="77"/>
      <c r="PSI2569" s="77"/>
      <c r="PSJ2569" s="77"/>
      <c r="PSK2569" s="77"/>
      <c r="PSL2569" s="77"/>
      <c r="PSM2569" s="77"/>
      <c r="PSN2569" s="77"/>
      <c r="PSO2569" s="77"/>
      <c r="PSP2569" s="77"/>
      <c r="PSQ2569" s="77"/>
      <c r="PSR2569" s="77"/>
      <c r="PSS2569" s="77"/>
      <c r="PST2569" s="77"/>
      <c r="PSU2569" s="77"/>
      <c r="PSV2569" s="77"/>
      <c r="PSW2569" s="77"/>
      <c r="PSX2569" s="77"/>
      <c r="PSY2569" s="77"/>
      <c r="PSZ2569" s="77"/>
      <c r="PTA2569" s="77"/>
      <c r="PTB2569" s="77"/>
      <c r="PTC2569" s="77"/>
      <c r="PTD2569" s="77"/>
      <c r="PTE2569" s="77"/>
      <c r="PTF2569" s="77"/>
      <c r="PTG2569" s="77"/>
      <c r="PTH2569" s="77"/>
      <c r="PTI2569" s="77"/>
      <c r="PTJ2569" s="77"/>
      <c r="PTK2569" s="77"/>
      <c r="PTL2569" s="77"/>
      <c r="PTM2569" s="77"/>
      <c r="PTN2569" s="77"/>
      <c r="PTO2569" s="77"/>
      <c r="PTP2569" s="77"/>
      <c r="PTQ2569" s="77"/>
      <c r="PTR2569" s="77"/>
      <c r="PTS2569" s="77"/>
      <c r="PTT2569" s="77"/>
      <c r="PTU2569" s="77"/>
      <c r="PTV2569" s="77"/>
      <c r="PTW2569" s="77"/>
      <c r="PTX2569" s="77"/>
      <c r="PTY2569" s="77"/>
      <c r="PTZ2569" s="77"/>
      <c r="PUA2569" s="77"/>
      <c r="PUB2569" s="77"/>
      <c r="PUC2569" s="77"/>
      <c r="PUD2569" s="77"/>
      <c r="PUE2569" s="77"/>
      <c r="PUF2569" s="77"/>
      <c r="PUG2569" s="77"/>
      <c r="PUH2569" s="77"/>
      <c r="PUI2569" s="77"/>
      <c r="PUJ2569" s="77"/>
      <c r="PUK2569" s="77"/>
      <c r="PUL2569" s="77"/>
      <c r="PUM2569" s="77"/>
      <c r="PUN2569" s="77"/>
      <c r="PUO2569" s="77"/>
      <c r="PUP2569" s="77"/>
      <c r="PUQ2569" s="77"/>
      <c r="PUR2569" s="77"/>
      <c r="PUS2569" s="77"/>
      <c r="PUT2569" s="77"/>
      <c r="PUU2569" s="77"/>
      <c r="PUV2569" s="77"/>
      <c r="PUW2569" s="77"/>
      <c r="PUX2569" s="77"/>
      <c r="PUY2569" s="77"/>
      <c r="PUZ2569" s="77"/>
      <c r="PVA2569" s="77"/>
      <c r="PVB2569" s="77"/>
      <c r="PVC2569" s="77"/>
      <c r="PVD2569" s="77"/>
      <c r="PVE2569" s="77"/>
      <c r="PVF2569" s="77"/>
      <c r="PVG2569" s="77"/>
      <c r="PVH2569" s="77"/>
      <c r="PVI2569" s="77"/>
      <c r="PVJ2569" s="77"/>
      <c r="PVK2569" s="77"/>
      <c r="PVL2569" s="77"/>
      <c r="PVM2569" s="77"/>
      <c r="PVN2569" s="77"/>
      <c r="PVO2569" s="77"/>
      <c r="PVP2569" s="77"/>
      <c r="PVQ2569" s="77"/>
      <c r="PVR2569" s="77"/>
      <c r="PVS2569" s="77"/>
      <c r="PVT2569" s="77"/>
      <c r="PVU2569" s="77"/>
      <c r="PVV2569" s="77"/>
      <c r="PVW2569" s="77"/>
      <c r="PVX2569" s="77"/>
      <c r="PVY2569" s="77"/>
      <c r="PVZ2569" s="77"/>
      <c r="PWA2569" s="77"/>
      <c r="PWB2569" s="77"/>
      <c r="PWC2569" s="77"/>
      <c r="PWD2569" s="77"/>
      <c r="PWE2569" s="77"/>
      <c r="PWF2569" s="77"/>
      <c r="PWG2569" s="77"/>
      <c r="PWH2569" s="77"/>
      <c r="PWI2569" s="77"/>
      <c r="PWJ2569" s="77"/>
      <c r="PWK2569" s="77"/>
      <c r="PWL2569" s="77"/>
      <c r="PWM2569" s="77"/>
      <c r="PWN2569" s="77"/>
      <c r="PWO2569" s="77"/>
      <c r="PWP2569" s="77"/>
      <c r="PWQ2569" s="77"/>
      <c r="PWR2569" s="77"/>
      <c r="PWS2569" s="77"/>
      <c r="PWT2569" s="77"/>
      <c r="PWU2569" s="77"/>
      <c r="PWV2569" s="77"/>
      <c r="PWW2569" s="77"/>
      <c r="PWX2569" s="77"/>
      <c r="PWY2569" s="77"/>
      <c r="PWZ2569" s="77"/>
      <c r="PXA2569" s="77"/>
      <c r="PXB2569" s="77"/>
      <c r="PXC2569" s="77"/>
      <c r="PXD2569" s="77"/>
      <c r="PXE2569" s="77"/>
      <c r="PXF2569" s="77"/>
      <c r="PXG2569" s="77"/>
      <c r="PXH2569" s="77"/>
      <c r="PXI2569" s="77"/>
      <c r="PXJ2569" s="77"/>
      <c r="PXK2569" s="77"/>
      <c r="PXL2569" s="77"/>
      <c r="PXM2569" s="77"/>
      <c r="PXN2569" s="77"/>
      <c r="PXO2569" s="77"/>
      <c r="PXP2569" s="77"/>
      <c r="PXQ2569" s="77"/>
      <c r="PXR2569" s="77"/>
      <c r="PXS2569" s="77"/>
      <c r="PXT2569" s="77"/>
      <c r="PXU2569" s="77"/>
      <c r="PXV2569" s="77"/>
      <c r="PXW2569" s="77"/>
      <c r="PXX2569" s="77"/>
      <c r="PXY2569" s="77"/>
      <c r="PXZ2569" s="77"/>
      <c r="PYA2569" s="77"/>
      <c r="PYB2569" s="77"/>
      <c r="PYC2569" s="77"/>
      <c r="PYD2569" s="77"/>
      <c r="PYE2569" s="77"/>
      <c r="PYF2569" s="77"/>
      <c r="PYG2569" s="77"/>
      <c r="PYH2569" s="77"/>
      <c r="PYI2569" s="77"/>
      <c r="PYJ2569" s="77"/>
      <c r="PYK2569" s="77"/>
      <c r="PYL2569" s="77"/>
      <c r="PYM2569" s="77"/>
      <c r="PYN2569" s="77"/>
      <c r="PYO2569" s="77"/>
      <c r="PYP2569" s="77"/>
      <c r="PYQ2569" s="77"/>
      <c r="PYR2569" s="77"/>
      <c r="PYS2569" s="77"/>
      <c r="PYT2569" s="77"/>
      <c r="PYU2569" s="77"/>
      <c r="PYV2569" s="77"/>
      <c r="PYW2569" s="77"/>
      <c r="PYX2569" s="77"/>
      <c r="PYY2569" s="77"/>
      <c r="PYZ2569" s="77"/>
      <c r="PZA2569" s="77"/>
      <c r="PZB2569" s="77"/>
      <c r="PZC2569" s="77"/>
      <c r="PZD2569" s="77"/>
      <c r="PZE2569" s="77"/>
      <c r="PZF2569" s="77"/>
      <c r="PZG2569" s="77"/>
      <c r="PZH2569" s="77"/>
      <c r="PZI2569" s="77"/>
      <c r="PZJ2569" s="77"/>
      <c r="PZK2569" s="77"/>
      <c r="PZL2569" s="77"/>
      <c r="PZM2569" s="77"/>
      <c r="PZN2569" s="77"/>
      <c r="PZO2569" s="77"/>
      <c r="PZP2569" s="77"/>
      <c r="PZQ2569" s="77"/>
      <c r="PZR2569" s="77"/>
      <c r="PZS2569" s="77"/>
      <c r="PZT2569" s="77"/>
      <c r="PZU2569" s="77"/>
      <c r="PZV2569" s="77"/>
      <c r="PZW2569" s="77"/>
      <c r="PZX2569" s="77"/>
      <c r="PZY2569" s="77"/>
      <c r="PZZ2569" s="77"/>
      <c r="QAA2569" s="77"/>
      <c r="QAB2569" s="77"/>
      <c r="QAC2569" s="77"/>
      <c r="QAD2569" s="77"/>
      <c r="QAE2569" s="77"/>
      <c r="QAF2569" s="77"/>
      <c r="QAG2569" s="77"/>
      <c r="QAH2569" s="77"/>
      <c r="QAI2569" s="77"/>
      <c r="QAJ2569" s="77"/>
      <c r="QAK2569" s="77"/>
      <c r="QAL2569" s="77"/>
      <c r="QAM2569" s="77"/>
      <c r="QAN2569" s="77"/>
      <c r="QAO2569" s="77"/>
      <c r="QAP2569" s="77"/>
      <c r="QAQ2569" s="77"/>
      <c r="QAR2569" s="77"/>
      <c r="QAS2569" s="77"/>
      <c r="QAT2569" s="77"/>
      <c r="QAU2569" s="77"/>
      <c r="QAV2569" s="77"/>
      <c r="QAW2569" s="77"/>
      <c r="QAX2569" s="77"/>
      <c r="QAY2569" s="77"/>
      <c r="QAZ2569" s="77"/>
      <c r="QBA2569" s="77"/>
      <c r="QBB2569" s="77"/>
      <c r="QBC2569" s="77"/>
      <c r="QBD2569" s="77"/>
      <c r="QBE2569" s="77"/>
      <c r="QBF2569" s="77"/>
      <c r="QBG2569" s="77"/>
      <c r="QBH2569" s="77"/>
      <c r="QBI2569" s="77"/>
      <c r="QBJ2569" s="77"/>
      <c r="QBK2569" s="77"/>
      <c r="QBL2569" s="77"/>
      <c r="QBM2569" s="77"/>
      <c r="QBN2569" s="77"/>
      <c r="QBO2569" s="77"/>
      <c r="QBP2569" s="77"/>
      <c r="QBQ2569" s="77"/>
      <c r="QBR2569" s="77"/>
      <c r="QBS2569" s="77"/>
      <c r="QBT2569" s="77"/>
      <c r="QBU2569" s="77"/>
      <c r="QBV2569" s="77"/>
      <c r="QBW2569" s="77"/>
      <c r="QBX2569" s="77"/>
      <c r="QBY2569" s="77"/>
      <c r="QBZ2569" s="77"/>
      <c r="QCA2569" s="77"/>
      <c r="QCB2569" s="77"/>
      <c r="QCC2569" s="77"/>
      <c r="QCD2569" s="77"/>
      <c r="QCE2569" s="77"/>
      <c r="QCF2569" s="77"/>
      <c r="QCG2569" s="77"/>
      <c r="QCH2569" s="77"/>
      <c r="QCI2569" s="77"/>
      <c r="QCJ2569" s="77"/>
      <c r="QCK2569" s="77"/>
      <c r="QCL2569" s="77"/>
      <c r="QCM2569" s="77"/>
      <c r="QCN2569" s="77"/>
      <c r="QCO2569" s="77"/>
      <c r="QCP2569" s="77"/>
      <c r="QCQ2569" s="77"/>
      <c r="QCR2569" s="77"/>
      <c r="QCS2569" s="77"/>
      <c r="QCT2569" s="77"/>
      <c r="QCU2569" s="77"/>
      <c r="QCV2569" s="77"/>
      <c r="QCW2569" s="77"/>
      <c r="QCX2569" s="77"/>
      <c r="QCY2569" s="77"/>
      <c r="QCZ2569" s="77"/>
      <c r="QDA2569" s="77"/>
      <c r="QDB2569" s="77"/>
      <c r="QDC2569" s="77"/>
      <c r="QDD2569" s="77"/>
      <c r="QDE2569" s="77"/>
      <c r="QDF2569" s="77"/>
      <c r="QDG2569" s="77"/>
      <c r="QDH2569" s="77"/>
      <c r="QDI2569" s="77"/>
      <c r="QDJ2569" s="77"/>
      <c r="QDK2569" s="77"/>
      <c r="QDL2569" s="77"/>
      <c r="QDM2569" s="77"/>
      <c r="QDN2569" s="77"/>
      <c r="QDO2569" s="77"/>
      <c r="QDP2569" s="77"/>
      <c r="QDQ2569" s="77"/>
      <c r="QDR2569" s="77"/>
      <c r="QDS2569" s="77"/>
      <c r="QDT2569" s="77"/>
      <c r="QDU2569" s="77"/>
      <c r="QDV2569" s="77"/>
      <c r="QDW2569" s="77"/>
      <c r="QDX2569" s="77"/>
      <c r="QDY2569" s="77"/>
      <c r="QDZ2569" s="77"/>
      <c r="QEA2569" s="77"/>
      <c r="QEB2569" s="77"/>
      <c r="QEC2569" s="77"/>
      <c r="QED2569" s="77"/>
      <c r="QEE2569" s="77"/>
      <c r="QEF2569" s="77"/>
      <c r="QEG2569" s="77"/>
      <c r="QEH2569" s="77"/>
      <c r="QEI2569" s="77"/>
      <c r="QEJ2569" s="77"/>
      <c r="QEK2569" s="77"/>
      <c r="QEL2569" s="77"/>
      <c r="QEM2569" s="77"/>
      <c r="QEN2569" s="77"/>
      <c r="QEO2569" s="77"/>
      <c r="QEP2569" s="77"/>
      <c r="QEQ2569" s="77"/>
      <c r="QER2569" s="77"/>
      <c r="QES2569" s="77"/>
      <c r="QET2569" s="77"/>
      <c r="QEU2569" s="77"/>
      <c r="QEV2569" s="77"/>
      <c r="QEW2569" s="77"/>
      <c r="QEX2569" s="77"/>
      <c r="QEY2569" s="77"/>
      <c r="QEZ2569" s="77"/>
      <c r="QFA2569" s="77"/>
      <c r="QFB2569" s="77"/>
      <c r="QFC2569" s="77"/>
      <c r="QFD2569" s="77"/>
      <c r="QFE2569" s="77"/>
      <c r="QFF2569" s="77"/>
      <c r="QFG2569" s="77"/>
      <c r="QFH2569" s="77"/>
      <c r="QFI2569" s="77"/>
      <c r="QFJ2569" s="77"/>
      <c r="QFK2569" s="77"/>
      <c r="QFL2569" s="77"/>
      <c r="QFM2569" s="77"/>
      <c r="QFN2569" s="77"/>
      <c r="QFO2569" s="77"/>
      <c r="QFP2569" s="77"/>
      <c r="QFQ2569" s="77"/>
      <c r="QFR2569" s="77"/>
      <c r="QFS2569" s="77"/>
      <c r="QFT2569" s="77"/>
      <c r="QFU2569" s="77"/>
      <c r="QFV2569" s="77"/>
      <c r="QFW2569" s="77"/>
      <c r="QFX2569" s="77"/>
      <c r="QFY2569" s="77"/>
      <c r="QFZ2569" s="77"/>
      <c r="QGA2569" s="77"/>
      <c r="QGB2569" s="77"/>
      <c r="QGC2569" s="77"/>
      <c r="QGD2569" s="77"/>
      <c r="QGE2569" s="77"/>
      <c r="QGF2569" s="77"/>
      <c r="QGG2569" s="77"/>
      <c r="QGH2569" s="77"/>
      <c r="QGI2569" s="77"/>
      <c r="QGJ2569" s="77"/>
      <c r="QGK2569" s="77"/>
      <c r="QGL2569" s="77"/>
      <c r="QGM2569" s="77"/>
      <c r="QGN2569" s="77"/>
      <c r="QGO2569" s="77"/>
      <c r="QGP2569" s="77"/>
      <c r="QGQ2569" s="77"/>
      <c r="QGR2569" s="77"/>
      <c r="QGS2569" s="77"/>
      <c r="QGT2569" s="77"/>
      <c r="QGU2569" s="77"/>
      <c r="QGV2569" s="77"/>
      <c r="QGW2569" s="77"/>
      <c r="QGX2569" s="77"/>
      <c r="QGY2569" s="77"/>
      <c r="QGZ2569" s="77"/>
      <c r="QHA2569" s="77"/>
      <c r="QHB2569" s="77"/>
      <c r="QHC2569" s="77"/>
      <c r="QHD2569" s="77"/>
      <c r="QHE2569" s="77"/>
      <c r="QHF2569" s="77"/>
      <c r="QHG2569" s="77"/>
      <c r="QHH2569" s="77"/>
      <c r="QHI2569" s="77"/>
      <c r="QHJ2569" s="77"/>
      <c r="QHK2569" s="77"/>
      <c r="QHL2569" s="77"/>
      <c r="QHM2569" s="77"/>
      <c r="QHN2569" s="77"/>
      <c r="QHO2569" s="77"/>
      <c r="QHP2569" s="77"/>
      <c r="QHQ2569" s="77"/>
      <c r="QHR2569" s="77"/>
      <c r="QHS2569" s="77"/>
      <c r="QHT2569" s="77"/>
      <c r="QHU2569" s="77"/>
      <c r="QHV2569" s="77"/>
      <c r="QHW2569" s="77"/>
      <c r="QHX2569" s="77"/>
      <c r="QHY2569" s="77"/>
      <c r="QHZ2569" s="77"/>
      <c r="QIA2569" s="77"/>
      <c r="QIB2569" s="77"/>
      <c r="QIC2569" s="77"/>
      <c r="QID2569" s="77"/>
      <c r="QIE2569" s="77"/>
      <c r="QIF2569" s="77"/>
      <c r="QIG2569" s="77"/>
      <c r="QIH2569" s="77"/>
      <c r="QII2569" s="77"/>
      <c r="QIJ2569" s="77"/>
      <c r="QIK2569" s="77"/>
      <c r="QIL2569" s="77"/>
      <c r="QIM2569" s="77"/>
      <c r="QIN2569" s="77"/>
      <c r="QIO2569" s="77"/>
      <c r="QIP2569" s="77"/>
      <c r="QIQ2569" s="77"/>
      <c r="QIR2569" s="77"/>
      <c r="QIS2569" s="77"/>
      <c r="QIT2569" s="77"/>
      <c r="QIU2569" s="77"/>
      <c r="QIV2569" s="77"/>
      <c r="QIW2569" s="77"/>
      <c r="QIX2569" s="77"/>
      <c r="QIY2569" s="77"/>
      <c r="QIZ2569" s="77"/>
      <c r="QJA2569" s="77"/>
      <c r="QJB2569" s="77"/>
      <c r="QJC2569" s="77"/>
      <c r="QJD2569" s="77"/>
      <c r="QJE2569" s="77"/>
      <c r="QJF2569" s="77"/>
      <c r="QJG2569" s="77"/>
      <c r="QJH2569" s="77"/>
      <c r="QJI2569" s="77"/>
      <c r="QJJ2569" s="77"/>
      <c r="QJK2569" s="77"/>
      <c r="QJL2569" s="77"/>
      <c r="QJM2569" s="77"/>
      <c r="QJN2569" s="77"/>
      <c r="QJO2569" s="77"/>
      <c r="QJP2569" s="77"/>
      <c r="QJQ2569" s="77"/>
      <c r="QJR2569" s="77"/>
      <c r="QJS2569" s="77"/>
      <c r="QJT2569" s="77"/>
      <c r="QJU2569" s="77"/>
      <c r="QJV2569" s="77"/>
      <c r="QJW2569" s="77"/>
      <c r="QJX2569" s="77"/>
      <c r="QJY2569" s="77"/>
      <c r="QJZ2569" s="77"/>
      <c r="QKA2569" s="77"/>
      <c r="QKB2569" s="77"/>
      <c r="QKC2569" s="77"/>
      <c r="QKD2569" s="77"/>
      <c r="QKE2569" s="77"/>
      <c r="QKF2569" s="77"/>
      <c r="QKG2569" s="77"/>
      <c r="QKH2569" s="77"/>
      <c r="QKI2569" s="77"/>
      <c r="QKJ2569" s="77"/>
      <c r="QKK2569" s="77"/>
      <c r="QKL2569" s="77"/>
      <c r="QKM2569" s="77"/>
      <c r="QKN2569" s="77"/>
      <c r="QKO2569" s="77"/>
      <c r="QKP2569" s="77"/>
      <c r="QKQ2569" s="77"/>
      <c r="QKR2569" s="77"/>
      <c r="QKS2569" s="77"/>
      <c r="QKT2569" s="77"/>
      <c r="QKU2569" s="77"/>
      <c r="QKV2569" s="77"/>
      <c r="QKW2569" s="77"/>
      <c r="QKX2569" s="77"/>
      <c r="QKY2569" s="77"/>
      <c r="QKZ2569" s="77"/>
      <c r="QLA2569" s="77"/>
      <c r="QLB2569" s="77"/>
      <c r="QLC2569" s="77"/>
      <c r="QLD2569" s="77"/>
      <c r="QLE2569" s="77"/>
      <c r="QLF2569" s="77"/>
      <c r="QLG2569" s="77"/>
      <c r="QLH2569" s="77"/>
      <c r="QLI2569" s="77"/>
      <c r="QLJ2569" s="77"/>
      <c r="QLK2569" s="77"/>
      <c r="QLL2569" s="77"/>
      <c r="QLM2569" s="77"/>
      <c r="QLN2569" s="77"/>
      <c r="QLO2569" s="77"/>
      <c r="QLP2569" s="77"/>
      <c r="QLQ2569" s="77"/>
      <c r="QLR2569" s="77"/>
      <c r="QLS2569" s="77"/>
      <c r="QLT2569" s="77"/>
      <c r="QLU2569" s="77"/>
      <c r="QLV2569" s="77"/>
      <c r="QLW2569" s="77"/>
      <c r="QLX2569" s="77"/>
      <c r="QLY2569" s="77"/>
      <c r="QLZ2569" s="77"/>
      <c r="QMA2569" s="77"/>
      <c r="QMB2569" s="77"/>
      <c r="QMC2569" s="77"/>
      <c r="QMD2569" s="77"/>
      <c r="QME2569" s="77"/>
      <c r="QMF2569" s="77"/>
      <c r="QMG2569" s="77"/>
      <c r="QMH2569" s="77"/>
      <c r="QMI2569" s="77"/>
      <c r="QMJ2569" s="77"/>
      <c r="QMK2569" s="77"/>
      <c r="QML2569" s="77"/>
      <c r="QMM2569" s="77"/>
      <c r="QMN2569" s="77"/>
      <c r="QMO2569" s="77"/>
      <c r="QMP2569" s="77"/>
      <c r="QMQ2569" s="77"/>
      <c r="QMR2569" s="77"/>
      <c r="QMS2569" s="77"/>
      <c r="QMT2569" s="77"/>
      <c r="QMU2569" s="77"/>
      <c r="QMV2569" s="77"/>
      <c r="QMW2569" s="77"/>
      <c r="QMX2569" s="77"/>
      <c r="QMY2569" s="77"/>
      <c r="QMZ2569" s="77"/>
      <c r="QNA2569" s="77"/>
      <c r="QNB2569" s="77"/>
      <c r="QNC2569" s="77"/>
      <c r="QND2569" s="77"/>
      <c r="QNE2569" s="77"/>
      <c r="QNF2569" s="77"/>
      <c r="QNG2569" s="77"/>
      <c r="QNH2569" s="77"/>
      <c r="QNI2569" s="77"/>
      <c r="QNJ2569" s="77"/>
      <c r="QNK2569" s="77"/>
      <c r="QNL2569" s="77"/>
      <c r="QNM2569" s="77"/>
      <c r="QNN2569" s="77"/>
      <c r="QNO2569" s="77"/>
      <c r="QNP2569" s="77"/>
      <c r="QNQ2569" s="77"/>
      <c r="QNR2569" s="77"/>
      <c r="QNS2569" s="77"/>
      <c r="QNT2569" s="77"/>
      <c r="QNU2569" s="77"/>
      <c r="QNV2569" s="77"/>
      <c r="QNW2569" s="77"/>
      <c r="QNX2569" s="77"/>
      <c r="QNY2569" s="77"/>
      <c r="QNZ2569" s="77"/>
      <c r="QOA2569" s="77"/>
      <c r="QOB2569" s="77"/>
      <c r="QOC2569" s="77"/>
      <c r="QOD2569" s="77"/>
      <c r="QOE2569" s="77"/>
      <c r="QOF2569" s="77"/>
      <c r="QOG2569" s="77"/>
      <c r="QOH2569" s="77"/>
      <c r="QOI2569" s="77"/>
      <c r="QOJ2569" s="77"/>
      <c r="QOK2569" s="77"/>
      <c r="QOL2569" s="77"/>
      <c r="QOM2569" s="77"/>
      <c r="QON2569" s="77"/>
      <c r="QOO2569" s="77"/>
      <c r="QOP2569" s="77"/>
      <c r="QOQ2569" s="77"/>
      <c r="QOR2569" s="77"/>
      <c r="QOS2569" s="77"/>
      <c r="QOT2569" s="77"/>
      <c r="QOU2569" s="77"/>
      <c r="QOV2569" s="77"/>
      <c r="QOW2569" s="77"/>
      <c r="QOX2569" s="77"/>
      <c r="QOY2569" s="77"/>
      <c r="QOZ2569" s="77"/>
      <c r="QPA2569" s="77"/>
      <c r="QPB2569" s="77"/>
      <c r="QPC2569" s="77"/>
      <c r="QPD2569" s="77"/>
      <c r="QPE2569" s="77"/>
      <c r="QPF2569" s="77"/>
      <c r="QPG2569" s="77"/>
      <c r="QPH2569" s="77"/>
      <c r="QPI2569" s="77"/>
      <c r="QPJ2569" s="77"/>
      <c r="QPK2569" s="77"/>
      <c r="QPL2569" s="77"/>
      <c r="QPM2569" s="77"/>
      <c r="QPN2569" s="77"/>
      <c r="QPO2569" s="77"/>
      <c r="QPP2569" s="77"/>
      <c r="QPQ2569" s="77"/>
      <c r="QPR2569" s="77"/>
      <c r="QPS2569" s="77"/>
      <c r="QPT2569" s="77"/>
      <c r="QPU2569" s="77"/>
      <c r="QPV2569" s="77"/>
      <c r="QPW2569" s="77"/>
      <c r="QPX2569" s="77"/>
      <c r="QPY2569" s="77"/>
      <c r="QPZ2569" s="77"/>
      <c r="QQA2569" s="77"/>
      <c r="QQB2569" s="77"/>
      <c r="QQC2569" s="77"/>
      <c r="QQD2569" s="77"/>
      <c r="QQE2569" s="77"/>
      <c r="QQF2569" s="77"/>
      <c r="QQG2569" s="77"/>
      <c r="QQH2569" s="77"/>
      <c r="QQI2569" s="77"/>
      <c r="QQJ2569" s="77"/>
      <c r="QQK2569" s="77"/>
      <c r="QQL2569" s="77"/>
      <c r="QQM2569" s="77"/>
      <c r="QQN2569" s="77"/>
      <c r="QQO2569" s="77"/>
      <c r="QQP2569" s="77"/>
      <c r="QQQ2569" s="77"/>
      <c r="QQR2569" s="77"/>
      <c r="QQS2569" s="77"/>
      <c r="QQT2569" s="77"/>
      <c r="QQU2569" s="77"/>
      <c r="QQV2569" s="77"/>
      <c r="QQW2569" s="77"/>
      <c r="QQX2569" s="77"/>
      <c r="QQY2569" s="77"/>
      <c r="QQZ2569" s="77"/>
      <c r="QRA2569" s="77"/>
      <c r="QRB2569" s="77"/>
      <c r="QRC2569" s="77"/>
      <c r="QRD2569" s="77"/>
      <c r="QRE2569" s="77"/>
      <c r="QRF2569" s="77"/>
      <c r="QRG2569" s="77"/>
      <c r="QRH2569" s="77"/>
      <c r="QRI2569" s="77"/>
      <c r="QRJ2569" s="77"/>
      <c r="QRK2569" s="77"/>
      <c r="QRL2569" s="77"/>
      <c r="QRM2569" s="77"/>
      <c r="QRN2569" s="77"/>
      <c r="QRO2569" s="77"/>
      <c r="QRP2569" s="77"/>
      <c r="QRQ2569" s="77"/>
      <c r="QRR2569" s="77"/>
      <c r="QRS2569" s="77"/>
      <c r="QRT2569" s="77"/>
      <c r="QRU2569" s="77"/>
      <c r="QRV2569" s="77"/>
      <c r="QRW2569" s="77"/>
      <c r="QRX2569" s="77"/>
      <c r="QRY2569" s="77"/>
      <c r="QRZ2569" s="77"/>
      <c r="QSA2569" s="77"/>
      <c r="QSB2569" s="77"/>
      <c r="QSC2569" s="77"/>
      <c r="QSD2569" s="77"/>
      <c r="QSE2569" s="77"/>
      <c r="QSF2569" s="77"/>
      <c r="QSG2569" s="77"/>
      <c r="QSH2569" s="77"/>
      <c r="QSI2569" s="77"/>
      <c r="QSJ2569" s="77"/>
      <c r="QSK2569" s="77"/>
      <c r="QSL2569" s="77"/>
      <c r="QSM2569" s="77"/>
      <c r="QSN2569" s="77"/>
      <c r="QSO2569" s="77"/>
      <c r="QSP2569" s="77"/>
      <c r="QSQ2569" s="77"/>
      <c r="QSR2569" s="77"/>
      <c r="QSS2569" s="77"/>
      <c r="QST2569" s="77"/>
      <c r="QSU2569" s="77"/>
      <c r="QSV2569" s="77"/>
      <c r="QSW2569" s="77"/>
      <c r="QSX2569" s="77"/>
      <c r="QSY2569" s="77"/>
      <c r="QSZ2569" s="77"/>
      <c r="QTA2569" s="77"/>
      <c r="QTB2569" s="77"/>
      <c r="QTC2569" s="77"/>
      <c r="QTD2569" s="77"/>
      <c r="QTE2569" s="77"/>
      <c r="QTF2569" s="77"/>
      <c r="QTG2569" s="77"/>
      <c r="QTH2569" s="77"/>
      <c r="QTI2569" s="77"/>
      <c r="QTJ2569" s="77"/>
      <c r="QTK2569" s="77"/>
      <c r="QTL2569" s="77"/>
      <c r="QTM2569" s="77"/>
      <c r="QTN2569" s="77"/>
      <c r="QTO2569" s="77"/>
      <c r="QTP2569" s="77"/>
      <c r="QTQ2569" s="77"/>
      <c r="QTR2569" s="77"/>
      <c r="QTS2569" s="77"/>
      <c r="QTT2569" s="77"/>
      <c r="QTU2569" s="77"/>
      <c r="QTV2569" s="77"/>
      <c r="QTW2569" s="77"/>
      <c r="QTX2569" s="77"/>
      <c r="QTY2569" s="77"/>
      <c r="QTZ2569" s="77"/>
      <c r="QUA2569" s="77"/>
      <c r="QUB2569" s="77"/>
      <c r="QUC2569" s="77"/>
      <c r="QUD2569" s="77"/>
      <c r="QUE2569" s="77"/>
      <c r="QUF2569" s="77"/>
      <c r="QUG2569" s="77"/>
      <c r="QUH2569" s="77"/>
      <c r="QUI2569" s="77"/>
      <c r="QUJ2569" s="77"/>
      <c r="QUK2569" s="77"/>
      <c r="QUL2569" s="77"/>
      <c r="QUM2569" s="77"/>
      <c r="QUN2569" s="77"/>
      <c r="QUO2569" s="77"/>
      <c r="QUP2569" s="77"/>
      <c r="QUQ2569" s="77"/>
      <c r="QUR2569" s="77"/>
      <c r="QUS2569" s="77"/>
      <c r="QUT2569" s="77"/>
      <c r="QUU2569" s="77"/>
      <c r="QUV2569" s="77"/>
      <c r="QUW2569" s="77"/>
      <c r="QUX2569" s="77"/>
      <c r="QUY2569" s="77"/>
      <c r="QUZ2569" s="77"/>
      <c r="QVA2569" s="77"/>
      <c r="QVB2569" s="77"/>
      <c r="QVC2569" s="77"/>
      <c r="QVD2569" s="77"/>
      <c r="QVE2569" s="77"/>
      <c r="QVF2569" s="77"/>
      <c r="QVG2569" s="77"/>
      <c r="QVH2569" s="77"/>
      <c r="QVI2569" s="77"/>
      <c r="QVJ2569" s="77"/>
      <c r="QVK2569" s="77"/>
      <c r="QVL2569" s="77"/>
      <c r="QVM2569" s="77"/>
      <c r="QVN2569" s="77"/>
      <c r="QVO2569" s="77"/>
      <c r="QVP2569" s="77"/>
      <c r="QVQ2569" s="77"/>
      <c r="QVR2569" s="77"/>
      <c r="QVS2569" s="77"/>
      <c r="QVT2569" s="77"/>
      <c r="QVU2569" s="77"/>
      <c r="QVV2569" s="77"/>
      <c r="QVW2569" s="77"/>
      <c r="QVX2569" s="77"/>
      <c r="QVY2569" s="77"/>
      <c r="QVZ2569" s="77"/>
      <c r="QWA2569" s="77"/>
      <c r="QWB2569" s="77"/>
      <c r="QWC2569" s="77"/>
      <c r="QWD2569" s="77"/>
      <c r="QWE2569" s="77"/>
      <c r="QWF2569" s="77"/>
      <c r="QWG2569" s="77"/>
      <c r="QWH2569" s="77"/>
      <c r="QWI2569" s="77"/>
      <c r="QWJ2569" s="77"/>
      <c r="QWK2569" s="77"/>
      <c r="QWL2569" s="77"/>
      <c r="QWM2569" s="77"/>
      <c r="QWN2569" s="77"/>
      <c r="QWO2569" s="77"/>
      <c r="QWP2569" s="77"/>
      <c r="QWQ2569" s="77"/>
      <c r="QWR2569" s="77"/>
      <c r="QWS2569" s="77"/>
      <c r="QWT2569" s="77"/>
      <c r="QWU2569" s="77"/>
      <c r="QWV2569" s="77"/>
      <c r="QWW2569" s="77"/>
      <c r="QWX2569" s="77"/>
      <c r="QWY2569" s="77"/>
      <c r="QWZ2569" s="77"/>
      <c r="QXA2569" s="77"/>
      <c r="QXB2569" s="77"/>
      <c r="QXC2569" s="77"/>
      <c r="QXD2569" s="77"/>
      <c r="QXE2569" s="77"/>
      <c r="QXF2569" s="77"/>
      <c r="QXG2569" s="77"/>
      <c r="QXH2569" s="77"/>
      <c r="QXI2569" s="77"/>
      <c r="QXJ2569" s="77"/>
      <c r="QXK2569" s="77"/>
      <c r="QXL2569" s="77"/>
      <c r="QXM2569" s="77"/>
      <c r="QXN2569" s="77"/>
      <c r="QXO2569" s="77"/>
      <c r="QXP2569" s="77"/>
      <c r="QXQ2569" s="77"/>
      <c r="QXR2569" s="77"/>
      <c r="QXS2569" s="77"/>
      <c r="QXT2569" s="77"/>
      <c r="QXU2569" s="77"/>
      <c r="QXV2569" s="77"/>
      <c r="QXW2569" s="77"/>
      <c r="QXX2569" s="77"/>
      <c r="QXY2569" s="77"/>
      <c r="QXZ2569" s="77"/>
      <c r="QYA2569" s="77"/>
      <c r="QYB2569" s="77"/>
      <c r="QYC2569" s="77"/>
      <c r="QYD2569" s="77"/>
      <c r="QYE2569" s="77"/>
      <c r="QYF2569" s="77"/>
      <c r="QYG2569" s="77"/>
      <c r="QYH2569" s="77"/>
      <c r="QYI2569" s="77"/>
      <c r="QYJ2569" s="77"/>
      <c r="QYK2569" s="77"/>
      <c r="QYL2569" s="77"/>
      <c r="QYM2569" s="77"/>
      <c r="QYN2569" s="77"/>
      <c r="QYO2569" s="77"/>
      <c r="QYP2569" s="77"/>
      <c r="QYQ2569" s="77"/>
      <c r="QYR2569" s="77"/>
      <c r="QYS2569" s="77"/>
      <c r="QYT2569" s="77"/>
      <c r="QYU2569" s="77"/>
      <c r="QYV2569" s="77"/>
      <c r="QYW2569" s="77"/>
      <c r="QYX2569" s="77"/>
      <c r="QYY2569" s="77"/>
      <c r="QYZ2569" s="77"/>
      <c r="QZA2569" s="77"/>
      <c r="QZB2569" s="77"/>
      <c r="QZC2569" s="77"/>
      <c r="QZD2569" s="77"/>
      <c r="QZE2569" s="77"/>
      <c r="QZF2569" s="77"/>
      <c r="QZG2569" s="77"/>
      <c r="QZH2569" s="77"/>
      <c r="QZI2569" s="77"/>
      <c r="QZJ2569" s="77"/>
      <c r="QZK2569" s="77"/>
      <c r="QZL2569" s="77"/>
      <c r="QZM2569" s="77"/>
      <c r="QZN2569" s="77"/>
      <c r="QZO2569" s="77"/>
      <c r="QZP2569" s="77"/>
      <c r="QZQ2569" s="77"/>
      <c r="QZR2569" s="77"/>
      <c r="QZS2569" s="77"/>
      <c r="QZT2569" s="77"/>
      <c r="QZU2569" s="77"/>
      <c r="QZV2569" s="77"/>
      <c r="QZW2569" s="77"/>
      <c r="QZX2569" s="77"/>
      <c r="QZY2569" s="77"/>
      <c r="QZZ2569" s="77"/>
      <c r="RAA2569" s="77"/>
      <c r="RAB2569" s="77"/>
      <c r="RAC2569" s="77"/>
      <c r="RAD2569" s="77"/>
      <c r="RAE2569" s="77"/>
      <c r="RAF2569" s="77"/>
      <c r="RAG2569" s="77"/>
      <c r="RAH2569" s="77"/>
      <c r="RAI2569" s="77"/>
      <c r="RAJ2569" s="77"/>
      <c r="RAK2569" s="77"/>
      <c r="RAL2569" s="77"/>
      <c r="RAM2569" s="77"/>
      <c r="RAN2569" s="77"/>
      <c r="RAO2569" s="77"/>
      <c r="RAP2569" s="77"/>
      <c r="RAQ2569" s="77"/>
      <c r="RAR2569" s="77"/>
      <c r="RAS2569" s="77"/>
      <c r="RAT2569" s="77"/>
      <c r="RAU2569" s="77"/>
      <c r="RAV2569" s="77"/>
      <c r="RAW2569" s="77"/>
      <c r="RAX2569" s="77"/>
      <c r="RAY2569" s="77"/>
      <c r="RAZ2569" s="77"/>
      <c r="RBA2569" s="77"/>
      <c r="RBB2569" s="77"/>
      <c r="RBC2569" s="77"/>
      <c r="RBD2569" s="77"/>
      <c r="RBE2569" s="77"/>
      <c r="RBF2569" s="77"/>
      <c r="RBG2569" s="77"/>
      <c r="RBH2569" s="77"/>
      <c r="RBI2569" s="77"/>
      <c r="RBJ2569" s="77"/>
      <c r="RBK2569" s="77"/>
      <c r="RBL2569" s="77"/>
      <c r="RBM2569" s="77"/>
      <c r="RBN2569" s="77"/>
      <c r="RBO2569" s="77"/>
      <c r="RBP2569" s="77"/>
      <c r="RBQ2569" s="77"/>
      <c r="RBR2569" s="77"/>
      <c r="RBS2569" s="77"/>
      <c r="RBT2569" s="77"/>
      <c r="RBU2569" s="77"/>
      <c r="RBV2569" s="77"/>
      <c r="RBW2569" s="77"/>
      <c r="RBX2569" s="77"/>
      <c r="RBY2569" s="77"/>
      <c r="RBZ2569" s="77"/>
      <c r="RCA2569" s="77"/>
      <c r="RCB2569" s="77"/>
      <c r="RCC2569" s="77"/>
      <c r="RCD2569" s="77"/>
      <c r="RCE2569" s="77"/>
      <c r="RCF2569" s="77"/>
      <c r="RCG2569" s="77"/>
      <c r="RCH2569" s="77"/>
      <c r="RCI2569" s="77"/>
      <c r="RCJ2569" s="77"/>
      <c r="RCK2569" s="77"/>
      <c r="RCL2569" s="77"/>
      <c r="RCM2569" s="77"/>
      <c r="RCN2569" s="77"/>
      <c r="RCO2569" s="77"/>
      <c r="RCP2569" s="77"/>
      <c r="RCQ2569" s="77"/>
      <c r="RCR2569" s="77"/>
      <c r="RCS2569" s="77"/>
      <c r="RCT2569" s="77"/>
      <c r="RCU2569" s="77"/>
      <c r="RCV2569" s="77"/>
      <c r="RCW2569" s="77"/>
      <c r="RCX2569" s="77"/>
      <c r="RCY2569" s="77"/>
      <c r="RCZ2569" s="77"/>
      <c r="RDA2569" s="77"/>
      <c r="RDB2569" s="77"/>
      <c r="RDC2569" s="77"/>
      <c r="RDD2569" s="77"/>
      <c r="RDE2569" s="77"/>
      <c r="RDF2569" s="77"/>
      <c r="RDG2569" s="77"/>
      <c r="RDH2569" s="77"/>
      <c r="RDI2569" s="77"/>
      <c r="RDJ2569" s="77"/>
      <c r="RDK2569" s="77"/>
      <c r="RDL2569" s="77"/>
      <c r="RDM2569" s="77"/>
      <c r="RDN2569" s="77"/>
      <c r="RDO2569" s="77"/>
      <c r="RDP2569" s="77"/>
      <c r="RDQ2569" s="77"/>
      <c r="RDR2569" s="77"/>
      <c r="RDS2569" s="77"/>
      <c r="RDT2569" s="77"/>
      <c r="RDU2569" s="77"/>
      <c r="RDV2569" s="77"/>
      <c r="RDW2569" s="77"/>
      <c r="RDX2569" s="77"/>
      <c r="RDY2569" s="77"/>
      <c r="RDZ2569" s="77"/>
      <c r="REA2569" s="77"/>
      <c r="REB2569" s="77"/>
      <c r="REC2569" s="77"/>
      <c r="RED2569" s="77"/>
      <c r="REE2569" s="77"/>
      <c r="REF2569" s="77"/>
      <c r="REG2569" s="77"/>
      <c r="REH2569" s="77"/>
      <c r="REI2569" s="77"/>
      <c r="REJ2569" s="77"/>
      <c r="REK2569" s="77"/>
      <c r="REL2569" s="77"/>
      <c r="REM2569" s="77"/>
      <c r="REN2569" s="77"/>
      <c r="REO2569" s="77"/>
      <c r="REP2569" s="77"/>
      <c r="REQ2569" s="77"/>
      <c r="RER2569" s="77"/>
      <c r="RES2569" s="77"/>
      <c r="RET2569" s="77"/>
      <c r="REU2569" s="77"/>
      <c r="REV2569" s="77"/>
      <c r="REW2569" s="77"/>
      <c r="REX2569" s="77"/>
      <c r="REY2569" s="77"/>
      <c r="REZ2569" s="77"/>
      <c r="RFA2569" s="77"/>
      <c r="RFB2569" s="77"/>
      <c r="RFC2569" s="77"/>
      <c r="RFD2569" s="77"/>
      <c r="RFE2569" s="77"/>
      <c r="RFF2569" s="77"/>
      <c r="RFG2569" s="77"/>
      <c r="RFH2569" s="77"/>
      <c r="RFI2569" s="77"/>
      <c r="RFJ2569" s="77"/>
      <c r="RFK2569" s="77"/>
      <c r="RFL2569" s="77"/>
      <c r="RFM2569" s="77"/>
      <c r="RFN2569" s="77"/>
      <c r="RFO2569" s="77"/>
      <c r="RFP2569" s="77"/>
      <c r="RFQ2569" s="77"/>
      <c r="RFR2569" s="77"/>
      <c r="RFS2569" s="77"/>
      <c r="RFT2569" s="77"/>
      <c r="RFU2569" s="77"/>
      <c r="RFV2569" s="77"/>
      <c r="RFW2569" s="77"/>
      <c r="RFX2569" s="77"/>
      <c r="RFY2569" s="77"/>
      <c r="RFZ2569" s="77"/>
      <c r="RGA2569" s="77"/>
      <c r="RGB2569" s="77"/>
      <c r="RGC2569" s="77"/>
      <c r="RGD2569" s="77"/>
      <c r="RGE2569" s="77"/>
      <c r="RGF2569" s="77"/>
      <c r="RGG2569" s="77"/>
      <c r="RGH2569" s="77"/>
      <c r="RGI2569" s="77"/>
      <c r="RGJ2569" s="77"/>
      <c r="RGK2569" s="77"/>
      <c r="RGL2569" s="77"/>
      <c r="RGM2569" s="77"/>
      <c r="RGN2569" s="77"/>
      <c r="RGO2569" s="77"/>
      <c r="RGP2569" s="77"/>
      <c r="RGQ2569" s="77"/>
      <c r="RGR2569" s="77"/>
      <c r="RGS2569" s="77"/>
      <c r="RGT2569" s="77"/>
      <c r="RGU2569" s="77"/>
      <c r="RGV2569" s="77"/>
      <c r="RGW2569" s="77"/>
      <c r="RGX2569" s="77"/>
      <c r="RGY2569" s="77"/>
      <c r="RGZ2569" s="77"/>
      <c r="RHA2569" s="77"/>
      <c r="RHB2569" s="77"/>
      <c r="RHC2569" s="77"/>
      <c r="RHD2569" s="77"/>
      <c r="RHE2569" s="77"/>
      <c r="RHF2569" s="77"/>
      <c r="RHG2569" s="77"/>
      <c r="RHH2569" s="77"/>
      <c r="RHI2569" s="77"/>
      <c r="RHJ2569" s="77"/>
      <c r="RHK2569" s="77"/>
      <c r="RHL2569" s="77"/>
      <c r="RHM2569" s="77"/>
      <c r="RHN2569" s="77"/>
      <c r="RHO2569" s="77"/>
      <c r="RHP2569" s="77"/>
      <c r="RHQ2569" s="77"/>
      <c r="RHR2569" s="77"/>
      <c r="RHS2569" s="77"/>
      <c r="RHT2569" s="77"/>
      <c r="RHU2569" s="77"/>
      <c r="RHV2569" s="77"/>
      <c r="RHW2569" s="77"/>
      <c r="RHX2569" s="77"/>
      <c r="RHY2569" s="77"/>
      <c r="RHZ2569" s="77"/>
      <c r="RIA2569" s="77"/>
      <c r="RIB2569" s="77"/>
      <c r="RIC2569" s="77"/>
      <c r="RID2569" s="77"/>
      <c r="RIE2569" s="77"/>
      <c r="RIF2569" s="77"/>
      <c r="RIG2569" s="77"/>
      <c r="RIH2569" s="77"/>
      <c r="RII2569" s="77"/>
      <c r="RIJ2569" s="77"/>
      <c r="RIK2569" s="77"/>
      <c r="RIL2569" s="77"/>
      <c r="RIM2569" s="77"/>
      <c r="RIN2569" s="77"/>
      <c r="RIO2569" s="77"/>
      <c r="RIP2569" s="77"/>
      <c r="RIQ2569" s="77"/>
      <c r="RIR2569" s="77"/>
      <c r="RIS2569" s="77"/>
      <c r="RIT2569" s="77"/>
      <c r="RIU2569" s="77"/>
      <c r="RIV2569" s="77"/>
      <c r="RIW2569" s="77"/>
      <c r="RIX2569" s="77"/>
      <c r="RIY2569" s="77"/>
      <c r="RIZ2569" s="77"/>
      <c r="RJA2569" s="77"/>
      <c r="RJB2569" s="77"/>
      <c r="RJC2569" s="77"/>
      <c r="RJD2569" s="77"/>
      <c r="RJE2569" s="77"/>
      <c r="RJF2569" s="77"/>
      <c r="RJG2569" s="77"/>
      <c r="RJH2569" s="77"/>
      <c r="RJI2569" s="77"/>
      <c r="RJJ2569" s="77"/>
      <c r="RJK2569" s="77"/>
      <c r="RJL2569" s="77"/>
      <c r="RJM2569" s="77"/>
      <c r="RJN2569" s="77"/>
      <c r="RJO2569" s="77"/>
      <c r="RJP2569" s="77"/>
      <c r="RJQ2569" s="77"/>
      <c r="RJR2569" s="77"/>
      <c r="RJS2569" s="77"/>
      <c r="RJT2569" s="77"/>
      <c r="RJU2569" s="77"/>
      <c r="RJV2569" s="77"/>
      <c r="RJW2569" s="77"/>
      <c r="RJX2569" s="77"/>
      <c r="RJY2569" s="77"/>
      <c r="RJZ2569" s="77"/>
      <c r="RKA2569" s="77"/>
      <c r="RKB2569" s="77"/>
      <c r="RKC2569" s="77"/>
      <c r="RKD2569" s="77"/>
      <c r="RKE2569" s="77"/>
      <c r="RKF2569" s="77"/>
      <c r="RKG2569" s="77"/>
      <c r="RKH2569" s="77"/>
      <c r="RKI2569" s="77"/>
      <c r="RKJ2569" s="77"/>
      <c r="RKK2569" s="77"/>
      <c r="RKL2569" s="77"/>
      <c r="RKM2569" s="77"/>
      <c r="RKN2569" s="77"/>
      <c r="RKO2569" s="77"/>
      <c r="RKP2569" s="77"/>
      <c r="RKQ2569" s="77"/>
      <c r="RKR2569" s="77"/>
      <c r="RKS2569" s="77"/>
      <c r="RKT2569" s="77"/>
      <c r="RKU2569" s="77"/>
      <c r="RKV2569" s="77"/>
      <c r="RKW2569" s="77"/>
      <c r="RKX2569" s="77"/>
      <c r="RKY2569" s="77"/>
      <c r="RKZ2569" s="77"/>
      <c r="RLA2569" s="77"/>
      <c r="RLB2569" s="77"/>
      <c r="RLC2569" s="77"/>
      <c r="RLD2569" s="77"/>
      <c r="RLE2569" s="77"/>
      <c r="RLF2569" s="77"/>
      <c r="RLG2569" s="77"/>
      <c r="RLH2569" s="77"/>
      <c r="RLI2569" s="77"/>
      <c r="RLJ2569" s="77"/>
      <c r="RLK2569" s="77"/>
      <c r="RLL2569" s="77"/>
      <c r="RLM2569" s="77"/>
      <c r="RLN2569" s="77"/>
      <c r="RLO2569" s="77"/>
      <c r="RLP2569" s="77"/>
      <c r="RLQ2569" s="77"/>
      <c r="RLR2569" s="77"/>
      <c r="RLS2569" s="77"/>
      <c r="RLT2569" s="77"/>
      <c r="RLU2569" s="77"/>
      <c r="RLV2569" s="77"/>
      <c r="RLW2569" s="77"/>
      <c r="RLX2569" s="77"/>
      <c r="RLY2569" s="77"/>
      <c r="RLZ2569" s="77"/>
      <c r="RMA2569" s="77"/>
      <c r="RMB2569" s="77"/>
      <c r="RMC2569" s="77"/>
      <c r="RMD2569" s="77"/>
      <c r="RME2569" s="77"/>
      <c r="RMF2569" s="77"/>
      <c r="RMG2569" s="77"/>
      <c r="RMH2569" s="77"/>
      <c r="RMI2569" s="77"/>
      <c r="RMJ2569" s="77"/>
      <c r="RMK2569" s="77"/>
      <c r="RML2569" s="77"/>
      <c r="RMM2569" s="77"/>
      <c r="RMN2569" s="77"/>
      <c r="RMO2569" s="77"/>
      <c r="RMP2569" s="77"/>
      <c r="RMQ2569" s="77"/>
      <c r="RMR2569" s="77"/>
      <c r="RMS2569" s="77"/>
      <c r="RMT2569" s="77"/>
      <c r="RMU2569" s="77"/>
      <c r="RMV2569" s="77"/>
      <c r="RMW2569" s="77"/>
      <c r="RMX2569" s="77"/>
      <c r="RMY2569" s="77"/>
      <c r="RMZ2569" s="77"/>
      <c r="RNA2569" s="77"/>
      <c r="RNB2569" s="77"/>
      <c r="RNC2569" s="77"/>
      <c r="RND2569" s="77"/>
      <c r="RNE2569" s="77"/>
      <c r="RNF2569" s="77"/>
      <c r="RNG2569" s="77"/>
      <c r="RNH2569" s="77"/>
      <c r="RNI2569" s="77"/>
      <c r="RNJ2569" s="77"/>
      <c r="RNK2569" s="77"/>
      <c r="RNL2569" s="77"/>
      <c r="RNM2569" s="77"/>
      <c r="RNN2569" s="77"/>
      <c r="RNO2569" s="77"/>
      <c r="RNP2569" s="77"/>
      <c r="RNQ2569" s="77"/>
      <c r="RNR2569" s="77"/>
      <c r="RNS2569" s="77"/>
      <c r="RNT2569" s="77"/>
      <c r="RNU2569" s="77"/>
      <c r="RNV2569" s="77"/>
      <c r="RNW2569" s="77"/>
      <c r="RNX2569" s="77"/>
      <c r="RNY2569" s="77"/>
      <c r="RNZ2569" s="77"/>
      <c r="ROA2569" s="77"/>
      <c r="ROB2569" s="77"/>
      <c r="ROC2569" s="77"/>
      <c r="ROD2569" s="77"/>
      <c r="ROE2569" s="77"/>
      <c r="ROF2569" s="77"/>
      <c r="ROG2569" s="77"/>
      <c r="ROH2569" s="77"/>
      <c r="ROI2569" s="77"/>
      <c r="ROJ2569" s="77"/>
      <c r="ROK2569" s="77"/>
      <c r="ROL2569" s="77"/>
      <c r="ROM2569" s="77"/>
      <c r="RON2569" s="77"/>
      <c r="ROO2569" s="77"/>
      <c r="ROP2569" s="77"/>
      <c r="ROQ2569" s="77"/>
      <c r="ROR2569" s="77"/>
      <c r="ROS2569" s="77"/>
      <c r="ROT2569" s="77"/>
      <c r="ROU2569" s="77"/>
      <c r="ROV2569" s="77"/>
      <c r="ROW2569" s="77"/>
      <c r="ROX2569" s="77"/>
      <c r="ROY2569" s="77"/>
      <c r="ROZ2569" s="77"/>
      <c r="RPA2569" s="77"/>
      <c r="RPB2569" s="77"/>
      <c r="RPC2569" s="77"/>
      <c r="RPD2569" s="77"/>
      <c r="RPE2569" s="77"/>
      <c r="RPF2569" s="77"/>
      <c r="RPG2569" s="77"/>
      <c r="RPH2569" s="77"/>
      <c r="RPI2569" s="77"/>
      <c r="RPJ2569" s="77"/>
      <c r="RPK2569" s="77"/>
      <c r="RPL2569" s="77"/>
      <c r="RPM2569" s="77"/>
      <c r="RPN2569" s="77"/>
      <c r="RPO2569" s="77"/>
      <c r="RPP2569" s="77"/>
      <c r="RPQ2569" s="77"/>
      <c r="RPR2569" s="77"/>
      <c r="RPS2569" s="77"/>
      <c r="RPT2569" s="77"/>
      <c r="RPU2569" s="77"/>
      <c r="RPV2569" s="77"/>
      <c r="RPW2569" s="77"/>
      <c r="RPX2569" s="77"/>
      <c r="RPY2569" s="77"/>
      <c r="RPZ2569" s="77"/>
      <c r="RQA2569" s="77"/>
      <c r="RQB2569" s="77"/>
      <c r="RQC2569" s="77"/>
      <c r="RQD2569" s="77"/>
      <c r="RQE2569" s="77"/>
      <c r="RQF2569" s="77"/>
      <c r="RQG2569" s="77"/>
      <c r="RQH2569" s="77"/>
      <c r="RQI2569" s="77"/>
      <c r="RQJ2569" s="77"/>
      <c r="RQK2569" s="77"/>
      <c r="RQL2569" s="77"/>
      <c r="RQM2569" s="77"/>
      <c r="RQN2569" s="77"/>
      <c r="RQO2569" s="77"/>
      <c r="RQP2569" s="77"/>
      <c r="RQQ2569" s="77"/>
      <c r="RQR2569" s="77"/>
      <c r="RQS2569" s="77"/>
      <c r="RQT2569" s="77"/>
      <c r="RQU2569" s="77"/>
      <c r="RQV2569" s="77"/>
      <c r="RQW2569" s="77"/>
      <c r="RQX2569" s="77"/>
      <c r="RQY2569" s="77"/>
      <c r="RQZ2569" s="77"/>
      <c r="RRA2569" s="77"/>
      <c r="RRB2569" s="77"/>
      <c r="RRC2569" s="77"/>
      <c r="RRD2569" s="77"/>
      <c r="RRE2569" s="77"/>
      <c r="RRF2569" s="77"/>
      <c r="RRG2569" s="77"/>
      <c r="RRH2569" s="77"/>
      <c r="RRI2569" s="77"/>
      <c r="RRJ2569" s="77"/>
      <c r="RRK2569" s="77"/>
      <c r="RRL2569" s="77"/>
      <c r="RRM2569" s="77"/>
      <c r="RRN2569" s="77"/>
      <c r="RRO2569" s="77"/>
      <c r="RRP2569" s="77"/>
      <c r="RRQ2569" s="77"/>
      <c r="RRR2569" s="77"/>
      <c r="RRS2569" s="77"/>
      <c r="RRT2569" s="77"/>
      <c r="RRU2569" s="77"/>
      <c r="RRV2569" s="77"/>
      <c r="RRW2569" s="77"/>
      <c r="RRX2569" s="77"/>
      <c r="RRY2569" s="77"/>
      <c r="RRZ2569" s="77"/>
      <c r="RSA2569" s="77"/>
      <c r="RSB2569" s="77"/>
      <c r="RSC2569" s="77"/>
      <c r="RSD2569" s="77"/>
      <c r="RSE2569" s="77"/>
      <c r="RSF2569" s="77"/>
      <c r="RSG2569" s="77"/>
      <c r="RSH2569" s="77"/>
      <c r="RSI2569" s="77"/>
      <c r="RSJ2569" s="77"/>
      <c r="RSK2569" s="77"/>
      <c r="RSL2569" s="77"/>
      <c r="RSM2569" s="77"/>
      <c r="RSN2569" s="77"/>
      <c r="RSO2569" s="77"/>
      <c r="RSP2569" s="77"/>
      <c r="RSQ2569" s="77"/>
      <c r="RSR2569" s="77"/>
      <c r="RSS2569" s="77"/>
      <c r="RST2569" s="77"/>
      <c r="RSU2569" s="77"/>
      <c r="RSV2569" s="77"/>
      <c r="RSW2569" s="77"/>
      <c r="RSX2569" s="77"/>
      <c r="RSY2569" s="77"/>
      <c r="RSZ2569" s="77"/>
      <c r="RTA2569" s="77"/>
      <c r="RTB2569" s="77"/>
      <c r="RTC2569" s="77"/>
      <c r="RTD2569" s="77"/>
      <c r="RTE2569" s="77"/>
      <c r="RTF2569" s="77"/>
      <c r="RTG2569" s="77"/>
      <c r="RTH2569" s="77"/>
      <c r="RTI2569" s="77"/>
      <c r="RTJ2569" s="77"/>
      <c r="RTK2569" s="77"/>
      <c r="RTL2569" s="77"/>
      <c r="RTM2569" s="77"/>
      <c r="RTN2569" s="77"/>
      <c r="RTO2569" s="77"/>
      <c r="RTP2569" s="77"/>
      <c r="RTQ2569" s="77"/>
      <c r="RTR2569" s="77"/>
      <c r="RTS2569" s="77"/>
      <c r="RTT2569" s="77"/>
      <c r="RTU2569" s="77"/>
      <c r="RTV2569" s="77"/>
      <c r="RTW2569" s="77"/>
      <c r="RTX2569" s="77"/>
      <c r="RTY2569" s="77"/>
      <c r="RTZ2569" s="77"/>
      <c r="RUA2569" s="77"/>
      <c r="RUB2569" s="77"/>
      <c r="RUC2569" s="77"/>
      <c r="RUD2569" s="77"/>
      <c r="RUE2569" s="77"/>
      <c r="RUF2569" s="77"/>
      <c r="RUG2569" s="77"/>
      <c r="RUH2569" s="77"/>
      <c r="RUI2569" s="77"/>
      <c r="RUJ2569" s="77"/>
      <c r="RUK2569" s="77"/>
      <c r="RUL2569" s="77"/>
      <c r="RUM2569" s="77"/>
      <c r="RUN2569" s="77"/>
      <c r="RUO2569" s="77"/>
      <c r="RUP2569" s="77"/>
      <c r="RUQ2569" s="77"/>
      <c r="RUR2569" s="77"/>
      <c r="RUS2569" s="77"/>
      <c r="RUT2569" s="77"/>
      <c r="RUU2569" s="77"/>
      <c r="RUV2569" s="77"/>
      <c r="RUW2569" s="77"/>
      <c r="RUX2569" s="77"/>
      <c r="RUY2569" s="77"/>
      <c r="RUZ2569" s="77"/>
      <c r="RVA2569" s="77"/>
      <c r="RVB2569" s="77"/>
      <c r="RVC2569" s="77"/>
      <c r="RVD2569" s="77"/>
      <c r="RVE2569" s="77"/>
      <c r="RVF2569" s="77"/>
      <c r="RVG2569" s="77"/>
      <c r="RVH2569" s="77"/>
      <c r="RVI2569" s="77"/>
      <c r="RVJ2569" s="77"/>
      <c r="RVK2569" s="77"/>
      <c r="RVL2569" s="77"/>
      <c r="RVM2569" s="77"/>
      <c r="RVN2569" s="77"/>
      <c r="RVO2569" s="77"/>
      <c r="RVP2569" s="77"/>
      <c r="RVQ2569" s="77"/>
      <c r="RVR2569" s="77"/>
      <c r="RVS2569" s="77"/>
      <c r="RVT2569" s="77"/>
      <c r="RVU2569" s="77"/>
      <c r="RVV2569" s="77"/>
      <c r="RVW2569" s="77"/>
      <c r="RVX2569" s="77"/>
      <c r="RVY2569" s="77"/>
      <c r="RVZ2569" s="77"/>
      <c r="RWA2569" s="77"/>
      <c r="RWB2569" s="77"/>
      <c r="RWC2569" s="77"/>
      <c r="RWD2569" s="77"/>
      <c r="RWE2569" s="77"/>
      <c r="RWF2569" s="77"/>
      <c r="RWG2569" s="77"/>
      <c r="RWH2569" s="77"/>
      <c r="RWI2569" s="77"/>
      <c r="RWJ2569" s="77"/>
      <c r="RWK2569" s="77"/>
      <c r="RWL2569" s="77"/>
      <c r="RWM2569" s="77"/>
      <c r="RWN2569" s="77"/>
      <c r="RWO2569" s="77"/>
      <c r="RWP2569" s="77"/>
      <c r="RWQ2569" s="77"/>
      <c r="RWR2569" s="77"/>
      <c r="RWS2569" s="77"/>
      <c r="RWT2569" s="77"/>
      <c r="RWU2569" s="77"/>
      <c r="RWV2569" s="77"/>
      <c r="RWW2569" s="77"/>
      <c r="RWX2569" s="77"/>
      <c r="RWY2569" s="77"/>
      <c r="RWZ2569" s="77"/>
      <c r="RXA2569" s="77"/>
      <c r="RXB2569" s="77"/>
      <c r="RXC2569" s="77"/>
      <c r="RXD2569" s="77"/>
      <c r="RXE2569" s="77"/>
      <c r="RXF2569" s="77"/>
      <c r="RXG2569" s="77"/>
      <c r="RXH2569" s="77"/>
      <c r="RXI2569" s="77"/>
      <c r="RXJ2569" s="77"/>
      <c r="RXK2569" s="77"/>
      <c r="RXL2569" s="77"/>
      <c r="RXM2569" s="77"/>
      <c r="RXN2569" s="77"/>
      <c r="RXO2569" s="77"/>
      <c r="RXP2569" s="77"/>
      <c r="RXQ2569" s="77"/>
      <c r="RXR2569" s="77"/>
      <c r="RXS2569" s="77"/>
      <c r="RXT2569" s="77"/>
      <c r="RXU2569" s="77"/>
      <c r="RXV2569" s="77"/>
      <c r="RXW2569" s="77"/>
      <c r="RXX2569" s="77"/>
      <c r="RXY2569" s="77"/>
      <c r="RXZ2569" s="77"/>
      <c r="RYA2569" s="77"/>
      <c r="RYB2569" s="77"/>
      <c r="RYC2569" s="77"/>
      <c r="RYD2569" s="77"/>
      <c r="RYE2569" s="77"/>
      <c r="RYF2569" s="77"/>
      <c r="RYG2569" s="77"/>
      <c r="RYH2569" s="77"/>
      <c r="RYI2569" s="77"/>
      <c r="RYJ2569" s="77"/>
      <c r="RYK2569" s="77"/>
      <c r="RYL2569" s="77"/>
      <c r="RYM2569" s="77"/>
      <c r="RYN2569" s="77"/>
      <c r="RYO2569" s="77"/>
      <c r="RYP2569" s="77"/>
      <c r="RYQ2569" s="77"/>
      <c r="RYR2569" s="77"/>
      <c r="RYS2569" s="77"/>
      <c r="RYT2569" s="77"/>
      <c r="RYU2569" s="77"/>
      <c r="RYV2569" s="77"/>
      <c r="RYW2569" s="77"/>
      <c r="RYX2569" s="77"/>
      <c r="RYY2569" s="77"/>
      <c r="RYZ2569" s="77"/>
      <c r="RZA2569" s="77"/>
      <c r="RZB2569" s="77"/>
      <c r="RZC2569" s="77"/>
      <c r="RZD2569" s="77"/>
      <c r="RZE2569" s="77"/>
      <c r="RZF2569" s="77"/>
      <c r="RZG2569" s="77"/>
      <c r="RZH2569" s="77"/>
      <c r="RZI2569" s="77"/>
      <c r="RZJ2569" s="77"/>
      <c r="RZK2569" s="77"/>
      <c r="RZL2569" s="77"/>
      <c r="RZM2569" s="77"/>
      <c r="RZN2569" s="77"/>
      <c r="RZO2569" s="77"/>
      <c r="RZP2569" s="77"/>
      <c r="RZQ2569" s="77"/>
      <c r="RZR2569" s="77"/>
      <c r="RZS2569" s="77"/>
      <c r="RZT2569" s="77"/>
      <c r="RZU2569" s="77"/>
      <c r="RZV2569" s="77"/>
      <c r="RZW2569" s="77"/>
      <c r="RZX2569" s="77"/>
      <c r="RZY2569" s="77"/>
      <c r="RZZ2569" s="77"/>
      <c r="SAA2569" s="77"/>
      <c r="SAB2569" s="77"/>
      <c r="SAC2569" s="77"/>
      <c r="SAD2569" s="77"/>
      <c r="SAE2569" s="77"/>
      <c r="SAF2569" s="77"/>
      <c r="SAG2569" s="77"/>
      <c r="SAH2569" s="77"/>
      <c r="SAI2569" s="77"/>
      <c r="SAJ2569" s="77"/>
      <c r="SAK2569" s="77"/>
      <c r="SAL2569" s="77"/>
      <c r="SAM2569" s="77"/>
      <c r="SAN2569" s="77"/>
      <c r="SAO2569" s="77"/>
      <c r="SAP2569" s="77"/>
      <c r="SAQ2569" s="77"/>
      <c r="SAR2569" s="77"/>
      <c r="SAS2569" s="77"/>
      <c r="SAT2569" s="77"/>
      <c r="SAU2569" s="77"/>
      <c r="SAV2569" s="77"/>
      <c r="SAW2569" s="77"/>
      <c r="SAX2569" s="77"/>
      <c r="SAY2569" s="77"/>
      <c r="SAZ2569" s="77"/>
      <c r="SBA2569" s="77"/>
      <c r="SBB2569" s="77"/>
      <c r="SBC2569" s="77"/>
      <c r="SBD2569" s="77"/>
      <c r="SBE2569" s="77"/>
      <c r="SBF2569" s="77"/>
      <c r="SBG2569" s="77"/>
      <c r="SBH2569" s="77"/>
      <c r="SBI2569" s="77"/>
      <c r="SBJ2569" s="77"/>
      <c r="SBK2569" s="77"/>
      <c r="SBL2569" s="77"/>
      <c r="SBM2569" s="77"/>
      <c r="SBN2569" s="77"/>
      <c r="SBO2569" s="77"/>
      <c r="SBP2569" s="77"/>
      <c r="SBQ2569" s="77"/>
      <c r="SBR2569" s="77"/>
      <c r="SBS2569" s="77"/>
      <c r="SBT2569" s="77"/>
      <c r="SBU2569" s="77"/>
      <c r="SBV2569" s="77"/>
      <c r="SBW2569" s="77"/>
      <c r="SBX2569" s="77"/>
      <c r="SBY2569" s="77"/>
      <c r="SBZ2569" s="77"/>
      <c r="SCA2569" s="77"/>
      <c r="SCB2569" s="77"/>
      <c r="SCC2569" s="77"/>
      <c r="SCD2569" s="77"/>
      <c r="SCE2569" s="77"/>
      <c r="SCF2569" s="77"/>
      <c r="SCG2569" s="77"/>
      <c r="SCH2569" s="77"/>
      <c r="SCI2569" s="77"/>
      <c r="SCJ2569" s="77"/>
      <c r="SCK2569" s="77"/>
      <c r="SCL2569" s="77"/>
      <c r="SCM2569" s="77"/>
      <c r="SCN2569" s="77"/>
      <c r="SCO2569" s="77"/>
      <c r="SCP2569" s="77"/>
      <c r="SCQ2569" s="77"/>
      <c r="SCR2569" s="77"/>
      <c r="SCS2569" s="77"/>
      <c r="SCT2569" s="77"/>
      <c r="SCU2569" s="77"/>
      <c r="SCV2569" s="77"/>
      <c r="SCW2569" s="77"/>
      <c r="SCX2569" s="77"/>
      <c r="SCY2569" s="77"/>
      <c r="SCZ2569" s="77"/>
      <c r="SDA2569" s="77"/>
      <c r="SDB2569" s="77"/>
      <c r="SDC2569" s="77"/>
      <c r="SDD2569" s="77"/>
      <c r="SDE2569" s="77"/>
      <c r="SDF2569" s="77"/>
      <c r="SDG2569" s="77"/>
      <c r="SDH2569" s="77"/>
      <c r="SDI2569" s="77"/>
      <c r="SDJ2569" s="77"/>
      <c r="SDK2569" s="77"/>
      <c r="SDL2569" s="77"/>
      <c r="SDM2569" s="77"/>
      <c r="SDN2569" s="77"/>
      <c r="SDO2569" s="77"/>
      <c r="SDP2569" s="77"/>
      <c r="SDQ2569" s="77"/>
      <c r="SDR2569" s="77"/>
      <c r="SDS2569" s="77"/>
      <c r="SDT2569" s="77"/>
      <c r="SDU2569" s="77"/>
      <c r="SDV2569" s="77"/>
      <c r="SDW2569" s="77"/>
      <c r="SDX2569" s="77"/>
      <c r="SDY2569" s="77"/>
      <c r="SDZ2569" s="77"/>
      <c r="SEA2569" s="77"/>
      <c r="SEB2569" s="77"/>
      <c r="SEC2569" s="77"/>
      <c r="SED2569" s="77"/>
      <c r="SEE2569" s="77"/>
      <c r="SEF2569" s="77"/>
      <c r="SEG2569" s="77"/>
      <c r="SEH2569" s="77"/>
      <c r="SEI2569" s="77"/>
      <c r="SEJ2569" s="77"/>
      <c r="SEK2569" s="77"/>
      <c r="SEL2569" s="77"/>
      <c r="SEM2569" s="77"/>
      <c r="SEN2569" s="77"/>
      <c r="SEO2569" s="77"/>
      <c r="SEP2569" s="77"/>
      <c r="SEQ2569" s="77"/>
      <c r="SER2569" s="77"/>
      <c r="SES2569" s="77"/>
      <c r="SET2569" s="77"/>
      <c r="SEU2569" s="77"/>
      <c r="SEV2569" s="77"/>
      <c r="SEW2569" s="77"/>
      <c r="SEX2569" s="77"/>
      <c r="SEY2569" s="77"/>
      <c r="SEZ2569" s="77"/>
      <c r="SFA2569" s="77"/>
      <c r="SFB2569" s="77"/>
      <c r="SFC2569" s="77"/>
      <c r="SFD2569" s="77"/>
      <c r="SFE2569" s="77"/>
      <c r="SFF2569" s="77"/>
      <c r="SFG2569" s="77"/>
      <c r="SFH2569" s="77"/>
      <c r="SFI2569" s="77"/>
      <c r="SFJ2569" s="77"/>
      <c r="SFK2569" s="77"/>
      <c r="SFL2569" s="77"/>
      <c r="SFM2569" s="77"/>
      <c r="SFN2569" s="77"/>
      <c r="SFO2569" s="77"/>
      <c r="SFP2569" s="77"/>
      <c r="SFQ2569" s="77"/>
      <c r="SFR2569" s="77"/>
      <c r="SFS2569" s="77"/>
      <c r="SFT2569" s="77"/>
      <c r="SFU2569" s="77"/>
      <c r="SFV2569" s="77"/>
      <c r="SFW2569" s="77"/>
      <c r="SFX2569" s="77"/>
      <c r="SFY2569" s="77"/>
      <c r="SFZ2569" s="77"/>
      <c r="SGA2569" s="77"/>
      <c r="SGB2569" s="77"/>
      <c r="SGC2569" s="77"/>
      <c r="SGD2569" s="77"/>
      <c r="SGE2569" s="77"/>
      <c r="SGF2569" s="77"/>
      <c r="SGG2569" s="77"/>
      <c r="SGH2569" s="77"/>
      <c r="SGI2569" s="77"/>
      <c r="SGJ2569" s="77"/>
      <c r="SGK2569" s="77"/>
      <c r="SGL2569" s="77"/>
      <c r="SGM2569" s="77"/>
      <c r="SGN2569" s="77"/>
      <c r="SGO2569" s="77"/>
      <c r="SGP2569" s="77"/>
      <c r="SGQ2569" s="77"/>
      <c r="SGR2569" s="77"/>
      <c r="SGS2569" s="77"/>
      <c r="SGT2569" s="77"/>
      <c r="SGU2569" s="77"/>
      <c r="SGV2569" s="77"/>
      <c r="SGW2569" s="77"/>
      <c r="SGX2569" s="77"/>
      <c r="SGY2569" s="77"/>
      <c r="SGZ2569" s="77"/>
      <c r="SHA2569" s="77"/>
      <c r="SHB2569" s="77"/>
      <c r="SHC2569" s="77"/>
      <c r="SHD2569" s="77"/>
      <c r="SHE2569" s="77"/>
      <c r="SHF2569" s="77"/>
      <c r="SHG2569" s="77"/>
      <c r="SHH2569" s="77"/>
      <c r="SHI2569" s="77"/>
      <c r="SHJ2569" s="77"/>
      <c r="SHK2569" s="77"/>
      <c r="SHL2569" s="77"/>
      <c r="SHM2569" s="77"/>
      <c r="SHN2569" s="77"/>
      <c r="SHO2569" s="77"/>
      <c r="SHP2569" s="77"/>
      <c r="SHQ2569" s="77"/>
      <c r="SHR2569" s="77"/>
      <c r="SHS2569" s="77"/>
      <c r="SHT2569" s="77"/>
      <c r="SHU2569" s="77"/>
      <c r="SHV2569" s="77"/>
      <c r="SHW2569" s="77"/>
      <c r="SHX2569" s="77"/>
      <c r="SHY2569" s="77"/>
      <c r="SHZ2569" s="77"/>
      <c r="SIA2569" s="77"/>
      <c r="SIB2569" s="77"/>
      <c r="SIC2569" s="77"/>
      <c r="SID2569" s="77"/>
      <c r="SIE2569" s="77"/>
      <c r="SIF2569" s="77"/>
      <c r="SIG2569" s="77"/>
      <c r="SIH2569" s="77"/>
      <c r="SII2569" s="77"/>
      <c r="SIJ2569" s="77"/>
      <c r="SIK2569" s="77"/>
      <c r="SIL2569" s="77"/>
      <c r="SIM2569" s="77"/>
      <c r="SIN2569" s="77"/>
      <c r="SIO2569" s="77"/>
      <c r="SIP2569" s="77"/>
      <c r="SIQ2569" s="77"/>
      <c r="SIR2569" s="77"/>
      <c r="SIS2569" s="77"/>
      <c r="SIT2569" s="77"/>
      <c r="SIU2569" s="77"/>
      <c r="SIV2569" s="77"/>
      <c r="SIW2569" s="77"/>
      <c r="SIX2569" s="77"/>
      <c r="SIY2569" s="77"/>
      <c r="SIZ2569" s="77"/>
      <c r="SJA2569" s="77"/>
      <c r="SJB2569" s="77"/>
      <c r="SJC2569" s="77"/>
      <c r="SJD2569" s="77"/>
      <c r="SJE2569" s="77"/>
      <c r="SJF2569" s="77"/>
      <c r="SJG2569" s="77"/>
      <c r="SJH2569" s="77"/>
      <c r="SJI2569" s="77"/>
      <c r="SJJ2569" s="77"/>
      <c r="SJK2569" s="77"/>
      <c r="SJL2569" s="77"/>
      <c r="SJM2569" s="77"/>
      <c r="SJN2569" s="77"/>
      <c r="SJO2569" s="77"/>
      <c r="SJP2569" s="77"/>
      <c r="SJQ2569" s="77"/>
      <c r="SJR2569" s="77"/>
      <c r="SJS2569" s="77"/>
      <c r="SJT2569" s="77"/>
      <c r="SJU2569" s="77"/>
      <c r="SJV2569" s="77"/>
      <c r="SJW2569" s="77"/>
      <c r="SJX2569" s="77"/>
      <c r="SJY2569" s="77"/>
      <c r="SJZ2569" s="77"/>
      <c r="SKA2569" s="77"/>
      <c r="SKB2569" s="77"/>
      <c r="SKC2569" s="77"/>
      <c r="SKD2569" s="77"/>
      <c r="SKE2569" s="77"/>
      <c r="SKF2569" s="77"/>
      <c r="SKG2569" s="77"/>
      <c r="SKH2569" s="77"/>
      <c r="SKI2569" s="77"/>
      <c r="SKJ2569" s="77"/>
      <c r="SKK2569" s="77"/>
      <c r="SKL2569" s="77"/>
      <c r="SKM2569" s="77"/>
      <c r="SKN2569" s="77"/>
      <c r="SKO2569" s="77"/>
      <c r="SKP2569" s="77"/>
      <c r="SKQ2569" s="77"/>
      <c r="SKR2569" s="77"/>
      <c r="SKS2569" s="77"/>
      <c r="SKT2569" s="77"/>
      <c r="SKU2569" s="77"/>
      <c r="SKV2569" s="77"/>
      <c r="SKW2569" s="77"/>
      <c r="SKX2569" s="77"/>
      <c r="SKY2569" s="77"/>
      <c r="SKZ2569" s="77"/>
      <c r="SLA2569" s="77"/>
      <c r="SLB2569" s="77"/>
      <c r="SLC2569" s="77"/>
      <c r="SLD2569" s="77"/>
      <c r="SLE2569" s="77"/>
      <c r="SLF2569" s="77"/>
      <c r="SLG2569" s="77"/>
      <c r="SLH2569" s="77"/>
      <c r="SLI2569" s="77"/>
      <c r="SLJ2569" s="77"/>
      <c r="SLK2569" s="77"/>
      <c r="SLL2569" s="77"/>
      <c r="SLM2569" s="77"/>
      <c r="SLN2569" s="77"/>
      <c r="SLO2569" s="77"/>
      <c r="SLP2569" s="77"/>
      <c r="SLQ2569" s="77"/>
      <c r="SLR2569" s="77"/>
      <c r="SLS2569" s="77"/>
      <c r="SLT2569" s="77"/>
      <c r="SLU2569" s="77"/>
      <c r="SLV2569" s="77"/>
      <c r="SLW2569" s="77"/>
      <c r="SLX2569" s="77"/>
      <c r="SLY2569" s="77"/>
      <c r="SLZ2569" s="77"/>
      <c r="SMA2569" s="77"/>
      <c r="SMB2569" s="77"/>
      <c r="SMC2569" s="77"/>
      <c r="SMD2569" s="77"/>
      <c r="SME2569" s="77"/>
      <c r="SMF2569" s="77"/>
      <c r="SMG2569" s="77"/>
      <c r="SMH2569" s="77"/>
      <c r="SMI2569" s="77"/>
      <c r="SMJ2569" s="77"/>
      <c r="SMK2569" s="77"/>
      <c r="SML2569" s="77"/>
      <c r="SMM2569" s="77"/>
      <c r="SMN2569" s="77"/>
      <c r="SMO2569" s="77"/>
      <c r="SMP2569" s="77"/>
      <c r="SMQ2569" s="77"/>
      <c r="SMR2569" s="77"/>
      <c r="SMS2569" s="77"/>
      <c r="SMT2569" s="77"/>
      <c r="SMU2569" s="77"/>
      <c r="SMV2569" s="77"/>
      <c r="SMW2569" s="77"/>
      <c r="SMX2569" s="77"/>
      <c r="SMY2569" s="77"/>
      <c r="SMZ2569" s="77"/>
      <c r="SNA2569" s="77"/>
      <c r="SNB2569" s="77"/>
      <c r="SNC2569" s="77"/>
      <c r="SND2569" s="77"/>
      <c r="SNE2569" s="77"/>
      <c r="SNF2569" s="77"/>
      <c r="SNG2569" s="77"/>
      <c r="SNH2569" s="77"/>
      <c r="SNI2569" s="77"/>
      <c r="SNJ2569" s="77"/>
      <c r="SNK2569" s="77"/>
      <c r="SNL2569" s="77"/>
      <c r="SNM2569" s="77"/>
      <c r="SNN2569" s="77"/>
      <c r="SNO2569" s="77"/>
      <c r="SNP2569" s="77"/>
      <c r="SNQ2569" s="77"/>
      <c r="SNR2569" s="77"/>
      <c r="SNS2569" s="77"/>
      <c r="SNT2569" s="77"/>
      <c r="SNU2569" s="77"/>
      <c r="SNV2569" s="77"/>
      <c r="SNW2569" s="77"/>
      <c r="SNX2569" s="77"/>
      <c r="SNY2569" s="77"/>
      <c r="SNZ2569" s="77"/>
      <c r="SOA2569" s="77"/>
      <c r="SOB2569" s="77"/>
      <c r="SOC2569" s="77"/>
      <c r="SOD2569" s="77"/>
      <c r="SOE2569" s="77"/>
      <c r="SOF2569" s="77"/>
      <c r="SOG2569" s="77"/>
      <c r="SOH2569" s="77"/>
      <c r="SOI2569" s="77"/>
      <c r="SOJ2569" s="77"/>
      <c r="SOK2569" s="77"/>
      <c r="SOL2569" s="77"/>
      <c r="SOM2569" s="77"/>
      <c r="SON2569" s="77"/>
      <c r="SOO2569" s="77"/>
      <c r="SOP2569" s="77"/>
      <c r="SOQ2569" s="77"/>
      <c r="SOR2569" s="77"/>
      <c r="SOS2569" s="77"/>
      <c r="SOT2569" s="77"/>
      <c r="SOU2569" s="77"/>
      <c r="SOV2569" s="77"/>
      <c r="SOW2569" s="77"/>
      <c r="SOX2569" s="77"/>
      <c r="SOY2569" s="77"/>
      <c r="SOZ2569" s="77"/>
      <c r="SPA2569" s="77"/>
      <c r="SPB2569" s="77"/>
      <c r="SPC2569" s="77"/>
      <c r="SPD2569" s="77"/>
      <c r="SPE2569" s="77"/>
      <c r="SPF2569" s="77"/>
      <c r="SPG2569" s="77"/>
      <c r="SPH2569" s="77"/>
      <c r="SPI2569" s="77"/>
      <c r="SPJ2569" s="77"/>
      <c r="SPK2569" s="77"/>
      <c r="SPL2569" s="77"/>
      <c r="SPM2569" s="77"/>
      <c r="SPN2569" s="77"/>
      <c r="SPO2569" s="77"/>
      <c r="SPP2569" s="77"/>
      <c r="SPQ2569" s="77"/>
      <c r="SPR2569" s="77"/>
      <c r="SPS2569" s="77"/>
      <c r="SPT2569" s="77"/>
      <c r="SPU2569" s="77"/>
      <c r="SPV2569" s="77"/>
      <c r="SPW2569" s="77"/>
      <c r="SPX2569" s="77"/>
      <c r="SPY2569" s="77"/>
      <c r="SPZ2569" s="77"/>
      <c r="SQA2569" s="77"/>
      <c r="SQB2569" s="77"/>
      <c r="SQC2569" s="77"/>
      <c r="SQD2569" s="77"/>
      <c r="SQE2569" s="77"/>
      <c r="SQF2569" s="77"/>
      <c r="SQG2569" s="77"/>
      <c r="SQH2569" s="77"/>
      <c r="SQI2569" s="77"/>
      <c r="SQJ2569" s="77"/>
      <c r="SQK2569" s="77"/>
      <c r="SQL2569" s="77"/>
      <c r="SQM2569" s="77"/>
      <c r="SQN2569" s="77"/>
      <c r="SQO2569" s="77"/>
      <c r="SQP2569" s="77"/>
      <c r="SQQ2569" s="77"/>
      <c r="SQR2569" s="77"/>
      <c r="SQS2569" s="77"/>
      <c r="SQT2569" s="77"/>
      <c r="SQU2569" s="77"/>
      <c r="SQV2569" s="77"/>
      <c r="SQW2569" s="77"/>
      <c r="SQX2569" s="77"/>
      <c r="SQY2569" s="77"/>
      <c r="SQZ2569" s="77"/>
      <c r="SRA2569" s="77"/>
      <c r="SRB2569" s="77"/>
      <c r="SRC2569" s="77"/>
      <c r="SRD2569" s="77"/>
      <c r="SRE2569" s="77"/>
      <c r="SRF2569" s="77"/>
      <c r="SRG2569" s="77"/>
      <c r="SRH2569" s="77"/>
      <c r="SRI2569" s="77"/>
      <c r="SRJ2569" s="77"/>
      <c r="SRK2569" s="77"/>
      <c r="SRL2569" s="77"/>
      <c r="SRM2569" s="77"/>
      <c r="SRN2569" s="77"/>
      <c r="SRO2569" s="77"/>
      <c r="SRP2569" s="77"/>
      <c r="SRQ2569" s="77"/>
      <c r="SRR2569" s="77"/>
      <c r="SRS2569" s="77"/>
      <c r="SRT2569" s="77"/>
      <c r="SRU2569" s="77"/>
      <c r="SRV2569" s="77"/>
      <c r="SRW2569" s="77"/>
      <c r="SRX2569" s="77"/>
      <c r="SRY2569" s="77"/>
      <c r="SRZ2569" s="77"/>
      <c r="SSA2569" s="77"/>
      <c r="SSB2569" s="77"/>
      <c r="SSC2569" s="77"/>
      <c r="SSD2569" s="77"/>
      <c r="SSE2569" s="77"/>
      <c r="SSF2569" s="77"/>
      <c r="SSG2569" s="77"/>
      <c r="SSH2569" s="77"/>
      <c r="SSI2569" s="77"/>
      <c r="SSJ2569" s="77"/>
      <c r="SSK2569" s="77"/>
      <c r="SSL2569" s="77"/>
      <c r="SSM2569" s="77"/>
      <c r="SSN2569" s="77"/>
      <c r="SSO2569" s="77"/>
      <c r="SSP2569" s="77"/>
      <c r="SSQ2569" s="77"/>
      <c r="SSR2569" s="77"/>
      <c r="SSS2569" s="77"/>
      <c r="SST2569" s="77"/>
      <c r="SSU2569" s="77"/>
      <c r="SSV2569" s="77"/>
      <c r="SSW2569" s="77"/>
      <c r="SSX2569" s="77"/>
      <c r="SSY2569" s="77"/>
      <c r="SSZ2569" s="77"/>
      <c r="STA2569" s="77"/>
      <c r="STB2569" s="77"/>
      <c r="STC2569" s="77"/>
      <c r="STD2569" s="77"/>
      <c r="STE2569" s="77"/>
      <c r="STF2569" s="77"/>
      <c r="STG2569" s="77"/>
      <c r="STH2569" s="77"/>
      <c r="STI2569" s="77"/>
      <c r="STJ2569" s="77"/>
      <c r="STK2569" s="77"/>
      <c r="STL2569" s="77"/>
      <c r="STM2569" s="77"/>
      <c r="STN2569" s="77"/>
      <c r="STO2569" s="77"/>
      <c r="STP2569" s="77"/>
      <c r="STQ2569" s="77"/>
      <c r="STR2569" s="77"/>
      <c r="STS2569" s="77"/>
      <c r="STT2569" s="77"/>
      <c r="STU2569" s="77"/>
      <c r="STV2569" s="77"/>
      <c r="STW2569" s="77"/>
      <c r="STX2569" s="77"/>
      <c r="STY2569" s="77"/>
      <c r="STZ2569" s="77"/>
      <c r="SUA2569" s="77"/>
      <c r="SUB2569" s="77"/>
      <c r="SUC2569" s="77"/>
      <c r="SUD2569" s="77"/>
      <c r="SUE2569" s="77"/>
      <c r="SUF2569" s="77"/>
      <c r="SUG2569" s="77"/>
      <c r="SUH2569" s="77"/>
      <c r="SUI2569" s="77"/>
      <c r="SUJ2569" s="77"/>
      <c r="SUK2569" s="77"/>
      <c r="SUL2569" s="77"/>
      <c r="SUM2569" s="77"/>
      <c r="SUN2569" s="77"/>
      <c r="SUO2569" s="77"/>
      <c r="SUP2569" s="77"/>
      <c r="SUQ2569" s="77"/>
      <c r="SUR2569" s="77"/>
      <c r="SUS2569" s="77"/>
      <c r="SUT2569" s="77"/>
      <c r="SUU2569" s="77"/>
      <c r="SUV2569" s="77"/>
      <c r="SUW2569" s="77"/>
      <c r="SUX2569" s="77"/>
      <c r="SUY2569" s="77"/>
      <c r="SUZ2569" s="77"/>
      <c r="SVA2569" s="77"/>
      <c r="SVB2569" s="77"/>
      <c r="SVC2569" s="77"/>
      <c r="SVD2569" s="77"/>
      <c r="SVE2569" s="77"/>
      <c r="SVF2569" s="77"/>
      <c r="SVG2569" s="77"/>
      <c r="SVH2569" s="77"/>
      <c r="SVI2569" s="77"/>
      <c r="SVJ2569" s="77"/>
      <c r="SVK2569" s="77"/>
      <c r="SVL2569" s="77"/>
      <c r="SVM2569" s="77"/>
      <c r="SVN2569" s="77"/>
      <c r="SVO2569" s="77"/>
      <c r="SVP2569" s="77"/>
      <c r="SVQ2569" s="77"/>
      <c r="SVR2569" s="77"/>
      <c r="SVS2569" s="77"/>
      <c r="SVT2569" s="77"/>
      <c r="SVU2569" s="77"/>
      <c r="SVV2569" s="77"/>
      <c r="SVW2569" s="77"/>
      <c r="SVX2569" s="77"/>
      <c r="SVY2569" s="77"/>
      <c r="SVZ2569" s="77"/>
      <c r="SWA2569" s="77"/>
      <c r="SWB2569" s="77"/>
      <c r="SWC2569" s="77"/>
      <c r="SWD2569" s="77"/>
      <c r="SWE2569" s="77"/>
      <c r="SWF2569" s="77"/>
      <c r="SWG2569" s="77"/>
      <c r="SWH2569" s="77"/>
      <c r="SWI2569" s="77"/>
      <c r="SWJ2569" s="77"/>
      <c r="SWK2569" s="77"/>
      <c r="SWL2569" s="77"/>
      <c r="SWM2569" s="77"/>
      <c r="SWN2569" s="77"/>
      <c r="SWO2569" s="77"/>
      <c r="SWP2569" s="77"/>
      <c r="SWQ2569" s="77"/>
      <c r="SWR2569" s="77"/>
      <c r="SWS2569" s="77"/>
      <c r="SWT2569" s="77"/>
      <c r="SWU2569" s="77"/>
      <c r="SWV2569" s="77"/>
      <c r="SWW2569" s="77"/>
      <c r="SWX2569" s="77"/>
      <c r="SWY2569" s="77"/>
      <c r="SWZ2569" s="77"/>
      <c r="SXA2569" s="77"/>
      <c r="SXB2569" s="77"/>
      <c r="SXC2569" s="77"/>
      <c r="SXD2569" s="77"/>
      <c r="SXE2569" s="77"/>
      <c r="SXF2569" s="77"/>
      <c r="SXG2569" s="77"/>
      <c r="SXH2569" s="77"/>
      <c r="SXI2569" s="77"/>
      <c r="SXJ2569" s="77"/>
      <c r="SXK2569" s="77"/>
      <c r="SXL2569" s="77"/>
      <c r="SXM2569" s="77"/>
      <c r="SXN2569" s="77"/>
      <c r="SXO2569" s="77"/>
      <c r="SXP2569" s="77"/>
      <c r="SXQ2569" s="77"/>
      <c r="SXR2569" s="77"/>
      <c r="SXS2569" s="77"/>
      <c r="SXT2569" s="77"/>
      <c r="SXU2569" s="77"/>
      <c r="SXV2569" s="77"/>
      <c r="SXW2569" s="77"/>
      <c r="SXX2569" s="77"/>
      <c r="SXY2569" s="77"/>
      <c r="SXZ2569" s="77"/>
      <c r="SYA2569" s="77"/>
      <c r="SYB2569" s="77"/>
      <c r="SYC2569" s="77"/>
      <c r="SYD2569" s="77"/>
      <c r="SYE2569" s="77"/>
      <c r="SYF2569" s="77"/>
      <c r="SYG2569" s="77"/>
      <c r="SYH2569" s="77"/>
      <c r="SYI2569" s="77"/>
      <c r="SYJ2569" s="77"/>
      <c r="SYK2569" s="77"/>
      <c r="SYL2569" s="77"/>
      <c r="SYM2569" s="77"/>
      <c r="SYN2569" s="77"/>
      <c r="SYO2569" s="77"/>
      <c r="SYP2569" s="77"/>
      <c r="SYQ2569" s="77"/>
      <c r="SYR2569" s="77"/>
      <c r="SYS2569" s="77"/>
      <c r="SYT2569" s="77"/>
      <c r="SYU2569" s="77"/>
      <c r="SYV2569" s="77"/>
      <c r="SYW2569" s="77"/>
      <c r="SYX2569" s="77"/>
      <c r="SYY2569" s="77"/>
      <c r="SYZ2569" s="77"/>
      <c r="SZA2569" s="77"/>
      <c r="SZB2569" s="77"/>
      <c r="SZC2569" s="77"/>
      <c r="SZD2569" s="77"/>
      <c r="SZE2569" s="77"/>
      <c r="SZF2569" s="77"/>
      <c r="SZG2569" s="77"/>
      <c r="SZH2569" s="77"/>
      <c r="SZI2569" s="77"/>
      <c r="SZJ2569" s="77"/>
      <c r="SZK2569" s="77"/>
      <c r="SZL2569" s="77"/>
      <c r="SZM2569" s="77"/>
      <c r="SZN2569" s="77"/>
      <c r="SZO2569" s="77"/>
      <c r="SZP2569" s="77"/>
      <c r="SZQ2569" s="77"/>
      <c r="SZR2569" s="77"/>
      <c r="SZS2569" s="77"/>
      <c r="SZT2569" s="77"/>
      <c r="SZU2569" s="77"/>
      <c r="SZV2569" s="77"/>
      <c r="SZW2569" s="77"/>
      <c r="SZX2569" s="77"/>
      <c r="SZY2569" s="77"/>
      <c r="SZZ2569" s="77"/>
      <c r="TAA2569" s="77"/>
      <c r="TAB2569" s="77"/>
      <c r="TAC2569" s="77"/>
      <c r="TAD2569" s="77"/>
      <c r="TAE2569" s="77"/>
      <c r="TAF2569" s="77"/>
      <c r="TAG2569" s="77"/>
      <c r="TAH2569" s="77"/>
      <c r="TAI2569" s="77"/>
      <c r="TAJ2569" s="77"/>
      <c r="TAK2569" s="77"/>
      <c r="TAL2569" s="77"/>
      <c r="TAM2569" s="77"/>
      <c r="TAN2569" s="77"/>
      <c r="TAO2569" s="77"/>
      <c r="TAP2569" s="77"/>
      <c r="TAQ2569" s="77"/>
      <c r="TAR2569" s="77"/>
      <c r="TAS2569" s="77"/>
      <c r="TAT2569" s="77"/>
      <c r="TAU2569" s="77"/>
      <c r="TAV2569" s="77"/>
      <c r="TAW2569" s="77"/>
      <c r="TAX2569" s="77"/>
      <c r="TAY2569" s="77"/>
      <c r="TAZ2569" s="77"/>
      <c r="TBA2569" s="77"/>
      <c r="TBB2569" s="77"/>
      <c r="TBC2569" s="77"/>
      <c r="TBD2569" s="77"/>
      <c r="TBE2569" s="77"/>
      <c r="TBF2569" s="77"/>
      <c r="TBG2569" s="77"/>
      <c r="TBH2569" s="77"/>
      <c r="TBI2569" s="77"/>
      <c r="TBJ2569" s="77"/>
      <c r="TBK2569" s="77"/>
      <c r="TBL2569" s="77"/>
      <c r="TBM2569" s="77"/>
      <c r="TBN2569" s="77"/>
      <c r="TBO2569" s="77"/>
      <c r="TBP2569" s="77"/>
      <c r="TBQ2569" s="77"/>
      <c r="TBR2569" s="77"/>
      <c r="TBS2569" s="77"/>
      <c r="TBT2569" s="77"/>
      <c r="TBU2569" s="77"/>
      <c r="TBV2569" s="77"/>
      <c r="TBW2569" s="77"/>
      <c r="TBX2569" s="77"/>
      <c r="TBY2569" s="77"/>
      <c r="TBZ2569" s="77"/>
      <c r="TCA2569" s="77"/>
      <c r="TCB2569" s="77"/>
      <c r="TCC2569" s="77"/>
      <c r="TCD2569" s="77"/>
      <c r="TCE2569" s="77"/>
      <c r="TCF2569" s="77"/>
      <c r="TCG2569" s="77"/>
      <c r="TCH2569" s="77"/>
      <c r="TCI2569" s="77"/>
      <c r="TCJ2569" s="77"/>
      <c r="TCK2569" s="77"/>
      <c r="TCL2569" s="77"/>
      <c r="TCM2569" s="77"/>
      <c r="TCN2569" s="77"/>
      <c r="TCO2569" s="77"/>
      <c r="TCP2569" s="77"/>
      <c r="TCQ2569" s="77"/>
      <c r="TCR2569" s="77"/>
      <c r="TCS2569" s="77"/>
      <c r="TCT2569" s="77"/>
      <c r="TCU2569" s="77"/>
      <c r="TCV2569" s="77"/>
      <c r="TCW2569" s="77"/>
      <c r="TCX2569" s="77"/>
      <c r="TCY2569" s="77"/>
      <c r="TCZ2569" s="77"/>
      <c r="TDA2569" s="77"/>
      <c r="TDB2569" s="77"/>
      <c r="TDC2569" s="77"/>
      <c r="TDD2569" s="77"/>
      <c r="TDE2569" s="77"/>
      <c r="TDF2569" s="77"/>
      <c r="TDG2569" s="77"/>
      <c r="TDH2569" s="77"/>
      <c r="TDI2569" s="77"/>
      <c r="TDJ2569" s="77"/>
      <c r="TDK2569" s="77"/>
      <c r="TDL2569" s="77"/>
      <c r="TDM2569" s="77"/>
      <c r="TDN2569" s="77"/>
      <c r="TDO2569" s="77"/>
      <c r="TDP2569" s="77"/>
      <c r="TDQ2569" s="77"/>
      <c r="TDR2569" s="77"/>
      <c r="TDS2569" s="77"/>
      <c r="TDT2569" s="77"/>
      <c r="TDU2569" s="77"/>
      <c r="TDV2569" s="77"/>
      <c r="TDW2569" s="77"/>
      <c r="TDX2569" s="77"/>
      <c r="TDY2569" s="77"/>
      <c r="TDZ2569" s="77"/>
      <c r="TEA2569" s="77"/>
      <c r="TEB2569" s="77"/>
      <c r="TEC2569" s="77"/>
      <c r="TED2569" s="77"/>
      <c r="TEE2569" s="77"/>
      <c r="TEF2569" s="77"/>
      <c r="TEG2569" s="77"/>
      <c r="TEH2569" s="77"/>
      <c r="TEI2569" s="77"/>
      <c r="TEJ2569" s="77"/>
      <c r="TEK2569" s="77"/>
      <c r="TEL2569" s="77"/>
      <c r="TEM2569" s="77"/>
      <c r="TEN2569" s="77"/>
      <c r="TEO2569" s="77"/>
      <c r="TEP2569" s="77"/>
      <c r="TEQ2569" s="77"/>
      <c r="TER2569" s="77"/>
      <c r="TES2569" s="77"/>
      <c r="TET2569" s="77"/>
      <c r="TEU2569" s="77"/>
      <c r="TEV2569" s="77"/>
      <c r="TEW2569" s="77"/>
      <c r="TEX2569" s="77"/>
      <c r="TEY2569" s="77"/>
      <c r="TEZ2569" s="77"/>
      <c r="TFA2569" s="77"/>
      <c r="TFB2569" s="77"/>
      <c r="TFC2569" s="77"/>
      <c r="TFD2569" s="77"/>
      <c r="TFE2569" s="77"/>
      <c r="TFF2569" s="77"/>
      <c r="TFG2569" s="77"/>
      <c r="TFH2569" s="77"/>
      <c r="TFI2569" s="77"/>
      <c r="TFJ2569" s="77"/>
      <c r="TFK2569" s="77"/>
      <c r="TFL2569" s="77"/>
      <c r="TFM2569" s="77"/>
      <c r="TFN2569" s="77"/>
      <c r="TFO2569" s="77"/>
      <c r="TFP2569" s="77"/>
      <c r="TFQ2569" s="77"/>
      <c r="TFR2569" s="77"/>
      <c r="TFS2569" s="77"/>
      <c r="TFT2569" s="77"/>
      <c r="TFU2569" s="77"/>
      <c r="TFV2569" s="77"/>
      <c r="TFW2569" s="77"/>
      <c r="TFX2569" s="77"/>
      <c r="TFY2569" s="77"/>
      <c r="TFZ2569" s="77"/>
      <c r="TGA2569" s="77"/>
      <c r="TGB2569" s="77"/>
      <c r="TGC2569" s="77"/>
      <c r="TGD2569" s="77"/>
      <c r="TGE2569" s="77"/>
      <c r="TGF2569" s="77"/>
      <c r="TGG2569" s="77"/>
      <c r="TGH2569" s="77"/>
      <c r="TGI2569" s="77"/>
      <c r="TGJ2569" s="77"/>
      <c r="TGK2569" s="77"/>
      <c r="TGL2569" s="77"/>
      <c r="TGM2569" s="77"/>
      <c r="TGN2569" s="77"/>
      <c r="TGO2569" s="77"/>
      <c r="TGP2569" s="77"/>
      <c r="TGQ2569" s="77"/>
      <c r="TGR2569" s="77"/>
      <c r="TGS2569" s="77"/>
      <c r="TGT2569" s="77"/>
      <c r="TGU2569" s="77"/>
      <c r="TGV2569" s="77"/>
      <c r="TGW2569" s="77"/>
      <c r="TGX2569" s="77"/>
      <c r="TGY2569" s="77"/>
      <c r="TGZ2569" s="77"/>
      <c r="THA2569" s="77"/>
      <c r="THB2569" s="77"/>
      <c r="THC2569" s="77"/>
      <c r="THD2569" s="77"/>
      <c r="THE2569" s="77"/>
      <c r="THF2569" s="77"/>
      <c r="THG2569" s="77"/>
      <c r="THH2569" s="77"/>
      <c r="THI2569" s="77"/>
      <c r="THJ2569" s="77"/>
      <c r="THK2569" s="77"/>
      <c r="THL2569" s="77"/>
      <c r="THM2569" s="77"/>
      <c r="THN2569" s="77"/>
      <c r="THO2569" s="77"/>
      <c r="THP2569" s="77"/>
      <c r="THQ2569" s="77"/>
      <c r="THR2569" s="77"/>
      <c r="THS2569" s="77"/>
      <c r="THT2569" s="77"/>
      <c r="THU2569" s="77"/>
      <c r="THV2569" s="77"/>
      <c r="THW2569" s="77"/>
      <c r="THX2569" s="77"/>
      <c r="THY2569" s="77"/>
      <c r="THZ2569" s="77"/>
      <c r="TIA2569" s="77"/>
      <c r="TIB2569" s="77"/>
      <c r="TIC2569" s="77"/>
      <c r="TID2569" s="77"/>
      <c r="TIE2569" s="77"/>
      <c r="TIF2569" s="77"/>
      <c r="TIG2569" s="77"/>
      <c r="TIH2569" s="77"/>
      <c r="TII2569" s="77"/>
      <c r="TIJ2569" s="77"/>
      <c r="TIK2569" s="77"/>
      <c r="TIL2569" s="77"/>
      <c r="TIM2569" s="77"/>
      <c r="TIN2569" s="77"/>
      <c r="TIO2569" s="77"/>
      <c r="TIP2569" s="77"/>
      <c r="TIQ2569" s="77"/>
      <c r="TIR2569" s="77"/>
      <c r="TIS2569" s="77"/>
      <c r="TIT2569" s="77"/>
      <c r="TIU2569" s="77"/>
      <c r="TIV2569" s="77"/>
      <c r="TIW2569" s="77"/>
      <c r="TIX2569" s="77"/>
      <c r="TIY2569" s="77"/>
      <c r="TIZ2569" s="77"/>
      <c r="TJA2569" s="77"/>
      <c r="TJB2569" s="77"/>
      <c r="TJC2569" s="77"/>
      <c r="TJD2569" s="77"/>
      <c r="TJE2569" s="77"/>
      <c r="TJF2569" s="77"/>
      <c r="TJG2569" s="77"/>
      <c r="TJH2569" s="77"/>
      <c r="TJI2569" s="77"/>
      <c r="TJJ2569" s="77"/>
      <c r="TJK2569" s="77"/>
      <c r="TJL2569" s="77"/>
      <c r="TJM2569" s="77"/>
      <c r="TJN2569" s="77"/>
      <c r="TJO2569" s="77"/>
      <c r="TJP2569" s="77"/>
      <c r="TJQ2569" s="77"/>
      <c r="TJR2569" s="77"/>
      <c r="TJS2569" s="77"/>
      <c r="TJT2569" s="77"/>
      <c r="TJU2569" s="77"/>
      <c r="TJV2569" s="77"/>
      <c r="TJW2569" s="77"/>
      <c r="TJX2569" s="77"/>
      <c r="TJY2569" s="77"/>
      <c r="TJZ2569" s="77"/>
      <c r="TKA2569" s="77"/>
      <c r="TKB2569" s="77"/>
      <c r="TKC2569" s="77"/>
      <c r="TKD2569" s="77"/>
      <c r="TKE2569" s="77"/>
      <c r="TKF2569" s="77"/>
      <c r="TKG2569" s="77"/>
      <c r="TKH2569" s="77"/>
      <c r="TKI2569" s="77"/>
      <c r="TKJ2569" s="77"/>
      <c r="TKK2569" s="77"/>
      <c r="TKL2569" s="77"/>
      <c r="TKM2569" s="77"/>
      <c r="TKN2569" s="77"/>
      <c r="TKO2569" s="77"/>
      <c r="TKP2569" s="77"/>
      <c r="TKQ2569" s="77"/>
      <c r="TKR2569" s="77"/>
      <c r="TKS2569" s="77"/>
      <c r="TKT2569" s="77"/>
      <c r="TKU2569" s="77"/>
      <c r="TKV2569" s="77"/>
      <c r="TKW2569" s="77"/>
      <c r="TKX2569" s="77"/>
      <c r="TKY2569" s="77"/>
      <c r="TKZ2569" s="77"/>
      <c r="TLA2569" s="77"/>
      <c r="TLB2569" s="77"/>
      <c r="TLC2569" s="77"/>
      <c r="TLD2569" s="77"/>
      <c r="TLE2569" s="77"/>
      <c r="TLF2569" s="77"/>
      <c r="TLG2569" s="77"/>
      <c r="TLH2569" s="77"/>
      <c r="TLI2569" s="77"/>
      <c r="TLJ2569" s="77"/>
      <c r="TLK2569" s="77"/>
      <c r="TLL2569" s="77"/>
      <c r="TLM2569" s="77"/>
      <c r="TLN2569" s="77"/>
      <c r="TLO2569" s="77"/>
      <c r="TLP2569" s="77"/>
      <c r="TLQ2569" s="77"/>
      <c r="TLR2569" s="77"/>
      <c r="TLS2569" s="77"/>
      <c r="TLT2569" s="77"/>
      <c r="TLU2569" s="77"/>
      <c r="TLV2569" s="77"/>
      <c r="TLW2569" s="77"/>
      <c r="TLX2569" s="77"/>
      <c r="TLY2569" s="77"/>
      <c r="TLZ2569" s="77"/>
      <c r="TMA2569" s="77"/>
      <c r="TMB2569" s="77"/>
      <c r="TMC2569" s="77"/>
      <c r="TMD2569" s="77"/>
      <c r="TME2569" s="77"/>
      <c r="TMF2569" s="77"/>
      <c r="TMG2569" s="77"/>
      <c r="TMH2569" s="77"/>
      <c r="TMI2569" s="77"/>
      <c r="TMJ2569" s="77"/>
      <c r="TMK2569" s="77"/>
      <c r="TML2569" s="77"/>
      <c r="TMM2569" s="77"/>
      <c r="TMN2569" s="77"/>
      <c r="TMO2569" s="77"/>
      <c r="TMP2569" s="77"/>
      <c r="TMQ2569" s="77"/>
      <c r="TMR2569" s="77"/>
      <c r="TMS2569" s="77"/>
      <c r="TMT2569" s="77"/>
      <c r="TMU2569" s="77"/>
      <c r="TMV2569" s="77"/>
      <c r="TMW2569" s="77"/>
      <c r="TMX2569" s="77"/>
      <c r="TMY2569" s="77"/>
      <c r="TMZ2569" s="77"/>
      <c r="TNA2569" s="77"/>
      <c r="TNB2569" s="77"/>
      <c r="TNC2569" s="77"/>
      <c r="TND2569" s="77"/>
      <c r="TNE2569" s="77"/>
      <c r="TNF2569" s="77"/>
      <c r="TNG2569" s="77"/>
      <c r="TNH2569" s="77"/>
      <c r="TNI2569" s="77"/>
      <c r="TNJ2569" s="77"/>
      <c r="TNK2569" s="77"/>
      <c r="TNL2569" s="77"/>
      <c r="TNM2569" s="77"/>
      <c r="TNN2569" s="77"/>
      <c r="TNO2569" s="77"/>
      <c r="TNP2569" s="77"/>
      <c r="TNQ2569" s="77"/>
      <c r="TNR2569" s="77"/>
      <c r="TNS2569" s="77"/>
      <c r="TNT2569" s="77"/>
      <c r="TNU2569" s="77"/>
      <c r="TNV2569" s="77"/>
      <c r="TNW2569" s="77"/>
      <c r="TNX2569" s="77"/>
      <c r="TNY2569" s="77"/>
      <c r="TNZ2569" s="77"/>
      <c r="TOA2569" s="77"/>
      <c r="TOB2569" s="77"/>
      <c r="TOC2569" s="77"/>
      <c r="TOD2569" s="77"/>
      <c r="TOE2569" s="77"/>
      <c r="TOF2569" s="77"/>
      <c r="TOG2569" s="77"/>
      <c r="TOH2569" s="77"/>
      <c r="TOI2569" s="77"/>
      <c r="TOJ2569" s="77"/>
      <c r="TOK2569" s="77"/>
      <c r="TOL2569" s="77"/>
      <c r="TOM2569" s="77"/>
      <c r="TON2569" s="77"/>
      <c r="TOO2569" s="77"/>
      <c r="TOP2569" s="77"/>
      <c r="TOQ2569" s="77"/>
      <c r="TOR2569" s="77"/>
      <c r="TOS2569" s="77"/>
      <c r="TOT2569" s="77"/>
      <c r="TOU2569" s="77"/>
      <c r="TOV2569" s="77"/>
      <c r="TOW2569" s="77"/>
      <c r="TOX2569" s="77"/>
      <c r="TOY2569" s="77"/>
      <c r="TOZ2569" s="77"/>
      <c r="TPA2569" s="77"/>
      <c r="TPB2569" s="77"/>
      <c r="TPC2569" s="77"/>
      <c r="TPD2569" s="77"/>
      <c r="TPE2569" s="77"/>
      <c r="TPF2569" s="77"/>
      <c r="TPG2569" s="77"/>
      <c r="TPH2569" s="77"/>
      <c r="TPI2569" s="77"/>
      <c r="TPJ2569" s="77"/>
      <c r="TPK2569" s="77"/>
      <c r="TPL2569" s="77"/>
      <c r="TPM2569" s="77"/>
      <c r="TPN2569" s="77"/>
      <c r="TPO2569" s="77"/>
      <c r="TPP2569" s="77"/>
      <c r="TPQ2569" s="77"/>
      <c r="TPR2569" s="77"/>
      <c r="TPS2569" s="77"/>
      <c r="TPT2569" s="77"/>
      <c r="TPU2569" s="77"/>
      <c r="TPV2569" s="77"/>
      <c r="TPW2569" s="77"/>
      <c r="TPX2569" s="77"/>
      <c r="TPY2569" s="77"/>
      <c r="TPZ2569" s="77"/>
      <c r="TQA2569" s="77"/>
      <c r="TQB2569" s="77"/>
      <c r="TQC2569" s="77"/>
      <c r="TQD2569" s="77"/>
      <c r="TQE2569" s="77"/>
      <c r="TQF2569" s="77"/>
      <c r="TQG2569" s="77"/>
      <c r="TQH2569" s="77"/>
      <c r="TQI2569" s="77"/>
      <c r="TQJ2569" s="77"/>
      <c r="TQK2569" s="77"/>
      <c r="TQL2569" s="77"/>
      <c r="TQM2569" s="77"/>
      <c r="TQN2569" s="77"/>
      <c r="TQO2569" s="77"/>
      <c r="TQP2569" s="77"/>
      <c r="TQQ2569" s="77"/>
      <c r="TQR2569" s="77"/>
      <c r="TQS2569" s="77"/>
      <c r="TQT2569" s="77"/>
      <c r="TQU2569" s="77"/>
      <c r="TQV2569" s="77"/>
      <c r="TQW2569" s="77"/>
      <c r="TQX2569" s="77"/>
      <c r="TQY2569" s="77"/>
      <c r="TQZ2569" s="77"/>
      <c r="TRA2569" s="77"/>
      <c r="TRB2569" s="77"/>
      <c r="TRC2569" s="77"/>
      <c r="TRD2569" s="77"/>
      <c r="TRE2569" s="77"/>
      <c r="TRF2569" s="77"/>
      <c r="TRG2569" s="77"/>
      <c r="TRH2569" s="77"/>
      <c r="TRI2569" s="77"/>
      <c r="TRJ2569" s="77"/>
      <c r="TRK2569" s="77"/>
      <c r="TRL2569" s="77"/>
      <c r="TRM2569" s="77"/>
      <c r="TRN2569" s="77"/>
      <c r="TRO2569" s="77"/>
      <c r="TRP2569" s="77"/>
      <c r="TRQ2569" s="77"/>
      <c r="TRR2569" s="77"/>
      <c r="TRS2569" s="77"/>
      <c r="TRT2569" s="77"/>
      <c r="TRU2569" s="77"/>
      <c r="TRV2569" s="77"/>
      <c r="TRW2569" s="77"/>
      <c r="TRX2569" s="77"/>
      <c r="TRY2569" s="77"/>
      <c r="TRZ2569" s="77"/>
      <c r="TSA2569" s="77"/>
      <c r="TSB2569" s="77"/>
      <c r="TSC2569" s="77"/>
      <c r="TSD2569" s="77"/>
      <c r="TSE2569" s="77"/>
      <c r="TSF2569" s="77"/>
      <c r="TSG2569" s="77"/>
      <c r="TSH2569" s="77"/>
      <c r="TSI2569" s="77"/>
      <c r="TSJ2569" s="77"/>
      <c r="TSK2569" s="77"/>
      <c r="TSL2569" s="77"/>
      <c r="TSM2569" s="77"/>
      <c r="TSN2569" s="77"/>
      <c r="TSO2569" s="77"/>
      <c r="TSP2569" s="77"/>
      <c r="TSQ2569" s="77"/>
      <c r="TSR2569" s="77"/>
      <c r="TSS2569" s="77"/>
      <c r="TST2569" s="77"/>
      <c r="TSU2569" s="77"/>
      <c r="TSV2569" s="77"/>
      <c r="TSW2569" s="77"/>
      <c r="TSX2569" s="77"/>
      <c r="TSY2569" s="77"/>
      <c r="TSZ2569" s="77"/>
      <c r="TTA2569" s="77"/>
      <c r="TTB2569" s="77"/>
      <c r="TTC2569" s="77"/>
      <c r="TTD2569" s="77"/>
      <c r="TTE2569" s="77"/>
      <c r="TTF2569" s="77"/>
      <c r="TTG2569" s="77"/>
      <c r="TTH2569" s="77"/>
      <c r="TTI2569" s="77"/>
      <c r="TTJ2569" s="77"/>
      <c r="TTK2569" s="77"/>
      <c r="TTL2569" s="77"/>
      <c r="TTM2569" s="77"/>
      <c r="TTN2569" s="77"/>
      <c r="TTO2569" s="77"/>
      <c r="TTP2569" s="77"/>
      <c r="TTQ2569" s="77"/>
      <c r="TTR2569" s="77"/>
      <c r="TTS2569" s="77"/>
      <c r="TTT2569" s="77"/>
      <c r="TTU2569" s="77"/>
      <c r="TTV2569" s="77"/>
      <c r="TTW2569" s="77"/>
      <c r="TTX2569" s="77"/>
      <c r="TTY2569" s="77"/>
      <c r="TTZ2569" s="77"/>
      <c r="TUA2569" s="77"/>
      <c r="TUB2569" s="77"/>
      <c r="TUC2569" s="77"/>
      <c r="TUD2569" s="77"/>
      <c r="TUE2569" s="77"/>
      <c r="TUF2569" s="77"/>
      <c r="TUG2569" s="77"/>
      <c r="TUH2569" s="77"/>
      <c r="TUI2569" s="77"/>
      <c r="TUJ2569" s="77"/>
      <c r="TUK2569" s="77"/>
      <c r="TUL2569" s="77"/>
      <c r="TUM2569" s="77"/>
      <c r="TUN2569" s="77"/>
      <c r="TUO2569" s="77"/>
      <c r="TUP2569" s="77"/>
      <c r="TUQ2569" s="77"/>
      <c r="TUR2569" s="77"/>
      <c r="TUS2569" s="77"/>
      <c r="TUT2569" s="77"/>
      <c r="TUU2569" s="77"/>
      <c r="TUV2569" s="77"/>
      <c r="TUW2569" s="77"/>
      <c r="TUX2569" s="77"/>
      <c r="TUY2569" s="77"/>
      <c r="TUZ2569" s="77"/>
      <c r="TVA2569" s="77"/>
      <c r="TVB2569" s="77"/>
      <c r="TVC2569" s="77"/>
      <c r="TVD2569" s="77"/>
      <c r="TVE2569" s="77"/>
      <c r="TVF2569" s="77"/>
      <c r="TVG2569" s="77"/>
      <c r="TVH2569" s="77"/>
      <c r="TVI2569" s="77"/>
      <c r="TVJ2569" s="77"/>
      <c r="TVK2569" s="77"/>
      <c r="TVL2569" s="77"/>
      <c r="TVM2569" s="77"/>
      <c r="TVN2569" s="77"/>
      <c r="TVO2569" s="77"/>
      <c r="TVP2569" s="77"/>
      <c r="TVQ2569" s="77"/>
      <c r="TVR2569" s="77"/>
      <c r="TVS2569" s="77"/>
      <c r="TVT2569" s="77"/>
      <c r="TVU2569" s="77"/>
      <c r="TVV2569" s="77"/>
      <c r="TVW2569" s="77"/>
      <c r="TVX2569" s="77"/>
      <c r="TVY2569" s="77"/>
      <c r="TVZ2569" s="77"/>
      <c r="TWA2569" s="77"/>
      <c r="TWB2569" s="77"/>
      <c r="TWC2569" s="77"/>
      <c r="TWD2569" s="77"/>
      <c r="TWE2569" s="77"/>
      <c r="TWF2569" s="77"/>
      <c r="TWG2569" s="77"/>
      <c r="TWH2569" s="77"/>
      <c r="TWI2569" s="77"/>
      <c r="TWJ2569" s="77"/>
      <c r="TWK2569" s="77"/>
      <c r="TWL2569" s="77"/>
      <c r="TWM2569" s="77"/>
      <c r="TWN2569" s="77"/>
      <c r="TWO2569" s="77"/>
      <c r="TWP2569" s="77"/>
      <c r="TWQ2569" s="77"/>
      <c r="TWR2569" s="77"/>
      <c r="TWS2569" s="77"/>
      <c r="TWT2569" s="77"/>
      <c r="TWU2569" s="77"/>
      <c r="TWV2569" s="77"/>
      <c r="TWW2569" s="77"/>
      <c r="TWX2569" s="77"/>
      <c r="TWY2569" s="77"/>
      <c r="TWZ2569" s="77"/>
      <c r="TXA2569" s="77"/>
      <c r="TXB2569" s="77"/>
      <c r="TXC2569" s="77"/>
      <c r="TXD2569" s="77"/>
      <c r="TXE2569" s="77"/>
      <c r="TXF2569" s="77"/>
      <c r="TXG2569" s="77"/>
      <c r="TXH2569" s="77"/>
      <c r="TXI2569" s="77"/>
      <c r="TXJ2569" s="77"/>
      <c r="TXK2569" s="77"/>
      <c r="TXL2569" s="77"/>
      <c r="TXM2569" s="77"/>
      <c r="TXN2569" s="77"/>
      <c r="TXO2569" s="77"/>
      <c r="TXP2569" s="77"/>
      <c r="TXQ2569" s="77"/>
      <c r="TXR2569" s="77"/>
      <c r="TXS2569" s="77"/>
      <c r="TXT2569" s="77"/>
      <c r="TXU2569" s="77"/>
      <c r="TXV2569" s="77"/>
      <c r="TXW2569" s="77"/>
      <c r="TXX2569" s="77"/>
      <c r="TXY2569" s="77"/>
      <c r="TXZ2569" s="77"/>
      <c r="TYA2569" s="77"/>
      <c r="TYB2569" s="77"/>
      <c r="TYC2569" s="77"/>
      <c r="TYD2569" s="77"/>
      <c r="TYE2569" s="77"/>
      <c r="TYF2569" s="77"/>
      <c r="TYG2569" s="77"/>
      <c r="TYH2569" s="77"/>
      <c r="TYI2569" s="77"/>
      <c r="TYJ2569" s="77"/>
      <c r="TYK2569" s="77"/>
      <c r="TYL2569" s="77"/>
      <c r="TYM2569" s="77"/>
      <c r="TYN2569" s="77"/>
      <c r="TYO2569" s="77"/>
      <c r="TYP2569" s="77"/>
      <c r="TYQ2569" s="77"/>
      <c r="TYR2569" s="77"/>
      <c r="TYS2569" s="77"/>
      <c r="TYT2569" s="77"/>
      <c r="TYU2569" s="77"/>
      <c r="TYV2569" s="77"/>
      <c r="TYW2569" s="77"/>
      <c r="TYX2569" s="77"/>
      <c r="TYY2569" s="77"/>
      <c r="TYZ2569" s="77"/>
      <c r="TZA2569" s="77"/>
      <c r="TZB2569" s="77"/>
      <c r="TZC2569" s="77"/>
      <c r="TZD2569" s="77"/>
      <c r="TZE2569" s="77"/>
      <c r="TZF2569" s="77"/>
      <c r="TZG2569" s="77"/>
      <c r="TZH2569" s="77"/>
      <c r="TZI2569" s="77"/>
      <c r="TZJ2569" s="77"/>
      <c r="TZK2569" s="77"/>
      <c r="TZL2569" s="77"/>
      <c r="TZM2569" s="77"/>
      <c r="TZN2569" s="77"/>
      <c r="TZO2569" s="77"/>
      <c r="TZP2569" s="77"/>
      <c r="TZQ2569" s="77"/>
      <c r="TZR2569" s="77"/>
      <c r="TZS2569" s="77"/>
      <c r="TZT2569" s="77"/>
      <c r="TZU2569" s="77"/>
      <c r="TZV2569" s="77"/>
      <c r="TZW2569" s="77"/>
      <c r="TZX2569" s="77"/>
      <c r="TZY2569" s="77"/>
      <c r="TZZ2569" s="77"/>
      <c r="UAA2569" s="77"/>
      <c r="UAB2569" s="77"/>
      <c r="UAC2569" s="77"/>
      <c r="UAD2569" s="77"/>
      <c r="UAE2569" s="77"/>
      <c r="UAF2569" s="77"/>
      <c r="UAG2569" s="77"/>
      <c r="UAH2569" s="77"/>
      <c r="UAI2569" s="77"/>
      <c r="UAJ2569" s="77"/>
      <c r="UAK2569" s="77"/>
      <c r="UAL2569" s="77"/>
      <c r="UAM2569" s="77"/>
      <c r="UAN2569" s="77"/>
      <c r="UAO2569" s="77"/>
      <c r="UAP2569" s="77"/>
      <c r="UAQ2569" s="77"/>
      <c r="UAR2569" s="77"/>
      <c r="UAS2569" s="77"/>
      <c r="UAT2569" s="77"/>
      <c r="UAU2569" s="77"/>
      <c r="UAV2569" s="77"/>
      <c r="UAW2569" s="77"/>
      <c r="UAX2569" s="77"/>
      <c r="UAY2569" s="77"/>
      <c r="UAZ2569" s="77"/>
      <c r="UBA2569" s="77"/>
      <c r="UBB2569" s="77"/>
      <c r="UBC2569" s="77"/>
      <c r="UBD2569" s="77"/>
      <c r="UBE2569" s="77"/>
      <c r="UBF2569" s="77"/>
      <c r="UBG2569" s="77"/>
      <c r="UBH2569" s="77"/>
      <c r="UBI2569" s="77"/>
      <c r="UBJ2569" s="77"/>
      <c r="UBK2569" s="77"/>
      <c r="UBL2569" s="77"/>
      <c r="UBM2569" s="77"/>
      <c r="UBN2569" s="77"/>
      <c r="UBO2569" s="77"/>
      <c r="UBP2569" s="77"/>
      <c r="UBQ2569" s="77"/>
      <c r="UBR2569" s="77"/>
      <c r="UBS2569" s="77"/>
      <c r="UBT2569" s="77"/>
      <c r="UBU2569" s="77"/>
      <c r="UBV2569" s="77"/>
      <c r="UBW2569" s="77"/>
      <c r="UBX2569" s="77"/>
      <c r="UBY2569" s="77"/>
      <c r="UBZ2569" s="77"/>
      <c r="UCA2569" s="77"/>
      <c r="UCB2569" s="77"/>
      <c r="UCC2569" s="77"/>
      <c r="UCD2569" s="77"/>
      <c r="UCE2569" s="77"/>
      <c r="UCF2569" s="77"/>
      <c r="UCG2569" s="77"/>
      <c r="UCH2569" s="77"/>
      <c r="UCI2569" s="77"/>
      <c r="UCJ2569" s="77"/>
      <c r="UCK2569" s="77"/>
      <c r="UCL2569" s="77"/>
      <c r="UCM2569" s="77"/>
      <c r="UCN2569" s="77"/>
      <c r="UCO2569" s="77"/>
      <c r="UCP2569" s="77"/>
      <c r="UCQ2569" s="77"/>
      <c r="UCR2569" s="77"/>
      <c r="UCS2569" s="77"/>
      <c r="UCT2569" s="77"/>
      <c r="UCU2569" s="77"/>
      <c r="UCV2569" s="77"/>
      <c r="UCW2569" s="77"/>
      <c r="UCX2569" s="77"/>
      <c r="UCY2569" s="77"/>
      <c r="UCZ2569" s="77"/>
      <c r="UDA2569" s="77"/>
      <c r="UDB2569" s="77"/>
      <c r="UDC2569" s="77"/>
      <c r="UDD2569" s="77"/>
      <c r="UDE2569" s="77"/>
      <c r="UDF2569" s="77"/>
      <c r="UDG2569" s="77"/>
      <c r="UDH2569" s="77"/>
      <c r="UDI2569" s="77"/>
      <c r="UDJ2569" s="77"/>
      <c r="UDK2569" s="77"/>
      <c r="UDL2569" s="77"/>
      <c r="UDM2569" s="77"/>
      <c r="UDN2569" s="77"/>
      <c r="UDO2569" s="77"/>
      <c r="UDP2569" s="77"/>
      <c r="UDQ2569" s="77"/>
      <c r="UDR2569" s="77"/>
      <c r="UDS2569" s="77"/>
      <c r="UDT2569" s="77"/>
      <c r="UDU2569" s="77"/>
      <c r="UDV2569" s="77"/>
      <c r="UDW2569" s="77"/>
      <c r="UDX2569" s="77"/>
      <c r="UDY2569" s="77"/>
      <c r="UDZ2569" s="77"/>
      <c r="UEA2569" s="77"/>
      <c r="UEB2569" s="77"/>
      <c r="UEC2569" s="77"/>
      <c r="UED2569" s="77"/>
      <c r="UEE2569" s="77"/>
      <c r="UEF2569" s="77"/>
      <c r="UEG2569" s="77"/>
      <c r="UEH2569" s="77"/>
      <c r="UEI2569" s="77"/>
      <c r="UEJ2569" s="77"/>
      <c r="UEK2569" s="77"/>
      <c r="UEL2569" s="77"/>
      <c r="UEM2569" s="77"/>
      <c r="UEN2569" s="77"/>
      <c r="UEO2569" s="77"/>
      <c r="UEP2569" s="77"/>
      <c r="UEQ2569" s="77"/>
      <c r="UER2569" s="77"/>
      <c r="UES2569" s="77"/>
      <c r="UET2569" s="77"/>
      <c r="UEU2569" s="77"/>
      <c r="UEV2569" s="77"/>
      <c r="UEW2569" s="77"/>
      <c r="UEX2569" s="77"/>
      <c r="UEY2569" s="77"/>
      <c r="UEZ2569" s="77"/>
      <c r="UFA2569" s="77"/>
      <c r="UFB2569" s="77"/>
      <c r="UFC2569" s="77"/>
      <c r="UFD2569" s="77"/>
      <c r="UFE2569" s="77"/>
      <c r="UFF2569" s="77"/>
      <c r="UFG2569" s="77"/>
      <c r="UFH2569" s="77"/>
      <c r="UFI2569" s="77"/>
      <c r="UFJ2569" s="77"/>
      <c r="UFK2569" s="77"/>
      <c r="UFL2569" s="77"/>
      <c r="UFM2569" s="77"/>
      <c r="UFN2569" s="77"/>
      <c r="UFO2569" s="77"/>
      <c r="UFP2569" s="77"/>
      <c r="UFQ2569" s="77"/>
      <c r="UFR2569" s="77"/>
      <c r="UFS2569" s="77"/>
      <c r="UFT2569" s="77"/>
      <c r="UFU2569" s="77"/>
      <c r="UFV2569" s="77"/>
      <c r="UFW2569" s="77"/>
      <c r="UFX2569" s="77"/>
      <c r="UFY2569" s="77"/>
      <c r="UFZ2569" s="77"/>
      <c r="UGA2569" s="77"/>
      <c r="UGB2569" s="77"/>
      <c r="UGC2569" s="77"/>
      <c r="UGD2569" s="77"/>
      <c r="UGE2569" s="77"/>
      <c r="UGF2569" s="77"/>
      <c r="UGG2569" s="77"/>
      <c r="UGH2569" s="77"/>
      <c r="UGI2569" s="77"/>
      <c r="UGJ2569" s="77"/>
      <c r="UGK2569" s="77"/>
      <c r="UGL2569" s="77"/>
      <c r="UGM2569" s="77"/>
      <c r="UGN2569" s="77"/>
      <c r="UGO2569" s="77"/>
      <c r="UGP2569" s="77"/>
      <c r="UGQ2569" s="77"/>
      <c r="UGR2569" s="77"/>
      <c r="UGS2569" s="77"/>
      <c r="UGT2569" s="77"/>
      <c r="UGU2569" s="77"/>
      <c r="UGV2569" s="77"/>
      <c r="UGW2569" s="77"/>
      <c r="UGX2569" s="77"/>
      <c r="UGY2569" s="77"/>
      <c r="UGZ2569" s="77"/>
      <c r="UHA2569" s="77"/>
      <c r="UHB2569" s="77"/>
      <c r="UHC2569" s="77"/>
      <c r="UHD2569" s="77"/>
      <c r="UHE2569" s="77"/>
      <c r="UHF2569" s="77"/>
      <c r="UHG2569" s="77"/>
      <c r="UHH2569" s="77"/>
      <c r="UHI2569" s="77"/>
      <c r="UHJ2569" s="77"/>
      <c r="UHK2569" s="77"/>
      <c r="UHL2569" s="77"/>
      <c r="UHM2569" s="77"/>
      <c r="UHN2569" s="77"/>
      <c r="UHO2569" s="77"/>
      <c r="UHP2569" s="77"/>
      <c r="UHQ2569" s="77"/>
      <c r="UHR2569" s="77"/>
      <c r="UHS2569" s="77"/>
      <c r="UHT2569" s="77"/>
      <c r="UHU2569" s="77"/>
      <c r="UHV2569" s="77"/>
      <c r="UHW2569" s="77"/>
      <c r="UHX2569" s="77"/>
      <c r="UHY2569" s="77"/>
      <c r="UHZ2569" s="77"/>
      <c r="UIA2569" s="77"/>
      <c r="UIB2569" s="77"/>
      <c r="UIC2569" s="77"/>
      <c r="UID2569" s="77"/>
      <c r="UIE2569" s="77"/>
      <c r="UIF2569" s="77"/>
      <c r="UIG2569" s="77"/>
      <c r="UIH2569" s="77"/>
      <c r="UII2569" s="77"/>
      <c r="UIJ2569" s="77"/>
      <c r="UIK2569" s="77"/>
      <c r="UIL2569" s="77"/>
      <c r="UIM2569" s="77"/>
      <c r="UIN2569" s="77"/>
      <c r="UIO2569" s="77"/>
      <c r="UIP2569" s="77"/>
      <c r="UIQ2569" s="77"/>
      <c r="UIR2569" s="77"/>
      <c r="UIS2569" s="77"/>
      <c r="UIT2569" s="77"/>
      <c r="UIU2569" s="77"/>
      <c r="UIV2569" s="77"/>
      <c r="UIW2569" s="77"/>
      <c r="UIX2569" s="77"/>
      <c r="UIY2569" s="77"/>
      <c r="UIZ2569" s="77"/>
      <c r="UJA2569" s="77"/>
      <c r="UJB2569" s="77"/>
      <c r="UJC2569" s="77"/>
      <c r="UJD2569" s="77"/>
      <c r="UJE2569" s="77"/>
      <c r="UJF2569" s="77"/>
      <c r="UJG2569" s="77"/>
      <c r="UJH2569" s="77"/>
      <c r="UJI2569" s="77"/>
      <c r="UJJ2569" s="77"/>
      <c r="UJK2569" s="77"/>
      <c r="UJL2569" s="77"/>
      <c r="UJM2569" s="77"/>
      <c r="UJN2569" s="77"/>
      <c r="UJO2569" s="77"/>
      <c r="UJP2569" s="77"/>
      <c r="UJQ2569" s="77"/>
      <c r="UJR2569" s="77"/>
      <c r="UJS2569" s="77"/>
      <c r="UJT2569" s="77"/>
      <c r="UJU2569" s="77"/>
      <c r="UJV2569" s="77"/>
      <c r="UJW2569" s="77"/>
      <c r="UJX2569" s="77"/>
      <c r="UJY2569" s="77"/>
      <c r="UJZ2569" s="77"/>
      <c r="UKA2569" s="77"/>
      <c r="UKB2569" s="77"/>
      <c r="UKC2569" s="77"/>
      <c r="UKD2569" s="77"/>
      <c r="UKE2569" s="77"/>
      <c r="UKF2569" s="77"/>
      <c r="UKG2569" s="77"/>
      <c r="UKH2569" s="77"/>
      <c r="UKI2569" s="77"/>
      <c r="UKJ2569" s="77"/>
      <c r="UKK2569" s="77"/>
      <c r="UKL2569" s="77"/>
      <c r="UKM2569" s="77"/>
      <c r="UKN2569" s="77"/>
      <c r="UKO2569" s="77"/>
      <c r="UKP2569" s="77"/>
      <c r="UKQ2569" s="77"/>
      <c r="UKR2569" s="77"/>
      <c r="UKS2569" s="77"/>
      <c r="UKT2569" s="77"/>
      <c r="UKU2569" s="77"/>
      <c r="UKV2569" s="77"/>
      <c r="UKW2569" s="77"/>
      <c r="UKX2569" s="77"/>
      <c r="UKY2569" s="77"/>
      <c r="UKZ2569" s="77"/>
      <c r="ULA2569" s="77"/>
      <c r="ULB2569" s="77"/>
      <c r="ULC2569" s="77"/>
      <c r="ULD2569" s="77"/>
      <c r="ULE2569" s="77"/>
      <c r="ULF2569" s="77"/>
      <c r="ULG2569" s="77"/>
      <c r="ULH2569" s="77"/>
      <c r="ULI2569" s="77"/>
      <c r="ULJ2569" s="77"/>
      <c r="ULK2569" s="77"/>
      <c r="ULL2569" s="77"/>
      <c r="ULM2569" s="77"/>
      <c r="ULN2569" s="77"/>
      <c r="ULO2569" s="77"/>
      <c r="ULP2569" s="77"/>
      <c r="ULQ2569" s="77"/>
      <c r="ULR2569" s="77"/>
      <c r="ULS2569" s="77"/>
      <c r="ULT2569" s="77"/>
      <c r="ULU2569" s="77"/>
      <c r="ULV2569" s="77"/>
      <c r="ULW2569" s="77"/>
      <c r="ULX2569" s="77"/>
      <c r="ULY2569" s="77"/>
      <c r="ULZ2569" s="77"/>
      <c r="UMA2569" s="77"/>
      <c r="UMB2569" s="77"/>
      <c r="UMC2569" s="77"/>
      <c r="UMD2569" s="77"/>
      <c r="UME2569" s="77"/>
      <c r="UMF2569" s="77"/>
      <c r="UMG2569" s="77"/>
      <c r="UMH2569" s="77"/>
      <c r="UMI2569" s="77"/>
      <c r="UMJ2569" s="77"/>
      <c r="UMK2569" s="77"/>
      <c r="UML2569" s="77"/>
      <c r="UMM2569" s="77"/>
      <c r="UMN2569" s="77"/>
      <c r="UMO2569" s="77"/>
      <c r="UMP2569" s="77"/>
      <c r="UMQ2569" s="77"/>
      <c r="UMR2569" s="77"/>
      <c r="UMS2569" s="77"/>
      <c r="UMT2569" s="77"/>
      <c r="UMU2569" s="77"/>
      <c r="UMV2569" s="77"/>
      <c r="UMW2569" s="77"/>
      <c r="UMX2569" s="77"/>
      <c r="UMY2569" s="77"/>
      <c r="UMZ2569" s="77"/>
      <c r="UNA2569" s="77"/>
      <c r="UNB2569" s="77"/>
      <c r="UNC2569" s="77"/>
      <c r="UND2569" s="77"/>
      <c r="UNE2569" s="77"/>
      <c r="UNF2569" s="77"/>
      <c r="UNG2569" s="77"/>
      <c r="UNH2569" s="77"/>
      <c r="UNI2569" s="77"/>
      <c r="UNJ2569" s="77"/>
      <c r="UNK2569" s="77"/>
      <c r="UNL2569" s="77"/>
      <c r="UNM2569" s="77"/>
      <c r="UNN2569" s="77"/>
      <c r="UNO2569" s="77"/>
      <c r="UNP2569" s="77"/>
      <c r="UNQ2569" s="77"/>
      <c r="UNR2569" s="77"/>
      <c r="UNS2569" s="77"/>
      <c r="UNT2569" s="77"/>
      <c r="UNU2569" s="77"/>
      <c r="UNV2569" s="77"/>
      <c r="UNW2569" s="77"/>
      <c r="UNX2569" s="77"/>
      <c r="UNY2569" s="77"/>
      <c r="UNZ2569" s="77"/>
      <c r="UOA2569" s="77"/>
      <c r="UOB2569" s="77"/>
      <c r="UOC2569" s="77"/>
      <c r="UOD2569" s="77"/>
      <c r="UOE2569" s="77"/>
      <c r="UOF2569" s="77"/>
      <c r="UOG2569" s="77"/>
      <c r="UOH2569" s="77"/>
      <c r="UOI2569" s="77"/>
      <c r="UOJ2569" s="77"/>
      <c r="UOK2569" s="77"/>
      <c r="UOL2569" s="77"/>
      <c r="UOM2569" s="77"/>
      <c r="UON2569" s="77"/>
      <c r="UOO2569" s="77"/>
      <c r="UOP2569" s="77"/>
      <c r="UOQ2569" s="77"/>
      <c r="UOR2569" s="77"/>
      <c r="UOS2569" s="77"/>
      <c r="UOT2569" s="77"/>
      <c r="UOU2569" s="77"/>
      <c r="UOV2569" s="77"/>
      <c r="UOW2569" s="77"/>
      <c r="UOX2569" s="77"/>
      <c r="UOY2569" s="77"/>
      <c r="UOZ2569" s="77"/>
      <c r="UPA2569" s="77"/>
      <c r="UPB2569" s="77"/>
      <c r="UPC2569" s="77"/>
      <c r="UPD2569" s="77"/>
      <c r="UPE2569" s="77"/>
      <c r="UPF2569" s="77"/>
      <c r="UPG2569" s="77"/>
      <c r="UPH2569" s="77"/>
      <c r="UPI2569" s="77"/>
      <c r="UPJ2569" s="77"/>
      <c r="UPK2569" s="77"/>
      <c r="UPL2569" s="77"/>
      <c r="UPM2569" s="77"/>
      <c r="UPN2569" s="77"/>
      <c r="UPO2569" s="77"/>
      <c r="UPP2569" s="77"/>
      <c r="UPQ2569" s="77"/>
      <c r="UPR2569" s="77"/>
      <c r="UPS2569" s="77"/>
      <c r="UPT2569" s="77"/>
      <c r="UPU2569" s="77"/>
      <c r="UPV2569" s="77"/>
      <c r="UPW2569" s="77"/>
      <c r="UPX2569" s="77"/>
      <c r="UPY2569" s="77"/>
      <c r="UPZ2569" s="77"/>
      <c r="UQA2569" s="77"/>
      <c r="UQB2569" s="77"/>
      <c r="UQC2569" s="77"/>
      <c r="UQD2569" s="77"/>
      <c r="UQE2569" s="77"/>
      <c r="UQF2569" s="77"/>
      <c r="UQG2569" s="77"/>
      <c r="UQH2569" s="77"/>
      <c r="UQI2569" s="77"/>
      <c r="UQJ2569" s="77"/>
      <c r="UQK2569" s="77"/>
      <c r="UQL2569" s="77"/>
      <c r="UQM2569" s="77"/>
      <c r="UQN2569" s="77"/>
      <c r="UQO2569" s="77"/>
      <c r="UQP2569" s="77"/>
      <c r="UQQ2569" s="77"/>
      <c r="UQR2569" s="77"/>
      <c r="UQS2569" s="77"/>
      <c r="UQT2569" s="77"/>
      <c r="UQU2569" s="77"/>
      <c r="UQV2569" s="77"/>
      <c r="UQW2569" s="77"/>
      <c r="UQX2569" s="77"/>
      <c r="UQY2569" s="77"/>
      <c r="UQZ2569" s="77"/>
      <c r="URA2569" s="77"/>
      <c r="URB2569" s="77"/>
      <c r="URC2569" s="77"/>
      <c r="URD2569" s="77"/>
      <c r="URE2569" s="77"/>
      <c r="URF2569" s="77"/>
      <c r="URG2569" s="77"/>
      <c r="URH2569" s="77"/>
      <c r="URI2569" s="77"/>
      <c r="URJ2569" s="77"/>
      <c r="URK2569" s="77"/>
      <c r="URL2569" s="77"/>
      <c r="URM2569" s="77"/>
      <c r="URN2569" s="77"/>
      <c r="URO2569" s="77"/>
      <c r="URP2569" s="77"/>
      <c r="URQ2569" s="77"/>
      <c r="URR2569" s="77"/>
      <c r="URS2569" s="77"/>
      <c r="URT2569" s="77"/>
      <c r="URU2569" s="77"/>
      <c r="URV2569" s="77"/>
      <c r="URW2569" s="77"/>
      <c r="URX2569" s="77"/>
      <c r="URY2569" s="77"/>
      <c r="URZ2569" s="77"/>
      <c r="USA2569" s="77"/>
      <c r="USB2569" s="77"/>
      <c r="USC2569" s="77"/>
      <c r="USD2569" s="77"/>
      <c r="USE2569" s="77"/>
      <c r="USF2569" s="77"/>
      <c r="USG2569" s="77"/>
      <c r="USH2569" s="77"/>
      <c r="USI2569" s="77"/>
      <c r="USJ2569" s="77"/>
      <c r="USK2569" s="77"/>
      <c r="USL2569" s="77"/>
      <c r="USM2569" s="77"/>
      <c r="USN2569" s="77"/>
      <c r="USO2569" s="77"/>
      <c r="USP2569" s="77"/>
      <c r="USQ2569" s="77"/>
      <c r="USR2569" s="77"/>
      <c r="USS2569" s="77"/>
      <c r="UST2569" s="77"/>
      <c r="USU2569" s="77"/>
      <c r="USV2569" s="77"/>
      <c r="USW2569" s="77"/>
      <c r="USX2569" s="77"/>
      <c r="USY2569" s="77"/>
      <c r="USZ2569" s="77"/>
      <c r="UTA2569" s="77"/>
      <c r="UTB2569" s="77"/>
      <c r="UTC2569" s="77"/>
      <c r="UTD2569" s="77"/>
      <c r="UTE2569" s="77"/>
      <c r="UTF2569" s="77"/>
      <c r="UTG2569" s="77"/>
      <c r="UTH2569" s="77"/>
      <c r="UTI2569" s="77"/>
      <c r="UTJ2569" s="77"/>
      <c r="UTK2569" s="77"/>
      <c r="UTL2569" s="77"/>
      <c r="UTM2569" s="77"/>
      <c r="UTN2569" s="77"/>
      <c r="UTO2569" s="77"/>
      <c r="UTP2569" s="77"/>
      <c r="UTQ2569" s="77"/>
      <c r="UTR2569" s="77"/>
      <c r="UTS2569" s="77"/>
      <c r="UTT2569" s="77"/>
      <c r="UTU2569" s="77"/>
      <c r="UTV2569" s="77"/>
      <c r="UTW2569" s="77"/>
      <c r="UTX2569" s="77"/>
      <c r="UTY2569" s="77"/>
      <c r="UTZ2569" s="77"/>
      <c r="UUA2569" s="77"/>
      <c r="UUB2569" s="77"/>
      <c r="UUC2569" s="77"/>
      <c r="UUD2569" s="77"/>
      <c r="UUE2569" s="77"/>
      <c r="UUF2569" s="77"/>
      <c r="UUG2569" s="77"/>
      <c r="UUH2569" s="77"/>
      <c r="UUI2569" s="77"/>
      <c r="UUJ2569" s="77"/>
      <c r="UUK2569" s="77"/>
      <c r="UUL2569" s="77"/>
      <c r="UUM2569" s="77"/>
      <c r="UUN2569" s="77"/>
      <c r="UUO2569" s="77"/>
      <c r="UUP2569" s="77"/>
      <c r="UUQ2569" s="77"/>
      <c r="UUR2569" s="77"/>
      <c r="UUS2569" s="77"/>
      <c r="UUT2569" s="77"/>
      <c r="UUU2569" s="77"/>
      <c r="UUV2569" s="77"/>
      <c r="UUW2569" s="77"/>
      <c r="UUX2569" s="77"/>
      <c r="UUY2569" s="77"/>
      <c r="UUZ2569" s="77"/>
      <c r="UVA2569" s="77"/>
      <c r="UVB2569" s="77"/>
      <c r="UVC2569" s="77"/>
      <c r="UVD2569" s="77"/>
      <c r="UVE2569" s="77"/>
      <c r="UVF2569" s="77"/>
      <c r="UVG2569" s="77"/>
      <c r="UVH2569" s="77"/>
      <c r="UVI2569" s="77"/>
      <c r="UVJ2569" s="77"/>
      <c r="UVK2569" s="77"/>
      <c r="UVL2569" s="77"/>
      <c r="UVM2569" s="77"/>
      <c r="UVN2569" s="77"/>
      <c r="UVO2569" s="77"/>
      <c r="UVP2569" s="77"/>
      <c r="UVQ2569" s="77"/>
      <c r="UVR2569" s="77"/>
      <c r="UVS2569" s="77"/>
      <c r="UVT2569" s="77"/>
      <c r="UVU2569" s="77"/>
      <c r="UVV2569" s="77"/>
      <c r="UVW2569" s="77"/>
      <c r="UVX2569" s="77"/>
      <c r="UVY2569" s="77"/>
      <c r="UVZ2569" s="77"/>
      <c r="UWA2569" s="77"/>
      <c r="UWB2569" s="77"/>
      <c r="UWC2569" s="77"/>
      <c r="UWD2569" s="77"/>
      <c r="UWE2569" s="77"/>
      <c r="UWF2569" s="77"/>
      <c r="UWG2569" s="77"/>
      <c r="UWH2569" s="77"/>
      <c r="UWI2569" s="77"/>
      <c r="UWJ2569" s="77"/>
      <c r="UWK2569" s="77"/>
      <c r="UWL2569" s="77"/>
      <c r="UWM2569" s="77"/>
      <c r="UWN2569" s="77"/>
      <c r="UWO2569" s="77"/>
      <c r="UWP2569" s="77"/>
      <c r="UWQ2569" s="77"/>
      <c r="UWR2569" s="77"/>
      <c r="UWS2569" s="77"/>
      <c r="UWT2569" s="77"/>
      <c r="UWU2569" s="77"/>
      <c r="UWV2569" s="77"/>
      <c r="UWW2569" s="77"/>
      <c r="UWX2569" s="77"/>
      <c r="UWY2569" s="77"/>
      <c r="UWZ2569" s="77"/>
      <c r="UXA2569" s="77"/>
      <c r="UXB2569" s="77"/>
      <c r="UXC2569" s="77"/>
      <c r="UXD2569" s="77"/>
      <c r="UXE2569" s="77"/>
      <c r="UXF2569" s="77"/>
      <c r="UXG2569" s="77"/>
      <c r="UXH2569" s="77"/>
      <c r="UXI2569" s="77"/>
      <c r="UXJ2569" s="77"/>
      <c r="UXK2569" s="77"/>
      <c r="UXL2569" s="77"/>
      <c r="UXM2569" s="77"/>
      <c r="UXN2569" s="77"/>
      <c r="UXO2569" s="77"/>
      <c r="UXP2569" s="77"/>
      <c r="UXQ2569" s="77"/>
      <c r="UXR2569" s="77"/>
      <c r="UXS2569" s="77"/>
      <c r="UXT2569" s="77"/>
      <c r="UXU2569" s="77"/>
      <c r="UXV2569" s="77"/>
      <c r="UXW2569" s="77"/>
      <c r="UXX2569" s="77"/>
      <c r="UXY2569" s="77"/>
      <c r="UXZ2569" s="77"/>
      <c r="UYA2569" s="77"/>
      <c r="UYB2569" s="77"/>
      <c r="UYC2569" s="77"/>
      <c r="UYD2569" s="77"/>
      <c r="UYE2569" s="77"/>
      <c r="UYF2569" s="77"/>
      <c r="UYG2569" s="77"/>
      <c r="UYH2569" s="77"/>
      <c r="UYI2569" s="77"/>
      <c r="UYJ2569" s="77"/>
      <c r="UYK2569" s="77"/>
      <c r="UYL2569" s="77"/>
      <c r="UYM2569" s="77"/>
      <c r="UYN2569" s="77"/>
      <c r="UYO2569" s="77"/>
      <c r="UYP2569" s="77"/>
      <c r="UYQ2569" s="77"/>
      <c r="UYR2569" s="77"/>
      <c r="UYS2569" s="77"/>
      <c r="UYT2569" s="77"/>
      <c r="UYU2569" s="77"/>
      <c r="UYV2569" s="77"/>
      <c r="UYW2569" s="77"/>
      <c r="UYX2569" s="77"/>
      <c r="UYY2569" s="77"/>
      <c r="UYZ2569" s="77"/>
      <c r="UZA2569" s="77"/>
      <c r="UZB2569" s="77"/>
      <c r="UZC2569" s="77"/>
      <c r="UZD2569" s="77"/>
      <c r="UZE2569" s="77"/>
      <c r="UZF2569" s="77"/>
      <c r="UZG2569" s="77"/>
      <c r="UZH2569" s="77"/>
      <c r="UZI2569" s="77"/>
      <c r="UZJ2569" s="77"/>
      <c r="UZK2569" s="77"/>
      <c r="UZL2569" s="77"/>
      <c r="UZM2569" s="77"/>
      <c r="UZN2569" s="77"/>
      <c r="UZO2569" s="77"/>
      <c r="UZP2569" s="77"/>
      <c r="UZQ2569" s="77"/>
      <c r="UZR2569" s="77"/>
      <c r="UZS2569" s="77"/>
      <c r="UZT2569" s="77"/>
      <c r="UZU2569" s="77"/>
      <c r="UZV2569" s="77"/>
      <c r="UZW2569" s="77"/>
      <c r="UZX2569" s="77"/>
      <c r="UZY2569" s="77"/>
      <c r="UZZ2569" s="77"/>
      <c r="VAA2569" s="77"/>
      <c r="VAB2569" s="77"/>
      <c r="VAC2569" s="77"/>
      <c r="VAD2569" s="77"/>
      <c r="VAE2569" s="77"/>
      <c r="VAF2569" s="77"/>
      <c r="VAG2569" s="77"/>
      <c r="VAH2569" s="77"/>
      <c r="VAI2569" s="77"/>
      <c r="VAJ2569" s="77"/>
      <c r="VAK2569" s="77"/>
      <c r="VAL2569" s="77"/>
      <c r="VAM2569" s="77"/>
      <c r="VAN2569" s="77"/>
      <c r="VAO2569" s="77"/>
      <c r="VAP2569" s="77"/>
      <c r="VAQ2569" s="77"/>
      <c r="VAR2569" s="77"/>
      <c r="VAS2569" s="77"/>
      <c r="VAT2569" s="77"/>
      <c r="VAU2569" s="77"/>
      <c r="VAV2569" s="77"/>
      <c r="VAW2569" s="77"/>
      <c r="VAX2569" s="77"/>
      <c r="VAY2569" s="77"/>
      <c r="VAZ2569" s="77"/>
      <c r="VBA2569" s="77"/>
      <c r="VBB2569" s="77"/>
      <c r="VBC2569" s="77"/>
      <c r="VBD2569" s="77"/>
      <c r="VBE2569" s="77"/>
      <c r="VBF2569" s="77"/>
      <c r="VBG2569" s="77"/>
      <c r="VBH2569" s="77"/>
      <c r="VBI2569" s="77"/>
      <c r="VBJ2569" s="77"/>
      <c r="VBK2569" s="77"/>
      <c r="VBL2569" s="77"/>
      <c r="VBM2569" s="77"/>
      <c r="VBN2569" s="77"/>
      <c r="VBO2569" s="77"/>
      <c r="VBP2569" s="77"/>
      <c r="VBQ2569" s="77"/>
      <c r="VBR2569" s="77"/>
      <c r="VBS2569" s="77"/>
      <c r="VBT2569" s="77"/>
      <c r="VBU2569" s="77"/>
      <c r="VBV2569" s="77"/>
      <c r="VBW2569" s="77"/>
      <c r="VBX2569" s="77"/>
      <c r="VBY2569" s="77"/>
      <c r="VBZ2569" s="77"/>
      <c r="VCA2569" s="77"/>
      <c r="VCB2569" s="77"/>
      <c r="VCC2569" s="77"/>
      <c r="VCD2569" s="77"/>
      <c r="VCE2569" s="77"/>
      <c r="VCF2569" s="77"/>
      <c r="VCG2569" s="77"/>
      <c r="VCH2569" s="77"/>
      <c r="VCI2569" s="77"/>
      <c r="VCJ2569" s="77"/>
      <c r="VCK2569" s="77"/>
      <c r="VCL2569" s="77"/>
      <c r="VCM2569" s="77"/>
      <c r="VCN2569" s="77"/>
      <c r="VCO2569" s="77"/>
      <c r="VCP2569" s="77"/>
      <c r="VCQ2569" s="77"/>
      <c r="VCR2569" s="77"/>
      <c r="VCS2569" s="77"/>
      <c r="VCT2569" s="77"/>
      <c r="VCU2569" s="77"/>
      <c r="VCV2569" s="77"/>
      <c r="VCW2569" s="77"/>
      <c r="VCX2569" s="77"/>
      <c r="VCY2569" s="77"/>
      <c r="VCZ2569" s="77"/>
      <c r="VDA2569" s="77"/>
      <c r="VDB2569" s="77"/>
      <c r="VDC2569" s="77"/>
      <c r="VDD2569" s="77"/>
      <c r="VDE2569" s="77"/>
      <c r="VDF2569" s="77"/>
      <c r="VDG2569" s="77"/>
      <c r="VDH2569" s="77"/>
      <c r="VDI2569" s="77"/>
      <c r="VDJ2569" s="77"/>
      <c r="VDK2569" s="77"/>
      <c r="VDL2569" s="77"/>
      <c r="VDM2569" s="77"/>
      <c r="VDN2569" s="77"/>
      <c r="VDO2569" s="77"/>
      <c r="VDP2569" s="77"/>
      <c r="VDQ2569" s="77"/>
      <c r="VDR2569" s="77"/>
      <c r="VDS2569" s="77"/>
      <c r="VDT2569" s="77"/>
      <c r="VDU2569" s="77"/>
      <c r="VDV2569" s="77"/>
      <c r="VDW2569" s="77"/>
      <c r="VDX2569" s="77"/>
      <c r="VDY2569" s="77"/>
      <c r="VDZ2569" s="77"/>
      <c r="VEA2569" s="77"/>
      <c r="VEB2569" s="77"/>
      <c r="VEC2569" s="77"/>
      <c r="VED2569" s="77"/>
      <c r="VEE2569" s="77"/>
      <c r="VEF2569" s="77"/>
      <c r="VEG2569" s="77"/>
      <c r="VEH2569" s="77"/>
      <c r="VEI2569" s="77"/>
      <c r="VEJ2569" s="77"/>
      <c r="VEK2569" s="77"/>
      <c r="VEL2569" s="77"/>
      <c r="VEM2569" s="77"/>
      <c r="VEN2569" s="77"/>
      <c r="VEO2569" s="77"/>
      <c r="VEP2569" s="77"/>
      <c r="VEQ2569" s="77"/>
      <c r="VER2569" s="77"/>
      <c r="VES2569" s="77"/>
      <c r="VET2569" s="77"/>
      <c r="VEU2569" s="77"/>
      <c r="VEV2569" s="77"/>
      <c r="VEW2569" s="77"/>
      <c r="VEX2569" s="77"/>
      <c r="VEY2569" s="77"/>
      <c r="VEZ2569" s="77"/>
      <c r="VFA2569" s="77"/>
      <c r="VFB2569" s="77"/>
      <c r="VFC2569" s="77"/>
      <c r="VFD2569" s="77"/>
      <c r="VFE2569" s="77"/>
      <c r="VFF2569" s="77"/>
      <c r="VFG2569" s="77"/>
      <c r="VFH2569" s="77"/>
      <c r="VFI2569" s="77"/>
      <c r="VFJ2569" s="77"/>
      <c r="VFK2569" s="77"/>
      <c r="VFL2569" s="77"/>
      <c r="VFM2569" s="77"/>
      <c r="VFN2569" s="77"/>
      <c r="VFO2569" s="77"/>
      <c r="VFP2569" s="77"/>
      <c r="VFQ2569" s="77"/>
      <c r="VFR2569" s="77"/>
      <c r="VFS2569" s="77"/>
      <c r="VFT2569" s="77"/>
      <c r="VFU2569" s="77"/>
      <c r="VFV2569" s="77"/>
      <c r="VFW2569" s="77"/>
      <c r="VFX2569" s="77"/>
      <c r="VFY2569" s="77"/>
      <c r="VFZ2569" s="77"/>
      <c r="VGA2569" s="77"/>
      <c r="VGB2569" s="77"/>
      <c r="VGC2569" s="77"/>
      <c r="VGD2569" s="77"/>
      <c r="VGE2569" s="77"/>
      <c r="VGF2569" s="77"/>
      <c r="VGG2569" s="77"/>
      <c r="VGH2569" s="77"/>
      <c r="VGI2569" s="77"/>
      <c r="VGJ2569" s="77"/>
      <c r="VGK2569" s="77"/>
      <c r="VGL2569" s="77"/>
      <c r="VGM2569" s="77"/>
      <c r="VGN2569" s="77"/>
      <c r="VGO2569" s="77"/>
      <c r="VGP2569" s="77"/>
      <c r="VGQ2569" s="77"/>
      <c r="VGR2569" s="77"/>
      <c r="VGS2569" s="77"/>
      <c r="VGT2569" s="77"/>
      <c r="VGU2569" s="77"/>
      <c r="VGV2569" s="77"/>
      <c r="VGW2569" s="77"/>
      <c r="VGX2569" s="77"/>
      <c r="VGY2569" s="77"/>
      <c r="VGZ2569" s="77"/>
      <c r="VHA2569" s="77"/>
      <c r="VHB2569" s="77"/>
      <c r="VHC2569" s="77"/>
      <c r="VHD2569" s="77"/>
      <c r="VHE2569" s="77"/>
      <c r="VHF2569" s="77"/>
      <c r="VHG2569" s="77"/>
      <c r="VHH2569" s="77"/>
      <c r="VHI2569" s="77"/>
      <c r="VHJ2569" s="77"/>
      <c r="VHK2569" s="77"/>
      <c r="VHL2569" s="77"/>
      <c r="VHM2569" s="77"/>
      <c r="VHN2569" s="77"/>
      <c r="VHO2569" s="77"/>
      <c r="VHP2569" s="77"/>
      <c r="VHQ2569" s="77"/>
      <c r="VHR2569" s="77"/>
      <c r="VHS2569" s="77"/>
      <c r="VHT2569" s="77"/>
      <c r="VHU2569" s="77"/>
      <c r="VHV2569" s="77"/>
      <c r="VHW2569" s="77"/>
      <c r="VHX2569" s="77"/>
      <c r="VHY2569" s="77"/>
      <c r="VHZ2569" s="77"/>
      <c r="VIA2569" s="77"/>
      <c r="VIB2569" s="77"/>
      <c r="VIC2569" s="77"/>
      <c r="VID2569" s="77"/>
      <c r="VIE2569" s="77"/>
      <c r="VIF2569" s="77"/>
      <c r="VIG2569" s="77"/>
      <c r="VIH2569" s="77"/>
      <c r="VII2569" s="77"/>
      <c r="VIJ2569" s="77"/>
      <c r="VIK2569" s="77"/>
      <c r="VIL2569" s="77"/>
      <c r="VIM2569" s="77"/>
      <c r="VIN2569" s="77"/>
      <c r="VIO2569" s="77"/>
      <c r="VIP2569" s="77"/>
      <c r="VIQ2569" s="77"/>
      <c r="VIR2569" s="77"/>
      <c r="VIS2569" s="77"/>
      <c r="VIT2569" s="77"/>
      <c r="VIU2569" s="77"/>
      <c r="VIV2569" s="77"/>
      <c r="VIW2569" s="77"/>
      <c r="VIX2569" s="77"/>
      <c r="VIY2569" s="77"/>
      <c r="VIZ2569" s="77"/>
      <c r="VJA2569" s="77"/>
      <c r="VJB2569" s="77"/>
      <c r="VJC2569" s="77"/>
      <c r="VJD2569" s="77"/>
      <c r="VJE2569" s="77"/>
      <c r="VJF2569" s="77"/>
      <c r="VJG2569" s="77"/>
      <c r="VJH2569" s="77"/>
      <c r="VJI2569" s="77"/>
      <c r="VJJ2569" s="77"/>
      <c r="VJK2569" s="77"/>
      <c r="VJL2569" s="77"/>
      <c r="VJM2569" s="77"/>
      <c r="VJN2569" s="77"/>
      <c r="VJO2569" s="77"/>
      <c r="VJP2569" s="77"/>
      <c r="VJQ2569" s="77"/>
      <c r="VJR2569" s="77"/>
      <c r="VJS2569" s="77"/>
      <c r="VJT2569" s="77"/>
      <c r="VJU2569" s="77"/>
      <c r="VJV2569" s="77"/>
      <c r="VJW2569" s="77"/>
      <c r="VJX2569" s="77"/>
      <c r="VJY2569" s="77"/>
      <c r="VJZ2569" s="77"/>
      <c r="VKA2569" s="77"/>
      <c r="VKB2569" s="77"/>
      <c r="VKC2569" s="77"/>
      <c r="VKD2569" s="77"/>
      <c r="VKE2569" s="77"/>
      <c r="VKF2569" s="77"/>
      <c r="VKG2569" s="77"/>
      <c r="VKH2569" s="77"/>
      <c r="VKI2569" s="77"/>
      <c r="VKJ2569" s="77"/>
      <c r="VKK2569" s="77"/>
      <c r="VKL2569" s="77"/>
      <c r="VKM2569" s="77"/>
      <c r="VKN2569" s="77"/>
      <c r="VKO2569" s="77"/>
      <c r="VKP2569" s="77"/>
      <c r="VKQ2569" s="77"/>
      <c r="VKR2569" s="77"/>
      <c r="VKS2569" s="77"/>
      <c r="VKT2569" s="77"/>
      <c r="VKU2569" s="77"/>
      <c r="VKV2569" s="77"/>
      <c r="VKW2569" s="77"/>
      <c r="VKX2569" s="77"/>
      <c r="VKY2569" s="77"/>
      <c r="VKZ2569" s="77"/>
      <c r="VLA2569" s="77"/>
      <c r="VLB2569" s="77"/>
      <c r="VLC2569" s="77"/>
      <c r="VLD2569" s="77"/>
      <c r="VLE2569" s="77"/>
      <c r="VLF2569" s="77"/>
      <c r="VLG2569" s="77"/>
      <c r="VLH2569" s="77"/>
      <c r="VLI2569" s="77"/>
      <c r="VLJ2569" s="77"/>
      <c r="VLK2569" s="77"/>
      <c r="VLL2569" s="77"/>
      <c r="VLM2569" s="77"/>
      <c r="VLN2569" s="77"/>
      <c r="VLO2569" s="77"/>
      <c r="VLP2569" s="77"/>
      <c r="VLQ2569" s="77"/>
      <c r="VLR2569" s="77"/>
      <c r="VLS2569" s="77"/>
      <c r="VLT2569" s="77"/>
      <c r="VLU2569" s="77"/>
      <c r="VLV2569" s="77"/>
      <c r="VLW2569" s="77"/>
      <c r="VLX2569" s="77"/>
      <c r="VLY2569" s="77"/>
      <c r="VLZ2569" s="77"/>
      <c r="VMA2569" s="77"/>
      <c r="VMB2569" s="77"/>
      <c r="VMC2569" s="77"/>
      <c r="VMD2569" s="77"/>
      <c r="VME2569" s="77"/>
      <c r="VMF2569" s="77"/>
      <c r="VMG2569" s="77"/>
      <c r="VMH2569" s="77"/>
      <c r="VMI2569" s="77"/>
      <c r="VMJ2569" s="77"/>
      <c r="VMK2569" s="77"/>
      <c r="VML2569" s="77"/>
      <c r="VMM2569" s="77"/>
      <c r="VMN2569" s="77"/>
      <c r="VMO2569" s="77"/>
      <c r="VMP2569" s="77"/>
      <c r="VMQ2569" s="77"/>
      <c r="VMR2569" s="77"/>
      <c r="VMS2569" s="77"/>
      <c r="VMT2569" s="77"/>
      <c r="VMU2569" s="77"/>
      <c r="VMV2569" s="77"/>
      <c r="VMW2569" s="77"/>
      <c r="VMX2569" s="77"/>
      <c r="VMY2569" s="77"/>
      <c r="VMZ2569" s="77"/>
      <c r="VNA2569" s="77"/>
      <c r="VNB2569" s="77"/>
      <c r="VNC2569" s="77"/>
      <c r="VND2569" s="77"/>
      <c r="VNE2569" s="77"/>
      <c r="VNF2569" s="77"/>
      <c r="VNG2569" s="77"/>
      <c r="VNH2569" s="77"/>
      <c r="VNI2569" s="77"/>
      <c r="VNJ2569" s="77"/>
      <c r="VNK2569" s="77"/>
      <c r="VNL2569" s="77"/>
      <c r="VNM2569" s="77"/>
      <c r="VNN2569" s="77"/>
      <c r="VNO2569" s="77"/>
      <c r="VNP2569" s="77"/>
      <c r="VNQ2569" s="77"/>
      <c r="VNR2569" s="77"/>
      <c r="VNS2569" s="77"/>
      <c r="VNT2569" s="77"/>
      <c r="VNU2569" s="77"/>
      <c r="VNV2569" s="77"/>
      <c r="VNW2569" s="77"/>
      <c r="VNX2569" s="77"/>
      <c r="VNY2569" s="77"/>
      <c r="VNZ2569" s="77"/>
      <c r="VOA2569" s="77"/>
      <c r="VOB2569" s="77"/>
      <c r="VOC2569" s="77"/>
      <c r="VOD2569" s="77"/>
      <c r="VOE2569" s="77"/>
      <c r="VOF2569" s="77"/>
      <c r="VOG2569" s="77"/>
      <c r="VOH2569" s="77"/>
      <c r="VOI2569" s="77"/>
      <c r="VOJ2569" s="77"/>
      <c r="VOK2569" s="77"/>
      <c r="VOL2569" s="77"/>
      <c r="VOM2569" s="77"/>
      <c r="VON2569" s="77"/>
      <c r="VOO2569" s="77"/>
      <c r="VOP2569" s="77"/>
      <c r="VOQ2569" s="77"/>
      <c r="VOR2569" s="77"/>
      <c r="VOS2569" s="77"/>
      <c r="VOT2569" s="77"/>
      <c r="VOU2569" s="77"/>
      <c r="VOV2569" s="77"/>
      <c r="VOW2569" s="77"/>
      <c r="VOX2569" s="77"/>
      <c r="VOY2569" s="77"/>
      <c r="VOZ2569" s="77"/>
      <c r="VPA2569" s="77"/>
      <c r="VPB2569" s="77"/>
      <c r="VPC2569" s="77"/>
      <c r="VPD2569" s="77"/>
      <c r="VPE2569" s="77"/>
      <c r="VPF2569" s="77"/>
      <c r="VPG2569" s="77"/>
      <c r="VPH2569" s="77"/>
      <c r="VPI2569" s="77"/>
      <c r="VPJ2569" s="77"/>
      <c r="VPK2569" s="77"/>
      <c r="VPL2569" s="77"/>
      <c r="VPM2569" s="77"/>
      <c r="VPN2569" s="77"/>
      <c r="VPO2569" s="77"/>
      <c r="VPP2569" s="77"/>
      <c r="VPQ2569" s="77"/>
      <c r="VPR2569" s="77"/>
      <c r="VPS2569" s="77"/>
      <c r="VPT2569" s="77"/>
      <c r="VPU2569" s="77"/>
      <c r="VPV2569" s="77"/>
      <c r="VPW2569" s="77"/>
      <c r="VPX2569" s="77"/>
      <c r="VPY2569" s="77"/>
      <c r="VPZ2569" s="77"/>
      <c r="VQA2569" s="77"/>
      <c r="VQB2569" s="77"/>
      <c r="VQC2569" s="77"/>
      <c r="VQD2569" s="77"/>
      <c r="VQE2569" s="77"/>
      <c r="VQF2569" s="77"/>
      <c r="VQG2569" s="77"/>
      <c r="VQH2569" s="77"/>
      <c r="VQI2569" s="77"/>
      <c r="VQJ2569" s="77"/>
      <c r="VQK2569" s="77"/>
      <c r="VQL2569" s="77"/>
      <c r="VQM2569" s="77"/>
      <c r="VQN2569" s="77"/>
      <c r="VQO2569" s="77"/>
      <c r="VQP2569" s="77"/>
      <c r="VQQ2569" s="77"/>
      <c r="VQR2569" s="77"/>
      <c r="VQS2569" s="77"/>
      <c r="VQT2569" s="77"/>
      <c r="VQU2569" s="77"/>
      <c r="VQV2569" s="77"/>
      <c r="VQW2569" s="77"/>
      <c r="VQX2569" s="77"/>
      <c r="VQY2569" s="77"/>
      <c r="VQZ2569" s="77"/>
      <c r="VRA2569" s="77"/>
      <c r="VRB2569" s="77"/>
      <c r="VRC2569" s="77"/>
      <c r="VRD2569" s="77"/>
      <c r="VRE2569" s="77"/>
      <c r="VRF2569" s="77"/>
      <c r="VRG2569" s="77"/>
      <c r="VRH2569" s="77"/>
      <c r="VRI2569" s="77"/>
      <c r="VRJ2569" s="77"/>
      <c r="VRK2569" s="77"/>
      <c r="VRL2569" s="77"/>
      <c r="VRM2569" s="77"/>
      <c r="VRN2569" s="77"/>
      <c r="VRO2569" s="77"/>
      <c r="VRP2569" s="77"/>
      <c r="VRQ2569" s="77"/>
      <c r="VRR2569" s="77"/>
      <c r="VRS2569" s="77"/>
      <c r="VRT2569" s="77"/>
      <c r="VRU2569" s="77"/>
      <c r="VRV2569" s="77"/>
      <c r="VRW2569" s="77"/>
      <c r="VRX2569" s="77"/>
      <c r="VRY2569" s="77"/>
      <c r="VRZ2569" s="77"/>
      <c r="VSA2569" s="77"/>
      <c r="VSB2569" s="77"/>
      <c r="VSC2569" s="77"/>
      <c r="VSD2569" s="77"/>
      <c r="VSE2569" s="77"/>
      <c r="VSF2569" s="77"/>
      <c r="VSG2569" s="77"/>
      <c r="VSH2569" s="77"/>
      <c r="VSI2569" s="77"/>
      <c r="VSJ2569" s="77"/>
      <c r="VSK2569" s="77"/>
      <c r="VSL2569" s="77"/>
      <c r="VSM2569" s="77"/>
      <c r="VSN2569" s="77"/>
      <c r="VSO2569" s="77"/>
      <c r="VSP2569" s="77"/>
      <c r="VSQ2569" s="77"/>
      <c r="VSR2569" s="77"/>
      <c r="VSS2569" s="77"/>
      <c r="VST2569" s="77"/>
      <c r="VSU2569" s="77"/>
      <c r="VSV2569" s="77"/>
      <c r="VSW2569" s="77"/>
      <c r="VSX2569" s="77"/>
      <c r="VSY2569" s="77"/>
      <c r="VSZ2569" s="77"/>
      <c r="VTA2569" s="77"/>
      <c r="VTB2569" s="77"/>
      <c r="VTC2569" s="77"/>
      <c r="VTD2569" s="77"/>
      <c r="VTE2569" s="77"/>
      <c r="VTF2569" s="77"/>
      <c r="VTG2569" s="77"/>
      <c r="VTH2569" s="77"/>
      <c r="VTI2569" s="77"/>
      <c r="VTJ2569" s="77"/>
      <c r="VTK2569" s="77"/>
      <c r="VTL2569" s="77"/>
      <c r="VTM2569" s="77"/>
      <c r="VTN2569" s="77"/>
      <c r="VTO2569" s="77"/>
      <c r="VTP2569" s="77"/>
      <c r="VTQ2569" s="77"/>
      <c r="VTR2569" s="77"/>
      <c r="VTS2569" s="77"/>
      <c r="VTT2569" s="77"/>
      <c r="VTU2569" s="77"/>
      <c r="VTV2569" s="77"/>
      <c r="VTW2569" s="77"/>
      <c r="VTX2569" s="77"/>
      <c r="VTY2569" s="77"/>
      <c r="VTZ2569" s="77"/>
      <c r="VUA2569" s="77"/>
      <c r="VUB2569" s="77"/>
      <c r="VUC2569" s="77"/>
      <c r="VUD2569" s="77"/>
      <c r="VUE2569" s="77"/>
      <c r="VUF2569" s="77"/>
      <c r="VUG2569" s="77"/>
      <c r="VUH2569" s="77"/>
      <c r="VUI2569" s="77"/>
      <c r="VUJ2569" s="77"/>
      <c r="VUK2569" s="77"/>
      <c r="VUL2569" s="77"/>
      <c r="VUM2569" s="77"/>
      <c r="VUN2569" s="77"/>
      <c r="VUO2569" s="77"/>
      <c r="VUP2569" s="77"/>
      <c r="VUQ2569" s="77"/>
      <c r="VUR2569" s="77"/>
      <c r="VUS2569" s="77"/>
      <c r="VUT2569" s="77"/>
      <c r="VUU2569" s="77"/>
      <c r="VUV2569" s="77"/>
      <c r="VUW2569" s="77"/>
      <c r="VUX2569" s="77"/>
      <c r="VUY2569" s="77"/>
      <c r="VUZ2569" s="77"/>
      <c r="VVA2569" s="77"/>
      <c r="VVB2569" s="77"/>
      <c r="VVC2569" s="77"/>
      <c r="VVD2569" s="77"/>
      <c r="VVE2569" s="77"/>
      <c r="VVF2569" s="77"/>
      <c r="VVG2569" s="77"/>
      <c r="VVH2569" s="77"/>
      <c r="VVI2569" s="77"/>
      <c r="VVJ2569" s="77"/>
      <c r="VVK2569" s="77"/>
      <c r="VVL2569" s="77"/>
      <c r="VVM2569" s="77"/>
      <c r="VVN2569" s="77"/>
      <c r="VVO2569" s="77"/>
      <c r="VVP2569" s="77"/>
      <c r="VVQ2569" s="77"/>
      <c r="VVR2569" s="77"/>
      <c r="VVS2569" s="77"/>
      <c r="VVT2569" s="77"/>
      <c r="VVU2569" s="77"/>
      <c r="VVV2569" s="77"/>
      <c r="VVW2569" s="77"/>
      <c r="VVX2569" s="77"/>
      <c r="VVY2569" s="77"/>
      <c r="VVZ2569" s="77"/>
      <c r="VWA2569" s="77"/>
      <c r="VWB2569" s="77"/>
      <c r="VWC2569" s="77"/>
      <c r="VWD2569" s="77"/>
      <c r="VWE2569" s="77"/>
      <c r="VWF2569" s="77"/>
      <c r="VWG2569" s="77"/>
      <c r="VWH2569" s="77"/>
      <c r="VWI2569" s="77"/>
      <c r="VWJ2569" s="77"/>
      <c r="VWK2569" s="77"/>
      <c r="VWL2569" s="77"/>
      <c r="VWM2569" s="77"/>
      <c r="VWN2569" s="77"/>
      <c r="VWO2569" s="77"/>
      <c r="VWP2569" s="77"/>
      <c r="VWQ2569" s="77"/>
      <c r="VWR2569" s="77"/>
      <c r="VWS2569" s="77"/>
      <c r="VWT2569" s="77"/>
      <c r="VWU2569" s="77"/>
      <c r="VWV2569" s="77"/>
      <c r="VWW2569" s="77"/>
      <c r="VWX2569" s="77"/>
      <c r="VWY2569" s="77"/>
      <c r="VWZ2569" s="77"/>
      <c r="VXA2569" s="77"/>
      <c r="VXB2569" s="77"/>
      <c r="VXC2569" s="77"/>
      <c r="VXD2569" s="77"/>
      <c r="VXE2569" s="77"/>
      <c r="VXF2569" s="77"/>
      <c r="VXG2569" s="77"/>
      <c r="VXH2569" s="77"/>
      <c r="VXI2569" s="77"/>
      <c r="VXJ2569" s="77"/>
      <c r="VXK2569" s="77"/>
      <c r="VXL2569" s="77"/>
      <c r="VXM2569" s="77"/>
      <c r="VXN2569" s="77"/>
      <c r="VXO2569" s="77"/>
      <c r="VXP2569" s="77"/>
      <c r="VXQ2569" s="77"/>
      <c r="VXR2569" s="77"/>
      <c r="VXS2569" s="77"/>
      <c r="VXT2569" s="77"/>
      <c r="VXU2569" s="77"/>
      <c r="VXV2569" s="77"/>
      <c r="VXW2569" s="77"/>
      <c r="VXX2569" s="77"/>
      <c r="VXY2569" s="77"/>
      <c r="VXZ2569" s="77"/>
      <c r="VYA2569" s="77"/>
      <c r="VYB2569" s="77"/>
      <c r="VYC2569" s="77"/>
      <c r="VYD2569" s="77"/>
      <c r="VYE2569" s="77"/>
      <c r="VYF2569" s="77"/>
      <c r="VYG2569" s="77"/>
      <c r="VYH2569" s="77"/>
      <c r="VYI2569" s="77"/>
      <c r="VYJ2569" s="77"/>
      <c r="VYK2569" s="77"/>
      <c r="VYL2569" s="77"/>
      <c r="VYM2569" s="77"/>
      <c r="VYN2569" s="77"/>
      <c r="VYO2569" s="77"/>
      <c r="VYP2569" s="77"/>
      <c r="VYQ2569" s="77"/>
      <c r="VYR2569" s="77"/>
      <c r="VYS2569" s="77"/>
      <c r="VYT2569" s="77"/>
      <c r="VYU2569" s="77"/>
      <c r="VYV2569" s="77"/>
      <c r="VYW2569" s="77"/>
      <c r="VYX2569" s="77"/>
      <c r="VYY2569" s="77"/>
      <c r="VYZ2569" s="77"/>
      <c r="VZA2569" s="77"/>
      <c r="VZB2569" s="77"/>
      <c r="VZC2569" s="77"/>
      <c r="VZD2569" s="77"/>
      <c r="VZE2569" s="77"/>
      <c r="VZF2569" s="77"/>
      <c r="VZG2569" s="77"/>
      <c r="VZH2569" s="77"/>
      <c r="VZI2569" s="77"/>
      <c r="VZJ2569" s="77"/>
      <c r="VZK2569" s="77"/>
      <c r="VZL2569" s="77"/>
      <c r="VZM2569" s="77"/>
      <c r="VZN2569" s="77"/>
      <c r="VZO2569" s="77"/>
      <c r="VZP2569" s="77"/>
      <c r="VZQ2569" s="77"/>
      <c r="VZR2569" s="77"/>
      <c r="VZS2569" s="77"/>
      <c r="VZT2569" s="77"/>
      <c r="VZU2569" s="77"/>
      <c r="VZV2569" s="77"/>
      <c r="VZW2569" s="77"/>
      <c r="VZX2569" s="77"/>
      <c r="VZY2569" s="77"/>
      <c r="VZZ2569" s="77"/>
      <c r="WAA2569" s="77"/>
      <c r="WAB2569" s="77"/>
      <c r="WAC2569" s="77"/>
      <c r="WAD2569" s="77"/>
      <c r="WAE2569" s="77"/>
      <c r="WAF2569" s="77"/>
      <c r="WAG2569" s="77"/>
      <c r="WAH2569" s="77"/>
      <c r="WAI2569" s="77"/>
      <c r="WAJ2569" s="77"/>
      <c r="WAK2569" s="77"/>
      <c r="WAL2569" s="77"/>
      <c r="WAM2569" s="77"/>
      <c r="WAN2569" s="77"/>
      <c r="WAO2569" s="77"/>
      <c r="WAP2569" s="77"/>
      <c r="WAQ2569" s="77"/>
      <c r="WAR2569" s="77"/>
      <c r="WAS2569" s="77"/>
      <c r="WAT2569" s="77"/>
      <c r="WAU2569" s="77"/>
      <c r="WAV2569" s="77"/>
      <c r="WAW2569" s="77"/>
      <c r="WAX2569" s="77"/>
      <c r="WAY2569" s="77"/>
      <c r="WAZ2569" s="77"/>
      <c r="WBA2569" s="77"/>
      <c r="WBB2569" s="77"/>
      <c r="WBC2569" s="77"/>
      <c r="WBD2569" s="77"/>
      <c r="WBE2569" s="77"/>
      <c r="WBF2569" s="77"/>
      <c r="WBG2569" s="77"/>
      <c r="WBH2569" s="77"/>
      <c r="WBI2569" s="77"/>
      <c r="WBJ2569" s="77"/>
      <c r="WBK2569" s="77"/>
      <c r="WBL2569" s="77"/>
      <c r="WBM2569" s="77"/>
      <c r="WBN2569" s="77"/>
      <c r="WBO2569" s="77"/>
      <c r="WBP2569" s="77"/>
      <c r="WBQ2569" s="77"/>
      <c r="WBR2569" s="77"/>
      <c r="WBS2569" s="77"/>
      <c r="WBT2569" s="77"/>
      <c r="WBU2569" s="77"/>
      <c r="WBV2569" s="77"/>
      <c r="WBW2569" s="77"/>
      <c r="WBX2569" s="77"/>
      <c r="WBY2569" s="77"/>
      <c r="WBZ2569" s="77"/>
      <c r="WCA2569" s="77"/>
      <c r="WCB2569" s="77"/>
      <c r="WCC2569" s="77"/>
      <c r="WCD2569" s="77"/>
      <c r="WCE2569" s="77"/>
      <c r="WCF2569" s="77"/>
      <c r="WCG2569" s="77"/>
      <c r="WCH2569" s="77"/>
      <c r="WCI2569" s="77"/>
      <c r="WCJ2569" s="77"/>
      <c r="WCK2569" s="77"/>
      <c r="WCL2569" s="77"/>
      <c r="WCM2569" s="77"/>
      <c r="WCN2569" s="77"/>
      <c r="WCO2569" s="77"/>
      <c r="WCP2569" s="77"/>
      <c r="WCQ2569" s="77"/>
      <c r="WCR2569" s="77"/>
      <c r="WCS2569" s="77"/>
      <c r="WCT2569" s="77"/>
      <c r="WCU2569" s="77"/>
      <c r="WCV2569" s="77"/>
      <c r="WCW2569" s="77"/>
      <c r="WCX2569" s="77"/>
      <c r="WCY2569" s="77"/>
      <c r="WCZ2569" s="77"/>
      <c r="WDA2569" s="77"/>
      <c r="WDB2569" s="77"/>
      <c r="WDC2569" s="77"/>
      <c r="WDD2569" s="77"/>
      <c r="WDE2569" s="77"/>
      <c r="WDF2569" s="77"/>
      <c r="WDG2569" s="77"/>
      <c r="WDH2569" s="77"/>
      <c r="WDI2569" s="77"/>
      <c r="WDJ2569" s="77"/>
      <c r="WDK2569" s="77"/>
      <c r="WDL2569" s="77"/>
      <c r="WDM2569" s="77"/>
      <c r="WDN2569" s="77"/>
      <c r="WDO2569" s="77"/>
      <c r="WDP2569" s="77"/>
      <c r="WDQ2569" s="77"/>
      <c r="WDR2569" s="77"/>
      <c r="WDS2569" s="77"/>
      <c r="WDT2569" s="77"/>
      <c r="WDU2569" s="77"/>
      <c r="WDV2569" s="77"/>
      <c r="WDW2569" s="77"/>
      <c r="WDX2569" s="77"/>
      <c r="WDY2569" s="77"/>
      <c r="WDZ2569" s="77"/>
      <c r="WEA2569" s="77"/>
      <c r="WEB2569" s="77"/>
      <c r="WEC2569" s="77"/>
      <c r="WED2569" s="77"/>
      <c r="WEE2569" s="77"/>
      <c r="WEF2569" s="77"/>
      <c r="WEG2569" s="77"/>
      <c r="WEH2569" s="77"/>
      <c r="WEI2569" s="77"/>
      <c r="WEJ2569" s="77"/>
      <c r="WEK2569" s="77"/>
      <c r="WEL2569" s="77"/>
      <c r="WEM2569" s="77"/>
      <c r="WEN2569" s="77"/>
      <c r="WEO2569" s="77"/>
      <c r="WEP2569" s="77"/>
      <c r="WEQ2569" s="77"/>
      <c r="WER2569" s="77"/>
      <c r="WES2569" s="77"/>
      <c r="WET2569" s="77"/>
      <c r="WEU2569" s="77"/>
      <c r="WEV2569" s="77"/>
      <c r="WEW2569" s="77"/>
      <c r="WEX2569" s="77"/>
      <c r="WEY2569" s="77"/>
      <c r="WEZ2569" s="77"/>
      <c r="WFA2569" s="77"/>
      <c r="WFB2569" s="77"/>
      <c r="WFC2569" s="77"/>
      <c r="WFD2569" s="77"/>
      <c r="WFE2569" s="77"/>
      <c r="WFF2569" s="77"/>
      <c r="WFG2569" s="77"/>
      <c r="WFH2569" s="77"/>
      <c r="WFI2569" s="77"/>
      <c r="WFJ2569" s="77"/>
      <c r="WFK2569" s="77"/>
      <c r="WFL2569" s="77"/>
      <c r="WFM2569" s="77"/>
      <c r="WFN2569" s="77"/>
      <c r="WFO2569" s="77"/>
      <c r="WFP2569" s="77"/>
      <c r="WFQ2569" s="77"/>
      <c r="WFR2569" s="77"/>
      <c r="WFS2569" s="77"/>
      <c r="WFT2569" s="77"/>
      <c r="WFU2569" s="77"/>
      <c r="WFV2569" s="77"/>
      <c r="WFW2569" s="77"/>
      <c r="WFX2569" s="77"/>
      <c r="WFY2569" s="77"/>
      <c r="WFZ2569" s="77"/>
      <c r="WGA2569" s="77"/>
      <c r="WGB2569" s="77"/>
      <c r="WGC2569" s="77"/>
      <c r="WGD2569" s="77"/>
      <c r="WGE2569" s="77"/>
      <c r="WGF2569" s="77"/>
      <c r="WGG2569" s="77"/>
      <c r="WGH2569" s="77"/>
      <c r="WGI2569" s="77"/>
      <c r="WGJ2569" s="77"/>
      <c r="WGK2569" s="77"/>
      <c r="WGL2569" s="77"/>
      <c r="WGM2569" s="77"/>
      <c r="WGN2569" s="77"/>
      <c r="WGO2569" s="77"/>
      <c r="WGP2569" s="77"/>
      <c r="WGQ2569" s="77"/>
      <c r="WGR2569" s="77"/>
      <c r="WGS2569" s="77"/>
      <c r="WGT2569" s="77"/>
      <c r="WGU2569" s="77"/>
      <c r="WGV2569" s="77"/>
      <c r="WGW2569" s="77"/>
      <c r="WGX2569" s="77"/>
      <c r="WGY2569" s="77"/>
      <c r="WGZ2569" s="77"/>
      <c r="WHA2569" s="77"/>
      <c r="WHB2569" s="77"/>
      <c r="WHC2569" s="77"/>
      <c r="WHD2569" s="77"/>
      <c r="WHE2569" s="77"/>
      <c r="WHF2569" s="77"/>
      <c r="WHG2569" s="77"/>
      <c r="WHH2569" s="77"/>
      <c r="WHI2569" s="77"/>
      <c r="WHJ2569" s="77"/>
      <c r="WHK2569" s="77"/>
      <c r="WHL2569" s="77"/>
      <c r="WHM2569" s="77"/>
      <c r="WHN2569" s="77"/>
      <c r="WHO2569" s="77"/>
      <c r="WHP2569" s="77"/>
      <c r="WHQ2569" s="77"/>
      <c r="WHR2569" s="77"/>
      <c r="WHS2569" s="77"/>
      <c r="WHT2569" s="77"/>
      <c r="WHU2569" s="77"/>
      <c r="WHV2569" s="77"/>
      <c r="WHW2569" s="77"/>
      <c r="WHX2569" s="77"/>
      <c r="WHY2569" s="77"/>
      <c r="WHZ2569" s="77"/>
      <c r="WIA2569" s="77"/>
      <c r="WIB2569" s="77"/>
      <c r="WIC2569" s="77"/>
      <c r="WID2569" s="77"/>
      <c r="WIE2569" s="77"/>
      <c r="WIF2569" s="77"/>
      <c r="WIG2569" s="77"/>
      <c r="WIH2569" s="77"/>
      <c r="WII2569" s="77"/>
      <c r="WIJ2569" s="77"/>
      <c r="WIK2569" s="77"/>
      <c r="WIL2569" s="77"/>
      <c r="WIM2569" s="77"/>
      <c r="WIN2569" s="77"/>
      <c r="WIO2569" s="77"/>
      <c r="WIP2569" s="77"/>
      <c r="WIQ2569" s="77"/>
      <c r="WIR2569" s="77"/>
      <c r="WIS2569" s="77"/>
      <c r="WIT2569" s="77"/>
      <c r="WIU2569" s="77"/>
      <c r="WIV2569" s="77"/>
      <c r="WIW2569" s="77"/>
      <c r="WIX2569" s="77"/>
      <c r="WIY2569" s="77"/>
      <c r="WIZ2569" s="77"/>
      <c r="WJA2569" s="77"/>
      <c r="WJB2569" s="77"/>
      <c r="WJC2569" s="77"/>
      <c r="WJD2569" s="77"/>
      <c r="WJE2569" s="77"/>
      <c r="WJF2569" s="77"/>
      <c r="WJG2569" s="77"/>
      <c r="WJH2569" s="77"/>
      <c r="WJI2569" s="77"/>
      <c r="WJJ2569" s="77"/>
      <c r="WJK2569" s="77"/>
      <c r="WJL2569" s="77"/>
      <c r="WJM2569" s="77"/>
      <c r="WJN2569" s="77"/>
      <c r="WJO2569" s="77"/>
      <c r="WJP2569" s="77"/>
      <c r="WJQ2569" s="77"/>
      <c r="WJR2569" s="77"/>
      <c r="WJS2569" s="77"/>
      <c r="WJT2569" s="77"/>
      <c r="WJU2569" s="77"/>
      <c r="WJV2569" s="77"/>
      <c r="WJW2569" s="77"/>
      <c r="WJX2569" s="77"/>
      <c r="WJY2569" s="77"/>
      <c r="WJZ2569" s="77"/>
      <c r="WKA2569" s="77"/>
      <c r="WKB2569" s="77"/>
      <c r="WKC2569" s="77"/>
      <c r="WKD2569" s="77"/>
      <c r="WKE2569" s="77"/>
      <c r="WKF2569" s="77"/>
      <c r="WKG2569" s="77"/>
      <c r="WKH2569" s="77"/>
      <c r="WKI2569" s="77"/>
      <c r="WKJ2569" s="77"/>
      <c r="WKK2569" s="77"/>
      <c r="WKL2569" s="77"/>
      <c r="WKM2569" s="77"/>
      <c r="WKN2569" s="77"/>
      <c r="WKO2569" s="77"/>
      <c r="WKP2569" s="77"/>
      <c r="WKQ2569" s="77"/>
      <c r="WKR2569" s="77"/>
      <c r="WKS2569" s="77"/>
      <c r="WKT2569" s="77"/>
      <c r="WKU2569" s="77"/>
      <c r="WKV2569" s="77"/>
      <c r="WKW2569" s="77"/>
      <c r="WKX2569" s="77"/>
      <c r="WKY2569" s="77"/>
      <c r="WKZ2569" s="77"/>
      <c r="WLA2569" s="77"/>
      <c r="WLB2569" s="77"/>
      <c r="WLC2569" s="77"/>
      <c r="WLD2569" s="77"/>
      <c r="WLE2569" s="77"/>
      <c r="WLF2569" s="77"/>
      <c r="WLG2569" s="77"/>
      <c r="WLH2569" s="77"/>
      <c r="WLI2569" s="77"/>
      <c r="WLJ2569" s="77"/>
      <c r="WLK2569" s="77"/>
      <c r="WLL2569" s="77"/>
      <c r="WLM2569" s="77"/>
      <c r="WLN2569" s="77"/>
      <c r="WLO2569" s="77"/>
      <c r="WLP2569" s="77"/>
      <c r="WLQ2569" s="77"/>
      <c r="WLR2569" s="77"/>
      <c r="WLS2569" s="77"/>
      <c r="WLT2569" s="77"/>
      <c r="WLU2569" s="77"/>
      <c r="WLV2569" s="77"/>
      <c r="WLW2569" s="77"/>
      <c r="WLX2569" s="77"/>
      <c r="WLY2569" s="77"/>
      <c r="WLZ2569" s="77"/>
      <c r="WMA2569" s="77"/>
      <c r="WMB2569" s="77"/>
      <c r="WMC2569" s="77"/>
      <c r="WMD2569" s="77"/>
      <c r="WME2569" s="77"/>
      <c r="WMF2569" s="77"/>
      <c r="WMG2569" s="77"/>
      <c r="WMH2569" s="77"/>
      <c r="WMI2569" s="77"/>
      <c r="WMJ2569" s="77"/>
      <c r="WMK2569" s="77"/>
      <c r="WML2569" s="77"/>
      <c r="WMM2569" s="77"/>
      <c r="WMN2569" s="77"/>
      <c r="WMO2569" s="77"/>
      <c r="WMP2569" s="77"/>
      <c r="WMQ2569" s="77"/>
      <c r="WMR2569" s="77"/>
      <c r="WMS2569" s="77"/>
      <c r="WMT2569" s="77"/>
      <c r="WMU2569" s="77"/>
      <c r="WMV2569" s="77"/>
      <c r="WMW2569" s="77"/>
      <c r="WMX2569" s="77"/>
      <c r="WMY2569" s="77"/>
      <c r="WMZ2569" s="77"/>
      <c r="WNA2569" s="77"/>
      <c r="WNB2569" s="77"/>
      <c r="WNC2569" s="77"/>
      <c r="WND2569" s="77"/>
      <c r="WNE2569" s="77"/>
      <c r="WNF2569" s="77"/>
      <c r="WNG2569" s="77"/>
      <c r="WNH2569" s="77"/>
      <c r="WNI2569" s="77"/>
      <c r="WNJ2569" s="77"/>
      <c r="WNK2569" s="77"/>
      <c r="WNL2569" s="77"/>
      <c r="WNM2569" s="77"/>
      <c r="WNN2569" s="77"/>
      <c r="WNO2569" s="77"/>
      <c r="WNP2569" s="77"/>
      <c r="WNQ2569" s="77"/>
      <c r="WNR2569" s="77"/>
      <c r="WNS2569" s="77"/>
      <c r="WNT2569" s="77"/>
      <c r="WNU2569" s="77"/>
      <c r="WNV2569" s="77"/>
      <c r="WNW2569" s="77"/>
      <c r="WNX2569" s="77"/>
      <c r="WNY2569" s="77"/>
      <c r="WNZ2569" s="77"/>
      <c r="WOA2569" s="77"/>
      <c r="WOB2569" s="77"/>
      <c r="WOC2569" s="77"/>
      <c r="WOD2569" s="77"/>
      <c r="WOE2569" s="77"/>
      <c r="WOF2569" s="77"/>
      <c r="WOG2569" s="77"/>
      <c r="WOH2569" s="77"/>
      <c r="WOI2569" s="77"/>
      <c r="WOJ2569" s="77"/>
      <c r="WOK2569" s="77"/>
      <c r="WOL2569" s="77"/>
      <c r="WOM2569" s="77"/>
      <c r="WON2569" s="77"/>
      <c r="WOO2569" s="77"/>
      <c r="WOP2569" s="77"/>
      <c r="WOQ2569" s="77"/>
      <c r="WOR2569" s="77"/>
      <c r="WOS2569" s="77"/>
      <c r="WOT2569" s="77"/>
      <c r="WOU2569" s="77"/>
      <c r="WOV2569" s="77"/>
      <c r="WOW2569" s="77"/>
      <c r="WOX2569" s="77"/>
      <c r="WOY2569" s="77"/>
      <c r="WOZ2569" s="77"/>
      <c r="WPA2569" s="77"/>
      <c r="WPB2569" s="77"/>
      <c r="WPC2569" s="77"/>
      <c r="WPD2569" s="77"/>
      <c r="WPE2569" s="77"/>
      <c r="WPF2569" s="77"/>
      <c r="WPG2569" s="77"/>
      <c r="WPH2569" s="77"/>
      <c r="WPI2569" s="77"/>
      <c r="WPJ2569" s="77"/>
      <c r="WPK2569" s="77"/>
      <c r="WPL2569" s="77"/>
      <c r="WPM2569" s="77"/>
      <c r="WPN2569" s="77"/>
      <c r="WPO2569" s="77"/>
      <c r="WPP2569" s="77"/>
      <c r="WPQ2569" s="77"/>
      <c r="WPR2569" s="77"/>
      <c r="WPS2569" s="77"/>
      <c r="WPT2569" s="77"/>
      <c r="WPU2569" s="77"/>
      <c r="WPV2569" s="77"/>
      <c r="WPW2569" s="77"/>
      <c r="WPX2569" s="77"/>
      <c r="WPY2569" s="77"/>
      <c r="WPZ2569" s="77"/>
      <c r="WQA2569" s="77"/>
      <c r="WQB2569" s="77"/>
      <c r="WQC2569" s="77"/>
      <c r="WQD2569" s="77"/>
      <c r="WQE2569" s="77"/>
      <c r="WQF2569" s="77"/>
      <c r="WQG2569" s="77"/>
      <c r="WQH2569" s="77"/>
      <c r="WQI2569" s="77"/>
      <c r="WQJ2569" s="77"/>
      <c r="WQK2569" s="77"/>
      <c r="WQL2569" s="77"/>
      <c r="WQM2569" s="77"/>
      <c r="WQN2569" s="77"/>
      <c r="WQO2569" s="77"/>
      <c r="WQP2569" s="77"/>
      <c r="WQQ2569" s="77"/>
      <c r="WQR2569" s="77"/>
      <c r="WQS2569" s="77"/>
      <c r="WQT2569" s="77"/>
      <c r="WQU2569" s="77"/>
      <c r="WQV2569" s="77"/>
      <c r="WQW2569" s="77"/>
      <c r="WQX2569" s="77"/>
      <c r="WQY2569" s="77"/>
      <c r="WQZ2569" s="77"/>
      <c r="WRA2569" s="77"/>
      <c r="WRB2569" s="77"/>
      <c r="WRC2569" s="77"/>
      <c r="WRD2569" s="77"/>
      <c r="WRE2569" s="77"/>
      <c r="WRF2569" s="77"/>
      <c r="WRG2569" s="77"/>
      <c r="WRH2569" s="77"/>
      <c r="WRI2569" s="77"/>
      <c r="WRJ2569" s="77"/>
      <c r="WRK2569" s="77"/>
      <c r="WRL2569" s="77"/>
      <c r="WRM2569" s="77"/>
      <c r="WRN2569" s="77"/>
      <c r="WRO2569" s="77"/>
      <c r="WRP2569" s="77"/>
      <c r="WRQ2569" s="77"/>
      <c r="WRR2569" s="77"/>
      <c r="WRS2569" s="77"/>
      <c r="WRT2569" s="77"/>
      <c r="WRU2569" s="77"/>
      <c r="WRV2569" s="77"/>
      <c r="WRW2569" s="77"/>
      <c r="WRX2569" s="77"/>
      <c r="WRY2569" s="77"/>
      <c r="WRZ2569" s="77"/>
      <c r="WSA2569" s="77"/>
      <c r="WSB2569" s="77"/>
      <c r="WSC2569" s="77"/>
      <c r="WSD2569" s="77"/>
      <c r="WSE2569" s="77"/>
      <c r="WSF2569" s="77"/>
      <c r="WSG2569" s="77"/>
      <c r="WSH2569" s="77"/>
      <c r="WSI2569" s="77"/>
      <c r="WSJ2569" s="77"/>
      <c r="WSK2569" s="77"/>
      <c r="WSL2569" s="77"/>
      <c r="WSM2569" s="77"/>
      <c r="WSN2569" s="77"/>
      <c r="WSO2569" s="77"/>
      <c r="WSP2569" s="77"/>
      <c r="WSQ2569" s="77"/>
      <c r="WSR2569" s="77"/>
      <c r="WSS2569" s="77"/>
      <c r="WST2569" s="77"/>
      <c r="WSU2569" s="77"/>
      <c r="WSV2569" s="77"/>
      <c r="WSW2569" s="77"/>
      <c r="WSX2569" s="77"/>
      <c r="WSY2569" s="77"/>
      <c r="WSZ2569" s="77"/>
      <c r="WTA2569" s="77"/>
      <c r="WTB2569" s="77"/>
      <c r="WTC2569" s="77"/>
      <c r="WTD2569" s="77"/>
      <c r="WTE2569" s="77"/>
      <c r="WTF2569" s="77"/>
      <c r="WTG2569" s="77"/>
      <c r="WTH2569" s="77"/>
      <c r="WTI2569" s="77"/>
      <c r="WTJ2569" s="77"/>
      <c r="WTK2569" s="77"/>
      <c r="WTL2569" s="77"/>
      <c r="WTM2569" s="77"/>
      <c r="WTN2569" s="77"/>
      <c r="WTO2569" s="77"/>
      <c r="WTP2569" s="77"/>
      <c r="WTQ2569" s="77"/>
      <c r="WTR2569" s="77"/>
      <c r="WTS2569" s="77"/>
      <c r="WTT2569" s="77"/>
      <c r="WTU2569" s="77"/>
      <c r="WTV2569" s="77"/>
      <c r="WTW2569" s="77"/>
      <c r="WTX2569" s="77"/>
      <c r="WTY2569" s="77"/>
      <c r="WTZ2569" s="77"/>
      <c r="WUA2569" s="77"/>
      <c r="WUB2569" s="77"/>
      <c r="WUC2569" s="77"/>
      <c r="WUD2569" s="77"/>
      <c r="WUE2569" s="77"/>
      <c r="WUF2569" s="77"/>
      <c r="WUG2569" s="77"/>
      <c r="WUH2569" s="77"/>
      <c r="WUI2569" s="77"/>
      <c r="WUJ2569" s="77"/>
      <c r="WUK2569" s="77"/>
      <c r="WUL2569" s="77"/>
      <c r="WUM2569" s="77"/>
      <c r="WUN2569" s="77"/>
      <c r="WUO2569" s="77"/>
      <c r="WUP2569" s="77"/>
      <c r="WUQ2569" s="77"/>
      <c r="WUR2569" s="77"/>
      <c r="WUS2569" s="77"/>
      <c r="WUT2569" s="77"/>
      <c r="WUU2569" s="77"/>
      <c r="WUV2569" s="77"/>
      <c r="WUW2569" s="77"/>
      <c r="WUX2569" s="77"/>
      <c r="WUY2569" s="77"/>
      <c r="WUZ2569" s="77"/>
      <c r="WVA2569" s="77"/>
      <c r="WVB2569" s="77"/>
      <c r="WVC2569" s="77"/>
      <c r="WVD2569" s="77"/>
      <c r="WVE2569" s="77"/>
      <c r="WVF2569" s="77"/>
      <c r="WVG2569" s="77"/>
      <c r="WVH2569" s="77"/>
      <c r="WVI2569" s="77"/>
      <c r="WVJ2569" s="77"/>
      <c r="WVK2569" s="77"/>
      <c r="WVL2569" s="77"/>
      <c r="WVM2569" s="77"/>
      <c r="WVN2569" s="77"/>
      <c r="WVO2569" s="77"/>
      <c r="WVP2569" s="77"/>
      <c r="WVQ2569" s="77"/>
      <c r="WVR2569" s="77"/>
      <c r="WVS2569" s="77"/>
      <c r="WVT2569" s="77"/>
      <c r="WVU2569" s="77"/>
      <c r="WVV2569" s="77"/>
      <c r="WVW2569" s="77"/>
      <c r="WVX2569" s="77"/>
      <c r="WVY2569" s="77"/>
      <c r="WVZ2569" s="77"/>
      <c r="WWA2569" s="77"/>
      <c r="WWB2569" s="77"/>
      <c r="WWC2569" s="77"/>
      <c r="WWD2569" s="77"/>
      <c r="WWE2569" s="77"/>
      <c r="WWF2569" s="77"/>
      <c r="WWG2569" s="77"/>
      <c r="WWH2569" s="77"/>
      <c r="WWI2569" s="77"/>
      <c r="WWJ2569" s="77"/>
      <c r="WWK2569" s="77"/>
      <c r="WWL2569" s="77"/>
      <c r="WWM2569" s="77"/>
      <c r="WWN2569" s="77"/>
      <c r="WWO2569" s="77"/>
      <c r="WWP2569" s="77"/>
      <c r="WWQ2569" s="77"/>
      <c r="WWR2569" s="77"/>
      <c r="WWS2569" s="77"/>
      <c r="WWT2569" s="77"/>
      <c r="WWU2569" s="77"/>
      <c r="WWV2569" s="77"/>
      <c r="WWW2569" s="77"/>
      <c r="WWX2569" s="77"/>
      <c r="WWY2569" s="77"/>
      <c r="WWZ2569" s="77"/>
      <c r="WXA2569" s="77"/>
      <c r="WXB2569" s="77"/>
      <c r="WXC2569" s="77"/>
      <c r="WXD2569" s="77"/>
      <c r="WXE2569" s="77"/>
      <c r="WXF2569" s="77"/>
      <c r="WXG2569" s="77"/>
      <c r="WXH2569" s="77"/>
      <c r="WXI2569" s="77"/>
      <c r="WXJ2569" s="77"/>
      <c r="WXK2569" s="77"/>
      <c r="WXL2569" s="77"/>
      <c r="WXM2569" s="77"/>
      <c r="WXN2569" s="77"/>
      <c r="WXO2569" s="77"/>
      <c r="WXP2569" s="77"/>
      <c r="WXQ2569" s="77"/>
      <c r="WXR2569" s="77"/>
      <c r="WXS2569" s="77"/>
      <c r="WXT2569" s="77"/>
      <c r="WXU2569" s="77"/>
      <c r="WXV2569" s="77"/>
      <c r="WXW2569" s="77"/>
      <c r="WXX2569" s="77"/>
      <c r="WXY2569" s="77"/>
      <c r="WXZ2569" s="77"/>
      <c r="WYA2569" s="77"/>
      <c r="WYB2569" s="77"/>
      <c r="WYC2569" s="77"/>
      <c r="WYD2569" s="77"/>
      <c r="WYE2569" s="77"/>
      <c r="WYF2569" s="77"/>
      <c r="WYG2569" s="77"/>
      <c r="WYH2569" s="77"/>
      <c r="WYI2569" s="77"/>
      <c r="WYJ2569" s="77"/>
      <c r="WYK2569" s="77"/>
      <c r="WYL2569" s="77"/>
      <c r="WYM2569" s="77"/>
      <c r="WYN2569" s="77"/>
      <c r="WYO2569" s="77"/>
      <c r="WYP2569" s="77"/>
      <c r="WYQ2569" s="77"/>
      <c r="WYR2569" s="77"/>
      <c r="WYS2569" s="77"/>
      <c r="WYT2569" s="77"/>
      <c r="WYU2569" s="77"/>
      <c r="WYV2569" s="77"/>
      <c r="WYW2569" s="77"/>
      <c r="WYX2569" s="77"/>
      <c r="WYY2569" s="77"/>
      <c r="WYZ2569" s="77"/>
      <c r="WZA2569" s="77"/>
      <c r="WZB2569" s="77"/>
      <c r="WZC2569" s="77"/>
      <c r="WZD2569" s="77"/>
      <c r="WZE2569" s="77"/>
      <c r="WZF2569" s="77"/>
      <c r="WZG2569" s="77"/>
      <c r="WZH2569" s="77"/>
      <c r="WZI2569" s="77"/>
      <c r="WZJ2569" s="77"/>
      <c r="WZK2569" s="77"/>
      <c r="WZL2569" s="77"/>
      <c r="WZM2569" s="77"/>
      <c r="WZN2569" s="77"/>
      <c r="WZO2569" s="77"/>
      <c r="WZP2569" s="77"/>
      <c r="WZQ2569" s="77"/>
      <c r="WZR2569" s="77"/>
      <c r="WZS2569" s="77"/>
      <c r="WZT2569" s="77"/>
      <c r="WZU2569" s="77"/>
      <c r="WZV2569" s="77"/>
      <c r="WZW2569" s="77"/>
      <c r="WZX2569" s="77"/>
      <c r="WZY2569" s="77"/>
      <c r="WZZ2569" s="77"/>
      <c r="XAA2569" s="77"/>
      <c r="XAB2569" s="77"/>
      <c r="XAC2569" s="77"/>
      <c r="XAD2569" s="77"/>
      <c r="XAE2569" s="77"/>
      <c r="XAF2569" s="77"/>
      <c r="XAG2569" s="77"/>
      <c r="XAH2569" s="77"/>
      <c r="XAI2569" s="77"/>
      <c r="XAJ2569" s="77"/>
      <c r="XAK2569" s="77"/>
      <c r="XAL2569" s="77"/>
      <c r="XAM2569" s="77"/>
      <c r="XAN2569" s="77"/>
      <c r="XAO2569" s="77"/>
      <c r="XAP2569" s="77"/>
      <c r="XAQ2569" s="77"/>
      <c r="XAR2569" s="77"/>
      <c r="XAS2569" s="77"/>
      <c r="XAT2569" s="77"/>
      <c r="XAU2569" s="77"/>
      <c r="XAV2569" s="77"/>
      <c r="XAW2569" s="77"/>
      <c r="XAX2569" s="77"/>
      <c r="XAY2569" s="77"/>
      <c r="XAZ2569" s="77"/>
      <c r="XBA2569" s="77"/>
      <c r="XBB2569" s="77"/>
      <c r="XBC2569" s="77"/>
      <c r="XBD2569" s="77"/>
      <c r="XBE2569" s="77"/>
      <c r="XBF2569" s="77"/>
      <c r="XBG2569" s="77"/>
      <c r="XBH2569" s="77"/>
      <c r="XBI2569" s="77"/>
      <c r="XBJ2569" s="77"/>
      <c r="XBK2569" s="77"/>
      <c r="XBL2569" s="77"/>
      <c r="XBM2569" s="77"/>
      <c r="XBN2569" s="77"/>
      <c r="XBO2569" s="77"/>
      <c r="XBP2569" s="77"/>
      <c r="XBQ2569" s="77"/>
      <c r="XBR2569" s="77"/>
      <c r="XBS2569" s="77"/>
      <c r="XBT2569" s="77"/>
      <c r="XBU2569" s="77"/>
      <c r="XBV2569" s="77"/>
      <c r="XBW2569" s="77"/>
      <c r="XBX2569" s="77"/>
      <c r="XBY2569" s="77"/>
      <c r="XBZ2569" s="77"/>
      <c r="XCA2569" s="77"/>
      <c r="XCB2569" s="77"/>
      <c r="XCC2569" s="77"/>
      <c r="XCD2569" s="77"/>
      <c r="XCE2569" s="77"/>
      <c r="XCF2569" s="77"/>
      <c r="XCG2569" s="77"/>
      <c r="XCH2569" s="77"/>
      <c r="XCI2569" s="77"/>
      <c r="XCJ2569" s="77"/>
      <c r="XCK2569" s="77"/>
      <c r="XCL2569" s="77"/>
      <c r="XCM2569" s="77"/>
      <c r="XCN2569" s="77"/>
      <c r="XCO2569" s="77"/>
      <c r="XCP2569" s="77"/>
      <c r="XCQ2569" s="77"/>
      <c r="XCR2569" s="77"/>
      <c r="XCS2569" s="77"/>
      <c r="XCT2569" s="77"/>
      <c r="XCU2569" s="77"/>
      <c r="XCV2569" s="77"/>
      <c r="XCW2569" s="77"/>
      <c r="XCX2569" s="77"/>
      <c r="XCY2569" s="77"/>
      <c r="XCZ2569" s="77"/>
      <c r="XDA2569" s="77"/>
      <c r="XDB2569" s="77"/>
      <c r="XDC2569" s="77"/>
      <c r="XDD2569" s="77"/>
      <c r="XDE2569" s="77"/>
      <c r="XDF2569" s="77"/>
      <c r="XDG2569" s="77"/>
      <c r="XDH2569" s="77"/>
      <c r="XDI2569" s="77"/>
      <c r="XDJ2569" s="77"/>
      <c r="XDK2569" s="77"/>
      <c r="XDL2569" s="77"/>
      <c r="XDM2569" s="77"/>
      <c r="XDN2569" s="77"/>
      <c r="XDO2569" s="77"/>
      <c r="XDP2569" s="77"/>
      <c r="XDQ2569" s="77"/>
      <c r="XDR2569" s="77"/>
      <c r="XDS2569" s="77"/>
      <c r="XDT2569" s="77"/>
      <c r="XDU2569" s="77"/>
      <c r="XDV2569" s="77"/>
      <c r="XDW2569" s="77"/>
      <c r="XDX2569" s="77"/>
      <c r="XDY2569" s="77"/>
      <c r="XDZ2569" s="77"/>
      <c r="XEA2569" s="77"/>
      <c r="XEB2569" s="77"/>
      <c r="XEC2569" s="77"/>
      <c r="XED2569" s="77"/>
      <c r="XEE2569" s="77"/>
      <c r="XEF2569" s="77"/>
      <c r="XEG2569" s="77"/>
      <c r="XEH2569" s="77"/>
      <c r="XEI2569" s="77"/>
      <c r="XEJ2569" s="77"/>
      <c r="XEK2569" s="77"/>
      <c r="XEL2569" s="77"/>
      <c r="XEM2569" s="77"/>
      <c r="XEN2569" s="77"/>
      <c r="XEO2569" s="77"/>
      <c r="XEP2569" s="77"/>
      <c r="XEQ2569" s="77"/>
      <c r="XER2569" s="77"/>
      <c r="XES2569" s="77"/>
      <c r="XET2569" s="77"/>
      <c r="XEU2569" s="77"/>
      <c r="XEV2569" s="77"/>
      <c r="XEW2569" s="77"/>
      <c r="XEX2569" s="77"/>
      <c r="XEY2569" s="77"/>
      <c r="XEZ2569" s="77"/>
      <c r="XFA2569" s="77"/>
      <c r="XFB2569" s="77"/>
      <c r="XFC2569" s="77"/>
    </row>
    <row r="2570" spans="1:16383" ht="15" customHeight="1">
      <c r="A2570" s="51">
        <v>2021</v>
      </c>
      <c r="B2570" s="52">
        <v>44197</v>
      </c>
      <c r="C2570" s="52">
        <v>44286</v>
      </c>
      <c r="D2570" s="53" t="s">
        <v>96</v>
      </c>
      <c r="E2570" s="53">
        <v>290</v>
      </c>
      <c r="F2570" s="53" t="s">
        <v>251</v>
      </c>
      <c r="G2570" s="53" t="s">
        <v>251</v>
      </c>
      <c r="H2570" s="53" t="s">
        <v>293</v>
      </c>
      <c r="I2570" s="53" t="s">
        <v>2817</v>
      </c>
      <c r="J2570" s="53" t="s">
        <v>2818</v>
      </c>
      <c r="K2570" s="53" t="s">
        <v>306</v>
      </c>
      <c r="L2570" s="53" t="s">
        <v>101</v>
      </c>
      <c r="M2570" s="53" t="s">
        <v>2780</v>
      </c>
      <c r="N2570" s="53" t="s">
        <v>103</v>
      </c>
      <c r="O2570" s="53">
        <v>0</v>
      </c>
      <c r="P2570" s="54">
        <v>0</v>
      </c>
      <c r="Q2570" s="53" t="s">
        <v>121</v>
      </c>
      <c r="R2570" s="53" t="s">
        <v>122</v>
      </c>
      <c r="S2570" s="53" t="s">
        <v>122</v>
      </c>
      <c r="T2570" s="53" t="s">
        <v>121</v>
      </c>
      <c r="U2570" s="53" t="s">
        <v>122</v>
      </c>
      <c r="V2570" s="53" t="s">
        <v>122</v>
      </c>
      <c r="W2570" s="53" t="s">
        <v>296</v>
      </c>
      <c r="X2570" s="55">
        <f t="shared" si="299"/>
        <v>44197</v>
      </c>
      <c r="Y2570" s="55">
        <v>44286</v>
      </c>
      <c r="Z2570" s="53">
        <f t="shared" si="297"/>
        <v>2555</v>
      </c>
      <c r="AA2570" s="54">
        <v>547.52</v>
      </c>
      <c r="AB2570" s="54">
        <v>0</v>
      </c>
      <c r="AC2570" s="52"/>
      <c r="AD2570" s="56" t="s">
        <v>400</v>
      </c>
      <c r="AE2570" s="53">
        <f t="shared" si="298"/>
        <v>2563</v>
      </c>
      <c r="AF2570" s="57" t="s">
        <v>2965</v>
      </c>
      <c r="AG2570" s="58" t="s">
        <v>173</v>
      </c>
      <c r="AH2570" s="52">
        <f t="shared" si="301"/>
        <v>44286</v>
      </c>
      <c r="AI2570" s="52">
        <f t="shared" si="300"/>
        <v>44286</v>
      </c>
      <c r="AJ2570" s="53" t="s">
        <v>402</v>
      </c>
      <c r="AK2570" s="77"/>
      <c r="AL2570" s="77"/>
      <c r="AM2570" s="77"/>
      <c r="AN2570" s="77"/>
      <c r="AO2570" s="77"/>
      <c r="AP2570" s="77"/>
      <c r="AQ2570" s="77"/>
      <c r="AR2570" s="77"/>
      <c r="AS2570" s="77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77"/>
      <c r="BE2570" s="77"/>
      <c r="BF2570" s="77"/>
      <c r="BG2570" s="77"/>
      <c r="BH2570" s="77"/>
      <c r="BI2570" s="77"/>
      <c r="BJ2570" s="77"/>
      <c r="BK2570" s="77"/>
      <c r="BL2570" s="77"/>
      <c r="BM2570" s="77"/>
      <c r="BN2570" s="77"/>
      <c r="BO2570" s="77"/>
      <c r="BP2570" s="77"/>
      <c r="BQ2570" s="77"/>
      <c r="BR2570" s="77"/>
      <c r="BS2570" s="77"/>
      <c r="BT2570" s="77"/>
      <c r="BU2570" s="77"/>
      <c r="BV2570" s="77"/>
      <c r="BW2570" s="77"/>
      <c r="BX2570" s="77"/>
      <c r="BY2570" s="77"/>
      <c r="BZ2570" s="77"/>
      <c r="CA2570" s="77"/>
      <c r="CB2570" s="77"/>
      <c r="CC2570" s="77"/>
      <c r="CD2570" s="77"/>
      <c r="CE2570" s="77"/>
      <c r="CF2570" s="77"/>
      <c r="CG2570" s="77"/>
      <c r="CH2570" s="77"/>
      <c r="CI2570" s="77"/>
      <c r="CJ2570" s="77"/>
      <c r="CK2570" s="77"/>
      <c r="CL2570" s="77"/>
      <c r="CM2570" s="77"/>
      <c r="CN2570" s="77"/>
      <c r="CO2570" s="77"/>
      <c r="CP2570" s="77"/>
      <c r="CQ2570" s="77"/>
      <c r="CR2570" s="77"/>
      <c r="CS2570" s="77"/>
      <c r="CT2570" s="77"/>
      <c r="CU2570" s="77"/>
      <c r="CV2570" s="77"/>
      <c r="CW2570" s="77"/>
      <c r="CX2570" s="77"/>
      <c r="CY2570" s="77"/>
      <c r="CZ2570" s="77"/>
      <c r="DA2570" s="77"/>
      <c r="DB2570" s="77"/>
      <c r="DC2570" s="77"/>
      <c r="DD2570" s="77"/>
      <c r="DE2570" s="77"/>
      <c r="DF2570" s="77"/>
      <c r="DG2570" s="77"/>
      <c r="DH2570" s="77"/>
      <c r="DI2570" s="77"/>
      <c r="DJ2570" s="77"/>
      <c r="DK2570" s="77"/>
      <c r="DL2570" s="77"/>
      <c r="DM2570" s="77"/>
      <c r="DN2570" s="77"/>
      <c r="DO2570" s="77"/>
      <c r="DP2570" s="77"/>
      <c r="DQ2570" s="77"/>
      <c r="DR2570" s="77"/>
      <c r="DS2570" s="77"/>
      <c r="DT2570" s="77"/>
      <c r="DU2570" s="77"/>
      <c r="DV2570" s="77"/>
      <c r="DW2570" s="77"/>
      <c r="DX2570" s="77"/>
      <c r="DY2570" s="77"/>
      <c r="DZ2570" s="77"/>
      <c r="EA2570" s="77"/>
      <c r="EB2570" s="77"/>
      <c r="EC2570" s="77"/>
      <c r="ED2570" s="77"/>
      <c r="EE2570" s="77"/>
      <c r="EF2570" s="77"/>
      <c r="EG2570" s="77"/>
      <c r="EH2570" s="77"/>
      <c r="EI2570" s="77"/>
      <c r="EJ2570" s="77"/>
      <c r="EK2570" s="77"/>
      <c r="EL2570" s="77"/>
      <c r="EM2570" s="77"/>
      <c r="EN2570" s="77"/>
      <c r="EO2570" s="77"/>
      <c r="EP2570" s="77"/>
      <c r="EQ2570" s="77"/>
      <c r="ER2570" s="77"/>
      <c r="ES2570" s="77"/>
      <c r="ET2570" s="77"/>
      <c r="EU2570" s="77"/>
      <c r="EV2570" s="77"/>
      <c r="EW2570" s="77"/>
      <c r="EX2570" s="77"/>
      <c r="EY2570" s="77"/>
      <c r="EZ2570" s="77"/>
      <c r="FA2570" s="77"/>
      <c r="FB2570" s="77"/>
      <c r="FC2570" s="77"/>
      <c r="FD2570" s="77"/>
      <c r="FE2570" s="77"/>
      <c r="FF2570" s="77"/>
      <c r="FG2570" s="77"/>
      <c r="FH2570" s="77"/>
      <c r="FI2570" s="77"/>
      <c r="FJ2570" s="77"/>
      <c r="FK2570" s="77"/>
      <c r="FL2570" s="77"/>
      <c r="FM2570" s="77"/>
      <c r="FN2570" s="77"/>
      <c r="FO2570" s="77"/>
      <c r="FP2570" s="77"/>
      <c r="FQ2570" s="77"/>
      <c r="FR2570" s="77"/>
      <c r="FS2570" s="77"/>
      <c r="FT2570" s="77"/>
      <c r="FU2570" s="77"/>
      <c r="FV2570" s="77"/>
      <c r="FW2570" s="77"/>
      <c r="FX2570" s="77"/>
      <c r="FY2570" s="77"/>
      <c r="FZ2570" s="77"/>
      <c r="GA2570" s="77"/>
      <c r="GB2570" s="77"/>
      <c r="GC2570" s="77"/>
      <c r="GD2570" s="77"/>
      <c r="GE2570" s="77"/>
      <c r="GF2570" s="77"/>
      <c r="GG2570" s="77"/>
      <c r="GH2570" s="77"/>
      <c r="GI2570" s="77"/>
      <c r="GJ2570" s="77"/>
      <c r="GK2570" s="77"/>
      <c r="GL2570" s="77"/>
      <c r="GM2570" s="77"/>
      <c r="GN2570" s="77"/>
      <c r="GO2570" s="77"/>
      <c r="GP2570" s="77"/>
      <c r="GQ2570" s="77"/>
      <c r="GR2570" s="77"/>
      <c r="GS2570" s="77"/>
      <c r="GT2570" s="77"/>
      <c r="GU2570" s="77"/>
      <c r="GV2570" s="77"/>
      <c r="GW2570" s="77"/>
      <c r="GX2570" s="77"/>
      <c r="GY2570" s="77"/>
      <c r="GZ2570" s="77"/>
      <c r="HA2570" s="77"/>
      <c r="HB2570" s="77"/>
      <c r="HC2570" s="77"/>
      <c r="HD2570" s="77"/>
      <c r="HE2570" s="77"/>
      <c r="HF2570" s="77"/>
      <c r="HG2570" s="77"/>
      <c r="HH2570" s="77"/>
      <c r="HI2570" s="77"/>
      <c r="HJ2570" s="77"/>
      <c r="HK2570" s="77"/>
      <c r="HL2570" s="77"/>
      <c r="HM2570" s="77"/>
      <c r="HN2570" s="77"/>
      <c r="HO2570" s="77"/>
      <c r="HP2570" s="77"/>
      <c r="HQ2570" s="77"/>
      <c r="HR2570" s="77"/>
      <c r="HS2570" s="77"/>
      <c r="HT2570" s="77"/>
      <c r="HU2570" s="77"/>
      <c r="HV2570" s="77"/>
      <c r="HW2570" s="77"/>
      <c r="HX2570" s="77"/>
      <c r="HY2570" s="77"/>
      <c r="HZ2570" s="77"/>
      <c r="IA2570" s="77"/>
      <c r="IB2570" s="77"/>
      <c r="IC2570" s="77"/>
      <c r="ID2570" s="77"/>
      <c r="IE2570" s="77"/>
      <c r="IF2570" s="77"/>
      <c r="IG2570" s="77"/>
      <c r="IH2570" s="77"/>
      <c r="II2570" s="77"/>
      <c r="IJ2570" s="77"/>
      <c r="IK2570" s="77"/>
      <c r="IL2570" s="77"/>
      <c r="IM2570" s="77"/>
      <c r="IN2570" s="77"/>
      <c r="IO2570" s="77"/>
      <c r="IP2570" s="77"/>
      <c r="IQ2570" s="77"/>
      <c r="IR2570" s="77"/>
      <c r="IS2570" s="77"/>
      <c r="IT2570" s="77"/>
      <c r="IU2570" s="77"/>
      <c r="IV2570" s="77"/>
      <c r="IW2570" s="77"/>
      <c r="IX2570" s="77"/>
      <c r="IY2570" s="77"/>
      <c r="IZ2570" s="77"/>
      <c r="JA2570" s="77"/>
      <c r="JB2570" s="77"/>
      <c r="JC2570" s="77"/>
      <c r="JD2570" s="77"/>
      <c r="JE2570" s="77"/>
      <c r="JF2570" s="77"/>
      <c r="JG2570" s="77"/>
      <c r="JH2570" s="77"/>
      <c r="JI2570" s="77"/>
      <c r="JJ2570" s="77"/>
      <c r="JK2570" s="77"/>
      <c r="JL2570" s="77"/>
      <c r="JM2570" s="77"/>
      <c r="JN2570" s="77"/>
      <c r="JO2570" s="77"/>
      <c r="JP2570" s="77"/>
      <c r="JQ2570" s="77"/>
      <c r="JR2570" s="77"/>
      <c r="JS2570" s="77"/>
      <c r="JT2570" s="77"/>
      <c r="JU2570" s="77"/>
      <c r="JV2570" s="77"/>
      <c r="JW2570" s="77"/>
      <c r="JX2570" s="77"/>
      <c r="JY2570" s="77"/>
      <c r="JZ2570" s="77"/>
      <c r="KA2570" s="77"/>
      <c r="KB2570" s="77"/>
      <c r="KC2570" s="77"/>
      <c r="KD2570" s="77"/>
      <c r="KE2570" s="77"/>
      <c r="KF2570" s="77"/>
      <c r="KG2570" s="77"/>
      <c r="KH2570" s="77"/>
      <c r="KI2570" s="77"/>
      <c r="KJ2570" s="77"/>
      <c r="KK2570" s="77"/>
      <c r="KL2570" s="77"/>
      <c r="KM2570" s="77"/>
      <c r="KN2570" s="77"/>
      <c r="KO2570" s="77"/>
      <c r="KP2570" s="77"/>
      <c r="KQ2570" s="77"/>
      <c r="KR2570" s="77"/>
      <c r="KS2570" s="77"/>
      <c r="KT2570" s="77"/>
      <c r="KU2570" s="77"/>
      <c r="KV2570" s="77"/>
      <c r="KW2570" s="77"/>
      <c r="KX2570" s="77"/>
      <c r="KY2570" s="77"/>
      <c r="KZ2570" s="77"/>
      <c r="LA2570" s="77"/>
      <c r="LB2570" s="77"/>
      <c r="LC2570" s="77"/>
      <c r="LD2570" s="77"/>
      <c r="LE2570" s="77"/>
      <c r="LF2570" s="77"/>
      <c r="LG2570" s="77"/>
      <c r="LH2570" s="77"/>
      <c r="LI2570" s="77"/>
      <c r="LJ2570" s="77"/>
      <c r="LK2570" s="77"/>
      <c r="LL2570" s="77"/>
      <c r="LM2570" s="77"/>
      <c r="LN2570" s="77"/>
      <c r="LO2570" s="77"/>
      <c r="LP2570" s="77"/>
      <c r="LQ2570" s="77"/>
      <c r="LR2570" s="77"/>
      <c r="LS2570" s="77"/>
      <c r="LT2570" s="77"/>
      <c r="LU2570" s="77"/>
      <c r="LV2570" s="77"/>
      <c r="LW2570" s="77"/>
      <c r="LX2570" s="77"/>
      <c r="LY2570" s="77"/>
      <c r="LZ2570" s="77"/>
      <c r="MA2570" s="77"/>
      <c r="MB2570" s="77"/>
      <c r="MC2570" s="77"/>
      <c r="MD2570" s="77"/>
      <c r="ME2570" s="77"/>
      <c r="MF2570" s="77"/>
      <c r="MG2570" s="77"/>
      <c r="MH2570" s="77"/>
      <c r="MI2570" s="77"/>
      <c r="MJ2570" s="77"/>
      <c r="MK2570" s="77"/>
      <c r="ML2570" s="77"/>
      <c r="MM2570" s="77"/>
      <c r="MN2570" s="77"/>
      <c r="MO2570" s="77"/>
      <c r="MP2570" s="77"/>
      <c r="MQ2570" s="77"/>
      <c r="MR2570" s="77"/>
      <c r="MS2570" s="77"/>
      <c r="MT2570" s="77"/>
      <c r="MU2570" s="77"/>
      <c r="MV2570" s="77"/>
      <c r="MW2570" s="77"/>
      <c r="MX2570" s="77"/>
      <c r="MY2570" s="77"/>
      <c r="MZ2570" s="77"/>
      <c r="NA2570" s="77"/>
      <c r="NB2570" s="77"/>
      <c r="NC2570" s="77"/>
      <c r="ND2570" s="77"/>
      <c r="NE2570" s="77"/>
      <c r="NF2570" s="77"/>
      <c r="NG2570" s="77"/>
      <c r="NH2570" s="77"/>
      <c r="NI2570" s="77"/>
      <c r="NJ2570" s="77"/>
      <c r="NK2570" s="77"/>
      <c r="NL2570" s="77"/>
      <c r="NM2570" s="77"/>
      <c r="NN2570" s="77"/>
      <c r="NO2570" s="77"/>
      <c r="NP2570" s="77"/>
      <c r="NQ2570" s="77"/>
      <c r="NR2570" s="77"/>
      <c r="NS2570" s="77"/>
      <c r="NT2570" s="77"/>
      <c r="NU2570" s="77"/>
      <c r="NV2570" s="77"/>
      <c r="NW2570" s="77"/>
      <c r="NX2570" s="77"/>
      <c r="NY2570" s="77"/>
      <c r="NZ2570" s="77"/>
      <c r="OA2570" s="77"/>
      <c r="OB2570" s="77"/>
      <c r="OC2570" s="77"/>
      <c r="OD2570" s="77"/>
      <c r="OE2570" s="77"/>
      <c r="OF2570" s="77"/>
      <c r="OG2570" s="77"/>
      <c r="OH2570" s="77"/>
      <c r="OI2570" s="77"/>
      <c r="OJ2570" s="77"/>
      <c r="OK2570" s="77"/>
      <c r="OL2570" s="77"/>
      <c r="OM2570" s="77"/>
      <c r="ON2570" s="77"/>
      <c r="OO2570" s="77"/>
      <c r="OP2570" s="77"/>
      <c r="OQ2570" s="77"/>
      <c r="OR2570" s="77"/>
      <c r="OS2570" s="77"/>
      <c r="OT2570" s="77"/>
      <c r="OU2570" s="77"/>
      <c r="OV2570" s="77"/>
      <c r="OW2570" s="77"/>
      <c r="OX2570" s="77"/>
      <c r="OY2570" s="77"/>
      <c r="OZ2570" s="77"/>
      <c r="PA2570" s="77"/>
      <c r="PB2570" s="77"/>
      <c r="PC2570" s="77"/>
      <c r="PD2570" s="77"/>
      <c r="PE2570" s="77"/>
      <c r="PF2570" s="77"/>
      <c r="PG2570" s="77"/>
      <c r="PH2570" s="77"/>
      <c r="PI2570" s="77"/>
      <c r="PJ2570" s="77"/>
      <c r="PK2570" s="77"/>
      <c r="PL2570" s="77"/>
      <c r="PM2570" s="77"/>
      <c r="PN2570" s="77"/>
      <c r="PO2570" s="77"/>
      <c r="PP2570" s="77"/>
      <c r="PQ2570" s="77"/>
      <c r="PR2570" s="77"/>
      <c r="PS2570" s="77"/>
      <c r="PT2570" s="77"/>
      <c r="PU2570" s="77"/>
      <c r="PV2570" s="77"/>
      <c r="PW2570" s="77"/>
      <c r="PX2570" s="77"/>
      <c r="PY2570" s="77"/>
      <c r="PZ2570" s="77"/>
      <c r="QA2570" s="77"/>
      <c r="QB2570" s="77"/>
      <c r="QC2570" s="77"/>
      <c r="QD2570" s="77"/>
      <c r="QE2570" s="77"/>
      <c r="QF2570" s="77"/>
      <c r="QG2570" s="77"/>
      <c r="QH2570" s="77"/>
      <c r="QI2570" s="77"/>
      <c r="QJ2570" s="77"/>
      <c r="QK2570" s="77"/>
      <c r="QL2570" s="77"/>
      <c r="QM2570" s="77"/>
      <c r="QN2570" s="77"/>
      <c r="QO2570" s="77"/>
      <c r="QP2570" s="77"/>
      <c r="QQ2570" s="77"/>
      <c r="QR2570" s="77"/>
      <c r="QS2570" s="77"/>
      <c r="QT2570" s="77"/>
      <c r="QU2570" s="77"/>
      <c r="QV2570" s="77"/>
      <c r="QW2570" s="77"/>
      <c r="QX2570" s="77"/>
      <c r="QY2570" s="77"/>
      <c r="QZ2570" s="77"/>
      <c r="RA2570" s="77"/>
      <c r="RB2570" s="77"/>
      <c r="RC2570" s="77"/>
      <c r="RD2570" s="77"/>
      <c r="RE2570" s="77"/>
      <c r="RF2570" s="77"/>
      <c r="RG2570" s="77"/>
      <c r="RH2570" s="77"/>
      <c r="RI2570" s="77"/>
      <c r="RJ2570" s="77"/>
      <c r="RK2570" s="77"/>
      <c r="RL2570" s="77"/>
      <c r="RM2570" s="77"/>
      <c r="RN2570" s="77"/>
      <c r="RO2570" s="77"/>
      <c r="RP2570" s="77"/>
      <c r="RQ2570" s="77"/>
      <c r="RR2570" s="77"/>
      <c r="RS2570" s="77"/>
      <c r="RT2570" s="77"/>
      <c r="RU2570" s="77"/>
      <c r="RV2570" s="77"/>
      <c r="RW2570" s="77"/>
      <c r="RX2570" s="77"/>
      <c r="RY2570" s="77"/>
      <c r="RZ2570" s="77"/>
      <c r="SA2570" s="77"/>
      <c r="SB2570" s="77"/>
      <c r="SC2570" s="77"/>
      <c r="SD2570" s="77"/>
      <c r="SE2570" s="77"/>
      <c r="SF2570" s="77"/>
      <c r="SG2570" s="77"/>
      <c r="SH2570" s="77"/>
      <c r="SI2570" s="77"/>
      <c r="SJ2570" s="77"/>
      <c r="SK2570" s="77"/>
      <c r="SL2570" s="77"/>
      <c r="SM2570" s="77"/>
      <c r="SN2570" s="77"/>
      <c r="SO2570" s="77"/>
      <c r="SP2570" s="77"/>
      <c r="SQ2570" s="77"/>
      <c r="SR2570" s="77"/>
      <c r="SS2570" s="77"/>
      <c r="ST2570" s="77"/>
      <c r="SU2570" s="77"/>
      <c r="SV2570" s="77"/>
      <c r="SW2570" s="77"/>
      <c r="SX2570" s="77"/>
      <c r="SY2570" s="77"/>
      <c r="SZ2570" s="77"/>
      <c r="TA2570" s="77"/>
      <c r="TB2570" s="77"/>
      <c r="TC2570" s="77"/>
      <c r="TD2570" s="77"/>
      <c r="TE2570" s="77"/>
      <c r="TF2570" s="77"/>
      <c r="TG2570" s="77"/>
      <c r="TH2570" s="77"/>
      <c r="TI2570" s="77"/>
      <c r="TJ2570" s="77"/>
      <c r="TK2570" s="77"/>
      <c r="TL2570" s="77"/>
      <c r="TM2570" s="77"/>
      <c r="TN2570" s="77"/>
      <c r="TO2570" s="77"/>
      <c r="TP2570" s="77"/>
      <c r="TQ2570" s="77"/>
      <c r="TR2570" s="77"/>
      <c r="TS2570" s="77"/>
      <c r="TT2570" s="77"/>
      <c r="TU2570" s="77"/>
      <c r="TV2570" s="77"/>
      <c r="TW2570" s="77"/>
      <c r="TX2570" s="77"/>
      <c r="TY2570" s="77"/>
      <c r="TZ2570" s="77"/>
      <c r="UA2570" s="77"/>
      <c r="UB2570" s="77"/>
      <c r="UC2570" s="77"/>
      <c r="UD2570" s="77"/>
      <c r="UE2570" s="77"/>
      <c r="UF2570" s="77"/>
      <c r="UG2570" s="77"/>
      <c r="UH2570" s="77"/>
      <c r="UI2570" s="77"/>
      <c r="UJ2570" s="77"/>
      <c r="UK2570" s="77"/>
      <c r="UL2570" s="77"/>
      <c r="UM2570" s="77"/>
      <c r="UN2570" s="77"/>
      <c r="UO2570" s="77"/>
      <c r="UP2570" s="77"/>
      <c r="UQ2570" s="77"/>
      <c r="UR2570" s="77"/>
      <c r="US2570" s="77"/>
      <c r="UT2570" s="77"/>
      <c r="UU2570" s="77"/>
      <c r="UV2570" s="77"/>
      <c r="UW2570" s="77"/>
      <c r="UX2570" s="77"/>
      <c r="UY2570" s="77"/>
      <c r="UZ2570" s="77"/>
      <c r="VA2570" s="77"/>
      <c r="VB2570" s="77"/>
      <c r="VC2570" s="77"/>
      <c r="VD2570" s="77"/>
      <c r="VE2570" s="77"/>
      <c r="VF2570" s="77"/>
      <c r="VG2570" s="77"/>
      <c r="VH2570" s="77"/>
      <c r="VI2570" s="77"/>
      <c r="VJ2570" s="77"/>
      <c r="VK2570" s="77"/>
      <c r="VL2570" s="77"/>
      <c r="VM2570" s="77"/>
      <c r="VN2570" s="77"/>
      <c r="VO2570" s="77"/>
      <c r="VP2570" s="77"/>
      <c r="VQ2570" s="77"/>
      <c r="VR2570" s="77"/>
      <c r="VS2570" s="77"/>
      <c r="VT2570" s="77"/>
      <c r="VU2570" s="77"/>
      <c r="VV2570" s="77"/>
      <c r="VW2570" s="77"/>
      <c r="VX2570" s="77"/>
      <c r="VY2570" s="77"/>
      <c r="VZ2570" s="77"/>
      <c r="WA2570" s="77"/>
      <c r="WB2570" s="77"/>
      <c r="WC2570" s="77"/>
      <c r="WD2570" s="77"/>
      <c r="WE2570" s="77"/>
      <c r="WF2570" s="77"/>
      <c r="WG2570" s="77"/>
      <c r="WH2570" s="77"/>
      <c r="WI2570" s="77"/>
      <c r="WJ2570" s="77"/>
      <c r="WK2570" s="77"/>
      <c r="WL2570" s="77"/>
      <c r="WM2570" s="77"/>
      <c r="WN2570" s="77"/>
      <c r="WO2570" s="77"/>
      <c r="WP2570" s="77"/>
      <c r="WQ2570" s="77"/>
      <c r="WR2570" s="77"/>
      <c r="WS2570" s="77"/>
      <c r="WT2570" s="77"/>
      <c r="WU2570" s="77"/>
      <c r="WV2570" s="77"/>
      <c r="WW2570" s="77"/>
      <c r="WX2570" s="77"/>
      <c r="WY2570" s="77"/>
      <c r="WZ2570" s="77"/>
      <c r="XA2570" s="77"/>
      <c r="XB2570" s="77"/>
      <c r="XC2570" s="77"/>
      <c r="XD2570" s="77"/>
      <c r="XE2570" s="77"/>
      <c r="XF2570" s="77"/>
      <c r="XG2570" s="77"/>
      <c r="XH2570" s="77"/>
      <c r="XI2570" s="77"/>
      <c r="XJ2570" s="77"/>
      <c r="XK2570" s="77"/>
      <c r="XL2570" s="77"/>
      <c r="XM2570" s="77"/>
      <c r="XN2570" s="77"/>
      <c r="XO2570" s="77"/>
      <c r="XP2570" s="77"/>
      <c r="XQ2570" s="77"/>
      <c r="XR2570" s="77"/>
      <c r="XS2570" s="77"/>
      <c r="XT2570" s="77"/>
      <c r="XU2570" s="77"/>
      <c r="XV2570" s="77"/>
      <c r="XW2570" s="77"/>
      <c r="XX2570" s="77"/>
      <c r="XY2570" s="77"/>
      <c r="XZ2570" s="77"/>
      <c r="YA2570" s="77"/>
      <c r="YB2570" s="77"/>
      <c r="YC2570" s="77"/>
      <c r="YD2570" s="77"/>
      <c r="YE2570" s="77"/>
      <c r="YF2570" s="77"/>
      <c r="YG2570" s="77"/>
      <c r="YH2570" s="77"/>
      <c r="YI2570" s="77"/>
      <c r="YJ2570" s="77"/>
      <c r="YK2570" s="77"/>
      <c r="YL2570" s="77"/>
      <c r="YM2570" s="77"/>
      <c r="YN2570" s="77"/>
      <c r="YO2570" s="77"/>
      <c r="YP2570" s="77"/>
      <c r="YQ2570" s="77"/>
      <c r="YR2570" s="77"/>
      <c r="YS2570" s="77"/>
      <c r="YT2570" s="77"/>
      <c r="YU2570" s="77"/>
      <c r="YV2570" s="77"/>
      <c r="YW2570" s="77"/>
      <c r="YX2570" s="77"/>
      <c r="YY2570" s="77"/>
      <c r="YZ2570" s="77"/>
      <c r="ZA2570" s="77"/>
      <c r="ZB2570" s="77"/>
      <c r="ZC2570" s="77"/>
      <c r="ZD2570" s="77"/>
      <c r="ZE2570" s="77"/>
      <c r="ZF2570" s="77"/>
      <c r="ZG2570" s="77"/>
      <c r="ZH2570" s="77"/>
      <c r="ZI2570" s="77"/>
      <c r="ZJ2570" s="77"/>
      <c r="ZK2570" s="77"/>
      <c r="ZL2570" s="77"/>
      <c r="ZM2570" s="77"/>
      <c r="ZN2570" s="77"/>
      <c r="ZO2570" s="77"/>
      <c r="ZP2570" s="77"/>
      <c r="ZQ2570" s="77"/>
      <c r="ZR2570" s="77"/>
      <c r="ZS2570" s="77"/>
      <c r="ZT2570" s="77"/>
      <c r="ZU2570" s="77"/>
      <c r="ZV2570" s="77"/>
      <c r="ZW2570" s="77"/>
      <c r="ZX2570" s="77"/>
      <c r="ZY2570" s="77"/>
      <c r="ZZ2570" s="77"/>
      <c r="AAA2570" s="77"/>
      <c r="AAB2570" s="77"/>
      <c r="AAC2570" s="77"/>
      <c r="AAD2570" s="77"/>
      <c r="AAE2570" s="77"/>
      <c r="AAF2570" s="77"/>
      <c r="AAG2570" s="77"/>
      <c r="AAH2570" s="77"/>
      <c r="AAI2570" s="77"/>
      <c r="AAJ2570" s="77"/>
      <c r="AAK2570" s="77"/>
      <c r="AAL2570" s="77"/>
      <c r="AAM2570" s="77"/>
      <c r="AAN2570" s="77"/>
      <c r="AAO2570" s="77"/>
      <c r="AAP2570" s="77"/>
      <c r="AAQ2570" s="77"/>
      <c r="AAR2570" s="77"/>
      <c r="AAS2570" s="77"/>
      <c r="AAT2570" s="77"/>
      <c r="AAU2570" s="77"/>
      <c r="AAV2570" s="77"/>
      <c r="AAW2570" s="77"/>
      <c r="AAX2570" s="77"/>
      <c r="AAY2570" s="77"/>
      <c r="AAZ2570" s="77"/>
      <c r="ABA2570" s="77"/>
      <c r="ABB2570" s="77"/>
      <c r="ABC2570" s="77"/>
      <c r="ABD2570" s="77"/>
      <c r="ABE2570" s="77"/>
      <c r="ABF2570" s="77"/>
      <c r="ABG2570" s="77"/>
      <c r="ABH2570" s="77"/>
      <c r="ABI2570" s="77"/>
      <c r="ABJ2570" s="77"/>
      <c r="ABK2570" s="77"/>
      <c r="ABL2570" s="77"/>
      <c r="ABM2570" s="77"/>
      <c r="ABN2570" s="77"/>
      <c r="ABO2570" s="77"/>
      <c r="ABP2570" s="77"/>
      <c r="ABQ2570" s="77"/>
      <c r="ABR2570" s="77"/>
      <c r="ABS2570" s="77"/>
      <c r="ABT2570" s="77"/>
      <c r="ABU2570" s="77"/>
      <c r="ABV2570" s="77"/>
      <c r="ABW2570" s="77"/>
      <c r="ABX2570" s="77"/>
      <c r="ABY2570" s="77"/>
      <c r="ABZ2570" s="77"/>
      <c r="ACA2570" s="77"/>
      <c r="ACB2570" s="77"/>
      <c r="ACC2570" s="77"/>
      <c r="ACD2570" s="77"/>
      <c r="ACE2570" s="77"/>
      <c r="ACF2570" s="77"/>
      <c r="ACG2570" s="77"/>
      <c r="ACH2570" s="77"/>
      <c r="ACI2570" s="77"/>
      <c r="ACJ2570" s="77"/>
      <c r="ACK2570" s="77"/>
      <c r="ACL2570" s="77"/>
      <c r="ACM2570" s="77"/>
      <c r="ACN2570" s="77"/>
      <c r="ACO2570" s="77"/>
      <c r="ACP2570" s="77"/>
      <c r="ACQ2570" s="77"/>
      <c r="ACR2570" s="77"/>
      <c r="ACS2570" s="77"/>
      <c r="ACT2570" s="77"/>
      <c r="ACU2570" s="77"/>
      <c r="ACV2570" s="77"/>
      <c r="ACW2570" s="77"/>
      <c r="ACX2570" s="77"/>
      <c r="ACY2570" s="77"/>
      <c r="ACZ2570" s="77"/>
      <c r="ADA2570" s="77"/>
      <c r="ADB2570" s="77"/>
      <c r="ADC2570" s="77"/>
      <c r="ADD2570" s="77"/>
      <c r="ADE2570" s="77"/>
      <c r="ADF2570" s="77"/>
      <c r="ADG2570" s="77"/>
      <c r="ADH2570" s="77"/>
      <c r="ADI2570" s="77"/>
      <c r="ADJ2570" s="77"/>
      <c r="ADK2570" s="77"/>
      <c r="ADL2570" s="77"/>
      <c r="ADM2570" s="77"/>
      <c r="ADN2570" s="77"/>
      <c r="ADO2570" s="77"/>
      <c r="ADP2570" s="77"/>
      <c r="ADQ2570" s="77"/>
      <c r="ADR2570" s="77"/>
      <c r="ADS2570" s="77"/>
      <c r="ADT2570" s="77"/>
      <c r="ADU2570" s="77"/>
      <c r="ADV2570" s="77"/>
      <c r="ADW2570" s="77"/>
      <c r="ADX2570" s="77"/>
      <c r="ADY2570" s="77"/>
      <c r="ADZ2570" s="77"/>
      <c r="AEA2570" s="77"/>
      <c r="AEB2570" s="77"/>
      <c r="AEC2570" s="77"/>
      <c r="AED2570" s="77"/>
      <c r="AEE2570" s="77"/>
      <c r="AEF2570" s="77"/>
      <c r="AEG2570" s="77"/>
      <c r="AEH2570" s="77"/>
      <c r="AEI2570" s="77"/>
      <c r="AEJ2570" s="77"/>
      <c r="AEK2570" s="77"/>
      <c r="AEL2570" s="77"/>
      <c r="AEM2570" s="77"/>
      <c r="AEN2570" s="77"/>
      <c r="AEO2570" s="77"/>
      <c r="AEP2570" s="77"/>
      <c r="AEQ2570" s="77"/>
      <c r="AER2570" s="77"/>
      <c r="AES2570" s="77"/>
      <c r="AET2570" s="77"/>
      <c r="AEU2570" s="77"/>
      <c r="AEV2570" s="77"/>
      <c r="AEW2570" s="77"/>
      <c r="AEX2570" s="77"/>
      <c r="AEY2570" s="77"/>
      <c r="AEZ2570" s="77"/>
      <c r="AFA2570" s="77"/>
      <c r="AFB2570" s="77"/>
      <c r="AFC2570" s="77"/>
      <c r="AFD2570" s="77"/>
      <c r="AFE2570" s="77"/>
      <c r="AFF2570" s="77"/>
      <c r="AFG2570" s="77"/>
      <c r="AFH2570" s="77"/>
      <c r="AFI2570" s="77"/>
      <c r="AFJ2570" s="77"/>
      <c r="AFK2570" s="77"/>
      <c r="AFL2570" s="77"/>
      <c r="AFM2570" s="77"/>
      <c r="AFN2570" s="77"/>
      <c r="AFO2570" s="77"/>
      <c r="AFP2570" s="77"/>
      <c r="AFQ2570" s="77"/>
      <c r="AFR2570" s="77"/>
      <c r="AFS2570" s="77"/>
      <c r="AFT2570" s="77"/>
      <c r="AFU2570" s="77"/>
      <c r="AFV2570" s="77"/>
      <c r="AFW2570" s="77"/>
      <c r="AFX2570" s="77"/>
      <c r="AFY2570" s="77"/>
      <c r="AFZ2570" s="77"/>
      <c r="AGA2570" s="77"/>
      <c r="AGB2570" s="77"/>
      <c r="AGC2570" s="77"/>
      <c r="AGD2570" s="77"/>
      <c r="AGE2570" s="77"/>
      <c r="AGF2570" s="77"/>
      <c r="AGG2570" s="77"/>
      <c r="AGH2570" s="77"/>
      <c r="AGI2570" s="77"/>
      <c r="AGJ2570" s="77"/>
      <c r="AGK2570" s="77"/>
      <c r="AGL2570" s="77"/>
      <c r="AGM2570" s="77"/>
      <c r="AGN2570" s="77"/>
      <c r="AGO2570" s="77"/>
      <c r="AGP2570" s="77"/>
      <c r="AGQ2570" s="77"/>
      <c r="AGR2570" s="77"/>
      <c r="AGS2570" s="77"/>
      <c r="AGT2570" s="77"/>
      <c r="AGU2570" s="77"/>
      <c r="AGV2570" s="77"/>
      <c r="AGW2570" s="77"/>
      <c r="AGX2570" s="77"/>
      <c r="AGY2570" s="77"/>
      <c r="AGZ2570" s="77"/>
      <c r="AHA2570" s="77"/>
      <c r="AHB2570" s="77"/>
      <c r="AHC2570" s="77"/>
      <c r="AHD2570" s="77"/>
      <c r="AHE2570" s="77"/>
      <c r="AHF2570" s="77"/>
      <c r="AHG2570" s="77"/>
      <c r="AHH2570" s="77"/>
      <c r="AHI2570" s="77"/>
      <c r="AHJ2570" s="77"/>
      <c r="AHK2570" s="77"/>
      <c r="AHL2570" s="77"/>
      <c r="AHM2570" s="77"/>
      <c r="AHN2570" s="77"/>
      <c r="AHO2570" s="77"/>
      <c r="AHP2570" s="77"/>
      <c r="AHQ2570" s="77"/>
      <c r="AHR2570" s="77"/>
      <c r="AHS2570" s="77"/>
      <c r="AHT2570" s="77"/>
      <c r="AHU2570" s="77"/>
      <c r="AHV2570" s="77"/>
      <c r="AHW2570" s="77"/>
      <c r="AHX2570" s="77"/>
      <c r="AHY2570" s="77"/>
      <c r="AHZ2570" s="77"/>
      <c r="AIA2570" s="77"/>
      <c r="AIB2570" s="77"/>
      <c r="AIC2570" s="77"/>
      <c r="AID2570" s="77"/>
      <c r="AIE2570" s="77"/>
      <c r="AIF2570" s="77"/>
      <c r="AIG2570" s="77"/>
      <c r="AIH2570" s="77"/>
      <c r="AII2570" s="77"/>
      <c r="AIJ2570" s="77"/>
      <c r="AIK2570" s="77"/>
      <c r="AIL2570" s="77"/>
      <c r="AIM2570" s="77"/>
      <c r="AIN2570" s="77"/>
      <c r="AIO2570" s="77"/>
      <c r="AIP2570" s="77"/>
      <c r="AIQ2570" s="77"/>
      <c r="AIR2570" s="77"/>
      <c r="AIS2570" s="77"/>
      <c r="AIT2570" s="77"/>
      <c r="AIU2570" s="77"/>
      <c r="AIV2570" s="77"/>
      <c r="AIW2570" s="77"/>
      <c r="AIX2570" s="77"/>
      <c r="AIY2570" s="77"/>
      <c r="AIZ2570" s="77"/>
      <c r="AJA2570" s="77"/>
      <c r="AJB2570" s="77"/>
      <c r="AJC2570" s="77"/>
      <c r="AJD2570" s="77"/>
      <c r="AJE2570" s="77"/>
      <c r="AJF2570" s="77"/>
      <c r="AJG2570" s="77"/>
      <c r="AJH2570" s="77"/>
      <c r="AJI2570" s="77"/>
      <c r="AJJ2570" s="77"/>
      <c r="AJK2570" s="77"/>
      <c r="AJL2570" s="77"/>
      <c r="AJM2570" s="77"/>
      <c r="AJN2570" s="77"/>
      <c r="AJO2570" s="77"/>
      <c r="AJP2570" s="77"/>
      <c r="AJQ2570" s="77"/>
      <c r="AJR2570" s="77"/>
      <c r="AJS2570" s="77"/>
      <c r="AJT2570" s="77"/>
      <c r="AJU2570" s="77"/>
      <c r="AJV2570" s="77"/>
      <c r="AJW2570" s="77"/>
      <c r="AJX2570" s="77"/>
      <c r="AJY2570" s="77"/>
      <c r="AJZ2570" s="77"/>
      <c r="AKA2570" s="77"/>
      <c r="AKB2570" s="77"/>
      <c r="AKC2570" s="77"/>
      <c r="AKD2570" s="77"/>
      <c r="AKE2570" s="77"/>
      <c r="AKF2570" s="77"/>
      <c r="AKG2570" s="77"/>
      <c r="AKH2570" s="77"/>
      <c r="AKI2570" s="77"/>
      <c r="AKJ2570" s="77"/>
      <c r="AKK2570" s="77"/>
      <c r="AKL2570" s="77"/>
      <c r="AKM2570" s="77"/>
      <c r="AKN2570" s="77"/>
      <c r="AKO2570" s="77"/>
      <c r="AKP2570" s="77"/>
      <c r="AKQ2570" s="77"/>
      <c r="AKR2570" s="77"/>
      <c r="AKS2570" s="77"/>
      <c r="AKT2570" s="77"/>
      <c r="AKU2570" s="77"/>
      <c r="AKV2570" s="77"/>
      <c r="AKW2570" s="77"/>
      <c r="AKX2570" s="77"/>
      <c r="AKY2570" s="77"/>
      <c r="AKZ2570" s="77"/>
      <c r="ALA2570" s="77"/>
      <c r="ALB2570" s="77"/>
      <c r="ALC2570" s="77"/>
      <c r="ALD2570" s="77"/>
      <c r="ALE2570" s="77"/>
      <c r="ALF2570" s="77"/>
      <c r="ALG2570" s="77"/>
      <c r="ALH2570" s="77"/>
      <c r="ALI2570" s="77"/>
      <c r="ALJ2570" s="77"/>
      <c r="ALK2570" s="77"/>
      <c r="ALL2570" s="77"/>
      <c r="ALM2570" s="77"/>
      <c r="ALN2570" s="77"/>
      <c r="ALO2570" s="77"/>
      <c r="ALP2570" s="77"/>
      <c r="ALQ2570" s="77"/>
      <c r="ALR2570" s="77"/>
      <c r="ALS2570" s="77"/>
      <c r="ALT2570" s="77"/>
      <c r="ALU2570" s="77"/>
      <c r="ALV2570" s="77"/>
      <c r="ALW2570" s="77"/>
      <c r="ALX2570" s="77"/>
      <c r="ALY2570" s="77"/>
      <c r="ALZ2570" s="77"/>
      <c r="AMA2570" s="77"/>
      <c r="AMB2570" s="77"/>
      <c r="AMC2570" s="77"/>
      <c r="AMD2570" s="77"/>
      <c r="AME2570" s="77"/>
      <c r="AMF2570" s="77"/>
      <c r="AMG2570" s="77"/>
      <c r="AMH2570" s="77"/>
      <c r="AMI2570" s="77"/>
      <c r="AMJ2570" s="77"/>
      <c r="AMK2570" s="77"/>
      <c r="AML2570" s="77"/>
      <c r="AMM2570" s="77"/>
      <c r="AMN2570" s="77"/>
      <c r="AMO2570" s="77"/>
      <c r="AMP2570" s="77"/>
      <c r="AMQ2570" s="77"/>
      <c r="AMR2570" s="77"/>
      <c r="AMS2570" s="77"/>
      <c r="AMT2570" s="77"/>
      <c r="AMU2570" s="77"/>
      <c r="AMV2570" s="77"/>
      <c r="AMW2570" s="77"/>
      <c r="AMX2570" s="77"/>
      <c r="AMY2570" s="77"/>
      <c r="AMZ2570" s="77"/>
      <c r="ANA2570" s="77"/>
      <c r="ANB2570" s="77"/>
      <c r="ANC2570" s="77"/>
      <c r="AND2570" s="77"/>
      <c r="ANE2570" s="77"/>
      <c r="ANF2570" s="77"/>
      <c r="ANG2570" s="77"/>
      <c r="ANH2570" s="77"/>
      <c r="ANI2570" s="77"/>
      <c r="ANJ2570" s="77"/>
      <c r="ANK2570" s="77"/>
      <c r="ANL2570" s="77"/>
      <c r="ANM2570" s="77"/>
      <c r="ANN2570" s="77"/>
      <c r="ANO2570" s="77"/>
      <c r="ANP2570" s="77"/>
      <c r="ANQ2570" s="77"/>
      <c r="ANR2570" s="77"/>
      <c r="ANS2570" s="77"/>
      <c r="ANT2570" s="77"/>
      <c r="ANU2570" s="77"/>
      <c r="ANV2570" s="77"/>
      <c r="ANW2570" s="77"/>
      <c r="ANX2570" s="77"/>
      <c r="ANY2570" s="77"/>
      <c r="ANZ2570" s="77"/>
      <c r="AOA2570" s="77"/>
      <c r="AOB2570" s="77"/>
      <c r="AOC2570" s="77"/>
      <c r="AOD2570" s="77"/>
      <c r="AOE2570" s="77"/>
      <c r="AOF2570" s="77"/>
      <c r="AOG2570" s="77"/>
      <c r="AOH2570" s="77"/>
      <c r="AOI2570" s="77"/>
      <c r="AOJ2570" s="77"/>
      <c r="AOK2570" s="77"/>
      <c r="AOL2570" s="77"/>
      <c r="AOM2570" s="77"/>
      <c r="AON2570" s="77"/>
      <c r="AOO2570" s="77"/>
      <c r="AOP2570" s="77"/>
      <c r="AOQ2570" s="77"/>
      <c r="AOR2570" s="77"/>
      <c r="AOS2570" s="77"/>
      <c r="AOT2570" s="77"/>
      <c r="AOU2570" s="77"/>
      <c r="AOV2570" s="77"/>
      <c r="AOW2570" s="77"/>
      <c r="AOX2570" s="77"/>
      <c r="AOY2570" s="77"/>
      <c r="AOZ2570" s="77"/>
      <c r="APA2570" s="77"/>
      <c r="APB2570" s="77"/>
      <c r="APC2570" s="77"/>
      <c r="APD2570" s="77"/>
      <c r="APE2570" s="77"/>
      <c r="APF2570" s="77"/>
      <c r="APG2570" s="77"/>
      <c r="APH2570" s="77"/>
      <c r="API2570" s="77"/>
      <c r="APJ2570" s="77"/>
      <c r="APK2570" s="77"/>
      <c r="APL2570" s="77"/>
      <c r="APM2570" s="77"/>
      <c r="APN2570" s="77"/>
      <c r="APO2570" s="77"/>
      <c r="APP2570" s="77"/>
      <c r="APQ2570" s="77"/>
      <c r="APR2570" s="77"/>
      <c r="APS2570" s="77"/>
      <c r="APT2570" s="77"/>
      <c r="APU2570" s="77"/>
      <c r="APV2570" s="77"/>
      <c r="APW2570" s="77"/>
      <c r="APX2570" s="77"/>
      <c r="APY2570" s="77"/>
      <c r="APZ2570" s="77"/>
      <c r="AQA2570" s="77"/>
      <c r="AQB2570" s="77"/>
      <c r="AQC2570" s="77"/>
      <c r="AQD2570" s="77"/>
      <c r="AQE2570" s="77"/>
      <c r="AQF2570" s="77"/>
      <c r="AQG2570" s="77"/>
      <c r="AQH2570" s="77"/>
      <c r="AQI2570" s="77"/>
      <c r="AQJ2570" s="77"/>
      <c r="AQK2570" s="77"/>
      <c r="AQL2570" s="77"/>
      <c r="AQM2570" s="77"/>
      <c r="AQN2570" s="77"/>
      <c r="AQO2570" s="77"/>
      <c r="AQP2570" s="77"/>
      <c r="AQQ2570" s="77"/>
      <c r="AQR2570" s="77"/>
      <c r="AQS2570" s="77"/>
      <c r="AQT2570" s="77"/>
      <c r="AQU2570" s="77"/>
      <c r="AQV2570" s="77"/>
      <c r="AQW2570" s="77"/>
      <c r="AQX2570" s="77"/>
      <c r="AQY2570" s="77"/>
      <c r="AQZ2570" s="77"/>
      <c r="ARA2570" s="77"/>
      <c r="ARB2570" s="77"/>
      <c r="ARC2570" s="77"/>
      <c r="ARD2570" s="77"/>
      <c r="ARE2570" s="77"/>
      <c r="ARF2570" s="77"/>
      <c r="ARG2570" s="77"/>
      <c r="ARH2570" s="77"/>
      <c r="ARI2570" s="77"/>
      <c r="ARJ2570" s="77"/>
      <c r="ARK2570" s="77"/>
      <c r="ARL2570" s="77"/>
      <c r="ARM2570" s="77"/>
      <c r="ARN2570" s="77"/>
      <c r="ARO2570" s="77"/>
      <c r="ARP2570" s="77"/>
      <c r="ARQ2570" s="77"/>
      <c r="ARR2570" s="77"/>
      <c r="ARS2570" s="77"/>
      <c r="ART2570" s="77"/>
      <c r="ARU2570" s="77"/>
      <c r="ARV2570" s="77"/>
      <c r="ARW2570" s="77"/>
      <c r="ARX2570" s="77"/>
      <c r="ARY2570" s="77"/>
      <c r="ARZ2570" s="77"/>
      <c r="ASA2570" s="77"/>
      <c r="ASB2570" s="77"/>
      <c r="ASC2570" s="77"/>
      <c r="ASD2570" s="77"/>
      <c r="ASE2570" s="77"/>
      <c r="ASF2570" s="77"/>
      <c r="ASG2570" s="77"/>
      <c r="ASH2570" s="77"/>
      <c r="ASI2570" s="77"/>
      <c r="ASJ2570" s="77"/>
      <c r="ASK2570" s="77"/>
      <c r="ASL2570" s="77"/>
      <c r="ASM2570" s="77"/>
      <c r="ASN2570" s="77"/>
      <c r="ASO2570" s="77"/>
      <c r="ASP2570" s="77"/>
      <c r="ASQ2570" s="77"/>
      <c r="ASR2570" s="77"/>
      <c r="ASS2570" s="77"/>
      <c r="AST2570" s="77"/>
      <c r="ASU2570" s="77"/>
      <c r="ASV2570" s="77"/>
      <c r="ASW2570" s="77"/>
      <c r="ASX2570" s="77"/>
      <c r="ASY2570" s="77"/>
      <c r="ASZ2570" s="77"/>
      <c r="ATA2570" s="77"/>
      <c r="ATB2570" s="77"/>
      <c r="ATC2570" s="77"/>
      <c r="ATD2570" s="77"/>
      <c r="ATE2570" s="77"/>
      <c r="ATF2570" s="77"/>
      <c r="ATG2570" s="77"/>
      <c r="ATH2570" s="77"/>
      <c r="ATI2570" s="77"/>
      <c r="ATJ2570" s="77"/>
      <c r="ATK2570" s="77"/>
      <c r="ATL2570" s="77"/>
      <c r="ATM2570" s="77"/>
      <c r="ATN2570" s="77"/>
      <c r="ATO2570" s="77"/>
      <c r="ATP2570" s="77"/>
      <c r="ATQ2570" s="77"/>
      <c r="ATR2570" s="77"/>
      <c r="ATS2570" s="77"/>
      <c r="ATT2570" s="77"/>
      <c r="ATU2570" s="77"/>
      <c r="ATV2570" s="77"/>
      <c r="ATW2570" s="77"/>
      <c r="ATX2570" s="77"/>
      <c r="ATY2570" s="77"/>
      <c r="ATZ2570" s="77"/>
      <c r="AUA2570" s="77"/>
      <c r="AUB2570" s="77"/>
      <c r="AUC2570" s="77"/>
      <c r="AUD2570" s="77"/>
      <c r="AUE2570" s="77"/>
      <c r="AUF2570" s="77"/>
      <c r="AUG2570" s="77"/>
      <c r="AUH2570" s="77"/>
      <c r="AUI2570" s="77"/>
      <c r="AUJ2570" s="77"/>
      <c r="AUK2570" s="77"/>
      <c r="AUL2570" s="77"/>
      <c r="AUM2570" s="77"/>
      <c r="AUN2570" s="77"/>
      <c r="AUO2570" s="77"/>
      <c r="AUP2570" s="77"/>
      <c r="AUQ2570" s="77"/>
      <c r="AUR2570" s="77"/>
      <c r="AUS2570" s="77"/>
      <c r="AUT2570" s="77"/>
      <c r="AUU2570" s="77"/>
      <c r="AUV2570" s="77"/>
      <c r="AUW2570" s="77"/>
      <c r="AUX2570" s="77"/>
      <c r="AUY2570" s="77"/>
      <c r="AUZ2570" s="77"/>
      <c r="AVA2570" s="77"/>
      <c r="AVB2570" s="77"/>
      <c r="AVC2570" s="77"/>
      <c r="AVD2570" s="77"/>
      <c r="AVE2570" s="77"/>
      <c r="AVF2570" s="77"/>
      <c r="AVG2570" s="77"/>
      <c r="AVH2570" s="77"/>
      <c r="AVI2570" s="77"/>
      <c r="AVJ2570" s="77"/>
      <c r="AVK2570" s="77"/>
      <c r="AVL2570" s="77"/>
      <c r="AVM2570" s="77"/>
      <c r="AVN2570" s="77"/>
      <c r="AVO2570" s="77"/>
      <c r="AVP2570" s="77"/>
      <c r="AVQ2570" s="77"/>
      <c r="AVR2570" s="77"/>
      <c r="AVS2570" s="77"/>
      <c r="AVT2570" s="77"/>
      <c r="AVU2570" s="77"/>
      <c r="AVV2570" s="77"/>
      <c r="AVW2570" s="77"/>
      <c r="AVX2570" s="77"/>
      <c r="AVY2570" s="77"/>
      <c r="AVZ2570" s="77"/>
      <c r="AWA2570" s="77"/>
      <c r="AWB2570" s="77"/>
      <c r="AWC2570" s="77"/>
      <c r="AWD2570" s="77"/>
      <c r="AWE2570" s="77"/>
      <c r="AWF2570" s="77"/>
      <c r="AWG2570" s="77"/>
      <c r="AWH2570" s="77"/>
      <c r="AWI2570" s="77"/>
      <c r="AWJ2570" s="77"/>
      <c r="AWK2570" s="77"/>
      <c r="AWL2570" s="77"/>
      <c r="AWM2570" s="77"/>
      <c r="AWN2570" s="77"/>
      <c r="AWO2570" s="77"/>
      <c r="AWP2570" s="77"/>
      <c r="AWQ2570" s="77"/>
      <c r="AWR2570" s="77"/>
      <c r="AWS2570" s="77"/>
      <c r="AWT2570" s="77"/>
      <c r="AWU2570" s="77"/>
      <c r="AWV2570" s="77"/>
      <c r="AWW2570" s="77"/>
      <c r="AWX2570" s="77"/>
      <c r="AWY2570" s="77"/>
      <c r="AWZ2570" s="77"/>
      <c r="AXA2570" s="77"/>
      <c r="AXB2570" s="77"/>
      <c r="AXC2570" s="77"/>
      <c r="AXD2570" s="77"/>
      <c r="AXE2570" s="77"/>
      <c r="AXF2570" s="77"/>
      <c r="AXG2570" s="77"/>
      <c r="AXH2570" s="77"/>
      <c r="AXI2570" s="77"/>
      <c r="AXJ2570" s="77"/>
      <c r="AXK2570" s="77"/>
      <c r="AXL2570" s="77"/>
      <c r="AXM2570" s="77"/>
      <c r="AXN2570" s="77"/>
      <c r="AXO2570" s="77"/>
      <c r="AXP2570" s="77"/>
      <c r="AXQ2570" s="77"/>
      <c r="AXR2570" s="77"/>
      <c r="AXS2570" s="77"/>
      <c r="AXT2570" s="77"/>
      <c r="AXU2570" s="77"/>
      <c r="AXV2570" s="77"/>
      <c r="AXW2570" s="77"/>
      <c r="AXX2570" s="77"/>
      <c r="AXY2570" s="77"/>
      <c r="AXZ2570" s="77"/>
      <c r="AYA2570" s="77"/>
      <c r="AYB2570" s="77"/>
      <c r="AYC2570" s="77"/>
      <c r="AYD2570" s="77"/>
      <c r="AYE2570" s="77"/>
      <c r="AYF2570" s="77"/>
      <c r="AYG2570" s="77"/>
      <c r="AYH2570" s="77"/>
      <c r="AYI2570" s="77"/>
      <c r="AYJ2570" s="77"/>
      <c r="AYK2570" s="77"/>
      <c r="AYL2570" s="77"/>
      <c r="AYM2570" s="77"/>
      <c r="AYN2570" s="77"/>
      <c r="AYO2570" s="77"/>
      <c r="AYP2570" s="77"/>
      <c r="AYQ2570" s="77"/>
      <c r="AYR2570" s="77"/>
      <c r="AYS2570" s="77"/>
      <c r="AYT2570" s="77"/>
      <c r="AYU2570" s="77"/>
      <c r="AYV2570" s="77"/>
      <c r="AYW2570" s="77"/>
      <c r="AYX2570" s="77"/>
      <c r="AYY2570" s="77"/>
      <c r="AYZ2570" s="77"/>
      <c r="AZA2570" s="77"/>
      <c r="AZB2570" s="77"/>
      <c r="AZC2570" s="77"/>
      <c r="AZD2570" s="77"/>
      <c r="AZE2570" s="77"/>
      <c r="AZF2570" s="77"/>
      <c r="AZG2570" s="77"/>
      <c r="AZH2570" s="77"/>
      <c r="AZI2570" s="77"/>
      <c r="AZJ2570" s="77"/>
      <c r="AZK2570" s="77"/>
      <c r="AZL2570" s="77"/>
      <c r="AZM2570" s="77"/>
      <c r="AZN2570" s="77"/>
      <c r="AZO2570" s="77"/>
      <c r="AZP2570" s="77"/>
      <c r="AZQ2570" s="77"/>
      <c r="AZR2570" s="77"/>
      <c r="AZS2570" s="77"/>
      <c r="AZT2570" s="77"/>
      <c r="AZU2570" s="77"/>
      <c r="AZV2570" s="77"/>
      <c r="AZW2570" s="77"/>
      <c r="AZX2570" s="77"/>
      <c r="AZY2570" s="77"/>
      <c r="AZZ2570" s="77"/>
      <c r="BAA2570" s="77"/>
      <c r="BAB2570" s="77"/>
      <c r="BAC2570" s="77"/>
      <c r="BAD2570" s="77"/>
      <c r="BAE2570" s="77"/>
      <c r="BAF2570" s="77"/>
      <c r="BAG2570" s="77"/>
      <c r="BAH2570" s="77"/>
      <c r="BAI2570" s="77"/>
      <c r="BAJ2570" s="77"/>
      <c r="BAK2570" s="77"/>
      <c r="BAL2570" s="77"/>
      <c r="BAM2570" s="77"/>
      <c r="BAN2570" s="77"/>
      <c r="BAO2570" s="77"/>
      <c r="BAP2570" s="77"/>
      <c r="BAQ2570" s="77"/>
      <c r="BAR2570" s="77"/>
      <c r="BAS2570" s="77"/>
      <c r="BAT2570" s="77"/>
      <c r="BAU2570" s="77"/>
      <c r="BAV2570" s="77"/>
      <c r="BAW2570" s="77"/>
      <c r="BAX2570" s="77"/>
      <c r="BAY2570" s="77"/>
      <c r="BAZ2570" s="77"/>
      <c r="BBA2570" s="77"/>
      <c r="BBB2570" s="77"/>
      <c r="BBC2570" s="77"/>
      <c r="BBD2570" s="77"/>
      <c r="BBE2570" s="77"/>
      <c r="BBF2570" s="77"/>
      <c r="BBG2570" s="77"/>
      <c r="BBH2570" s="77"/>
      <c r="BBI2570" s="77"/>
      <c r="BBJ2570" s="77"/>
      <c r="BBK2570" s="77"/>
      <c r="BBL2570" s="77"/>
      <c r="BBM2570" s="77"/>
      <c r="BBN2570" s="77"/>
      <c r="BBO2570" s="77"/>
      <c r="BBP2570" s="77"/>
      <c r="BBQ2570" s="77"/>
      <c r="BBR2570" s="77"/>
      <c r="BBS2570" s="77"/>
      <c r="BBT2570" s="77"/>
      <c r="BBU2570" s="77"/>
      <c r="BBV2570" s="77"/>
      <c r="BBW2570" s="77"/>
      <c r="BBX2570" s="77"/>
      <c r="BBY2570" s="77"/>
      <c r="BBZ2570" s="77"/>
      <c r="BCA2570" s="77"/>
      <c r="BCB2570" s="77"/>
      <c r="BCC2570" s="77"/>
      <c r="BCD2570" s="77"/>
      <c r="BCE2570" s="77"/>
      <c r="BCF2570" s="77"/>
      <c r="BCG2570" s="77"/>
      <c r="BCH2570" s="77"/>
      <c r="BCI2570" s="77"/>
      <c r="BCJ2570" s="77"/>
      <c r="BCK2570" s="77"/>
      <c r="BCL2570" s="77"/>
      <c r="BCM2570" s="77"/>
      <c r="BCN2570" s="77"/>
      <c r="BCO2570" s="77"/>
      <c r="BCP2570" s="77"/>
      <c r="BCQ2570" s="77"/>
      <c r="BCR2570" s="77"/>
      <c r="BCS2570" s="77"/>
      <c r="BCT2570" s="77"/>
      <c r="BCU2570" s="77"/>
      <c r="BCV2570" s="77"/>
      <c r="BCW2570" s="77"/>
      <c r="BCX2570" s="77"/>
      <c r="BCY2570" s="77"/>
      <c r="BCZ2570" s="77"/>
      <c r="BDA2570" s="77"/>
      <c r="BDB2570" s="77"/>
      <c r="BDC2570" s="77"/>
      <c r="BDD2570" s="77"/>
      <c r="BDE2570" s="77"/>
      <c r="BDF2570" s="77"/>
      <c r="BDG2570" s="77"/>
      <c r="BDH2570" s="77"/>
      <c r="BDI2570" s="77"/>
      <c r="BDJ2570" s="77"/>
      <c r="BDK2570" s="77"/>
      <c r="BDL2570" s="77"/>
      <c r="BDM2570" s="77"/>
      <c r="BDN2570" s="77"/>
      <c r="BDO2570" s="77"/>
      <c r="BDP2570" s="77"/>
      <c r="BDQ2570" s="77"/>
      <c r="BDR2570" s="77"/>
      <c r="BDS2570" s="77"/>
      <c r="BDT2570" s="77"/>
      <c r="BDU2570" s="77"/>
      <c r="BDV2570" s="77"/>
      <c r="BDW2570" s="77"/>
      <c r="BDX2570" s="77"/>
      <c r="BDY2570" s="77"/>
      <c r="BDZ2570" s="77"/>
      <c r="BEA2570" s="77"/>
      <c r="BEB2570" s="77"/>
      <c r="BEC2570" s="77"/>
      <c r="BED2570" s="77"/>
      <c r="BEE2570" s="77"/>
      <c r="BEF2570" s="77"/>
      <c r="BEG2570" s="77"/>
      <c r="BEH2570" s="77"/>
      <c r="BEI2570" s="77"/>
      <c r="BEJ2570" s="77"/>
      <c r="BEK2570" s="77"/>
      <c r="BEL2570" s="77"/>
      <c r="BEM2570" s="77"/>
      <c r="BEN2570" s="77"/>
      <c r="BEO2570" s="77"/>
      <c r="BEP2570" s="77"/>
      <c r="BEQ2570" s="77"/>
      <c r="BER2570" s="77"/>
      <c r="BES2570" s="77"/>
      <c r="BET2570" s="77"/>
      <c r="BEU2570" s="77"/>
      <c r="BEV2570" s="77"/>
      <c r="BEW2570" s="77"/>
      <c r="BEX2570" s="77"/>
      <c r="BEY2570" s="77"/>
      <c r="BEZ2570" s="77"/>
      <c r="BFA2570" s="77"/>
      <c r="BFB2570" s="77"/>
      <c r="BFC2570" s="77"/>
      <c r="BFD2570" s="77"/>
      <c r="BFE2570" s="77"/>
      <c r="BFF2570" s="77"/>
      <c r="BFG2570" s="77"/>
      <c r="BFH2570" s="77"/>
      <c r="BFI2570" s="77"/>
      <c r="BFJ2570" s="77"/>
      <c r="BFK2570" s="77"/>
      <c r="BFL2570" s="77"/>
      <c r="BFM2570" s="77"/>
      <c r="BFN2570" s="77"/>
      <c r="BFO2570" s="77"/>
      <c r="BFP2570" s="77"/>
      <c r="BFQ2570" s="77"/>
      <c r="BFR2570" s="77"/>
      <c r="BFS2570" s="77"/>
      <c r="BFT2570" s="77"/>
      <c r="BFU2570" s="77"/>
      <c r="BFV2570" s="77"/>
      <c r="BFW2570" s="77"/>
      <c r="BFX2570" s="77"/>
      <c r="BFY2570" s="77"/>
      <c r="BFZ2570" s="77"/>
      <c r="BGA2570" s="77"/>
      <c r="BGB2570" s="77"/>
      <c r="BGC2570" s="77"/>
      <c r="BGD2570" s="77"/>
      <c r="BGE2570" s="77"/>
      <c r="BGF2570" s="77"/>
      <c r="BGG2570" s="77"/>
      <c r="BGH2570" s="77"/>
      <c r="BGI2570" s="77"/>
      <c r="BGJ2570" s="77"/>
      <c r="BGK2570" s="77"/>
      <c r="BGL2570" s="77"/>
      <c r="BGM2570" s="77"/>
      <c r="BGN2570" s="77"/>
      <c r="BGO2570" s="77"/>
      <c r="BGP2570" s="77"/>
      <c r="BGQ2570" s="77"/>
      <c r="BGR2570" s="77"/>
      <c r="BGS2570" s="77"/>
      <c r="BGT2570" s="77"/>
      <c r="BGU2570" s="77"/>
      <c r="BGV2570" s="77"/>
      <c r="BGW2570" s="77"/>
      <c r="BGX2570" s="77"/>
      <c r="BGY2570" s="77"/>
      <c r="BGZ2570" s="77"/>
      <c r="BHA2570" s="77"/>
      <c r="BHB2570" s="77"/>
      <c r="BHC2570" s="77"/>
      <c r="BHD2570" s="77"/>
      <c r="BHE2570" s="77"/>
      <c r="BHF2570" s="77"/>
      <c r="BHG2570" s="77"/>
      <c r="BHH2570" s="77"/>
      <c r="BHI2570" s="77"/>
      <c r="BHJ2570" s="77"/>
      <c r="BHK2570" s="77"/>
      <c r="BHL2570" s="77"/>
      <c r="BHM2570" s="77"/>
      <c r="BHN2570" s="77"/>
      <c r="BHO2570" s="77"/>
      <c r="BHP2570" s="77"/>
      <c r="BHQ2570" s="77"/>
      <c r="BHR2570" s="77"/>
      <c r="BHS2570" s="77"/>
      <c r="BHT2570" s="77"/>
      <c r="BHU2570" s="77"/>
      <c r="BHV2570" s="77"/>
      <c r="BHW2570" s="77"/>
      <c r="BHX2570" s="77"/>
      <c r="BHY2570" s="77"/>
      <c r="BHZ2570" s="77"/>
      <c r="BIA2570" s="77"/>
      <c r="BIB2570" s="77"/>
      <c r="BIC2570" s="77"/>
      <c r="BID2570" s="77"/>
      <c r="BIE2570" s="77"/>
      <c r="BIF2570" s="77"/>
      <c r="BIG2570" s="77"/>
      <c r="BIH2570" s="77"/>
      <c r="BII2570" s="77"/>
      <c r="BIJ2570" s="77"/>
      <c r="BIK2570" s="77"/>
      <c r="BIL2570" s="77"/>
      <c r="BIM2570" s="77"/>
      <c r="BIN2570" s="77"/>
      <c r="BIO2570" s="77"/>
      <c r="BIP2570" s="77"/>
      <c r="BIQ2570" s="77"/>
      <c r="BIR2570" s="77"/>
      <c r="BIS2570" s="77"/>
      <c r="BIT2570" s="77"/>
      <c r="BIU2570" s="77"/>
      <c r="BIV2570" s="77"/>
      <c r="BIW2570" s="77"/>
      <c r="BIX2570" s="77"/>
      <c r="BIY2570" s="77"/>
      <c r="BIZ2570" s="77"/>
      <c r="BJA2570" s="77"/>
      <c r="BJB2570" s="77"/>
      <c r="BJC2570" s="77"/>
      <c r="BJD2570" s="77"/>
      <c r="BJE2570" s="77"/>
      <c r="BJF2570" s="77"/>
      <c r="BJG2570" s="77"/>
      <c r="BJH2570" s="77"/>
      <c r="BJI2570" s="77"/>
      <c r="BJJ2570" s="77"/>
      <c r="BJK2570" s="77"/>
      <c r="BJL2570" s="77"/>
      <c r="BJM2570" s="77"/>
      <c r="BJN2570" s="77"/>
      <c r="BJO2570" s="77"/>
      <c r="BJP2570" s="77"/>
      <c r="BJQ2570" s="77"/>
      <c r="BJR2570" s="77"/>
      <c r="BJS2570" s="77"/>
      <c r="BJT2570" s="77"/>
      <c r="BJU2570" s="77"/>
      <c r="BJV2570" s="77"/>
      <c r="BJW2570" s="77"/>
      <c r="BJX2570" s="77"/>
      <c r="BJY2570" s="77"/>
      <c r="BJZ2570" s="77"/>
      <c r="BKA2570" s="77"/>
      <c r="BKB2570" s="77"/>
      <c r="BKC2570" s="77"/>
      <c r="BKD2570" s="77"/>
      <c r="BKE2570" s="77"/>
      <c r="BKF2570" s="77"/>
      <c r="BKG2570" s="77"/>
      <c r="BKH2570" s="77"/>
      <c r="BKI2570" s="77"/>
      <c r="BKJ2570" s="77"/>
      <c r="BKK2570" s="77"/>
      <c r="BKL2570" s="77"/>
      <c r="BKM2570" s="77"/>
      <c r="BKN2570" s="77"/>
      <c r="BKO2570" s="77"/>
      <c r="BKP2570" s="77"/>
      <c r="BKQ2570" s="77"/>
      <c r="BKR2570" s="77"/>
      <c r="BKS2570" s="77"/>
      <c r="BKT2570" s="77"/>
      <c r="BKU2570" s="77"/>
      <c r="BKV2570" s="77"/>
      <c r="BKW2570" s="77"/>
      <c r="BKX2570" s="77"/>
      <c r="BKY2570" s="77"/>
      <c r="BKZ2570" s="77"/>
      <c r="BLA2570" s="77"/>
      <c r="BLB2570" s="77"/>
      <c r="BLC2570" s="77"/>
      <c r="BLD2570" s="77"/>
      <c r="BLE2570" s="77"/>
      <c r="BLF2570" s="77"/>
      <c r="BLG2570" s="77"/>
      <c r="BLH2570" s="77"/>
      <c r="BLI2570" s="77"/>
      <c r="BLJ2570" s="77"/>
      <c r="BLK2570" s="77"/>
      <c r="BLL2570" s="77"/>
      <c r="BLM2570" s="77"/>
      <c r="BLN2570" s="77"/>
      <c r="BLO2570" s="77"/>
      <c r="BLP2570" s="77"/>
      <c r="BLQ2570" s="77"/>
      <c r="BLR2570" s="77"/>
      <c r="BLS2570" s="77"/>
      <c r="BLT2570" s="77"/>
      <c r="BLU2570" s="77"/>
      <c r="BLV2570" s="77"/>
      <c r="BLW2570" s="77"/>
      <c r="BLX2570" s="77"/>
      <c r="BLY2570" s="77"/>
      <c r="BLZ2570" s="77"/>
      <c r="BMA2570" s="77"/>
      <c r="BMB2570" s="77"/>
      <c r="BMC2570" s="77"/>
      <c r="BMD2570" s="77"/>
      <c r="BME2570" s="77"/>
      <c r="BMF2570" s="77"/>
      <c r="BMG2570" s="77"/>
      <c r="BMH2570" s="77"/>
      <c r="BMI2570" s="77"/>
      <c r="BMJ2570" s="77"/>
      <c r="BMK2570" s="77"/>
      <c r="BML2570" s="77"/>
      <c r="BMM2570" s="77"/>
      <c r="BMN2570" s="77"/>
      <c r="BMO2570" s="77"/>
      <c r="BMP2570" s="77"/>
      <c r="BMQ2570" s="77"/>
      <c r="BMR2570" s="77"/>
      <c r="BMS2570" s="77"/>
      <c r="BMT2570" s="77"/>
      <c r="BMU2570" s="77"/>
      <c r="BMV2570" s="77"/>
      <c r="BMW2570" s="77"/>
      <c r="BMX2570" s="77"/>
      <c r="BMY2570" s="77"/>
      <c r="BMZ2570" s="77"/>
      <c r="BNA2570" s="77"/>
      <c r="BNB2570" s="77"/>
      <c r="BNC2570" s="77"/>
      <c r="BND2570" s="77"/>
      <c r="BNE2570" s="77"/>
      <c r="BNF2570" s="77"/>
      <c r="BNG2570" s="77"/>
      <c r="BNH2570" s="77"/>
      <c r="BNI2570" s="77"/>
      <c r="BNJ2570" s="77"/>
      <c r="BNK2570" s="77"/>
      <c r="BNL2570" s="77"/>
      <c r="BNM2570" s="77"/>
      <c r="BNN2570" s="77"/>
      <c r="BNO2570" s="77"/>
      <c r="BNP2570" s="77"/>
      <c r="BNQ2570" s="77"/>
      <c r="BNR2570" s="77"/>
      <c r="BNS2570" s="77"/>
      <c r="BNT2570" s="77"/>
      <c r="BNU2570" s="77"/>
      <c r="BNV2570" s="77"/>
      <c r="BNW2570" s="77"/>
      <c r="BNX2570" s="77"/>
      <c r="BNY2570" s="77"/>
      <c r="BNZ2570" s="77"/>
      <c r="BOA2570" s="77"/>
      <c r="BOB2570" s="77"/>
      <c r="BOC2570" s="77"/>
      <c r="BOD2570" s="77"/>
      <c r="BOE2570" s="77"/>
      <c r="BOF2570" s="77"/>
      <c r="BOG2570" s="77"/>
      <c r="BOH2570" s="77"/>
      <c r="BOI2570" s="77"/>
      <c r="BOJ2570" s="77"/>
      <c r="BOK2570" s="77"/>
      <c r="BOL2570" s="77"/>
      <c r="BOM2570" s="77"/>
      <c r="BON2570" s="77"/>
      <c r="BOO2570" s="77"/>
      <c r="BOP2570" s="77"/>
      <c r="BOQ2570" s="77"/>
      <c r="BOR2570" s="77"/>
      <c r="BOS2570" s="77"/>
      <c r="BOT2570" s="77"/>
      <c r="BOU2570" s="77"/>
      <c r="BOV2570" s="77"/>
      <c r="BOW2570" s="77"/>
      <c r="BOX2570" s="77"/>
      <c r="BOY2570" s="77"/>
      <c r="BOZ2570" s="77"/>
      <c r="BPA2570" s="77"/>
      <c r="BPB2570" s="77"/>
      <c r="BPC2570" s="77"/>
      <c r="BPD2570" s="77"/>
      <c r="BPE2570" s="77"/>
      <c r="BPF2570" s="77"/>
      <c r="BPG2570" s="77"/>
      <c r="BPH2570" s="77"/>
      <c r="BPI2570" s="77"/>
      <c r="BPJ2570" s="77"/>
      <c r="BPK2570" s="77"/>
      <c r="BPL2570" s="77"/>
      <c r="BPM2570" s="77"/>
      <c r="BPN2570" s="77"/>
      <c r="BPO2570" s="77"/>
      <c r="BPP2570" s="77"/>
      <c r="BPQ2570" s="77"/>
      <c r="BPR2570" s="77"/>
      <c r="BPS2570" s="77"/>
      <c r="BPT2570" s="77"/>
      <c r="BPU2570" s="77"/>
      <c r="BPV2570" s="77"/>
      <c r="BPW2570" s="77"/>
      <c r="BPX2570" s="77"/>
      <c r="BPY2570" s="77"/>
      <c r="BPZ2570" s="77"/>
      <c r="BQA2570" s="77"/>
      <c r="BQB2570" s="77"/>
      <c r="BQC2570" s="77"/>
      <c r="BQD2570" s="77"/>
      <c r="BQE2570" s="77"/>
      <c r="BQF2570" s="77"/>
      <c r="BQG2570" s="77"/>
      <c r="BQH2570" s="77"/>
      <c r="BQI2570" s="77"/>
      <c r="BQJ2570" s="77"/>
      <c r="BQK2570" s="77"/>
      <c r="BQL2570" s="77"/>
      <c r="BQM2570" s="77"/>
      <c r="BQN2570" s="77"/>
      <c r="BQO2570" s="77"/>
      <c r="BQP2570" s="77"/>
      <c r="BQQ2570" s="77"/>
      <c r="BQR2570" s="77"/>
      <c r="BQS2570" s="77"/>
      <c r="BQT2570" s="77"/>
      <c r="BQU2570" s="77"/>
      <c r="BQV2570" s="77"/>
      <c r="BQW2570" s="77"/>
      <c r="BQX2570" s="77"/>
      <c r="BQY2570" s="77"/>
      <c r="BQZ2570" s="77"/>
      <c r="BRA2570" s="77"/>
      <c r="BRB2570" s="77"/>
      <c r="BRC2570" s="77"/>
      <c r="BRD2570" s="77"/>
      <c r="BRE2570" s="77"/>
      <c r="BRF2570" s="77"/>
      <c r="BRG2570" s="77"/>
      <c r="BRH2570" s="77"/>
      <c r="BRI2570" s="77"/>
      <c r="BRJ2570" s="77"/>
      <c r="BRK2570" s="77"/>
      <c r="BRL2570" s="77"/>
      <c r="BRM2570" s="77"/>
      <c r="BRN2570" s="77"/>
      <c r="BRO2570" s="77"/>
      <c r="BRP2570" s="77"/>
      <c r="BRQ2570" s="77"/>
      <c r="BRR2570" s="77"/>
      <c r="BRS2570" s="77"/>
      <c r="BRT2570" s="77"/>
      <c r="BRU2570" s="77"/>
      <c r="BRV2570" s="77"/>
      <c r="BRW2570" s="77"/>
      <c r="BRX2570" s="77"/>
      <c r="BRY2570" s="77"/>
      <c r="BRZ2570" s="77"/>
      <c r="BSA2570" s="77"/>
      <c r="BSB2570" s="77"/>
      <c r="BSC2570" s="77"/>
      <c r="BSD2570" s="77"/>
      <c r="BSE2570" s="77"/>
      <c r="BSF2570" s="77"/>
      <c r="BSG2570" s="77"/>
      <c r="BSH2570" s="77"/>
      <c r="BSI2570" s="77"/>
      <c r="BSJ2570" s="77"/>
      <c r="BSK2570" s="77"/>
      <c r="BSL2570" s="77"/>
      <c r="BSM2570" s="77"/>
      <c r="BSN2570" s="77"/>
      <c r="BSO2570" s="77"/>
      <c r="BSP2570" s="77"/>
      <c r="BSQ2570" s="77"/>
      <c r="BSR2570" s="77"/>
      <c r="BSS2570" s="77"/>
      <c r="BST2570" s="77"/>
      <c r="BSU2570" s="77"/>
      <c r="BSV2570" s="77"/>
      <c r="BSW2570" s="77"/>
      <c r="BSX2570" s="77"/>
      <c r="BSY2570" s="77"/>
      <c r="BSZ2570" s="77"/>
      <c r="BTA2570" s="77"/>
      <c r="BTB2570" s="77"/>
      <c r="BTC2570" s="77"/>
      <c r="BTD2570" s="77"/>
      <c r="BTE2570" s="77"/>
      <c r="BTF2570" s="77"/>
      <c r="BTG2570" s="77"/>
      <c r="BTH2570" s="77"/>
      <c r="BTI2570" s="77"/>
      <c r="BTJ2570" s="77"/>
      <c r="BTK2570" s="77"/>
      <c r="BTL2570" s="77"/>
      <c r="BTM2570" s="77"/>
      <c r="BTN2570" s="77"/>
      <c r="BTO2570" s="77"/>
      <c r="BTP2570" s="77"/>
      <c r="BTQ2570" s="77"/>
      <c r="BTR2570" s="77"/>
      <c r="BTS2570" s="77"/>
      <c r="BTT2570" s="77"/>
      <c r="BTU2570" s="77"/>
      <c r="BTV2570" s="77"/>
      <c r="BTW2570" s="77"/>
      <c r="BTX2570" s="77"/>
      <c r="BTY2570" s="77"/>
      <c r="BTZ2570" s="77"/>
      <c r="BUA2570" s="77"/>
      <c r="BUB2570" s="77"/>
      <c r="BUC2570" s="77"/>
      <c r="BUD2570" s="77"/>
      <c r="BUE2570" s="77"/>
      <c r="BUF2570" s="77"/>
      <c r="BUG2570" s="77"/>
      <c r="BUH2570" s="77"/>
      <c r="BUI2570" s="77"/>
      <c r="BUJ2570" s="77"/>
      <c r="BUK2570" s="77"/>
      <c r="BUL2570" s="77"/>
      <c r="BUM2570" s="77"/>
      <c r="BUN2570" s="77"/>
      <c r="BUO2570" s="77"/>
      <c r="BUP2570" s="77"/>
      <c r="BUQ2570" s="77"/>
      <c r="BUR2570" s="77"/>
      <c r="BUS2570" s="77"/>
      <c r="BUT2570" s="77"/>
      <c r="BUU2570" s="77"/>
      <c r="BUV2570" s="77"/>
      <c r="BUW2570" s="77"/>
      <c r="BUX2570" s="77"/>
      <c r="BUY2570" s="77"/>
      <c r="BUZ2570" s="77"/>
      <c r="BVA2570" s="77"/>
      <c r="BVB2570" s="77"/>
      <c r="BVC2570" s="77"/>
      <c r="BVD2570" s="77"/>
      <c r="BVE2570" s="77"/>
      <c r="BVF2570" s="77"/>
      <c r="BVG2570" s="77"/>
      <c r="BVH2570" s="77"/>
      <c r="BVI2570" s="77"/>
      <c r="BVJ2570" s="77"/>
      <c r="BVK2570" s="77"/>
      <c r="BVL2570" s="77"/>
      <c r="BVM2570" s="77"/>
      <c r="BVN2570" s="77"/>
      <c r="BVO2570" s="77"/>
      <c r="BVP2570" s="77"/>
      <c r="BVQ2570" s="77"/>
      <c r="BVR2570" s="77"/>
      <c r="BVS2570" s="77"/>
      <c r="BVT2570" s="77"/>
      <c r="BVU2570" s="77"/>
      <c r="BVV2570" s="77"/>
      <c r="BVW2570" s="77"/>
      <c r="BVX2570" s="77"/>
      <c r="BVY2570" s="77"/>
      <c r="BVZ2570" s="77"/>
      <c r="BWA2570" s="77"/>
      <c r="BWB2570" s="77"/>
      <c r="BWC2570" s="77"/>
      <c r="BWD2570" s="77"/>
      <c r="BWE2570" s="77"/>
      <c r="BWF2570" s="77"/>
      <c r="BWG2570" s="77"/>
      <c r="BWH2570" s="77"/>
      <c r="BWI2570" s="77"/>
      <c r="BWJ2570" s="77"/>
      <c r="BWK2570" s="77"/>
      <c r="BWL2570" s="77"/>
      <c r="BWM2570" s="77"/>
      <c r="BWN2570" s="77"/>
      <c r="BWO2570" s="77"/>
      <c r="BWP2570" s="77"/>
      <c r="BWQ2570" s="77"/>
      <c r="BWR2570" s="77"/>
      <c r="BWS2570" s="77"/>
      <c r="BWT2570" s="77"/>
      <c r="BWU2570" s="77"/>
      <c r="BWV2570" s="77"/>
      <c r="BWW2570" s="77"/>
      <c r="BWX2570" s="77"/>
      <c r="BWY2570" s="77"/>
      <c r="BWZ2570" s="77"/>
      <c r="BXA2570" s="77"/>
      <c r="BXB2570" s="77"/>
      <c r="BXC2570" s="77"/>
      <c r="BXD2570" s="77"/>
      <c r="BXE2570" s="77"/>
      <c r="BXF2570" s="77"/>
      <c r="BXG2570" s="77"/>
      <c r="BXH2570" s="77"/>
      <c r="BXI2570" s="77"/>
      <c r="BXJ2570" s="77"/>
      <c r="BXK2570" s="77"/>
      <c r="BXL2570" s="77"/>
      <c r="BXM2570" s="77"/>
      <c r="BXN2570" s="77"/>
      <c r="BXO2570" s="77"/>
      <c r="BXP2570" s="77"/>
      <c r="BXQ2570" s="77"/>
      <c r="BXR2570" s="77"/>
      <c r="BXS2570" s="77"/>
      <c r="BXT2570" s="77"/>
      <c r="BXU2570" s="77"/>
      <c r="BXV2570" s="77"/>
      <c r="BXW2570" s="77"/>
      <c r="BXX2570" s="77"/>
      <c r="BXY2570" s="77"/>
      <c r="BXZ2570" s="77"/>
      <c r="BYA2570" s="77"/>
      <c r="BYB2570" s="77"/>
      <c r="BYC2570" s="77"/>
      <c r="BYD2570" s="77"/>
      <c r="BYE2570" s="77"/>
      <c r="BYF2570" s="77"/>
      <c r="BYG2570" s="77"/>
      <c r="BYH2570" s="77"/>
      <c r="BYI2570" s="77"/>
      <c r="BYJ2570" s="77"/>
      <c r="BYK2570" s="77"/>
      <c r="BYL2570" s="77"/>
      <c r="BYM2570" s="77"/>
      <c r="BYN2570" s="77"/>
      <c r="BYO2570" s="77"/>
      <c r="BYP2570" s="77"/>
      <c r="BYQ2570" s="77"/>
      <c r="BYR2570" s="77"/>
      <c r="BYS2570" s="77"/>
      <c r="BYT2570" s="77"/>
      <c r="BYU2570" s="77"/>
      <c r="BYV2570" s="77"/>
      <c r="BYW2570" s="77"/>
      <c r="BYX2570" s="77"/>
      <c r="BYY2570" s="77"/>
      <c r="BYZ2570" s="77"/>
      <c r="BZA2570" s="77"/>
      <c r="BZB2570" s="77"/>
      <c r="BZC2570" s="77"/>
      <c r="BZD2570" s="77"/>
      <c r="BZE2570" s="77"/>
      <c r="BZF2570" s="77"/>
      <c r="BZG2570" s="77"/>
      <c r="BZH2570" s="77"/>
      <c r="BZI2570" s="77"/>
      <c r="BZJ2570" s="77"/>
      <c r="BZK2570" s="77"/>
      <c r="BZL2570" s="77"/>
      <c r="BZM2570" s="77"/>
      <c r="BZN2570" s="77"/>
      <c r="BZO2570" s="77"/>
      <c r="BZP2570" s="77"/>
      <c r="BZQ2570" s="77"/>
      <c r="BZR2570" s="77"/>
      <c r="BZS2570" s="77"/>
      <c r="BZT2570" s="77"/>
      <c r="BZU2570" s="77"/>
      <c r="BZV2570" s="77"/>
      <c r="BZW2570" s="77"/>
      <c r="BZX2570" s="77"/>
      <c r="BZY2570" s="77"/>
      <c r="BZZ2570" s="77"/>
      <c r="CAA2570" s="77"/>
      <c r="CAB2570" s="77"/>
      <c r="CAC2570" s="77"/>
      <c r="CAD2570" s="77"/>
      <c r="CAE2570" s="77"/>
      <c r="CAF2570" s="77"/>
      <c r="CAG2570" s="77"/>
      <c r="CAH2570" s="77"/>
      <c r="CAI2570" s="77"/>
      <c r="CAJ2570" s="77"/>
      <c r="CAK2570" s="77"/>
      <c r="CAL2570" s="77"/>
      <c r="CAM2570" s="77"/>
      <c r="CAN2570" s="77"/>
      <c r="CAO2570" s="77"/>
      <c r="CAP2570" s="77"/>
      <c r="CAQ2570" s="77"/>
      <c r="CAR2570" s="77"/>
      <c r="CAS2570" s="77"/>
      <c r="CAT2570" s="77"/>
      <c r="CAU2570" s="77"/>
      <c r="CAV2570" s="77"/>
      <c r="CAW2570" s="77"/>
      <c r="CAX2570" s="77"/>
      <c r="CAY2570" s="77"/>
      <c r="CAZ2570" s="77"/>
      <c r="CBA2570" s="77"/>
      <c r="CBB2570" s="77"/>
      <c r="CBC2570" s="77"/>
      <c r="CBD2570" s="77"/>
      <c r="CBE2570" s="77"/>
      <c r="CBF2570" s="77"/>
      <c r="CBG2570" s="77"/>
      <c r="CBH2570" s="77"/>
      <c r="CBI2570" s="77"/>
      <c r="CBJ2570" s="77"/>
      <c r="CBK2570" s="77"/>
      <c r="CBL2570" s="77"/>
      <c r="CBM2570" s="77"/>
      <c r="CBN2570" s="77"/>
      <c r="CBO2570" s="77"/>
      <c r="CBP2570" s="77"/>
      <c r="CBQ2570" s="77"/>
      <c r="CBR2570" s="77"/>
      <c r="CBS2570" s="77"/>
      <c r="CBT2570" s="77"/>
      <c r="CBU2570" s="77"/>
      <c r="CBV2570" s="77"/>
      <c r="CBW2570" s="77"/>
      <c r="CBX2570" s="77"/>
      <c r="CBY2570" s="77"/>
      <c r="CBZ2570" s="77"/>
      <c r="CCA2570" s="77"/>
      <c r="CCB2570" s="77"/>
      <c r="CCC2570" s="77"/>
      <c r="CCD2570" s="77"/>
      <c r="CCE2570" s="77"/>
      <c r="CCF2570" s="77"/>
      <c r="CCG2570" s="77"/>
      <c r="CCH2570" s="77"/>
      <c r="CCI2570" s="77"/>
      <c r="CCJ2570" s="77"/>
      <c r="CCK2570" s="77"/>
      <c r="CCL2570" s="77"/>
      <c r="CCM2570" s="77"/>
      <c r="CCN2570" s="77"/>
      <c r="CCO2570" s="77"/>
      <c r="CCP2570" s="77"/>
      <c r="CCQ2570" s="77"/>
      <c r="CCR2570" s="77"/>
      <c r="CCS2570" s="77"/>
      <c r="CCT2570" s="77"/>
      <c r="CCU2570" s="77"/>
      <c r="CCV2570" s="77"/>
      <c r="CCW2570" s="77"/>
      <c r="CCX2570" s="77"/>
      <c r="CCY2570" s="77"/>
      <c r="CCZ2570" s="77"/>
      <c r="CDA2570" s="77"/>
      <c r="CDB2570" s="77"/>
      <c r="CDC2570" s="77"/>
      <c r="CDD2570" s="77"/>
      <c r="CDE2570" s="77"/>
      <c r="CDF2570" s="77"/>
      <c r="CDG2570" s="77"/>
      <c r="CDH2570" s="77"/>
      <c r="CDI2570" s="77"/>
      <c r="CDJ2570" s="77"/>
      <c r="CDK2570" s="77"/>
      <c r="CDL2570" s="77"/>
      <c r="CDM2570" s="77"/>
      <c r="CDN2570" s="77"/>
      <c r="CDO2570" s="77"/>
      <c r="CDP2570" s="77"/>
      <c r="CDQ2570" s="77"/>
      <c r="CDR2570" s="77"/>
      <c r="CDS2570" s="77"/>
      <c r="CDT2570" s="77"/>
      <c r="CDU2570" s="77"/>
      <c r="CDV2570" s="77"/>
      <c r="CDW2570" s="77"/>
      <c r="CDX2570" s="77"/>
      <c r="CDY2570" s="77"/>
      <c r="CDZ2570" s="77"/>
      <c r="CEA2570" s="77"/>
      <c r="CEB2570" s="77"/>
      <c r="CEC2570" s="77"/>
      <c r="CED2570" s="77"/>
      <c r="CEE2570" s="77"/>
      <c r="CEF2570" s="77"/>
      <c r="CEG2570" s="77"/>
      <c r="CEH2570" s="77"/>
      <c r="CEI2570" s="77"/>
      <c r="CEJ2570" s="77"/>
      <c r="CEK2570" s="77"/>
      <c r="CEL2570" s="77"/>
      <c r="CEM2570" s="77"/>
      <c r="CEN2570" s="77"/>
      <c r="CEO2570" s="77"/>
      <c r="CEP2570" s="77"/>
      <c r="CEQ2570" s="77"/>
      <c r="CER2570" s="77"/>
      <c r="CES2570" s="77"/>
      <c r="CET2570" s="77"/>
      <c r="CEU2570" s="77"/>
      <c r="CEV2570" s="77"/>
      <c r="CEW2570" s="77"/>
      <c r="CEX2570" s="77"/>
      <c r="CEY2570" s="77"/>
      <c r="CEZ2570" s="77"/>
      <c r="CFA2570" s="77"/>
      <c r="CFB2570" s="77"/>
      <c r="CFC2570" s="77"/>
      <c r="CFD2570" s="77"/>
      <c r="CFE2570" s="77"/>
      <c r="CFF2570" s="77"/>
      <c r="CFG2570" s="77"/>
      <c r="CFH2570" s="77"/>
      <c r="CFI2570" s="77"/>
      <c r="CFJ2570" s="77"/>
      <c r="CFK2570" s="77"/>
      <c r="CFL2570" s="77"/>
      <c r="CFM2570" s="77"/>
      <c r="CFN2570" s="77"/>
      <c r="CFO2570" s="77"/>
      <c r="CFP2570" s="77"/>
      <c r="CFQ2570" s="77"/>
      <c r="CFR2570" s="77"/>
      <c r="CFS2570" s="77"/>
      <c r="CFT2570" s="77"/>
      <c r="CFU2570" s="77"/>
      <c r="CFV2570" s="77"/>
      <c r="CFW2570" s="77"/>
      <c r="CFX2570" s="77"/>
      <c r="CFY2570" s="77"/>
      <c r="CFZ2570" s="77"/>
      <c r="CGA2570" s="77"/>
      <c r="CGB2570" s="77"/>
      <c r="CGC2570" s="77"/>
      <c r="CGD2570" s="77"/>
      <c r="CGE2570" s="77"/>
      <c r="CGF2570" s="77"/>
      <c r="CGG2570" s="77"/>
      <c r="CGH2570" s="77"/>
      <c r="CGI2570" s="77"/>
      <c r="CGJ2570" s="77"/>
      <c r="CGK2570" s="77"/>
      <c r="CGL2570" s="77"/>
      <c r="CGM2570" s="77"/>
      <c r="CGN2570" s="77"/>
      <c r="CGO2570" s="77"/>
      <c r="CGP2570" s="77"/>
      <c r="CGQ2570" s="77"/>
      <c r="CGR2570" s="77"/>
      <c r="CGS2570" s="77"/>
      <c r="CGT2570" s="77"/>
      <c r="CGU2570" s="77"/>
      <c r="CGV2570" s="77"/>
      <c r="CGW2570" s="77"/>
      <c r="CGX2570" s="77"/>
      <c r="CGY2570" s="77"/>
      <c r="CGZ2570" s="77"/>
      <c r="CHA2570" s="77"/>
      <c r="CHB2570" s="77"/>
      <c r="CHC2570" s="77"/>
      <c r="CHD2570" s="77"/>
      <c r="CHE2570" s="77"/>
      <c r="CHF2570" s="77"/>
      <c r="CHG2570" s="77"/>
      <c r="CHH2570" s="77"/>
      <c r="CHI2570" s="77"/>
      <c r="CHJ2570" s="77"/>
      <c r="CHK2570" s="77"/>
      <c r="CHL2570" s="77"/>
      <c r="CHM2570" s="77"/>
      <c r="CHN2570" s="77"/>
      <c r="CHO2570" s="77"/>
      <c r="CHP2570" s="77"/>
      <c r="CHQ2570" s="77"/>
      <c r="CHR2570" s="77"/>
      <c r="CHS2570" s="77"/>
      <c r="CHT2570" s="77"/>
      <c r="CHU2570" s="77"/>
      <c r="CHV2570" s="77"/>
      <c r="CHW2570" s="77"/>
      <c r="CHX2570" s="77"/>
      <c r="CHY2570" s="77"/>
      <c r="CHZ2570" s="77"/>
      <c r="CIA2570" s="77"/>
      <c r="CIB2570" s="77"/>
      <c r="CIC2570" s="77"/>
      <c r="CID2570" s="77"/>
      <c r="CIE2570" s="77"/>
      <c r="CIF2570" s="77"/>
      <c r="CIG2570" s="77"/>
      <c r="CIH2570" s="77"/>
      <c r="CII2570" s="77"/>
      <c r="CIJ2570" s="77"/>
      <c r="CIK2570" s="77"/>
      <c r="CIL2570" s="77"/>
      <c r="CIM2570" s="77"/>
      <c r="CIN2570" s="77"/>
      <c r="CIO2570" s="77"/>
      <c r="CIP2570" s="77"/>
      <c r="CIQ2570" s="77"/>
      <c r="CIR2570" s="77"/>
      <c r="CIS2570" s="77"/>
      <c r="CIT2570" s="77"/>
      <c r="CIU2570" s="77"/>
      <c r="CIV2570" s="77"/>
      <c r="CIW2570" s="77"/>
      <c r="CIX2570" s="77"/>
      <c r="CIY2570" s="77"/>
      <c r="CIZ2570" s="77"/>
      <c r="CJA2570" s="77"/>
      <c r="CJB2570" s="77"/>
      <c r="CJC2570" s="77"/>
      <c r="CJD2570" s="77"/>
      <c r="CJE2570" s="77"/>
      <c r="CJF2570" s="77"/>
      <c r="CJG2570" s="77"/>
      <c r="CJH2570" s="77"/>
      <c r="CJI2570" s="77"/>
      <c r="CJJ2570" s="77"/>
      <c r="CJK2570" s="77"/>
      <c r="CJL2570" s="77"/>
      <c r="CJM2570" s="77"/>
      <c r="CJN2570" s="77"/>
      <c r="CJO2570" s="77"/>
      <c r="CJP2570" s="77"/>
      <c r="CJQ2570" s="77"/>
      <c r="CJR2570" s="77"/>
      <c r="CJS2570" s="77"/>
      <c r="CJT2570" s="77"/>
      <c r="CJU2570" s="77"/>
      <c r="CJV2570" s="77"/>
      <c r="CJW2570" s="77"/>
      <c r="CJX2570" s="77"/>
      <c r="CJY2570" s="77"/>
      <c r="CJZ2570" s="77"/>
      <c r="CKA2570" s="77"/>
      <c r="CKB2570" s="77"/>
      <c r="CKC2570" s="77"/>
      <c r="CKD2570" s="77"/>
      <c r="CKE2570" s="77"/>
      <c r="CKF2570" s="77"/>
      <c r="CKG2570" s="77"/>
      <c r="CKH2570" s="77"/>
      <c r="CKI2570" s="77"/>
      <c r="CKJ2570" s="77"/>
      <c r="CKK2570" s="77"/>
      <c r="CKL2570" s="77"/>
      <c r="CKM2570" s="77"/>
      <c r="CKN2570" s="77"/>
      <c r="CKO2570" s="77"/>
      <c r="CKP2570" s="77"/>
      <c r="CKQ2570" s="77"/>
      <c r="CKR2570" s="77"/>
      <c r="CKS2570" s="77"/>
      <c r="CKT2570" s="77"/>
      <c r="CKU2570" s="77"/>
      <c r="CKV2570" s="77"/>
      <c r="CKW2570" s="77"/>
      <c r="CKX2570" s="77"/>
      <c r="CKY2570" s="77"/>
      <c r="CKZ2570" s="77"/>
      <c r="CLA2570" s="77"/>
      <c r="CLB2570" s="77"/>
      <c r="CLC2570" s="77"/>
      <c r="CLD2570" s="77"/>
      <c r="CLE2570" s="77"/>
      <c r="CLF2570" s="77"/>
      <c r="CLG2570" s="77"/>
      <c r="CLH2570" s="77"/>
      <c r="CLI2570" s="77"/>
      <c r="CLJ2570" s="77"/>
      <c r="CLK2570" s="77"/>
      <c r="CLL2570" s="77"/>
      <c r="CLM2570" s="77"/>
      <c r="CLN2570" s="77"/>
      <c r="CLO2570" s="77"/>
      <c r="CLP2570" s="77"/>
      <c r="CLQ2570" s="77"/>
      <c r="CLR2570" s="77"/>
      <c r="CLS2570" s="77"/>
      <c r="CLT2570" s="77"/>
      <c r="CLU2570" s="77"/>
      <c r="CLV2570" s="77"/>
      <c r="CLW2570" s="77"/>
      <c r="CLX2570" s="77"/>
      <c r="CLY2570" s="77"/>
      <c r="CLZ2570" s="77"/>
      <c r="CMA2570" s="77"/>
      <c r="CMB2570" s="77"/>
      <c r="CMC2570" s="77"/>
      <c r="CMD2570" s="77"/>
      <c r="CME2570" s="77"/>
      <c r="CMF2570" s="77"/>
      <c r="CMG2570" s="77"/>
      <c r="CMH2570" s="77"/>
      <c r="CMI2570" s="77"/>
      <c r="CMJ2570" s="77"/>
      <c r="CMK2570" s="77"/>
      <c r="CML2570" s="77"/>
      <c r="CMM2570" s="77"/>
      <c r="CMN2570" s="77"/>
      <c r="CMO2570" s="77"/>
      <c r="CMP2570" s="77"/>
      <c r="CMQ2570" s="77"/>
      <c r="CMR2570" s="77"/>
      <c r="CMS2570" s="77"/>
      <c r="CMT2570" s="77"/>
      <c r="CMU2570" s="77"/>
      <c r="CMV2570" s="77"/>
      <c r="CMW2570" s="77"/>
      <c r="CMX2570" s="77"/>
      <c r="CMY2570" s="77"/>
      <c r="CMZ2570" s="77"/>
      <c r="CNA2570" s="77"/>
      <c r="CNB2570" s="77"/>
      <c r="CNC2570" s="77"/>
      <c r="CND2570" s="77"/>
      <c r="CNE2570" s="77"/>
      <c r="CNF2570" s="77"/>
      <c r="CNG2570" s="77"/>
      <c r="CNH2570" s="77"/>
      <c r="CNI2570" s="77"/>
      <c r="CNJ2570" s="77"/>
      <c r="CNK2570" s="77"/>
      <c r="CNL2570" s="77"/>
      <c r="CNM2570" s="77"/>
      <c r="CNN2570" s="77"/>
      <c r="CNO2570" s="77"/>
      <c r="CNP2570" s="77"/>
      <c r="CNQ2570" s="77"/>
      <c r="CNR2570" s="77"/>
      <c r="CNS2570" s="77"/>
      <c r="CNT2570" s="77"/>
      <c r="CNU2570" s="77"/>
      <c r="CNV2570" s="77"/>
      <c r="CNW2570" s="77"/>
      <c r="CNX2570" s="77"/>
      <c r="CNY2570" s="77"/>
      <c r="CNZ2570" s="77"/>
      <c r="COA2570" s="77"/>
      <c r="COB2570" s="77"/>
      <c r="COC2570" s="77"/>
      <c r="COD2570" s="77"/>
      <c r="COE2570" s="77"/>
      <c r="COF2570" s="77"/>
      <c r="COG2570" s="77"/>
      <c r="COH2570" s="77"/>
      <c r="COI2570" s="77"/>
      <c r="COJ2570" s="77"/>
      <c r="COK2570" s="77"/>
      <c r="COL2570" s="77"/>
      <c r="COM2570" s="77"/>
      <c r="CON2570" s="77"/>
      <c r="COO2570" s="77"/>
      <c r="COP2570" s="77"/>
      <c r="COQ2570" s="77"/>
      <c r="COR2570" s="77"/>
      <c r="COS2570" s="77"/>
      <c r="COT2570" s="77"/>
      <c r="COU2570" s="77"/>
      <c r="COV2570" s="77"/>
      <c r="COW2570" s="77"/>
      <c r="COX2570" s="77"/>
      <c r="COY2570" s="77"/>
      <c r="COZ2570" s="77"/>
      <c r="CPA2570" s="77"/>
      <c r="CPB2570" s="77"/>
      <c r="CPC2570" s="77"/>
      <c r="CPD2570" s="77"/>
      <c r="CPE2570" s="77"/>
      <c r="CPF2570" s="77"/>
      <c r="CPG2570" s="77"/>
      <c r="CPH2570" s="77"/>
      <c r="CPI2570" s="77"/>
      <c r="CPJ2570" s="77"/>
      <c r="CPK2570" s="77"/>
      <c r="CPL2570" s="77"/>
      <c r="CPM2570" s="77"/>
      <c r="CPN2570" s="77"/>
      <c r="CPO2570" s="77"/>
      <c r="CPP2570" s="77"/>
      <c r="CPQ2570" s="77"/>
      <c r="CPR2570" s="77"/>
      <c r="CPS2570" s="77"/>
      <c r="CPT2570" s="77"/>
      <c r="CPU2570" s="77"/>
      <c r="CPV2570" s="77"/>
      <c r="CPW2570" s="77"/>
      <c r="CPX2570" s="77"/>
      <c r="CPY2570" s="77"/>
      <c r="CPZ2570" s="77"/>
      <c r="CQA2570" s="77"/>
      <c r="CQB2570" s="77"/>
      <c r="CQC2570" s="77"/>
      <c r="CQD2570" s="77"/>
      <c r="CQE2570" s="77"/>
      <c r="CQF2570" s="77"/>
      <c r="CQG2570" s="77"/>
      <c r="CQH2570" s="77"/>
      <c r="CQI2570" s="77"/>
      <c r="CQJ2570" s="77"/>
      <c r="CQK2570" s="77"/>
      <c r="CQL2570" s="77"/>
      <c r="CQM2570" s="77"/>
      <c r="CQN2570" s="77"/>
      <c r="CQO2570" s="77"/>
      <c r="CQP2570" s="77"/>
      <c r="CQQ2570" s="77"/>
      <c r="CQR2570" s="77"/>
      <c r="CQS2570" s="77"/>
      <c r="CQT2570" s="77"/>
      <c r="CQU2570" s="77"/>
      <c r="CQV2570" s="77"/>
      <c r="CQW2570" s="77"/>
      <c r="CQX2570" s="77"/>
      <c r="CQY2570" s="77"/>
      <c r="CQZ2570" s="77"/>
      <c r="CRA2570" s="77"/>
      <c r="CRB2570" s="77"/>
      <c r="CRC2570" s="77"/>
      <c r="CRD2570" s="77"/>
      <c r="CRE2570" s="77"/>
      <c r="CRF2570" s="77"/>
      <c r="CRG2570" s="77"/>
      <c r="CRH2570" s="77"/>
      <c r="CRI2570" s="77"/>
      <c r="CRJ2570" s="77"/>
      <c r="CRK2570" s="77"/>
      <c r="CRL2570" s="77"/>
      <c r="CRM2570" s="77"/>
      <c r="CRN2570" s="77"/>
      <c r="CRO2570" s="77"/>
      <c r="CRP2570" s="77"/>
      <c r="CRQ2570" s="77"/>
      <c r="CRR2570" s="77"/>
      <c r="CRS2570" s="77"/>
      <c r="CRT2570" s="77"/>
      <c r="CRU2570" s="77"/>
      <c r="CRV2570" s="77"/>
      <c r="CRW2570" s="77"/>
      <c r="CRX2570" s="77"/>
      <c r="CRY2570" s="77"/>
      <c r="CRZ2570" s="77"/>
      <c r="CSA2570" s="77"/>
      <c r="CSB2570" s="77"/>
      <c r="CSC2570" s="77"/>
      <c r="CSD2570" s="77"/>
      <c r="CSE2570" s="77"/>
      <c r="CSF2570" s="77"/>
      <c r="CSG2570" s="77"/>
      <c r="CSH2570" s="77"/>
      <c r="CSI2570" s="77"/>
      <c r="CSJ2570" s="77"/>
      <c r="CSK2570" s="77"/>
      <c r="CSL2570" s="77"/>
      <c r="CSM2570" s="77"/>
      <c r="CSN2570" s="77"/>
      <c r="CSO2570" s="77"/>
      <c r="CSP2570" s="77"/>
      <c r="CSQ2570" s="77"/>
      <c r="CSR2570" s="77"/>
      <c r="CSS2570" s="77"/>
      <c r="CST2570" s="77"/>
      <c r="CSU2570" s="77"/>
      <c r="CSV2570" s="77"/>
      <c r="CSW2570" s="77"/>
      <c r="CSX2570" s="77"/>
      <c r="CSY2570" s="77"/>
      <c r="CSZ2570" s="77"/>
      <c r="CTA2570" s="77"/>
      <c r="CTB2570" s="77"/>
      <c r="CTC2570" s="77"/>
      <c r="CTD2570" s="77"/>
      <c r="CTE2570" s="77"/>
      <c r="CTF2570" s="77"/>
      <c r="CTG2570" s="77"/>
      <c r="CTH2570" s="77"/>
      <c r="CTI2570" s="77"/>
      <c r="CTJ2570" s="77"/>
      <c r="CTK2570" s="77"/>
      <c r="CTL2570" s="77"/>
      <c r="CTM2570" s="77"/>
      <c r="CTN2570" s="77"/>
      <c r="CTO2570" s="77"/>
      <c r="CTP2570" s="77"/>
      <c r="CTQ2570" s="77"/>
      <c r="CTR2570" s="77"/>
      <c r="CTS2570" s="77"/>
      <c r="CTT2570" s="77"/>
      <c r="CTU2570" s="77"/>
      <c r="CTV2570" s="77"/>
      <c r="CTW2570" s="77"/>
      <c r="CTX2570" s="77"/>
      <c r="CTY2570" s="77"/>
      <c r="CTZ2570" s="77"/>
      <c r="CUA2570" s="77"/>
      <c r="CUB2570" s="77"/>
      <c r="CUC2570" s="77"/>
      <c r="CUD2570" s="77"/>
      <c r="CUE2570" s="77"/>
      <c r="CUF2570" s="77"/>
      <c r="CUG2570" s="77"/>
      <c r="CUH2570" s="77"/>
      <c r="CUI2570" s="77"/>
      <c r="CUJ2570" s="77"/>
      <c r="CUK2570" s="77"/>
      <c r="CUL2570" s="77"/>
      <c r="CUM2570" s="77"/>
      <c r="CUN2570" s="77"/>
      <c r="CUO2570" s="77"/>
      <c r="CUP2570" s="77"/>
      <c r="CUQ2570" s="77"/>
      <c r="CUR2570" s="77"/>
      <c r="CUS2570" s="77"/>
      <c r="CUT2570" s="77"/>
      <c r="CUU2570" s="77"/>
      <c r="CUV2570" s="77"/>
      <c r="CUW2570" s="77"/>
      <c r="CUX2570" s="77"/>
      <c r="CUY2570" s="77"/>
      <c r="CUZ2570" s="77"/>
      <c r="CVA2570" s="77"/>
      <c r="CVB2570" s="77"/>
      <c r="CVC2570" s="77"/>
      <c r="CVD2570" s="77"/>
      <c r="CVE2570" s="77"/>
      <c r="CVF2570" s="77"/>
      <c r="CVG2570" s="77"/>
      <c r="CVH2570" s="77"/>
      <c r="CVI2570" s="77"/>
      <c r="CVJ2570" s="77"/>
      <c r="CVK2570" s="77"/>
      <c r="CVL2570" s="77"/>
      <c r="CVM2570" s="77"/>
      <c r="CVN2570" s="77"/>
      <c r="CVO2570" s="77"/>
      <c r="CVP2570" s="77"/>
      <c r="CVQ2570" s="77"/>
      <c r="CVR2570" s="77"/>
      <c r="CVS2570" s="77"/>
      <c r="CVT2570" s="77"/>
      <c r="CVU2570" s="77"/>
      <c r="CVV2570" s="77"/>
      <c r="CVW2570" s="77"/>
      <c r="CVX2570" s="77"/>
      <c r="CVY2570" s="77"/>
      <c r="CVZ2570" s="77"/>
      <c r="CWA2570" s="77"/>
      <c r="CWB2570" s="77"/>
      <c r="CWC2570" s="77"/>
      <c r="CWD2570" s="77"/>
      <c r="CWE2570" s="77"/>
      <c r="CWF2570" s="77"/>
      <c r="CWG2570" s="77"/>
      <c r="CWH2570" s="77"/>
      <c r="CWI2570" s="77"/>
      <c r="CWJ2570" s="77"/>
      <c r="CWK2570" s="77"/>
      <c r="CWL2570" s="77"/>
      <c r="CWM2570" s="77"/>
      <c r="CWN2570" s="77"/>
      <c r="CWO2570" s="77"/>
      <c r="CWP2570" s="77"/>
      <c r="CWQ2570" s="77"/>
      <c r="CWR2570" s="77"/>
      <c r="CWS2570" s="77"/>
      <c r="CWT2570" s="77"/>
      <c r="CWU2570" s="77"/>
      <c r="CWV2570" s="77"/>
      <c r="CWW2570" s="77"/>
      <c r="CWX2570" s="77"/>
      <c r="CWY2570" s="77"/>
      <c r="CWZ2570" s="77"/>
      <c r="CXA2570" s="77"/>
      <c r="CXB2570" s="77"/>
      <c r="CXC2570" s="77"/>
      <c r="CXD2570" s="77"/>
      <c r="CXE2570" s="77"/>
      <c r="CXF2570" s="77"/>
      <c r="CXG2570" s="77"/>
      <c r="CXH2570" s="77"/>
      <c r="CXI2570" s="77"/>
      <c r="CXJ2570" s="77"/>
      <c r="CXK2570" s="77"/>
      <c r="CXL2570" s="77"/>
      <c r="CXM2570" s="77"/>
      <c r="CXN2570" s="77"/>
      <c r="CXO2570" s="77"/>
      <c r="CXP2570" s="77"/>
      <c r="CXQ2570" s="77"/>
      <c r="CXR2570" s="77"/>
      <c r="CXS2570" s="77"/>
      <c r="CXT2570" s="77"/>
      <c r="CXU2570" s="77"/>
      <c r="CXV2570" s="77"/>
      <c r="CXW2570" s="77"/>
      <c r="CXX2570" s="77"/>
      <c r="CXY2570" s="77"/>
      <c r="CXZ2570" s="77"/>
      <c r="CYA2570" s="77"/>
      <c r="CYB2570" s="77"/>
      <c r="CYC2570" s="77"/>
      <c r="CYD2570" s="77"/>
      <c r="CYE2570" s="77"/>
      <c r="CYF2570" s="77"/>
      <c r="CYG2570" s="77"/>
      <c r="CYH2570" s="77"/>
      <c r="CYI2570" s="77"/>
      <c r="CYJ2570" s="77"/>
      <c r="CYK2570" s="77"/>
      <c r="CYL2570" s="77"/>
      <c r="CYM2570" s="77"/>
      <c r="CYN2570" s="77"/>
      <c r="CYO2570" s="77"/>
      <c r="CYP2570" s="77"/>
      <c r="CYQ2570" s="77"/>
      <c r="CYR2570" s="77"/>
      <c r="CYS2570" s="77"/>
      <c r="CYT2570" s="77"/>
      <c r="CYU2570" s="77"/>
      <c r="CYV2570" s="77"/>
      <c r="CYW2570" s="77"/>
      <c r="CYX2570" s="77"/>
      <c r="CYY2570" s="77"/>
      <c r="CYZ2570" s="77"/>
      <c r="CZA2570" s="77"/>
      <c r="CZB2570" s="77"/>
      <c r="CZC2570" s="77"/>
      <c r="CZD2570" s="77"/>
      <c r="CZE2570" s="77"/>
      <c r="CZF2570" s="77"/>
      <c r="CZG2570" s="77"/>
      <c r="CZH2570" s="77"/>
      <c r="CZI2570" s="77"/>
      <c r="CZJ2570" s="77"/>
      <c r="CZK2570" s="77"/>
      <c r="CZL2570" s="77"/>
      <c r="CZM2570" s="77"/>
      <c r="CZN2570" s="77"/>
      <c r="CZO2570" s="77"/>
      <c r="CZP2570" s="77"/>
      <c r="CZQ2570" s="77"/>
      <c r="CZR2570" s="77"/>
      <c r="CZS2570" s="77"/>
      <c r="CZT2570" s="77"/>
      <c r="CZU2570" s="77"/>
      <c r="CZV2570" s="77"/>
      <c r="CZW2570" s="77"/>
      <c r="CZX2570" s="77"/>
      <c r="CZY2570" s="77"/>
      <c r="CZZ2570" s="77"/>
      <c r="DAA2570" s="77"/>
      <c r="DAB2570" s="77"/>
      <c r="DAC2570" s="77"/>
      <c r="DAD2570" s="77"/>
      <c r="DAE2570" s="77"/>
      <c r="DAF2570" s="77"/>
      <c r="DAG2570" s="77"/>
      <c r="DAH2570" s="77"/>
      <c r="DAI2570" s="77"/>
      <c r="DAJ2570" s="77"/>
      <c r="DAK2570" s="77"/>
      <c r="DAL2570" s="77"/>
      <c r="DAM2570" s="77"/>
      <c r="DAN2570" s="77"/>
      <c r="DAO2570" s="77"/>
      <c r="DAP2570" s="77"/>
      <c r="DAQ2570" s="77"/>
      <c r="DAR2570" s="77"/>
      <c r="DAS2570" s="77"/>
      <c r="DAT2570" s="77"/>
      <c r="DAU2570" s="77"/>
      <c r="DAV2570" s="77"/>
      <c r="DAW2570" s="77"/>
      <c r="DAX2570" s="77"/>
      <c r="DAY2570" s="77"/>
      <c r="DAZ2570" s="77"/>
      <c r="DBA2570" s="77"/>
      <c r="DBB2570" s="77"/>
      <c r="DBC2570" s="77"/>
      <c r="DBD2570" s="77"/>
      <c r="DBE2570" s="77"/>
      <c r="DBF2570" s="77"/>
      <c r="DBG2570" s="77"/>
      <c r="DBH2570" s="77"/>
      <c r="DBI2570" s="77"/>
      <c r="DBJ2570" s="77"/>
      <c r="DBK2570" s="77"/>
      <c r="DBL2570" s="77"/>
      <c r="DBM2570" s="77"/>
      <c r="DBN2570" s="77"/>
      <c r="DBO2570" s="77"/>
      <c r="DBP2570" s="77"/>
      <c r="DBQ2570" s="77"/>
      <c r="DBR2570" s="77"/>
      <c r="DBS2570" s="77"/>
      <c r="DBT2570" s="77"/>
      <c r="DBU2570" s="77"/>
      <c r="DBV2570" s="77"/>
      <c r="DBW2570" s="77"/>
      <c r="DBX2570" s="77"/>
      <c r="DBY2570" s="77"/>
      <c r="DBZ2570" s="77"/>
      <c r="DCA2570" s="77"/>
      <c r="DCB2570" s="77"/>
      <c r="DCC2570" s="77"/>
      <c r="DCD2570" s="77"/>
      <c r="DCE2570" s="77"/>
      <c r="DCF2570" s="77"/>
      <c r="DCG2570" s="77"/>
      <c r="DCH2570" s="77"/>
      <c r="DCI2570" s="77"/>
      <c r="DCJ2570" s="77"/>
      <c r="DCK2570" s="77"/>
      <c r="DCL2570" s="77"/>
      <c r="DCM2570" s="77"/>
      <c r="DCN2570" s="77"/>
      <c r="DCO2570" s="77"/>
      <c r="DCP2570" s="77"/>
      <c r="DCQ2570" s="77"/>
      <c r="DCR2570" s="77"/>
      <c r="DCS2570" s="77"/>
      <c r="DCT2570" s="77"/>
      <c r="DCU2570" s="77"/>
      <c r="DCV2570" s="77"/>
      <c r="DCW2570" s="77"/>
      <c r="DCX2570" s="77"/>
      <c r="DCY2570" s="77"/>
      <c r="DCZ2570" s="77"/>
      <c r="DDA2570" s="77"/>
      <c r="DDB2570" s="77"/>
      <c r="DDC2570" s="77"/>
      <c r="DDD2570" s="77"/>
      <c r="DDE2570" s="77"/>
      <c r="DDF2570" s="77"/>
      <c r="DDG2570" s="77"/>
      <c r="DDH2570" s="77"/>
      <c r="DDI2570" s="77"/>
      <c r="DDJ2570" s="77"/>
      <c r="DDK2570" s="77"/>
      <c r="DDL2570" s="77"/>
      <c r="DDM2570" s="77"/>
      <c r="DDN2570" s="77"/>
      <c r="DDO2570" s="77"/>
      <c r="DDP2570" s="77"/>
      <c r="DDQ2570" s="77"/>
      <c r="DDR2570" s="77"/>
      <c r="DDS2570" s="77"/>
      <c r="DDT2570" s="77"/>
      <c r="DDU2570" s="77"/>
      <c r="DDV2570" s="77"/>
      <c r="DDW2570" s="77"/>
      <c r="DDX2570" s="77"/>
      <c r="DDY2570" s="77"/>
      <c r="DDZ2570" s="77"/>
      <c r="DEA2570" s="77"/>
      <c r="DEB2570" s="77"/>
      <c r="DEC2570" s="77"/>
      <c r="DED2570" s="77"/>
      <c r="DEE2570" s="77"/>
      <c r="DEF2570" s="77"/>
      <c r="DEG2570" s="77"/>
      <c r="DEH2570" s="77"/>
      <c r="DEI2570" s="77"/>
      <c r="DEJ2570" s="77"/>
      <c r="DEK2570" s="77"/>
      <c r="DEL2570" s="77"/>
      <c r="DEM2570" s="77"/>
      <c r="DEN2570" s="77"/>
      <c r="DEO2570" s="77"/>
      <c r="DEP2570" s="77"/>
      <c r="DEQ2570" s="77"/>
      <c r="DER2570" s="77"/>
      <c r="DES2570" s="77"/>
      <c r="DET2570" s="77"/>
      <c r="DEU2570" s="77"/>
      <c r="DEV2570" s="77"/>
      <c r="DEW2570" s="77"/>
      <c r="DEX2570" s="77"/>
      <c r="DEY2570" s="77"/>
      <c r="DEZ2570" s="77"/>
      <c r="DFA2570" s="77"/>
      <c r="DFB2570" s="77"/>
      <c r="DFC2570" s="77"/>
      <c r="DFD2570" s="77"/>
      <c r="DFE2570" s="77"/>
      <c r="DFF2570" s="77"/>
      <c r="DFG2570" s="77"/>
      <c r="DFH2570" s="77"/>
      <c r="DFI2570" s="77"/>
      <c r="DFJ2570" s="77"/>
      <c r="DFK2570" s="77"/>
      <c r="DFL2570" s="77"/>
      <c r="DFM2570" s="77"/>
      <c r="DFN2570" s="77"/>
      <c r="DFO2570" s="77"/>
      <c r="DFP2570" s="77"/>
      <c r="DFQ2570" s="77"/>
      <c r="DFR2570" s="77"/>
      <c r="DFS2570" s="77"/>
      <c r="DFT2570" s="77"/>
      <c r="DFU2570" s="77"/>
      <c r="DFV2570" s="77"/>
      <c r="DFW2570" s="77"/>
      <c r="DFX2570" s="77"/>
      <c r="DFY2570" s="77"/>
      <c r="DFZ2570" s="77"/>
      <c r="DGA2570" s="77"/>
      <c r="DGB2570" s="77"/>
      <c r="DGC2570" s="77"/>
      <c r="DGD2570" s="77"/>
      <c r="DGE2570" s="77"/>
      <c r="DGF2570" s="77"/>
      <c r="DGG2570" s="77"/>
      <c r="DGH2570" s="77"/>
      <c r="DGI2570" s="77"/>
      <c r="DGJ2570" s="77"/>
      <c r="DGK2570" s="77"/>
      <c r="DGL2570" s="77"/>
      <c r="DGM2570" s="77"/>
      <c r="DGN2570" s="77"/>
      <c r="DGO2570" s="77"/>
      <c r="DGP2570" s="77"/>
      <c r="DGQ2570" s="77"/>
      <c r="DGR2570" s="77"/>
      <c r="DGS2570" s="77"/>
      <c r="DGT2570" s="77"/>
      <c r="DGU2570" s="77"/>
      <c r="DGV2570" s="77"/>
      <c r="DGW2570" s="77"/>
      <c r="DGX2570" s="77"/>
      <c r="DGY2570" s="77"/>
      <c r="DGZ2570" s="77"/>
      <c r="DHA2570" s="77"/>
      <c r="DHB2570" s="77"/>
      <c r="DHC2570" s="77"/>
      <c r="DHD2570" s="77"/>
      <c r="DHE2570" s="77"/>
      <c r="DHF2570" s="77"/>
      <c r="DHG2570" s="77"/>
      <c r="DHH2570" s="77"/>
      <c r="DHI2570" s="77"/>
      <c r="DHJ2570" s="77"/>
      <c r="DHK2570" s="77"/>
      <c r="DHL2570" s="77"/>
      <c r="DHM2570" s="77"/>
      <c r="DHN2570" s="77"/>
      <c r="DHO2570" s="77"/>
      <c r="DHP2570" s="77"/>
      <c r="DHQ2570" s="77"/>
      <c r="DHR2570" s="77"/>
      <c r="DHS2570" s="77"/>
      <c r="DHT2570" s="77"/>
      <c r="DHU2570" s="77"/>
      <c r="DHV2570" s="77"/>
      <c r="DHW2570" s="77"/>
      <c r="DHX2570" s="77"/>
      <c r="DHY2570" s="77"/>
      <c r="DHZ2570" s="77"/>
      <c r="DIA2570" s="77"/>
      <c r="DIB2570" s="77"/>
      <c r="DIC2570" s="77"/>
      <c r="DID2570" s="77"/>
      <c r="DIE2570" s="77"/>
      <c r="DIF2570" s="77"/>
      <c r="DIG2570" s="77"/>
      <c r="DIH2570" s="77"/>
      <c r="DII2570" s="77"/>
      <c r="DIJ2570" s="77"/>
      <c r="DIK2570" s="77"/>
      <c r="DIL2570" s="77"/>
      <c r="DIM2570" s="77"/>
      <c r="DIN2570" s="77"/>
      <c r="DIO2570" s="77"/>
      <c r="DIP2570" s="77"/>
      <c r="DIQ2570" s="77"/>
      <c r="DIR2570" s="77"/>
      <c r="DIS2570" s="77"/>
      <c r="DIT2570" s="77"/>
      <c r="DIU2570" s="77"/>
      <c r="DIV2570" s="77"/>
      <c r="DIW2570" s="77"/>
      <c r="DIX2570" s="77"/>
      <c r="DIY2570" s="77"/>
      <c r="DIZ2570" s="77"/>
      <c r="DJA2570" s="77"/>
      <c r="DJB2570" s="77"/>
      <c r="DJC2570" s="77"/>
      <c r="DJD2570" s="77"/>
      <c r="DJE2570" s="77"/>
      <c r="DJF2570" s="77"/>
      <c r="DJG2570" s="77"/>
      <c r="DJH2570" s="77"/>
      <c r="DJI2570" s="77"/>
      <c r="DJJ2570" s="77"/>
      <c r="DJK2570" s="77"/>
      <c r="DJL2570" s="77"/>
      <c r="DJM2570" s="77"/>
      <c r="DJN2570" s="77"/>
      <c r="DJO2570" s="77"/>
      <c r="DJP2570" s="77"/>
      <c r="DJQ2570" s="77"/>
      <c r="DJR2570" s="77"/>
      <c r="DJS2570" s="77"/>
      <c r="DJT2570" s="77"/>
      <c r="DJU2570" s="77"/>
      <c r="DJV2570" s="77"/>
      <c r="DJW2570" s="77"/>
      <c r="DJX2570" s="77"/>
      <c r="DJY2570" s="77"/>
      <c r="DJZ2570" s="77"/>
      <c r="DKA2570" s="77"/>
      <c r="DKB2570" s="77"/>
      <c r="DKC2570" s="77"/>
      <c r="DKD2570" s="77"/>
      <c r="DKE2570" s="77"/>
      <c r="DKF2570" s="77"/>
      <c r="DKG2570" s="77"/>
      <c r="DKH2570" s="77"/>
      <c r="DKI2570" s="77"/>
      <c r="DKJ2570" s="77"/>
      <c r="DKK2570" s="77"/>
      <c r="DKL2570" s="77"/>
      <c r="DKM2570" s="77"/>
      <c r="DKN2570" s="77"/>
      <c r="DKO2570" s="77"/>
      <c r="DKP2570" s="77"/>
      <c r="DKQ2570" s="77"/>
      <c r="DKR2570" s="77"/>
      <c r="DKS2570" s="77"/>
      <c r="DKT2570" s="77"/>
      <c r="DKU2570" s="77"/>
      <c r="DKV2570" s="77"/>
      <c r="DKW2570" s="77"/>
      <c r="DKX2570" s="77"/>
      <c r="DKY2570" s="77"/>
      <c r="DKZ2570" s="77"/>
      <c r="DLA2570" s="77"/>
      <c r="DLB2570" s="77"/>
      <c r="DLC2570" s="77"/>
      <c r="DLD2570" s="77"/>
      <c r="DLE2570" s="77"/>
      <c r="DLF2570" s="77"/>
      <c r="DLG2570" s="77"/>
      <c r="DLH2570" s="77"/>
      <c r="DLI2570" s="77"/>
      <c r="DLJ2570" s="77"/>
      <c r="DLK2570" s="77"/>
      <c r="DLL2570" s="77"/>
      <c r="DLM2570" s="77"/>
      <c r="DLN2570" s="77"/>
      <c r="DLO2570" s="77"/>
      <c r="DLP2570" s="77"/>
      <c r="DLQ2570" s="77"/>
      <c r="DLR2570" s="77"/>
      <c r="DLS2570" s="77"/>
      <c r="DLT2570" s="77"/>
      <c r="DLU2570" s="77"/>
      <c r="DLV2570" s="77"/>
      <c r="DLW2570" s="77"/>
      <c r="DLX2570" s="77"/>
      <c r="DLY2570" s="77"/>
      <c r="DLZ2570" s="77"/>
      <c r="DMA2570" s="77"/>
      <c r="DMB2570" s="77"/>
      <c r="DMC2570" s="77"/>
      <c r="DMD2570" s="77"/>
      <c r="DME2570" s="77"/>
      <c r="DMF2570" s="77"/>
      <c r="DMG2570" s="77"/>
      <c r="DMH2570" s="77"/>
      <c r="DMI2570" s="77"/>
      <c r="DMJ2570" s="77"/>
      <c r="DMK2570" s="77"/>
      <c r="DML2570" s="77"/>
      <c r="DMM2570" s="77"/>
      <c r="DMN2570" s="77"/>
      <c r="DMO2570" s="77"/>
      <c r="DMP2570" s="77"/>
      <c r="DMQ2570" s="77"/>
      <c r="DMR2570" s="77"/>
      <c r="DMS2570" s="77"/>
      <c r="DMT2570" s="77"/>
      <c r="DMU2570" s="77"/>
      <c r="DMV2570" s="77"/>
      <c r="DMW2570" s="77"/>
      <c r="DMX2570" s="77"/>
      <c r="DMY2570" s="77"/>
      <c r="DMZ2570" s="77"/>
      <c r="DNA2570" s="77"/>
      <c r="DNB2570" s="77"/>
      <c r="DNC2570" s="77"/>
      <c r="DND2570" s="77"/>
      <c r="DNE2570" s="77"/>
      <c r="DNF2570" s="77"/>
      <c r="DNG2570" s="77"/>
      <c r="DNH2570" s="77"/>
      <c r="DNI2570" s="77"/>
      <c r="DNJ2570" s="77"/>
      <c r="DNK2570" s="77"/>
      <c r="DNL2570" s="77"/>
      <c r="DNM2570" s="77"/>
      <c r="DNN2570" s="77"/>
      <c r="DNO2570" s="77"/>
      <c r="DNP2570" s="77"/>
      <c r="DNQ2570" s="77"/>
      <c r="DNR2570" s="77"/>
      <c r="DNS2570" s="77"/>
      <c r="DNT2570" s="77"/>
      <c r="DNU2570" s="77"/>
      <c r="DNV2570" s="77"/>
      <c r="DNW2570" s="77"/>
      <c r="DNX2570" s="77"/>
      <c r="DNY2570" s="77"/>
      <c r="DNZ2570" s="77"/>
      <c r="DOA2570" s="77"/>
      <c r="DOB2570" s="77"/>
      <c r="DOC2570" s="77"/>
      <c r="DOD2570" s="77"/>
      <c r="DOE2570" s="77"/>
      <c r="DOF2570" s="77"/>
      <c r="DOG2570" s="77"/>
      <c r="DOH2570" s="77"/>
      <c r="DOI2570" s="77"/>
      <c r="DOJ2570" s="77"/>
      <c r="DOK2570" s="77"/>
      <c r="DOL2570" s="77"/>
      <c r="DOM2570" s="77"/>
      <c r="DON2570" s="77"/>
      <c r="DOO2570" s="77"/>
      <c r="DOP2570" s="77"/>
      <c r="DOQ2570" s="77"/>
      <c r="DOR2570" s="77"/>
      <c r="DOS2570" s="77"/>
      <c r="DOT2570" s="77"/>
      <c r="DOU2570" s="77"/>
      <c r="DOV2570" s="77"/>
      <c r="DOW2570" s="77"/>
      <c r="DOX2570" s="77"/>
      <c r="DOY2570" s="77"/>
      <c r="DOZ2570" s="77"/>
      <c r="DPA2570" s="77"/>
      <c r="DPB2570" s="77"/>
      <c r="DPC2570" s="77"/>
      <c r="DPD2570" s="77"/>
      <c r="DPE2570" s="77"/>
      <c r="DPF2570" s="77"/>
      <c r="DPG2570" s="77"/>
      <c r="DPH2570" s="77"/>
      <c r="DPI2570" s="77"/>
      <c r="DPJ2570" s="77"/>
      <c r="DPK2570" s="77"/>
      <c r="DPL2570" s="77"/>
      <c r="DPM2570" s="77"/>
      <c r="DPN2570" s="77"/>
      <c r="DPO2570" s="77"/>
      <c r="DPP2570" s="77"/>
      <c r="DPQ2570" s="77"/>
      <c r="DPR2570" s="77"/>
      <c r="DPS2570" s="77"/>
      <c r="DPT2570" s="77"/>
      <c r="DPU2570" s="77"/>
      <c r="DPV2570" s="77"/>
      <c r="DPW2570" s="77"/>
      <c r="DPX2570" s="77"/>
      <c r="DPY2570" s="77"/>
      <c r="DPZ2570" s="77"/>
      <c r="DQA2570" s="77"/>
      <c r="DQB2570" s="77"/>
      <c r="DQC2570" s="77"/>
      <c r="DQD2570" s="77"/>
      <c r="DQE2570" s="77"/>
      <c r="DQF2570" s="77"/>
      <c r="DQG2570" s="77"/>
      <c r="DQH2570" s="77"/>
      <c r="DQI2570" s="77"/>
      <c r="DQJ2570" s="77"/>
      <c r="DQK2570" s="77"/>
      <c r="DQL2570" s="77"/>
      <c r="DQM2570" s="77"/>
      <c r="DQN2570" s="77"/>
      <c r="DQO2570" s="77"/>
      <c r="DQP2570" s="77"/>
      <c r="DQQ2570" s="77"/>
      <c r="DQR2570" s="77"/>
      <c r="DQS2570" s="77"/>
      <c r="DQT2570" s="77"/>
      <c r="DQU2570" s="77"/>
      <c r="DQV2570" s="77"/>
      <c r="DQW2570" s="77"/>
      <c r="DQX2570" s="77"/>
      <c r="DQY2570" s="77"/>
      <c r="DQZ2570" s="77"/>
      <c r="DRA2570" s="77"/>
      <c r="DRB2570" s="77"/>
      <c r="DRC2570" s="77"/>
      <c r="DRD2570" s="77"/>
      <c r="DRE2570" s="77"/>
      <c r="DRF2570" s="77"/>
      <c r="DRG2570" s="77"/>
      <c r="DRH2570" s="77"/>
      <c r="DRI2570" s="77"/>
      <c r="DRJ2570" s="77"/>
      <c r="DRK2570" s="77"/>
      <c r="DRL2570" s="77"/>
      <c r="DRM2570" s="77"/>
      <c r="DRN2570" s="77"/>
      <c r="DRO2570" s="77"/>
      <c r="DRP2570" s="77"/>
      <c r="DRQ2570" s="77"/>
      <c r="DRR2570" s="77"/>
      <c r="DRS2570" s="77"/>
      <c r="DRT2570" s="77"/>
      <c r="DRU2570" s="77"/>
      <c r="DRV2570" s="77"/>
      <c r="DRW2570" s="77"/>
      <c r="DRX2570" s="77"/>
      <c r="DRY2570" s="77"/>
      <c r="DRZ2570" s="77"/>
      <c r="DSA2570" s="77"/>
      <c r="DSB2570" s="77"/>
      <c r="DSC2570" s="77"/>
      <c r="DSD2570" s="77"/>
      <c r="DSE2570" s="77"/>
      <c r="DSF2570" s="77"/>
      <c r="DSG2570" s="77"/>
      <c r="DSH2570" s="77"/>
      <c r="DSI2570" s="77"/>
      <c r="DSJ2570" s="77"/>
      <c r="DSK2570" s="77"/>
      <c r="DSL2570" s="77"/>
      <c r="DSM2570" s="77"/>
      <c r="DSN2570" s="77"/>
      <c r="DSO2570" s="77"/>
      <c r="DSP2570" s="77"/>
      <c r="DSQ2570" s="77"/>
      <c r="DSR2570" s="77"/>
      <c r="DSS2570" s="77"/>
      <c r="DST2570" s="77"/>
      <c r="DSU2570" s="77"/>
      <c r="DSV2570" s="77"/>
      <c r="DSW2570" s="77"/>
      <c r="DSX2570" s="77"/>
      <c r="DSY2570" s="77"/>
      <c r="DSZ2570" s="77"/>
      <c r="DTA2570" s="77"/>
      <c r="DTB2570" s="77"/>
      <c r="DTC2570" s="77"/>
      <c r="DTD2570" s="77"/>
      <c r="DTE2570" s="77"/>
      <c r="DTF2570" s="77"/>
      <c r="DTG2570" s="77"/>
      <c r="DTH2570" s="77"/>
      <c r="DTI2570" s="77"/>
      <c r="DTJ2570" s="77"/>
      <c r="DTK2570" s="77"/>
      <c r="DTL2570" s="77"/>
      <c r="DTM2570" s="77"/>
      <c r="DTN2570" s="77"/>
      <c r="DTO2570" s="77"/>
      <c r="DTP2570" s="77"/>
      <c r="DTQ2570" s="77"/>
      <c r="DTR2570" s="77"/>
      <c r="DTS2570" s="77"/>
      <c r="DTT2570" s="77"/>
      <c r="DTU2570" s="77"/>
      <c r="DTV2570" s="77"/>
      <c r="DTW2570" s="77"/>
      <c r="DTX2570" s="77"/>
      <c r="DTY2570" s="77"/>
      <c r="DTZ2570" s="77"/>
      <c r="DUA2570" s="77"/>
      <c r="DUB2570" s="77"/>
      <c r="DUC2570" s="77"/>
      <c r="DUD2570" s="77"/>
      <c r="DUE2570" s="77"/>
      <c r="DUF2570" s="77"/>
      <c r="DUG2570" s="77"/>
      <c r="DUH2570" s="77"/>
      <c r="DUI2570" s="77"/>
      <c r="DUJ2570" s="77"/>
      <c r="DUK2570" s="77"/>
      <c r="DUL2570" s="77"/>
      <c r="DUM2570" s="77"/>
      <c r="DUN2570" s="77"/>
      <c r="DUO2570" s="77"/>
      <c r="DUP2570" s="77"/>
      <c r="DUQ2570" s="77"/>
      <c r="DUR2570" s="77"/>
      <c r="DUS2570" s="77"/>
      <c r="DUT2570" s="77"/>
      <c r="DUU2570" s="77"/>
      <c r="DUV2570" s="77"/>
      <c r="DUW2570" s="77"/>
      <c r="DUX2570" s="77"/>
      <c r="DUY2570" s="77"/>
      <c r="DUZ2570" s="77"/>
      <c r="DVA2570" s="77"/>
      <c r="DVB2570" s="77"/>
      <c r="DVC2570" s="77"/>
      <c r="DVD2570" s="77"/>
      <c r="DVE2570" s="77"/>
      <c r="DVF2570" s="77"/>
      <c r="DVG2570" s="77"/>
      <c r="DVH2570" s="77"/>
      <c r="DVI2570" s="77"/>
      <c r="DVJ2570" s="77"/>
      <c r="DVK2570" s="77"/>
      <c r="DVL2570" s="77"/>
      <c r="DVM2570" s="77"/>
      <c r="DVN2570" s="77"/>
      <c r="DVO2570" s="77"/>
      <c r="DVP2570" s="77"/>
      <c r="DVQ2570" s="77"/>
      <c r="DVR2570" s="77"/>
      <c r="DVS2570" s="77"/>
      <c r="DVT2570" s="77"/>
      <c r="DVU2570" s="77"/>
      <c r="DVV2570" s="77"/>
      <c r="DVW2570" s="77"/>
      <c r="DVX2570" s="77"/>
      <c r="DVY2570" s="77"/>
      <c r="DVZ2570" s="77"/>
      <c r="DWA2570" s="77"/>
      <c r="DWB2570" s="77"/>
      <c r="DWC2570" s="77"/>
      <c r="DWD2570" s="77"/>
      <c r="DWE2570" s="77"/>
      <c r="DWF2570" s="77"/>
      <c r="DWG2570" s="77"/>
      <c r="DWH2570" s="77"/>
      <c r="DWI2570" s="77"/>
      <c r="DWJ2570" s="77"/>
      <c r="DWK2570" s="77"/>
      <c r="DWL2570" s="77"/>
      <c r="DWM2570" s="77"/>
      <c r="DWN2570" s="77"/>
      <c r="DWO2570" s="77"/>
      <c r="DWP2570" s="77"/>
      <c r="DWQ2570" s="77"/>
      <c r="DWR2570" s="77"/>
      <c r="DWS2570" s="77"/>
      <c r="DWT2570" s="77"/>
      <c r="DWU2570" s="77"/>
      <c r="DWV2570" s="77"/>
      <c r="DWW2570" s="77"/>
      <c r="DWX2570" s="77"/>
      <c r="DWY2570" s="77"/>
      <c r="DWZ2570" s="77"/>
      <c r="DXA2570" s="77"/>
      <c r="DXB2570" s="77"/>
      <c r="DXC2570" s="77"/>
      <c r="DXD2570" s="77"/>
      <c r="DXE2570" s="77"/>
      <c r="DXF2570" s="77"/>
      <c r="DXG2570" s="77"/>
      <c r="DXH2570" s="77"/>
      <c r="DXI2570" s="77"/>
      <c r="DXJ2570" s="77"/>
      <c r="DXK2570" s="77"/>
      <c r="DXL2570" s="77"/>
      <c r="DXM2570" s="77"/>
      <c r="DXN2570" s="77"/>
      <c r="DXO2570" s="77"/>
      <c r="DXP2570" s="77"/>
      <c r="DXQ2570" s="77"/>
      <c r="DXR2570" s="77"/>
      <c r="DXS2570" s="77"/>
      <c r="DXT2570" s="77"/>
      <c r="DXU2570" s="77"/>
      <c r="DXV2570" s="77"/>
      <c r="DXW2570" s="77"/>
      <c r="DXX2570" s="77"/>
      <c r="DXY2570" s="77"/>
      <c r="DXZ2570" s="77"/>
      <c r="DYA2570" s="77"/>
      <c r="DYB2570" s="77"/>
      <c r="DYC2570" s="77"/>
      <c r="DYD2570" s="77"/>
      <c r="DYE2570" s="77"/>
      <c r="DYF2570" s="77"/>
      <c r="DYG2570" s="77"/>
      <c r="DYH2570" s="77"/>
      <c r="DYI2570" s="77"/>
      <c r="DYJ2570" s="77"/>
      <c r="DYK2570" s="77"/>
      <c r="DYL2570" s="77"/>
      <c r="DYM2570" s="77"/>
      <c r="DYN2570" s="77"/>
      <c r="DYO2570" s="77"/>
      <c r="DYP2570" s="77"/>
      <c r="DYQ2570" s="77"/>
      <c r="DYR2570" s="77"/>
      <c r="DYS2570" s="77"/>
      <c r="DYT2570" s="77"/>
      <c r="DYU2570" s="77"/>
      <c r="DYV2570" s="77"/>
      <c r="DYW2570" s="77"/>
      <c r="DYX2570" s="77"/>
      <c r="DYY2570" s="77"/>
      <c r="DYZ2570" s="77"/>
      <c r="DZA2570" s="77"/>
      <c r="DZB2570" s="77"/>
      <c r="DZC2570" s="77"/>
      <c r="DZD2570" s="77"/>
      <c r="DZE2570" s="77"/>
      <c r="DZF2570" s="77"/>
      <c r="DZG2570" s="77"/>
      <c r="DZH2570" s="77"/>
      <c r="DZI2570" s="77"/>
      <c r="DZJ2570" s="77"/>
      <c r="DZK2570" s="77"/>
      <c r="DZL2570" s="77"/>
      <c r="DZM2570" s="77"/>
      <c r="DZN2570" s="77"/>
      <c r="DZO2570" s="77"/>
      <c r="DZP2570" s="77"/>
      <c r="DZQ2570" s="77"/>
      <c r="DZR2570" s="77"/>
      <c r="DZS2570" s="77"/>
      <c r="DZT2570" s="77"/>
      <c r="DZU2570" s="77"/>
      <c r="DZV2570" s="77"/>
      <c r="DZW2570" s="77"/>
      <c r="DZX2570" s="77"/>
      <c r="DZY2570" s="77"/>
      <c r="DZZ2570" s="77"/>
      <c r="EAA2570" s="77"/>
      <c r="EAB2570" s="77"/>
      <c r="EAC2570" s="77"/>
      <c r="EAD2570" s="77"/>
      <c r="EAE2570" s="77"/>
      <c r="EAF2570" s="77"/>
      <c r="EAG2570" s="77"/>
      <c r="EAH2570" s="77"/>
      <c r="EAI2570" s="77"/>
      <c r="EAJ2570" s="77"/>
      <c r="EAK2570" s="77"/>
      <c r="EAL2570" s="77"/>
      <c r="EAM2570" s="77"/>
      <c r="EAN2570" s="77"/>
      <c r="EAO2570" s="77"/>
      <c r="EAP2570" s="77"/>
      <c r="EAQ2570" s="77"/>
      <c r="EAR2570" s="77"/>
      <c r="EAS2570" s="77"/>
      <c r="EAT2570" s="77"/>
      <c r="EAU2570" s="77"/>
      <c r="EAV2570" s="77"/>
      <c r="EAW2570" s="77"/>
      <c r="EAX2570" s="77"/>
      <c r="EAY2570" s="77"/>
      <c r="EAZ2570" s="77"/>
      <c r="EBA2570" s="77"/>
      <c r="EBB2570" s="77"/>
      <c r="EBC2570" s="77"/>
      <c r="EBD2570" s="77"/>
      <c r="EBE2570" s="77"/>
      <c r="EBF2570" s="77"/>
      <c r="EBG2570" s="77"/>
      <c r="EBH2570" s="77"/>
      <c r="EBI2570" s="77"/>
      <c r="EBJ2570" s="77"/>
      <c r="EBK2570" s="77"/>
      <c r="EBL2570" s="77"/>
      <c r="EBM2570" s="77"/>
      <c r="EBN2570" s="77"/>
      <c r="EBO2570" s="77"/>
      <c r="EBP2570" s="77"/>
      <c r="EBQ2570" s="77"/>
      <c r="EBR2570" s="77"/>
      <c r="EBS2570" s="77"/>
      <c r="EBT2570" s="77"/>
      <c r="EBU2570" s="77"/>
      <c r="EBV2570" s="77"/>
      <c r="EBW2570" s="77"/>
      <c r="EBX2570" s="77"/>
      <c r="EBY2570" s="77"/>
      <c r="EBZ2570" s="77"/>
      <c r="ECA2570" s="77"/>
      <c r="ECB2570" s="77"/>
      <c r="ECC2570" s="77"/>
      <c r="ECD2570" s="77"/>
      <c r="ECE2570" s="77"/>
      <c r="ECF2570" s="77"/>
      <c r="ECG2570" s="77"/>
      <c r="ECH2570" s="77"/>
      <c r="ECI2570" s="77"/>
      <c r="ECJ2570" s="77"/>
      <c r="ECK2570" s="77"/>
      <c r="ECL2570" s="77"/>
      <c r="ECM2570" s="77"/>
      <c r="ECN2570" s="77"/>
      <c r="ECO2570" s="77"/>
      <c r="ECP2570" s="77"/>
      <c r="ECQ2570" s="77"/>
      <c r="ECR2570" s="77"/>
      <c r="ECS2570" s="77"/>
      <c r="ECT2570" s="77"/>
      <c r="ECU2570" s="77"/>
      <c r="ECV2570" s="77"/>
      <c r="ECW2570" s="77"/>
      <c r="ECX2570" s="77"/>
      <c r="ECY2570" s="77"/>
      <c r="ECZ2570" s="77"/>
      <c r="EDA2570" s="77"/>
      <c r="EDB2570" s="77"/>
      <c r="EDC2570" s="77"/>
      <c r="EDD2570" s="77"/>
      <c r="EDE2570" s="77"/>
      <c r="EDF2570" s="77"/>
      <c r="EDG2570" s="77"/>
      <c r="EDH2570" s="77"/>
      <c r="EDI2570" s="77"/>
      <c r="EDJ2570" s="77"/>
      <c r="EDK2570" s="77"/>
      <c r="EDL2570" s="77"/>
      <c r="EDM2570" s="77"/>
      <c r="EDN2570" s="77"/>
      <c r="EDO2570" s="77"/>
      <c r="EDP2570" s="77"/>
      <c r="EDQ2570" s="77"/>
      <c r="EDR2570" s="77"/>
      <c r="EDS2570" s="77"/>
      <c r="EDT2570" s="77"/>
      <c r="EDU2570" s="77"/>
      <c r="EDV2570" s="77"/>
      <c r="EDW2570" s="77"/>
      <c r="EDX2570" s="77"/>
      <c r="EDY2570" s="77"/>
      <c r="EDZ2570" s="77"/>
      <c r="EEA2570" s="77"/>
      <c r="EEB2570" s="77"/>
      <c r="EEC2570" s="77"/>
      <c r="EED2570" s="77"/>
      <c r="EEE2570" s="77"/>
      <c r="EEF2570" s="77"/>
      <c r="EEG2570" s="77"/>
      <c r="EEH2570" s="77"/>
      <c r="EEI2570" s="77"/>
      <c r="EEJ2570" s="77"/>
      <c r="EEK2570" s="77"/>
      <c r="EEL2570" s="77"/>
      <c r="EEM2570" s="77"/>
      <c r="EEN2570" s="77"/>
      <c r="EEO2570" s="77"/>
      <c r="EEP2570" s="77"/>
      <c r="EEQ2570" s="77"/>
      <c r="EER2570" s="77"/>
      <c r="EES2570" s="77"/>
      <c r="EET2570" s="77"/>
      <c r="EEU2570" s="77"/>
      <c r="EEV2570" s="77"/>
      <c r="EEW2570" s="77"/>
      <c r="EEX2570" s="77"/>
      <c r="EEY2570" s="77"/>
      <c r="EEZ2570" s="77"/>
      <c r="EFA2570" s="77"/>
      <c r="EFB2570" s="77"/>
      <c r="EFC2570" s="77"/>
      <c r="EFD2570" s="77"/>
      <c r="EFE2570" s="77"/>
      <c r="EFF2570" s="77"/>
      <c r="EFG2570" s="77"/>
      <c r="EFH2570" s="77"/>
      <c r="EFI2570" s="77"/>
      <c r="EFJ2570" s="77"/>
      <c r="EFK2570" s="77"/>
      <c r="EFL2570" s="77"/>
      <c r="EFM2570" s="77"/>
      <c r="EFN2570" s="77"/>
      <c r="EFO2570" s="77"/>
      <c r="EFP2570" s="77"/>
      <c r="EFQ2570" s="77"/>
      <c r="EFR2570" s="77"/>
      <c r="EFS2570" s="77"/>
      <c r="EFT2570" s="77"/>
      <c r="EFU2570" s="77"/>
      <c r="EFV2570" s="77"/>
      <c r="EFW2570" s="77"/>
      <c r="EFX2570" s="77"/>
      <c r="EFY2570" s="77"/>
      <c r="EFZ2570" s="77"/>
      <c r="EGA2570" s="77"/>
      <c r="EGB2570" s="77"/>
      <c r="EGC2570" s="77"/>
      <c r="EGD2570" s="77"/>
      <c r="EGE2570" s="77"/>
      <c r="EGF2570" s="77"/>
      <c r="EGG2570" s="77"/>
      <c r="EGH2570" s="77"/>
      <c r="EGI2570" s="77"/>
      <c r="EGJ2570" s="77"/>
      <c r="EGK2570" s="77"/>
      <c r="EGL2570" s="77"/>
      <c r="EGM2570" s="77"/>
      <c r="EGN2570" s="77"/>
      <c r="EGO2570" s="77"/>
      <c r="EGP2570" s="77"/>
      <c r="EGQ2570" s="77"/>
      <c r="EGR2570" s="77"/>
      <c r="EGS2570" s="77"/>
      <c r="EGT2570" s="77"/>
      <c r="EGU2570" s="77"/>
      <c r="EGV2570" s="77"/>
      <c r="EGW2570" s="77"/>
      <c r="EGX2570" s="77"/>
      <c r="EGY2570" s="77"/>
      <c r="EGZ2570" s="77"/>
      <c r="EHA2570" s="77"/>
      <c r="EHB2570" s="77"/>
      <c r="EHC2570" s="77"/>
      <c r="EHD2570" s="77"/>
      <c r="EHE2570" s="77"/>
      <c r="EHF2570" s="77"/>
      <c r="EHG2570" s="77"/>
      <c r="EHH2570" s="77"/>
      <c r="EHI2570" s="77"/>
      <c r="EHJ2570" s="77"/>
      <c r="EHK2570" s="77"/>
      <c r="EHL2570" s="77"/>
      <c r="EHM2570" s="77"/>
      <c r="EHN2570" s="77"/>
      <c r="EHO2570" s="77"/>
      <c r="EHP2570" s="77"/>
      <c r="EHQ2570" s="77"/>
      <c r="EHR2570" s="77"/>
      <c r="EHS2570" s="77"/>
      <c r="EHT2570" s="77"/>
      <c r="EHU2570" s="77"/>
      <c r="EHV2570" s="77"/>
      <c r="EHW2570" s="77"/>
      <c r="EHX2570" s="77"/>
      <c r="EHY2570" s="77"/>
      <c r="EHZ2570" s="77"/>
      <c r="EIA2570" s="77"/>
      <c r="EIB2570" s="77"/>
      <c r="EIC2570" s="77"/>
      <c r="EID2570" s="77"/>
      <c r="EIE2570" s="77"/>
      <c r="EIF2570" s="77"/>
      <c r="EIG2570" s="77"/>
      <c r="EIH2570" s="77"/>
      <c r="EII2570" s="77"/>
      <c r="EIJ2570" s="77"/>
      <c r="EIK2570" s="77"/>
      <c r="EIL2570" s="77"/>
      <c r="EIM2570" s="77"/>
      <c r="EIN2570" s="77"/>
      <c r="EIO2570" s="77"/>
      <c r="EIP2570" s="77"/>
      <c r="EIQ2570" s="77"/>
      <c r="EIR2570" s="77"/>
      <c r="EIS2570" s="77"/>
      <c r="EIT2570" s="77"/>
      <c r="EIU2570" s="77"/>
      <c r="EIV2570" s="77"/>
      <c r="EIW2570" s="77"/>
      <c r="EIX2570" s="77"/>
      <c r="EIY2570" s="77"/>
      <c r="EIZ2570" s="77"/>
      <c r="EJA2570" s="77"/>
      <c r="EJB2570" s="77"/>
      <c r="EJC2570" s="77"/>
      <c r="EJD2570" s="77"/>
      <c r="EJE2570" s="77"/>
      <c r="EJF2570" s="77"/>
      <c r="EJG2570" s="77"/>
      <c r="EJH2570" s="77"/>
      <c r="EJI2570" s="77"/>
      <c r="EJJ2570" s="77"/>
      <c r="EJK2570" s="77"/>
      <c r="EJL2570" s="77"/>
      <c r="EJM2570" s="77"/>
      <c r="EJN2570" s="77"/>
      <c r="EJO2570" s="77"/>
      <c r="EJP2570" s="77"/>
      <c r="EJQ2570" s="77"/>
      <c r="EJR2570" s="77"/>
      <c r="EJS2570" s="77"/>
      <c r="EJT2570" s="77"/>
      <c r="EJU2570" s="77"/>
      <c r="EJV2570" s="77"/>
      <c r="EJW2570" s="77"/>
      <c r="EJX2570" s="77"/>
      <c r="EJY2570" s="77"/>
      <c r="EJZ2570" s="77"/>
      <c r="EKA2570" s="77"/>
      <c r="EKB2570" s="77"/>
      <c r="EKC2570" s="77"/>
      <c r="EKD2570" s="77"/>
      <c r="EKE2570" s="77"/>
      <c r="EKF2570" s="77"/>
      <c r="EKG2570" s="77"/>
      <c r="EKH2570" s="77"/>
      <c r="EKI2570" s="77"/>
      <c r="EKJ2570" s="77"/>
      <c r="EKK2570" s="77"/>
      <c r="EKL2570" s="77"/>
      <c r="EKM2570" s="77"/>
      <c r="EKN2570" s="77"/>
      <c r="EKO2570" s="77"/>
      <c r="EKP2570" s="77"/>
      <c r="EKQ2570" s="77"/>
      <c r="EKR2570" s="77"/>
      <c r="EKS2570" s="77"/>
      <c r="EKT2570" s="77"/>
      <c r="EKU2570" s="77"/>
      <c r="EKV2570" s="77"/>
      <c r="EKW2570" s="77"/>
      <c r="EKX2570" s="77"/>
      <c r="EKY2570" s="77"/>
      <c r="EKZ2570" s="77"/>
      <c r="ELA2570" s="77"/>
      <c r="ELB2570" s="77"/>
      <c r="ELC2570" s="77"/>
      <c r="ELD2570" s="77"/>
      <c r="ELE2570" s="77"/>
      <c r="ELF2570" s="77"/>
      <c r="ELG2570" s="77"/>
      <c r="ELH2570" s="77"/>
      <c r="ELI2570" s="77"/>
      <c r="ELJ2570" s="77"/>
      <c r="ELK2570" s="77"/>
      <c r="ELL2570" s="77"/>
      <c r="ELM2570" s="77"/>
      <c r="ELN2570" s="77"/>
      <c r="ELO2570" s="77"/>
      <c r="ELP2570" s="77"/>
      <c r="ELQ2570" s="77"/>
      <c r="ELR2570" s="77"/>
      <c r="ELS2570" s="77"/>
      <c r="ELT2570" s="77"/>
      <c r="ELU2570" s="77"/>
      <c r="ELV2570" s="77"/>
      <c r="ELW2570" s="77"/>
      <c r="ELX2570" s="77"/>
      <c r="ELY2570" s="77"/>
      <c r="ELZ2570" s="77"/>
      <c r="EMA2570" s="77"/>
      <c r="EMB2570" s="77"/>
      <c r="EMC2570" s="77"/>
      <c r="EMD2570" s="77"/>
      <c r="EME2570" s="77"/>
      <c r="EMF2570" s="77"/>
      <c r="EMG2570" s="77"/>
      <c r="EMH2570" s="77"/>
      <c r="EMI2570" s="77"/>
      <c r="EMJ2570" s="77"/>
      <c r="EMK2570" s="77"/>
      <c r="EML2570" s="77"/>
      <c r="EMM2570" s="77"/>
      <c r="EMN2570" s="77"/>
      <c r="EMO2570" s="77"/>
      <c r="EMP2570" s="77"/>
      <c r="EMQ2570" s="77"/>
      <c r="EMR2570" s="77"/>
      <c r="EMS2570" s="77"/>
      <c r="EMT2570" s="77"/>
      <c r="EMU2570" s="77"/>
      <c r="EMV2570" s="77"/>
      <c r="EMW2570" s="77"/>
      <c r="EMX2570" s="77"/>
      <c r="EMY2570" s="77"/>
      <c r="EMZ2570" s="77"/>
      <c r="ENA2570" s="77"/>
      <c r="ENB2570" s="77"/>
      <c r="ENC2570" s="77"/>
      <c r="END2570" s="77"/>
      <c r="ENE2570" s="77"/>
      <c r="ENF2570" s="77"/>
      <c r="ENG2570" s="77"/>
      <c r="ENH2570" s="77"/>
      <c r="ENI2570" s="77"/>
      <c r="ENJ2570" s="77"/>
      <c r="ENK2570" s="77"/>
      <c r="ENL2570" s="77"/>
      <c r="ENM2570" s="77"/>
      <c r="ENN2570" s="77"/>
      <c r="ENO2570" s="77"/>
      <c r="ENP2570" s="77"/>
      <c r="ENQ2570" s="77"/>
      <c r="ENR2570" s="77"/>
      <c r="ENS2570" s="77"/>
      <c r="ENT2570" s="77"/>
      <c r="ENU2570" s="77"/>
      <c r="ENV2570" s="77"/>
      <c r="ENW2570" s="77"/>
      <c r="ENX2570" s="77"/>
      <c r="ENY2570" s="77"/>
      <c r="ENZ2570" s="77"/>
      <c r="EOA2570" s="77"/>
      <c r="EOB2570" s="77"/>
      <c r="EOC2570" s="77"/>
      <c r="EOD2570" s="77"/>
      <c r="EOE2570" s="77"/>
      <c r="EOF2570" s="77"/>
      <c r="EOG2570" s="77"/>
      <c r="EOH2570" s="77"/>
      <c r="EOI2570" s="77"/>
      <c r="EOJ2570" s="77"/>
      <c r="EOK2570" s="77"/>
      <c r="EOL2570" s="77"/>
      <c r="EOM2570" s="77"/>
      <c r="EON2570" s="77"/>
      <c r="EOO2570" s="77"/>
      <c r="EOP2570" s="77"/>
      <c r="EOQ2570" s="77"/>
      <c r="EOR2570" s="77"/>
      <c r="EOS2570" s="77"/>
      <c r="EOT2570" s="77"/>
      <c r="EOU2570" s="77"/>
      <c r="EOV2570" s="77"/>
      <c r="EOW2570" s="77"/>
      <c r="EOX2570" s="77"/>
      <c r="EOY2570" s="77"/>
      <c r="EOZ2570" s="77"/>
      <c r="EPA2570" s="77"/>
      <c r="EPB2570" s="77"/>
      <c r="EPC2570" s="77"/>
      <c r="EPD2570" s="77"/>
      <c r="EPE2570" s="77"/>
      <c r="EPF2570" s="77"/>
      <c r="EPG2570" s="77"/>
      <c r="EPH2570" s="77"/>
      <c r="EPI2570" s="77"/>
      <c r="EPJ2570" s="77"/>
      <c r="EPK2570" s="77"/>
      <c r="EPL2570" s="77"/>
      <c r="EPM2570" s="77"/>
      <c r="EPN2570" s="77"/>
      <c r="EPO2570" s="77"/>
      <c r="EPP2570" s="77"/>
      <c r="EPQ2570" s="77"/>
      <c r="EPR2570" s="77"/>
      <c r="EPS2570" s="77"/>
      <c r="EPT2570" s="77"/>
      <c r="EPU2570" s="77"/>
      <c r="EPV2570" s="77"/>
      <c r="EPW2570" s="77"/>
      <c r="EPX2570" s="77"/>
      <c r="EPY2570" s="77"/>
      <c r="EPZ2570" s="77"/>
      <c r="EQA2570" s="77"/>
      <c r="EQB2570" s="77"/>
      <c r="EQC2570" s="77"/>
      <c r="EQD2570" s="77"/>
      <c r="EQE2570" s="77"/>
      <c r="EQF2570" s="77"/>
      <c r="EQG2570" s="77"/>
      <c r="EQH2570" s="77"/>
      <c r="EQI2570" s="77"/>
      <c r="EQJ2570" s="77"/>
      <c r="EQK2570" s="77"/>
      <c r="EQL2570" s="77"/>
      <c r="EQM2570" s="77"/>
      <c r="EQN2570" s="77"/>
      <c r="EQO2570" s="77"/>
      <c r="EQP2570" s="77"/>
      <c r="EQQ2570" s="77"/>
      <c r="EQR2570" s="77"/>
      <c r="EQS2570" s="77"/>
      <c r="EQT2570" s="77"/>
      <c r="EQU2570" s="77"/>
      <c r="EQV2570" s="77"/>
      <c r="EQW2570" s="77"/>
      <c r="EQX2570" s="77"/>
      <c r="EQY2570" s="77"/>
      <c r="EQZ2570" s="77"/>
      <c r="ERA2570" s="77"/>
      <c r="ERB2570" s="77"/>
      <c r="ERC2570" s="77"/>
      <c r="ERD2570" s="77"/>
      <c r="ERE2570" s="77"/>
      <c r="ERF2570" s="77"/>
      <c r="ERG2570" s="77"/>
      <c r="ERH2570" s="77"/>
      <c r="ERI2570" s="77"/>
      <c r="ERJ2570" s="77"/>
      <c r="ERK2570" s="77"/>
      <c r="ERL2570" s="77"/>
      <c r="ERM2570" s="77"/>
      <c r="ERN2570" s="77"/>
      <c r="ERO2570" s="77"/>
      <c r="ERP2570" s="77"/>
      <c r="ERQ2570" s="77"/>
      <c r="ERR2570" s="77"/>
      <c r="ERS2570" s="77"/>
      <c r="ERT2570" s="77"/>
      <c r="ERU2570" s="77"/>
      <c r="ERV2570" s="77"/>
      <c r="ERW2570" s="77"/>
      <c r="ERX2570" s="77"/>
      <c r="ERY2570" s="77"/>
      <c r="ERZ2570" s="77"/>
      <c r="ESA2570" s="77"/>
      <c r="ESB2570" s="77"/>
      <c r="ESC2570" s="77"/>
      <c r="ESD2570" s="77"/>
      <c r="ESE2570" s="77"/>
      <c r="ESF2570" s="77"/>
      <c r="ESG2570" s="77"/>
      <c r="ESH2570" s="77"/>
      <c r="ESI2570" s="77"/>
      <c r="ESJ2570" s="77"/>
      <c r="ESK2570" s="77"/>
      <c r="ESL2570" s="77"/>
      <c r="ESM2570" s="77"/>
      <c r="ESN2570" s="77"/>
      <c r="ESO2570" s="77"/>
      <c r="ESP2570" s="77"/>
      <c r="ESQ2570" s="77"/>
      <c r="ESR2570" s="77"/>
      <c r="ESS2570" s="77"/>
      <c r="EST2570" s="77"/>
      <c r="ESU2570" s="77"/>
      <c r="ESV2570" s="77"/>
      <c r="ESW2570" s="77"/>
      <c r="ESX2570" s="77"/>
      <c r="ESY2570" s="77"/>
      <c r="ESZ2570" s="77"/>
      <c r="ETA2570" s="77"/>
      <c r="ETB2570" s="77"/>
      <c r="ETC2570" s="77"/>
      <c r="ETD2570" s="77"/>
      <c r="ETE2570" s="77"/>
      <c r="ETF2570" s="77"/>
      <c r="ETG2570" s="77"/>
      <c r="ETH2570" s="77"/>
      <c r="ETI2570" s="77"/>
      <c r="ETJ2570" s="77"/>
      <c r="ETK2570" s="77"/>
      <c r="ETL2570" s="77"/>
      <c r="ETM2570" s="77"/>
      <c r="ETN2570" s="77"/>
      <c r="ETO2570" s="77"/>
      <c r="ETP2570" s="77"/>
      <c r="ETQ2570" s="77"/>
      <c r="ETR2570" s="77"/>
      <c r="ETS2570" s="77"/>
      <c r="ETT2570" s="77"/>
      <c r="ETU2570" s="77"/>
      <c r="ETV2570" s="77"/>
      <c r="ETW2570" s="77"/>
      <c r="ETX2570" s="77"/>
      <c r="ETY2570" s="77"/>
      <c r="ETZ2570" s="77"/>
      <c r="EUA2570" s="77"/>
      <c r="EUB2570" s="77"/>
      <c r="EUC2570" s="77"/>
      <c r="EUD2570" s="77"/>
      <c r="EUE2570" s="77"/>
      <c r="EUF2570" s="77"/>
      <c r="EUG2570" s="77"/>
      <c r="EUH2570" s="77"/>
      <c r="EUI2570" s="77"/>
      <c r="EUJ2570" s="77"/>
      <c r="EUK2570" s="77"/>
      <c r="EUL2570" s="77"/>
      <c r="EUM2570" s="77"/>
      <c r="EUN2570" s="77"/>
      <c r="EUO2570" s="77"/>
      <c r="EUP2570" s="77"/>
      <c r="EUQ2570" s="77"/>
      <c r="EUR2570" s="77"/>
      <c r="EUS2570" s="77"/>
      <c r="EUT2570" s="77"/>
      <c r="EUU2570" s="77"/>
      <c r="EUV2570" s="77"/>
      <c r="EUW2570" s="77"/>
      <c r="EUX2570" s="77"/>
      <c r="EUY2570" s="77"/>
      <c r="EUZ2570" s="77"/>
      <c r="EVA2570" s="77"/>
      <c r="EVB2570" s="77"/>
      <c r="EVC2570" s="77"/>
      <c r="EVD2570" s="77"/>
      <c r="EVE2570" s="77"/>
      <c r="EVF2570" s="77"/>
      <c r="EVG2570" s="77"/>
      <c r="EVH2570" s="77"/>
      <c r="EVI2570" s="77"/>
      <c r="EVJ2570" s="77"/>
      <c r="EVK2570" s="77"/>
      <c r="EVL2570" s="77"/>
      <c r="EVM2570" s="77"/>
      <c r="EVN2570" s="77"/>
      <c r="EVO2570" s="77"/>
      <c r="EVP2570" s="77"/>
      <c r="EVQ2570" s="77"/>
      <c r="EVR2570" s="77"/>
      <c r="EVS2570" s="77"/>
      <c r="EVT2570" s="77"/>
      <c r="EVU2570" s="77"/>
      <c r="EVV2570" s="77"/>
      <c r="EVW2570" s="77"/>
      <c r="EVX2570" s="77"/>
      <c r="EVY2570" s="77"/>
      <c r="EVZ2570" s="77"/>
      <c r="EWA2570" s="77"/>
      <c r="EWB2570" s="77"/>
      <c r="EWC2570" s="77"/>
      <c r="EWD2570" s="77"/>
      <c r="EWE2570" s="77"/>
      <c r="EWF2570" s="77"/>
      <c r="EWG2570" s="77"/>
      <c r="EWH2570" s="77"/>
      <c r="EWI2570" s="77"/>
      <c r="EWJ2570" s="77"/>
      <c r="EWK2570" s="77"/>
      <c r="EWL2570" s="77"/>
      <c r="EWM2570" s="77"/>
      <c r="EWN2570" s="77"/>
      <c r="EWO2570" s="77"/>
      <c r="EWP2570" s="77"/>
      <c r="EWQ2570" s="77"/>
      <c r="EWR2570" s="77"/>
      <c r="EWS2570" s="77"/>
      <c r="EWT2570" s="77"/>
      <c r="EWU2570" s="77"/>
      <c r="EWV2570" s="77"/>
      <c r="EWW2570" s="77"/>
      <c r="EWX2570" s="77"/>
      <c r="EWY2570" s="77"/>
      <c r="EWZ2570" s="77"/>
      <c r="EXA2570" s="77"/>
      <c r="EXB2570" s="77"/>
      <c r="EXC2570" s="77"/>
      <c r="EXD2570" s="77"/>
      <c r="EXE2570" s="77"/>
      <c r="EXF2570" s="77"/>
      <c r="EXG2570" s="77"/>
      <c r="EXH2570" s="77"/>
      <c r="EXI2570" s="77"/>
      <c r="EXJ2570" s="77"/>
      <c r="EXK2570" s="77"/>
      <c r="EXL2570" s="77"/>
      <c r="EXM2570" s="77"/>
      <c r="EXN2570" s="77"/>
      <c r="EXO2570" s="77"/>
      <c r="EXP2570" s="77"/>
      <c r="EXQ2570" s="77"/>
      <c r="EXR2570" s="77"/>
      <c r="EXS2570" s="77"/>
      <c r="EXT2570" s="77"/>
      <c r="EXU2570" s="77"/>
      <c r="EXV2570" s="77"/>
      <c r="EXW2570" s="77"/>
      <c r="EXX2570" s="77"/>
      <c r="EXY2570" s="77"/>
      <c r="EXZ2570" s="77"/>
      <c r="EYA2570" s="77"/>
      <c r="EYB2570" s="77"/>
      <c r="EYC2570" s="77"/>
      <c r="EYD2570" s="77"/>
      <c r="EYE2570" s="77"/>
      <c r="EYF2570" s="77"/>
      <c r="EYG2570" s="77"/>
      <c r="EYH2570" s="77"/>
      <c r="EYI2570" s="77"/>
      <c r="EYJ2570" s="77"/>
      <c r="EYK2570" s="77"/>
      <c r="EYL2570" s="77"/>
      <c r="EYM2570" s="77"/>
      <c r="EYN2570" s="77"/>
      <c r="EYO2570" s="77"/>
      <c r="EYP2570" s="77"/>
      <c r="EYQ2570" s="77"/>
      <c r="EYR2570" s="77"/>
      <c r="EYS2570" s="77"/>
      <c r="EYT2570" s="77"/>
      <c r="EYU2570" s="77"/>
      <c r="EYV2570" s="77"/>
      <c r="EYW2570" s="77"/>
      <c r="EYX2570" s="77"/>
      <c r="EYY2570" s="77"/>
      <c r="EYZ2570" s="77"/>
      <c r="EZA2570" s="77"/>
      <c r="EZB2570" s="77"/>
      <c r="EZC2570" s="77"/>
      <c r="EZD2570" s="77"/>
      <c r="EZE2570" s="77"/>
      <c r="EZF2570" s="77"/>
      <c r="EZG2570" s="77"/>
      <c r="EZH2570" s="77"/>
      <c r="EZI2570" s="77"/>
      <c r="EZJ2570" s="77"/>
      <c r="EZK2570" s="77"/>
      <c r="EZL2570" s="77"/>
      <c r="EZM2570" s="77"/>
      <c r="EZN2570" s="77"/>
      <c r="EZO2570" s="77"/>
      <c r="EZP2570" s="77"/>
      <c r="EZQ2570" s="77"/>
      <c r="EZR2570" s="77"/>
      <c r="EZS2570" s="77"/>
      <c r="EZT2570" s="77"/>
      <c r="EZU2570" s="77"/>
      <c r="EZV2570" s="77"/>
      <c r="EZW2570" s="77"/>
      <c r="EZX2570" s="77"/>
      <c r="EZY2570" s="77"/>
      <c r="EZZ2570" s="77"/>
      <c r="FAA2570" s="77"/>
      <c r="FAB2570" s="77"/>
      <c r="FAC2570" s="77"/>
      <c r="FAD2570" s="77"/>
      <c r="FAE2570" s="77"/>
      <c r="FAF2570" s="77"/>
      <c r="FAG2570" s="77"/>
      <c r="FAH2570" s="77"/>
      <c r="FAI2570" s="77"/>
      <c r="FAJ2570" s="77"/>
      <c r="FAK2570" s="77"/>
      <c r="FAL2570" s="77"/>
      <c r="FAM2570" s="77"/>
      <c r="FAN2570" s="77"/>
      <c r="FAO2570" s="77"/>
      <c r="FAP2570" s="77"/>
      <c r="FAQ2570" s="77"/>
      <c r="FAR2570" s="77"/>
      <c r="FAS2570" s="77"/>
      <c r="FAT2570" s="77"/>
      <c r="FAU2570" s="77"/>
      <c r="FAV2570" s="77"/>
      <c r="FAW2570" s="77"/>
      <c r="FAX2570" s="77"/>
      <c r="FAY2570" s="77"/>
      <c r="FAZ2570" s="77"/>
      <c r="FBA2570" s="77"/>
      <c r="FBB2570" s="77"/>
      <c r="FBC2570" s="77"/>
      <c r="FBD2570" s="77"/>
      <c r="FBE2570" s="77"/>
      <c r="FBF2570" s="77"/>
      <c r="FBG2570" s="77"/>
      <c r="FBH2570" s="77"/>
      <c r="FBI2570" s="77"/>
      <c r="FBJ2570" s="77"/>
      <c r="FBK2570" s="77"/>
      <c r="FBL2570" s="77"/>
      <c r="FBM2570" s="77"/>
      <c r="FBN2570" s="77"/>
      <c r="FBO2570" s="77"/>
      <c r="FBP2570" s="77"/>
      <c r="FBQ2570" s="77"/>
      <c r="FBR2570" s="77"/>
      <c r="FBS2570" s="77"/>
      <c r="FBT2570" s="77"/>
      <c r="FBU2570" s="77"/>
      <c r="FBV2570" s="77"/>
      <c r="FBW2570" s="77"/>
      <c r="FBX2570" s="77"/>
      <c r="FBY2570" s="77"/>
      <c r="FBZ2570" s="77"/>
      <c r="FCA2570" s="77"/>
      <c r="FCB2570" s="77"/>
      <c r="FCC2570" s="77"/>
      <c r="FCD2570" s="77"/>
      <c r="FCE2570" s="77"/>
      <c r="FCF2570" s="77"/>
      <c r="FCG2570" s="77"/>
      <c r="FCH2570" s="77"/>
      <c r="FCI2570" s="77"/>
      <c r="FCJ2570" s="77"/>
      <c r="FCK2570" s="77"/>
      <c r="FCL2570" s="77"/>
      <c r="FCM2570" s="77"/>
      <c r="FCN2570" s="77"/>
      <c r="FCO2570" s="77"/>
      <c r="FCP2570" s="77"/>
      <c r="FCQ2570" s="77"/>
      <c r="FCR2570" s="77"/>
      <c r="FCS2570" s="77"/>
      <c r="FCT2570" s="77"/>
      <c r="FCU2570" s="77"/>
      <c r="FCV2570" s="77"/>
      <c r="FCW2570" s="77"/>
      <c r="FCX2570" s="77"/>
      <c r="FCY2570" s="77"/>
      <c r="FCZ2570" s="77"/>
      <c r="FDA2570" s="77"/>
      <c r="FDB2570" s="77"/>
      <c r="FDC2570" s="77"/>
      <c r="FDD2570" s="77"/>
      <c r="FDE2570" s="77"/>
      <c r="FDF2570" s="77"/>
      <c r="FDG2570" s="77"/>
      <c r="FDH2570" s="77"/>
      <c r="FDI2570" s="77"/>
      <c r="FDJ2570" s="77"/>
      <c r="FDK2570" s="77"/>
      <c r="FDL2570" s="77"/>
      <c r="FDM2570" s="77"/>
      <c r="FDN2570" s="77"/>
      <c r="FDO2570" s="77"/>
      <c r="FDP2570" s="77"/>
      <c r="FDQ2570" s="77"/>
      <c r="FDR2570" s="77"/>
      <c r="FDS2570" s="77"/>
      <c r="FDT2570" s="77"/>
      <c r="FDU2570" s="77"/>
      <c r="FDV2570" s="77"/>
      <c r="FDW2570" s="77"/>
      <c r="FDX2570" s="77"/>
      <c r="FDY2570" s="77"/>
      <c r="FDZ2570" s="77"/>
      <c r="FEA2570" s="77"/>
      <c r="FEB2570" s="77"/>
      <c r="FEC2570" s="77"/>
      <c r="FED2570" s="77"/>
      <c r="FEE2570" s="77"/>
      <c r="FEF2570" s="77"/>
      <c r="FEG2570" s="77"/>
      <c r="FEH2570" s="77"/>
      <c r="FEI2570" s="77"/>
      <c r="FEJ2570" s="77"/>
      <c r="FEK2570" s="77"/>
      <c r="FEL2570" s="77"/>
      <c r="FEM2570" s="77"/>
      <c r="FEN2570" s="77"/>
      <c r="FEO2570" s="77"/>
      <c r="FEP2570" s="77"/>
      <c r="FEQ2570" s="77"/>
      <c r="FER2570" s="77"/>
      <c r="FES2570" s="77"/>
      <c r="FET2570" s="77"/>
      <c r="FEU2570" s="77"/>
      <c r="FEV2570" s="77"/>
      <c r="FEW2570" s="77"/>
      <c r="FEX2570" s="77"/>
      <c r="FEY2570" s="77"/>
      <c r="FEZ2570" s="77"/>
      <c r="FFA2570" s="77"/>
      <c r="FFB2570" s="77"/>
      <c r="FFC2570" s="77"/>
      <c r="FFD2570" s="77"/>
      <c r="FFE2570" s="77"/>
      <c r="FFF2570" s="77"/>
      <c r="FFG2570" s="77"/>
      <c r="FFH2570" s="77"/>
      <c r="FFI2570" s="77"/>
      <c r="FFJ2570" s="77"/>
      <c r="FFK2570" s="77"/>
      <c r="FFL2570" s="77"/>
      <c r="FFM2570" s="77"/>
      <c r="FFN2570" s="77"/>
      <c r="FFO2570" s="77"/>
      <c r="FFP2570" s="77"/>
      <c r="FFQ2570" s="77"/>
      <c r="FFR2570" s="77"/>
      <c r="FFS2570" s="77"/>
      <c r="FFT2570" s="77"/>
      <c r="FFU2570" s="77"/>
      <c r="FFV2570" s="77"/>
      <c r="FFW2570" s="77"/>
      <c r="FFX2570" s="77"/>
      <c r="FFY2570" s="77"/>
      <c r="FFZ2570" s="77"/>
      <c r="FGA2570" s="77"/>
      <c r="FGB2570" s="77"/>
      <c r="FGC2570" s="77"/>
      <c r="FGD2570" s="77"/>
      <c r="FGE2570" s="77"/>
      <c r="FGF2570" s="77"/>
      <c r="FGG2570" s="77"/>
      <c r="FGH2570" s="77"/>
      <c r="FGI2570" s="77"/>
      <c r="FGJ2570" s="77"/>
      <c r="FGK2570" s="77"/>
      <c r="FGL2570" s="77"/>
      <c r="FGM2570" s="77"/>
      <c r="FGN2570" s="77"/>
      <c r="FGO2570" s="77"/>
      <c r="FGP2570" s="77"/>
      <c r="FGQ2570" s="77"/>
      <c r="FGR2570" s="77"/>
      <c r="FGS2570" s="77"/>
      <c r="FGT2570" s="77"/>
      <c r="FGU2570" s="77"/>
      <c r="FGV2570" s="77"/>
      <c r="FGW2570" s="77"/>
      <c r="FGX2570" s="77"/>
      <c r="FGY2570" s="77"/>
      <c r="FGZ2570" s="77"/>
      <c r="FHA2570" s="77"/>
      <c r="FHB2570" s="77"/>
      <c r="FHC2570" s="77"/>
      <c r="FHD2570" s="77"/>
      <c r="FHE2570" s="77"/>
      <c r="FHF2570" s="77"/>
      <c r="FHG2570" s="77"/>
      <c r="FHH2570" s="77"/>
      <c r="FHI2570" s="77"/>
      <c r="FHJ2570" s="77"/>
      <c r="FHK2570" s="77"/>
      <c r="FHL2570" s="77"/>
      <c r="FHM2570" s="77"/>
      <c r="FHN2570" s="77"/>
      <c r="FHO2570" s="77"/>
      <c r="FHP2570" s="77"/>
      <c r="FHQ2570" s="77"/>
      <c r="FHR2570" s="77"/>
      <c r="FHS2570" s="77"/>
      <c r="FHT2570" s="77"/>
      <c r="FHU2570" s="77"/>
      <c r="FHV2570" s="77"/>
      <c r="FHW2570" s="77"/>
      <c r="FHX2570" s="77"/>
      <c r="FHY2570" s="77"/>
      <c r="FHZ2570" s="77"/>
      <c r="FIA2570" s="77"/>
      <c r="FIB2570" s="77"/>
      <c r="FIC2570" s="77"/>
      <c r="FID2570" s="77"/>
      <c r="FIE2570" s="77"/>
      <c r="FIF2570" s="77"/>
      <c r="FIG2570" s="77"/>
      <c r="FIH2570" s="77"/>
      <c r="FII2570" s="77"/>
      <c r="FIJ2570" s="77"/>
      <c r="FIK2570" s="77"/>
      <c r="FIL2570" s="77"/>
      <c r="FIM2570" s="77"/>
      <c r="FIN2570" s="77"/>
      <c r="FIO2570" s="77"/>
      <c r="FIP2570" s="77"/>
      <c r="FIQ2570" s="77"/>
      <c r="FIR2570" s="77"/>
      <c r="FIS2570" s="77"/>
      <c r="FIT2570" s="77"/>
      <c r="FIU2570" s="77"/>
      <c r="FIV2570" s="77"/>
      <c r="FIW2570" s="77"/>
      <c r="FIX2570" s="77"/>
      <c r="FIY2570" s="77"/>
      <c r="FIZ2570" s="77"/>
      <c r="FJA2570" s="77"/>
      <c r="FJB2570" s="77"/>
      <c r="FJC2570" s="77"/>
      <c r="FJD2570" s="77"/>
      <c r="FJE2570" s="77"/>
      <c r="FJF2570" s="77"/>
      <c r="FJG2570" s="77"/>
      <c r="FJH2570" s="77"/>
      <c r="FJI2570" s="77"/>
      <c r="FJJ2570" s="77"/>
      <c r="FJK2570" s="77"/>
      <c r="FJL2570" s="77"/>
      <c r="FJM2570" s="77"/>
      <c r="FJN2570" s="77"/>
      <c r="FJO2570" s="77"/>
      <c r="FJP2570" s="77"/>
      <c r="FJQ2570" s="77"/>
      <c r="FJR2570" s="77"/>
      <c r="FJS2570" s="77"/>
      <c r="FJT2570" s="77"/>
      <c r="FJU2570" s="77"/>
      <c r="FJV2570" s="77"/>
      <c r="FJW2570" s="77"/>
      <c r="FJX2570" s="77"/>
      <c r="FJY2570" s="77"/>
      <c r="FJZ2570" s="77"/>
      <c r="FKA2570" s="77"/>
      <c r="FKB2570" s="77"/>
      <c r="FKC2570" s="77"/>
      <c r="FKD2570" s="77"/>
      <c r="FKE2570" s="77"/>
      <c r="FKF2570" s="77"/>
      <c r="FKG2570" s="77"/>
      <c r="FKH2570" s="77"/>
      <c r="FKI2570" s="77"/>
      <c r="FKJ2570" s="77"/>
      <c r="FKK2570" s="77"/>
      <c r="FKL2570" s="77"/>
      <c r="FKM2570" s="77"/>
      <c r="FKN2570" s="77"/>
      <c r="FKO2570" s="77"/>
      <c r="FKP2570" s="77"/>
      <c r="FKQ2570" s="77"/>
      <c r="FKR2570" s="77"/>
      <c r="FKS2570" s="77"/>
      <c r="FKT2570" s="77"/>
      <c r="FKU2570" s="77"/>
      <c r="FKV2570" s="77"/>
      <c r="FKW2570" s="77"/>
      <c r="FKX2570" s="77"/>
      <c r="FKY2570" s="77"/>
      <c r="FKZ2570" s="77"/>
      <c r="FLA2570" s="77"/>
      <c r="FLB2570" s="77"/>
      <c r="FLC2570" s="77"/>
      <c r="FLD2570" s="77"/>
      <c r="FLE2570" s="77"/>
      <c r="FLF2570" s="77"/>
      <c r="FLG2570" s="77"/>
      <c r="FLH2570" s="77"/>
      <c r="FLI2570" s="77"/>
      <c r="FLJ2570" s="77"/>
      <c r="FLK2570" s="77"/>
      <c r="FLL2570" s="77"/>
      <c r="FLM2570" s="77"/>
      <c r="FLN2570" s="77"/>
      <c r="FLO2570" s="77"/>
      <c r="FLP2570" s="77"/>
      <c r="FLQ2570" s="77"/>
      <c r="FLR2570" s="77"/>
      <c r="FLS2570" s="77"/>
      <c r="FLT2570" s="77"/>
      <c r="FLU2570" s="77"/>
      <c r="FLV2570" s="77"/>
      <c r="FLW2570" s="77"/>
      <c r="FLX2570" s="77"/>
      <c r="FLY2570" s="77"/>
      <c r="FLZ2570" s="77"/>
      <c r="FMA2570" s="77"/>
      <c r="FMB2570" s="77"/>
      <c r="FMC2570" s="77"/>
      <c r="FMD2570" s="77"/>
      <c r="FME2570" s="77"/>
      <c r="FMF2570" s="77"/>
      <c r="FMG2570" s="77"/>
      <c r="FMH2570" s="77"/>
      <c r="FMI2570" s="77"/>
      <c r="FMJ2570" s="77"/>
      <c r="FMK2570" s="77"/>
      <c r="FML2570" s="77"/>
      <c r="FMM2570" s="77"/>
      <c r="FMN2570" s="77"/>
      <c r="FMO2570" s="77"/>
      <c r="FMP2570" s="77"/>
      <c r="FMQ2570" s="77"/>
      <c r="FMR2570" s="77"/>
      <c r="FMS2570" s="77"/>
      <c r="FMT2570" s="77"/>
      <c r="FMU2570" s="77"/>
      <c r="FMV2570" s="77"/>
      <c r="FMW2570" s="77"/>
      <c r="FMX2570" s="77"/>
      <c r="FMY2570" s="77"/>
      <c r="FMZ2570" s="77"/>
      <c r="FNA2570" s="77"/>
      <c r="FNB2570" s="77"/>
      <c r="FNC2570" s="77"/>
      <c r="FND2570" s="77"/>
      <c r="FNE2570" s="77"/>
      <c r="FNF2570" s="77"/>
      <c r="FNG2570" s="77"/>
      <c r="FNH2570" s="77"/>
      <c r="FNI2570" s="77"/>
      <c r="FNJ2570" s="77"/>
      <c r="FNK2570" s="77"/>
      <c r="FNL2570" s="77"/>
      <c r="FNM2570" s="77"/>
      <c r="FNN2570" s="77"/>
      <c r="FNO2570" s="77"/>
      <c r="FNP2570" s="77"/>
      <c r="FNQ2570" s="77"/>
      <c r="FNR2570" s="77"/>
      <c r="FNS2570" s="77"/>
      <c r="FNT2570" s="77"/>
      <c r="FNU2570" s="77"/>
      <c r="FNV2570" s="77"/>
      <c r="FNW2570" s="77"/>
      <c r="FNX2570" s="77"/>
      <c r="FNY2570" s="77"/>
      <c r="FNZ2570" s="77"/>
      <c r="FOA2570" s="77"/>
      <c r="FOB2570" s="77"/>
      <c r="FOC2570" s="77"/>
      <c r="FOD2570" s="77"/>
      <c r="FOE2570" s="77"/>
      <c r="FOF2570" s="77"/>
      <c r="FOG2570" s="77"/>
      <c r="FOH2570" s="77"/>
      <c r="FOI2570" s="77"/>
      <c r="FOJ2570" s="77"/>
      <c r="FOK2570" s="77"/>
      <c r="FOL2570" s="77"/>
      <c r="FOM2570" s="77"/>
      <c r="FON2570" s="77"/>
      <c r="FOO2570" s="77"/>
      <c r="FOP2570" s="77"/>
      <c r="FOQ2570" s="77"/>
      <c r="FOR2570" s="77"/>
      <c r="FOS2570" s="77"/>
      <c r="FOT2570" s="77"/>
      <c r="FOU2570" s="77"/>
      <c r="FOV2570" s="77"/>
      <c r="FOW2570" s="77"/>
      <c r="FOX2570" s="77"/>
      <c r="FOY2570" s="77"/>
      <c r="FOZ2570" s="77"/>
      <c r="FPA2570" s="77"/>
      <c r="FPB2570" s="77"/>
      <c r="FPC2570" s="77"/>
      <c r="FPD2570" s="77"/>
      <c r="FPE2570" s="77"/>
      <c r="FPF2570" s="77"/>
      <c r="FPG2570" s="77"/>
      <c r="FPH2570" s="77"/>
      <c r="FPI2570" s="77"/>
      <c r="FPJ2570" s="77"/>
      <c r="FPK2570" s="77"/>
      <c r="FPL2570" s="77"/>
      <c r="FPM2570" s="77"/>
      <c r="FPN2570" s="77"/>
      <c r="FPO2570" s="77"/>
      <c r="FPP2570" s="77"/>
      <c r="FPQ2570" s="77"/>
      <c r="FPR2570" s="77"/>
      <c r="FPS2570" s="77"/>
      <c r="FPT2570" s="77"/>
      <c r="FPU2570" s="77"/>
      <c r="FPV2570" s="77"/>
      <c r="FPW2570" s="77"/>
      <c r="FPX2570" s="77"/>
      <c r="FPY2570" s="77"/>
      <c r="FPZ2570" s="77"/>
      <c r="FQA2570" s="77"/>
      <c r="FQB2570" s="77"/>
      <c r="FQC2570" s="77"/>
      <c r="FQD2570" s="77"/>
      <c r="FQE2570" s="77"/>
      <c r="FQF2570" s="77"/>
      <c r="FQG2570" s="77"/>
      <c r="FQH2570" s="77"/>
      <c r="FQI2570" s="77"/>
      <c r="FQJ2570" s="77"/>
      <c r="FQK2570" s="77"/>
      <c r="FQL2570" s="77"/>
      <c r="FQM2570" s="77"/>
      <c r="FQN2570" s="77"/>
      <c r="FQO2570" s="77"/>
      <c r="FQP2570" s="77"/>
      <c r="FQQ2570" s="77"/>
      <c r="FQR2570" s="77"/>
      <c r="FQS2570" s="77"/>
      <c r="FQT2570" s="77"/>
      <c r="FQU2570" s="77"/>
      <c r="FQV2570" s="77"/>
      <c r="FQW2570" s="77"/>
      <c r="FQX2570" s="77"/>
      <c r="FQY2570" s="77"/>
      <c r="FQZ2570" s="77"/>
      <c r="FRA2570" s="77"/>
      <c r="FRB2570" s="77"/>
      <c r="FRC2570" s="77"/>
      <c r="FRD2570" s="77"/>
      <c r="FRE2570" s="77"/>
      <c r="FRF2570" s="77"/>
      <c r="FRG2570" s="77"/>
      <c r="FRH2570" s="77"/>
      <c r="FRI2570" s="77"/>
      <c r="FRJ2570" s="77"/>
      <c r="FRK2570" s="77"/>
      <c r="FRL2570" s="77"/>
      <c r="FRM2570" s="77"/>
      <c r="FRN2570" s="77"/>
      <c r="FRO2570" s="77"/>
      <c r="FRP2570" s="77"/>
      <c r="FRQ2570" s="77"/>
      <c r="FRR2570" s="77"/>
      <c r="FRS2570" s="77"/>
      <c r="FRT2570" s="77"/>
      <c r="FRU2570" s="77"/>
      <c r="FRV2570" s="77"/>
      <c r="FRW2570" s="77"/>
      <c r="FRX2570" s="77"/>
      <c r="FRY2570" s="77"/>
      <c r="FRZ2570" s="77"/>
      <c r="FSA2570" s="77"/>
      <c r="FSB2570" s="77"/>
      <c r="FSC2570" s="77"/>
      <c r="FSD2570" s="77"/>
      <c r="FSE2570" s="77"/>
      <c r="FSF2570" s="77"/>
      <c r="FSG2570" s="77"/>
      <c r="FSH2570" s="77"/>
      <c r="FSI2570" s="77"/>
      <c r="FSJ2570" s="77"/>
      <c r="FSK2570" s="77"/>
      <c r="FSL2570" s="77"/>
      <c r="FSM2570" s="77"/>
      <c r="FSN2570" s="77"/>
      <c r="FSO2570" s="77"/>
      <c r="FSP2570" s="77"/>
      <c r="FSQ2570" s="77"/>
      <c r="FSR2570" s="77"/>
      <c r="FSS2570" s="77"/>
      <c r="FST2570" s="77"/>
      <c r="FSU2570" s="77"/>
      <c r="FSV2570" s="77"/>
      <c r="FSW2570" s="77"/>
      <c r="FSX2570" s="77"/>
      <c r="FSY2570" s="77"/>
      <c r="FSZ2570" s="77"/>
      <c r="FTA2570" s="77"/>
      <c r="FTB2570" s="77"/>
      <c r="FTC2570" s="77"/>
      <c r="FTD2570" s="77"/>
      <c r="FTE2570" s="77"/>
      <c r="FTF2570" s="77"/>
      <c r="FTG2570" s="77"/>
      <c r="FTH2570" s="77"/>
      <c r="FTI2570" s="77"/>
      <c r="FTJ2570" s="77"/>
      <c r="FTK2570" s="77"/>
      <c r="FTL2570" s="77"/>
      <c r="FTM2570" s="77"/>
      <c r="FTN2570" s="77"/>
      <c r="FTO2570" s="77"/>
      <c r="FTP2570" s="77"/>
      <c r="FTQ2570" s="77"/>
      <c r="FTR2570" s="77"/>
      <c r="FTS2570" s="77"/>
      <c r="FTT2570" s="77"/>
      <c r="FTU2570" s="77"/>
      <c r="FTV2570" s="77"/>
      <c r="FTW2570" s="77"/>
      <c r="FTX2570" s="77"/>
      <c r="FTY2570" s="77"/>
      <c r="FTZ2570" s="77"/>
      <c r="FUA2570" s="77"/>
      <c r="FUB2570" s="77"/>
      <c r="FUC2570" s="77"/>
      <c r="FUD2570" s="77"/>
      <c r="FUE2570" s="77"/>
      <c r="FUF2570" s="77"/>
      <c r="FUG2570" s="77"/>
      <c r="FUH2570" s="77"/>
      <c r="FUI2570" s="77"/>
      <c r="FUJ2570" s="77"/>
      <c r="FUK2570" s="77"/>
      <c r="FUL2570" s="77"/>
      <c r="FUM2570" s="77"/>
      <c r="FUN2570" s="77"/>
      <c r="FUO2570" s="77"/>
      <c r="FUP2570" s="77"/>
      <c r="FUQ2570" s="77"/>
      <c r="FUR2570" s="77"/>
      <c r="FUS2570" s="77"/>
      <c r="FUT2570" s="77"/>
      <c r="FUU2570" s="77"/>
      <c r="FUV2570" s="77"/>
      <c r="FUW2570" s="77"/>
      <c r="FUX2570" s="77"/>
      <c r="FUY2570" s="77"/>
      <c r="FUZ2570" s="77"/>
      <c r="FVA2570" s="77"/>
      <c r="FVB2570" s="77"/>
      <c r="FVC2570" s="77"/>
      <c r="FVD2570" s="77"/>
      <c r="FVE2570" s="77"/>
      <c r="FVF2570" s="77"/>
      <c r="FVG2570" s="77"/>
      <c r="FVH2570" s="77"/>
      <c r="FVI2570" s="77"/>
      <c r="FVJ2570" s="77"/>
      <c r="FVK2570" s="77"/>
      <c r="FVL2570" s="77"/>
      <c r="FVM2570" s="77"/>
      <c r="FVN2570" s="77"/>
      <c r="FVO2570" s="77"/>
      <c r="FVP2570" s="77"/>
      <c r="FVQ2570" s="77"/>
      <c r="FVR2570" s="77"/>
      <c r="FVS2570" s="77"/>
      <c r="FVT2570" s="77"/>
      <c r="FVU2570" s="77"/>
      <c r="FVV2570" s="77"/>
      <c r="FVW2570" s="77"/>
      <c r="FVX2570" s="77"/>
      <c r="FVY2570" s="77"/>
      <c r="FVZ2570" s="77"/>
      <c r="FWA2570" s="77"/>
      <c r="FWB2570" s="77"/>
      <c r="FWC2570" s="77"/>
      <c r="FWD2570" s="77"/>
      <c r="FWE2570" s="77"/>
      <c r="FWF2570" s="77"/>
      <c r="FWG2570" s="77"/>
      <c r="FWH2570" s="77"/>
      <c r="FWI2570" s="77"/>
      <c r="FWJ2570" s="77"/>
      <c r="FWK2570" s="77"/>
      <c r="FWL2570" s="77"/>
      <c r="FWM2570" s="77"/>
      <c r="FWN2570" s="77"/>
      <c r="FWO2570" s="77"/>
      <c r="FWP2570" s="77"/>
      <c r="FWQ2570" s="77"/>
      <c r="FWR2570" s="77"/>
      <c r="FWS2570" s="77"/>
      <c r="FWT2570" s="77"/>
      <c r="FWU2570" s="77"/>
      <c r="FWV2570" s="77"/>
      <c r="FWW2570" s="77"/>
      <c r="FWX2570" s="77"/>
      <c r="FWY2570" s="77"/>
      <c r="FWZ2570" s="77"/>
      <c r="FXA2570" s="77"/>
      <c r="FXB2570" s="77"/>
      <c r="FXC2570" s="77"/>
      <c r="FXD2570" s="77"/>
      <c r="FXE2570" s="77"/>
      <c r="FXF2570" s="77"/>
      <c r="FXG2570" s="77"/>
      <c r="FXH2570" s="77"/>
      <c r="FXI2570" s="77"/>
      <c r="FXJ2570" s="77"/>
      <c r="FXK2570" s="77"/>
      <c r="FXL2570" s="77"/>
      <c r="FXM2570" s="77"/>
      <c r="FXN2570" s="77"/>
      <c r="FXO2570" s="77"/>
      <c r="FXP2570" s="77"/>
      <c r="FXQ2570" s="77"/>
      <c r="FXR2570" s="77"/>
      <c r="FXS2570" s="77"/>
      <c r="FXT2570" s="77"/>
      <c r="FXU2570" s="77"/>
      <c r="FXV2570" s="77"/>
      <c r="FXW2570" s="77"/>
      <c r="FXX2570" s="77"/>
      <c r="FXY2570" s="77"/>
      <c r="FXZ2570" s="77"/>
      <c r="FYA2570" s="77"/>
      <c r="FYB2570" s="77"/>
      <c r="FYC2570" s="77"/>
      <c r="FYD2570" s="77"/>
      <c r="FYE2570" s="77"/>
      <c r="FYF2570" s="77"/>
      <c r="FYG2570" s="77"/>
      <c r="FYH2570" s="77"/>
      <c r="FYI2570" s="77"/>
      <c r="FYJ2570" s="77"/>
      <c r="FYK2570" s="77"/>
      <c r="FYL2570" s="77"/>
      <c r="FYM2570" s="77"/>
      <c r="FYN2570" s="77"/>
      <c r="FYO2570" s="77"/>
      <c r="FYP2570" s="77"/>
      <c r="FYQ2570" s="77"/>
      <c r="FYR2570" s="77"/>
      <c r="FYS2570" s="77"/>
      <c r="FYT2570" s="77"/>
      <c r="FYU2570" s="77"/>
      <c r="FYV2570" s="77"/>
      <c r="FYW2570" s="77"/>
      <c r="FYX2570" s="77"/>
      <c r="FYY2570" s="77"/>
      <c r="FYZ2570" s="77"/>
      <c r="FZA2570" s="77"/>
      <c r="FZB2570" s="77"/>
      <c r="FZC2570" s="77"/>
      <c r="FZD2570" s="77"/>
      <c r="FZE2570" s="77"/>
      <c r="FZF2570" s="77"/>
      <c r="FZG2570" s="77"/>
      <c r="FZH2570" s="77"/>
      <c r="FZI2570" s="77"/>
      <c r="FZJ2570" s="77"/>
      <c r="FZK2570" s="77"/>
      <c r="FZL2570" s="77"/>
      <c r="FZM2570" s="77"/>
      <c r="FZN2570" s="77"/>
      <c r="FZO2570" s="77"/>
      <c r="FZP2570" s="77"/>
      <c r="FZQ2570" s="77"/>
      <c r="FZR2570" s="77"/>
      <c r="FZS2570" s="77"/>
      <c r="FZT2570" s="77"/>
      <c r="FZU2570" s="77"/>
      <c r="FZV2570" s="77"/>
      <c r="FZW2570" s="77"/>
      <c r="FZX2570" s="77"/>
      <c r="FZY2570" s="77"/>
      <c r="FZZ2570" s="77"/>
      <c r="GAA2570" s="77"/>
      <c r="GAB2570" s="77"/>
      <c r="GAC2570" s="77"/>
      <c r="GAD2570" s="77"/>
      <c r="GAE2570" s="77"/>
      <c r="GAF2570" s="77"/>
      <c r="GAG2570" s="77"/>
      <c r="GAH2570" s="77"/>
      <c r="GAI2570" s="77"/>
      <c r="GAJ2570" s="77"/>
      <c r="GAK2570" s="77"/>
      <c r="GAL2570" s="77"/>
      <c r="GAM2570" s="77"/>
      <c r="GAN2570" s="77"/>
      <c r="GAO2570" s="77"/>
      <c r="GAP2570" s="77"/>
      <c r="GAQ2570" s="77"/>
      <c r="GAR2570" s="77"/>
      <c r="GAS2570" s="77"/>
      <c r="GAT2570" s="77"/>
      <c r="GAU2570" s="77"/>
      <c r="GAV2570" s="77"/>
      <c r="GAW2570" s="77"/>
      <c r="GAX2570" s="77"/>
      <c r="GAY2570" s="77"/>
      <c r="GAZ2570" s="77"/>
      <c r="GBA2570" s="77"/>
      <c r="GBB2570" s="77"/>
      <c r="GBC2570" s="77"/>
      <c r="GBD2570" s="77"/>
      <c r="GBE2570" s="77"/>
      <c r="GBF2570" s="77"/>
      <c r="GBG2570" s="77"/>
      <c r="GBH2570" s="77"/>
      <c r="GBI2570" s="77"/>
      <c r="GBJ2570" s="77"/>
      <c r="GBK2570" s="77"/>
      <c r="GBL2570" s="77"/>
      <c r="GBM2570" s="77"/>
      <c r="GBN2570" s="77"/>
      <c r="GBO2570" s="77"/>
      <c r="GBP2570" s="77"/>
      <c r="GBQ2570" s="77"/>
      <c r="GBR2570" s="77"/>
      <c r="GBS2570" s="77"/>
      <c r="GBT2570" s="77"/>
      <c r="GBU2570" s="77"/>
      <c r="GBV2570" s="77"/>
      <c r="GBW2570" s="77"/>
      <c r="GBX2570" s="77"/>
      <c r="GBY2570" s="77"/>
      <c r="GBZ2570" s="77"/>
      <c r="GCA2570" s="77"/>
      <c r="GCB2570" s="77"/>
      <c r="GCC2570" s="77"/>
      <c r="GCD2570" s="77"/>
      <c r="GCE2570" s="77"/>
      <c r="GCF2570" s="77"/>
      <c r="GCG2570" s="77"/>
      <c r="GCH2570" s="77"/>
      <c r="GCI2570" s="77"/>
      <c r="GCJ2570" s="77"/>
      <c r="GCK2570" s="77"/>
      <c r="GCL2570" s="77"/>
      <c r="GCM2570" s="77"/>
      <c r="GCN2570" s="77"/>
      <c r="GCO2570" s="77"/>
      <c r="GCP2570" s="77"/>
      <c r="GCQ2570" s="77"/>
      <c r="GCR2570" s="77"/>
      <c r="GCS2570" s="77"/>
      <c r="GCT2570" s="77"/>
      <c r="GCU2570" s="77"/>
      <c r="GCV2570" s="77"/>
      <c r="GCW2570" s="77"/>
      <c r="GCX2570" s="77"/>
      <c r="GCY2570" s="77"/>
      <c r="GCZ2570" s="77"/>
      <c r="GDA2570" s="77"/>
      <c r="GDB2570" s="77"/>
      <c r="GDC2570" s="77"/>
      <c r="GDD2570" s="77"/>
      <c r="GDE2570" s="77"/>
      <c r="GDF2570" s="77"/>
      <c r="GDG2570" s="77"/>
      <c r="GDH2570" s="77"/>
      <c r="GDI2570" s="77"/>
      <c r="GDJ2570" s="77"/>
      <c r="GDK2570" s="77"/>
      <c r="GDL2570" s="77"/>
      <c r="GDM2570" s="77"/>
      <c r="GDN2570" s="77"/>
      <c r="GDO2570" s="77"/>
      <c r="GDP2570" s="77"/>
      <c r="GDQ2570" s="77"/>
      <c r="GDR2570" s="77"/>
      <c r="GDS2570" s="77"/>
      <c r="GDT2570" s="77"/>
      <c r="GDU2570" s="77"/>
      <c r="GDV2570" s="77"/>
      <c r="GDW2570" s="77"/>
      <c r="GDX2570" s="77"/>
      <c r="GDY2570" s="77"/>
      <c r="GDZ2570" s="77"/>
      <c r="GEA2570" s="77"/>
      <c r="GEB2570" s="77"/>
      <c r="GEC2570" s="77"/>
      <c r="GED2570" s="77"/>
      <c r="GEE2570" s="77"/>
      <c r="GEF2570" s="77"/>
      <c r="GEG2570" s="77"/>
      <c r="GEH2570" s="77"/>
      <c r="GEI2570" s="77"/>
      <c r="GEJ2570" s="77"/>
      <c r="GEK2570" s="77"/>
      <c r="GEL2570" s="77"/>
      <c r="GEM2570" s="77"/>
      <c r="GEN2570" s="77"/>
      <c r="GEO2570" s="77"/>
      <c r="GEP2570" s="77"/>
      <c r="GEQ2570" s="77"/>
      <c r="GER2570" s="77"/>
      <c r="GES2570" s="77"/>
      <c r="GET2570" s="77"/>
      <c r="GEU2570" s="77"/>
      <c r="GEV2570" s="77"/>
      <c r="GEW2570" s="77"/>
      <c r="GEX2570" s="77"/>
      <c r="GEY2570" s="77"/>
      <c r="GEZ2570" s="77"/>
      <c r="GFA2570" s="77"/>
      <c r="GFB2570" s="77"/>
      <c r="GFC2570" s="77"/>
      <c r="GFD2570" s="77"/>
      <c r="GFE2570" s="77"/>
      <c r="GFF2570" s="77"/>
      <c r="GFG2570" s="77"/>
      <c r="GFH2570" s="77"/>
      <c r="GFI2570" s="77"/>
      <c r="GFJ2570" s="77"/>
      <c r="GFK2570" s="77"/>
      <c r="GFL2570" s="77"/>
      <c r="GFM2570" s="77"/>
      <c r="GFN2570" s="77"/>
      <c r="GFO2570" s="77"/>
      <c r="GFP2570" s="77"/>
      <c r="GFQ2570" s="77"/>
      <c r="GFR2570" s="77"/>
      <c r="GFS2570" s="77"/>
      <c r="GFT2570" s="77"/>
      <c r="GFU2570" s="77"/>
      <c r="GFV2570" s="77"/>
      <c r="GFW2570" s="77"/>
      <c r="GFX2570" s="77"/>
      <c r="GFY2570" s="77"/>
      <c r="GFZ2570" s="77"/>
      <c r="GGA2570" s="77"/>
      <c r="GGB2570" s="77"/>
      <c r="GGC2570" s="77"/>
      <c r="GGD2570" s="77"/>
      <c r="GGE2570" s="77"/>
      <c r="GGF2570" s="77"/>
      <c r="GGG2570" s="77"/>
      <c r="GGH2570" s="77"/>
      <c r="GGI2570" s="77"/>
      <c r="GGJ2570" s="77"/>
      <c r="GGK2570" s="77"/>
      <c r="GGL2570" s="77"/>
      <c r="GGM2570" s="77"/>
      <c r="GGN2570" s="77"/>
      <c r="GGO2570" s="77"/>
      <c r="GGP2570" s="77"/>
      <c r="GGQ2570" s="77"/>
      <c r="GGR2570" s="77"/>
      <c r="GGS2570" s="77"/>
      <c r="GGT2570" s="77"/>
      <c r="GGU2570" s="77"/>
      <c r="GGV2570" s="77"/>
      <c r="GGW2570" s="77"/>
      <c r="GGX2570" s="77"/>
      <c r="GGY2570" s="77"/>
      <c r="GGZ2570" s="77"/>
      <c r="GHA2570" s="77"/>
      <c r="GHB2570" s="77"/>
      <c r="GHC2570" s="77"/>
      <c r="GHD2570" s="77"/>
      <c r="GHE2570" s="77"/>
      <c r="GHF2570" s="77"/>
      <c r="GHG2570" s="77"/>
      <c r="GHH2570" s="77"/>
      <c r="GHI2570" s="77"/>
      <c r="GHJ2570" s="77"/>
      <c r="GHK2570" s="77"/>
      <c r="GHL2570" s="77"/>
      <c r="GHM2570" s="77"/>
      <c r="GHN2570" s="77"/>
      <c r="GHO2570" s="77"/>
      <c r="GHP2570" s="77"/>
      <c r="GHQ2570" s="77"/>
      <c r="GHR2570" s="77"/>
      <c r="GHS2570" s="77"/>
      <c r="GHT2570" s="77"/>
      <c r="GHU2570" s="77"/>
      <c r="GHV2570" s="77"/>
      <c r="GHW2570" s="77"/>
      <c r="GHX2570" s="77"/>
      <c r="GHY2570" s="77"/>
      <c r="GHZ2570" s="77"/>
      <c r="GIA2570" s="77"/>
      <c r="GIB2570" s="77"/>
      <c r="GIC2570" s="77"/>
      <c r="GID2570" s="77"/>
      <c r="GIE2570" s="77"/>
      <c r="GIF2570" s="77"/>
      <c r="GIG2570" s="77"/>
      <c r="GIH2570" s="77"/>
      <c r="GII2570" s="77"/>
      <c r="GIJ2570" s="77"/>
      <c r="GIK2570" s="77"/>
      <c r="GIL2570" s="77"/>
      <c r="GIM2570" s="77"/>
      <c r="GIN2570" s="77"/>
      <c r="GIO2570" s="77"/>
      <c r="GIP2570" s="77"/>
      <c r="GIQ2570" s="77"/>
      <c r="GIR2570" s="77"/>
      <c r="GIS2570" s="77"/>
      <c r="GIT2570" s="77"/>
      <c r="GIU2570" s="77"/>
      <c r="GIV2570" s="77"/>
      <c r="GIW2570" s="77"/>
      <c r="GIX2570" s="77"/>
      <c r="GIY2570" s="77"/>
      <c r="GIZ2570" s="77"/>
      <c r="GJA2570" s="77"/>
      <c r="GJB2570" s="77"/>
      <c r="GJC2570" s="77"/>
      <c r="GJD2570" s="77"/>
      <c r="GJE2570" s="77"/>
      <c r="GJF2570" s="77"/>
      <c r="GJG2570" s="77"/>
      <c r="GJH2570" s="77"/>
      <c r="GJI2570" s="77"/>
      <c r="GJJ2570" s="77"/>
      <c r="GJK2570" s="77"/>
      <c r="GJL2570" s="77"/>
      <c r="GJM2570" s="77"/>
      <c r="GJN2570" s="77"/>
      <c r="GJO2570" s="77"/>
      <c r="GJP2570" s="77"/>
      <c r="GJQ2570" s="77"/>
      <c r="GJR2570" s="77"/>
      <c r="GJS2570" s="77"/>
      <c r="GJT2570" s="77"/>
      <c r="GJU2570" s="77"/>
      <c r="GJV2570" s="77"/>
      <c r="GJW2570" s="77"/>
      <c r="GJX2570" s="77"/>
      <c r="GJY2570" s="77"/>
      <c r="GJZ2570" s="77"/>
      <c r="GKA2570" s="77"/>
      <c r="GKB2570" s="77"/>
      <c r="GKC2570" s="77"/>
      <c r="GKD2570" s="77"/>
      <c r="GKE2570" s="77"/>
      <c r="GKF2570" s="77"/>
      <c r="GKG2570" s="77"/>
      <c r="GKH2570" s="77"/>
      <c r="GKI2570" s="77"/>
      <c r="GKJ2570" s="77"/>
      <c r="GKK2570" s="77"/>
      <c r="GKL2570" s="77"/>
      <c r="GKM2570" s="77"/>
      <c r="GKN2570" s="77"/>
      <c r="GKO2570" s="77"/>
      <c r="GKP2570" s="77"/>
      <c r="GKQ2570" s="77"/>
      <c r="GKR2570" s="77"/>
      <c r="GKS2570" s="77"/>
      <c r="GKT2570" s="77"/>
      <c r="GKU2570" s="77"/>
      <c r="GKV2570" s="77"/>
      <c r="GKW2570" s="77"/>
      <c r="GKX2570" s="77"/>
      <c r="GKY2570" s="77"/>
      <c r="GKZ2570" s="77"/>
      <c r="GLA2570" s="77"/>
      <c r="GLB2570" s="77"/>
      <c r="GLC2570" s="77"/>
      <c r="GLD2570" s="77"/>
      <c r="GLE2570" s="77"/>
      <c r="GLF2570" s="77"/>
      <c r="GLG2570" s="77"/>
      <c r="GLH2570" s="77"/>
      <c r="GLI2570" s="77"/>
      <c r="GLJ2570" s="77"/>
      <c r="GLK2570" s="77"/>
      <c r="GLL2570" s="77"/>
      <c r="GLM2570" s="77"/>
      <c r="GLN2570" s="77"/>
      <c r="GLO2570" s="77"/>
      <c r="GLP2570" s="77"/>
      <c r="GLQ2570" s="77"/>
      <c r="GLR2570" s="77"/>
      <c r="GLS2570" s="77"/>
      <c r="GLT2570" s="77"/>
      <c r="GLU2570" s="77"/>
      <c r="GLV2570" s="77"/>
      <c r="GLW2570" s="77"/>
      <c r="GLX2570" s="77"/>
      <c r="GLY2570" s="77"/>
      <c r="GLZ2570" s="77"/>
      <c r="GMA2570" s="77"/>
      <c r="GMB2570" s="77"/>
      <c r="GMC2570" s="77"/>
      <c r="GMD2570" s="77"/>
      <c r="GME2570" s="77"/>
      <c r="GMF2570" s="77"/>
      <c r="GMG2570" s="77"/>
      <c r="GMH2570" s="77"/>
      <c r="GMI2570" s="77"/>
      <c r="GMJ2570" s="77"/>
      <c r="GMK2570" s="77"/>
      <c r="GML2570" s="77"/>
      <c r="GMM2570" s="77"/>
      <c r="GMN2570" s="77"/>
      <c r="GMO2570" s="77"/>
      <c r="GMP2570" s="77"/>
      <c r="GMQ2570" s="77"/>
      <c r="GMR2570" s="77"/>
      <c r="GMS2570" s="77"/>
      <c r="GMT2570" s="77"/>
      <c r="GMU2570" s="77"/>
      <c r="GMV2570" s="77"/>
      <c r="GMW2570" s="77"/>
      <c r="GMX2570" s="77"/>
      <c r="GMY2570" s="77"/>
      <c r="GMZ2570" s="77"/>
      <c r="GNA2570" s="77"/>
      <c r="GNB2570" s="77"/>
      <c r="GNC2570" s="77"/>
      <c r="GND2570" s="77"/>
      <c r="GNE2570" s="77"/>
      <c r="GNF2570" s="77"/>
      <c r="GNG2570" s="77"/>
      <c r="GNH2570" s="77"/>
      <c r="GNI2570" s="77"/>
      <c r="GNJ2570" s="77"/>
      <c r="GNK2570" s="77"/>
      <c r="GNL2570" s="77"/>
      <c r="GNM2570" s="77"/>
      <c r="GNN2570" s="77"/>
      <c r="GNO2570" s="77"/>
      <c r="GNP2570" s="77"/>
      <c r="GNQ2570" s="77"/>
      <c r="GNR2570" s="77"/>
      <c r="GNS2570" s="77"/>
      <c r="GNT2570" s="77"/>
      <c r="GNU2570" s="77"/>
      <c r="GNV2570" s="77"/>
      <c r="GNW2570" s="77"/>
      <c r="GNX2570" s="77"/>
      <c r="GNY2570" s="77"/>
      <c r="GNZ2570" s="77"/>
      <c r="GOA2570" s="77"/>
      <c r="GOB2570" s="77"/>
      <c r="GOC2570" s="77"/>
      <c r="GOD2570" s="77"/>
      <c r="GOE2570" s="77"/>
      <c r="GOF2570" s="77"/>
      <c r="GOG2570" s="77"/>
      <c r="GOH2570" s="77"/>
      <c r="GOI2570" s="77"/>
      <c r="GOJ2570" s="77"/>
      <c r="GOK2570" s="77"/>
      <c r="GOL2570" s="77"/>
      <c r="GOM2570" s="77"/>
      <c r="GON2570" s="77"/>
      <c r="GOO2570" s="77"/>
      <c r="GOP2570" s="77"/>
      <c r="GOQ2570" s="77"/>
      <c r="GOR2570" s="77"/>
      <c r="GOS2570" s="77"/>
      <c r="GOT2570" s="77"/>
      <c r="GOU2570" s="77"/>
      <c r="GOV2570" s="77"/>
      <c r="GOW2570" s="77"/>
      <c r="GOX2570" s="77"/>
      <c r="GOY2570" s="77"/>
      <c r="GOZ2570" s="77"/>
      <c r="GPA2570" s="77"/>
      <c r="GPB2570" s="77"/>
      <c r="GPC2570" s="77"/>
      <c r="GPD2570" s="77"/>
      <c r="GPE2570" s="77"/>
      <c r="GPF2570" s="77"/>
      <c r="GPG2570" s="77"/>
      <c r="GPH2570" s="77"/>
      <c r="GPI2570" s="77"/>
      <c r="GPJ2570" s="77"/>
      <c r="GPK2570" s="77"/>
      <c r="GPL2570" s="77"/>
      <c r="GPM2570" s="77"/>
      <c r="GPN2570" s="77"/>
      <c r="GPO2570" s="77"/>
      <c r="GPP2570" s="77"/>
      <c r="GPQ2570" s="77"/>
      <c r="GPR2570" s="77"/>
      <c r="GPS2570" s="77"/>
      <c r="GPT2570" s="77"/>
      <c r="GPU2570" s="77"/>
      <c r="GPV2570" s="77"/>
      <c r="GPW2570" s="77"/>
      <c r="GPX2570" s="77"/>
      <c r="GPY2570" s="77"/>
      <c r="GPZ2570" s="77"/>
      <c r="GQA2570" s="77"/>
      <c r="GQB2570" s="77"/>
      <c r="GQC2570" s="77"/>
      <c r="GQD2570" s="77"/>
      <c r="GQE2570" s="77"/>
      <c r="GQF2570" s="77"/>
      <c r="GQG2570" s="77"/>
      <c r="GQH2570" s="77"/>
      <c r="GQI2570" s="77"/>
      <c r="GQJ2570" s="77"/>
      <c r="GQK2570" s="77"/>
      <c r="GQL2570" s="77"/>
      <c r="GQM2570" s="77"/>
      <c r="GQN2570" s="77"/>
      <c r="GQO2570" s="77"/>
      <c r="GQP2570" s="77"/>
      <c r="GQQ2570" s="77"/>
      <c r="GQR2570" s="77"/>
      <c r="GQS2570" s="77"/>
      <c r="GQT2570" s="77"/>
      <c r="GQU2570" s="77"/>
      <c r="GQV2570" s="77"/>
      <c r="GQW2570" s="77"/>
      <c r="GQX2570" s="77"/>
      <c r="GQY2570" s="77"/>
      <c r="GQZ2570" s="77"/>
      <c r="GRA2570" s="77"/>
      <c r="GRB2570" s="77"/>
      <c r="GRC2570" s="77"/>
      <c r="GRD2570" s="77"/>
      <c r="GRE2570" s="77"/>
      <c r="GRF2570" s="77"/>
      <c r="GRG2570" s="77"/>
      <c r="GRH2570" s="77"/>
      <c r="GRI2570" s="77"/>
      <c r="GRJ2570" s="77"/>
      <c r="GRK2570" s="77"/>
      <c r="GRL2570" s="77"/>
      <c r="GRM2570" s="77"/>
      <c r="GRN2570" s="77"/>
      <c r="GRO2570" s="77"/>
      <c r="GRP2570" s="77"/>
      <c r="GRQ2570" s="77"/>
      <c r="GRR2570" s="77"/>
      <c r="GRS2570" s="77"/>
      <c r="GRT2570" s="77"/>
      <c r="GRU2570" s="77"/>
      <c r="GRV2570" s="77"/>
      <c r="GRW2570" s="77"/>
      <c r="GRX2570" s="77"/>
      <c r="GRY2570" s="77"/>
      <c r="GRZ2570" s="77"/>
      <c r="GSA2570" s="77"/>
      <c r="GSB2570" s="77"/>
      <c r="GSC2570" s="77"/>
      <c r="GSD2570" s="77"/>
      <c r="GSE2570" s="77"/>
      <c r="GSF2570" s="77"/>
      <c r="GSG2570" s="77"/>
      <c r="GSH2570" s="77"/>
      <c r="GSI2570" s="77"/>
      <c r="GSJ2570" s="77"/>
      <c r="GSK2570" s="77"/>
      <c r="GSL2570" s="77"/>
      <c r="GSM2570" s="77"/>
      <c r="GSN2570" s="77"/>
      <c r="GSO2570" s="77"/>
      <c r="GSP2570" s="77"/>
      <c r="GSQ2570" s="77"/>
      <c r="GSR2570" s="77"/>
      <c r="GSS2570" s="77"/>
      <c r="GST2570" s="77"/>
      <c r="GSU2570" s="77"/>
      <c r="GSV2570" s="77"/>
      <c r="GSW2570" s="77"/>
      <c r="GSX2570" s="77"/>
      <c r="GSY2570" s="77"/>
      <c r="GSZ2570" s="77"/>
      <c r="GTA2570" s="77"/>
      <c r="GTB2570" s="77"/>
      <c r="GTC2570" s="77"/>
      <c r="GTD2570" s="77"/>
      <c r="GTE2570" s="77"/>
      <c r="GTF2570" s="77"/>
      <c r="GTG2570" s="77"/>
      <c r="GTH2570" s="77"/>
      <c r="GTI2570" s="77"/>
      <c r="GTJ2570" s="77"/>
      <c r="GTK2570" s="77"/>
      <c r="GTL2570" s="77"/>
      <c r="GTM2570" s="77"/>
      <c r="GTN2570" s="77"/>
      <c r="GTO2570" s="77"/>
      <c r="GTP2570" s="77"/>
      <c r="GTQ2570" s="77"/>
      <c r="GTR2570" s="77"/>
      <c r="GTS2570" s="77"/>
      <c r="GTT2570" s="77"/>
      <c r="GTU2570" s="77"/>
      <c r="GTV2570" s="77"/>
      <c r="GTW2570" s="77"/>
      <c r="GTX2570" s="77"/>
      <c r="GTY2570" s="77"/>
      <c r="GTZ2570" s="77"/>
      <c r="GUA2570" s="77"/>
      <c r="GUB2570" s="77"/>
      <c r="GUC2570" s="77"/>
      <c r="GUD2570" s="77"/>
      <c r="GUE2570" s="77"/>
      <c r="GUF2570" s="77"/>
      <c r="GUG2570" s="77"/>
      <c r="GUH2570" s="77"/>
      <c r="GUI2570" s="77"/>
      <c r="GUJ2570" s="77"/>
      <c r="GUK2570" s="77"/>
      <c r="GUL2570" s="77"/>
      <c r="GUM2570" s="77"/>
      <c r="GUN2570" s="77"/>
      <c r="GUO2570" s="77"/>
      <c r="GUP2570" s="77"/>
      <c r="GUQ2570" s="77"/>
      <c r="GUR2570" s="77"/>
      <c r="GUS2570" s="77"/>
      <c r="GUT2570" s="77"/>
      <c r="GUU2570" s="77"/>
      <c r="GUV2570" s="77"/>
      <c r="GUW2570" s="77"/>
      <c r="GUX2570" s="77"/>
      <c r="GUY2570" s="77"/>
      <c r="GUZ2570" s="77"/>
      <c r="GVA2570" s="77"/>
      <c r="GVB2570" s="77"/>
      <c r="GVC2570" s="77"/>
      <c r="GVD2570" s="77"/>
      <c r="GVE2570" s="77"/>
      <c r="GVF2570" s="77"/>
      <c r="GVG2570" s="77"/>
      <c r="GVH2570" s="77"/>
      <c r="GVI2570" s="77"/>
      <c r="GVJ2570" s="77"/>
      <c r="GVK2570" s="77"/>
      <c r="GVL2570" s="77"/>
      <c r="GVM2570" s="77"/>
      <c r="GVN2570" s="77"/>
      <c r="GVO2570" s="77"/>
      <c r="GVP2570" s="77"/>
      <c r="GVQ2570" s="77"/>
      <c r="GVR2570" s="77"/>
      <c r="GVS2570" s="77"/>
      <c r="GVT2570" s="77"/>
      <c r="GVU2570" s="77"/>
      <c r="GVV2570" s="77"/>
      <c r="GVW2570" s="77"/>
      <c r="GVX2570" s="77"/>
      <c r="GVY2570" s="77"/>
      <c r="GVZ2570" s="77"/>
      <c r="GWA2570" s="77"/>
      <c r="GWB2570" s="77"/>
      <c r="GWC2570" s="77"/>
      <c r="GWD2570" s="77"/>
      <c r="GWE2570" s="77"/>
      <c r="GWF2570" s="77"/>
      <c r="GWG2570" s="77"/>
      <c r="GWH2570" s="77"/>
      <c r="GWI2570" s="77"/>
      <c r="GWJ2570" s="77"/>
      <c r="GWK2570" s="77"/>
      <c r="GWL2570" s="77"/>
      <c r="GWM2570" s="77"/>
      <c r="GWN2570" s="77"/>
      <c r="GWO2570" s="77"/>
      <c r="GWP2570" s="77"/>
      <c r="GWQ2570" s="77"/>
      <c r="GWR2570" s="77"/>
      <c r="GWS2570" s="77"/>
      <c r="GWT2570" s="77"/>
      <c r="GWU2570" s="77"/>
      <c r="GWV2570" s="77"/>
      <c r="GWW2570" s="77"/>
      <c r="GWX2570" s="77"/>
      <c r="GWY2570" s="77"/>
      <c r="GWZ2570" s="77"/>
      <c r="GXA2570" s="77"/>
      <c r="GXB2570" s="77"/>
      <c r="GXC2570" s="77"/>
      <c r="GXD2570" s="77"/>
      <c r="GXE2570" s="77"/>
      <c r="GXF2570" s="77"/>
      <c r="GXG2570" s="77"/>
      <c r="GXH2570" s="77"/>
      <c r="GXI2570" s="77"/>
      <c r="GXJ2570" s="77"/>
      <c r="GXK2570" s="77"/>
      <c r="GXL2570" s="77"/>
      <c r="GXM2570" s="77"/>
      <c r="GXN2570" s="77"/>
      <c r="GXO2570" s="77"/>
      <c r="GXP2570" s="77"/>
      <c r="GXQ2570" s="77"/>
      <c r="GXR2570" s="77"/>
      <c r="GXS2570" s="77"/>
      <c r="GXT2570" s="77"/>
      <c r="GXU2570" s="77"/>
      <c r="GXV2570" s="77"/>
      <c r="GXW2570" s="77"/>
      <c r="GXX2570" s="77"/>
      <c r="GXY2570" s="77"/>
      <c r="GXZ2570" s="77"/>
      <c r="GYA2570" s="77"/>
      <c r="GYB2570" s="77"/>
      <c r="GYC2570" s="77"/>
      <c r="GYD2570" s="77"/>
      <c r="GYE2570" s="77"/>
      <c r="GYF2570" s="77"/>
      <c r="GYG2570" s="77"/>
      <c r="GYH2570" s="77"/>
      <c r="GYI2570" s="77"/>
      <c r="GYJ2570" s="77"/>
      <c r="GYK2570" s="77"/>
      <c r="GYL2570" s="77"/>
      <c r="GYM2570" s="77"/>
      <c r="GYN2570" s="77"/>
      <c r="GYO2570" s="77"/>
      <c r="GYP2570" s="77"/>
      <c r="GYQ2570" s="77"/>
      <c r="GYR2570" s="77"/>
      <c r="GYS2570" s="77"/>
      <c r="GYT2570" s="77"/>
      <c r="GYU2570" s="77"/>
      <c r="GYV2570" s="77"/>
      <c r="GYW2570" s="77"/>
      <c r="GYX2570" s="77"/>
      <c r="GYY2570" s="77"/>
      <c r="GYZ2570" s="77"/>
      <c r="GZA2570" s="77"/>
      <c r="GZB2570" s="77"/>
      <c r="GZC2570" s="77"/>
      <c r="GZD2570" s="77"/>
      <c r="GZE2570" s="77"/>
      <c r="GZF2570" s="77"/>
      <c r="GZG2570" s="77"/>
      <c r="GZH2570" s="77"/>
      <c r="GZI2570" s="77"/>
      <c r="GZJ2570" s="77"/>
      <c r="GZK2570" s="77"/>
      <c r="GZL2570" s="77"/>
      <c r="GZM2570" s="77"/>
      <c r="GZN2570" s="77"/>
      <c r="GZO2570" s="77"/>
      <c r="GZP2570" s="77"/>
      <c r="GZQ2570" s="77"/>
      <c r="GZR2570" s="77"/>
      <c r="GZS2570" s="77"/>
      <c r="GZT2570" s="77"/>
      <c r="GZU2570" s="77"/>
      <c r="GZV2570" s="77"/>
      <c r="GZW2570" s="77"/>
      <c r="GZX2570" s="77"/>
      <c r="GZY2570" s="77"/>
      <c r="GZZ2570" s="77"/>
      <c r="HAA2570" s="77"/>
      <c r="HAB2570" s="77"/>
      <c r="HAC2570" s="77"/>
      <c r="HAD2570" s="77"/>
      <c r="HAE2570" s="77"/>
      <c r="HAF2570" s="77"/>
      <c r="HAG2570" s="77"/>
      <c r="HAH2570" s="77"/>
      <c r="HAI2570" s="77"/>
      <c r="HAJ2570" s="77"/>
      <c r="HAK2570" s="77"/>
      <c r="HAL2570" s="77"/>
      <c r="HAM2570" s="77"/>
      <c r="HAN2570" s="77"/>
      <c r="HAO2570" s="77"/>
      <c r="HAP2570" s="77"/>
      <c r="HAQ2570" s="77"/>
      <c r="HAR2570" s="77"/>
      <c r="HAS2570" s="77"/>
      <c r="HAT2570" s="77"/>
      <c r="HAU2570" s="77"/>
      <c r="HAV2570" s="77"/>
      <c r="HAW2570" s="77"/>
      <c r="HAX2570" s="77"/>
      <c r="HAY2570" s="77"/>
      <c r="HAZ2570" s="77"/>
      <c r="HBA2570" s="77"/>
      <c r="HBB2570" s="77"/>
      <c r="HBC2570" s="77"/>
      <c r="HBD2570" s="77"/>
      <c r="HBE2570" s="77"/>
      <c r="HBF2570" s="77"/>
      <c r="HBG2570" s="77"/>
      <c r="HBH2570" s="77"/>
      <c r="HBI2570" s="77"/>
      <c r="HBJ2570" s="77"/>
      <c r="HBK2570" s="77"/>
      <c r="HBL2570" s="77"/>
      <c r="HBM2570" s="77"/>
      <c r="HBN2570" s="77"/>
      <c r="HBO2570" s="77"/>
      <c r="HBP2570" s="77"/>
      <c r="HBQ2570" s="77"/>
      <c r="HBR2570" s="77"/>
      <c r="HBS2570" s="77"/>
      <c r="HBT2570" s="77"/>
      <c r="HBU2570" s="77"/>
      <c r="HBV2570" s="77"/>
      <c r="HBW2570" s="77"/>
      <c r="HBX2570" s="77"/>
      <c r="HBY2570" s="77"/>
      <c r="HBZ2570" s="77"/>
      <c r="HCA2570" s="77"/>
      <c r="HCB2570" s="77"/>
      <c r="HCC2570" s="77"/>
      <c r="HCD2570" s="77"/>
      <c r="HCE2570" s="77"/>
      <c r="HCF2570" s="77"/>
      <c r="HCG2570" s="77"/>
      <c r="HCH2570" s="77"/>
      <c r="HCI2570" s="77"/>
      <c r="HCJ2570" s="77"/>
      <c r="HCK2570" s="77"/>
      <c r="HCL2570" s="77"/>
      <c r="HCM2570" s="77"/>
      <c r="HCN2570" s="77"/>
      <c r="HCO2570" s="77"/>
      <c r="HCP2570" s="77"/>
      <c r="HCQ2570" s="77"/>
      <c r="HCR2570" s="77"/>
      <c r="HCS2570" s="77"/>
      <c r="HCT2570" s="77"/>
      <c r="HCU2570" s="77"/>
      <c r="HCV2570" s="77"/>
      <c r="HCW2570" s="77"/>
      <c r="HCX2570" s="77"/>
      <c r="HCY2570" s="77"/>
      <c r="HCZ2570" s="77"/>
      <c r="HDA2570" s="77"/>
      <c r="HDB2570" s="77"/>
      <c r="HDC2570" s="77"/>
      <c r="HDD2570" s="77"/>
      <c r="HDE2570" s="77"/>
      <c r="HDF2570" s="77"/>
      <c r="HDG2570" s="77"/>
      <c r="HDH2570" s="77"/>
      <c r="HDI2570" s="77"/>
      <c r="HDJ2570" s="77"/>
      <c r="HDK2570" s="77"/>
      <c r="HDL2570" s="77"/>
      <c r="HDM2570" s="77"/>
      <c r="HDN2570" s="77"/>
      <c r="HDO2570" s="77"/>
      <c r="HDP2570" s="77"/>
      <c r="HDQ2570" s="77"/>
      <c r="HDR2570" s="77"/>
      <c r="HDS2570" s="77"/>
      <c r="HDT2570" s="77"/>
      <c r="HDU2570" s="77"/>
      <c r="HDV2570" s="77"/>
      <c r="HDW2570" s="77"/>
      <c r="HDX2570" s="77"/>
      <c r="HDY2570" s="77"/>
      <c r="HDZ2570" s="77"/>
      <c r="HEA2570" s="77"/>
      <c r="HEB2570" s="77"/>
      <c r="HEC2570" s="77"/>
      <c r="HED2570" s="77"/>
      <c r="HEE2570" s="77"/>
      <c r="HEF2570" s="77"/>
      <c r="HEG2570" s="77"/>
      <c r="HEH2570" s="77"/>
      <c r="HEI2570" s="77"/>
      <c r="HEJ2570" s="77"/>
      <c r="HEK2570" s="77"/>
      <c r="HEL2570" s="77"/>
      <c r="HEM2570" s="77"/>
      <c r="HEN2570" s="77"/>
      <c r="HEO2570" s="77"/>
      <c r="HEP2570" s="77"/>
      <c r="HEQ2570" s="77"/>
      <c r="HER2570" s="77"/>
      <c r="HES2570" s="77"/>
      <c r="HET2570" s="77"/>
      <c r="HEU2570" s="77"/>
      <c r="HEV2570" s="77"/>
      <c r="HEW2570" s="77"/>
      <c r="HEX2570" s="77"/>
      <c r="HEY2570" s="77"/>
      <c r="HEZ2570" s="77"/>
      <c r="HFA2570" s="77"/>
      <c r="HFB2570" s="77"/>
      <c r="HFC2570" s="77"/>
      <c r="HFD2570" s="77"/>
      <c r="HFE2570" s="77"/>
      <c r="HFF2570" s="77"/>
      <c r="HFG2570" s="77"/>
      <c r="HFH2570" s="77"/>
      <c r="HFI2570" s="77"/>
      <c r="HFJ2570" s="77"/>
      <c r="HFK2570" s="77"/>
      <c r="HFL2570" s="77"/>
      <c r="HFM2570" s="77"/>
      <c r="HFN2570" s="77"/>
      <c r="HFO2570" s="77"/>
      <c r="HFP2570" s="77"/>
      <c r="HFQ2570" s="77"/>
      <c r="HFR2570" s="77"/>
      <c r="HFS2570" s="77"/>
      <c r="HFT2570" s="77"/>
      <c r="HFU2570" s="77"/>
      <c r="HFV2570" s="77"/>
      <c r="HFW2570" s="77"/>
      <c r="HFX2570" s="77"/>
      <c r="HFY2570" s="77"/>
      <c r="HFZ2570" s="77"/>
      <c r="HGA2570" s="77"/>
      <c r="HGB2570" s="77"/>
      <c r="HGC2570" s="77"/>
      <c r="HGD2570" s="77"/>
      <c r="HGE2570" s="77"/>
      <c r="HGF2570" s="77"/>
      <c r="HGG2570" s="77"/>
      <c r="HGH2570" s="77"/>
      <c r="HGI2570" s="77"/>
      <c r="HGJ2570" s="77"/>
      <c r="HGK2570" s="77"/>
      <c r="HGL2570" s="77"/>
      <c r="HGM2570" s="77"/>
      <c r="HGN2570" s="77"/>
      <c r="HGO2570" s="77"/>
      <c r="HGP2570" s="77"/>
      <c r="HGQ2570" s="77"/>
      <c r="HGR2570" s="77"/>
      <c r="HGS2570" s="77"/>
      <c r="HGT2570" s="77"/>
      <c r="HGU2570" s="77"/>
      <c r="HGV2570" s="77"/>
      <c r="HGW2570" s="77"/>
      <c r="HGX2570" s="77"/>
      <c r="HGY2570" s="77"/>
      <c r="HGZ2570" s="77"/>
      <c r="HHA2570" s="77"/>
      <c r="HHB2570" s="77"/>
      <c r="HHC2570" s="77"/>
      <c r="HHD2570" s="77"/>
      <c r="HHE2570" s="77"/>
      <c r="HHF2570" s="77"/>
      <c r="HHG2570" s="77"/>
      <c r="HHH2570" s="77"/>
      <c r="HHI2570" s="77"/>
      <c r="HHJ2570" s="77"/>
      <c r="HHK2570" s="77"/>
      <c r="HHL2570" s="77"/>
      <c r="HHM2570" s="77"/>
      <c r="HHN2570" s="77"/>
      <c r="HHO2570" s="77"/>
      <c r="HHP2570" s="77"/>
      <c r="HHQ2570" s="77"/>
      <c r="HHR2570" s="77"/>
      <c r="HHS2570" s="77"/>
      <c r="HHT2570" s="77"/>
      <c r="HHU2570" s="77"/>
      <c r="HHV2570" s="77"/>
      <c r="HHW2570" s="77"/>
      <c r="HHX2570" s="77"/>
      <c r="HHY2570" s="77"/>
      <c r="HHZ2570" s="77"/>
      <c r="HIA2570" s="77"/>
      <c r="HIB2570" s="77"/>
      <c r="HIC2570" s="77"/>
      <c r="HID2570" s="77"/>
      <c r="HIE2570" s="77"/>
      <c r="HIF2570" s="77"/>
      <c r="HIG2570" s="77"/>
      <c r="HIH2570" s="77"/>
      <c r="HII2570" s="77"/>
      <c r="HIJ2570" s="77"/>
      <c r="HIK2570" s="77"/>
      <c r="HIL2570" s="77"/>
      <c r="HIM2570" s="77"/>
      <c r="HIN2570" s="77"/>
      <c r="HIO2570" s="77"/>
      <c r="HIP2570" s="77"/>
      <c r="HIQ2570" s="77"/>
      <c r="HIR2570" s="77"/>
      <c r="HIS2570" s="77"/>
      <c r="HIT2570" s="77"/>
      <c r="HIU2570" s="77"/>
      <c r="HIV2570" s="77"/>
      <c r="HIW2570" s="77"/>
      <c r="HIX2570" s="77"/>
      <c r="HIY2570" s="77"/>
      <c r="HIZ2570" s="77"/>
      <c r="HJA2570" s="77"/>
      <c r="HJB2570" s="77"/>
      <c r="HJC2570" s="77"/>
      <c r="HJD2570" s="77"/>
      <c r="HJE2570" s="77"/>
      <c r="HJF2570" s="77"/>
      <c r="HJG2570" s="77"/>
      <c r="HJH2570" s="77"/>
      <c r="HJI2570" s="77"/>
      <c r="HJJ2570" s="77"/>
      <c r="HJK2570" s="77"/>
      <c r="HJL2570" s="77"/>
      <c r="HJM2570" s="77"/>
      <c r="HJN2570" s="77"/>
      <c r="HJO2570" s="77"/>
      <c r="HJP2570" s="77"/>
      <c r="HJQ2570" s="77"/>
      <c r="HJR2570" s="77"/>
      <c r="HJS2570" s="77"/>
      <c r="HJT2570" s="77"/>
      <c r="HJU2570" s="77"/>
      <c r="HJV2570" s="77"/>
      <c r="HJW2570" s="77"/>
      <c r="HJX2570" s="77"/>
      <c r="HJY2570" s="77"/>
      <c r="HJZ2570" s="77"/>
      <c r="HKA2570" s="77"/>
      <c r="HKB2570" s="77"/>
      <c r="HKC2570" s="77"/>
      <c r="HKD2570" s="77"/>
      <c r="HKE2570" s="77"/>
      <c r="HKF2570" s="77"/>
      <c r="HKG2570" s="77"/>
      <c r="HKH2570" s="77"/>
      <c r="HKI2570" s="77"/>
      <c r="HKJ2570" s="77"/>
      <c r="HKK2570" s="77"/>
      <c r="HKL2570" s="77"/>
      <c r="HKM2570" s="77"/>
      <c r="HKN2570" s="77"/>
      <c r="HKO2570" s="77"/>
      <c r="HKP2570" s="77"/>
      <c r="HKQ2570" s="77"/>
      <c r="HKR2570" s="77"/>
      <c r="HKS2570" s="77"/>
      <c r="HKT2570" s="77"/>
      <c r="HKU2570" s="77"/>
      <c r="HKV2570" s="77"/>
      <c r="HKW2570" s="77"/>
      <c r="HKX2570" s="77"/>
      <c r="HKY2570" s="77"/>
      <c r="HKZ2570" s="77"/>
      <c r="HLA2570" s="77"/>
      <c r="HLB2570" s="77"/>
      <c r="HLC2570" s="77"/>
      <c r="HLD2570" s="77"/>
      <c r="HLE2570" s="77"/>
      <c r="HLF2570" s="77"/>
      <c r="HLG2570" s="77"/>
      <c r="HLH2570" s="77"/>
      <c r="HLI2570" s="77"/>
      <c r="HLJ2570" s="77"/>
      <c r="HLK2570" s="77"/>
      <c r="HLL2570" s="77"/>
      <c r="HLM2570" s="77"/>
      <c r="HLN2570" s="77"/>
      <c r="HLO2570" s="77"/>
      <c r="HLP2570" s="77"/>
      <c r="HLQ2570" s="77"/>
      <c r="HLR2570" s="77"/>
      <c r="HLS2570" s="77"/>
      <c r="HLT2570" s="77"/>
      <c r="HLU2570" s="77"/>
      <c r="HLV2570" s="77"/>
      <c r="HLW2570" s="77"/>
      <c r="HLX2570" s="77"/>
      <c r="HLY2570" s="77"/>
      <c r="HLZ2570" s="77"/>
      <c r="HMA2570" s="77"/>
      <c r="HMB2570" s="77"/>
      <c r="HMC2570" s="77"/>
      <c r="HMD2570" s="77"/>
      <c r="HME2570" s="77"/>
      <c r="HMF2570" s="77"/>
      <c r="HMG2570" s="77"/>
      <c r="HMH2570" s="77"/>
      <c r="HMI2570" s="77"/>
      <c r="HMJ2570" s="77"/>
      <c r="HMK2570" s="77"/>
      <c r="HML2570" s="77"/>
      <c r="HMM2570" s="77"/>
      <c r="HMN2570" s="77"/>
      <c r="HMO2570" s="77"/>
      <c r="HMP2570" s="77"/>
      <c r="HMQ2570" s="77"/>
      <c r="HMR2570" s="77"/>
      <c r="HMS2570" s="77"/>
      <c r="HMT2570" s="77"/>
      <c r="HMU2570" s="77"/>
      <c r="HMV2570" s="77"/>
      <c r="HMW2570" s="77"/>
      <c r="HMX2570" s="77"/>
      <c r="HMY2570" s="77"/>
      <c r="HMZ2570" s="77"/>
      <c r="HNA2570" s="77"/>
      <c r="HNB2570" s="77"/>
      <c r="HNC2570" s="77"/>
      <c r="HND2570" s="77"/>
      <c r="HNE2570" s="77"/>
      <c r="HNF2570" s="77"/>
      <c r="HNG2570" s="77"/>
      <c r="HNH2570" s="77"/>
      <c r="HNI2570" s="77"/>
      <c r="HNJ2570" s="77"/>
      <c r="HNK2570" s="77"/>
      <c r="HNL2570" s="77"/>
      <c r="HNM2570" s="77"/>
      <c r="HNN2570" s="77"/>
      <c r="HNO2570" s="77"/>
      <c r="HNP2570" s="77"/>
      <c r="HNQ2570" s="77"/>
      <c r="HNR2570" s="77"/>
      <c r="HNS2570" s="77"/>
      <c r="HNT2570" s="77"/>
      <c r="HNU2570" s="77"/>
      <c r="HNV2570" s="77"/>
      <c r="HNW2570" s="77"/>
      <c r="HNX2570" s="77"/>
      <c r="HNY2570" s="77"/>
      <c r="HNZ2570" s="77"/>
      <c r="HOA2570" s="77"/>
      <c r="HOB2570" s="77"/>
      <c r="HOC2570" s="77"/>
      <c r="HOD2570" s="77"/>
      <c r="HOE2570" s="77"/>
      <c r="HOF2570" s="77"/>
      <c r="HOG2570" s="77"/>
      <c r="HOH2570" s="77"/>
      <c r="HOI2570" s="77"/>
      <c r="HOJ2570" s="77"/>
      <c r="HOK2570" s="77"/>
      <c r="HOL2570" s="77"/>
      <c r="HOM2570" s="77"/>
      <c r="HON2570" s="77"/>
      <c r="HOO2570" s="77"/>
      <c r="HOP2570" s="77"/>
      <c r="HOQ2570" s="77"/>
      <c r="HOR2570" s="77"/>
      <c r="HOS2570" s="77"/>
      <c r="HOT2570" s="77"/>
      <c r="HOU2570" s="77"/>
      <c r="HOV2570" s="77"/>
      <c r="HOW2570" s="77"/>
      <c r="HOX2570" s="77"/>
      <c r="HOY2570" s="77"/>
      <c r="HOZ2570" s="77"/>
      <c r="HPA2570" s="77"/>
      <c r="HPB2570" s="77"/>
      <c r="HPC2570" s="77"/>
      <c r="HPD2570" s="77"/>
      <c r="HPE2570" s="77"/>
      <c r="HPF2570" s="77"/>
      <c r="HPG2570" s="77"/>
      <c r="HPH2570" s="77"/>
      <c r="HPI2570" s="77"/>
      <c r="HPJ2570" s="77"/>
      <c r="HPK2570" s="77"/>
      <c r="HPL2570" s="77"/>
      <c r="HPM2570" s="77"/>
      <c r="HPN2570" s="77"/>
      <c r="HPO2570" s="77"/>
      <c r="HPP2570" s="77"/>
      <c r="HPQ2570" s="77"/>
      <c r="HPR2570" s="77"/>
      <c r="HPS2570" s="77"/>
      <c r="HPT2570" s="77"/>
      <c r="HPU2570" s="77"/>
      <c r="HPV2570" s="77"/>
      <c r="HPW2570" s="77"/>
      <c r="HPX2570" s="77"/>
      <c r="HPY2570" s="77"/>
      <c r="HPZ2570" s="77"/>
      <c r="HQA2570" s="77"/>
      <c r="HQB2570" s="77"/>
      <c r="HQC2570" s="77"/>
      <c r="HQD2570" s="77"/>
      <c r="HQE2570" s="77"/>
      <c r="HQF2570" s="77"/>
      <c r="HQG2570" s="77"/>
      <c r="HQH2570" s="77"/>
      <c r="HQI2570" s="77"/>
      <c r="HQJ2570" s="77"/>
      <c r="HQK2570" s="77"/>
      <c r="HQL2570" s="77"/>
      <c r="HQM2570" s="77"/>
      <c r="HQN2570" s="77"/>
      <c r="HQO2570" s="77"/>
      <c r="HQP2570" s="77"/>
      <c r="HQQ2570" s="77"/>
      <c r="HQR2570" s="77"/>
      <c r="HQS2570" s="77"/>
      <c r="HQT2570" s="77"/>
      <c r="HQU2570" s="77"/>
      <c r="HQV2570" s="77"/>
      <c r="HQW2570" s="77"/>
      <c r="HQX2570" s="77"/>
      <c r="HQY2570" s="77"/>
      <c r="HQZ2570" s="77"/>
      <c r="HRA2570" s="77"/>
      <c r="HRB2570" s="77"/>
      <c r="HRC2570" s="77"/>
      <c r="HRD2570" s="77"/>
      <c r="HRE2570" s="77"/>
      <c r="HRF2570" s="77"/>
      <c r="HRG2570" s="77"/>
      <c r="HRH2570" s="77"/>
      <c r="HRI2570" s="77"/>
      <c r="HRJ2570" s="77"/>
      <c r="HRK2570" s="77"/>
      <c r="HRL2570" s="77"/>
      <c r="HRM2570" s="77"/>
      <c r="HRN2570" s="77"/>
      <c r="HRO2570" s="77"/>
      <c r="HRP2570" s="77"/>
      <c r="HRQ2570" s="77"/>
      <c r="HRR2570" s="77"/>
      <c r="HRS2570" s="77"/>
      <c r="HRT2570" s="77"/>
      <c r="HRU2570" s="77"/>
      <c r="HRV2570" s="77"/>
      <c r="HRW2570" s="77"/>
      <c r="HRX2570" s="77"/>
      <c r="HRY2570" s="77"/>
      <c r="HRZ2570" s="77"/>
      <c r="HSA2570" s="77"/>
      <c r="HSB2570" s="77"/>
      <c r="HSC2570" s="77"/>
      <c r="HSD2570" s="77"/>
      <c r="HSE2570" s="77"/>
      <c r="HSF2570" s="77"/>
      <c r="HSG2570" s="77"/>
      <c r="HSH2570" s="77"/>
      <c r="HSI2570" s="77"/>
      <c r="HSJ2570" s="77"/>
      <c r="HSK2570" s="77"/>
      <c r="HSL2570" s="77"/>
      <c r="HSM2570" s="77"/>
      <c r="HSN2570" s="77"/>
      <c r="HSO2570" s="77"/>
      <c r="HSP2570" s="77"/>
      <c r="HSQ2570" s="77"/>
      <c r="HSR2570" s="77"/>
      <c r="HSS2570" s="77"/>
      <c r="HST2570" s="77"/>
      <c r="HSU2570" s="77"/>
      <c r="HSV2570" s="77"/>
      <c r="HSW2570" s="77"/>
      <c r="HSX2570" s="77"/>
      <c r="HSY2570" s="77"/>
      <c r="HSZ2570" s="77"/>
      <c r="HTA2570" s="77"/>
      <c r="HTB2570" s="77"/>
      <c r="HTC2570" s="77"/>
      <c r="HTD2570" s="77"/>
      <c r="HTE2570" s="77"/>
      <c r="HTF2570" s="77"/>
      <c r="HTG2570" s="77"/>
      <c r="HTH2570" s="77"/>
      <c r="HTI2570" s="77"/>
      <c r="HTJ2570" s="77"/>
      <c r="HTK2570" s="77"/>
      <c r="HTL2570" s="77"/>
      <c r="HTM2570" s="77"/>
      <c r="HTN2570" s="77"/>
      <c r="HTO2570" s="77"/>
      <c r="HTP2570" s="77"/>
      <c r="HTQ2570" s="77"/>
      <c r="HTR2570" s="77"/>
      <c r="HTS2570" s="77"/>
      <c r="HTT2570" s="77"/>
      <c r="HTU2570" s="77"/>
      <c r="HTV2570" s="77"/>
      <c r="HTW2570" s="77"/>
      <c r="HTX2570" s="77"/>
      <c r="HTY2570" s="77"/>
      <c r="HTZ2570" s="77"/>
      <c r="HUA2570" s="77"/>
      <c r="HUB2570" s="77"/>
      <c r="HUC2570" s="77"/>
      <c r="HUD2570" s="77"/>
      <c r="HUE2570" s="77"/>
      <c r="HUF2570" s="77"/>
      <c r="HUG2570" s="77"/>
      <c r="HUH2570" s="77"/>
      <c r="HUI2570" s="77"/>
      <c r="HUJ2570" s="77"/>
      <c r="HUK2570" s="77"/>
      <c r="HUL2570" s="77"/>
      <c r="HUM2570" s="77"/>
      <c r="HUN2570" s="77"/>
      <c r="HUO2570" s="77"/>
      <c r="HUP2570" s="77"/>
      <c r="HUQ2570" s="77"/>
      <c r="HUR2570" s="77"/>
      <c r="HUS2570" s="77"/>
      <c r="HUT2570" s="77"/>
      <c r="HUU2570" s="77"/>
      <c r="HUV2570" s="77"/>
      <c r="HUW2570" s="77"/>
      <c r="HUX2570" s="77"/>
      <c r="HUY2570" s="77"/>
      <c r="HUZ2570" s="77"/>
      <c r="HVA2570" s="77"/>
      <c r="HVB2570" s="77"/>
      <c r="HVC2570" s="77"/>
      <c r="HVD2570" s="77"/>
      <c r="HVE2570" s="77"/>
      <c r="HVF2570" s="77"/>
      <c r="HVG2570" s="77"/>
      <c r="HVH2570" s="77"/>
      <c r="HVI2570" s="77"/>
      <c r="HVJ2570" s="77"/>
      <c r="HVK2570" s="77"/>
      <c r="HVL2570" s="77"/>
      <c r="HVM2570" s="77"/>
      <c r="HVN2570" s="77"/>
      <c r="HVO2570" s="77"/>
      <c r="HVP2570" s="77"/>
      <c r="HVQ2570" s="77"/>
      <c r="HVR2570" s="77"/>
      <c r="HVS2570" s="77"/>
      <c r="HVT2570" s="77"/>
      <c r="HVU2570" s="77"/>
      <c r="HVV2570" s="77"/>
      <c r="HVW2570" s="77"/>
      <c r="HVX2570" s="77"/>
      <c r="HVY2570" s="77"/>
      <c r="HVZ2570" s="77"/>
      <c r="HWA2570" s="77"/>
      <c r="HWB2570" s="77"/>
      <c r="HWC2570" s="77"/>
      <c r="HWD2570" s="77"/>
      <c r="HWE2570" s="77"/>
      <c r="HWF2570" s="77"/>
      <c r="HWG2570" s="77"/>
      <c r="HWH2570" s="77"/>
      <c r="HWI2570" s="77"/>
      <c r="HWJ2570" s="77"/>
      <c r="HWK2570" s="77"/>
      <c r="HWL2570" s="77"/>
      <c r="HWM2570" s="77"/>
      <c r="HWN2570" s="77"/>
      <c r="HWO2570" s="77"/>
      <c r="HWP2570" s="77"/>
      <c r="HWQ2570" s="77"/>
      <c r="HWR2570" s="77"/>
      <c r="HWS2570" s="77"/>
      <c r="HWT2570" s="77"/>
      <c r="HWU2570" s="77"/>
      <c r="HWV2570" s="77"/>
      <c r="HWW2570" s="77"/>
      <c r="HWX2570" s="77"/>
      <c r="HWY2570" s="77"/>
      <c r="HWZ2570" s="77"/>
      <c r="HXA2570" s="77"/>
      <c r="HXB2570" s="77"/>
      <c r="HXC2570" s="77"/>
      <c r="HXD2570" s="77"/>
      <c r="HXE2570" s="77"/>
      <c r="HXF2570" s="77"/>
      <c r="HXG2570" s="77"/>
      <c r="HXH2570" s="77"/>
      <c r="HXI2570" s="77"/>
      <c r="HXJ2570" s="77"/>
      <c r="HXK2570" s="77"/>
      <c r="HXL2570" s="77"/>
      <c r="HXM2570" s="77"/>
      <c r="HXN2570" s="77"/>
      <c r="HXO2570" s="77"/>
      <c r="HXP2570" s="77"/>
      <c r="HXQ2570" s="77"/>
      <c r="HXR2570" s="77"/>
      <c r="HXS2570" s="77"/>
      <c r="HXT2570" s="77"/>
      <c r="HXU2570" s="77"/>
      <c r="HXV2570" s="77"/>
      <c r="HXW2570" s="77"/>
      <c r="HXX2570" s="77"/>
      <c r="HXY2570" s="77"/>
      <c r="HXZ2570" s="77"/>
      <c r="HYA2570" s="77"/>
      <c r="HYB2570" s="77"/>
      <c r="HYC2570" s="77"/>
      <c r="HYD2570" s="77"/>
      <c r="HYE2570" s="77"/>
      <c r="HYF2570" s="77"/>
      <c r="HYG2570" s="77"/>
      <c r="HYH2570" s="77"/>
      <c r="HYI2570" s="77"/>
      <c r="HYJ2570" s="77"/>
      <c r="HYK2570" s="77"/>
      <c r="HYL2570" s="77"/>
      <c r="HYM2570" s="77"/>
      <c r="HYN2570" s="77"/>
      <c r="HYO2570" s="77"/>
      <c r="HYP2570" s="77"/>
      <c r="HYQ2570" s="77"/>
      <c r="HYR2570" s="77"/>
      <c r="HYS2570" s="77"/>
      <c r="HYT2570" s="77"/>
      <c r="HYU2570" s="77"/>
      <c r="HYV2570" s="77"/>
      <c r="HYW2570" s="77"/>
      <c r="HYX2570" s="77"/>
      <c r="HYY2570" s="77"/>
      <c r="HYZ2570" s="77"/>
      <c r="HZA2570" s="77"/>
      <c r="HZB2570" s="77"/>
      <c r="HZC2570" s="77"/>
      <c r="HZD2570" s="77"/>
      <c r="HZE2570" s="77"/>
      <c r="HZF2570" s="77"/>
      <c r="HZG2570" s="77"/>
      <c r="HZH2570" s="77"/>
      <c r="HZI2570" s="77"/>
      <c r="HZJ2570" s="77"/>
      <c r="HZK2570" s="77"/>
      <c r="HZL2570" s="77"/>
      <c r="HZM2570" s="77"/>
      <c r="HZN2570" s="77"/>
      <c r="HZO2570" s="77"/>
      <c r="HZP2570" s="77"/>
      <c r="HZQ2570" s="77"/>
      <c r="HZR2570" s="77"/>
      <c r="HZS2570" s="77"/>
      <c r="HZT2570" s="77"/>
      <c r="HZU2570" s="77"/>
      <c r="HZV2570" s="77"/>
      <c r="HZW2570" s="77"/>
      <c r="HZX2570" s="77"/>
      <c r="HZY2570" s="77"/>
      <c r="HZZ2570" s="77"/>
      <c r="IAA2570" s="77"/>
      <c r="IAB2570" s="77"/>
      <c r="IAC2570" s="77"/>
      <c r="IAD2570" s="77"/>
      <c r="IAE2570" s="77"/>
      <c r="IAF2570" s="77"/>
      <c r="IAG2570" s="77"/>
      <c r="IAH2570" s="77"/>
      <c r="IAI2570" s="77"/>
      <c r="IAJ2570" s="77"/>
      <c r="IAK2570" s="77"/>
      <c r="IAL2570" s="77"/>
      <c r="IAM2570" s="77"/>
      <c r="IAN2570" s="77"/>
      <c r="IAO2570" s="77"/>
      <c r="IAP2570" s="77"/>
      <c r="IAQ2570" s="77"/>
      <c r="IAR2570" s="77"/>
      <c r="IAS2570" s="77"/>
      <c r="IAT2570" s="77"/>
      <c r="IAU2570" s="77"/>
      <c r="IAV2570" s="77"/>
      <c r="IAW2570" s="77"/>
      <c r="IAX2570" s="77"/>
      <c r="IAY2570" s="77"/>
      <c r="IAZ2570" s="77"/>
      <c r="IBA2570" s="77"/>
      <c r="IBB2570" s="77"/>
      <c r="IBC2570" s="77"/>
      <c r="IBD2570" s="77"/>
      <c r="IBE2570" s="77"/>
      <c r="IBF2570" s="77"/>
      <c r="IBG2570" s="77"/>
      <c r="IBH2570" s="77"/>
      <c r="IBI2570" s="77"/>
      <c r="IBJ2570" s="77"/>
      <c r="IBK2570" s="77"/>
      <c r="IBL2570" s="77"/>
      <c r="IBM2570" s="77"/>
      <c r="IBN2570" s="77"/>
      <c r="IBO2570" s="77"/>
      <c r="IBP2570" s="77"/>
      <c r="IBQ2570" s="77"/>
      <c r="IBR2570" s="77"/>
      <c r="IBS2570" s="77"/>
      <c r="IBT2570" s="77"/>
      <c r="IBU2570" s="77"/>
      <c r="IBV2570" s="77"/>
      <c r="IBW2570" s="77"/>
      <c r="IBX2570" s="77"/>
      <c r="IBY2570" s="77"/>
      <c r="IBZ2570" s="77"/>
      <c r="ICA2570" s="77"/>
      <c r="ICB2570" s="77"/>
      <c r="ICC2570" s="77"/>
      <c r="ICD2570" s="77"/>
      <c r="ICE2570" s="77"/>
      <c r="ICF2570" s="77"/>
      <c r="ICG2570" s="77"/>
      <c r="ICH2570" s="77"/>
      <c r="ICI2570" s="77"/>
      <c r="ICJ2570" s="77"/>
      <c r="ICK2570" s="77"/>
      <c r="ICL2570" s="77"/>
      <c r="ICM2570" s="77"/>
      <c r="ICN2570" s="77"/>
      <c r="ICO2570" s="77"/>
      <c r="ICP2570" s="77"/>
      <c r="ICQ2570" s="77"/>
      <c r="ICR2570" s="77"/>
      <c r="ICS2570" s="77"/>
      <c r="ICT2570" s="77"/>
      <c r="ICU2570" s="77"/>
      <c r="ICV2570" s="77"/>
      <c r="ICW2570" s="77"/>
      <c r="ICX2570" s="77"/>
      <c r="ICY2570" s="77"/>
      <c r="ICZ2570" s="77"/>
      <c r="IDA2570" s="77"/>
      <c r="IDB2570" s="77"/>
      <c r="IDC2570" s="77"/>
      <c r="IDD2570" s="77"/>
      <c r="IDE2570" s="77"/>
      <c r="IDF2570" s="77"/>
      <c r="IDG2570" s="77"/>
      <c r="IDH2570" s="77"/>
      <c r="IDI2570" s="77"/>
      <c r="IDJ2570" s="77"/>
      <c r="IDK2570" s="77"/>
      <c r="IDL2570" s="77"/>
      <c r="IDM2570" s="77"/>
      <c r="IDN2570" s="77"/>
      <c r="IDO2570" s="77"/>
      <c r="IDP2570" s="77"/>
      <c r="IDQ2570" s="77"/>
      <c r="IDR2570" s="77"/>
      <c r="IDS2570" s="77"/>
      <c r="IDT2570" s="77"/>
      <c r="IDU2570" s="77"/>
      <c r="IDV2570" s="77"/>
      <c r="IDW2570" s="77"/>
      <c r="IDX2570" s="77"/>
      <c r="IDY2570" s="77"/>
      <c r="IDZ2570" s="77"/>
      <c r="IEA2570" s="77"/>
      <c r="IEB2570" s="77"/>
      <c r="IEC2570" s="77"/>
      <c r="IED2570" s="77"/>
      <c r="IEE2570" s="77"/>
      <c r="IEF2570" s="77"/>
      <c r="IEG2570" s="77"/>
      <c r="IEH2570" s="77"/>
      <c r="IEI2570" s="77"/>
      <c r="IEJ2570" s="77"/>
      <c r="IEK2570" s="77"/>
      <c r="IEL2570" s="77"/>
      <c r="IEM2570" s="77"/>
      <c r="IEN2570" s="77"/>
      <c r="IEO2570" s="77"/>
      <c r="IEP2570" s="77"/>
      <c r="IEQ2570" s="77"/>
      <c r="IER2570" s="77"/>
      <c r="IES2570" s="77"/>
      <c r="IET2570" s="77"/>
      <c r="IEU2570" s="77"/>
      <c r="IEV2570" s="77"/>
      <c r="IEW2570" s="77"/>
      <c r="IEX2570" s="77"/>
      <c r="IEY2570" s="77"/>
      <c r="IEZ2570" s="77"/>
      <c r="IFA2570" s="77"/>
      <c r="IFB2570" s="77"/>
      <c r="IFC2570" s="77"/>
      <c r="IFD2570" s="77"/>
      <c r="IFE2570" s="77"/>
      <c r="IFF2570" s="77"/>
      <c r="IFG2570" s="77"/>
      <c r="IFH2570" s="77"/>
      <c r="IFI2570" s="77"/>
      <c r="IFJ2570" s="77"/>
      <c r="IFK2570" s="77"/>
      <c r="IFL2570" s="77"/>
      <c r="IFM2570" s="77"/>
      <c r="IFN2570" s="77"/>
      <c r="IFO2570" s="77"/>
      <c r="IFP2570" s="77"/>
      <c r="IFQ2570" s="77"/>
      <c r="IFR2570" s="77"/>
      <c r="IFS2570" s="77"/>
      <c r="IFT2570" s="77"/>
      <c r="IFU2570" s="77"/>
      <c r="IFV2570" s="77"/>
      <c r="IFW2570" s="77"/>
      <c r="IFX2570" s="77"/>
      <c r="IFY2570" s="77"/>
      <c r="IFZ2570" s="77"/>
      <c r="IGA2570" s="77"/>
      <c r="IGB2570" s="77"/>
      <c r="IGC2570" s="77"/>
      <c r="IGD2570" s="77"/>
      <c r="IGE2570" s="77"/>
      <c r="IGF2570" s="77"/>
      <c r="IGG2570" s="77"/>
      <c r="IGH2570" s="77"/>
      <c r="IGI2570" s="77"/>
      <c r="IGJ2570" s="77"/>
      <c r="IGK2570" s="77"/>
      <c r="IGL2570" s="77"/>
      <c r="IGM2570" s="77"/>
      <c r="IGN2570" s="77"/>
      <c r="IGO2570" s="77"/>
      <c r="IGP2570" s="77"/>
      <c r="IGQ2570" s="77"/>
      <c r="IGR2570" s="77"/>
      <c r="IGS2570" s="77"/>
      <c r="IGT2570" s="77"/>
      <c r="IGU2570" s="77"/>
      <c r="IGV2570" s="77"/>
      <c r="IGW2570" s="77"/>
      <c r="IGX2570" s="77"/>
      <c r="IGY2570" s="77"/>
      <c r="IGZ2570" s="77"/>
      <c r="IHA2570" s="77"/>
      <c r="IHB2570" s="77"/>
      <c r="IHC2570" s="77"/>
      <c r="IHD2570" s="77"/>
      <c r="IHE2570" s="77"/>
      <c r="IHF2570" s="77"/>
      <c r="IHG2570" s="77"/>
      <c r="IHH2570" s="77"/>
      <c r="IHI2570" s="77"/>
      <c r="IHJ2570" s="77"/>
      <c r="IHK2570" s="77"/>
      <c r="IHL2570" s="77"/>
      <c r="IHM2570" s="77"/>
      <c r="IHN2570" s="77"/>
      <c r="IHO2570" s="77"/>
      <c r="IHP2570" s="77"/>
      <c r="IHQ2570" s="77"/>
      <c r="IHR2570" s="77"/>
      <c r="IHS2570" s="77"/>
      <c r="IHT2570" s="77"/>
      <c r="IHU2570" s="77"/>
      <c r="IHV2570" s="77"/>
      <c r="IHW2570" s="77"/>
      <c r="IHX2570" s="77"/>
      <c r="IHY2570" s="77"/>
      <c r="IHZ2570" s="77"/>
      <c r="IIA2570" s="77"/>
      <c r="IIB2570" s="77"/>
      <c r="IIC2570" s="77"/>
      <c r="IID2570" s="77"/>
      <c r="IIE2570" s="77"/>
      <c r="IIF2570" s="77"/>
      <c r="IIG2570" s="77"/>
      <c r="IIH2570" s="77"/>
      <c r="III2570" s="77"/>
      <c r="IIJ2570" s="77"/>
      <c r="IIK2570" s="77"/>
      <c r="IIL2570" s="77"/>
      <c r="IIM2570" s="77"/>
      <c r="IIN2570" s="77"/>
      <c r="IIO2570" s="77"/>
      <c r="IIP2570" s="77"/>
      <c r="IIQ2570" s="77"/>
      <c r="IIR2570" s="77"/>
      <c r="IIS2570" s="77"/>
      <c r="IIT2570" s="77"/>
      <c r="IIU2570" s="77"/>
      <c r="IIV2570" s="77"/>
      <c r="IIW2570" s="77"/>
      <c r="IIX2570" s="77"/>
      <c r="IIY2570" s="77"/>
      <c r="IIZ2570" s="77"/>
      <c r="IJA2570" s="77"/>
      <c r="IJB2570" s="77"/>
      <c r="IJC2570" s="77"/>
      <c r="IJD2570" s="77"/>
      <c r="IJE2570" s="77"/>
      <c r="IJF2570" s="77"/>
      <c r="IJG2570" s="77"/>
      <c r="IJH2570" s="77"/>
      <c r="IJI2570" s="77"/>
      <c r="IJJ2570" s="77"/>
      <c r="IJK2570" s="77"/>
      <c r="IJL2570" s="77"/>
      <c r="IJM2570" s="77"/>
      <c r="IJN2570" s="77"/>
      <c r="IJO2570" s="77"/>
      <c r="IJP2570" s="77"/>
      <c r="IJQ2570" s="77"/>
      <c r="IJR2570" s="77"/>
      <c r="IJS2570" s="77"/>
      <c r="IJT2570" s="77"/>
      <c r="IJU2570" s="77"/>
      <c r="IJV2570" s="77"/>
      <c r="IJW2570" s="77"/>
      <c r="IJX2570" s="77"/>
      <c r="IJY2570" s="77"/>
      <c r="IJZ2570" s="77"/>
      <c r="IKA2570" s="77"/>
      <c r="IKB2570" s="77"/>
      <c r="IKC2570" s="77"/>
      <c r="IKD2570" s="77"/>
      <c r="IKE2570" s="77"/>
      <c r="IKF2570" s="77"/>
      <c r="IKG2570" s="77"/>
      <c r="IKH2570" s="77"/>
      <c r="IKI2570" s="77"/>
      <c r="IKJ2570" s="77"/>
      <c r="IKK2570" s="77"/>
      <c r="IKL2570" s="77"/>
      <c r="IKM2570" s="77"/>
      <c r="IKN2570" s="77"/>
      <c r="IKO2570" s="77"/>
      <c r="IKP2570" s="77"/>
      <c r="IKQ2570" s="77"/>
      <c r="IKR2570" s="77"/>
      <c r="IKS2570" s="77"/>
      <c r="IKT2570" s="77"/>
      <c r="IKU2570" s="77"/>
      <c r="IKV2570" s="77"/>
      <c r="IKW2570" s="77"/>
      <c r="IKX2570" s="77"/>
      <c r="IKY2570" s="77"/>
      <c r="IKZ2570" s="77"/>
      <c r="ILA2570" s="77"/>
      <c r="ILB2570" s="77"/>
      <c r="ILC2570" s="77"/>
      <c r="ILD2570" s="77"/>
      <c r="ILE2570" s="77"/>
      <c r="ILF2570" s="77"/>
      <c r="ILG2570" s="77"/>
      <c r="ILH2570" s="77"/>
      <c r="ILI2570" s="77"/>
      <c r="ILJ2570" s="77"/>
      <c r="ILK2570" s="77"/>
      <c r="ILL2570" s="77"/>
      <c r="ILM2570" s="77"/>
      <c r="ILN2570" s="77"/>
      <c r="ILO2570" s="77"/>
      <c r="ILP2570" s="77"/>
      <c r="ILQ2570" s="77"/>
      <c r="ILR2570" s="77"/>
      <c r="ILS2570" s="77"/>
      <c r="ILT2570" s="77"/>
      <c r="ILU2570" s="77"/>
      <c r="ILV2570" s="77"/>
      <c r="ILW2570" s="77"/>
      <c r="ILX2570" s="77"/>
      <c r="ILY2570" s="77"/>
      <c r="ILZ2570" s="77"/>
      <c r="IMA2570" s="77"/>
      <c r="IMB2570" s="77"/>
      <c r="IMC2570" s="77"/>
      <c r="IMD2570" s="77"/>
      <c r="IME2570" s="77"/>
      <c r="IMF2570" s="77"/>
      <c r="IMG2570" s="77"/>
      <c r="IMH2570" s="77"/>
      <c r="IMI2570" s="77"/>
      <c r="IMJ2570" s="77"/>
      <c r="IMK2570" s="77"/>
      <c r="IML2570" s="77"/>
      <c r="IMM2570" s="77"/>
      <c r="IMN2570" s="77"/>
      <c r="IMO2570" s="77"/>
      <c r="IMP2570" s="77"/>
      <c r="IMQ2570" s="77"/>
      <c r="IMR2570" s="77"/>
      <c r="IMS2570" s="77"/>
      <c r="IMT2570" s="77"/>
      <c r="IMU2570" s="77"/>
      <c r="IMV2570" s="77"/>
      <c r="IMW2570" s="77"/>
      <c r="IMX2570" s="77"/>
      <c r="IMY2570" s="77"/>
      <c r="IMZ2570" s="77"/>
      <c r="INA2570" s="77"/>
      <c r="INB2570" s="77"/>
      <c r="INC2570" s="77"/>
      <c r="IND2570" s="77"/>
      <c r="INE2570" s="77"/>
      <c r="INF2570" s="77"/>
      <c r="ING2570" s="77"/>
      <c r="INH2570" s="77"/>
      <c r="INI2570" s="77"/>
      <c r="INJ2570" s="77"/>
      <c r="INK2570" s="77"/>
      <c r="INL2570" s="77"/>
      <c r="INM2570" s="77"/>
      <c r="INN2570" s="77"/>
      <c r="INO2570" s="77"/>
      <c r="INP2570" s="77"/>
      <c r="INQ2570" s="77"/>
      <c r="INR2570" s="77"/>
      <c r="INS2570" s="77"/>
      <c r="INT2570" s="77"/>
      <c r="INU2570" s="77"/>
      <c r="INV2570" s="77"/>
      <c r="INW2570" s="77"/>
      <c r="INX2570" s="77"/>
      <c r="INY2570" s="77"/>
      <c r="INZ2570" s="77"/>
      <c r="IOA2570" s="77"/>
      <c r="IOB2570" s="77"/>
      <c r="IOC2570" s="77"/>
      <c r="IOD2570" s="77"/>
      <c r="IOE2570" s="77"/>
      <c r="IOF2570" s="77"/>
      <c r="IOG2570" s="77"/>
      <c r="IOH2570" s="77"/>
      <c r="IOI2570" s="77"/>
      <c r="IOJ2570" s="77"/>
      <c r="IOK2570" s="77"/>
      <c r="IOL2570" s="77"/>
      <c r="IOM2570" s="77"/>
      <c r="ION2570" s="77"/>
      <c r="IOO2570" s="77"/>
      <c r="IOP2570" s="77"/>
      <c r="IOQ2570" s="77"/>
      <c r="IOR2570" s="77"/>
      <c r="IOS2570" s="77"/>
      <c r="IOT2570" s="77"/>
      <c r="IOU2570" s="77"/>
      <c r="IOV2570" s="77"/>
      <c r="IOW2570" s="77"/>
      <c r="IOX2570" s="77"/>
      <c r="IOY2570" s="77"/>
      <c r="IOZ2570" s="77"/>
      <c r="IPA2570" s="77"/>
      <c r="IPB2570" s="77"/>
      <c r="IPC2570" s="77"/>
      <c r="IPD2570" s="77"/>
      <c r="IPE2570" s="77"/>
      <c r="IPF2570" s="77"/>
      <c r="IPG2570" s="77"/>
      <c r="IPH2570" s="77"/>
      <c r="IPI2570" s="77"/>
      <c r="IPJ2570" s="77"/>
      <c r="IPK2570" s="77"/>
      <c r="IPL2570" s="77"/>
      <c r="IPM2570" s="77"/>
      <c r="IPN2570" s="77"/>
      <c r="IPO2570" s="77"/>
      <c r="IPP2570" s="77"/>
      <c r="IPQ2570" s="77"/>
      <c r="IPR2570" s="77"/>
      <c r="IPS2570" s="77"/>
      <c r="IPT2570" s="77"/>
      <c r="IPU2570" s="77"/>
      <c r="IPV2570" s="77"/>
      <c r="IPW2570" s="77"/>
      <c r="IPX2570" s="77"/>
      <c r="IPY2570" s="77"/>
      <c r="IPZ2570" s="77"/>
      <c r="IQA2570" s="77"/>
      <c r="IQB2570" s="77"/>
      <c r="IQC2570" s="77"/>
      <c r="IQD2570" s="77"/>
      <c r="IQE2570" s="77"/>
      <c r="IQF2570" s="77"/>
      <c r="IQG2570" s="77"/>
      <c r="IQH2570" s="77"/>
      <c r="IQI2570" s="77"/>
      <c r="IQJ2570" s="77"/>
      <c r="IQK2570" s="77"/>
      <c r="IQL2570" s="77"/>
      <c r="IQM2570" s="77"/>
      <c r="IQN2570" s="77"/>
      <c r="IQO2570" s="77"/>
      <c r="IQP2570" s="77"/>
      <c r="IQQ2570" s="77"/>
      <c r="IQR2570" s="77"/>
      <c r="IQS2570" s="77"/>
      <c r="IQT2570" s="77"/>
      <c r="IQU2570" s="77"/>
      <c r="IQV2570" s="77"/>
      <c r="IQW2570" s="77"/>
      <c r="IQX2570" s="77"/>
      <c r="IQY2570" s="77"/>
      <c r="IQZ2570" s="77"/>
      <c r="IRA2570" s="77"/>
      <c r="IRB2570" s="77"/>
      <c r="IRC2570" s="77"/>
      <c r="IRD2570" s="77"/>
      <c r="IRE2570" s="77"/>
      <c r="IRF2570" s="77"/>
      <c r="IRG2570" s="77"/>
      <c r="IRH2570" s="77"/>
      <c r="IRI2570" s="77"/>
      <c r="IRJ2570" s="77"/>
      <c r="IRK2570" s="77"/>
      <c r="IRL2570" s="77"/>
      <c r="IRM2570" s="77"/>
      <c r="IRN2570" s="77"/>
      <c r="IRO2570" s="77"/>
      <c r="IRP2570" s="77"/>
      <c r="IRQ2570" s="77"/>
      <c r="IRR2570" s="77"/>
      <c r="IRS2570" s="77"/>
      <c r="IRT2570" s="77"/>
      <c r="IRU2570" s="77"/>
      <c r="IRV2570" s="77"/>
      <c r="IRW2570" s="77"/>
      <c r="IRX2570" s="77"/>
      <c r="IRY2570" s="77"/>
      <c r="IRZ2570" s="77"/>
      <c r="ISA2570" s="77"/>
      <c r="ISB2570" s="77"/>
      <c r="ISC2570" s="77"/>
      <c r="ISD2570" s="77"/>
      <c r="ISE2570" s="77"/>
      <c r="ISF2570" s="77"/>
      <c r="ISG2570" s="77"/>
      <c r="ISH2570" s="77"/>
      <c r="ISI2570" s="77"/>
      <c r="ISJ2570" s="77"/>
      <c r="ISK2570" s="77"/>
      <c r="ISL2570" s="77"/>
      <c r="ISM2570" s="77"/>
      <c r="ISN2570" s="77"/>
      <c r="ISO2570" s="77"/>
      <c r="ISP2570" s="77"/>
      <c r="ISQ2570" s="77"/>
      <c r="ISR2570" s="77"/>
      <c r="ISS2570" s="77"/>
      <c r="IST2570" s="77"/>
      <c r="ISU2570" s="77"/>
      <c r="ISV2570" s="77"/>
      <c r="ISW2570" s="77"/>
      <c r="ISX2570" s="77"/>
      <c r="ISY2570" s="77"/>
      <c r="ISZ2570" s="77"/>
      <c r="ITA2570" s="77"/>
      <c r="ITB2570" s="77"/>
      <c r="ITC2570" s="77"/>
      <c r="ITD2570" s="77"/>
      <c r="ITE2570" s="77"/>
      <c r="ITF2570" s="77"/>
      <c r="ITG2570" s="77"/>
      <c r="ITH2570" s="77"/>
      <c r="ITI2570" s="77"/>
      <c r="ITJ2570" s="77"/>
      <c r="ITK2570" s="77"/>
      <c r="ITL2570" s="77"/>
      <c r="ITM2570" s="77"/>
      <c r="ITN2570" s="77"/>
      <c r="ITO2570" s="77"/>
      <c r="ITP2570" s="77"/>
      <c r="ITQ2570" s="77"/>
      <c r="ITR2570" s="77"/>
      <c r="ITS2570" s="77"/>
      <c r="ITT2570" s="77"/>
      <c r="ITU2570" s="77"/>
      <c r="ITV2570" s="77"/>
      <c r="ITW2570" s="77"/>
      <c r="ITX2570" s="77"/>
      <c r="ITY2570" s="77"/>
      <c r="ITZ2570" s="77"/>
      <c r="IUA2570" s="77"/>
      <c r="IUB2570" s="77"/>
      <c r="IUC2570" s="77"/>
      <c r="IUD2570" s="77"/>
      <c r="IUE2570" s="77"/>
      <c r="IUF2570" s="77"/>
      <c r="IUG2570" s="77"/>
      <c r="IUH2570" s="77"/>
      <c r="IUI2570" s="77"/>
      <c r="IUJ2570" s="77"/>
      <c r="IUK2570" s="77"/>
      <c r="IUL2570" s="77"/>
      <c r="IUM2570" s="77"/>
      <c r="IUN2570" s="77"/>
      <c r="IUO2570" s="77"/>
      <c r="IUP2570" s="77"/>
      <c r="IUQ2570" s="77"/>
      <c r="IUR2570" s="77"/>
      <c r="IUS2570" s="77"/>
      <c r="IUT2570" s="77"/>
      <c r="IUU2570" s="77"/>
      <c r="IUV2570" s="77"/>
      <c r="IUW2570" s="77"/>
      <c r="IUX2570" s="77"/>
      <c r="IUY2570" s="77"/>
      <c r="IUZ2570" s="77"/>
      <c r="IVA2570" s="77"/>
      <c r="IVB2570" s="77"/>
      <c r="IVC2570" s="77"/>
      <c r="IVD2570" s="77"/>
      <c r="IVE2570" s="77"/>
      <c r="IVF2570" s="77"/>
      <c r="IVG2570" s="77"/>
      <c r="IVH2570" s="77"/>
      <c r="IVI2570" s="77"/>
      <c r="IVJ2570" s="77"/>
      <c r="IVK2570" s="77"/>
      <c r="IVL2570" s="77"/>
      <c r="IVM2570" s="77"/>
      <c r="IVN2570" s="77"/>
      <c r="IVO2570" s="77"/>
      <c r="IVP2570" s="77"/>
      <c r="IVQ2570" s="77"/>
      <c r="IVR2570" s="77"/>
      <c r="IVS2570" s="77"/>
      <c r="IVT2570" s="77"/>
      <c r="IVU2570" s="77"/>
      <c r="IVV2570" s="77"/>
      <c r="IVW2570" s="77"/>
      <c r="IVX2570" s="77"/>
      <c r="IVY2570" s="77"/>
      <c r="IVZ2570" s="77"/>
      <c r="IWA2570" s="77"/>
      <c r="IWB2570" s="77"/>
      <c r="IWC2570" s="77"/>
      <c r="IWD2570" s="77"/>
      <c r="IWE2570" s="77"/>
      <c r="IWF2570" s="77"/>
      <c r="IWG2570" s="77"/>
      <c r="IWH2570" s="77"/>
      <c r="IWI2570" s="77"/>
      <c r="IWJ2570" s="77"/>
      <c r="IWK2570" s="77"/>
      <c r="IWL2570" s="77"/>
      <c r="IWM2570" s="77"/>
      <c r="IWN2570" s="77"/>
      <c r="IWO2570" s="77"/>
      <c r="IWP2570" s="77"/>
      <c r="IWQ2570" s="77"/>
      <c r="IWR2570" s="77"/>
      <c r="IWS2570" s="77"/>
      <c r="IWT2570" s="77"/>
      <c r="IWU2570" s="77"/>
      <c r="IWV2570" s="77"/>
      <c r="IWW2570" s="77"/>
      <c r="IWX2570" s="77"/>
      <c r="IWY2570" s="77"/>
      <c r="IWZ2570" s="77"/>
      <c r="IXA2570" s="77"/>
      <c r="IXB2570" s="77"/>
      <c r="IXC2570" s="77"/>
      <c r="IXD2570" s="77"/>
      <c r="IXE2570" s="77"/>
      <c r="IXF2570" s="77"/>
      <c r="IXG2570" s="77"/>
      <c r="IXH2570" s="77"/>
      <c r="IXI2570" s="77"/>
      <c r="IXJ2570" s="77"/>
      <c r="IXK2570" s="77"/>
      <c r="IXL2570" s="77"/>
      <c r="IXM2570" s="77"/>
      <c r="IXN2570" s="77"/>
      <c r="IXO2570" s="77"/>
      <c r="IXP2570" s="77"/>
      <c r="IXQ2570" s="77"/>
      <c r="IXR2570" s="77"/>
      <c r="IXS2570" s="77"/>
      <c r="IXT2570" s="77"/>
      <c r="IXU2570" s="77"/>
      <c r="IXV2570" s="77"/>
      <c r="IXW2570" s="77"/>
      <c r="IXX2570" s="77"/>
      <c r="IXY2570" s="77"/>
      <c r="IXZ2570" s="77"/>
      <c r="IYA2570" s="77"/>
      <c r="IYB2570" s="77"/>
      <c r="IYC2570" s="77"/>
      <c r="IYD2570" s="77"/>
      <c r="IYE2570" s="77"/>
      <c r="IYF2570" s="77"/>
      <c r="IYG2570" s="77"/>
      <c r="IYH2570" s="77"/>
      <c r="IYI2570" s="77"/>
      <c r="IYJ2570" s="77"/>
      <c r="IYK2570" s="77"/>
      <c r="IYL2570" s="77"/>
      <c r="IYM2570" s="77"/>
      <c r="IYN2570" s="77"/>
      <c r="IYO2570" s="77"/>
      <c r="IYP2570" s="77"/>
      <c r="IYQ2570" s="77"/>
      <c r="IYR2570" s="77"/>
      <c r="IYS2570" s="77"/>
      <c r="IYT2570" s="77"/>
      <c r="IYU2570" s="77"/>
      <c r="IYV2570" s="77"/>
      <c r="IYW2570" s="77"/>
      <c r="IYX2570" s="77"/>
      <c r="IYY2570" s="77"/>
      <c r="IYZ2570" s="77"/>
      <c r="IZA2570" s="77"/>
      <c r="IZB2570" s="77"/>
      <c r="IZC2570" s="77"/>
      <c r="IZD2570" s="77"/>
      <c r="IZE2570" s="77"/>
      <c r="IZF2570" s="77"/>
      <c r="IZG2570" s="77"/>
      <c r="IZH2570" s="77"/>
      <c r="IZI2570" s="77"/>
      <c r="IZJ2570" s="77"/>
      <c r="IZK2570" s="77"/>
      <c r="IZL2570" s="77"/>
      <c r="IZM2570" s="77"/>
      <c r="IZN2570" s="77"/>
      <c r="IZO2570" s="77"/>
      <c r="IZP2570" s="77"/>
      <c r="IZQ2570" s="77"/>
      <c r="IZR2570" s="77"/>
      <c r="IZS2570" s="77"/>
      <c r="IZT2570" s="77"/>
      <c r="IZU2570" s="77"/>
      <c r="IZV2570" s="77"/>
      <c r="IZW2570" s="77"/>
      <c r="IZX2570" s="77"/>
      <c r="IZY2570" s="77"/>
      <c r="IZZ2570" s="77"/>
      <c r="JAA2570" s="77"/>
      <c r="JAB2570" s="77"/>
      <c r="JAC2570" s="77"/>
      <c r="JAD2570" s="77"/>
      <c r="JAE2570" s="77"/>
      <c r="JAF2570" s="77"/>
      <c r="JAG2570" s="77"/>
      <c r="JAH2570" s="77"/>
      <c r="JAI2570" s="77"/>
      <c r="JAJ2570" s="77"/>
      <c r="JAK2570" s="77"/>
      <c r="JAL2570" s="77"/>
      <c r="JAM2570" s="77"/>
      <c r="JAN2570" s="77"/>
      <c r="JAO2570" s="77"/>
      <c r="JAP2570" s="77"/>
      <c r="JAQ2570" s="77"/>
      <c r="JAR2570" s="77"/>
      <c r="JAS2570" s="77"/>
      <c r="JAT2570" s="77"/>
      <c r="JAU2570" s="77"/>
      <c r="JAV2570" s="77"/>
      <c r="JAW2570" s="77"/>
      <c r="JAX2570" s="77"/>
      <c r="JAY2570" s="77"/>
      <c r="JAZ2570" s="77"/>
      <c r="JBA2570" s="77"/>
      <c r="JBB2570" s="77"/>
      <c r="JBC2570" s="77"/>
      <c r="JBD2570" s="77"/>
      <c r="JBE2570" s="77"/>
      <c r="JBF2570" s="77"/>
      <c r="JBG2570" s="77"/>
      <c r="JBH2570" s="77"/>
      <c r="JBI2570" s="77"/>
      <c r="JBJ2570" s="77"/>
      <c r="JBK2570" s="77"/>
      <c r="JBL2570" s="77"/>
      <c r="JBM2570" s="77"/>
      <c r="JBN2570" s="77"/>
      <c r="JBO2570" s="77"/>
      <c r="JBP2570" s="77"/>
      <c r="JBQ2570" s="77"/>
      <c r="JBR2570" s="77"/>
      <c r="JBS2570" s="77"/>
      <c r="JBT2570" s="77"/>
      <c r="JBU2570" s="77"/>
      <c r="JBV2570" s="77"/>
      <c r="JBW2570" s="77"/>
      <c r="JBX2570" s="77"/>
      <c r="JBY2570" s="77"/>
      <c r="JBZ2570" s="77"/>
      <c r="JCA2570" s="77"/>
      <c r="JCB2570" s="77"/>
      <c r="JCC2570" s="77"/>
      <c r="JCD2570" s="77"/>
      <c r="JCE2570" s="77"/>
      <c r="JCF2570" s="77"/>
      <c r="JCG2570" s="77"/>
      <c r="JCH2570" s="77"/>
      <c r="JCI2570" s="77"/>
      <c r="JCJ2570" s="77"/>
      <c r="JCK2570" s="77"/>
      <c r="JCL2570" s="77"/>
      <c r="JCM2570" s="77"/>
      <c r="JCN2570" s="77"/>
      <c r="JCO2570" s="77"/>
      <c r="JCP2570" s="77"/>
      <c r="JCQ2570" s="77"/>
      <c r="JCR2570" s="77"/>
      <c r="JCS2570" s="77"/>
      <c r="JCT2570" s="77"/>
      <c r="JCU2570" s="77"/>
      <c r="JCV2570" s="77"/>
      <c r="JCW2570" s="77"/>
      <c r="JCX2570" s="77"/>
      <c r="JCY2570" s="77"/>
      <c r="JCZ2570" s="77"/>
      <c r="JDA2570" s="77"/>
      <c r="JDB2570" s="77"/>
      <c r="JDC2570" s="77"/>
      <c r="JDD2570" s="77"/>
      <c r="JDE2570" s="77"/>
      <c r="JDF2570" s="77"/>
      <c r="JDG2570" s="77"/>
      <c r="JDH2570" s="77"/>
      <c r="JDI2570" s="77"/>
      <c r="JDJ2570" s="77"/>
      <c r="JDK2570" s="77"/>
      <c r="JDL2570" s="77"/>
      <c r="JDM2570" s="77"/>
      <c r="JDN2570" s="77"/>
      <c r="JDO2570" s="77"/>
      <c r="JDP2570" s="77"/>
      <c r="JDQ2570" s="77"/>
      <c r="JDR2570" s="77"/>
      <c r="JDS2570" s="77"/>
      <c r="JDT2570" s="77"/>
      <c r="JDU2570" s="77"/>
      <c r="JDV2570" s="77"/>
      <c r="JDW2570" s="77"/>
      <c r="JDX2570" s="77"/>
      <c r="JDY2570" s="77"/>
      <c r="JDZ2570" s="77"/>
      <c r="JEA2570" s="77"/>
      <c r="JEB2570" s="77"/>
      <c r="JEC2570" s="77"/>
      <c r="JED2570" s="77"/>
      <c r="JEE2570" s="77"/>
      <c r="JEF2570" s="77"/>
      <c r="JEG2570" s="77"/>
      <c r="JEH2570" s="77"/>
      <c r="JEI2570" s="77"/>
      <c r="JEJ2570" s="77"/>
      <c r="JEK2570" s="77"/>
      <c r="JEL2570" s="77"/>
      <c r="JEM2570" s="77"/>
      <c r="JEN2570" s="77"/>
      <c r="JEO2570" s="77"/>
      <c r="JEP2570" s="77"/>
      <c r="JEQ2570" s="77"/>
      <c r="JER2570" s="77"/>
      <c r="JES2570" s="77"/>
      <c r="JET2570" s="77"/>
      <c r="JEU2570" s="77"/>
      <c r="JEV2570" s="77"/>
      <c r="JEW2570" s="77"/>
      <c r="JEX2570" s="77"/>
      <c r="JEY2570" s="77"/>
      <c r="JEZ2570" s="77"/>
      <c r="JFA2570" s="77"/>
      <c r="JFB2570" s="77"/>
      <c r="JFC2570" s="77"/>
      <c r="JFD2570" s="77"/>
      <c r="JFE2570" s="77"/>
      <c r="JFF2570" s="77"/>
      <c r="JFG2570" s="77"/>
      <c r="JFH2570" s="77"/>
      <c r="JFI2570" s="77"/>
      <c r="JFJ2570" s="77"/>
      <c r="JFK2570" s="77"/>
      <c r="JFL2570" s="77"/>
      <c r="JFM2570" s="77"/>
      <c r="JFN2570" s="77"/>
      <c r="JFO2570" s="77"/>
      <c r="JFP2570" s="77"/>
      <c r="JFQ2570" s="77"/>
      <c r="JFR2570" s="77"/>
      <c r="JFS2570" s="77"/>
      <c r="JFT2570" s="77"/>
      <c r="JFU2570" s="77"/>
      <c r="JFV2570" s="77"/>
      <c r="JFW2570" s="77"/>
      <c r="JFX2570" s="77"/>
      <c r="JFY2570" s="77"/>
      <c r="JFZ2570" s="77"/>
      <c r="JGA2570" s="77"/>
      <c r="JGB2570" s="77"/>
      <c r="JGC2570" s="77"/>
      <c r="JGD2570" s="77"/>
      <c r="JGE2570" s="77"/>
      <c r="JGF2570" s="77"/>
      <c r="JGG2570" s="77"/>
      <c r="JGH2570" s="77"/>
      <c r="JGI2570" s="77"/>
      <c r="JGJ2570" s="77"/>
      <c r="JGK2570" s="77"/>
      <c r="JGL2570" s="77"/>
      <c r="JGM2570" s="77"/>
      <c r="JGN2570" s="77"/>
      <c r="JGO2570" s="77"/>
      <c r="JGP2570" s="77"/>
      <c r="JGQ2570" s="77"/>
      <c r="JGR2570" s="77"/>
      <c r="JGS2570" s="77"/>
      <c r="JGT2570" s="77"/>
      <c r="JGU2570" s="77"/>
      <c r="JGV2570" s="77"/>
      <c r="JGW2570" s="77"/>
      <c r="JGX2570" s="77"/>
      <c r="JGY2570" s="77"/>
      <c r="JGZ2570" s="77"/>
      <c r="JHA2570" s="77"/>
      <c r="JHB2570" s="77"/>
      <c r="JHC2570" s="77"/>
      <c r="JHD2570" s="77"/>
      <c r="JHE2570" s="77"/>
      <c r="JHF2570" s="77"/>
      <c r="JHG2570" s="77"/>
      <c r="JHH2570" s="77"/>
      <c r="JHI2570" s="77"/>
      <c r="JHJ2570" s="77"/>
      <c r="JHK2570" s="77"/>
      <c r="JHL2570" s="77"/>
      <c r="JHM2570" s="77"/>
      <c r="JHN2570" s="77"/>
      <c r="JHO2570" s="77"/>
      <c r="JHP2570" s="77"/>
      <c r="JHQ2570" s="77"/>
      <c r="JHR2570" s="77"/>
      <c r="JHS2570" s="77"/>
      <c r="JHT2570" s="77"/>
      <c r="JHU2570" s="77"/>
      <c r="JHV2570" s="77"/>
      <c r="JHW2570" s="77"/>
      <c r="JHX2570" s="77"/>
      <c r="JHY2570" s="77"/>
      <c r="JHZ2570" s="77"/>
      <c r="JIA2570" s="77"/>
      <c r="JIB2570" s="77"/>
      <c r="JIC2570" s="77"/>
      <c r="JID2570" s="77"/>
      <c r="JIE2570" s="77"/>
      <c r="JIF2570" s="77"/>
      <c r="JIG2570" s="77"/>
      <c r="JIH2570" s="77"/>
      <c r="JII2570" s="77"/>
      <c r="JIJ2570" s="77"/>
      <c r="JIK2570" s="77"/>
      <c r="JIL2570" s="77"/>
      <c r="JIM2570" s="77"/>
      <c r="JIN2570" s="77"/>
      <c r="JIO2570" s="77"/>
      <c r="JIP2570" s="77"/>
      <c r="JIQ2570" s="77"/>
      <c r="JIR2570" s="77"/>
      <c r="JIS2570" s="77"/>
      <c r="JIT2570" s="77"/>
      <c r="JIU2570" s="77"/>
      <c r="JIV2570" s="77"/>
      <c r="JIW2570" s="77"/>
      <c r="JIX2570" s="77"/>
      <c r="JIY2570" s="77"/>
      <c r="JIZ2570" s="77"/>
      <c r="JJA2570" s="77"/>
      <c r="JJB2570" s="77"/>
      <c r="JJC2570" s="77"/>
      <c r="JJD2570" s="77"/>
      <c r="JJE2570" s="77"/>
      <c r="JJF2570" s="77"/>
      <c r="JJG2570" s="77"/>
      <c r="JJH2570" s="77"/>
      <c r="JJI2570" s="77"/>
      <c r="JJJ2570" s="77"/>
      <c r="JJK2570" s="77"/>
      <c r="JJL2570" s="77"/>
      <c r="JJM2570" s="77"/>
      <c r="JJN2570" s="77"/>
      <c r="JJO2570" s="77"/>
      <c r="JJP2570" s="77"/>
      <c r="JJQ2570" s="77"/>
      <c r="JJR2570" s="77"/>
      <c r="JJS2570" s="77"/>
      <c r="JJT2570" s="77"/>
      <c r="JJU2570" s="77"/>
      <c r="JJV2570" s="77"/>
      <c r="JJW2570" s="77"/>
      <c r="JJX2570" s="77"/>
      <c r="JJY2570" s="77"/>
      <c r="JJZ2570" s="77"/>
      <c r="JKA2570" s="77"/>
      <c r="JKB2570" s="77"/>
      <c r="JKC2570" s="77"/>
      <c r="JKD2570" s="77"/>
      <c r="JKE2570" s="77"/>
      <c r="JKF2570" s="77"/>
      <c r="JKG2570" s="77"/>
      <c r="JKH2570" s="77"/>
      <c r="JKI2570" s="77"/>
      <c r="JKJ2570" s="77"/>
      <c r="JKK2570" s="77"/>
      <c r="JKL2570" s="77"/>
      <c r="JKM2570" s="77"/>
      <c r="JKN2570" s="77"/>
      <c r="JKO2570" s="77"/>
      <c r="JKP2570" s="77"/>
      <c r="JKQ2570" s="77"/>
      <c r="JKR2570" s="77"/>
      <c r="JKS2570" s="77"/>
      <c r="JKT2570" s="77"/>
      <c r="JKU2570" s="77"/>
      <c r="JKV2570" s="77"/>
      <c r="JKW2570" s="77"/>
      <c r="JKX2570" s="77"/>
      <c r="JKY2570" s="77"/>
      <c r="JKZ2570" s="77"/>
      <c r="JLA2570" s="77"/>
      <c r="JLB2570" s="77"/>
      <c r="JLC2570" s="77"/>
      <c r="JLD2570" s="77"/>
      <c r="JLE2570" s="77"/>
      <c r="JLF2570" s="77"/>
      <c r="JLG2570" s="77"/>
      <c r="JLH2570" s="77"/>
      <c r="JLI2570" s="77"/>
      <c r="JLJ2570" s="77"/>
      <c r="JLK2570" s="77"/>
      <c r="JLL2570" s="77"/>
      <c r="JLM2570" s="77"/>
      <c r="JLN2570" s="77"/>
      <c r="JLO2570" s="77"/>
      <c r="JLP2570" s="77"/>
      <c r="JLQ2570" s="77"/>
      <c r="JLR2570" s="77"/>
      <c r="JLS2570" s="77"/>
      <c r="JLT2570" s="77"/>
      <c r="JLU2570" s="77"/>
      <c r="JLV2570" s="77"/>
      <c r="JLW2570" s="77"/>
      <c r="JLX2570" s="77"/>
      <c r="JLY2570" s="77"/>
      <c r="JLZ2570" s="77"/>
      <c r="JMA2570" s="77"/>
      <c r="JMB2570" s="77"/>
      <c r="JMC2570" s="77"/>
      <c r="JMD2570" s="77"/>
      <c r="JME2570" s="77"/>
      <c r="JMF2570" s="77"/>
      <c r="JMG2570" s="77"/>
      <c r="JMH2570" s="77"/>
      <c r="JMI2570" s="77"/>
      <c r="JMJ2570" s="77"/>
      <c r="JMK2570" s="77"/>
      <c r="JML2570" s="77"/>
      <c r="JMM2570" s="77"/>
      <c r="JMN2570" s="77"/>
      <c r="JMO2570" s="77"/>
      <c r="JMP2570" s="77"/>
      <c r="JMQ2570" s="77"/>
      <c r="JMR2570" s="77"/>
      <c r="JMS2570" s="77"/>
      <c r="JMT2570" s="77"/>
      <c r="JMU2570" s="77"/>
      <c r="JMV2570" s="77"/>
      <c r="JMW2570" s="77"/>
      <c r="JMX2570" s="77"/>
      <c r="JMY2570" s="77"/>
      <c r="JMZ2570" s="77"/>
      <c r="JNA2570" s="77"/>
      <c r="JNB2570" s="77"/>
      <c r="JNC2570" s="77"/>
      <c r="JND2570" s="77"/>
      <c r="JNE2570" s="77"/>
      <c r="JNF2570" s="77"/>
      <c r="JNG2570" s="77"/>
      <c r="JNH2570" s="77"/>
      <c r="JNI2570" s="77"/>
      <c r="JNJ2570" s="77"/>
      <c r="JNK2570" s="77"/>
      <c r="JNL2570" s="77"/>
      <c r="JNM2570" s="77"/>
      <c r="JNN2570" s="77"/>
      <c r="JNO2570" s="77"/>
      <c r="JNP2570" s="77"/>
      <c r="JNQ2570" s="77"/>
      <c r="JNR2570" s="77"/>
      <c r="JNS2570" s="77"/>
      <c r="JNT2570" s="77"/>
      <c r="JNU2570" s="77"/>
      <c r="JNV2570" s="77"/>
      <c r="JNW2570" s="77"/>
      <c r="JNX2570" s="77"/>
      <c r="JNY2570" s="77"/>
      <c r="JNZ2570" s="77"/>
      <c r="JOA2570" s="77"/>
      <c r="JOB2570" s="77"/>
      <c r="JOC2570" s="77"/>
      <c r="JOD2570" s="77"/>
      <c r="JOE2570" s="77"/>
      <c r="JOF2570" s="77"/>
      <c r="JOG2570" s="77"/>
      <c r="JOH2570" s="77"/>
      <c r="JOI2570" s="77"/>
      <c r="JOJ2570" s="77"/>
      <c r="JOK2570" s="77"/>
      <c r="JOL2570" s="77"/>
      <c r="JOM2570" s="77"/>
      <c r="JON2570" s="77"/>
      <c r="JOO2570" s="77"/>
      <c r="JOP2570" s="77"/>
      <c r="JOQ2570" s="77"/>
      <c r="JOR2570" s="77"/>
      <c r="JOS2570" s="77"/>
      <c r="JOT2570" s="77"/>
      <c r="JOU2570" s="77"/>
      <c r="JOV2570" s="77"/>
      <c r="JOW2570" s="77"/>
      <c r="JOX2570" s="77"/>
      <c r="JOY2570" s="77"/>
      <c r="JOZ2570" s="77"/>
      <c r="JPA2570" s="77"/>
      <c r="JPB2570" s="77"/>
      <c r="JPC2570" s="77"/>
      <c r="JPD2570" s="77"/>
      <c r="JPE2570" s="77"/>
      <c r="JPF2570" s="77"/>
      <c r="JPG2570" s="77"/>
      <c r="JPH2570" s="77"/>
      <c r="JPI2570" s="77"/>
      <c r="JPJ2570" s="77"/>
      <c r="JPK2570" s="77"/>
      <c r="JPL2570" s="77"/>
      <c r="JPM2570" s="77"/>
      <c r="JPN2570" s="77"/>
      <c r="JPO2570" s="77"/>
      <c r="JPP2570" s="77"/>
      <c r="JPQ2570" s="77"/>
      <c r="JPR2570" s="77"/>
      <c r="JPS2570" s="77"/>
      <c r="JPT2570" s="77"/>
      <c r="JPU2570" s="77"/>
      <c r="JPV2570" s="77"/>
      <c r="JPW2570" s="77"/>
      <c r="JPX2570" s="77"/>
      <c r="JPY2570" s="77"/>
      <c r="JPZ2570" s="77"/>
      <c r="JQA2570" s="77"/>
      <c r="JQB2570" s="77"/>
      <c r="JQC2570" s="77"/>
      <c r="JQD2570" s="77"/>
      <c r="JQE2570" s="77"/>
      <c r="JQF2570" s="77"/>
      <c r="JQG2570" s="77"/>
      <c r="JQH2570" s="77"/>
      <c r="JQI2570" s="77"/>
      <c r="JQJ2570" s="77"/>
      <c r="JQK2570" s="77"/>
      <c r="JQL2570" s="77"/>
      <c r="JQM2570" s="77"/>
      <c r="JQN2570" s="77"/>
      <c r="JQO2570" s="77"/>
      <c r="JQP2570" s="77"/>
      <c r="JQQ2570" s="77"/>
      <c r="JQR2570" s="77"/>
      <c r="JQS2570" s="77"/>
      <c r="JQT2570" s="77"/>
      <c r="JQU2570" s="77"/>
      <c r="JQV2570" s="77"/>
      <c r="JQW2570" s="77"/>
      <c r="JQX2570" s="77"/>
      <c r="JQY2570" s="77"/>
      <c r="JQZ2570" s="77"/>
      <c r="JRA2570" s="77"/>
      <c r="JRB2570" s="77"/>
      <c r="JRC2570" s="77"/>
      <c r="JRD2570" s="77"/>
      <c r="JRE2570" s="77"/>
      <c r="JRF2570" s="77"/>
      <c r="JRG2570" s="77"/>
      <c r="JRH2570" s="77"/>
      <c r="JRI2570" s="77"/>
      <c r="JRJ2570" s="77"/>
      <c r="JRK2570" s="77"/>
      <c r="JRL2570" s="77"/>
      <c r="JRM2570" s="77"/>
      <c r="JRN2570" s="77"/>
      <c r="JRO2570" s="77"/>
      <c r="JRP2570" s="77"/>
      <c r="JRQ2570" s="77"/>
      <c r="JRR2570" s="77"/>
      <c r="JRS2570" s="77"/>
      <c r="JRT2570" s="77"/>
      <c r="JRU2570" s="77"/>
      <c r="JRV2570" s="77"/>
      <c r="JRW2570" s="77"/>
      <c r="JRX2570" s="77"/>
      <c r="JRY2570" s="77"/>
      <c r="JRZ2570" s="77"/>
      <c r="JSA2570" s="77"/>
      <c r="JSB2570" s="77"/>
      <c r="JSC2570" s="77"/>
      <c r="JSD2570" s="77"/>
      <c r="JSE2570" s="77"/>
      <c r="JSF2570" s="77"/>
      <c r="JSG2570" s="77"/>
      <c r="JSH2570" s="77"/>
      <c r="JSI2570" s="77"/>
      <c r="JSJ2570" s="77"/>
      <c r="JSK2570" s="77"/>
      <c r="JSL2570" s="77"/>
      <c r="JSM2570" s="77"/>
      <c r="JSN2570" s="77"/>
      <c r="JSO2570" s="77"/>
      <c r="JSP2570" s="77"/>
      <c r="JSQ2570" s="77"/>
      <c r="JSR2570" s="77"/>
      <c r="JSS2570" s="77"/>
      <c r="JST2570" s="77"/>
      <c r="JSU2570" s="77"/>
      <c r="JSV2570" s="77"/>
      <c r="JSW2570" s="77"/>
      <c r="JSX2570" s="77"/>
      <c r="JSY2570" s="77"/>
      <c r="JSZ2570" s="77"/>
      <c r="JTA2570" s="77"/>
      <c r="JTB2570" s="77"/>
      <c r="JTC2570" s="77"/>
      <c r="JTD2570" s="77"/>
      <c r="JTE2570" s="77"/>
      <c r="JTF2570" s="77"/>
      <c r="JTG2570" s="77"/>
      <c r="JTH2570" s="77"/>
      <c r="JTI2570" s="77"/>
      <c r="JTJ2570" s="77"/>
      <c r="JTK2570" s="77"/>
      <c r="JTL2570" s="77"/>
      <c r="JTM2570" s="77"/>
      <c r="JTN2570" s="77"/>
      <c r="JTO2570" s="77"/>
      <c r="JTP2570" s="77"/>
      <c r="JTQ2570" s="77"/>
      <c r="JTR2570" s="77"/>
      <c r="JTS2570" s="77"/>
      <c r="JTT2570" s="77"/>
      <c r="JTU2570" s="77"/>
      <c r="JTV2570" s="77"/>
      <c r="JTW2570" s="77"/>
      <c r="JTX2570" s="77"/>
      <c r="JTY2570" s="77"/>
      <c r="JTZ2570" s="77"/>
      <c r="JUA2570" s="77"/>
      <c r="JUB2570" s="77"/>
      <c r="JUC2570" s="77"/>
      <c r="JUD2570" s="77"/>
      <c r="JUE2570" s="77"/>
      <c r="JUF2570" s="77"/>
      <c r="JUG2570" s="77"/>
      <c r="JUH2570" s="77"/>
      <c r="JUI2570" s="77"/>
      <c r="JUJ2570" s="77"/>
      <c r="JUK2570" s="77"/>
      <c r="JUL2570" s="77"/>
      <c r="JUM2570" s="77"/>
      <c r="JUN2570" s="77"/>
      <c r="JUO2570" s="77"/>
      <c r="JUP2570" s="77"/>
      <c r="JUQ2570" s="77"/>
      <c r="JUR2570" s="77"/>
      <c r="JUS2570" s="77"/>
      <c r="JUT2570" s="77"/>
      <c r="JUU2570" s="77"/>
      <c r="JUV2570" s="77"/>
      <c r="JUW2570" s="77"/>
      <c r="JUX2570" s="77"/>
      <c r="JUY2570" s="77"/>
      <c r="JUZ2570" s="77"/>
      <c r="JVA2570" s="77"/>
      <c r="JVB2570" s="77"/>
      <c r="JVC2570" s="77"/>
      <c r="JVD2570" s="77"/>
      <c r="JVE2570" s="77"/>
      <c r="JVF2570" s="77"/>
      <c r="JVG2570" s="77"/>
      <c r="JVH2570" s="77"/>
      <c r="JVI2570" s="77"/>
      <c r="JVJ2570" s="77"/>
      <c r="JVK2570" s="77"/>
      <c r="JVL2570" s="77"/>
      <c r="JVM2570" s="77"/>
      <c r="JVN2570" s="77"/>
      <c r="JVO2570" s="77"/>
      <c r="JVP2570" s="77"/>
      <c r="JVQ2570" s="77"/>
      <c r="JVR2570" s="77"/>
      <c r="JVS2570" s="77"/>
      <c r="JVT2570" s="77"/>
      <c r="JVU2570" s="77"/>
      <c r="JVV2570" s="77"/>
      <c r="JVW2570" s="77"/>
      <c r="JVX2570" s="77"/>
      <c r="JVY2570" s="77"/>
      <c r="JVZ2570" s="77"/>
      <c r="JWA2570" s="77"/>
      <c r="JWB2570" s="77"/>
      <c r="JWC2570" s="77"/>
      <c r="JWD2570" s="77"/>
      <c r="JWE2570" s="77"/>
      <c r="JWF2570" s="77"/>
      <c r="JWG2570" s="77"/>
      <c r="JWH2570" s="77"/>
      <c r="JWI2570" s="77"/>
      <c r="JWJ2570" s="77"/>
      <c r="JWK2570" s="77"/>
      <c r="JWL2570" s="77"/>
      <c r="JWM2570" s="77"/>
      <c r="JWN2570" s="77"/>
      <c r="JWO2570" s="77"/>
      <c r="JWP2570" s="77"/>
      <c r="JWQ2570" s="77"/>
      <c r="JWR2570" s="77"/>
      <c r="JWS2570" s="77"/>
      <c r="JWT2570" s="77"/>
      <c r="JWU2570" s="77"/>
      <c r="JWV2570" s="77"/>
      <c r="JWW2570" s="77"/>
      <c r="JWX2570" s="77"/>
      <c r="JWY2570" s="77"/>
      <c r="JWZ2570" s="77"/>
      <c r="JXA2570" s="77"/>
      <c r="JXB2570" s="77"/>
      <c r="JXC2570" s="77"/>
      <c r="JXD2570" s="77"/>
      <c r="JXE2570" s="77"/>
      <c r="JXF2570" s="77"/>
      <c r="JXG2570" s="77"/>
      <c r="JXH2570" s="77"/>
      <c r="JXI2570" s="77"/>
      <c r="JXJ2570" s="77"/>
      <c r="JXK2570" s="77"/>
      <c r="JXL2570" s="77"/>
      <c r="JXM2570" s="77"/>
      <c r="JXN2570" s="77"/>
      <c r="JXO2570" s="77"/>
      <c r="JXP2570" s="77"/>
      <c r="JXQ2570" s="77"/>
      <c r="JXR2570" s="77"/>
      <c r="JXS2570" s="77"/>
      <c r="JXT2570" s="77"/>
      <c r="JXU2570" s="77"/>
      <c r="JXV2570" s="77"/>
      <c r="JXW2570" s="77"/>
      <c r="JXX2570" s="77"/>
      <c r="JXY2570" s="77"/>
      <c r="JXZ2570" s="77"/>
      <c r="JYA2570" s="77"/>
      <c r="JYB2570" s="77"/>
      <c r="JYC2570" s="77"/>
      <c r="JYD2570" s="77"/>
      <c r="JYE2570" s="77"/>
      <c r="JYF2570" s="77"/>
      <c r="JYG2570" s="77"/>
      <c r="JYH2570" s="77"/>
      <c r="JYI2570" s="77"/>
      <c r="JYJ2570" s="77"/>
      <c r="JYK2570" s="77"/>
      <c r="JYL2570" s="77"/>
      <c r="JYM2570" s="77"/>
      <c r="JYN2570" s="77"/>
      <c r="JYO2570" s="77"/>
      <c r="JYP2570" s="77"/>
      <c r="JYQ2570" s="77"/>
      <c r="JYR2570" s="77"/>
      <c r="JYS2570" s="77"/>
      <c r="JYT2570" s="77"/>
      <c r="JYU2570" s="77"/>
      <c r="JYV2570" s="77"/>
      <c r="JYW2570" s="77"/>
      <c r="JYX2570" s="77"/>
      <c r="JYY2570" s="77"/>
      <c r="JYZ2570" s="77"/>
      <c r="JZA2570" s="77"/>
      <c r="JZB2570" s="77"/>
      <c r="JZC2570" s="77"/>
      <c r="JZD2570" s="77"/>
      <c r="JZE2570" s="77"/>
      <c r="JZF2570" s="77"/>
      <c r="JZG2570" s="77"/>
      <c r="JZH2570" s="77"/>
      <c r="JZI2570" s="77"/>
      <c r="JZJ2570" s="77"/>
      <c r="JZK2570" s="77"/>
      <c r="JZL2570" s="77"/>
      <c r="JZM2570" s="77"/>
      <c r="JZN2570" s="77"/>
      <c r="JZO2570" s="77"/>
      <c r="JZP2570" s="77"/>
      <c r="JZQ2570" s="77"/>
      <c r="JZR2570" s="77"/>
      <c r="JZS2570" s="77"/>
      <c r="JZT2570" s="77"/>
      <c r="JZU2570" s="77"/>
      <c r="JZV2570" s="77"/>
      <c r="JZW2570" s="77"/>
      <c r="JZX2570" s="77"/>
      <c r="JZY2570" s="77"/>
      <c r="JZZ2570" s="77"/>
      <c r="KAA2570" s="77"/>
      <c r="KAB2570" s="77"/>
      <c r="KAC2570" s="77"/>
      <c r="KAD2570" s="77"/>
      <c r="KAE2570" s="77"/>
      <c r="KAF2570" s="77"/>
      <c r="KAG2570" s="77"/>
      <c r="KAH2570" s="77"/>
      <c r="KAI2570" s="77"/>
      <c r="KAJ2570" s="77"/>
      <c r="KAK2570" s="77"/>
      <c r="KAL2570" s="77"/>
      <c r="KAM2570" s="77"/>
      <c r="KAN2570" s="77"/>
      <c r="KAO2570" s="77"/>
      <c r="KAP2570" s="77"/>
      <c r="KAQ2570" s="77"/>
      <c r="KAR2570" s="77"/>
      <c r="KAS2570" s="77"/>
      <c r="KAT2570" s="77"/>
      <c r="KAU2570" s="77"/>
      <c r="KAV2570" s="77"/>
      <c r="KAW2570" s="77"/>
      <c r="KAX2570" s="77"/>
      <c r="KAY2570" s="77"/>
      <c r="KAZ2570" s="77"/>
      <c r="KBA2570" s="77"/>
      <c r="KBB2570" s="77"/>
      <c r="KBC2570" s="77"/>
      <c r="KBD2570" s="77"/>
      <c r="KBE2570" s="77"/>
      <c r="KBF2570" s="77"/>
      <c r="KBG2570" s="77"/>
      <c r="KBH2570" s="77"/>
      <c r="KBI2570" s="77"/>
      <c r="KBJ2570" s="77"/>
      <c r="KBK2570" s="77"/>
      <c r="KBL2570" s="77"/>
      <c r="KBM2570" s="77"/>
      <c r="KBN2570" s="77"/>
      <c r="KBO2570" s="77"/>
      <c r="KBP2570" s="77"/>
      <c r="KBQ2570" s="77"/>
      <c r="KBR2570" s="77"/>
      <c r="KBS2570" s="77"/>
      <c r="KBT2570" s="77"/>
      <c r="KBU2570" s="77"/>
      <c r="KBV2570" s="77"/>
      <c r="KBW2570" s="77"/>
      <c r="KBX2570" s="77"/>
      <c r="KBY2570" s="77"/>
      <c r="KBZ2570" s="77"/>
      <c r="KCA2570" s="77"/>
      <c r="KCB2570" s="77"/>
      <c r="KCC2570" s="77"/>
      <c r="KCD2570" s="77"/>
      <c r="KCE2570" s="77"/>
      <c r="KCF2570" s="77"/>
      <c r="KCG2570" s="77"/>
      <c r="KCH2570" s="77"/>
      <c r="KCI2570" s="77"/>
      <c r="KCJ2570" s="77"/>
      <c r="KCK2570" s="77"/>
      <c r="KCL2570" s="77"/>
      <c r="KCM2570" s="77"/>
      <c r="KCN2570" s="77"/>
      <c r="KCO2570" s="77"/>
      <c r="KCP2570" s="77"/>
      <c r="KCQ2570" s="77"/>
      <c r="KCR2570" s="77"/>
      <c r="KCS2570" s="77"/>
      <c r="KCT2570" s="77"/>
      <c r="KCU2570" s="77"/>
      <c r="KCV2570" s="77"/>
      <c r="KCW2570" s="77"/>
      <c r="KCX2570" s="77"/>
      <c r="KCY2570" s="77"/>
      <c r="KCZ2570" s="77"/>
      <c r="KDA2570" s="77"/>
      <c r="KDB2570" s="77"/>
      <c r="KDC2570" s="77"/>
      <c r="KDD2570" s="77"/>
      <c r="KDE2570" s="77"/>
      <c r="KDF2570" s="77"/>
      <c r="KDG2570" s="77"/>
      <c r="KDH2570" s="77"/>
      <c r="KDI2570" s="77"/>
      <c r="KDJ2570" s="77"/>
      <c r="KDK2570" s="77"/>
      <c r="KDL2570" s="77"/>
      <c r="KDM2570" s="77"/>
      <c r="KDN2570" s="77"/>
      <c r="KDO2570" s="77"/>
      <c r="KDP2570" s="77"/>
      <c r="KDQ2570" s="77"/>
      <c r="KDR2570" s="77"/>
      <c r="KDS2570" s="77"/>
      <c r="KDT2570" s="77"/>
      <c r="KDU2570" s="77"/>
      <c r="KDV2570" s="77"/>
      <c r="KDW2570" s="77"/>
      <c r="KDX2570" s="77"/>
      <c r="KDY2570" s="77"/>
      <c r="KDZ2570" s="77"/>
      <c r="KEA2570" s="77"/>
      <c r="KEB2570" s="77"/>
      <c r="KEC2570" s="77"/>
      <c r="KED2570" s="77"/>
      <c r="KEE2570" s="77"/>
      <c r="KEF2570" s="77"/>
      <c r="KEG2570" s="77"/>
      <c r="KEH2570" s="77"/>
      <c r="KEI2570" s="77"/>
      <c r="KEJ2570" s="77"/>
      <c r="KEK2570" s="77"/>
      <c r="KEL2570" s="77"/>
      <c r="KEM2570" s="77"/>
      <c r="KEN2570" s="77"/>
      <c r="KEO2570" s="77"/>
      <c r="KEP2570" s="77"/>
      <c r="KEQ2570" s="77"/>
      <c r="KER2570" s="77"/>
      <c r="KES2570" s="77"/>
      <c r="KET2570" s="77"/>
      <c r="KEU2570" s="77"/>
      <c r="KEV2570" s="77"/>
      <c r="KEW2570" s="77"/>
      <c r="KEX2570" s="77"/>
      <c r="KEY2570" s="77"/>
      <c r="KEZ2570" s="77"/>
      <c r="KFA2570" s="77"/>
      <c r="KFB2570" s="77"/>
      <c r="KFC2570" s="77"/>
      <c r="KFD2570" s="77"/>
      <c r="KFE2570" s="77"/>
      <c r="KFF2570" s="77"/>
      <c r="KFG2570" s="77"/>
      <c r="KFH2570" s="77"/>
      <c r="KFI2570" s="77"/>
      <c r="KFJ2570" s="77"/>
      <c r="KFK2570" s="77"/>
      <c r="KFL2570" s="77"/>
      <c r="KFM2570" s="77"/>
      <c r="KFN2570" s="77"/>
      <c r="KFO2570" s="77"/>
      <c r="KFP2570" s="77"/>
      <c r="KFQ2570" s="77"/>
      <c r="KFR2570" s="77"/>
      <c r="KFS2570" s="77"/>
      <c r="KFT2570" s="77"/>
      <c r="KFU2570" s="77"/>
      <c r="KFV2570" s="77"/>
      <c r="KFW2570" s="77"/>
      <c r="KFX2570" s="77"/>
      <c r="KFY2570" s="77"/>
      <c r="KFZ2570" s="77"/>
      <c r="KGA2570" s="77"/>
      <c r="KGB2570" s="77"/>
      <c r="KGC2570" s="77"/>
      <c r="KGD2570" s="77"/>
      <c r="KGE2570" s="77"/>
      <c r="KGF2570" s="77"/>
      <c r="KGG2570" s="77"/>
      <c r="KGH2570" s="77"/>
      <c r="KGI2570" s="77"/>
      <c r="KGJ2570" s="77"/>
      <c r="KGK2570" s="77"/>
      <c r="KGL2570" s="77"/>
      <c r="KGM2570" s="77"/>
      <c r="KGN2570" s="77"/>
      <c r="KGO2570" s="77"/>
      <c r="KGP2570" s="77"/>
      <c r="KGQ2570" s="77"/>
      <c r="KGR2570" s="77"/>
      <c r="KGS2570" s="77"/>
      <c r="KGT2570" s="77"/>
      <c r="KGU2570" s="77"/>
      <c r="KGV2570" s="77"/>
      <c r="KGW2570" s="77"/>
      <c r="KGX2570" s="77"/>
      <c r="KGY2570" s="77"/>
      <c r="KGZ2570" s="77"/>
      <c r="KHA2570" s="77"/>
      <c r="KHB2570" s="77"/>
      <c r="KHC2570" s="77"/>
      <c r="KHD2570" s="77"/>
      <c r="KHE2570" s="77"/>
      <c r="KHF2570" s="77"/>
      <c r="KHG2570" s="77"/>
      <c r="KHH2570" s="77"/>
      <c r="KHI2570" s="77"/>
      <c r="KHJ2570" s="77"/>
      <c r="KHK2570" s="77"/>
      <c r="KHL2570" s="77"/>
      <c r="KHM2570" s="77"/>
      <c r="KHN2570" s="77"/>
      <c r="KHO2570" s="77"/>
      <c r="KHP2570" s="77"/>
      <c r="KHQ2570" s="77"/>
      <c r="KHR2570" s="77"/>
      <c r="KHS2570" s="77"/>
      <c r="KHT2570" s="77"/>
      <c r="KHU2570" s="77"/>
      <c r="KHV2570" s="77"/>
      <c r="KHW2570" s="77"/>
      <c r="KHX2570" s="77"/>
      <c r="KHY2570" s="77"/>
      <c r="KHZ2570" s="77"/>
      <c r="KIA2570" s="77"/>
      <c r="KIB2570" s="77"/>
      <c r="KIC2570" s="77"/>
      <c r="KID2570" s="77"/>
      <c r="KIE2570" s="77"/>
      <c r="KIF2570" s="77"/>
      <c r="KIG2570" s="77"/>
      <c r="KIH2570" s="77"/>
      <c r="KII2570" s="77"/>
      <c r="KIJ2570" s="77"/>
      <c r="KIK2570" s="77"/>
      <c r="KIL2570" s="77"/>
      <c r="KIM2570" s="77"/>
      <c r="KIN2570" s="77"/>
      <c r="KIO2570" s="77"/>
      <c r="KIP2570" s="77"/>
      <c r="KIQ2570" s="77"/>
      <c r="KIR2570" s="77"/>
      <c r="KIS2570" s="77"/>
      <c r="KIT2570" s="77"/>
      <c r="KIU2570" s="77"/>
      <c r="KIV2570" s="77"/>
      <c r="KIW2570" s="77"/>
      <c r="KIX2570" s="77"/>
      <c r="KIY2570" s="77"/>
      <c r="KIZ2570" s="77"/>
      <c r="KJA2570" s="77"/>
      <c r="KJB2570" s="77"/>
      <c r="KJC2570" s="77"/>
      <c r="KJD2570" s="77"/>
      <c r="KJE2570" s="77"/>
      <c r="KJF2570" s="77"/>
      <c r="KJG2570" s="77"/>
      <c r="KJH2570" s="77"/>
      <c r="KJI2570" s="77"/>
      <c r="KJJ2570" s="77"/>
      <c r="KJK2570" s="77"/>
      <c r="KJL2570" s="77"/>
      <c r="KJM2570" s="77"/>
      <c r="KJN2570" s="77"/>
      <c r="KJO2570" s="77"/>
      <c r="KJP2570" s="77"/>
      <c r="KJQ2570" s="77"/>
      <c r="KJR2570" s="77"/>
      <c r="KJS2570" s="77"/>
      <c r="KJT2570" s="77"/>
      <c r="KJU2570" s="77"/>
      <c r="KJV2570" s="77"/>
      <c r="KJW2570" s="77"/>
      <c r="KJX2570" s="77"/>
      <c r="KJY2570" s="77"/>
      <c r="KJZ2570" s="77"/>
      <c r="KKA2570" s="77"/>
      <c r="KKB2570" s="77"/>
      <c r="KKC2570" s="77"/>
      <c r="KKD2570" s="77"/>
      <c r="KKE2570" s="77"/>
      <c r="KKF2570" s="77"/>
      <c r="KKG2570" s="77"/>
      <c r="KKH2570" s="77"/>
      <c r="KKI2570" s="77"/>
      <c r="KKJ2570" s="77"/>
      <c r="KKK2570" s="77"/>
      <c r="KKL2570" s="77"/>
      <c r="KKM2570" s="77"/>
      <c r="KKN2570" s="77"/>
      <c r="KKO2570" s="77"/>
      <c r="KKP2570" s="77"/>
      <c r="KKQ2570" s="77"/>
      <c r="KKR2570" s="77"/>
      <c r="KKS2570" s="77"/>
      <c r="KKT2570" s="77"/>
      <c r="KKU2570" s="77"/>
      <c r="KKV2570" s="77"/>
      <c r="KKW2570" s="77"/>
      <c r="KKX2570" s="77"/>
      <c r="KKY2570" s="77"/>
      <c r="KKZ2570" s="77"/>
      <c r="KLA2570" s="77"/>
      <c r="KLB2570" s="77"/>
      <c r="KLC2570" s="77"/>
      <c r="KLD2570" s="77"/>
      <c r="KLE2570" s="77"/>
      <c r="KLF2570" s="77"/>
      <c r="KLG2570" s="77"/>
      <c r="KLH2570" s="77"/>
      <c r="KLI2570" s="77"/>
      <c r="KLJ2570" s="77"/>
      <c r="KLK2570" s="77"/>
      <c r="KLL2570" s="77"/>
      <c r="KLM2570" s="77"/>
      <c r="KLN2570" s="77"/>
      <c r="KLO2570" s="77"/>
      <c r="KLP2570" s="77"/>
      <c r="KLQ2570" s="77"/>
      <c r="KLR2570" s="77"/>
      <c r="KLS2570" s="77"/>
      <c r="KLT2570" s="77"/>
      <c r="KLU2570" s="77"/>
      <c r="KLV2570" s="77"/>
      <c r="KLW2570" s="77"/>
      <c r="KLX2570" s="77"/>
      <c r="KLY2570" s="77"/>
      <c r="KLZ2570" s="77"/>
      <c r="KMA2570" s="77"/>
      <c r="KMB2570" s="77"/>
      <c r="KMC2570" s="77"/>
      <c r="KMD2570" s="77"/>
      <c r="KME2570" s="77"/>
      <c r="KMF2570" s="77"/>
      <c r="KMG2570" s="77"/>
      <c r="KMH2570" s="77"/>
      <c r="KMI2570" s="77"/>
      <c r="KMJ2570" s="77"/>
      <c r="KMK2570" s="77"/>
      <c r="KML2570" s="77"/>
      <c r="KMM2570" s="77"/>
      <c r="KMN2570" s="77"/>
      <c r="KMO2570" s="77"/>
      <c r="KMP2570" s="77"/>
      <c r="KMQ2570" s="77"/>
      <c r="KMR2570" s="77"/>
      <c r="KMS2570" s="77"/>
      <c r="KMT2570" s="77"/>
      <c r="KMU2570" s="77"/>
      <c r="KMV2570" s="77"/>
      <c r="KMW2570" s="77"/>
      <c r="KMX2570" s="77"/>
      <c r="KMY2570" s="77"/>
      <c r="KMZ2570" s="77"/>
      <c r="KNA2570" s="77"/>
      <c r="KNB2570" s="77"/>
      <c r="KNC2570" s="77"/>
      <c r="KND2570" s="77"/>
      <c r="KNE2570" s="77"/>
      <c r="KNF2570" s="77"/>
      <c r="KNG2570" s="77"/>
      <c r="KNH2570" s="77"/>
      <c r="KNI2570" s="77"/>
      <c r="KNJ2570" s="77"/>
      <c r="KNK2570" s="77"/>
      <c r="KNL2570" s="77"/>
      <c r="KNM2570" s="77"/>
      <c r="KNN2570" s="77"/>
      <c r="KNO2570" s="77"/>
      <c r="KNP2570" s="77"/>
      <c r="KNQ2570" s="77"/>
      <c r="KNR2570" s="77"/>
      <c r="KNS2570" s="77"/>
      <c r="KNT2570" s="77"/>
      <c r="KNU2570" s="77"/>
      <c r="KNV2570" s="77"/>
      <c r="KNW2570" s="77"/>
      <c r="KNX2570" s="77"/>
      <c r="KNY2570" s="77"/>
      <c r="KNZ2570" s="77"/>
      <c r="KOA2570" s="77"/>
      <c r="KOB2570" s="77"/>
      <c r="KOC2570" s="77"/>
      <c r="KOD2570" s="77"/>
      <c r="KOE2570" s="77"/>
      <c r="KOF2570" s="77"/>
      <c r="KOG2570" s="77"/>
      <c r="KOH2570" s="77"/>
      <c r="KOI2570" s="77"/>
      <c r="KOJ2570" s="77"/>
      <c r="KOK2570" s="77"/>
      <c r="KOL2570" s="77"/>
      <c r="KOM2570" s="77"/>
      <c r="KON2570" s="77"/>
      <c r="KOO2570" s="77"/>
      <c r="KOP2570" s="77"/>
      <c r="KOQ2570" s="77"/>
      <c r="KOR2570" s="77"/>
      <c r="KOS2570" s="77"/>
      <c r="KOT2570" s="77"/>
      <c r="KOU2570" s="77"/>
      <c r="KOV2570" s="77"/>
      <c r="KOW2570" s="77"/>
      <c r="KOX2570" s="77"/>
      <c r="KOY2570" s="77"/>
      <c r="KOZ2570" s="77"/>
      <c r="KPA2570" s="77"/>
      <c r="KPB2570" s="77"/>
      <c r="KPC2570" s="77"/>
      <c r="KPD2570" s="77"/>
      <c r="KPE2570" s="77"/>
      <c r="KPF2570" s="77"/>
      <c r="KPG2570" s="77"/>
      <c r="KPH2570" s="77"/>
      <c r="KPI2570" s="77"/>
      <c r="KPJ2570" s="77"/>
      <c r="KPK2570" s="77"/>
      <c r="KPL2570" s="77"/>
      <c r="KPM2570" s="77"/>
      <c r="KPN2570" s="77"/>
      <c r="KPO2570" s="77"/>
      <c r="KPP2570" s="77"/>
      <c r="KPQ2570" s="77"/>
      <c r="KPR2570" s="77"/>
      <c r="KPS2570" s="77"/>
      <c r="KPT2570" s="77"/>
      <c r="KPU2570" s="77"/>
      <c r="KPV2570" s="77"/>
      <c r="KPW2570" s="77"/>
      <c r="KPX2570" s="77"/>
      <c r="KPY2570" s="77"/>
      <c r="KPZ2570" s="77"/>
      <c r="KQA2570" s="77"/>
      <c r="KQB2570" s="77"/>
      <c r="KQC2570" s="77"/>
      <c r="KQD2570" s="77"/>
      <c r="KQE2570" s="77"/>
      <c r="KQF2570" s="77"/>
      <c r="KQG2570" s="77"/>
      <c r="KQH2570" s="77"/>
      <c r="KQI2570" s="77"/>
      <c r="KQJ2570" s="77"/>
      <c r="KQK2570" s="77"/>
      <c r="KQL2570" s="77"/>
      <c r="KQM2570" s="77"/>
      <c r="KQN2570" s="77"/>
      <c r="KQO2570" s="77"/>
      <c r="KQP2570" s="77"/>
      <c r="KQQ2570" s="77"/>
      <c r="KQR2570" s="77"/>
      <c r="KQS2570" s="77"/>
      <c r="KQT2570" s="77"/>
      <c r="KQU2570" s="77"/>
      <c r="KQV2570" s="77"/>
      <c r="KQW2570" s="77"/>
      <c r="KQX2570" s="77"/>
      <c r="KQY2570" s="77"/>
      <c r="KQZ2570" s="77"/>
      <c r="KRA2570" s="77"/>
      <c r="KRB2570" s="77"/>
      <c r="KRC2570" s="77"/>
      <c r="KRD2570" s="77"/>
      <c r="KRE2570" s="77"/>
      <c r="KRF2570" s="77"/>
      <c r="KRG2570" s="77"/>
      <c r="KRH2570" s="77"/>
      <c r="KRI2570" s="77"/>
      <c r="KRJ2570" s="77"/>
      <c r="KRK2570" s="77"/>
      <c r="KRL2570" s="77"/>
      <c r="KRM2570" s="77"/>
      <c r="KRN2570" s="77"/>
      <c r="KRO2570" s="77"/>
      <c r="KRP2570" s="77"/>
      <c r="KRQ2570" s="77"/>
      <c r="KRR2570" s="77"/>
      <c r="KRS2570" s="77"/>
      <c r="KRT2570" s="77"/>
      <c r="KRU2570" s="77"/>
      <c r="KRV2570" s="77"/>
      <c r="KRW2570" s="77"/>
      <c r="KRX2570" s="77"/>
      <c r="KRY2570" s="77"/>
      <c r="KRZ2570" s="77"/>
      <c r="KSA2570" s="77"/>
      <c r="KSB2570" s="77"/>
      <c r="KSC2570" s="77"/>
      <c r="KSD2570" s="77"/>
      <c r="KSE2570" s="77"/>
      <c r="KSF2570" s="77"/>
      <c r="KSG2570" s="77"/>
      <c r="KSH2570" s="77"/>
      <c r="KSI2570" s="77"/>
      <c r="KSJ2570" s="77"/>
      <c r="KSK2570" s="77"/>
      <c r="KSL2570" s="77"/>
      <c r="KSM2570" s="77"/>
      <c r="KSN2570" s="77"/>
      <c r="KSO2570" s="77"/>
      <c r="KSP2570" s="77"/>
      <c r="KSQ2570" s="77"/>
      <c r="KSR2570" s="77"/>
      <c r="KSS2570" s="77"/>
      <c r="KST2570" s="77"/>
      <c r="KSU2570" s="77"/>
      <c r="KSV2570" s="77"/>
      <c r="KSW2570" s="77"/>
      <c r="KSX2570" s="77"/>
      <c r="KSY2570" s="77"/>
      <c r="KSZ2570" s="77"/>
      <c r="KTA2570" s="77"/>
      <c r="KTB2570" s="77"/>
      <c r="KTC2570" s="77"/>
      <c r="KTD2570" s="77"/>
      <c r="KTE2570" s="77"/>
      <c r="KTF2570" s="77"/>
      <c r="KTG2570" s="77"/>
      <c r="KTH2570" s="77"/>
      <c r="KTI2570" s="77"/>
      <c r="KTJ2570" s="77"/>
      <c r="KTK2570" s="77"/>
      <c r="KTL2570" s="77"/>
      <c r="KTM2570" s="77"/>
      <c r="KTN2570" s="77"/>
      <c r="KTO2570" s="77"/>
      <c r="KTP2570" s="77"/>
      <c r="KTQ2570" s="77"/>
      <c r="KTR2570" s="77"/>
      <c r="KTS2570" s="77"/>
      <c r="KTT2570" s="77"/>
      <c r="KTU2570" s="77"/>
      <c r="KTV2570" s="77"/>
      <c r="KTW2570" s="77"/>
      <c r="KTX2570" s="77"/>
      <c r="KTY2570" s="77"/>
      <c r="KTZ2570" s="77"/>
      <c r="KUA2570" s="77"/>
      <c r="KUB2570" s="77"/>
      <c r="KUC2570" s="77"/>
      <c r="KUD2570" s="77"/>
      <c r="KUE2570" s="77"/>
      <c r="KUF2570" s="77"/>
      <c r="KUG2570" s="77"/>
      <c r="KUH2570" s="77"/>
      <c r="KUI2570" s="77"/>
      <c r="KUJ2570" s="77"/>
      <c r="KUK2570" s="77"/>
      <c r="KUL2570" s="77"/>
      <c r="KUM2570" s="77"/>
      <c r="KUN2570" s="77"/>
      <c r="KUO2570" s="77"/>
      <c r="KUP2570" s="77"/>
      <c r="KUQ2570" s="77"/>
      <c r="KUR2570" s="77"/>
      <c r="KUS2570" s="77"/>
      <c r="KUT2570" s="77"/>
      <c r="KUU2570" s="77"/>
      <c r="KUV2570" s="77"/>
      <c r="KUW2570" s="77"/>
      <c r="KUX2570" s="77"/>
      <c r="KUY2570" s="77"/>
      <c r="KUZ2570" s="77"/>
      <c r="KVA2570" s="77"/>
      <c r="KVB2570" s="77"/>
      <c r="KVC2570" s="77"/>
      <c r="KVD2570" s="77"/>
      <c r="KVE2570" s="77"/>
      <c r="KVF2570" s="77"/>
      <c r="KVG2570" s="77"/>
      <c r="KVH2570" s="77"/>
      <c r="KVI2570" s="77"/>
      <c r="KVJ2570" s="77"/>
      <c r="KVK2570" s="77"/>
      <c r="KVL2570" s="77"/>
      <c r="KVM2570" s="77"/>
      <c r="KVN2570" s="77"/>
      <c r="KVO2570" s="77"/>
      <c r="KVP2570" s="77"/>
      <c r="KVQ2570" s="77"/>
      <c r="KVR2570" s="77"/>
      <c r="KVS2570" s="77"/>
      <c r="KVT2570" s="77"/>
      <c r="KVU2570" s="77"/>
      <c r="KVV2570" s="77"/>
      <c r="KVW2570" s="77"/>
      <c r="KVX2570" s="77"/>
      <c r="KVY2570" s="77"/>
      <c r="KVZ2570" s="77"/>
      <c r="KWA2570" s="77"/>
      <c r="KWB2570" s="77"/>
      <c r="KWC2570" s="77"/>
      <c r="KWD2570" s="77"/>
      <c r="KWE2570" s="77"/>
      <c r="KWF2570" s="77"/>
      <c r="KWG2570" s="77"/>
      <c r="KWH2570" s="77"/>
      <c r="KWI2570" s="77"/>
      <c r="KWJ2570" s="77"/>
      <c r="KWK2570" s="77"/>
      <c r="KWL2570" s="77"/>
      <c r="KWM2570" s="77"/>
      <c r="KWN2570" s="77"/>
      <c r="KWO2570" s="77"/>
      <c r="KWP2570" s="77"/>
      <c r="KWQ2570" s="77"/>
      <c r="KWR2570" s="77"/>
      <c r="KWS2570" s="77"/>
      <c r="KWT2570" s="77"/>
      <c r="KWU2570" s="77"/>
      <c r="KWV2570" s="77"/>
      <c r="KWW2570" s="77"/>
      <c r="KWX2570" s="77"/>
      <c r="KWY2570" s="77"/>
      <c r="KWZ2570" s="77"/>
      <c r="KXA2570" s="77"/>
      <c r="KXB2570" s="77"/>
      <c r="KXC2570" s="77"/>
      <c r="KXD2570" s="77"/>
      <c r="KXE2570" s="77"/>
      <c r="KXF2570" s="77"/>
      <c r="KXG2570" s="77"/>
      <c r="KXH2570" s="77"/>
      <c r="KXI2570" s="77"/>
      <c r="KXJ2570" s="77"/>
      <c r="KXK2570" s="77"/>
      <c r="KXL2570" s="77"/>
      <c r="KXM2570" s="77"/>
      <c r="KXN2570" s="77"/>
      <c r="KXO2570" s="77"/>
      <c r="KXP2570" s="77"/>
      <c r="KXQ2570" s="77"/>
      <c r="KXR2570" s="77"/>
      <c r="KXS2570" s="77"/>
      <c r="KXT2570" s="77"/>
      <c r="KXU2570" s="77"/>
      <c r="KXV2570" s="77"/>
      <c r="KXW2570" s="77"/>
      <c r="KXX2570" s="77"/>
      <c r="KXY2570" s="77"/>
      <c r="KXZ2570" s="77"/>
      <c r="KYA2570" s="77"/>
      <c r="KYB2570" s="77"/>
      <c r="KYC2570" s="77"/>
      <c r="KYD2570" s="77"/>
      <c r="KYE2570" s="77"/>
      <c r="KYF2570" s="77"/>
      <c r="KYG2570" s="77"/>
      <c r="KYH2570" s="77"/>
      <c r="KYI2570" s="77"/>
      <c r="KYJ2570" s="77"/>
      <c r="KYK2570" s="77"/>
      <c r="KYL2570" s="77"/>
      <c r="KYM2570" s="77"/>
      <c r="KYN2570" s="77"/>
      <c r="KYO2570" s="77"/>
      <c r="KYP2570" s="77"/>
      <c r="KYQ2570" s="77"/>
      <c r="KYR2570" s="77"/>
      <c r="KYS2570" s="77"/>
      <c r="KYT2570" s="77"/>
      <c r="KYU2570" s="77"/>
      <c r="KYV2570" s="77"/>
      <c r="KYW2570" s="77"/>
      <c r="KYX2570" s="77"/>
      <c r="KYY2570" s="77"/>
      <c r="KYZ2570" s="77"/>
      <c r="KZA2570" s="77"/>
      <c r="KZB2570" s="77"/>
      <c r="KZC2570" s="77"/>
      <c r="KZD2570" s="77"/>
      <c r="KZE2570" s="77"/>
      <c r="KZF2570" s="77"/>
      <c r="KZG2570" s="77"/>
      <c r="KZH2570" s="77"/>
      <c r="KZI2570" s="77"/>
      <c r="KZJ2570" s="77"/>
      <c r="KZK2570" s="77"/>
      <c r="KZL2570" s="77"/>
      <c r="KZM2570" s="77"/>
      <c r="KZN2570" s="77"/>
      <c r="KZO2570" s="77"/>
      <c r="KZP2570" s="77"/>
      <c r="KZQ2570" s="77"/>
      <c r="KZR2570" s="77"/>
      <c r="KZS2570" s="77"/>
      <c r="KZT2570" s="77"/>
      <c r="KZU2570" s="77"/>
      <c r="KZV2570" s="77"/>
      <c r="KZW2570" s="77"/>
      <c r="KZX2570" s="77"/>
      <c r="KZY2570" s="77"/>
      <c r="KZZ2570" s="77"/>
      <c r="LAA2570" s="77"/>
      <c r="LAB2570" s="77"/>
      <c r="LAC2570" s="77"/>
      <c r="LAD2570" s="77"/>
      <c r="LAE2570" s="77"/>
      <c r="LAF2570" s="77"/>
      <c r="LAG2570" s="77"/>
      <c r="LAH2570" s="77"/>
      <c r="LAI2570" s="77"/>
      <c r="LAJ2570" s="77"/>
      <c r="LAK2570" s="77"/>
      <c r="LAL2570" s="77"/>
      <c r="LAM2570" s="77"/>
      <c r="LAN2570" s="77"/>
      <c r="LAO2570" s="77"/>
      <c r="LAP2570" s="77"/>
      <c r="LAQ2570" s="77"/>
      <c r="LAR2570" s="77"/>
      <c r="LAS2570" s="77"/>
      <c r="LAT2570" s="77"/>
      <c r="LAU2570" s="77"/>
      <c r="LAV2570" s="77"/>
      <c r="LAW2570" s="77"/>
      <c r="LAX2570" s="77"/>
      <c r="LAY2570" s="77"/>
      <c r="LAZ2570" s="77"/>
      <c r="LBA2570" s="77"/>
      <c r="LBB2570" s="77"/>
      <c r="LBC2570" s="77"/>
      <c r="LBD2570" s="77"/>
      <c r="LBE2570" s="77"/>
      <c r="LBF2570" s="77"/>
      <c r="LBG2570" s="77"/>
      <c r="LBH2570" s="77"/>
      <c r="LBI2570" s="77"/>
      <c r="LBJ2570" s="77"/>
      <c r="LBK2570" s="77"/>
      <c r="LBL2570" s="77"/>
      <c r="LBM2570" s="77"/>
      <c r="LBN2570" s="77"/>
      <c r="LBO2570" s="77"/>
      <c r="LBP2570" s="77"/>
      <c r="LBQ2570" s="77"/>
      <c r="LBR2570" s="77"/>
      <c r="LBS2570" s="77"/>
      <c r="LBT2570" s="77"/>
      <c r="LBU2570" s="77"/>
      <c r="LBV2570" s="77"/>
      <c r="LBW2570" s="77"/>
      <c r="LBX2570" s="77"/>
      <c r="LBY2570" s="77"/>
      <c r="LBZ2570" s="77"/>
      <c r="LCA2570" s="77"/>
      <c r="LCB2570" s="77"/>
      <c r="LCC2570" s="77"/>
      <c r="LCD2570" s="77"/>
      <c r="LCE2570" s="77"/>
      <c r="LCF2570" s="77"/>
      <c r="LCG2570" s="77"/>
      <c r="LCH2570" s="77"/>
      <c r="LCI2570" s="77"/>
      <c r="LCJ2570" s="77"/>
      <c r="LCK2570" s="77"/>
      <c r="LCL2570" s="77"/>
      <c r="LCM2570" s="77"/>
      <c r="LCN2570" s="77"/>
      <c r="LCO2570" s="77"/>
      <c r="LCP2570" s="77"/>
      <c r="LCQ2570" s="77"/>
      <c r="LCR2570" s="77"/>
      <c r="LCS2570" s="77"/>
      <c r="LCT2570" s="77"/>
      <c r="LCU2570" s="77"/>
      <c r="LCV2570" s="77"/>
      <c r="LCW2570" s="77"/>
      <c r="LCX2570" s="77"/>
      <c r="LCY2570" s="77"/>
      <c r="LCZ2570" s="77"/>
      <c r="LDA2570" s="77"/>
      <c r="LDB2570" s="77"/>
      <c r="LDC2570" s="77"/>
      <c r="LDD2570" s="77"/>
      <c r="LDE2570" s="77"/>
      <c r="LDF2570" s="77"/>
      <c r="LDG2570" s="77"/>
      <c r="LDH2570" s="77"/>
      <c r="LDI2570" s="77"/>
      <c r="LDJ2570" s="77"/>
      <c r="LDK2570" s="77"/>
      <c r="LDL2570" s="77"/>
      <c r="LDM2570" s="77"/>
      <c r="LDN2570" s="77"/>
      <c r="LDO2570" s="77"/>
      <c r="LDP2570" s="77"/>
      <c r="LDQ2570" s="77"/>
      <c r="LDR2570" s="77"/>
      <c r="LDS2570" s="77"/>
      <c r="LDT2570" s="77"/>
      <c r="LDU2570" s="77"/>
      <c r="LDV2570" s="77"/>
      <c r="LDW2570" s="77"/>
      <c r="LDX2570" s="77"/>
      <c r="LDY2570" s="77"/>
      <c r="LDZ2570" s="77"/>
      <c r="LEA2570" s="77"/>
      <c r="LEB2570" s="77"/>
      <c r="LEC2570" s="77"/>
      <c r="LED2570" s="77"/>
      <c r="LEE2570" s="77"/>
      <c r="LEF2570" s="77"/>
      <c r="LEG2570" s="77"/>
      <c r="LEH2570" s="77"/>
      <c r="LEI2570" s="77"/>
      <c r="LEJ2570" s="77"/>
      <c r="LEK2570" s="77"/>
      <c r="LEL2570" s="77"/>
      <c r="LEM2570" s="77"/>
      <c r="LEN2570" s="77"/>
      <c r="LEO2570" s="77"/>
      <c r="LEP2570" s="77"/>
      <c r="LEQ2570" s="77"/>
      <c r="LER2570" s="77"/>
      <c r="LES2570" s="77"/>
      <c r="LET2570" s="77"/>
      <c r="LEU2570" s="77"/>
      <c r="LEV2570" s="77"/>
      <c r="LEW2570" s="77"/>
      <c r="LEX2570" s="77"/>
      <c r="LEY2570" s="77"/>
      <c r="LEZ2570" s="77"/>
      <c r="LFA2570" s="77"/>
      <c r="LFB2570" s="77"/>
      <c r="LFC2570" s="77"/>
      <c r="LFD2570" s="77"/>
      <c r="LFE2570" s="77"/>
      <c r="LFF2570" s="77"/>
      <c r="LFG2570" s="77"/>
      <c r="LFH2570" s="77"/>
      <c r="LFI2570" s="77"/>
      <c r="LFJ2570" s="77"/>
      <c r="LFK2570" s="77"/>
      <c r="LFL2570" s="77"/>
      <c r="LFM2570" s="77"/>
      <c r="LFN2570" s="77"/>
      <c r="LFO2570" s="77"/>
      <c r="LFP2570" s="77"/>
      <c r="LFQ2570" s="77"/>
      <c r="LFR2570" s="77"/>
      <c r="LFS2570" s="77"/>
      <c r="LFT2570" s="77"/>
      <c r="LFU2570" s="77"/>
      <c r="LFV2570" s="77"/>
      <c r="LFW2570" s="77"/>
      <c r="LFX2570" s="77"/>
      <c r="LFY2570" s="77"/>
      <c r="LFZ2570" s="77"/>
      <c r="LGA2570" s="77"/>
      <c r="LGB2570" s="77"/>
      <c r="LGC2570" s="77"/>
      <c r="LGD2570" s="77"/>
      <c r="LGE2570" s="77"/>
      <c r="LGF2570" s="77"/>
      <c r="LGG2570" s="77"/>
      <c r="LGH2570" s="77"/>
      <c r="LGI2570" s="77"/>
      <c r="LGJ2570" s="77"/>
      <c r="LGK2570" s="77"/>
      <c r="LGL2570" s="77"/>
      <c r="LGM2570" s="77"/>
      <c r="LGN2570" s="77"/>
      <c r="LGO2570" s="77"/>
      <c r="LGP2570" s="77"/>
      <c r="LGQ2570" s="77"/>
      <c r="LGR2570" s="77"/>
      <c r="LGS2570" s="77"/>
      <c r="LGT2570" s="77"/>
      <c r="LGU2570" s="77"/>
      <c r="LGV2570" s="77"/>
      <c r="LGW2570" s="77"/>
      <c r="LGX2570" s="77"/>
      <c r="LGY2570" s="77"/>
      <c r="LGZ2570" s="77"/>
      <c r="LHA2570" s="77"/>
      <c r="LHB2570" s="77"/>
      <c r="LHC2570" s="77"/>
      <c r="LHD2570" s="77"/>
      <c r="LHE2570" s="77"/>
      <c r="LHF2570" s="77"/>
      <c r="LHG2570" s="77"/>
      <c r="LHH2570" s="77"/>
      <c r="LHI2570" s="77"/>
      <c r="LHJ2570" s="77"/>
      <c r="LHK2570" s="77"/>
      <c r="LHL2570" s="77"/>
      <c r="LHM2570" s="77"/>
      <c r="LHN2570" s="77"/>
      <c r="LHO2570" s="77"/>
      <c r="LHP2570" s="77"/>
      <c r="LHQ2570" s="77"/>
      <c r="LHR2570" s="77"/>
      <c r="LHS2570" s="77"/>
      <c r="LHT2570" s="77"/>
      <c r="LHU2570" s="77"/>
      <c r="LHV2570" s="77"/>
      <c r="LHW2570" s="77"/>
      <c r="LHX2570" s="77"/>
      <c r="LHY2570" s="77"/>
      <c r="LHZ2570" s="77"/>
      <c r="LIA2570" s="77"/>
      <c r="LIB2570" s="77"/>
      <c r="LIC2570" s="77"/>
      <c r="LID2570" s="77"/>
      <c r="LIE2570" s="77"/>
      <c r="LIF2570" s="77"/>
      <c r="LIG2570" s="77"/>
      <c r="LIH2570" s="77"/>
      <c r="LII2570" s="77"/>
      <c r="LIJ2570" s="77"/>
      <c r="LIK2570" s="77"/>
      <c r="LIL2570" s="77"/>
      <c r="LIM2570" s="77"/>
      <c r="LIN2570" s="77"/>
      <c r="LIO2570" s="77"/>
      <c r="LIP2570" s="77"/>
      <c r="LIQ2570" s="77"/>
      <c r="LIR2570" s="77"/>
      <c r="LIS2570" s="77"/>
      <c r="LIT2570" s="77"/>
      <c r="LIU2570" s="77"/>
      <c r="LIV2570" s="77"/>
      <c r="LIW2570" s="77"/>
      <c r="LIX2570" s="77"/>
      <c r="LIY2570" s="77"/>
      <c r="LIZ2570" s="77"/>
      <c r="LJA2570" s="77"/>
      <c r="LJB2570" s="77"/>
      <c r="LJC2570" s="77"/>
      <c r="LJD2570" s="77"/>
      <c r="LJE2570" s="77"/>
      <c r="LJF2570" s="77"/>
      <c r="LJG2570" s="77"/>
      <c r="LJH2570" s="77"/>
      <c r="LJI2570" s="77"/>
      <c r="LJJ2570" s="77"/>
      <c r="LJK2570" s="77"/>
      <c r="LJL2570" s="77"/>
      <c r="LJM2570" s="77"/>
      <c r="LJN2570" s="77"/>
      <c r="LJO2570" s="77"/>
      <c r="LJP2570" s="77"/>
      <c r="LJQ2570" s="77"/>
      <c r="LJR2570" s="77"/>
      <c r="LJS2570" s="77"/>
      <c r="LJT2570" s="77"/>
      <c r="LJU2570" s="77"/>
      <c r="LJV2570" s="77"/>
      <c r="LJW2570" s="77"/>
      <c r="LJX2570" s="77"/>
      <c r="LJY2570" s="77"/>
      <c r="LJZ2570" s="77"/>
      <c r="LKA2570" s="77"/>
      <c r="LKB2570" s="77"/>
      <c r="LKC2570" s="77"/>
      <c r="LKD2570" s="77"/>
      <c r="LKE2570" s="77"/>
      <c r="LKF2570" s="77"/>
      <c r="LKG2570" s="77"/>
      <c r="LKH2570" s="77"/>
      <c r="LKI2570" s="77"/>
      <c r="LKJ2570" s="77"/>
      <c r="LKK2570" s="77"/>
      <c r="LKL2570" s="77"/>
      <c r="LKM2570" s="77"/>
      <c r="LKN2570" s="77"/>
      <c r="LKO2570" s="77"/>
      <c r="LKP2570" s="77"/>
      <c r="LKQ2570" s="77"/>
      <c r="LKR2570" s="77"/>
      <c r="LKS2570" s="77"/>
      <c r="LKT2570" s="77"/>
      <c r="LKU2570" s="77"/>
      <c r="LKV2570" s="77"/>
      <c r="LKW2570" s="77"/>
      <c r="LKX2570" s="77"/>
      <c r="LKY2570" s="77"/>
      <c r="LKZ2570" s="77"/>
      <c r="LLA2570" s="77"/>
      <c r="LLB2570" s="77"/>
      <c r="LLC2570" s="77"/>
      <c r="LLD2570" s="77"/>
      <c r="LLE2570" s="77"/>
      <c r="LLF2570" s="77"/>
      <c r="LLG2570" s="77"/>
      <c r="LLH2570" s="77"/>
      <c r="LLI2570" s="77"/>
      <c r="LLJ2570" s="77"/>
      <c r="LLK2570" s="77"/>
      <c r="LLL2570" s="77"/>
      <c r="LLM2570" s="77"/>
      <c r="LLN2570" s="77"/>
      <c r="LLO2570" s="77"/>
      <c r="LLP2570" s="77"/>
      <c r="LLQ2570" s="77"/>
      <c r="LLR2570" s="77"/>
      <c r="LLS2570" s="77"/>
      <c r="LLT2570" s="77"/>
      <c r="LLU2570" s="77"/>
      <c r="LLV2570" s="77"/>
      <c r="LLW2570" s="77"/>
      <c r="LLX2570" s="77"/>
      <c r="LLY2570" s="77"/>
      <c r="LLZ2570" s="77"/>
      <c r="LMA2570" s="77"/>
      <c r="LMB2570" s="77"/>
      <c r="LMC2570" s="77"/>
      <c r="LMD2570" s="77"/>
      <c r="LME2570" s="77"/>
      <c r="LMF2570" s="77"/>
      <c r="LMG2570" s="77"/>
      <c r="LMH2570" s="77"/>
      <c r="LMI2570" s="77"/>
      <c r="LMJ2570" s="77"/>
      <c r="LMK2570" s="77"/>
      <c r="LML2570" s="77"/>
      <c r="LMM2570" s="77"/>
      <c r="LMN2570" s="77"/>
      <c r="LMO2570" s="77"/>
      <c r="LMP2570" s="77"/>
      <c r="LMQ2570" s="77"/>
      <c r="LMR2570" s="77"/>
      <c r="LMS2570" s="77"/>
      <c r="LMT2570" s="77"/>
      <c r="LMU2570" s="77"/>
      <c r="LMV2570" s="77"/>
      <c r="LMW2570" s="77"/>
      <c r="LMX2570" s="77"/>
      <c r="LMY2570" s="77"/>
      <c r="LMZ2570" s="77"/>
      <c r="LNA2570" s="77"/>
      <c r="LNB2570" s="77"/>
      <c r="LNC2570" s="77"/>
      <c r="LND2570" s="77"/>
      <c r="LNE2570" s="77"/>
      <c r="LNF2570" s="77"/>
      <c r="LNG2570" s="77"/>
      <c r="LNH2570" s="77"/>
      <c r="LNI2570" s="77"/>
      <c r="LNJ2570" s="77"/>
      <c r="LNK2570" s="77"/>
      <c r="LNL2570" s="77"/>
      <c r="LNM2570" s="77"/>
      <c r="LNN2570" s="77"/>
      <c r="LNO2570" s="77"/>
      <c r="LNP2570" s="77"/>
      <c r="LNQ2570" s="77"/>
      <c r="LNR2570" s="77"/>
      <c r="LNS2570" s="77"/>
      <c r="LNT2570" s="77"/>
      <c r="LNU2570" s="77"/>
      <c r="LNV2570" s="77"/>
      <c r="LNW2570" s="77"/>
      <c r="LNX2570" s="77"/>
      <c r="LNY2570" s="77"/>
      <c r="LNZ2570" s="77"/>
      <c r="LOA2570" s="77"/>
      <c r="LOB2570" s="77"/>
      <c r="LOC2570" s="77"/>
      <c r="LOD2570" s="77"/>
      <c r="LOE2570" s="77"/>
      <c r="LOF2570" s="77"/>
      <c r="LOG2570" s="77"/>
      <c r="LOH2570" s="77"/>
      <c r="LOI2570" s="77"/>
      <c r="LOJ2570" s="77"/>
      <c r="LOK2570" s="77"/>
      <c r="LOL2570" s="77"/>
      <c r="LOM2570" s="77"/>
      <c r="LON2570" s="77"/>
      <c r="LOO2570" s="77"/>
      <c r="LOP2570" s="77"/>
      <c r="LOQ2570" s="77"/>
      <c r="LOR2570" s="77"/>
      <c r="LOS2570" s="77"/>
      <c r="LOT2570" s="77"/>
      <c r="LOU2570" s="77"/>
      <c r="LOV2570" s="77"/>
      <c r="LOW2570" s="77"/>
      <c r="LOX2570" s="77"/>
      <c r="LOY2570" s="77"/>
      <c r="LOZ2570" s="77"/>
      <c r="LPA2570" s="77"/>
      <c r="LPB2570" s="77"/>
      <c r="LPC2570" s="77"/>
      <c r="LPD2570" s="77"/>
      <c r="LPE2570" s="77"/>
      <c r="LPF2570" s="77"/>
      <c r="LPG2570" s="77"/>
      <c r="LPH2570" s="77"/>
      <c r="LPI2570" s="77"/>
      <c r="LPJ2570" s="77"/>
      <c r="LPK2570" s="77"/>
      <c r="LPL2570" s="77"/>
      <c r="LPM2570" s="77"/>
      <c r="LPN2570" s="77"/>
      <c r="LPO2570" s="77"/>
      <c r="LPP2570" s="77"/>
      <c r="LPQ2570" s="77"/>
      <c r="LPR2570" s="77"/>
      <c r="LPS2570" s="77"/>
      <c r="LPT2570" s="77"/>
      <c r="LPU2570" s="77"/>
      <c r="LPV2570" s="77"/>
      <c r="LPW2570" s="77"/>
      <c r="LPX2570" s="77"/>
      <c r="LPY2570" s="77"/>
      <c r="LPZ2570" s="77"/>
      <c r="LQA2570" s="77"/>
      <c r="LQB2570" s="77"/>
      <c r="LQC2570" s="77"/>
      <c r="LQD2570" s="77"/>
      <c r="LQE2570" s="77"/>
      <c r="LQF2570" s="77"/>
      <c r="LQG2570" s="77"/>
      <c r="LQH2570" s="77"/>
      <c r="LQI2570" s="77"/>
      <c r="LQJ2570" s="77"/>
      <c r="LQK2570" s="77"/>
      <c r="LQL2570" s="77"/>
      <c r="LQM2570" s="77"/>
      <c r="LQN2570" s="77"/>
      <c r="LQO2570" s="77"/>
      <c r="LQP2570" s="77"/>
      <c r="LQQ2570" s="77"/>
      <c r="LQR2570" s="77"/>
      <c r="LQS2570" s="77"/>
      <c r="LQT2570" s="77"/>
      <c r="LQU2570" s="77"/>
      <c r="LQV2570" s="77"/>
      <c r="LQW2570" s="77"/>
      <c r="LQX2570" s="77"/>
      <c r="LQY2570" s="77"/>
      <c r="LQZ2570" s="77"/>
      <c r="LRA2570" s="77"/>
      <c r="LRB2570" s="77"/>
      <c r="LRC2570" s="77"/>
      <c r="LRD2570" s="77"/>
      <c r="LRE2570" s="77"/>
      <c r="LRF2570" s="77"/>
      <c r="LRG2570" s="77"/>
      <c r="LRH2570" s="77"/>
      <c r="LRI2570" s="77"/>
      <c r="LRJ2570" s="77"/>
      <c r="LRK2570" s="77"/>
      <c r="LRL2570" s="77"/>
      <c r="LRM2570" s="77"/>
      <c r="LRN2570" s="77"/>
      <c r="LRO2570" s="77"/>
      <c r="LRP2570" s="77"/>
      <c r="LRQ2570" s="77"/>
      <c r="LRR2570" s="77"/>
      <c r="LRS2570" s="77"/>
      <c r="LRT2570" s="77"/>
      <c r="LRU2570" s="77"/>
      <c r="LRV2570" s="77"/>
      <c r="LRW2570" s="77"/>
      <c r="LRX2570" s="77"/>
      <c r="LRY2570" s="77"/>
      <c r="LRZ2570" s="77"/>
      <c r="LSA2570" s="77"/>
      <c r="LSB2570" s="77"/>
      <c r="LSC2570" s="77"/>
      <c r="LSD2570" s="77"/>
      <c r="LSE2570" s="77"/>
      <c r="LSF2570" s="77"/>
      <c r="LSG2570" s="77"/>
      <c r="LSH2570" s="77"/>
      <c r="LSI2570" s="77"/>
      <c r="LSJ2570" s="77"/>
      <c r="LSK2570" s="77"/>
      <c r="LSL2570" s="77"/>
      <c r="LSM2570" s="77"/>
      <c r="LSN2570" s="77"/>
      <c r="LSO2570" s="77"/>
      <c r="LSP2570" s="77"/>
      <c r="LSQ2570" s="77"/>
      <c r="LSR2570" s="77"/>
      <c r="LSS2570" s="77"/>
      <c r="LST2570" s="77"/>
      <c r="LSU2570" s="77"/>
      <c r="LSV2570" s="77"/>
      <c r="LSW2570" s="77"/>
      <c r="LSX2570" s="77"/>
      <c r="LSY2570" s="77"/>
      <c r="LSZ2570" s="77"/>
      <c r="LTA2570" s="77"/>
      <c r="LTB2570" s="77"/>
      <c r="LTC2570" s="77"/>
      <c r="LTD2570" s="77"/>
      <c r="LTE2570" s="77"/>
      <c r="LTF2570" s="77"/>
      <c r="LTG2570" s="77"/>
      <c r="LTH2570" s="77"/>
      <c r="LTI2570" s="77"/>
      <c r="LTJ2570" s="77"/>
      <c r="LTK2570" s="77"/>
      <c r="LTL2570" s="77"/>
      <c r="LTM2570" s="77"/>
      <c r="LTN2570" s="77"/>
      <c r="LTO2570" s="77"/>
      <c r="LTP2570" s="77"/>
      <c r="LTQ2570" s="77"/>
      <c r="LTR2570" s="77"/>
      <c r="LTS2570" s="77"/>
      <c r="LTT2570" s="77"/>
      <c r="LTU2570" s="77"/>
      <c r="LTV2570" s="77"/>
      <c r="LTW2570" s="77"/>
      <c r="LTX2570" s="77"/>
      <c r="LTY2570" s="77"/>
      <c r="LTZ2570" s="77"/>
      <c r="LUA2570" s="77"/>
      <c r="LUB2570" s="77"/>
      <c r="LUC2570" s="77"/>
      <c r="LUD2570" s="77"/>
      <c r="LUE2570" s="77"/>
      <c r="LUF2570" s="77"/>
      <c r="LUG2570" s="77"/>
      <c r="LUH2570" s="77"/>
      <c r="LUI2570" s="77"/>
      <c r="LUJ2570" s="77"/>
      <c r="LUK2570" s="77"/>
      <c r="LUL2570" s="77"/>
      <c r="LUM2570" s="77"/>
      <c r="LUN2570" s="77"/>
      <c r="LUO2570" s="77"/>
      <c r="LUP2570" s="77"/>
      <c r="LUQ2570" s="77"/>
      <c r="LUR2570" s="77"/>
      <c r="LUS2570" s="77"/>
      <c r="LUT2570" s="77"/>
      <c r="LUU2570" s="77"/>
      <c r="LUV2570" s="77"/>
      <c r="LUW2570" s="77"/>
      <c r="LUX2570" s="77"/>
      <c r="LUY2570" s="77"/>
      <c r="LUZ2570" s="77"/>
      <c r="LVA2570" s="77"/>
      <c r="LVB2570" s="77"/>
      <c r="LVC2570" s="77"/>
      <c r="LVD2570" s="77"/>
      <c r="LVE2570" s="77"/>
      <c r="LVF2570" s="77"/>
      <c r="LVG2570" s="77"/>
      <c r="LVH2570" s="77"/>
      <c r="LVI2570" s="77"/>
      <c r="LVJ2570" s="77"/>
      <c r="LVK2570" s="77"/>
      <c r="LVL2570" s="77"/>
      <c r="LVM2570" s="77"/>
      <c r="LVN2570" s="77"/>
      <c r="LVO2570" s="77"/>
      <c r="LVP2570" s="77"/>
      <c r="LVQ2570" s="77"/>
      <c r="LVR2570" s="77"/>
      <c r="LVS2570" s="77"/>
      <c r="LVT2570" s="77"/>
      <c r="LVU2570" s="77"/>
      <c r="LVV2570" s="77"/>
      <c r="LVW2570" s="77"/>
      <c r="LVX2570" s="77"/>
      <c r="LVY2570" s="77"/>
      <c r="LVZ2570" s="77"/>
      <c r="LWA2570" s="77"/>
      <c r="LWB2570" s="77"/>
      <c r="LWC2570" s="77"/>
      <c r="LWD2570" s="77"/>
      <c r="LWE2570" s="77"/>
      <c r="LWF2570" s="77"/>
      <c r="LWG2570" s="77"/>
      <c r="LWH2570" s="77"/>
      <c r="LWI2570" s="77"/>
      <c r="LWJ2570" s="77"/>
      <c r="LWK2570" s="77"/>
      <c r="LWL2570" s="77"/>
      <c r="LWM2570" s="77"/>
      <c r="LWN2570" s="77"/>
      <c r="LWO2570" s="77"/>
      <c r="LWP2570" s="77"/>
      <c r="LWQ2570" s="77"/>
      <c r="LWR2570" s="77"/>
      <c r="LWS2570" s="77"/>
      <c r="LWT2570" s="77"/>
      <c r="LWU2570" s="77"/>
      <c r="LWV2570" s="77"/>
      <c r="LWW2570" s="77"/>
      <c r="LWX2570" s="77"/>
      <c r="LWY2570" s="77"/>
      <c r="LWZ2570" s="77"/>
      <c r="LXA2570" s="77"/>
      <c r="LXB2570" s="77"/>
      <c r="LXC2570" s="77"/>
      <c r="LXD2570" s="77"/>
      <c r="LXE2570" s="77"/>
      <c r="LXF2570" s="77"/>
      <c r="LXG2570" s="77"/>
      <c r="LXH2570" s="77"/>
      <c r="LXI2570" s="77"/>
      <c r="LXJ2570" s="77"/>
      <c r="LXK2570" s="77"/>
      <c r="LXL2570" s="77"/>
      <c r="LXM2570" s="77"/>
      <c r="LXN2570" s="77"/>
      <c r="LXO2570" s="77"/>
      <c r="LXP2570" s="77"/>
      <c r="LXQ2570" s="77"/>
      <c r="LXR2570" s="77"/>
      <c r="LXS2570" s="77"/>
      <c r="LXT2570" s="77"/>
      <c r="LXU2570" s="77"/>
      <c r="LXV2570" s="77"/>
      <c r="LXW2570" s="77"/>
      <c r="LXX2570" s="77"/>
      <c r="LXY2570" s="77"/>
      <c r="LXZ2570" s="77"/>
      <c r="LYA2570" s="77"/>
      <c r="LYB2570" s="77"/>
      <c r="LYC2570" s="77"/>
      <c r="LYD2570" s="77"/>
      <c r="LYE2570" s="77"/>
      <c r="LYF2570" s="77"/>
      <c r="LYG2570" s="77"/>
      <c r="LYH2570" s="77"/>
      <c r="LYI2570" s="77"/>
      <c r="LYJ2570" s="77"/>
      <c r="LYK2570" s="77"/>
      <c r="LYL2570" s="77"/>
      <c r="LYM2570" s="77"/>
      <c r="LYN2570" s="77"/>
      <c r="LYO2570" s="77"/>
      <c r="LYP2570" s="77"/>
      <c r="LYQ2570" s="77"/>
      <c r="LYR2570" s="77"/>
      <c r="LYS2570" s="77"/>
      <c r="LYT2570" s="77"/>
      <c r="LYU2570" s="77"/>
      <c r="LYV2570" s="77"/>
      <c r="LYW2570" s="77"/>
      <c r="LYX2570" s="77"/>
      <c r="LYY2570" s="77"/>
      <c r="LYZ2570" s="77"/>
      <c r="LZA2570" s="77"/>
      <c r="LZB2570" s="77"/>
      <c r="LZC2570" s="77"/>
      <c r="LZD2570" s="77"/>
      <c r="LZE2570" s="77"/>
      <c r="LZF2570" s="77"/>
      <c r="LZG2570" s="77"/>
      <c r="LZH2570" s="77"/>
      <c r="LZI2570" s="77"/>
      <c r="LZJ2570" s="77"/>
      <c r="LZK2570" s="77"/>
      <c r="LZL2570" s="77"/>
      <c r="LZM2570" s="77"/>
      <c r="LZN2570" s="77"/>
      <c r="LZO2570" s="77"/>
      <c r="LZP2570" s="77"/>
      <c r="LZQ2570" s="77"/>
      <c r="LZR2570" s="77"/>
      <c r="LZS2570" s="77"/>
      <c r="LZT2570" s="77"/>
      <c r="LZU2570" s="77"/>
      <c r="LZV2570" s="77"/>
      <c r="LZW2570" s="77"/>
      <c r="LZX2570" s="77"/>
      <c r="LZY2570" s="77"/>
      <c r="LZZ2570" s="77"/>
      <c r="MAA2570" s="77"/>
      <c r="MAB2570" s="77"/>
      <c r="MAC2570" s="77"/>
      <c r="MAD2570" s="77"/>
      <c r="MAE2570" s="77"/>
      <c r="MAF2570" s="77"/>
      <c r="MAG2570" s="77"/>
      <c r="MAH2570" s="77"/>
      <c r="MAI2570" s="77"/>
      <c r="MAJ2570" s="77"/>
      <c r="MAK2570" s="77"/>
      <c r="MAL2570" s="77"/>
      <c r="MAM2570" s="77"/>
      <c r="MAN2570" s="77"/>
      <c r="MAO2570" s="77"/>
      <c r="MAP2570" s="77"/>
      <c r="MAQ2570" s="77"/>
      <c r="MAR2570" s="77"/>
      <c r="MAS2570" s="77"/>
      <c r="MAT2570" s="77"/>
      <c r="MAU2570" s="77"/>
      <c r="MAV2570" s="77"/>
      <c r="MAW2570" s="77"/>
      <c r="MAX2570" s="77"/>
      <c r="MAY2570" s="77"/>
      <c r="MAZ2570" s="77"/>
      <c r="MBA2570" s="77"/>
      <c r="MBB2570" s="77"/>
      <c r="MBC2570" s="77"/>
      <c r="MBD2570" s="77"/>
      <c r="MBE2570" s="77"/>
      <c r="MBF2570" s="77"/>
      <c r="MBG2570" s="77"/>
      <c r="MBH2570" s="77"/>
      <c r="MBI2570" s="77"/>
      <c r="MBJ2570" s="77"/>
      <c r="MBK2570" s="77"/>
      <c r="MBL2570" s="77"/>
      <c r="MBM2570" s="77"/>
      <c r="MBN2570" s="77"/>
      <c r="MBO2570" s="77"/>
      <c r="MBP2570" s="77"/>
      <c r="MBQ2570" s="77"/>
      <c r="MBR2570" s="77"/>
      <c r="MBS2570" s="77"/>
      <c r="MBT2570" s="77"/>
      <c r="MBU2570" s="77"/>
      <c r="MBV2570" s="77"/>
      <c r="MBW2570" s="77"/>
      <c r="MBX2570" s="77"/>
      <c r="MBY2570" s="77"/>
      <c r="MBZ2570" s="77"/>
      <c r="MCA2570" s="77"/>
      <c r="MCB2570" s="77"/>
      <c r="MCC2570" s="77"/>
      <c r="MCD2570" s="77"/>
      <c r="MCE2570" s="77"/>
      <c r="MCF2570" s="77"/>
      <c r="MCG2570" s="77"/>
      <c r="MCH2570" s="77"/>
      <c r="MCI2570" s="77"/>
      <c r="MCJ2570" s="77"/>
      <c r="MCK2570" s="77"/>
      <c r="MCL2570" s="77"/>
      <c r="MCM2570" s="77"/>
      <c r="MCN2570" s="77"/>
      <c r="MCO2570" s="77"/>
      <c r="MCP2570" s="77"/>
      <c r="MCQ2570" s="77"/>
      <c r="MCR2570" s="77"/>
      <c r="MCS2570" s="77"/>
      <c r="MCT2570" s="77"/>
      <c r="MCU2570" s="77"/>
      <c r="MCV2570" s="77"/>
      <c r="MCW2570" s="77"/>
      <c r="MCX2570" s="77"/>
      <c r="MCY2570" s="77"/>
      <c r="MCZ2570" s="77"/>
      <c r="MDA2570" s="77"/>
      <c r="MDB2570" s="77"/>
      <c r="MDC2570" s="77"/>
      <c r="MDD2570" s="77"/>
      <c r="MDE2570" s="77"/>
      <c r="MDF2570" s="77"/>
      <c r="MDG2570" s="77"/>
      <c r="MDH2570" s="77"/>
      <c r="MDI2570" s="77"/>
      <c r="MDJ2570" s="77"/>
      <c r="MDK2570" s="77"/>
      <c r="MDL2570" s="77"/>
      <c r="MDM2570" s="77"/>
      <c r="MDN2570" s="77"/>
      <c r="MDO2570" s="77"/>
      <c r="MDP2570" s="77"/>
      <c r="MDQ2570" s="77"/>
      <c r="MDR2570" s="77"/>
      <c r="MDS2570" s="77"/>
      <c r="MDT2570" s="77"/>
      <c r="MDU2570" s="77"/>
      <c r="MDV2570" s="77"/>
      <c r="MDW2570" s="77"/>
      <c r="MDX2570" s="77"/>
      <c r="MDY2570" s="77"/>
      <c r="MDZ2570" s="77"/>
      <c r="MEA2570" s="77"/>
      <c r="MEB2570" s="77"/>
      <c r="MEC2570" s="77"/>
      <c r="MED2570" s="77"/>
      <c r="MEE2570" s="77"/>
      <c r="MEF2570" s="77"/>
      <c r="MEG2570" s="77"/>
      <c r="MEH2570" s="77"/>
      <c r="MEI2570" s="77"/>
      <c r="MEJ2570" s="77"/>
      <c r="MEK2570" s="77"/>
      <c r="MEL2570" s="77"/>
      <c r="MEM2570" s="77"/>
      <c r="MEN2570" s="77"/>
      <c r="MEO2570" s="77"/>
      <c r="MEP2570" s="77"/>
      <c r="MEQ2570" s="77"/>
      <c r="MER2570" s="77"/>
      <c r="MES2570" s="77"/>
      <c r="MET2570" s="77"/>
      <c r="MEU2570" s="77"/>
      <c r="MEV2570" s="77"/>
      <c r="MEW2570" s="77"/>
      <c r="MEX2570" s="77"/>
      <c r="MEY2570" s="77"/>
      <c r="MEZ2570" s="77"/>
      <c r="MFA2570" s="77"/>
      <c r="MFB2570" s="77"/>
      <c r="MFC2570" s="77"/>
      <c r="MFD2570" s="77"/>
      <c r="MFE2570" s="77"/>
      <c r="MFF2570" s="77"/>
      <c r="MFG2570" s="77"/>
      <c r="MFH2570" s="77"/>
      <c r="MFI2570" s="77"/>
      <c r="MFJ2570" s="77"/>
      <c r="MFK2570" s="77"/>
      <c r="MFL2570" s="77"/>
      <c r="MFM2570" s="77"/>
      <c r="MFN2570" s="77"/>
      <c r="MFO2570" s="77"/>
      <c r="MFP2570" s="77"/>
      <c r="MFQ2570" s="77"/>
      <c r="MFR2570" s="77"/>
      <c r="MFS2570" s="77"/>
      <c r="MFT2570" s="77"/>
      <c r="MFU2570" s="77"/>
      <c r="MFV2570" s="77"/>
      <c r="MFW2570" s="77"/>
      <c r="MFX2570" s="77"/>
      <c r="MFY2570" s="77"/>
      <c r="MFZ2570" s="77"/>
      <c r="MGA2570" s="77"/>
      <c r="MGB2570" s="77"/>
      <c r="MGC2570" s="77"/>
      <c r="MGD2570" s="77"/>
      <c r="MGE2570" s="77"/>
      <c r="MGF2570" s="77"/>
      <c r="MGG2570" s="77"/>
      <c r="MGH2570" s="77"/>
      <c r="MGI2570" s="77"/>
      <c r="MGJ2570" s="77"/>
      <c r="MGK2570" s="77"/>
      <c r="MGL2570" s="77"/>
      <c r="MGM2570" s="77"/>
      <c r="MGN2570" s="77"/>
      <c r="MGO2570" s="77"/>
      <c r="MGP2570" s="77"/>
      <c r="MGQ2570" s="77"/>
      <c r="MGR2570" s="77"/>
      <c r="MGS2570" s="77"/>
      <c r="MGT2570" s="77"/>
      <c r="MGU2570" s="77"/>
      <c r="MGV2570" s="77"/>
      <c r="MGW2570" s="77"/>
      <c r="MGX2570" s="77"/>
      <c r="MGY2570" s="77"/>
      <c r="MGZ2570" s="77"/>
      <c r="MHA2570" s="77"/>
      <c r="MHB2570" s="77"/>
      <c r="MHC2570" s="77"/>
      <c r="MHD2570" s="77"/>
      <c r="MHE2570" s="77"/>
      <c r="MHF2570" s="77"/>
      <c r="MHG2570" s="77"/>
      <c r="MHH2570" s="77"/>
      <c r="MHI2570" s="77"/>
      <c r="MHJ2570" s="77"/>
      <c r="MHK2570" s="77"/>
      <c r="MHL2570" s="77"/>
      <c r="MHM2570" s="77"/>
      <c r="MHN2570" s="77"/>
      <c r="MHO2570" s="77"/>
      <c r="MHP2570" s="77"/>
      <c r="MHQ2570" s="77"/>
      <c r="MHR2570" s="77"/>
      <c r="MHS2570" s="77"/>
      <c r="MHT2570" s="77"/>
      <c r="MHU2570" s="77"/>
      <c r="MHV2570" s="77"/>
      <c r="MHW2570" s="77"/>
      <c r="MHX2570" s="77"/>
      <c r="MHY2570" s="77"/>
      <c r="MHZ2570" s="77"/>
      <c r="MIA2570" s="77"/>
      <c r="MIB2570" s="77"/>
      <c r="MIC2570" s="77"/>
      <c r="MID2570" s="77"/>
      <c r="MIE2570" s="77"/>
      <c r="MIF2570" s="77"/>
      <c r="MIG2570" s="77"/>
      <c r="MIH2570" s="77"/>
      <c r="MII2570" s="77"/>
      <c r="MIJ2570" s="77"/>
      <c r="MIK2570" s="77"/>
      <c r="MIL2570" s="77"/>
      <c r="MIM2570" s="77"/>
      <c r="MIN2570" s="77"/>
      <c r="MIO2570" s="77"/>
      <c r="MIP2570" s="77"/>
      <c r="MIQ2570" s="77"/>
      <c r="MIR2570" s="77"/>
      <c r="MIS2570" s="77"/>
      <c r="MIT2570" s="77"/>
      <c r="MIU2570" s="77"/>
      <c r="MIV2570" s="77"/>
      <c r="MIW2570" s="77"/>
      <c r="MIX2570" s="77"/>
      <c r="MIY2570" s="77"/>
      <c r="MIZ2570" s="77"/>
      <c r="MJA2570" s="77"/>
      <c r="MJB2570" s="77"/>
      <c r="MJC2570" s="77"/>
      <c r="MJD2570" s="77"/>
      <c r="MJE2570" s="77"/>
      <c r="MJF2570" s="77"/>
      <c r="MJG2570" s="77"/>
      <c r="MJH2570" s="77"/>
      <c r="MJI2570" s="77"/>
      <c r="MJJ2570" s="77"/>
      <c r="MJK2570" s="77"/>
      <c r="MJL2570" s="77"/>
      <c r="MJM2570" s="77"/>
      <c r="MJN2570" s="77"/>
      <c r="MJO2570" s="77"/>
      <c r="MJP2570" s="77"/>
      <c r="MJQ2570" s="77"/>
      <c r="MJR2570" s="77"/>
      <c r="MJS2570" s="77"/>
      <c r="MJT2570" s="77"/>
      <c r="MJU2570" s="77"/>
      <c r="MJV2570" s="77"/>
      <c r="MJW2570" s="77"/>
      <c r="MJX2570" s="77"/>
      <c r="MJY2570" s="77"/>
      <c r="MJZ2570" s="77"/>
      <c r="MKA2570" s="77"/>
      <c r="MKB2570" s="77"/>
      <c r="MKC2570" s="77"/>
      <c r="MKD2570" s="77"/>
      <c r="MKE2570" s="77"/>
      <c r="MKF2570" s="77"/>
      <c r="MKG2570" s="77"/>
      <c r="MKH2570" s="77"/>
      <c r="MKI2570" s="77"/>
      <c r="MKJ2570" s="77"/>
      <c r="MKK2570" s="77"/>
      <c r="MKL2570" s="77"/>
      <c r="MKM2570" s="77"/>
      <c r="MKN2570" s="77"/>
      <c r="MKO2570" s="77"/>
      <c r="MKP2570" s="77"/>
      <c r="MKQ2570" s="77"/>
      <c r="MKR2570" s="77"/>
      <c r="MKS2570" s="77"/>
      <c r="MKT2570" s="77"/>
      <c r="MKU2570" s="77"/>
      <c r="MKV2570" s="77"/>
      <c r="MKW2570" s="77"/>
      <c r="MKX2570" s="77"/>
      <c r="MKY2570" s="77"/>
      <c r="MKZ2570" s="77"/>
      <c r="MLA2570" s="77"/>
      <c r="MLB2570" s="77"/>
      <c r="MLC2570" s="77"/>
      <c r="MLD2570" s="77"/>
      <c r="MLE2570" s="77"/>
      <c r="MLF2570" s="77"/>
      <c r="MLG2570" s="77"/>
      <c r="MLH2570" s="77"/>
      <c r="MLI2570" s="77"/>
      <c r="MLJ2570" s="77"/>
      <c r="MLK2570" s="77"/>
      <c r="MLL2570" s="77"/>
      <c r="MLM2570" s="77"/>
      <c r="MLN2570" s="77"/>
      <c r="MLO2570" s="77"/>
      <c r="MLP2570" s="77"/>
      <c r="MLQ2570" s="77"/>
      <c r="MLR2570" s="77"/>
      <c r="MLS2570" s="77"/>
      <c r="MLT2570" s="77"/>
      <c r="MLU2570" s="77"/>
      <c r="MLV2570" s="77"/>
      <c r="MLW2570" s="77"/>
      <c r="MLX2570" s="77"/>
      <c r="MLY2570" s="77"/>
      <c r="MLZ2570" s="77"/>
      <c r="MMA2570" s="77"/>
      <c r="MMB2570" s="77"/>
      <c r="MMC2570" s="77"/>
      <c r="MMD2570" s="77"/>
      <c r="MME2570" s="77"/>
      <c r="MMF2570" s="77"/>
      <c r="MMG2570" s="77"/>
      <c r="MMH2570" s="77"/>
      <c r="MMI2570" s="77"/>
      <c r="MMJ2570" s="77"/>
      <c r="MMK2570" s="77"/>
      <c r="MML2570" s="77"/>
      <c r="MMM2570" s="77"/>
      <c r="MMN2570" s="77"/>
      <c r="MMO2570" s="77"/>
      <c r="MMP2570" s="77"/>
      <c r="MMQ2570" s="77"/>
      <c r="MMR2570" s="77"/>
      <c r="MMS2570" s="77"/>
      <c r="MMT2570" s="77"/>
      <c r="MMU2570" s="77"/>
      <c r="MMV2570" s="77"/>
      <c r="MMW2570" s="77"/>
      <c r="MMX2570" s="77"/>
      <c r="MMY2570" s="77"/>
      <c r="MMZ2570" s="77"/>
      <c r="MNA2570" s="77"/>
      <c r="MNB2570" s="77"/>
      <c r="MNC2570" s="77"/>
      <c r="MND2570" s="77"/>
      <c r="MNE2570" s="77"/>
      <c r="MNF2570" s="77"/>
      <c r="MNG2570" s="77"/>
      <c r="MNH2570" s="77"/>
      <c r="MNI2570" s="77"/>
      <c r="MNJ2570" s="77"/>
      <c r="MNK2570" s="77"/>
      <c r="MNL2570" s="77"/>
      <c r="MNM2570" s="77"/>
      <c r="MNN2570" s="77"/>
      <c r="MNO2570" s="77"/>
      <c r="MNP2570" s="77"/>
      <c r="MNQ2570" s="77"/>
      <c r="MNR2570" s="77"/>
      <c r="MNS2570" s="77"/>
      <c r="MNT2570" s="77"/>
      <c r="MNU2570" s="77"/>
      <c r="MNV2570" s="77"/>
      <c r="MNW2570" s="77"/>
      <c r="MNX2570" s="77"/>
      <c r="MNY2570" s="77"/>
      <c r="MNZ2570" s="77"/>
      <c r="MOA2570" s="77"/>
      <c r="MOB2570" s="77"/>
      <c r="MOC2570" s="77"/>
      <c r="MOD2570" s="77"/>
      <c r="MOE2570" s="77"/>
      <c r="MOF2570" s="77"/>
      <c r="MOG2570" s="77"/>
      <c r="MOH2570" s="77"/>
      <c r="MOI2570" s="77"/>
      <c r="MOJ2570" s="77"/>
      <c r="MOK2570" s="77"/>
      <c r="MOL2570" s="77"/>
      <c r="MOM2570" s="77"/>
      <c r="MON2570" s="77"/>
      <c r="MOO2570" s="77"/>
      <c r="MOP2570" s="77"/>
      <c r="MOQ2570" s="77"/>
      <c r="MOR2570" s="77"/>
      <c r="MOS2570" s="77"/>
      <c r="MOT2570" s="77"/>
      <c r="MOU2570" s="77"/>
      <c r="MOV2570" s="77"/>
      <c r="MOW2570" s="77"/>
      <c r="MOX2570" s="77"/>
      <c r="MOY2570" s="77"/>
      <c r="MOZ2570" s="77"/>
      <c r="MPA2570" s="77"/>
      <c r="MPB2570" s="77"/>
      <c r="MPC2570" s="77"/>
      <c r="MPD2570" s="77"/>
      <c r="MPE2570" s="77"/>
      <c r="MPF2570" s="77"/>
      <c r="MPG2570" s="77"/>
      <c r="MPH2570" s="77"/>
      <c r="MPI2570" s="77"/>
      <c r="MPJ2570" s="77"/>
      <c r="MPK2570" s="77"/>
      <c r="MPL2570" s="77"/>
      <c r="MPM2570" s="77"/>
      <c r="MPN2570" s="77"/>
      <c r="MPO2570" s="77"/>
      <c r="MPP2570" s="77"/>
      <c r="MPQ2570" s="77"/>
      <c r="MPR2570" s="77"/>
      <c r="MPS2570" s="77"/>
      <c r="MPT2570" s="77"/>
      <c r="MPU2570" s="77"/>
      <c r="MPV2570" s="77"/>
      <c r="MPW2570" s="77"/>
      <c r="MPX2570" s="77"/>
      <c r="MPY2570" s="77"/>
      <c r="MPZ2570" s="77"/>
      <c r="MQA2570" s="77"/>
      <c r="MQB2570" s="77"/>
      <c r="MQC2570" s="77"/>
      <c r="MQD2570" s="77"/>
      <c r="MQE2570" s="77"/>
      <c r="MQF2570" s="77"/>
      <c r="MQG2570" s="77"/>
      <c r="MQH2570" s="77"/>
      <c r="MQI2570" s="77"/>
      <c r="MQJ2570" s="77"/>
      <c r="MQK2570" s="77"/>
      <c r="MQL2570" s="77"/>
      <c r="MQM2570" s="77"/>
      <c r="MQN2570" s="77"/>
      <c r="MQO2570" s="77"/>
      <c r="MQP2570" s="77"/>
      <c r="MQQ2570" s="77"/>
      <c r="MQR2570" s="77"/>
      <c r="MQS2570" s="77"/>
      <c r="MQT2570" s="77"/>
      <c r="MQU2570" s="77"/>
      <c r="MQV2570" s="77"/>
      <c r="MQW2570" s="77"/>
      <c r="MQX2570" s="77"/>
      <c r="MQY2570" s="77"/>
      <c r="MQZ2570" s="77"/>
      <c r="MRA2570" s="77"/>
      <c r="MRB2570" s="77"/>
      <c r="MRC2570" s="77"/>
      <c r="MRD2570" s="77"/>
      <c r="MRE2570" s="77"/>
      <c r="MRF2570" s="77"/>
      <c r="MRG2570" s="77"/>
      <c r="MRH2570" s="77"/>
      <c r="MRI2570" s="77"/>
      <c r="MRJ2570" s="77"/>
      <c r="MRK2570" s="77"/>
      <c r="MRL2570" s="77"/>
      <c r="MRM2570" s="77"/>
      <c r="MRN2570" s="77"/>
      <c r="MRO2570" s="77"/>
      <c r="MRP2570" s="77"/>
      <c r="MRQ2570" s="77"/>
      <c r="MRR2570" s="77"/>
      <c r="MRS2570" s="77"/>
      <c r="MRT2570" s="77"/>
      <c r="MRU2570" s="77"/>
      <c r="MRV2570" s="77"/>
      <c r="MRW2570" s="77"/>
      <c r="MRX2570" s="77"/>
      <c r="MRY2570" s="77"/>
      <c r="MRZ2570" s="77"/>
      <c r="MSA2570" s="77"/>
      <c r="MSB2570" s="77"/>
      <c r="MSC2570" s="77"/>
      <c r="MSD2570" s="77"/>
      <c r="MSE2570" s="77"/>
      <c r="MSF2570" s="77"/>
      <c r="MSG2570" s="77"/>
      <c r="MSH2570" s="77"/>
      <c r="MSI2570" s="77"/>
      <c r="MSJ2570" s="77"/>
      <c r="MSK2570" s="77"/>
      <c r="MSL2570" s="77"/>
      <c r="MSM2570" s="77"/>
      <c r="MSN2570" s="77"/>
      <c r="MSO2570" s="77"/>
      <c r="MSP2570" s="77"/>
      <c r="MSQ2570" s="77"/>
      <c r="MSR2570" s="77"/>
      <c r="MSS2570" s="77"/>
      <c r="MST2570" s="77"/>
      <c r="MSU2570" s="77"/>
      <c r="MSV2570" s="77"/>
      <c r="MSW2570" s="77"/>
      <c r="MSX2570" s="77"/>
      <c r="MSY2570" s="77"/>
      <c r="MSZ2570" s="77"/>
      <c r="MTA2570" s="77"/>
      <c r="MTB2570" s="77"/>
      <c r="MTC2570" s="77"/>
      <c r="MTD2570" s="77"/>
      <c r="MTE2570" s="77"/>
      <c r="MTF2570" s="77"/>
      <c r="MTG2570" s="77"/>
      <c r="MTH2570" s="77"/>
      <c r="MTI2570" s="77"/>
      <c r="MTJ2570" s="77"/>
      <c r="MTK2570" s="77"/>
      <c r="MTL2570" s="77"/>
      <c r="MTM2570" s="77"/>
      <c r="MTN2570" s="77"/>
      <c r="MTO2570" s="77"/>
      <c r="MTP2570" s="77"/>
      <c r="MTQ2570" s="77"/>
      <c r="MTR2570" s="77"/>
      <c r="MTS2570" s="77"/>
      <c r="MTT2570" s="77"/>
      <c r="MTU2570" s="77"/>
      <c r="MTV2570" s="77"/>
      <c r="MTW2570" s="77"/>
      <c r="MTX2570" s="77"/>
      <c r="MTY2570" s="77"/>
      <c r="MTZ2570" s="77"/>
      <c r="MUA2570" s="77"/>
      <c r="MUB2570" s="77"/>
      <c r="MUC2570" s="77"/>
      <c r="MUD2570" s="77"/>
      <c r="MUE2570" s="77"/>
      <c r="MUF2570" s="77"/>
      <c r="MUG2570" s="77"/>
      <c r="MUH2570" s="77"/>
      <c r="MUI2570" s="77"/>
      <c r="MUJ2570" s="77"/>
      <c r="MUK2570" s="77"/>
      <c r="MUL2570" s="77"/>
      <c r="MUM2570" s="77"/>
      <c r="MUN2570" s="77"/>
      <c r="MUO2570" s="77"/>
      <c r="MUP2570" s="77"/>
      <c r="MUQ2570" s="77"/>
      <c r="MUR2570" s="77"/>
      <c r="MUS2570" s="77"/>
      <c r="MUT2570" s="77"/>
      <c r="MUU2570" s="77"/>
      <c r="MUV2570" s="77"/>
      <c r="MUW2570" s="77"/>
      <c r="MUX2570" s="77"/>
      <c r="MUY2570" s="77"/>
      <c r="MUZ2570" s="77"/>
      <c r="MVA2570" s="77"/>
      <c r="MVB2570" s="77"/>
      <c r="MVC2570" s="77"/>
      <c r="MVD2570" s="77"/>
      <c r="MVE2570" s="77"/>
      <c r="MVF2570" s="77"/>
      <c r="MVG2570" s="77"/>
      <c r="MVH2570" s="77"/>
      <c r="MVI2570" s="77"/>
      <c r="MVJ2570" s="77"/>
      <c r="MVK2570" s="77"/>
      <c r="MVL2570" s="77"/>
      <c r="MVM2570" s="77"/>
      <c r="MVN2570" s="77"/>
      <c r="MVO2570" s="77"/>
      <c r="MVP2570" s="77"/>
      <c r="MVQ2570" s="77"/>
      <c r="MVR2570" s="77"/>
      <c r="MVS2570" s="77"/>
      <c r="MVT2570" s="77"/>
      <c r="MVU2570" s="77"/>
      <c r="MVV2570" s="77"/>
      <c r="MVW2570" s="77"/>
      <c r="MVX2570" s="77"/>
      <c r="MVY2570" s="77"/>
      <c r="MVZ2570" s="77"/>
      <c r="MWA2570" s="77"/>
      <c r="MWB2570" s="77"/>
      <c r="MWC2570" s="77"/>
      <c r="MWD2570" s="77"/>
      <c r="MWE2570" s="77"/>
      <c r="MWF2570" s="77"/>
      <c r="MWG2570" s="77"/>
      <c r="MWH2570" s="77"/>
      <c r="MWI2570" s="77"/>
      <c r="MWJ2570" s="77"/>
      <c r="MWK2570" s="77"/>
      <c r="MWL2570" s="77"/>
      <c r="MWM2570" s="77"/>
      <c r="MWN2570" s="77"/>
      <c r="MWO2570" s="77"/>
      <c r="MWP2570" s="77"/>
      <c r="MWQ2570" s="77"/>
      <c r="MWR2570" s="77"/>
      <c r="MWS2570" s="77"/>
      <c r="MWT2570" s="77"/>
      <c r="MWU2570" s="77"/>
      <c r="MWV2570" s="77"/>
      <c r="MWW2570" s="77"/>
      <c r="MWX2570" s="77"/>
      <c r="MWY2570" s="77"/>
      <c r="MWZ2570" s="77"/>
      <c r="MXA2570" s="77"/>
      <c r="MXB2570" s="77"/>
      <c r="MXC2570" s="77"/>
      <c r="MXD2570" s="77"/>
      <c r="MXE2570" s="77"/>
      <c r="MXF2570" s="77"/>
      <c r="MXG2570" s="77"/>
      <c r="MXH2570" s="77"/>
      <c r="MXI2570" s="77"/>
      <c r="MXJ2570" s="77"/>
      <c r="MXK2570" s="77"/>
      <c r="MXL2570" s="77"/>
      <c r="MXM2570" s="77"/>
      <c r="MXN2570" s="77"/>
      <c r="MXO2570" s="77"/>
      <c r="MXP2570" s="77"/>
      <c r="MXQ2570" s="77"/>
      <c r="MXR2570" s="77"/>
      <c r="MXS2570" s="77"/>
      <c r="MXT2570" s="77"/>
      <c r="MXU2570" s="77"/>
      <c r="MXV2570" s="77"/>
      <c r="MXW2570" s="77"/>
      <c r="MXX2570" s="77"/>
      <c r="MXY2570" s="77"/>
      <c r="MXZ2570" s="77"/>
      <c r="MYA2570" s="77"/>
      <c r="MYB2570" s="77"/>
      <c r="MYC2570" s="77"/>
      <c r="MYD2570" s="77"/>
      <c r="MYE2570" s="77"/>
      <c r="MYF2570" s="77"/>
      <c r="MYG2570" s="77"/>
      <c r="MYH2570" s="77"/>
      <c r="MYI2570" s="77"/>
      <c r="MYJ2570" s="77"/>
      <c r="MYK2570" s="77"/>
      <c r="MYL2570" s="77"/>
      <c r="MYM2570" s="77"/>
      <c r="MYN2570" s="77"/>
      <c r="MYO2570" s="77"/>
      <c r="MYP2570" s="77"/>
      <c r="MYQ2570" s="77"/>
      <c r="MYR2570" s="77"/>
      <c r="MYS2570" s="77"/>
      <c r="MYT2570" s="77"/>
      <c r="MYU2570" s="77"/>
      <c r="MYV2570" s="77"/>
      <c r="MYW2570" s="77"/>
      <c r="MYX2570" s="77"/>
      <c r="MYY2570" s="77"/>
      <c r="MYZ2570" s="77"/>
      <c r="MZA2570" s="77"/>
      <c r="MZB2570" s="77"/>
      <c r="MZC2570" s="77"/>
      <c r="MZD2570" s="77"/>
      <c r="MZE2570" s="77"/>
      <c r="MZF2570" s="77"/>
      <c r="MZG2570" s="77"/>
      <c r="MZH2570" s="77"/>
      <c r="MZI2570" s="77"/>
      <c r="MZJ2570" s="77"/>
      <c r="MZK2570" s="77"/>
      <c r="MZL2570" s="77"/>
      <c r="MZM2570" s="77"/>
      <c r="MZN2570" s="77"/>
      <c r="MZO2570" s="77"/>
      <c r="MZP2570" s="77"/>
      <c r="MZQ2570" s="77"/>
      <c r="MZR2570" s="77"/>
      <c r="MZS2570" s="77"/>
      <c r="MZT2570" s="77"/>
      <c r="MZU2570" s="77"/>
      <c r="MZV2570" s="77"/>
      <c r="MZW2570" s="77"/>
      <c r="MZX2570" s="77"/>
      <c r="MZY2570" s="77"/>
      <c r="MZZ2570" s="77"/>
      <c r="NAA2570" s="77"/>
      <c r="NAB2570" s="77"/>
      <c r="NAC2570" s="77"/>
      <c r="NAD2570" s="77"/>
      <c r="NAE2570" s="77"/>
      <c r="NAF2570" s="77"/>
      <c r="NAG2570" s="77"/>
      <c r="NAH2570" s="77"/>
      <c r="NAI2570" s="77"/>
      <c r="NAJ2570" s="77"/>
      <c r="NAK2570" s="77"/>
      <c r="NAL2570" s="77"/>
      <c r="NAM2570" s="77"/>
      <c r="NAN2570" s="77"/>
      <c r="NAO2570" s="77"/>
      <c r="NAP2570" s="77"/>
      <c r="NAQ2570" s="77"/>
      <c r="NAR2570" s="77"/>
      <c r="NAS2570" s="77"/>
      <c r="NAT2570" s="77"/>
      <c r="NAU2570" s="77"/>
      <c r="NAV2570" s="77"/>
      <c r="NAW2570" s="77"/>
      <c r="NAX2570" s="77"/>
      <c r="NAY2570" s="77"/>
      <c r="NAZ2570" s="77"/>
      <c r="NBA2570" s="77"/>
      <c r="NBB2570" s="77"/>
      <c r="NBC2570" s="77"/>
      <c r="NBD2570" s="77"/>
      <c r="NBE2570" s="77"/>
      <c r="NBF2570" s="77"/>
      <c r="NBG2570" s="77"/>
      <c r="NBH2570" s="77"/>
      <c r="NBI2570" s="77"/>
      <c r="NBJ2570" s="77"/>
      <c r="NBK2570" s="77"/>
      <c r="NBL2570" s="77"/>
      <c r="NBM2570" s="77"/>
      <c r="NBN2570" s="77"/>
      <c r="NBO2570" s="77"/>
      <c r="NBP2570" s="77"/>
      <c r="NBQ2570" s="77"/>
      <c r="NBR2570" s="77"/>
      <c r="NBS2570" s="77"/>
      <c r="NBT2570" s="77"/>
      <c r="NBU2570" s="77"/>
      <c r="NBV2570" s="77"/>
      <c r="NBW2570" s="77"/>
      <c r="NBX2570" s="77"/>
      <c r="NBY2570" s="77"/>
      <c r="NBZ2570" s="77"/>
      <c r="NCA2570" s="77"/>
      <c r="NCB2570" s="77"/>
      <c r="NCC2570" s="77"/>
      <c r="NCD2570" s="77"/>
      <c r="NCE2570" s="77"/>
      <c r="NCF2570" s="77"/>
      <c r="NCG2570" s="77"/>
      <c r="NCH2570" s="77"/>
      <c r="NCI2570" s="77"/>
      <c r="NCJ2570" s="77"/>
      <c r="NCK2570" s="77"/>
      <c r="NCL2570" s="77"/>
      <c r="NCM2570" s="77"/>
      <c r="NCN2570" s="77"/>
      <c r="NCO2570" s="77"/>
      <c r="NCP2570" s="77"/>
      <c r="NCQ2570" s="77"/>
      <c r="NCR2570" s="77"/>
      <c r="NCS2570" s="77"/>
      <c r="NCT2570" s="77"/>
      <c r="NCU2570" s="77"/>
      <c r="NCV2570" s="77"/>
      <c r="NCW2570" s="77"/>
      <c r="NCX2570" s="77"/>
      <c r="NCY2570" s="77"/>
      <c r="NCZ2570" s="77"/>
      <c r="NDA2570" s="77"/>
      <c r="NDB2570" s="77"/>
      <c r="NDC2570" s="77"/>
      <c r="NDD2570" s="77"/>
      <c r="NDE2570" s="77"/>
      <c r="NDF2570" s="77"/>
      <c r="NDG2570" s="77"/>
      <c r="NDH2570" s="77"/>
      <c r="NDI2570" s="77"/>
      <c r="NDJ2570" s="77"/>
      <c r="NDK2570" s="77"/>
      <c r="NDL2570" s="77"/>
      <c r="NDM2570" s="77"/>
      <c r="NDN2570" s="77"/>
      <c r="NDO2570" s="77"/>
      <c r="NDP2570" s="77"/>
      <c r="NDQ2570" s="77"/>
      <c r="NDR2570" s="77"/>
      <c r="NDS2570" s="77"/>
      <c r="NDT2570" s="77"/>
      <c r="NDU2570" s="77"/>
      <c r="NDV2570" s="77"/>
      <c r="NDW2570" s="77"/>
      <c r="NDX2570" s="77"/>
      <c r="NDY2570" s="77"/>
      <c r="NDZ2570" s="77"/>
      <c r="NEA2570" s="77"/>
      <c r="NEB2570" s="77"/>
      <c r="NEC2570" s="77"/>
      <c r="NED2570" s="77"/>
      <c r="NEE2570" s="77"/>
      <c r="NEF2570" s="77"/>
      <c r="NEG2570" s="77"/>
      <c r="NEH2570" s="77"/>
      <c r="NEI2570" s="77"/>
      <c r="NEJ2570" s="77"/>
      <c r="NEK2570" s="77"/>
      <c r="NEL2570" s="77"/>
      <c r="NEM2570" s="77"/>
      <c r="NEN2570" s="77"/>
      <c r="NEO2570" s="77"/>
      <c r="NEP2570" s="77"/>
      <c r="NEQ2570" s="77"/>
      <c r="NER2570" s="77"/>
      <c r="NES2570" s="77"/>
      <c r="NET2570" s="77"/>
      <c r="NEU2570" s="77"/>
      <c r="NEV2570" s="77"/>
      <c r="NEW2570" s="77"/>
      <c r="NEX2570" s="77"/>
      <c r="NEY2570" s="77"/>
      <c r="NEZ2570" s="77"/>
      <c r="NFA2570" s="77"/>
      <c r="NFB2570" s="77"/>
      <c r="NFC2570" s="77"/>
      <c r="NFD2570" s="77"/>
      <c r="NFE2570" s="77"/>
      <c r="NFF2570" s="77"/>
      <c r="NFG2570" s="77"/>
      <c r="NFH2570" s="77"/>
      <c r="NFI2570" s="77"/>
      <c r="NFJ2570" s="77"/>
      <c r="NFK2570" s="77"/>
      <c r="NFL2570" s="77"/>
      <c r="NFM2570" s="77"/>
      <c r="NFN2570" s="77"/>
      <c r="NFO2570" s="77"/>
      <c r="NFP2570" s="77"/>
      <c r="NFQ2570" s="77"/>
      <c r="NFR2570" s="77"/>
      <c r="NFS2570" s="77"/>
      <c r="NFT2570" s="77"/>
      <c r="NFU2570" s="77"/>
      <c r="NFV2570" s="77"/>
      <c r="NFW2570" s="77"/>
      <c r="NFX2570" s="77"/>
      <c r="NFY2570" s="77"/>
      <c r="NFZ2570" s="77"/>
      <c r="NGA2570" s="77"/>
      <c r="NGB2570" s="77"/>
      <c r="NGC2570" s="77"/>
      <c r="NGD2570" s="77"/>
      <c r="NGE2570" s="77"/>
      <c r="NGF2570" s="77"/>
      <c r="NGG2570" s="77"/>
      <c r="NGH2570" s="77"/>
      <c r="NGI2570" s="77"/>
      <c r="NGJ2570" s="77"/>
      <c r="NGK2570" s="77"/>
      <c r="NGL2570" s="77"/>
      <c r="NGM2570" s="77"/>
      <c r="NGN2570" s="77"/>
      <c r="NGO2570" s="77"/>
      <c r="NGP2570" s="77"/>
      <c r="NGQ2570" s="77"/>
      <c r="NGR2570" s="77"/>
      <c r="NGS2570" s="77"/>
      <c r="NGT2570" s="77"/>
      <c r="NGU2570" s="77"/>
      <c r="NGV2570" s="77"/>
      <c r="NGW2570" s="77"/>
      <c r="NGX2570" s="77"/>
      <c r="NGY2570" s="77"/>
      <c r="NGZ2570" s="77"/>
      <c r="NHA2570" s="77"/>
      <c r="NHB2570" s="77"/>
      <c r="NHC2570" s="77"/>
      <c r="NHD2570" s="77"/>
      <c r="NHE2570" s="77"/>
      <c r="NHF2570" s="77"/>
      <c r="NHG2570" s="77"/>
      <c r="NHH2570" s="77"/>
      <c r="NHI2570" s="77"/>
      <c r="NHJ2570" s="77"/>
      <c r="NHK2570" s="77"/>
      <c r="NHL2570" s="77"/>
      <c r="NHM2570" s="77"/>
      <c r="NHN2570" s="77"/>
      <c r="NHO2570" s="77"/>
      <c r="NHP2570" s="77"/>
      <c r="NHQ2570" s="77"/>
      <c r="NHR2570" s="77"/>
      <c r="NHS2570" s="77"/>
      <c r="NHT2570" s="77"/>
      <c r="NHU2570" s="77"/>
      <c r="NHV2570" s="77"/>
      <c r="NHW2570" s="77"/>
      <c r="NHX2570" s="77"/>
      <c r="NHY2570" s="77"/>
      <c r="NHZ2570" s="77"/>
      <c r="NIA2570" s="77"/>
      <c r="NIB2570" s="77"/>
      <c r="NIC2570" s="77"/>
      <c r="NID2570" s="77"/>
      <c r="NIE2570" s="77"/>
      <c r="NIF2570" s="77"/>
      <c r="NIG2570" s="77"/>
      <c r="NIH2570" s="77"/>
      <c r="NII2570" s="77"/>
      <c r="NIJ2570" s="77"/>
      <c r="NIK2570" s="77"/>
      <c r="NIL2570" s="77"/>
      <c r="NIM2570" s="77"/>
      <c r="NIN2570" s="77"/>
      <c r="NIO2570" s="77"/>
      <c r="NIP2570" s="77"/>
      <c r="NIQ2570" s="77"/>
      <c r="NIR2570" s="77"/>
      <c r="NIS2570" s="77"/>
      <c r="NIT2570" s="77"/>
      <c r="NIU2570" s="77"/>
      <c r="NIV2570" s="77"/>
      <c r="NIW2570" s="77"/>
      <c r="NIX2570" s="77"/>
      <c r="NIY2570" s="77"/>
      <c r="NIZ2570" s="77"/>
      <c r="NJA2570" s="77"/>
      <c r="NJB2570" s="77"/>
      <c r="NJC2570" s="77"/>
      <c r="NJD2570" s="77"/>
      <c r="NJE2570" s="77"/>
      <c r="NJF2570" s="77"/>
      <c r="NJG2570" s="77"/>
      <c r="NJH2570" s="77"/>
      <c r="NJI2570" s="77"/>
      <c r="NJJ2570" s="77"/>
      <c r="NJK2570" s="77"/>
      <c r="NJL2570" s="77"/>
      <c r="NJM2570" s="77"/>
      <c r="NJN2570" s="77"/>
      <c r="NJO2570" s="77"/>
      <c r="NJP2570" s="77"/>
      <c r="NJQ2570" s="77"/>
      <c r="NJR2570" s="77"/>
      <c r="NJS2570" s="77"/>
      <c r="NJT2570" s="77"/>
      <c r="NJU2570" s="77"/>
      <c r="NJV2570" s="77"/>
      <c r="NJW2570" s="77"/>
      <c r="NJX2570" s="77"/>
      <c r="NJY2570" s="77"/>
      <c r="NJZ2570" s="77"/>
      <c r="NKA2570" s="77"/>
      <c r="NKB2570" s="77"/>
      <c r="NKC2570" s="77"/>
      <c r="NKD2570" s="77"/>
      <c r="NKE2570" s="77"/>
      <c r="NKF2570" s="77"/>
      <c r="NKG2570" s="77"/>
      <c r="NKH2570" s="77"/>
      <c r="NKI2570" s="77"/>
      <c r="NKJ2570" s="77"/>
      <c r="NKK2570" s="77"/>
      <c r="NKL2570" s="77"/>
      <c r="NKM2570" s="77"/>
      <c r="NKN2570" s="77"/>
      <c r="NKO2570" s="77"/>
      <c r="NKP2570" s="77"/>
      <c r="NKQ2570" s="77"/>
      <c r="NKR2570" s="77"/>
      <c r="NKS2570" s="77"/>
      <c r="NKT2570" s="77"/>
      <c r="NKU2570" s="77"/>
      <c r="NKV2570" s="77"/>
      <c r="NKW2570" s="77"/>
      <c r="NKX2570" s="77"/>
      <c r="NKY2570" s="77"/>
      <c r="NKZ2570" s="77"/>
      <c r="NLA2570" s="77"/>
      <c r="NLB2570" s="77"/>
      <c r="NLC2570" s="77"/>
      <c r="NLD2570" s="77"/>
      <c r="NLE2570" s="77"/>
      <c r="NLF2570" s="77"/>
      <c r="NLG2570" s="77"/>
      <c r="NLH2570" s="77"/>
      <c r="NLI2570" s="77"/>
      <c r="NLJ2570" s="77"/>
      <c r="NLK2570" s="77"/>
      <c r="NLL2570" s="77"/>
      <c r="NLM2570" s="77"/>
      <c r="NLN2570" s="77"/>
      <c r="NLO2570" s="77"/>
      <c r="NLP2570" s="77"/>
      <c r="NLQ2570" s="77"/>
      <c r="NLR2570" s="77"/>
      <c r="NLS2570" s="77"/>
      <c r="NLT2570" s="77"/>
      <c r="NLU2570" s="77"/>
      <c r="NLV2570" s="77"/>
      <c r="NLW2570" s="77"/>
      <c r="NLX2570" s="77"/>
      <c r="NLY2570" s="77"/>
      <c r="NLZ2570" s="77"/>
      <c r="NMA2570" s="77"/>
      <c r="NMB2570" s="77"/>
      <c r="NMC2570" s="77"/>
      <c r="NMD2570" s="77"/>
      <c r="NME2570" s="77"/>
      <c r="NMF2570" s="77"/>
      <c r="NMG2570" s="77"/>
      <c r="NMH2570" s="77"/>
      <c r="NMI2570" s="77"/>
      <c r="NMJ2570" s="77"/>
      <c r="NMK2570" s="77"/>
      <c r="NML2570" s="77"/>
      <c r="NMM2570" s="77"/>
      <c r="NMN2570" s="77"/>
      <c r="NMO2570" s="77"/>
      <c r="NMP2570" s="77"/>
      <c r="NMQ2570" s="77"/>
      <c r="NMR2570" s="77"/>
      <c r="NMS2570" s="77"/>
      <c r="NMT2570" s="77"/>
      <c r="NMU2570" s="77"/>
      <c r="NMV2570" s="77"/>
      <c r="NMW2570" s="77"/>
      <c r="NMX2570" s="77"/>
      <c r="NMY2570" s="77"/>
      <c r="NMZ2570" s="77"/>
      <c r="NNA2570" s="77"/>
      <c r="NNB2570" s="77"/>
      <c r="NNC2570" s="77"/>
      <c r="NND2570" s="77"/>
      <c r="NNE2570" s="77"/>
      <c r="NNF2570" s="77"/>
      <c r="NNG2570" s="77"/>
      <c r="NNH2570" s="77"/>
      <c r="NNI2570" s="77"/>
      <c r="NNJ2570" s="77"/>
      <c r="NNK2570" s="77"/>
      <c r="NNL2570" s="77"/>
      <c r="NNM2570" s="77"/>
      <c r="NNN2570" s="77"/>
      <c r="NNO2570" s="77"/>
      <c r="NNP2570" s="77"/>
      <c r="NNQ2570" s="77"/>
      <c r="NNR2570" s="77"/>
      <c r="NNS2570" s="77"/>
      <c r="NNT2570" s="77"/>
      <c r="NNU2570" s="77"/>
      <c r="NNV2570" s="77"/>
      <c r="NNW2570" s="77"/>
      <c r="NNX2570" s="77"/>
      <c r="NNY2570" s="77"/>
      <c r="NNZ2570" s="77"/>
      <c r="NOA2570" s="77"/>
      <c r="NOB2570" s="77"/>
      <c r="NOC2570" s="77"/>
      <c r="NOD2570" s="77"/>
      <c r="NOE2570" s="77"/>
      <c r="NOF2570" s="77"/>
      <c r="NOG2570" s="77"/>
      <c r="NOH2570" s="77"/>
      <c r="NOI2570" s="77"/>
      <c r="NOJ2570" s="77"/>
      <c r="NOK2570" s="77"/>
      <c r="NOL2570" s="77"/>
      <c r="NOM2570" s="77"/>
      <c r="NON2570" s="77"/>
      <c r="NOO2570" s="77"/>
      <c r="NOP2570" s="77"/>
      <c r="NOQ2570" s="77"/>
      <c r="NOR2570" s="77"/>
      <c r="NOS2570" s="77"/>
      <c r="NOT2570" s="77"/>
      <c r="NOU2570" s="77"/>
      <c r="NOV2570" s="77"/>
      <c r="NOW2570" s="77"/>
      <c r="NOX2570" s="77"/>
      <c r="NOY2570" s="77"/>
      <c r="NOZ2570" s="77"/>
      <c r="NPA2570" s="77"/>
      <c r="NPB2570" s="77"/>
      <c r="NPC2570" s="77"/>
      <c r="NPD2570" s="77"/>
      <c r="NPE2570" s="77"/>
      <c r="NPF2570" s="77"/>
      <c r="NPG2570" s="77"/>
      <c r="NPH2570" s="77"/>
      <c r="NPI2570" s="77"/>
      <c r="NPJ2570" s="77"/>
      <c r="NPK2570" s="77"/>
      <c r="NPL2570" s="77"/>
      <c r="NPM2570" s="77"/>
      <c r="NPN2570" s="77"/>
      <c r="NPO2570" s="77"/>
      <c r="NPP2570" s="77"/>
      <c r="NPQ2570" s="77"/>
      <c r="NPR2570" s="77"/>
      <c r="NPS2570" s="77"/>
      <c r="NPT2570" s="77"/>
      <c r="NPU2570" s="77"/>
      <c r="NPV2570" s="77"/>
      <c r="NPW2570" s="77"/>
      <c r="NPX2570" s="77"/>
      <c r="NPY2570" s="77"/>
      <c r="NPZ2570" s="77"/>
      <c r="NQA2570" s="77"/>
      <c r="NQB2570" s="77"/>
      <c r="NQC2570" s="77"/>
      <c r="NQD2570" s="77"/>
      <c r="NQE2570" s="77"/>
      <c r="NQF2570" s="77"/>
      <c r="NQG2570" s="77"/>
      <c r="NQH2570" s="77"/>
      <c r="NQI2570" s="77"/>
      <c r="NQJ2570" s="77"/>
      <c r="NQK2570" s="77"/>
      <c r="NQL2570" s="77"/>
      <c r="NQM2570" s="77"/>
      <c r="NQN2570" s="77"/>
      <c r="NQO2570" s="77"/>
      <c r="NQP2570" s="77"/>
      <c r="NQQ2570" s="77"/>
      <c r="NQR2570" s="77"/>
      <c r="NQS2570" s="77"/>
      <c r="NQT2570" s="77"/>
      <c r="NQU2570" s="77"/>
      <c r="NQV2570" s="77"/>
      <c r="NQW2570" s="77"/>
      <c r="NQX2570" s="77"/>
      <c r="NQY2570" s="77"/>
      <c r="NQZ2570" s="77"/>
      <c r="NRA2570" s="77"/>
      <c r="NRB2570" s="77"/>
      <c r="NRC2570" s="77"/>
      <c r="NRD2570" s="77"/>
      <c r="NRE2570" s="77"/>
      <c r="NRF2570" s="77"/>
      <c r="NRG2570" s="77"/>
      <c r="NRH2570" s="77"/>
      <c r="NRI2570" s="77"/>
      <c r="NRJ2570" s="77"/>
      <c r="NRK2570" s="77"/>
      <c r="NRL2570" s="77"/>
      <c r="NRM2570" s="77"/>
      <c r="NRN2570" s="77"/>
      <c r="NRO2570" s="77"/>
      <c r="NRP2570" s="77"/>
      <c r="NRQ2570" s="77"/>
      <c r="NRR2570" s="77"/>
      <c r="NRS2570" s="77"/>
      <c r="NRT2570" s="77"/>
      <c r="NRU2570" s="77"/>
      <c r="NRV2570" s="77"/>
      <c r="NRW2570" s="77"/>
      <c r="NRX2570" s="77"/>
      <c r="NRY2570" s="77"/>
      <c r="NRZ2570" s="77"/>
      <c r="NSA2570" s="77"/>
      <c r="NSB2570" s="77"/>
      <c r="NSC2570" s="77"/>
      <c r="NSD2570" s="77"/>
      <c r="NSE2570" s="77"/>
      <c r="NSF2570" s="77"/>
      <c r="NSG2570" s="77"/>
      <c r="NSH2570" s="77"/>
      <c r="NSI2570" s="77"/>
      <c r="NSJ2570" s="77"/>
      <c r="NSK2570" s="77"/>
      <c r="NSL2570" s="77"/>
      <c r="NSM2570" s="77"/>
      <c r="NSN2570" s="77"/>
      <c r="NSO2570" s="77"/>
      <c r="NSP2570" s="77"/>
      <c r="NSQ2570" s="77"/>
      <c r="NSR2570" s="77"/>
      <c r="NSS2570" s="77"/>
      <c r="NST2570" s="77"/>
      <c r="NSU2570" s="77"/>
      <c r="NSV2570" s="77"/>
      <c r="NSW2570" s="77"/>
      <c r="NSX2570" s="77"/>
      <c r="NSY2570" s="77"/>
      <c r="NSZ2570" s="77"/>
      <c r="NTA2570" s="77"/>
      <c r="NTB2570" s="77"/>
      <c r="NTC2570" s="77"/>
      <c r="NTD2570" s="77"/>
      <c r="NTE2570" s="77"/>
      <c r="NTF2570" s="77"/>
      <c r="NTG2570" s="77"/>
      <c r="NTH2570" s="77"/>
      <c r="NTI2570" s="77"/>
      <c r="NTJ2570" s="77"/>
      <c r="NTK2570" s="77"/>
      <c r="NTL2570" s="77"/>
      <c r="NTM2570" s="77"/>
      <c r="NTN2570" s="77"/>
      <c r="NTO2570" s="77"/>
      <c r="NTP2570" s="77"/>
      <c r="NTQ2570" s="77"/>
      <c r="NTR2570" s="77"/>
      <c r="NTS2570" s="77"/>
      <c r="NTT2570" s="77"/>
      <c r="NTU2570" s="77"/>
      <c r="NTV2570" s="77"/>
      <c r="NTW2570" s="77"/>
      <c r="NTX2570" s="77"/>
      <c r="NTY2570" s="77"/>
      <c r="NTZ2570" s="77"/>
      <c r="NUA2570" s="77"/>
      <c r="NUB2570" s="77"/>
      <c r="NUC2570" s="77"/>
      <c r="NUD2570" s="77"/>
      <c r="NUE2570" s="77"/>
      <c r="NUF2570" s="77"/>
      <c r="NUG2570" s="77"/>
      <c r="NUH2570" s="77"/>
      <c r="NUI2570" s="77"/>
      <c r="NUJ2570" s="77"/>
      <c r="NUK2570" s="77"/>
      <c r="NUL2570" s="77"/>
      <c r="NUM2570" s="77"/>
      <c r="NUN2570" s="77"/>
      <c r="NUO2570" s="77"/>
      <c r="NUP2570" s="77"/>
      <c r="NUQ2570" s="77"/>
      <c r="NUR2570" s="77"/>
      <c r="NUS2570" s="77"/>
      <c r="NUT2570" s="77"/>
      <c r="NUU2570" s="77"/>
      <c r="NUV2570" s="77"/>
      <c r="NUW2570" s="77"/>
      <c r="NUX2570" s="77"/>
      <c r="NUY2570" s="77"/>
      <c r="NUZ2570" s="77"/>
      <c r="NVA2570" s="77"/>
      <c r="NVB2570" s="77"/>
      <c r="NVC2570" s="77"/>
      <c r="NVD2570" s="77"/>
      <c r="NVE2570" s="77"/>
      <c r="NVF2570" s="77"/>
      <c r="NVG2570" s="77"/>
      <c r="NVH2570" s="77"/>
      <c r="NVI2570" s="77"/>
      <c r="NVJ2570" s="77"/>
      <c r="NVK2570" s="77"/>
      <c r="NVL2570" s="77"/>
      <c r="NVM2570" s="77"/>
      <c r="NVN2570" s="77"/>
      <c r="NVO2570" s="77"/>
      <c r="NVP2570" s="77"/>
      <c r="NVQ2570" s="77"/>
      <c r="NVR2570" s="77"/>
      <c r="NVS2570" s="77"/>
      <c r="NVT2570" s="77"/>
      <c r="NVU2570" s="77"/>
      <c r="NVV2570" s="77"/>
      <c r="NVW2570" s="77"/>
      <c r="NVX2570" s="77"/>
      <c r="NVY2570" s="77"/>
      <c r="NVZ2570" s="77"/>
      <c r="NWA2570" s="77"/>
      <c r="NWB2570" s="77"/>
      <c r="NWC2570" s="77"/>
      <c r="NWD2570" s="77"/>
      <c r="NWE2570" s="77"/>
      <c r="NWF2570" s="77"/>
      <c r="NWG2570" s="77"/>
      <c r="NWH2570" s="77"/>
      <c r="NWI2570" s="77"/>
      <c r="NWJ2570" s="77"/>
      <c r="NWK2570" s="77"/>
      <c r="NWL2570" s="77"/>
      <c r="NWM2570" s="77"/>
      <c r="NWN2570" s="77"/>
      <c r="NWO2570" s="77"/>
      <c r="NWP2570" s="77"/>
      <c r="NWQ2570" s="77"/>
      <c r="NWR2570" s="77"/>
      <c r="NWS2570" s="77"/>
      <c r="NWT2570" s="77"/>
      <c r="NWU2570" s="77"/>
      <c r="NWV2570" s="77"/>
      <c r="NWW2570" s="77"/>
      <c r="NWX2570" s="77"/>
      <c r="NWY2570" s="77"/>
      <c r="NWZ2570" s="77"/>
      <c r="NXA2570" s="77"/>
      <c r="NXB2570" s="77"/>
      <c r="NXC2570" s="77"/>
      <c r="NXD2570" s="77"/>
      <c r="NXE2570" s="77"/>
      <c r="NXF2570" s="77"/>
      <c r="NXG2570" s="77"/>
      <c r="NXH2570" s="77"/>
      <c r="NXI2570" s="77"/>
      <c r="NXJ2570" s="77"/>
      <c r="NXK2570" s="77"/>
      <c r="NXL2570" s="77"/>
      <c r="NXM2570" s="77"/>
      <c r="NXN2570" s="77"/>
      <c r="NXO2570" s="77"/>
      <c r="NXP2570" s="77"/>
      <c r="NXQ2570" s="77"/>
      <c r="NXR2570" s="77"/>
      <c r="NXS2570" s="77"/>
      <c r="NXT2570" s="77"/>
      <c r="NXU2570" s="77"/>
      <c r="NXV2570" s="77"/>
      <c r="NXW2570" s="77"/>
      <c r="NXX2570" s="77"/>
      <c r="NXY2570" s="77"/>
      <c r="NXZ2570" s="77"/>
      <c r="NYA2570" s="77"/>
      <c r="NYB2570" s="77"/>
      <c r="NYC2570" s="77"/>
      <c r="NYD2570" s="77"/>
      <c r="NYE2570" s="77"/>
      <c r="NYF2570" s="77"/>
      <c r="NYG2570" s="77"/>
      <c r="NYH2570" s="77"/>
      <c r="NYI2570" s="77"/>
      <c r="NYJ2570" s="77"/>
      <c r="NYK2570" s="77"/>
      <c r="NYL2570" s="77"/>
      <c r="NYM2570" s="77"/>
      <c r="NYN2570" s="77"/>
      <c r="NYO2570" s="77"/>
      <c r="NYP2570" s="77"/>
      <c r="NYQ2570" s="77"/>
      <c r="NYR2570" s="77"/>
      <c r="NYS2570" s="77"/>
      <c r="NYT2570" s="77"/>
      <c r="NYU2570" s="77"/>
      <c r="NYV2570" s="77"/>
      <c r="NYW2570" s="77"/>
      <c r="NYX2570" s="77"/>
      <c r="NYY2570" s="77"/>
      <c r="NYZ2570" s="77"/>
      <c r="NZA2570" s="77"/>
      <c r="NZB2570" s="77"/>
      <c r="NZC2570" s="77"/>
      <c r="NZD2570" s="77"/>
      <c r="NZE2570" s="77"/>
      <c r="NZF2570" s="77"/>
      <c r="NZG2570" s="77"/>
      <c r="NZH2570" s="77"/>
      <c r="NZI2570" s="77"/>
      <c r="NZJ2570" s="77"/>
      <c r="NZK2570" s="77"/>
      <c r="NZL2570" s="77"/>
      <c r="NZM2570" s="77"/>
      <c r="NZN2570" s="77"/>
      <c r="NZO2570" s="77"/>
      <c r="NZP2570" s="77"/>
      <c r="NZQ2570" s="77"/>
      <c r="NZR2570" s="77"/>
      <c r="NZS2570" s="77"/>
      <c r="NZT2570" s="77"/>
      <c r="NZU2570" s="77"/>
      <c r="NZV2570" s="77"/>
      <c r="NZW2570" s="77"/>
      <c r="NZX2570" s="77"/>
      <c r="NZY2570" s="77"/>
      <c r="NZZ2570" s="77"/>
      <c r="OAA2570" s="77"/>
      <c r="OAB2570" s="77"/>
      <c r="OAC2570" s="77"/>
      <c r="OAD2570" s="77"/>
      <c r="OAE2570" s="77"/>
      <c r="OAF2570" s="77"/>
      <c r="OAG2570" s="77"/>
      <c r="OAH2570" s="77"/>
      <c r="OAI2570" s="77"/>
      <c r="OAJ2570" s="77"/>
      <c r="OAK2570" s="77"/>
      <c r="OAL2570" s="77"/>
      <c r="OAM2570" s="77"/>
      <c r="OAN2570" s="77"/>
      <c r="OAO2570" s="77"/>
      <c r="OAP2570" s="77"/>
      <c r="OAQ2570" s="77"/>
      <c r="OAR2570" s="77"/>
      <c r="OAS2570" s="77"/>
      <c r="OAT2570" s="77"/>
      <c r="OAU2570" s="77"/>
      <c r="OAV2570" s="77"/>
      <c r="OAW2570" s="77"/>
      <c r="OAX2570" s="77"/>
      <c r="OAY2570" s="77"/>
      <c r="OAZ2570" s="77"/>
      <c r="OBA2570" s="77"/>
      <c r="OBB2570" s="77"/>
      <c r="OBC2570" s="77"/>
      <c r="OBD2570" s="77"/>
      <c r="OBE2570" s="77"/>
      <c r="OBF2570" s="77"/>
      <c r="OBG2570" s="77"/>
      <c r="OBH2570" s="77"/>
      <c r="OBI2570" s="77"/>
      <c r="OBJ2570" s="77"/>
      <c r="OBK2570" s="77"/>
      <c r="OBL2570" s="77"/>
      <c r="OBM2570" s="77"/>
      <c r="OBN2570" s="77"/>
      <c r="OBO2570" s="77"/>
      <c r="OBP2570" s="77"/>
      <c r="OBQ2570" s="77"/>
      <c r="OBR2570" s="77"/>
      <c r="OBS2570" s="77"/>
      <c r="OBT2570" s="77"/>
      <c r="OBU2570" s="77"/>
      <c r="OBV2570" s="77"/>
      <c r="OBW2570" s="77"/>
      <c r="OBX2570" s="77"/>
      <c r="OBY2570" s="77"/>
      <c r="OBZ2570" s="77"/>
      <c r="OCA2570" s="77"/>
      <c r="OCB2570" s="77"/>
      <c r="OCC2570" s="77"/>
      <c r="OCD2570" s="77"/>
      <c r="OCE2570" s="77"/>
      <c r="OCF2570" s="77"/>
      <c r="OCG2570" s="77"/>
      <c r="OCH2570" s="77"/>
      <c r="OCI2570" s="77"/>
      <c r="OCJ2570" s="77"/>
      <c r="OCK2570" s="77"/>
      <c r="OCL2570" s="77"/>
      <c r="OCM2570" s="77"/>
      <c r="OCN2570" s="77"/>
      <c r="OCO2570" s="77"/>
      <c r="OCP2570" s="77"/>
      <c r="OCQ2570" s="77"/>
      <c r="OCR2570" s="77"/>
      <c r="OCS2570" s="77"/>
      <c r="OCT2570" s="77"/>
      <c r="OCU2570" s="77"/>
      <c r="OCV2570" s="77"/>
      <c r="OCW2570" s="77"/>
      <c r="OCX2570" s="77"/>
      <c r="OCY2570" s="77"/>
      <c r="OCZ2570" s="77"/>
      <c r="ODA2570" s="77"/>
      <c r="ODB2570" s="77"/>
      <c r="ODC2570" s="77"/>
      <c r="ODD2570" s="77"/>
      <c r="ODE2570" s="77"/>
      <c r="ODF2570" s="77"/>
      <c r="ODG2570" s="77"/>
      <c r="ODH2570" s="77"/>
      <c r="ODI2570" s="77"/>
      <c r="ODJ2570" s="77"/>
      <c r="ODK2570" s="77"/>
      <c r="ODL2570" s="77"/>
      <c r="ODM2570" s="77"/>
      <c r="ODN2570" s="77"/>
      <c r="ODO2570" s="77"/>
      <c r="ODP2570" s="77"/>
      <c r="ODQ2570" s="77"/>
      <c r="ODR2570" s="77"/>
      <c r="ODS2570" s="77"/>
      <c r="ODT2570" s="77"/>
      <c r="ODU2570" s="77"/>
      <c r="ODV2570" s="77"/>
      <c r="ODW2570" s="77"/>
      <c r="ODX2570" s="77"/>
      <c r="ODY2570" s="77"/>
      <c r="ODZ2570" s="77"/>
      <c r="OEA2570" s="77"/>
      <c r="OEB2570" s="77"/>
      <c r="OEC2570" s="77"/>
      <c r="OED2570" s="77"/>
      <c r="OEE2570" s="77"/>
      <c r="OEF2570" s="77"/>
      <c r="OEG2570" s="77"/>
      <c r="OEH2570" s="77"/>
      <c r="OEI2570" s="77"/>
      <c r="OEJ2570" s="77"/>
      <c r="OEK2570" s="77"/>
      <c r="OEL2570" s="77"/>
      <c r="OEM2570" s="77"/>
      <c r="OEN2570" s="77"/>
      <c r="OEO2570" s="77"/>
      <c r="OEP2570" s="77"/>
      <c r="OEQ2570" s="77"/>
      <c r="OER2570" s="77"/>
      <c r="OES2570" s="77"/>
      <c r="OET2570" s="77"/>
      <c r="OEU2570" s="77"/>
      <c r="OEV2570" s="77"/>
      <c r="OEW2570" s="77"/>
      <c r="OEX2570" s="77"/>
      <c r="OEY2570" s="77"/>
      <c r="OEZ2570" s="77"/>
      <c r="OFA2570" s="77"/>
      <c r="OFB2570" s="77"/>
      <c r="OFC2570" s="77"/>
      <c r="OFD2570" s="77"/>
      <c r="OFE2570" s="77"/>
      <c r="OFF2570" s="77"/>
      <c r="OFG2570" s="77"/>
      <c r="OFH2570" s="77"/>
      <c r="OFI2570" s="77"/>
      <c r="OFJ2570" s="77"/>
      <c r="OFK2570" s="77"/>
      <c r="OFL2570" s="77"/>
      <c r="OFM2570" s="77"/>
      <c r="OFN2570" s="77"/>
      <c r="OFO2570" s="77"/>
      <c r="OFP2570" s="77"/>
      <c r="OFQ2570" s="77"/>
      <c r="OFR2570" s="77"/>
      <c r="OFS2570" s="77"/>
      <c r="OFT2570" s="77"/>
      <c r="OFU2570" s="77"/>
      <c r="OFV2570" s="77"/>
      <c r="OFW2570" s="77"/>
      <c r="OFX2570" s="77"/>
      <c r="OFY2570" s="77"/>
      <c r="OFZ2570" s="77"/>
      <c r="OGA2570" s="77"/>
      <c r="OGB2570" s="77"/>
      <c r="OGC2570" s="77"/>
      <c r="OGD2570" s="77"/>
      <c r="OGE2570" s="77"/>
      <c r="OGF2570" s="77"/>
      <c r="OGG2570" s="77"/>
      <c r="OGH2570" s="77"/>
      <c r="OGI2570" s="77"/>
      <c r="OGJ2570" s="77"/>
      <c r="OGK2570" s="77"/>
      <c r="OGL2570" s="77"/>
      <c r="OGM2570" s="77"/>
      <c r="OGN2570" s="77"/>
      <c r="OGO2570" s="77"/>
      <c r="OGP2570" s="77"/>
      <c r="OGQ2570" s="77"/>
      <c r="OGR2570" s="77"/>
      <c r="OGS2570" s="77"/>
      <c r="OGT2570" s="77"/>
      <c r="OGU2570" s="77"/>
      <c r="OGV2570" s="77"/>
      <c r="OGW2570" s="77"/>
      <c r="OGX2570" s="77"/>
      <c r="OGY2570" s="77"/>
      <c r="OGZ2570" s="77"/>
      <c r="OHA2570" s="77"/>
      <c r="OHB2570" s="77"/>
      <c r="OHC2570" s="77"/>
      <c r="OHD2570" s="77"/>
      <c r="OHE2570" s="77"/>
      <c r="OHF2570" s="77"/>
      <c r="OHG2570" s="77"/>
      <c r="OHH2570" s="77"/>
      <c r="OHI2570" s="77"/>
      <c r="OHJ2570" s="77"/>
      <c r="OHK2570" s="77"/>
      <c r="OHL2570" s="77"/>
      <c r="OHM2570" s="77"/>
      <c r="OHN2570" s="77"/>
      <c r="OHO2570" s="77"/>
      <c r="OHP2570" s="77"/>
      <c r="OHQ2570" s="77"/>
      <c r="OHR2570" s="77"/>
      <c r="OHS2570" s="77"/>
      <c r="OHT2570" s="77"/>
      <c r="OHU2570" s="77"/>
      <c r="OHV2570" s="77"/>
      <c r="OHW2570" s="77"/>
      <c r="OHX2570" s="77"/>
      <c r="OHY2570" s="77"/>
      <c r="OHZ2570" s="77"/>
      <c r="OIA2570" s="77"/>
      <c r="OIB2570" s="77"/>
      <c r="OIC2570" s="77"/>
      <c r="OID2570" s="77"/>
      <c r="OIE2570" s="77"/>
      <c r="OIF2570" s="77"/>
      <c r="OIG2570" s="77"/>
      <c r="OIH2570" s="77"/>
      <c r="OII2570" s="77"/>
      <c r="OIJ2570" s="77"/>
      <c r="OIK2570" s="77"/>
      <c r="OIL2570" s="77"/>
      <c r="OIM2570" s="77"/>
      <c r="OIN2570" s="77"/>
      <c r="OIO2570" s="77"/>
      <c r="OIP2570" s="77"/>
      <c r="OIQ2570" s="77"/>
      <c r="OIR2570" s="77"/>
      <c r="OIS2570" s="77"/>
      <c r="OIT2570" s="77"/>
      <c r="OIU2570" s="77"/>
      <c r="OIV2570" s="77"/>
      <c r="OIW2570" s="77"/>
      <c r="OIX2570" s="77"/>
      <c r="OIY2570" s="77"/>
      <c r="OIZ2570" s="77"/>
      <c r="OJA2570" s="77"/>
      <c r="OJB2570" s="77"/>
      <c r="OJC2570" s="77"/>
      <c r="OJD2570" s="77"/>
      <c r="OJE2570" s="77"/>
      <c r="OJF2570" s="77"/>
      <c r="OJG2570" s="77"/>
      <c r="OJH2570" s="77"/>
      <c r="OJI2570" s="77"/>
      <c r="OJJ2570" s="77"/>
      <c r="OJK2570" s="77"/>
      <c r="OJL2570" s="77"/>
      <c r="OJM2570" s="77"/>
      <c r="OJN2570" s="77"/>
      <c r="OJO2570" s="77"/>
      <c r="OJP2570" s="77"/>
      <c r="OJQ2570" s="77"/>
      <c r="OJR2570" s="77"/>
      <c r="OJS2570" s="77"/>
      <c r="OJT2570" s="77"/>
      <c r="OJU2570" s="77"/>
      <c r="OJV2570" s="77"/>
      <c r="OJW2570" s="77"/>
      <c r="OJX2570" s="77"/>
      <c r="OJY2570" s="77"/>
      <c r="OJZ2570" s="77"/>
      <c r="OKA2570" s="77"/>
      <c r="OKB2570" s="77"/>
      <c r="OKC2570" s="77"/>
      <c r="OKD2570" s="77"/>
      <c r="OKE2570" s="77"/>
      <c r="OKF2570" s="77"/>
      <c r="OKG2570" s="77"/>
      <c r="OKH2570" s="77"/>
      <c r="OKI2570" s="77"/>
      <c r="OKJ2570" s="77"/>
      <c r="OKK2570" s="77"/>
      <c r="OKL2570" s="77"/>
      <c r="OKM2570" s="77"/>
      <c r="OKN2570" s="77"/>
      <c r="OKO2570" s="77"/>
      <c r="OKP2570" s="77"/>
      <c r="OKQ2570" s="77"/>
      <c r="OKR2570" s="77"/>
      <c r="OKS2570" s="77"/>
      <c r="OKT2570" s="77"/>
      <c r="OKU2570" s="77"/>
      <c r="OKV2570" s="77"/>
      <c r="OKW2570" s="77"/>
      <c r="OKX2570" s="77"/>
      <c r="OKY2570" s="77"/>
      <c r="OKZ2570" s="77"/>
      <c r="OLA2570" s="77"/>
      <c r="OLB2570" s="77"/>
      <c r="OLC2570" s="77"/>
      <c r="OLD2570" s="77"/>
      <c r="OLE2570" s="77"/>
      <c r="OLF2570" s="77"/>
      <c r="OLG2570" s="77"/>
      <c r="OLH2570" s="77"/>
      <c r="OLI2570" s="77"/>
      <c r="OLJ2570" s="77"/>
      <c r="OLK2570" s="77"/>
      <c r="OLL2570" s="77"/>
      <c r="OLM2570" s="77"/>
      <c r="OLN2570" s="77"/>
      <c r="OLO2570" s="77"/>
      <c r="OLP2570" s="77"/>
      <c r="OLQ2570" s="77"/>
      <c r="OLR2570" s="77"/>
      <c r="OLS2570" s="77"/>
      <c r="OLT2570" s="77"/>
      <c r="OLU2570" s="77"/>
      <c r="OLV2570" s="77"/>
      <c r="OLW2570" s="77"/>
      <c r="OLX2570" s="77"/>
      <c r="OLY2570" s="77"/>
      <c r="OLZ2570" s="77"/>
      <c r="OMA2570" s="77"/>
      <c r="OMB2570" s="77"/>
      <c r="OMC2570" s="77"/>
      <c r="OMD2570" s="77"/>
      <c r="OME2570" s="77"/>
      <c r="OMF2570" s="77"/>
      <c r="OMG2570" s="77"/>
      <c r="OMH2570" s="77"/>
      <c r="OMI2570" s="77"/>
      <c r="OMJ2570" s="77"/>
      <c r="OMK2570" s="77"/>
      <c r="OML2570" s="77"/>
      <c r="OMM2570" s="77"/>
      <c r="OMN2570" s="77"/>
      <c r="OMO2570" s="77"/>
      <c r="OMP2570" s="77"/>
      <c r="OMQ2570" s="77"/>
      <c r="OMR2570" s="77"/>
      <c r="OMS2570" s="77"/>
      <c r="OMT2570" s="77"/>
      <c r="OMU2570" s="77"/>
      <c r="OMV2570" s="77"/>
      <c r="OMW2570" s="77"/>
      <c r="OMX2570" s="77"/>
      <c r="OMY2570" s="77"/>
      <c r="OMZ2570" s="77"/>
      <c r="ONA2570" s="77"/>
      <c r="ONB2570" s="77"/>
      <c r="ONC2570" s="77"/>
      <c r="OND2570" s="77"/>
      <c r="ONE2570" s="77"/>
      <c r="ONF2570" s="77"/>
      <c r="ONG2570" s="77"/>
      <c r="ONH2570" s="77"/>
      <c r="ONI2570" s="77"/>
      <c r="ONJ2570" s="77"/>
      <c r="ONK2570" s="77"/>
      <c r="ONL2570" s="77"/>
      <c r="ONM2570" s="77"/>
      <c r="ONN2570" s="77"/>
      <c r="ONO2570" s="77"/>
      <c r="ONP2570" s="77"/>
      <c r="ONQ2570" s="77"/>
      <c r="ONR2570" s="77"/>
      <c r="ONS2570" s="77"/>
      <c r="ONT2570" s="77"/>
      <c r="ONU2570" s="77"/>
      <c r="ONV2570" s="77"/>
      <c r="ONW2570" s="77"/>
      <c r="ONX2570" s="77"/>
      <c r="ONY2570" s="77"/>
      <c r="ONZ2570" s="77"/>
      <c r="OOA2570" s="77"/>
      <c r="OOB2570" s="77"/>
      <c r="OOC2570" s="77"/>
      <c r="OOD2570" s="77"/>
      <c r="OOE2570" s="77"/>
      <c r="OOF2570" s="77"/>
      <c r="OOG2570" s="77"/>
      <c r="OOH2570" s="77"/>
      <c r="OOI2570" s="77"/>
      <c r="OOJ2570" s="77"/>
      <c r="OOK2570" s="77"/>
      <c r="OOL2570" s="77"/>
      <c r="OOM2570" s="77"/>
      <c r="OON2570" s="77"/>
      <c r="OOO2570" s="77"/>
      <c r="OOP2570" s="77"/>
      <c r="OOQ2570" s="77"/>
      <c r="OOR2570" s="77"/>
      <c r="OOS2570" s="77"/>
      <c r="OOT2570" s="77"/>
      <c r="OOU2570" s="77"/>
      <c r="OOV2570" s="77"/>
      <c r="OOW2570" s="77"/>
      <c r="OOX2570" s="77"/>
      <c r="OOY2570" s="77"/>
      <c r="OOZ2570" s="77"/>
      <c r="OPA2570" s="77"/>
      <c r="OPB2570" s="77"/>
      <c r="OPC2570" s="77"/>
      <c r="OPD2570" s="77"/>
      <c r="OPE2570" s="77"/>
      <c r="OPF2570" s="77"/>
      <c r="OPG2570" s="77"/>
      <c r="OPH2570" s="77"/>
      <c r="OPI2570" s="77"/>
      <c r="OPJ2570" s="77"/>
      <c r="OPK2570" s="77"/>
      <c r="OPL2570" s="77"/>
      <c r="OPM2570" s="77"/>
      <c r="OPN2570" s="77"/>
      <c r="OPO2570" s="77"/>
      <c r="OPP2570" s="77"/>
      <c r="OPQ2570" s="77"/>
      <c r="OPR2570" s="77"/>
      <c r="OPS2570" s="77"/>
      <c r="OPT2570" s="77"/>
      <c r="OPU2570" s="77"/>
      <c r="OPV2570" s="77"/>
      <c r="OPW2570" s="77"/>
      <c r="OPX2570" s="77"/>
      <c r="OPY2570" s="77"/>
      <c r="OPZ2570" s="77"/>
      <c r="OQA2570" s="77"/>
      <c r="OQB2570" s="77"/>
      <c r="OQC2570" s="77"/>
      <c r="OQD2570" s="77"/>
      <c r="OQE2570" s="77"/>
      <c r="OQF2570" s="77"/>
      <c r="OQG2570" s="77"/>
      <c r="OQH2570" s="77"/>
      <c r="OQI2570" s="77"/>
      <c r="OQJ2570" s="77"/>
      <c r="OQK2570" s="77"/>
      <c r="OQL2570" s="77"/>
      <c r="OQM2570" s="77"/>
      <c r="OQN2570" s="77"/>
      <c r="OQO2570" s="77"/>
      <c r="OQP2570" s="77"/>
      <c r="OQQ2570" s="77"/>
      <c r="OQR2570" s="77"/>
      <c r="OQS2570" s="77"/>
      <c r="OQT2570" s="77"/>
      <c r="OQU2570" s="77"/>
      <c r="OQV2570" s="77"/>
      <c r="OQW2570" s="77"/>
      <c r="OQX2570" s="77"/>
      <c r="OQY2570" s="77"/>
      <c r="OQZ2570" s="77"/>
      <c r="ORA2570" s="77"/>
      <c r="ORB2570" s="77"/>
      <c r="ORC2570" s="77"/>
      <c r="ORD2570" s="77"/>
      <c r="ORE2570" s="77"/>
      <c r="ORF2570" s="77"/>
      <c r="ORG2570" s="77"/>
      <c r="ORH2570" s="77"/>
      <c r="ORI2570" s="77"/>
      <c r="ORJ2570" s="77"/>
      <c r="ORK2570" s="77"/>
      <c r="ORL2570" s="77"/>
      <c r="ORM2570" s="77"/>
      <c r="ORN2570" s="77"/>
      <c r="ORO2570" s="77"/>
      <c r="ORP2570" s="77"/>
      <c r="ORQ2570" s="77"/>
      <c r="ORR2570" s="77"/>
      <c r="ORS2570" s="77"/>
      <c r="ORT2570" s="77"/>
      <c r="ORU2570" s="77"/>
      <c r="ORV2570" s="77"/>
      <c r="ORW2570" s="77"/>
      <c r="ORX2570" s="77"/>
      <c r="ORY2570" s="77"/>
      <c r="ORZ2570" s="77"/>
      <c r="OSA2570" s="77"/>
      <c r="OSB2570" s="77"/>
      <c r="OSC2570" s="77"/>
      <c r="OSD2570" s="77"/>
      <c r="OSE2570" s="77"/>
      <c r="OSF2570" s="77"/>
      <c r="OSG2570" s="77"/>
      <c r="OSH2570" s="77"/>
      <c r="OSI2570" s="77"/>
      <c r="OSJ2570" s="77"/>
      <c r="OSK2570" s="77"/>
      <c r="OSL2570" s="77"/>
      <c r="OSM2570" s="77"/>
      <c r="OSN2570" s="77"/>
      <c r="OSO2570" s="77"/>
      <c r="OSP2570" s="77"/>
      <c r="OSQ2570" s="77"/>
      <c r="OSR2570" s="77"/>
      <c r="OSS2570" s="77"/>
      <c r="OST2570" s="77"/>
      <c r="OSU2570" s="77"/>
      <c r="OSV2570" s="77"/>
      <c r="OSW2570" s="77"/>
      <c r="OSX2570" s="77"/>
      <c r="OSY2570" s="77"/>
      <c r="OSZ2570" s="77"/>
      <c r="OTA2570" s="77"/>
      <c r="OTB2570" s="77"/>
      <c r="OTC2570" s="77"/>
      <c r="OTD2570" s="77"/>
      <c r="OTE2570" s="77"/>
      <c r="OTF2570" s="77"/>
      <c r="OTG2570" s="77"/>
      <c r="OTH2570" s="77"/>
      <c r="OTI2570" s="77"/>
      <c r="OTJ2570" s="77"/>
      <c r="OTK2570" s="77"/>
      <c r="OTL2570" s="77"/>
      <c r="OTM2570" s="77"/>
      <c r="OTN2570" s="77"/>
      <c r="OTO2570" s="77"/>
      <c r="OTP2570" s="77"/>
      <c r="OTQ2570" s="77"/>
      <c r="OTR2570" s="77"/>
      <c r="OTS2570" s="77"/>
      <c r="OTT2570" s="77"/>
      <c r="OTU2570" s="77"/>
      <c r="OTV2570" s="77"/>
      <c r="OTW2570" s="77"/>
      <c r="OTX2570" s="77"/>
      <c r="OTY2570" s="77"/>
      <c r="OTZ2570" s="77"/>
      <c r="OUA2570" s="77"/>
      <c r="OUB2570" s="77"/>
      <c r="OUC2570" s="77"/>
      <c r="OUD2570" s="77"/>
      <c r="OUE2570" s="77"/>
      <c r="OUF2570" s="77"/>
      <c r="OUG2570" s="77"/>
      <c r="OUH2570" s="77"/>
      <c r="OUI2570" s="77"/>
      <c r="OUJ2570" s="77"/>
      <c r="OUK2570" s="77"/>
      <c r="OUL2570" s="77"/>
      <c r="OUM2570" s="77"/>
      <c r="OUN2570" s="77"/>
      <c r="OUO2570" s="77"/>
      <c r="OUP2570" s="77"/>
      <c r="OUQ2570" s="77"/>
      <c r="OUR2570" s="77"/>
      <c r="OUS2570" s="77"/>
      <c r="OUT2570" s="77"/>
      <c r="OUU2570" s="77"/>
      <c r="OUV2570" s="77"/>
      <c r="OUW2570" s="77"/>
      <c r="OUX2570" s="77"/>
      <c r="OUY2570" s="77"/>
      <c r="OUZ2570" s="77"/>
      <c r="OVA2570" s="77"/>
      <c r="OVB2570" s="77"/>
      <c r="OVC2570" s="77"/>
      <c r="OVD2570" s="77"/>
      <c r="OVE2570" s="77"/>
      <c r="OVF2570" s="77"/>
      <c r="OVG2570" s="77"/>
      <c r="OVH2570" s="77"/>
      <c r="OVI2570" s="77"/>
      <c r="OVJ2570" s="77"/>
      <c r="OVK2570" s="77"/>
      <c r="OVL2570" s="77"/>
      <c r="OVM2570" s="77"/>
      <c r="OVN2570" s="77"/>
      <c r="OVO2570" s="77"/>
      <c r="OVP2570" s="77"/>
      <c r="OVQ2570" s="77"/>
      <c r="OVR2570" s="77"/>
      <c r="OVS2570" s="77"/>
      <c r="OVT2570" s="77"/>
      <c r="OVU2570" s="77"/>
      <c r="OVV2570" s="77"/>
      <c r="OVW2570" s="77"/>
      <c r="OVX2570" s="77"/>
      <c r="OVY2570" s="77"/>
      <c r="OVZ2570" s="77"/>
      <c r="OWA2570" s="77"/>
      <c r="OWB2570" s="77"/>
      <c r="OWC2570" s="77"/>
      <c r="OWD2570" s="77"/>
      <c r="OWE2570" s="77"/>
      <c r="OWF2570" s="77"/>
      <c r="OWG2570" s="77"/>
      <c r="OWH2570" s="77"/>
      <c r="OWI2570" s="77"/>
      <c r="OWJ2570" s="77"/>
      <c r="OWK2570" s="77"/>
      <c r="OWL2570" s="77"/>
      <c r="OWM2570" s="77"/>
      <c r="OWN2570" s="77"/>
      <c r="OWO2570" s="77"/>
      <c r="OWP2570" s="77"/>
      <c r="OWQ2570" s="77"/>
      <c r="OWR2570" s="77"/>
      <c r="OWS2570" s="77"/>
      <c r="OWT2570" s="77"/>
      <c r="OWU2570" s="77"/>
      <c r="OWV2570" s="77"/>
      <c r="OWW2570" s="77"/>
      <c r="OWX2570" s="77"/>
      <c r="OWY2570" s="77"/>
      <c r="OWZ2570" s="77"/>
      <c r="OXA2570" s="77"/>
      <c r="OXB2570" s="77"/>
      <c r="OXC2570" s="77"/>
      <c r="OXD2570" s="77"/>
      <c r="OXE2570" s="77"/>
      <c r="OXF2570" s="77"/>
      <c r="OXG2570" s="77"/>
      <c r="OXH2570" s="77"/>
      <c r="OXI2570" s="77"/>
      <c r="OXJ2570" s="77"/>
      <c r="OXK2570" s="77"/>
      <c r="OXL2570" s="77"/>
      <c r="OXM2570" s="77"/>
      <c r="OXN2570" s="77"/>
      <c r="OXO2570" s="77"/>
      <c r="OXP2570" s="77"/>
      <c r="OXQ2570" s="77"/>
      <c r="OXR2570" s="77"/>
      <c r="OXS2570" s="77"/>
      <c r="OXT2570" s="77"/>
      <c r="OXU2570" s="77"/>
      <c r="OXV2570" s="77"/>
      <c r="OXW2570" s="77"/>
      <c r="OXX2570" s="77"/>
      <c r="OXY2570" s="77"/>
      <c r="OXZ2570" s="77"/>
      <c r="OYA2570" s="77"/>
      <c r="OYB2570" s="77"/>
      <c r="OYC2570" s="77"/>
      <c r="OYD2570" s="77"/>
      <c r="OYE2570" s="77"/>
      <c r="OYF2570" s="77"/>
      <c r="OYG2570" s="77"/>
      <c r="OYH2570" s="77"/>
      <c r="OYI2570" s="77"/>
      <c r="OYJ2570" s="77"/>
      <c r="OYK2570" s="77"/>
      <c r="OYL2570" s="77"/>
      <c r="OYM2570" s="77"/>
      <c r="OYN2570" s="77"/>
      <c r="OYO2570" s="77"/>
      <c r="OYP2570" s="77"/>
      <c r="OYQ2570" s="77"/>
      <c r="OYR2570" s="77"/>
      <c r="OYS2570" s="77"/>
      <c r="OYT2570" s="77"/>
      <c r="OYU2570" s="77"/>
      <c r="OYV2570" s="77"/>
      <c r="OYW2570" s="77"/>
      <c r="OYX2570" s="77"/>
      <c r="OYY2570" s="77"/>
      <c r="OYZ2570" s="77"/>
      <c r="OZA2570" s="77"/>
      <c r="OZB2570" s="77"/>
      <c r="OZC2570" s="77"/>
      <c r="OZD2570" s="77"/>
      <c r="OZE2570" s="77"/>
      <c r="OZF2570" s="77"/>
      <c r="OZG2570" s="77"/>
      <c r="OZH2570" s="77"/>
      <c r="OZI2570" s="77"/>
      <c r="OZJ2570" s="77"/>
      <c r="OZK2570" s="77"/>
      <c r="OZL2570" s="77"/>
      <c r="OZM2570" s="77"/>
      <c r="OZN2570" s="77"/>
      <c r="OZO2570" s="77"/>
      <c r="OZP2570" s="77"/>
      <c r="OZQ2570" s="77"/>
      <c r="OZR2570" s="77"/>
      <c r="OZS2570" s="77"/>
      <c r="OZT2570" s="77"/>
      <c r="OZU2570" s="77"/>
      <c r="OZV2570" s="77"/>
      <c r="OZW2570" s="77"/>
      <c r="OZX2570" s="77"/>
      <c r="OZY2570" s="77"/>
      <c r="OZZ2570" s="77"/>
      <c r="PAA2570" s="77"/>
      <c r="PAB2570" s="77"/>
      <c r="PAC2570" s="77"/>
      <c r="PAD2570" s="77"/>
      <c r="PAE2570" s="77"/>
      <c r="PAF2570" s="77"/>
      <c r="PAG2570" s="77"/>
      <c r="PAH2570" s="77"/>
      <c r="PAI2570" s="77"/>
      <c r="PAJ2570" s="77"/>
      <c r="PAK2570" s="77"/>
      <c r="PAL2570" s="77"/>
      <c r="PAM2570" s="77"/>
      <c r="PAN2570" s="77"/>
      <c r="PAO2570" s="77"/>
      <c r="PAP2570" s="77"/>
      <c r="PAQ2570" s="77"/>
      <c r="PAR2570" s="77"/>
      <c r="PAS2570" s="77"/>
      <c r="PAT2570" s="77"/>
      <c r="PAU2570" s="77"/>
      <c r="PAV2570" s="77"/>
      <c r="PAW2570" s="77"/>
      <c r="PAX2570" s="77"/>
      <c r="PAY2570" s="77"/>
      <c r="PAZ2570" s="77"/>
      <c r="PBA2570" s="77"/>
      <c r="PBB2570" s="77"/>
      <c r="PBC2570" s="77"/>
      <c r="PBD2570" s="77"/>
      <c r="PBE2570" s="77"/>
      <c r="PBF2570" s="77"/>
      <c r="PBG2570" s="77"/>
      <c r="PBH2570" s="77"/>
      <c r="PBI2570" s="77"/>
      <c r="PBJ2570" s="77"/>
      <c r="PBK2570" s="77"/>
      <c r="PBL2570" s="77"/>
      <c r="PBM2570" s="77"/>
      <c r="PBN2570" s="77"/>
      <c r="PBO2570" s="77"/>
      <c r="PBP2570" s="77"/>
      <c r="PBQ2570" s="77"/>
      <c r="PBR2570" s="77"/>
      <c r="PBS2570" s="77"/>
      <c r="PBT2570" s="77"/>
      <c r="PBU2570" s="77"/>
      <c r="PBV2570" s="77"/>
      <c r="PBW2570" s="77"/>
      <c r="PBX2570" s="77"/>
      <c r="PBY2570" s="77"/>
      <c r="PBZ2570" s="77"/>
      <c r="PCA2570" s="77"/>
      <c r="PCB2570" s="77"/>
      <c r="PCC2570" s="77"/>
      <c r="PCD2570" s="77"/>
      <c r="PCE2570" s="77"/>
      <c r="PCF2570" s="77"/>
      <c r="PCG2570" s="77"/>
      <c r="PCH2570" s="77"/>
      <c r="PCI2570" s="77"/>
      <c r="PCJ2570" s="77"/>
      <c r="PCK2570" s="77"/>
      <c r="PCL2570" s="77"/>
      <c r="PCM2570" s="77"/>
      <c r="PCN2570" s="77"/>
      <c r="PCO2570" s="77"/>
      <c r="PCP2570" s="77"/>
      <c r="PCQ2570" s="77"/>
      <c r="PCR2570" s="77"/>
      <c r="PCS2570" s="77"/>
      <c r="PCT2570" s="77"/>
      <c r="PCU2570" s="77"/>
      <c r="PCV2570" s="77"/>
      <c r="PCW2570" s="77"/>
      <c r="PCX2570" s="77"/>
      <c r="PCY2570" s="77"/>
      <c r="PCZ2570" s="77"/>
      <c r="PDA2570" s="77"/>
      <c r="PDB2570" s="77"/>
      <c r="PDC2570" s="77"/>
      <c r="PDD2570" s="77"/>
      <c r="PDE2570" s="77"/>
      <c r="PDF2570" s="77"/>
      <c r="PDG2570" s="77"/>
      <c r="PDH2570" s="77"/>
      <c r="PDI2570" s="77"/>
      <c r="PDJ2570" s="77"/>
      <c r="PDK2570" s="77"/>
      <c r="PDL2570" s="77"/>
      <c r="PDM2570" s="77"/>
      <c r="PDN2570" s="77"/>
      <c r="PDO2570" s="77"/>
      <c r="PDP2570" s="77"/>
      <c r="PDQ2570" s="77"/>
      <c r="PDR2570" s="77"/>
      <c r="PDS2570" s="77"/>
      <c r="PDT2570" s="77"/>
      <c r="PDU2570" s="77"/>
      <c r="PDV2570" s="77"/>
      <c r="PDW2570" s="77"/>
      <c r="PDX2570" s="77"/>
      <c r="PDY2570" s="77"/>
      <c r="PDZ2570" s="77"/>
      <c r="PEA2570" s="77"/>
      <c r="PEB2570" s="77"/>
      <c r="PEC2570" s="77"/>
      <c r="PED2570" s="77"/>
      <c r="PEE2570" s="77"/>
      <c r="PEF2570" s="77"/>
      <c r="PEG2570" s="77"/>
      <c r="PEH2570" s="77"/>
      <c r="PEI2570" s="77"/>
      <c r="PEJ2570" s="77"/>
      <c r="PEK2570" s="77"/>
      <c r="PEL2570" s="77"/>
      <c r="PEM2570" s="77"/>
      <c r="PEN2570" s="77"/>
      <c r="PEO2570" s="77"/>
      <c r="PEP2570" s="77"/>
      <c r="PEQ2570" s="77"/>
      <c r="PER2570" s="77"/>
      <c r="PES2570" s="77"/>
      <c r="PET2570" s="77"/>
      <c r="PEU2570" s="77"/>
      <c r="PEV2570" s="77"/>
      <c r="PEW2570" s="77"/>
      <c r="PEX2570" s="77"/>
      <c r="PEY2570" s="77"/>
      <c r="PEZ2570" s="77"/>
      <c r="PFA2570" s="77"/>
      <c r="PFB2570" s="77"/>
      <c r="PFC2570" s="77"/>
      <c r="PFD2570" s="77"/>
      <c r="PFE2570" s="77"/>
      <c r="PFF2570" s="77"/>
      <c r="PFG2570" s="77"/>
      <c r="PFH2570" s="77"/>
      <c r="PFI2570" s="77"/>
      <c r="PFJ2570" s="77"/>
      <c r="PFK2570" s="77"/>
      <c r="PFL2570" s="77"/>
      <c r="PFM2570" s="77"/>
      <c r="PFN2570" s="77"/>
      <c r="PFO2570" s="77"/>
      <c r="PFP2570" s="77"/>
      <c r="PFQ2570" s="77"/>
      <c r="PFR2570" s="77"/>
      <c r="PFS2570" s="77"/>
      <c r="PFT2570" s="77"/>
      <c r="PFU2570" s="77"/>
      <c r="PFV2570" s="77"/>
      <c r="PFW2570" s="77"/>
      <c r="PFX2570" s="77"/>
      <c r="PFY2570" s="77"/>
      <c r="PFZ2570" s="77"/>
      <c r="PGA2570" s="77"/>
      <c r="PGB2570" s="77"/>
      <c r="PGC2570" s="77"/>
      <c r="PGD2570" s="77"/>
      <c r="PGE2570" s="77"/>
      <c r="PGF2570" s="77"/>
      <c r="PGG2570" s="77"/>
      <c r="PGH2570" s="77"/>
      <c r="PGI2570" s="77"/>
      <c r="PGJ2570" s="77"/>
      <c r="PGK2570" s="77"/>
      <c r="PGL2570" s="77"/>
      <c r="PGM2570" s="77"/>
      <c r="PGN2570" s="77"/>
      <c r="PGO2570" s="77"/>
      <c r="PGP2570" s="77"/>
      <c r="PGQ2570" s="77"/>
      <c r="PGR2570" s="77"/>
      <c r="PGS2570" s="77"/>
      <c r="PGT2570" s="77"/>
      <c r="PGU2570" s="77"/>
      <c r="PGV2570" s="77"/>
      <c r="PGW2570" s="77"/>
      <c r="PGX2570" s="77"/>
      <c r="PGY2570" s="77"/>
      <c r="PGZ2570" s="77"/>
      <c r="PHA2570" s="77"/>
      <c r="PHB2570" s="77"/>
      <c r="PHC2570" s="77"/>
      <c r="PHD2570" s="77"/>
      <c r="PHE2570" s="77"/>
      <c r="PHF2570" s="77"/>
      <c r="PHG2570" s="77"/>
      <c r="PHH2570" s="77"/>
      <c r="PHI2570" s="77"/>
      <c r="PHJ2570" s="77"/>
      <c r="PHK2570" s="77"/>
      <c r="PHL2570" s="77"/>
      <c r="PHM2570" s="77"/>
      <c r="PHN2570" s="77"/>
      <c r="PHO2570" s="77"/>
      <c r="PHP2570" s="77"/>
      <c r="PHQ2570" s="77"/>
      <c r="PHR2570" s="77"/>
      <c r="PHS2570" s="77"/>
      <c r="PHT2570" s="77"/>
      <c r="PHU2570" s="77"/>
      <c r="PHV2570" s="77"/>
      <c r="PHW2570" s="77"/>
      <c r="PHX2570" s="77"/>
      <c r="PHY2570" s="77"/>
      <c r="PHZ2570" s="77"/>
      <c r="PIA2570" s="77"/>
      <c r="PIB2570" s="77"/>
      <c r="PIC2570" s="77"/>
      <c r="PID2570" s="77"/>
      <c r="PIE2570" s="77"/>
      <c r="PIF2570" s="77"/>
      <c r="PIG2570" s="77"/>
      <c r="PIH2570" s="77"/>
      <c r="PII2570" s="77"/>
      <c r="PIJ2570" s="77"/>
      <c r="PIK2570" s="77"/>
      <c r="PIL2570" s="77"/>
      <c r="PIM2570" s="77"/>
      <c r="PIN2570" s="77"/>
      <c r="PIO2570" s="77"/>
      <c r="PIP2570" s="77"/>
      <c r="PIQ2570" s="77"/>
      <c r="PIR2570" s="77"/>
      <c r="PIS2570" s="77"/>
      <c r="PIT2570" s="77"/>
      <c r="PIU2570" s="77"/>
      <c r="PIV2570" s="77"/>
      <c r="PIW2570" s="77"/>
      <c r="PIX2570" s="77"/>
      <c r="PIY2570" s="77"/>
      <c r="PIZ2570" s="77"/>
      <c r="PJA2570" s="77"/>
      <c r="PJB2570" s="77"/>
      <c r="PJC2570" s="77"/>
      <c r="PJD2570" s="77"/>
      <c r="PJE2570" s="77"/>
      <c r="PJF2570" s="77"/>
      <c r="PJG2570" s="77"/>
      <c r="PJH2570" s="77"/>
      <c r="PJI2570" s="77"/>
      <c r="PJJ2570" s="77"/>
      <c r="PJK2570" s="77"/>
      <c r="PJL2570" s="77"/>
      <c r="PJM2570" s="77"/>
      <c r="PJN2570" s="77"/>
      <c r="PJO2570" s="77"/>
      <c r="PJP2570" s="77"/>
      <c r="PJQ2570" s="77"/>
      <c r="PJR2570" s="77"/>
      <c r="PJS2570" s="77"/>
      <c r="PJT2570" s="77"/>
      <c r="PJU2570" s="77"/>
      <c r="PJV2570" s="77"/>
      <c r="PJW2570" s="77"/>
      <c r="PJX2570" s="77"/>
      <c r="PJY2570" s="77"/>
      <c r="PJZ2570" s="77"/>
      <c r="PKA2570" s="77"/>
      <c r="PKB2570" s="77"/>
      <c r="PKC2570" s="77"/>
      <c r="PKD2570" s="77"/>
      <c r="PKE2570" s="77"/>
      <c r="PKF2570" s="77"/>
      <c r="PKG2570" s="77"/>
      <c r="PKH2570" s="77"/>
      <c r="PKI2570" s="77"/>
      <c r="PKJ2570" s="77"/>
      <c r="PKK2570" s="77"/>
      <c r="PKL2570" s="77"/>
      <c r="PKM2570" s="77"/>
      <c r="PKN2570" s="77"/>
      <c r="PKO2570" s="77"/>
      <c r="PKP2570" s="77"/>
      <c r="PKQ2570" s="77"/>
      <c r="PKR2570" s="77"/>
      <c r="PKS2570" s="77"/>
      <c r="PKT2570" s="77"/>
      <c r="PKU2570" s="77"/>
      <c r="PKV2570" s="77"/>
      <c r="PKW2570" s="77"/>
      <c r="PKX2570" s="77"/>
      <c r="PKY2570" s="77"/>
      <c r="PKZ2570" s="77"/>
      <c r="PLA2570" s="77"/>
      <c r="PLB2570" s="77"/>
      <c r="PLC2570" s="77"/>
      <c r="PLD2570" s="77"/>
      <c r="PLE2570" s="77"/>
      <c r="PLF2570" s="77"/>
      <c r="PLG2570" s="77"/>
      <c r="PLH2570" s="77"/>
      <c r="PLI2570" s="77"/>
      <c r="PLJ2570" s="77"/>
      <c r="PLK2570" s="77"/>
      <c r="PLL2570" s="77"/>
      <c r="PLM2570" s="77"/>
      <c r="PLN2570" s="77"/>
      <c r="PLO2570" s="77"/>
      <c r="PLP2570" s="77"/>
      <c r="PLQ2570" s="77"/>
      <c r="PLR2570" s="77"/>
      <c r="PLS2570" s="77"/>
      <c r="PLT2570" s="77"/>
      <c r="PLU2570" s="77"/>
      <c r="PLV2570" s="77"/>
      <c r="PLW2570" s="77"/>
      <c r="PLX2570" s="77"/>
      <c r="PLY2570" s="77"/>
      <c r="PLZ2570" s="77"/>
      <c r="PMA2570" s="77"/>
      <c r="PMB2570" s="77"/>
      <c r="PMC2570" s="77"/>
      <c r="PMD2570" s="77"/>
      <c r="PME2570" s="77"/>
      <c r="PMF2570" s="77"/>
      <c r="PMG2570" s="77"/>
      <c r="PMH2570" s="77"/>
      <c r="PMI2570" s="77"/>
      <c r="PMJ2570" s="77"/>
      <c r="PMK2570" s="77"/>
      <c r="PML2570" s="77"/>
      <c r="PMM2570" s="77"/>
      <c r="PMN2570" s="77"/>
      <c r="PMO2570" s="77"/>
      <c r="PMP2570" s="77"/>
      <c r="PMQ2570" s="77"/>
      <c r="PMR2570" s="77"/>
      <c r="PMS2570" s="77"/>
      <c r="PMT2570" s="77"/>
      <c r="PMU2570" s="77"/>
      <c r="PMV2570" s="77"/>
      <c r="PMW2570" s="77"/>
      <c r="PMX2570" s="77"/>
      <c r="PMY2570" s="77"/>
      <c r="PMZ2570" s="77"/>
      <c r="PNA2570" s="77"/>
      <c r="PNB2570" s="77"/>
      <c r="PNC2570" s="77"/>
      <c r="PND2570" s="77"/>
      <c r="PNE2570" s="77"/>
      <c r="PNF2570" s="77"/>
      <c r="PNG2570" s="77"/>
      <c r="PNH2570" s="77"/>
      <c r="PNI2570" s="77"/>
      <c r="PNJ2570" s="77"/>
      <c r="PNK2570" s="77"/>
      <c r="PNL2570" s="77"/>
      <c r="PNM2570" s="77"/>
      <c r="PNN2570" s="77"/>
      <c r="PNO2570" s="77"/>
      <c r="PNP2570" s="77"/>
      <c r="PNQ2570" s="77"/>
      <c r="PNR2570" s="77"/>
      <c r="PNS2570" s="77"/>
      <c r="PNT2570" s="77"/>
      <c r="PNU2570" s="77"/>
      <c r="PNV2570" s="77"/>
      <c r="PNW2570" s="77"/>
      <c r="PNX2570" s="77"/>
      <c r="PNY2570" s="77"/>
      <c r="PNZ2570" s="77"/>
      <c r="POA2570" s="77"/>
      <c r="POB2570" s="77"/>
      <c r="POC2570" s="77"/>
      <c r="POD2570" s="77"/>
      <c r="POE2570" s="77"/>
      <c r="POF2570" s="77"/>
      <c r="POG2570" s="77"/>
      <c r="POH2570" s="77"/>
      <c r="POI2570" s="77"/>
      <c r="POJ2570" s="77"/>
      <c r="POK2570" s="77"/>
      <c r="POL2570" s="77"/>
      <c r="POM2570" s="77"/>
      <c r="PON2570" s="77"/>
      <c r="POO2570" s="77"/>
      <c r="POP2570" s="77"/>
      <c r="POQ2570" s="77"/>
      <c r="POR2570" s="77"/>
      <c r="POS2570" s="77"/>
      <c r="POT2570" s="77"/>
      <c r="POU2570" s="77"/>
      <c r="POV2570" s="77"/>
      <c r="POW2570" s="77"/>
      <c r="POX2570" s="77"/>
      <c r="POY2570" s="77"/>
      <c r="POZ2570" s="77"/>
      <c r="PPA2570" s="77"/>
      <c r="PPB2570" s="77"/>
      <c r="PPC2570" s="77"/>
      <c r="PPD2570" s="77"/>
      <c r="PPE2570" s="77"/>
      <c r="PPF2570" s="77"/>
      <c r="PPG2570" s="77"/>
      <c r="PPH2570" s="77"/>
      <c r="PPI2570" s="77"/>
      <c r="PPJ2570" s="77"/>
      <c r="PPK2570" s="77"/>
      <c r="PPL2570" s="77"/>
      <c r="PPM2570" s="77"/>
      <c r="PPN2570" s="77"/>
      <c r="PPO2570" s="77"/>
      <c r="PPP2570" s="77"/>
      <c r="PPQ2570" s="77"/>
      <c r="PPR2570" s="77"/>
      <c r="PPS2570" s="77"/>
      <c r="PPT2570" s="77"/>
      <c r="PPU2570" s="77"/>
      <c r="PPV2570" s="77"/>
      <c r="PPW2570" s="77"/>
      <c r="PPX2570" s="77"/>
      <c r="PPY2570" s="77"/>
      <c r="PPZ2570" s="77"/>
      <c r="PQA2570" s="77"/>
      <c r="PQB2570" s="77"/>
      <c r="PQC2570" s="77"/>
      <c r="PQD2570" s="77"/>
      <c r="PQE2570" s="77"/>
      <c r="PQF2570" s="77"/>
      <c r="PQG2570" s="77"/>
      <c r="PQH2570" s="77"/>
      <c r="PQI2570" s="77"/>
      <c r="PQJ2570" s="77"/>
      <c r="PQK2570" s="77"/>
      <c r="PQL2570" s="77"/>
      <c r="PQM2570" s="77"/>
      <c r="PQN2570" s="77"/>
      <c r="PQO2570" s="77"/>
      <c r="PQP2570" s="77"/>
      <c r="PQQ2570" s="77"/>
      <c r="PQR2570" s="77"/>
      <c r="PQS2570" s="77"/>
      <c r="PQT2570" s="77"/>
      <c r="PQU2570" s="77"/>
      <c r="PQV2570" s="77"/>
      <c r="PQW2570" s="77"/>
      <c r="PQX2570" s="77"/>
      <c r="PQY2570" s="77"/>
      <c r="PQZ2570" s="77"/>
      <c r="PRA2570" s="77"/>
      <c r="PRB2570" s="77"/>
      <c r="PRC2570" s="77"/>
      <c r="PRD2570" s="77"/>
      <c r="PRE2570" s="77"/>
      <c r="PRF2570" s="77"/>
      <c r="PRG2570" s="77"/>
      <c r="PRH2570" s="77"/>
      <c r="PRI2570" s="77"/>
      <c r="PRJ2570" s="77"/>
      <c r="PRK2570" s="77"/>
      <c r="PRL2570" s="77"/>
      <c r="PRM2570" s="77"/>
      <c r="PRN2570" s="77"/>
      <c r="PRO2570" s="77"/>
      <c r="PRP2570" s="77"/>
      <c r="PRQ2570" s="77"/>
      <c r="PRR2570" s="77"/>
      <c r="PRS2570" s="77"/>
      <c r="PRT2570" s="77"/>
      <c r="PRU2570" s="77"/>
      <c r="PRV2570" s="77"/>
      <c r="PRW2570" s="77"/>
      <c r="PRX2570" s="77"/>
      <c r="PRY2570" s="77"/>
      <c r="PRZ2570" s="77"/>
      <c r="PSA2570" s="77"/>
      <c r="PSB2570" s="77"/>
      <c r="PSC2570" s="77"/>
      <c r="PSD2570" s="77"/>
      <c r="PSE2570" s="77"/>
      <c r="PSF2570" s="77"/>
      <c r="PSG2570" s="77"/>
      <c r="PSH2570" s="77"/>
      <c r="PSI2570" s="77"/>
      <c r="PSJ2570" s="77"/>
      <c r="PSK2570" s="77"/>
      <c r="PSL2570" s="77"/>
      <c r="PSM2570" s="77"/>
      <c r="PSN2570" s="77"/>
      <c r="PSO2570" s="77"/>
      <c r="PSP2570" s="77"/>
      <c r="PSQ2570" s="77"/>
      <c r="PSR2570" s="77"/>
      <c r="PSS2570" s="77"/>
      <c r="PST2570" s="77"/>
      <c r="PSU2570" s="77"/>
      <c r="PSV2570" s="77"/>
      <c r="PSW2570" s="77"/>
      <c r="PSX2570" s="77"/>
      <c r="PSY2570" s="77"/>
      <c r="PSZ2570" s="77"/>
      <c r="PTA2570" s="77"/>
      <c r="PTB2570" s="77"/>
      <c r="PTC2570" s="77"/>
      <c r="PTD2570" s="77"/>
      <c r="PTE2570" s="77"/>
      <c r="PTF2570" s="77"/>
      <c r="PTG2570" s="77"/>
      <c r="PTH2570" s="77"/>
      <c r="PTI2570" s="77"/>
      <c r="PTJ2570" s="77"/>
      <c r="PTK2570" s="77"/>
      <c r="PTL2570" s="77"/>
      <c r="PTM2570" s="77"/>
      <c r="PTN2570" s="77"/>
      <c r="PTO2570" s="77"/>
      <c r="PTP2570" s="77"/>
      <c r="PTQ2570" s="77"/>
      <c r="PTR2570" s="77"/>
      <c r="PTS2570" s="77"/>
      <c r="PTT2570" s="77"/>
      <c r="PTU2570" s="77"/>
      <c r="PTV2570" s="77"/>
      <c r="PTW2570" s="77"/>
      <c r="PTX2570" s="77"/>
      <c r="PTY2570" s="77"/>
      <c r="PTZ2570" s="77"/>
      <c r="PUA2570" s="77"/>
      <c r="PUB2570" s="77"/>
      <c r="PUC2570" s="77"/>
      <c r="PUD2570" s="77"/>
      <c r="PUE2570" s="77"/>
      <c r="PUF2570" s="77"/>
      <c r="PUG2570" s="77"/>
      <c r="PUH2570" s="77"/>
      <c r="PUI2570" s="77"/>
      <c r="PUJ2570" s="77"/>
      <c r="PUK2570" s="77"/>
      <c r="PUL2570" s="77"/>
      <c r="PUM2570" s="77"/>
      <c r="PUN2570" s="77"/>
      <c r="PUO2570" s="77"/>
      <c r="PUP2570" s="77"/>
      <c r="PUQ2570" s="77"/>
      <c r="PUR2570" s="77"/>
      <c r="PUS2570" s="77"/>
      <c r="PUT2570" s="77"/>
      <c r="PUU2570" s="77"/>
      <c r="PUV2570" s="77"/>
      <c r="PUW2570" s="77"/>
      <c r="PUX2570" s="77"/>
      <c r="PUY2570" s="77"/>
      <c r="PUZ2570" s="77"/>
      <c r="PVA2570" s="77"/>
      <c r="PVB2570" s="77"/>
      <c r="PVC2570" s="77"/>
      <c r="PVD2570" s="77"/>
      <c r="PVE2570" s="77"/>
      <c r="PVF2570" s="77"/>
      <c r="PVG2570" s="77"/>
      <c r="PVH2570" s="77"/>
      <c r="PVI2570" s="77"/>
      <c r="PVJ2570" s="77"/>
      <c r="PVK2570" s="77"/>
      <c r="PVL2570" s="77"/>
      <c r="PVM2570" s="77"/>
      <c r="PVN2570" s="77"/>
      <c r="PVO2570" s="77"/>
      <c r="PVP2570" s="77"/>
      <c r="PVQ2570" s="77"/>
      <c r="PVR2570" s="77"/>
      <c r="PVS2570" s="77"/>
      <c r="PVT2570" s="77"/>
      <c r="PVU2570" s="77"/>
      <c r="PVV2570" s="77"/>
      <c r="PVW2570" s="77"/>
      <c r="PVX2570" s="77"/>
      <c r="PVY2570" s="77"/>
      <c r="PVZ2570" s="77"/>
      <c r="PWA2570" s="77"/>
      <c r="PWB2570" s="77"/>
      <c r="PWC2570" s="77"/>
      <c r="PWD2570" s="77"/>
      <c r="PWE2570" s="77"/>
      <c r="PWF2570" s="77"/>
      <c r="PWG2570" s="77"/>
      <c r="PWH2570" s="77"/>
      <c r="PWI2570" s="77"/>
      <c r="PWJ2570" s="77"/>
      <c r="PWK2570" s="77"/>
      <c r="PWL2570" s="77"/>
      <c r="PWM2570" s="77"/>
      <c r="PWN2570" s="77"/>
      <c r="PWO2570" s="77"/>
      <c r="PWP2570" s="77"/>
      <c r="PWQ2570" s="77"/>
      <c r="PWR2570" s="77"/>
      <c r="PWS2570" s="77"/>
      <c r="PWT2570" s="77"/>
      <c r="PWU2570" s="77"/>
      <c r="PWV2570" s="77"/>
      <c r="PWW2570" s="77"/>
      <c r="PWX2570" s="77"/>
      <c r="PWY2570" s="77"/>
      <c r="PWZ2570" s="77"/>
      <c r="PXA2570" s="77"/>
      <c r="PXB2570" s="77"/>
      <c r="PXC2570" s="77"/>
      <c r="PXD2570" s="77"/>
      <c r="PXE2570" s="77"/>
      <c r="PXF2570" s="77"/>
      <c r="PXG2570" s="77"/>
      <c r="PXH2570" s="77"/>
      <c r="PXI2570" s="77"/>
      <c r="PXJ2570" s="77"/>
      <c r="PXK2570" s="77"/>
      <c r="PXL2570" s="77"/>
      <c r="PXM2570" s="77"/>
      <c r="PXN2570" s="77"/>
      <c r="PXO2570" s="77"/>
      <c r="PXP2570" s="77"/>
      <c r="PXQ2570" s="77"/>
      <c r="PXR2570" s="77"/>
      <c r="PXS2570" s="77"/>
      <c r="PXT2570" s="77"/>
      <c r="PXU2570" s="77"/>
      <c r="PXV2570" s="77"/>
      <c r="PXW2570" s="77"/>
      <c r="PXX2570" s="77"/>
      <c r="PXY2570" s="77"/>
      <c r="PXZ2570" s="77"/>
      <c r="PYA2570" s="77"/>
      <c r="PYB2570" s="77"/>
      <c r="PYC2570" s="77"/>
      <c r="PYD2570" s="77"/>
      <c r="PYE2570" s="77"/>
      <c r="PYF2570" s="77"/>
      <c r="PYG2570" s="77"/>
      <c r="PYH2570" s="77"/>
      <c r="PYI2570" s="77"/>
      <c r="PYJ2570" s="77"/>
      <c r="PYK2570" s="77"/>
      <c r="PYL2570" s="77"/>
      <c r="PYM2570" s="77"/>
      <c r="PYN2570" s="77"/>
      <c r="PYO2570" s="77"/>
      <c r="PYP2570" s="77"/>
      <c r="PYQ2570" s="77"/>
      <c r="PYR2570" s="77"/>
      <c r="PYS2570" s="77"/>
      <c r="PYT2570" s="77"/>
      <c r="PYU2570" s="77"/>
      <c r="PYV2570" s="77"/>
      <c r="PYW2570" s="77"/>
      <c r="PYX2570" s="77"/>
      <c r="PYY2570" s="77"/>
      <c r="PYZ2570" s="77"/>
      <c r="PZA2570" s="77"/>
      <c r="PZB2570" s="77"/>
      <c r="PZC2570" s="77"/>
      <c r="PZD2570" s="77"/>
      <c r="PZE2570" s="77"/>
      <c r="PZF2570" s="77"/>
      <c r="PZG2570" s="77"/>
      <c r="PZH2570" s="77"/>
      <c r="PZI2570" s="77"/>
      <c r="PZJ2570" s="77"/>
      <c r="PZK2570" s="77"/>
      <c r="PZL2570" s="77"/>
      <c r="PZM2570" s="77"/>
      <c r="PZN2570" s="77"/>
      <c r="PZO2570" s="77"/>
      <c r="PZP2570" s="77"/>
      <c r="PZQ2570" s="77"/>
      <c r="PZR2570" s="77"/>
      <c r="PZS2570" s="77"/>
      <c r="PZT2570" s="77"/>
      <c r="PZU2570" s="77"/>
      <c r="PZV2570" s="77"/>
      <c r="PZW2570" s="77"/>
      <c r="PZX2570" s="77"/>
      <c r="PZY2570" s="77"/>
      <c r="PZZ2570" s="77"/>
      <c r="QAA2570" s="77"/>
      <c r="QAB2570" s="77"/>
      <c r="QAC2570" s="77"/>
      <c r="QAD2570" s="77"/>
      <c r="QAE2570" s="77"/>
      <c r="QAF2570" s="77"/>
      <c r="QAG2570" s="77"/>
      <c r="QAH2570" s="77"/>
      <c r="QAI2570" s="77"/>
      <c r="QAJ2570" s="77"/>
      <c r="QAK2570" s="77"/>
      <c r="QAL2570" s="77"/>
      <c r="QAM2570" s="77"/>
      <c r="QAN2570" s="77"/>
      <c r="QAO2570" s="77"/>
      <c r="QAP2570" s="77"/>
      <c r="QAQ2570" s="77"/>
      <c r="QAR2570" s="77"/>
      <c r="QAS2570" s="77"/>
      <c r="QAT2570" s="77"/>
      <c r="QAU2570" s="77"/>
      <c r="QAV2570" s="77"/>
      <c r="QAW2570" s="77"/>
      <c r="QAX2570" s="77"/>
      <c r="QAY2570" s="77"/>
      <c r="QAZ2570" s="77"/>
      <c r="QBA2570" s="77"/>
      <c r="QBB2570" s="77"/>
      <c r="QBC2570" s="77"/>
      <c r="QBD2570" s="77"/>
      <c r="QBE2570" s="77"/>
      <c r="QBF2570" s="77"/>
      <c r="QBG2570" s="77"/>
      <c r="QBH2570" s="77"/>
      <c r="QBI2570" s="77"/>
      <c r="QBJ2570" s="77"/>
      <c r="QBK2570" s="77"/>
      <c r="QBL2570" s="77"/>
      <c r="QBM2570" s="77"/>
      <c r="QBN2570" s="77"/>
      <c r="QBO2570" s="77"/>
      <c r="QBP2570" s="77"/>
      <c r="QBQ2570" s="77"/>
      <c r="QBR2570" s="77"/>
      <c r="QBS2570" s="77"/>
      <c r="QBT2570" s="77"/>
      <c r="QBU2570" s="77"/>
      <c r="QBV2570" s="77"/>
      <c r="QBW2570" s="77"/>
      <c r="QBX2570" s="77"/>
      <c r="QBY2570" s="77"/>
      <c r="QBZ2570" s="77"/>
      <c r="QCA2570" s="77"/>
      <c r="QCB2570" s="77"/>
      <c r="QCC2570" s="77"/>
      <c r="QCD2570" s="77"/>
      <c r="QCE2570" s="77"/>
      <c r="QCF2570" s="77"/>
      <c r="QCG2570" s="77"/>
      <c r="QCH2570" s="77"/>
      <c r="QCI2570" s="77"/>
      <c r="QCJ2570" s="77"/>
      <c r="QCK2570" s="77"/>
      <c r="QCL2570" s="77"/>
      <c r="QCM2570" s="77"/>
      <c r="QCN2570" s="77"/>
      <c r="QCO2570" s="77"/>
      <c r="QCP2570" s="77"/>
      <c r="QCQ2570" s="77"/>
      <c r="QCR2570" s="77"/>
      <c r="QCS2570" s="77"/>
      <c r="QCT2570" s="77"/>
      <c r="QCU2570" s="77"/>
      <c r="QCV2570" s="77"/>
      <c r="QCW2570" s="77"/>
      <c r="QCX2570" s="77"/>
      <c r="QCY2570" s="77"/>
      <c r="QCZ2570" s="77"/>
      <c r="QDA2570" s="77"/>
      <c r="QDB2570" s="77"/>
      <c r="QDC2570" s="77"/>
      <c r="QDD2570" s="77"/>
      <c r="QDE2570" s="77"/>
      <c r="QDF2570" s="77"/>
      <c r="QDG2570" s="77"/>
      <c r="QDH2570" s="77"/>
      <c r="QDI2570" s="77"/>
      <c r="QDJ2570" s="77"/>
      <c r="QDK2570" s="77"/>
      <c r="QDL2570" s="77"/>
      <c r="QDM2570" s="77"/>
      <c r="QDN2570" s="77"/>
      <c r="QDO2570" s="77"/>
      <c r="QDP2570" s="77"/>
      <c r="QDQ2570" s="77"/>
      <c r="QDR2570" s="77"/>
      <c r="QDS2570" s="77"/>
      <c r="QDT2570" s="77"/>
      <c r="QDU2570" s="77"/>
      <c r="QDV2570" s="77"/>
      <c r="QDW2570" s="77"/>
      <c r="QDX2570" s="77"/>
      <c r="QDY2570" s="77"/>
      <c r="QDZ2570" s="77"/>
      <c r="QEA2570" s="77"/>
      <c r="QEB2570" s="77"/>
      <c r="QEC2570" s="77"/>
      <c r="QED2570" s="77"/>
      <c r="QEE2570" s="77"/>
      <c r="QEF2570" s="77"/>
      <c r="QEG2570" s="77"/>
      <c r="QEH2570" s="77"/>
      <c r="QEI2570" s="77"/>
      <c r="QEJ2570" s="77"/>
      <c r="QEK2570" s="77"/>
      <c r="QEL2570" s="77"/>
      <c r="QEM2570" s="77"/>
      <c r="QEN2570" s="77"/>
      <c r="QEO2570" s="77"/>
      <c r="QEP2570" s="77"/>
      <c r="QEQ2570" s="77"/>
      <c r="QER2570" s="77"/>
      <c r="QES2570" s="77"/>
      <c r="QET2570" s="77"/>
      <c r="QEU2570" s="77"/>
      <c r="QEV2570" s="77"/>
      <c r="QEW2570" s="77"/>
      <c r="QEX2570" s="77"/>
      <c r="QEY2570" s="77"/>
      <c r="QEZ2570" s="77"/>
      <c r="QFA2570" s="77"/>
      <c r="QFB2570" s="77"/>
      <c r="QFC2570" s="77"/>
      <c r="QFD2570" s="77"/>
      <c r="QFE2570" s="77"/>
      <c r="QFF2570" s="77"/>
      <c r="QFG2570" s="77"/>
      <c r="QFH2570" s="77"/>
      <c r="QFI2570" s="77"/>
      <c r="QFJ2570" s="77"/>
      <c r="QFK2570" s="77"/>
      <c r="QFL2570" s="77"/>
      <c r="QFM2570" s="77"/>
      <c r="QFN2570" s="77"/>
      <c r="QFO2570" s="77"/>
      <c r="QFP2570" s="77"/>
      <c r="QFQ2570" s="77"/>
      <c r="QFR2570" s="77"/>
      <c r="QFS2570" s="77"/>
      <c r="QFT2570" s="77"/>
      <c r="QFU2570" s="77"/>
      <c r="QFV2570" s="77"/>
      <c r="QFW2570" s="77"/>
      <c r="QFX2570" s="77"/>
      <c r="QFY2570" s="77"/>
      <c r="QFZ2570" s="77"/>
      <c r="QGA2570" s="77"/>
      <c r="QGB2570" s="77"/>
      <c r="QGC2570" s="77"/>
      <c r="QGD2570" s="77"/>
      <c r="QGE2570" s="77"/>
      <c r="QGF2570" s="77"/>
      <c r="QGG2570" s="77"/>
      <c r="QGH2570" s="77"/>
      <c r="QGI2570" s="77"/>
      <c r="QGJ2570" s="77"/>
      <c r="QGK2570" s="77"/>
      <c r="QGL2570" s="77"/>
      <c r="QGM2570" s="77"/>
      <c r="QGN2570" s="77"/>
      <c r="QGO2570" s="77"/>
      <c r="QGP2570" s="77"/>
      <c r="QGQ2570" s="77"/>
      <c r="QGR2570" s="77"/>
      <c r="QGS2570" s="77"/>
      <c r="QGT2570" s="77"/>
      <c r="QGU2570" s="77"/>
      <c r="QGV2570" s="77"/>
      <c r="QGW2570" s="77"/>
      <c r="QGX2570" s="77"/>
      <c r="QGY2570" s="77"/>
      <c r="QGZ2570" s="77"/>
      <c r="QHA2570" s="77"/>
      <c r="QHB2570" s="77"/>
      <c r="QHC2570" s="77"/>
      <c r="QHD2570" s="77"/>
      <c r="QHE2570" s="77"/>
      <c r="QHF2570" s="77"/>
      <c r="QHG2570" s="77"/>
      <c r="QHH2570" s="77"/>
      <c r="QHI2570" s="77"/>
      <c r="QHJ2570" s="77"/>
      <c r="QHK2570" s="77"/>
      <c r="QHL2570" s="77"/>
      <c r="QHM2570" s="77"/>
      <c r="QHN2570" s="77"/>
      <c r="QHO2570" s="77"/>
      <c r="QHP2570" s="77"/>
      <c r="QHQ2570" s="77"/>
      <c r="QHR2570" s="77"/>
      <c r="QHS2570" s="77"/>
      <c r="QHT2570" s="77"/>
      <c r="QHU2570" s="77"/>
      <c r="QHV2570" s="77"/>
      <c r="QHW2570" s="77"/>
      <c r="QHX2570" s="77"/>
      <c r="QHY2570" s="77"/>
      <c r="QHZ2570" s="77"/>
      <c r="QIA2570" s="77"/>
      <c r="QIB2570" s="77"/>
      <c r="QIC2570" s="77"/>
      <c r="QID2570" s="77"/>
      <c r="QIE2570" s="77"/>
      <c r="QIF2570" s="77"/>
      <c r="QIG2570" s="77"/>
      <c r="QIH2570" s="77"/>
      <c r="QII2570" s="77"/>
      <c r="QIJ2570" s="77"/>
      <c r="QIK2570" s="77"/>
      <c r="QIL2570" s="77"/>
      <c r="QIM2570" s="77"/>
      <c r="QIN2570" s="77"/>
      <c r="QIO2570" s="77"/>
      <c r="QIP2570" s="77"/>
      <c r="QIQ2570" s="77"/>
      <c r="QIR2570" s="77"/>
      <c r="QIS2570" s="77"/>
      <c r="QIT2570" s="77"/>
      <c r="QIU2570" s="77"/>
      <c r="QIV2570" s="77"/>
      <c r="QIW2570" s="77"/>
      <c r="QIX2570" s="77"/>
      <c r="QIY2570" s="77"/>
      <c r="QIZ2570" s="77"/>
      <c r="QJA2570" s="77"/>
      <c r="QJB2570" s="77"/>
      <c r="QJC2570" s="77"/>
      <c r="QJD2570" s="77"/>
      <c r="QJE2570" s="77"/>
      <c r="QJF2570" s="77"/>
      <c r="QJG2570" s="77"/>
      <c r="QJH2570" s="77"/>
      <c r="QJI2570" s="77"/>
      <c r="QJJ2570" s="77"/>
      <c r="QJK2570" s="77"/>
      <c r="QJL2570" s="77"/>
      <c r="QJM2570" s="77"/>
      <c r="QJN2570" s="77"/>
      <c r="QJO2570" s="77"/>
      <c r="QJP2570" s="77"/>
      <c r="QJQ2570" s="77"/>
      <c r="QJR2570" s="77"/>
      <c r="QJS2570" s="77"/>
      <c r="QJT2570" s="77"/>
      <c r="QJU2570" s="77"/>
      <c r="QJV2570" s="77"/>
      <c r="QJW2570" s="77"/>
      <c r="QJX2570" s="77"/>
      <c r="QJY2570" s="77"/>
      <c r="QJZ2570" s="77"/>
      <c r="QKA2570" s="77"/>
      <c r="QKB2570" s="77"/>
      <c r="QKC2570" s="77"/>
      <c r="QKD2570" s="77"/>
      <c r="QKE2570" s="77"/>
      <c r="QKF2570" s="77"/>
      <c r="QKG2570" s="77"/>
      <c r="QKH2570" s="77"/>
      <c r="QKI2570" s="77"/>
      <c r="QKJ2570" s="77"/>
      <c r="QKK2570" s="77"/>
      <c r="QKL2570" s="77"/>
      <c r="QKM2570" s="77"/>
      <c r="QKN2570" s="77"/>
      <c r="QKO2570" s="77"/>
      <c r="QKP2570" s="77"/>
      <c r="QKQ2570" s="77"/>
      <c r="QKR2570" s="77"/>
      <c r="QKS2570" s="77"/>
      <c r="QKT2570" s="77"/>
      <c r="QKU2570" s="77"/>
      <c r="QKV2570" s="77"/>
      <c r="QKW2570" s="77"/>
      <c r="QKX2570" s="77"/>
      <c r="QKY2570" s="77"/>
      <c r="QKZ2570" s="77"/>
      <c r="QLA2570" s="77"/>
      <c r="QLB2570" s="77"/>
      <c r="QLC2570" s="77"/>
      <c r="QLD2570" s="77"/>
      <c r="QLE2570" s="77"/>
      <c r="QLF2570" s="77"/>
      <c r="QLG2570" s="77"/>
      <c r="QLH2570" s="77"/>
      <c r="QLI2570" s="77"/>
      <c r="QLJ2570" s="77"/>
      <c r="QLK2570" s="77"/>
      <c r="QLL2570" s="77"/>
      <c r="QLM2570" s="77"/>
      <c r="QLN2570" s="77"/>
      <c r="QLO2570" s="77"/>
      <c r="QLP2570" s="77"/>
      <c r="QLQ2570" s="77"/>
      <c r="QLR2570" s="77"/>
      <c r="QLS2570" s="77"/>
      <c r="QLT2570" s="77"/>
      <c r="QLU2570" s="77"/>
      <c r="QLV2570" s="77"/>
      <c r="QLW2570" s="77"/>
      <c r="QLX2570" s="77"/>
      <c r="QLY2570" s="77"/>
      <c r="QLZ2570" s="77"/>
      <c r="QMA2570" s="77"/>
      <c r="QMB2570" s="77"/>
      <c r="QMC2570" s="77"/>
      <c r="QMD2570" s="77"/>
      <c r="QME2570" s="77"/>
      <c r="QMF2570" s="77"/>
      <c r="QMG2570" s="77"/>
      <c r="QMH2570" s="77"/>
      <c r="QMI2570" s="77"/>
      <c r="QMJ2570" s="77"/>
      <c r="QMK2570" s="77"/>
      <c r="QML2570" s="77"/>
      <c r="QMM2570" s="77"/>
      <c r="QMN2570" s="77"/>
      <c r="QMO2570" s="77"/>
      <c r="QMP2570" s="77"/>
      <c r="QMQ2570" s="77"/>
      <c r="QMR2570" s="77"/>
      <c r="QMS2570" s="77"/>
      <c r="QMT2570" s="77"/>
      <c r="QMU2570" s="77"/>
      <c r="QMV2570" s="77"/>
      <c r="QMW2570" s="77"/>
      <c r="QMX2570" s="77"/>
      <c r="QMY2570" s="77"/>
      <c r="QMZ2570" s="77"/>
      <c r="QNA2570" s="77"/>
      <c r="QNB2570" s="77"/>
      <c r="QNC2570" s="77"/>
      <c r="QND2570" s="77"/>
      <c r="QNE2570" s="77"/>
      <c r="QNF2570" s="77"/>
      <c r="QNG2570" s="77"/>
      <c r="QNH2570" s="77"/>
      <c r="QNI2570" s="77"/>
      <c r="QNJ2570" s="77"/>
      <c r="QNK2570" s="77"/>
      <c r="QNL2570" s="77"/>
      <c r="QNM2570" s="77"/>
      <c r="QNN2570" s="77"/>
      <c r="QNO2570" s="77"/>
      <c r="QNP2570" s="77"/>
      <c r="QNQ2570" s="77"/>
      <c r="QNR2570" s="77"/>
      <c r="QNS2570" s="77"/>
      <c r="QNT2570" s="77"/>
      <c r="QNU2570" s="77"/>
      <c r="QNV2570" s="77"/>
      <c r="QNW2570" s="77"/>
      <c r="QNX2570" s="77"/>
      <c r="QNY2570" s="77"/>
      <c r="QNZ2570" s="77"/>
      <c r="QOA2570" s="77"/>
      <c r="QOB2570" s="77"/>
      <c r="QOC2570" s="77"/>
      <c r="QOD2570" s="77"/>
      <c r="QOE2570" s="77"/>
      <c r="QOF2570" s="77"/>
      <c r="QOG2570" s="77"/>
      <c r="QOH2570" s="77"/>
      <c r="QOI2570" s="77"/>
      <c r="QOJ2570" s="77"/>
      <c r="QOK2570" s="77"/>
      <c r="QOL2570" s="77"/>
      <c r="QOM2570" s="77"/>
      <c r="QON2570" s="77"/>
      <c r="QOO2570" s="77"/>
      <c r="QOP2570" s="77"/>
      <c r="QOQ2570" s="77"/>
      <c r="QOR2570" s="77"/>
      <c r="QOS2570" s="77"/>
      <c r="QOT2570" s="77"/>
      <c r="QOU2570" s="77"/>
      <c r="QOV2570" s="77"/>
      <c r="QOW2570" s="77"/>
      <c r="QOX2570" s="77"/>
      <c r="QOY2570" s="77"/>
      <c r="QOZ2570" s="77"/>
      <c r="QPA2570" s="77"/>
      <c r="QPB2570" s="77"/>
      <c r="QPC2570" s="77"/>
      <c r="QPD2570" s="77"/>
      <c r="QPE2570" s="77"/>
      <c r="QPF2570" s="77"/>
      <c r="QPG2570" s="77"/>
      <c r="QPH2570" s="77"/>
      <c r="QPI2570" s="77"/>
      <c r="QPJ2570" s="77"/>
      <c r="QPK2570" s="77"/>
      <c r="QPL2570" s="77"/>
      <c r="QPM2570" s="77"/>
      <c r="QPN2570" s="77"/>
      <c r="QPO2570" s="77"/>
      <c r="QPP2570" s="77"/>
      <c r="QPQ2570" s="77"/>
      <c r="QPR2570" s="77"/>
      <c r="QPS2570" s="77"/>
      <c r="QPT2570" s="77"/>
      <c r="QPU2570" s="77"/>
      <c r="QPV2570" s="77"/>
      <c r="QPW2570" s="77"/>
      <c r="QPX2570" s="77"/>
      <c r="QPY2570" s="77"/>
      <c r="QPZ2570" s="77"/>
      <c r="QQA2570" s="77"/>
      <c r="QQB2570" s="77"/>
      <c r="QQC2570" s="77"/>
      <c r="QQD2570" s="77"/>
      <c r="QQE2570" s="77"/>
      <c r="QQF2570" s="77"/>
      <c r="QQG2570" s="77"/>
      <c r="QQH2570" s="77"/>
      <c r="QQI2570" s="77"/>
      <c r="QQJ2570" s="77"/>
      <c r="QQK2570" s="77"/>
      <c r="QQL2570" s="77"/>
      <c r="QQM2570" s="77"/>
      <c r="QQN2570" s="77"/>
      <c r="QQO2570" s="77"/>
      <c r="QQP2570" s="77"/>
      <c r="QQQ2570" s="77"/>
      <c r="QQR2570" s="77"/>
      <c r="QQS2570" s="77"/>
      <c r="QQT2570" s="77"/>
      <c r="QQU2570" s="77"/>
      <c r="QQV2570" s="77"/>
      <c r="QQW2570" s="77"/>
      <c r="QQX2570" s="77"/>
      <c r="QQY2570" s="77"/>
      <c r="QQZ2570" s="77"/>
      <c r="QRA2570" s="77"/>
      <c r="QRB2570" s="77"/>
      <c r="QRC2570" s="77"/>
      <c r="QRD2570" s="77"/>
      <c r="QRE2570" s="77"/>
      <c r="QRF2570" s="77"/>
      <c r="QRG2570" s="77"/>
      <c r="QRH2570" s="77"/>
      <c r="QRI2570" s="77"/>
      <c r="QRJ2570" s="77"/>
      <c r="QRK2570" s="77"/>
      <c r="QRL2570" s="77"/>
      <c r="QRM2570" s="77"/>
      <c r="QRN2570" s="77"/>
      <c r="QRO2570" s="77"/>
      <c r="QRP2570" s="77"/>
      <c r="QRQ2570" s="77"/>
      <c r="QRR2570" s="77"/>
      <c r="QRS2570" s="77"/>
      <c r="QRT2570" s="77"/>
      <c r="QRU2570" s="77"/>
      <c r="QRV2570" s="77"/>
      <c r="QRW2570" s="77"/>
      <c r="QRX2570" s="77"/>
      <c r="QRY2570" s="77"/>
      <c r="QRZ2570" s="77"/>
      <c r="QSA2570" s="77"/>
      <c r="QSB2570" s="77"/>
      <c r="QSC2570" s="77"/>
      <c r="QSD2570" s="77"/>
      <c r="QSE2570" s="77"/>
      <c r="QSF2570" s="77"/>
      <c r="QSG2570" s="77"/>
      <c r="QSH2570" s="77"/>
      <c r="QSI2570" s="77"/>
      <c r="QSJ2570" s="77"/>
      <c r="QSK2570" s="77"/>
      <c r="QSL2570" s="77"/>
      <c r="QSM2570" s="77"/>
      <c r="QSN2570" s="77"/>
      <c r="QSO2570" s="77"/>
      <c r="QSP2570" s="77"/>
      <c r="QSQ2570" s="77"/>
      <c r="QSR2570" s="77"/>
      <c r="QSS2570" s="77"/>
      <c r="QST2570" s="77"/>
      <c r="QSU2570" s="77"/>
      <c r="QSV2570" s="77"/>
      <c r="QSW2570" s="77"/>
      <c r="QSX2570" s="77"/>
      <c r="QSY2570" s="77"/>
      <c r="QSZ2570" s="77"/>
      <c r="QTA2570" s="77"/>
      <c r="QTB2570" s="77"/>
      <c r="QTC2570" s="77"/>
      <c r="QTD2570" s="77"/>
      <c r="QTE2570" s="77"/>
      <c r="QTF2570" s="77"/>
      <c r="QTG2570" s="77"/>
      <c r="QTH2570" s="77"/>
      <c r="QTI2570" s="77"/>
      <c r="QTJ2570" s="77"/>
      <c r="QTK2570" s="77"/>
      <c r="QTL2570" s="77"/>
      <c r="QTM2570" s="77"/>
      <c r="QTN2570" s="77"/>
      <c r="QTO2570" s="77"/>
      <c r="QTP2570" s="77"/>
      <c r="QTQ2570" s="77"/>
      <c r="QTR2570" s="77"/>
      <c r="QTS2570" s="77"/>
      <c r="QTT2570" s="77"/>
      <c r="QTU2570" s="77"/>
      <c r="QTV2570" s="77"/>
      <c r="QTW2570" s="77"/>
      <c r="QTX2570" s="77"/>
      <c r="QTY2570" s="77"/>
      <c r="QTZ2570" s="77"/>
      <c r="QUA2570" s="77"/>
      <c r="QUB2570" s="77"/>
      <c r="QUC2570" s="77"/>
      <c r="QUD2570" s="77"/>
      <c r="QUE2570" s="77"/>
      <c r="QUF2570" s="77"/>
      <c r="QUG2570" s="77"/>
      <c r="QUH2570" s="77"/>
      <c r="QUI2570" s="77"/>
      <c r="QUJ2570" s="77"/>
      <c r="QUK2570" s="77"/>
      <c r="QUL2570" s="77"/>
      <c r="QUM2570" s="77"/>
      <c r="QUN2570" s="77"/>
      <c r="QUO2570" s="77"/>
      <c r="QUP2570" s="77"/>
      <c r="QUQ2570" s="77"/>
      <c r="QUR2570" s="77"/>
      <c r="QUS2570" s="77"/>
      <c r="QUT2570" s="77"/>
      <c r="QUU2570" s="77"/>
      <c r="QUV2570" s="77"/>
      <c r="QUW2570" s="77"/>
      <c r="QUX2570" s="77"/>
      <c r="QUY2570" s="77"/>
      <c r="QUZ2570" s="77"/>
      <c r="QVA2570" s="77"/>
      <c r="QVB2570" s="77"/>
      <c r="QVC2570" s="77"/>
      <c r="QVD2570" s="77"/>
      <c r="QVE2570" s="77"/>
      <c r="QVF2570" s="77"/>
      <c r="QVG2570" s="77"/>
      <c r="QVH2570" s="77"/>
      <c r="QVI2570" s="77"/>
      <c r="QVJ2570" s="77"/>
      <c r="QVK2570" s="77"/>
      <c r="QVL2570" s="77"/>
      <c r="QVM2570" s="77"/>
      <c r="QVN2570" s="77"/>
      <c r="QVO2570" s="77"/>
      <c r="QVP2570" s="77"/>
      <c r="QVQ2570" s="77"/>
      <c r="QVR2570" s="77"/>
      <c r="QVS2570" s="77"/>
      <c r="QVT2570" s="77"/>
      <c r="QVU2570" s="77"/>
      <c r="QVV2570" s="77"/>
      <c r="QVW2570" s="77"/>
      <c r="QVX2570" s="77"/>
      <c r="QVY2570" s="77"/>
      <c r="QVZ2570" s="77"/>
      <c r="QWA2570" s="77"/>
      <c r="QWB2570" s="77"/>
      <c r="QWC2570" s="77"/>
      <c r="QWD2570" s="77"/>
      <c r="QWE2570" s="77"/>
      <c r="QWF2570" s="77"/>
      <c r="QWG2570" s="77"/>
      <c r="QWH2570" s="77"/>
      <c r="QWI2570" s="77"/>
      <c r="QWJ2570" s="77"/>
      <c r="QWK2570" s="77"/>
      <c r="QWL2570" s="77"/>
      <c r="QWM2570" s="77"/>
      <c r="QWN2570" s="77"/>
      <c r="QWO2570" s="77"/>
      <c r="QWP2570" s="77"/>
      <c r="QWQ2570" s="77"/>
      <c r="QWR2570" s="77"/>
      <c r="QWS2570" s="77"/>
      <c r="QWT2570" s="77"/>
      <c r="QWU2570" s="77"/>
      <c r="QWV2570" s="77"/>
      <c r="QWW2570" s="77"/>
      <c r="QWX2570" s="77"/>
      <c r="QWY2570" s="77"/>
      <c r="QWZ2570" s="77"/>
      <c r="QXA2570" s="77"/>
      <c r="QXB2570" s="77"/>
      <c r="QXC2570" s="77"/>
      <c r="QXD2570" s="77"/>
      <c r="QXE2570" s="77"/>
      <c r="QXF2570" s="77"/>
      <c r="QXG2570" s="77"/>
      <c r="QXH2570" s="77"/>
      <c r="QXI2570" s="77"/>
      <c r="QXJ2570" s="77"/>
      <c r="QXK2570" s="77"/>
      <c r="QXL2570" s="77"/>
      <c r="QXM2570" s="77"/>
      <c r="QXN2570" s="77"/>
      <c r="QXO2570" s="77"/>
      <c r="QXP2570" s="77"/>
      <c r="QXQ2570" s="77"/>
      <c r="QXR2570" s="77"/>
      <c r="QXS2570" s="77"/>
      <c r="QXT2570" s="77"/>
      <c r="QXU2570" s="77"/>
      <c r="QXV2570" s="77"/>
      <c r="QXW2570" s="77"/>
      <c r="QXX2570" s="77"/>
      <c r="QXY2570" s="77"/>
      <c r="QXZ2570" s="77"/>
      <c r="QYA2570" s="77"/>
      <c r="QYB2570" s="77"/>
      <c r="QYC2570" s="77"/>
      <c r="QYD2570" s="77"/>
      <c r="QYE2570" s="77"/>
      <c r="QYF2570" s="77"/>
      <c r="QYG2570" s="77"/>
      <c r="QYH2570" s="77"/>
      <c r="QYI2570" s="77"/>
      <c r="QYJ2570" s="77"/>
      <c r="QYK2570" s="77"/>
      <c r="QYL2570" s="77"/>
      <c r="QYM2570" s="77"/>
      <c r="QYN2570" s="77"/>
      <c r="QYO2570" s="77"/>
      <c r="QYP2570" s="77"/>
      <c r="QYQ2570" s="77"/>
      <c r="QYR2570" s="77"/>
      <c r="QYS2570" s="77"/>
      <c r="QYT2570" s="77"/>
      <c r="QYU2570" s="77"/>
      <c r="QYV2570" s="77"/>
      <c r="QYW2570" s="77"/>
      <c r="QYX2570" s="77"/>
      <c r="QYY2570" s="77"/>
      <c r="QYZ2570" s="77"/>
      <c r="QZA2570" s="77"/>
      <c r="QZB2570" s="77"/>
      <c r="QZC2570" s="77"/>
      <c r="QZD2570" s="77"/>
      <c r="QZE2570" s="77"/>
      <c r="QZF2570" s="77"/>
      <c r="QZG2570" s="77"/>
      <c r="QZH2570" s="77"/>
      <c r="QZI2570" s="77"/>
      <c r="QZJ2570" s="77"/>
      <c r="QZK2570" s="77"/>
      <c r="QZL2570" s="77"/>
      <c r="QZM2570" s="77"/>
      <c r="QZN2570" s="77"/>
      <c r="QZO2570" s="77"/>
      <c r="QZP2570" s="77"/>
      <c r="QZQ2570" s="77"/>
      <c r="QZR2570" s="77"/>
      <c r="QZS2570" s="77"/>
      <c r="QZT2570" s="77"/>
      <c r="QZU2570" s="77"/>
      <c r="QZV2570" s="77"/>
      <c r="QZW2570" s="77"/>
      <c r="QZX2570" s="77"/>
      <c r="QZY2570" s="77"/>
      <c r="QZZ2570" s="77"/>
      <c r="RAA2570" s="77"/>
      <c r="RAB2570" s="77"/>
      <c r="RAC2570" s="77"/>
      <c r="RAD2570" s="77"/>
      <c r="RAE2570" s="77"/>
      <c r="RAF2570" s="77"/>
      <c r="RAG2570" s="77"/>
      <c r="RAH2570" s="77"/>
      <c r="RAI2570" s="77"/>
      <c r="RAJ2570" s="77"/>
      <c r="RAK2570" s="77"/>
      <c r="RAL2570" s="77"/>
      <c r="RAM2570" s="77"/>
      <c r="RAN2570" s="77"/>
      <c r="RAO2570" s="77"/>
      <c r="RAP2570" s="77"/>
      <c r="RAQ2570" s="77"/>
      <c r="RAR2570" s="77"/>
      <c r="RAS2570" s="77"/>
      <c r="RAT2570" s="77"/>
      <c r="RAU2570" s="77"/>
      <c r="RAV2570" s="77"/>
      <c r="RAW2570" s="77"/>
      <c r="RAX2570" s="77"/>
      <c r="RAY2570" s="77"/>
      <c r="RAZ2570" s="77"/>
      <c r="RBA2570" s="77"/>
      <c r="RBB2570" s="77"/>
      <c r="RBC2570" s="77"/>
      <c r="RBD2570" s="77"/>
      <c r="RBE2570" s="77"/>
      <c r="RBF2570" s="77"/>
      <c r="RBG2570" s="77"/>
      <c r="RBH2570" s="77"/>
      <c r="RBI2570" s="77"/>
      <c r="RBJ2570" s="77"/>
      <c r="RBK2570" s="77"/>
      <c r="RBL2570" s="77"/>
      <c r="RBM2570" s="77"/>
      <c r="RBN2570" s="77"/>
      <c r="RBO2570" s="77"/>
      <c r="RBP2570" s="77"/>
      <c r="RBQ2570" s="77"/>
      <c r="RBR2570" s="77"/>
      <c r="RBS2570" s="77"/>
      <c r="RBT2570" s="77"/>
      <c r="RBU2570" s="77"/>
      <c r="RBV2570" s="77"/>
      <c r="RBW2570" s="77"/>
      <c r="RBX2570" s="77"/>
      <c r="RBY2570" s="77"/>
      <c r="RBZ2570" s="77"/>
      <c r="RCA2570" s="77"/>
      <c r="RCB2570" s="77"/>
      <c r="RCC2570" s="77"/>
      <c r="RCD2570" s="77"/>
      <c r="RCE2570" s="77"/>
      <c r="RCF2570" s="77"/>
      <c r="RCG2570" s="77"/>
      <c r="RCH2570" s="77"/>
      <c r="RCI2570" s="77"/>
      <c r="RCJ2570" s="77"/>
      <c r="RCK2570" s="77"/>
      <c r="RCL2570" s="77"/>
      <c r="RCM2570" s="77"/>
      <c r="RCN2570" s="77"/>
      <c r="RCO2570" s="77"/>
      <c r="RCP2570" s="77"/>
      <c r="RCQ2570" s="77"/>
      <c r="RCR2570" s="77"/>
      <c r="RCS2570" s="77"/>
      <c r="RCT2570" s="77"/>
      <c r="RCU2570" s="77"/>
      <c r="RCV2570" s="77"/>
      <c r="RCW2570" s="77"/>
      <c r="RCX2570" s="77"/>
      <c r="RCY2570" s="77"/>
      <c r="RCZ2570" s="77"/>
      <c r="RDA2570" s="77"/>
      <c r="RDB2570" s="77"/>
      <c r="RDC2570" s="77"/>
      <c r="RDD2570" s="77"/>
      <c r="RDE2570" s="77"/>
      <c r="RDF2570" s="77"/>
      <c r="RDG2570" s="77"/>
      <c r="RDH2570" s="77"/>
      <c r="RDI2570" s="77"/>
      <c r="RDJ2570" s="77"/>
      <c r="RDK2570" s="77"/>
      <c r="RDL2570" s="77"/>
      <c r="RDM2570" s="77"/>
      <c r="RDN2570" s="77"/>
      <c r="RDO2570" s="77"/>
      <c r="RDP2570" s="77"/>
      <c r="RDQ2570" s="77"/>
      <c r="RDR2570" s="77"/>
      <c r="RDS2570" s="77"/>
      <c r="RDT2570" s="77"/>
      <c r="RDU2570" s="77"/>
      <c r="RDV2570" s="77"/>
      <c r="RDW2570" s="77"/>
      <c r="RDX2570" s="77"/>
      <c r="RDY2570" s="77"/>
      <c r="RDZ2570" s="77"/>
      <c r="REA2570" s="77"/>
      <c r="REB2570" s="77"/>
      <c r="REC2570" s="77"/>
      <c r="RED2570" s="77"/>
      <c r="REE2570" s="77"/>
      <c r="REF2570" s="77"/>
      <c r="REG2570" s="77"/>
      <c r="REH2570" s="77"/>
      <c r="REI2570" s="77"/>
      <c r="REJ2570" s="77"/>
      <c r="REK2570" s="77"/>
      <c r="REL2570" s="77"/>
      <c r="REM2570" s="77"/>
      <c r="REN2570" s="77"/>
      <c r="REO2570" s="77"/>
      <c r="REP2570" s="77"/>
      <c r="REQ2570" s="77"/>
      <c r="RER2570" s="77"/>
      <c r="RES2570" s="77"/>
      <c r="RET2570" s="77"/>
      <c r="REU2570" s="77"/>
      <c r="REV2570" s="77"/>
      <c r="REW2570" s="77"/>
      <c r="REX2570" s="77"/>
      <c r="REY2570" s="77"/>
      <c r="REZ2570" s="77"/>
      <c r="RFA2570" s="77"/>
      <c r="RFB2570" s="77"/>
      <c r="RFC2570" s="77"/>
      <c r="RFD2570" s="77"/>
      <c r="RFE2570" s="77"/>
      <c r="RFF2570" s="77"/>
      <c r="RFG2570" s="77"/>
      <c r="RFH2570" s="77"/>
      <c r="RFI2570" s="77"/>
      <c r="RFJ2570" s="77"/>
      <c r="RFK2570" s="77"/>
      <c r="RFL2570" s="77"/>
      <c r="RFM2570" s="77"/>
      <c r="RFN2570" s="77"/>
      <c r="RFO2570" s="77"/>
      <c r="RFP2570" s="77"/>
      <c r="RFQ2570" s="77"/>
      <c r="RFR2570" s="77"/>
      <c r="RFS2570" s="77"/>
      <c r="RFT2570" s="77"/>
      <c r="RFU2570" s="77"/>
      <c r="RFV2570" s="77"/>
      <c r="RFW2570" s="77"/>
      <c r="RFX2570" s="77"/>
      <c r="RFY2570" s="77"/>
      <c r="RFZ2570" s="77"/>
      <c r="RGA2570" s="77"/>
      <c r="RGB2570" s="77"/>
      <c r="RGC2570" s="77"/>
      <c r="RGD2570" s="77"/>
      <c r="RGE2570" s="77"/>
      <c r="RGF2570" s="77"/>
      <c r="RGG2570" s="77"/>
      <c r="RGH2570" s="77"/>
      <c r="RGI2570" s="77"/>
      <c r="RGJ2570" s="77"/>
      <c r="RGK2570" s="77"/>
      <c r="RGL2570" s="77"/>
      <c r="RGM2570" s="77"/>
      <c r="RGN2570" s="77"/>
      <c r="RGO2570" s="77"/>
      <c r="RGP2570" s="77"/>
      <c r="RGQ2570" s="77"/>
      <c r="RGR2570" s="77"/>
      <c r="RGS2570" s="77"/>
      <c r="RGT2570" s="77"/>
      <c r="RGU2570" s="77"/>
      <c r="RGV2570" s="77"/>
      <c r="RGW2570" s="77"/>
      <c r="RGX2570" s="77"/>
      <c r="RGY2570" s="77"/>
      <c r="RGZ2570" s="77"/>
      <c r="RHA2570" s="77"/>
      <c r="RHB2570" s="77"/>
      <c r="RHC2570" s="77"/>
      <c r="RHD2570" s="77"/>
      <c r="RHE2570" s="77"/>
      <c r="RHF2570" s="77"/>
      <c r="RHG2570" s="77"/>
      <c r="RHH2570" s="77"/>
      <c r="RHI2570" s="77"/>
      <c r="RHJ2570" s="77"/>
      <c r="RHK2570" s="77"/>
      <c r="RHL2570" s="77"/>
      <c r="RHM2570" s="77"/>
      <c r="RHN2570" s="77"/>
      <c r="RHO2570" s="77"/>
      <c r="RHP2570" s="77"/>
      <c r="RHQ2570" s="77"/>
      <c r="RHR2570" s="77"/>
      <c r="RHS2570" s="77"/>
      <c r="RHT2570" s="77"/>
      <c r="RHU2570" s="77"/>
      <c r="RHV2570" s="77"/>
      <c r="RHW2570" s="77"/>
      <c r="RHX2570" s="77"/>
      <c r="RHY2570" s="77"/>
      <c r="RHZ2570" s="77"/>
      <c r="RIA2570" s="77"/>
      <c r="RIB2570" s="77"/>
      <c r="RIC2570" s="77"/>
      <c r="RID2570" s="77"/>
      <c r="RIE2570" s="77"/>
      <c r="RIF2570" s="77"/>
      <c r="RIG2570" s="77"/>
      <c r="RIH2570" s="77"/>
      <c r="RII2570" s="77"/>
      <c r="RIJ2570" s="77"/>
      <c r="RIK2570" s="77"/>
      <c r="RIL2570" s="77"/>
      <c r="RIM2570" s="77"/>
      <c r="RIN2570" s="77"/>
      <c r="RIO2570" s="77"/>
      <c r="RIP2570" s="77"/>
      <c r="RIQ2570" s="77"/>
      <c r="RIR2570" s="77"/>
      <c r="RIS2570" s="77"/>
      <c r="RIT2570" s="77"/>
      <c r="RIU2570" s="77"/>
      <c r="RIV2570" s="77"/>
      <c r="RIW2570" s="77"/>
      <c r="RIX2570" s="77"/>
      <c r="RIY2570" s="77"/>
      <c r="RIZ2570" s="77"/>
      <c r="RJA2570" s="77"/>
      <c r="RJB2570" s="77"/>
      <c r="RJC2570" s="77"/>
      <c r="RJD2570" s="77"/>
      <c r="RJE2570" s="77"/>
      <c r="RJF2570" s="77"/>
      <c r="RJG2570" s="77"/>
      <c r="RJH2570" s="77"/>
      <c r="RJI2570" s="77"/>
      <c r="RJJ2570" s="77"/>
      <c r="RJK2570" s="77"/>
      <c r="RJL2570" s="77"/>
      <c r="RJM2570" s="77"/>
      <c r="RJN2570" s="77"/>
      <c r="RJO2570" s="77"/>
      <c r="RJP2570" s="77"/>
      <c r="RJQ2570" s="77"/>
      <c r="RJR2570" s="77"/>
      <c r="RJS2570" s="77"/>
      <c r="RJT2570" s="77"/>
      <c r="RJU2570" s="77"/>
      <c r="RJV2570" s="77"/>
      <c r="RJW2570" s="77"/>
      <c r="RJX2570" s="77"/>
      <c r="RJY2570" s="77"/>
      <c r="RJZ2570" s="77"/>
      <c r="RKA2570" s="77"/>
      <c r="RKB2570" s="77"/>
      <c r="RKC2570" s="77"/>
      <c r="RKD2570" s="77"/>
      <c r="RKE2570" s="77"/>
      <c r="RKF2570" s="77"/>
      <c r="RKG2570" s="77"/>
      <c r="RKH2570" s="77"/>
      <c r="RKI2570" s="77"/>
      <c r="RKJ2570" s="77"/>
      <c r="RKK2570" s="77"/>
      <c r="RKL2570" s="77"/>
      <c r="RKM2570" s="77"/>
      <c r="RKN2570" s="77"/>
      <c r="RKO2570" s="77"/>
      <c r="RKP2570" s="77"/>
      <c r="RKQ2570" s="77"/>
      <c r="RKR2570" s="77"/>
      <c r="RKS2570" s="77"/>
      <c r="RKT2570" s="77"/>
      <c r="RKU2570" s="77"/>
      <c r="RKV2570" s="77"/>
      <c r="RKW2570" s="77"/>
      <c r="RKX2570" s="77"/>
      <c r="RKY2570" s="77"/>
      <c r="RKZ2570" s="77"/>
      <c r="RLA2570" s="77"/>
      <c r="RLB2570" s="77"/>
      <c r="RLC2570" s="77"/>
      <c r="RLD2570" s="77"/>
      <c r="RLE2570" s="77"/>
      <c r="RLF2570" s="77"/>
      <c r="RLG2570" s="77"/>
      <c r="RLH2570" s="77"/>
      <c r="RLI2570" s="77"/>
      <c r="RLJ2570" s="77"/>
      <c r="RLK2570" s="77"/>
      <c r="RLL2570" s="77"/>
      <c r="RLM2570" s="77"/>
      <c r="RLN2570" s="77"/>
      <c r="RLO2570" s="77"/>
      <c r="RLP2570" s="77"/>
      <c r="RLQ2570" s="77"/>
      <c r="RLR2570" s="77"/>
      <c r="RLS2570" s="77"/>
      <c r="RLT2570" s="77"/>
      <c r="RLU2570" s="77"/>
      <c r="RLV2570" s="77"/>
      <c r="RLW2570" s="77"/>
      <c r="RLX2570" s="77"/>
      <c r="RLY2570" s="77"/>
      <c r="RLZ2570" s="77"/>
      <c r="RMA2570" s="77"/>
      <c r="RMB2570" s="77"/>
      <c r="RMC2570" s="77"/>
      <c r="RMD2570" s="77"/>
      <c r="RME2570" s="77"/>
      <c r="RMF2570" s="77"/>
      <c r="RMG2570" s="77"/>
      <c r="RMH2570" s="77"/>
      <c r="RMI2570" s="77"/>
      <c r="RMJ2570" s="77"/>
      <c r="RMK2570" s="77"/>
      <c r="RML2570" s="77"/>
      <c r="RMM2570" s="77"/>
      <c r="RMN2570" s="77"/>
      <c r="RMO2570" s="77"/>
      <c r="RMP2570" s="77"/>
      <c r="RMQ2570" s="77"/>
      <c r="RMR2570" s="77"/>
      <c r="RMS2570" s="77"/>
      <c r="RMT2570" s="77"/>
      <c r="RMU2570" s="77"/>
      <c r="RMV2570" s="77"/>
      <c r="RMW2570" s="77"/>
      <c r="RMX2570" s="77"/>
      <c r="RMY2570" s="77"/>
      <c r="RMZ2570" s="77"/>
      <c r="RNA2570" s="77"/>
      <c r="RNB2570" s="77"/>
      <c r="RNC2570" s="77"/>
      <c r="RND2570" s="77"/>
      <c r="RNE2570" s="77"/>
      <c r="RNF2570" s="77"/>
      <c r="RNG2570" s="77"/>
      <c r="RNH2570" s="77"/>
      <c r="RNI2570" s="77"/>
      <c r="RNJ2570" s="77"/>
      <c r="RNK2570" s="77"/>
      <c r="RNL2570" s="77"/>
      <c r="RNM2570" s="77"/>
      <c r="RNN2570" s="77"/>
      <c r="RNO2570" s="77"/>
      <c r="RNP2570" s="77"/>
      <c r="RNQ2570" s="77"/>
      <c r="RNR2570" s="77"/>
      <c r="RNS2570" s="77"/>
      <c r="RNT2570" s="77"/>
      <c r="RNU2570" s="77"/>
      <c r="RNV2570" s="77"/>
      <c r="RNW2570" s="77"/>
      <c r="RNX2570" s="77"/>
      <c r="RNY2570" s="77"/>
      <c r="RNZ2570" s="77"/>
      <c r="ROA2570" s="77"/>
      <c r="ROB2570" s="77"/>
      <c r="ROC2570" s="77"/>
      <c r="ROD2570" s="77"/>
      <c r="ROE2570" s="77"/>
      <c r="ROF2570" s="77"/>
      <c r="ROG2570" s="77"/>
      <c r="ROH2570" s="77"/>
      <c r="ROI2570" s="77"/>
      <c r="ROJ2570" s="77"/>
      <c r="ROK2570" s="77"/>
      <c r="ROL2570" s="77"/>
      <c r="ROM2570" s="77"/>
      <c r="RON2570" s="77"/>
      <c r="ROO2570" s="77"/>
      <c r="ROP2570" s="77"/>
      <c r="ROQ2570" s="77"/>
      <c r="ROR2570" s="77"/>
      <c r="ROS2570" s="77"/>
      <c r="ROT2570" s="77"/>
      <c r="ROU2570" s="77"/>
      <c r="ROV2570" s="77"/>
      <c r="ROW2570" s="77"/>
      <c r="ROX2570" s="77"/>
      <c r="ROY2570" s="77"/>
      <c r="ROZ2570" s="77"/>
      <c r="RPA2570" s="77"/>
      <c r="RPB2570" s="77"/>
      <c r="RPC2570" s="77"/>
      <c r="RPD2570" s="77"/>
      <c r="RPE2570" s="77"/>
      <c r="RPF2570" s="77"/>
      <c r="RPG2570" s="77"/>
      <c r="RPH2570" s="77"/>
      <c r="RPI2570" s="77"/>
      <c r="RPJ2570" s="77"/>
      <c r="RPK2570" s="77"/>
      <c r="RPL2570" s="77"/>
      <c r="RPM2570" s="77"/>
      <c r="RPN2570" s="77"/>
      <c r="RPO2570" s="77"/>
      <c r="RPP2570" s="77"/>
      <c r="RPQ2570" s="77"/>
      <c r="RPR2570" s="77"/>
      <c r="RPS2570" s="77"/>
      <c r="RPT2570" s="77"/>
      <c r="RPU2570" s="77"/>
      <c r="RPV2570" s="77"/>
      <c r="RPW2570" s="77"/>
      <c r="RPX2570" s="77"/>
      <c r="RPY2570" s="77"/>
      <c r="RPZ2570" s="77"/>
      <c r="RQA2570" s="77"/>
      <c r="RQB2570" s="77"/>
      <c r="RQC2570" s="77"/>
      <c r="RQD2570" s="77"/>
      <c r="RQE2570" s="77"/>
      <c r="RQF2570" s="77"/>
      <c r="RQG2570" s="77"/>
      <c r="RQH2570" s="77"/>
      <c r="RQI2570" s="77"/>
      <c r="RQJ2570" s="77"/>
      <c r="RQK2570" s="77"/>
      <c r="RQL2570" s="77"/>
      <c r="RQM2570" s="77"/>
      <c r="RQN2570" s="77"/>
      <c r="RQO2570" s="77"/>
      <c r="RQP2570" s="77"/>
      <c r="RQQ2570" s="77"/>
      <c r="RQR2570" s="77"/>
      <c r="RQS2570" s="77"/>
      <c r="RQT2570" s="77"/>
      <c r="RQU2570" s="77"/>
      <c r="RQV2570" s="77"/>
      <c r="RQW2570" s="77"/>
      <c r="RQX2570" s="77"/>
      <c r="RQY2570" s="77"/>
      <c r="RQZ2570" s="77"/>
      <c r="RRA2570" s="77"/>
      <c r="RRB2570" s="77"/>
      <c r="RRC2570" s="77"/>
      <c r="RRD2570" s="77"/>
      <c r="RRE2570" s="77"/>
      <c r="RRF2570" s="77"/>
      <c r="RRG2570" s="77"/>
      <c r="RRH2570" s="77"/>
      <c r="RRI2570" s="77"/>
      <c r="RRJ2570" s="77"/>
      <c r="RRK2570" s="77"/>
      <c r="RRL2570" s="77"/>
      <c r="RRM2570" s="77"/>
      <c r="RRN2570" s="77"/>
      <c r="RRO2570" s="77"/>
      <c r="RRP2570" s="77"/>
      <c r="RRQ2570" s="77"/>
      <c r="RRR2570" s="77"/>
      <c r="RRS2570" s="77"/>
      <c r="RRT2570" s="77"/>
      <c r="RRU2570" s="77"/>
      <c r="RRV2570" s="77"/>
      <c r="RRW2570" s="77"/>
      <c r="RRX2570" s="77"/>
      <c r="RRY2570" s="77"/>
      <c r="RRZ2570" s="77"/>
      <c r="RSA2570" s="77"/>
      <c r="RSB2570" s="77"/>
      <c r="RSC2570" s="77"/>
      <c r="RSD2570" s="77"/>
      <c r="RSE2570" s="77"/>
      <c r="RSF2570" s="77"/>
      <c r="RSG2570" s="77"/>
      <c r="RSH2570" s="77"/>
      <c r="RSI2570" s="77"/>
      <c r="RSJ2570" s="77"/>
      <c r="RSK2570" s="77"/>
      <c r="RSL2570" s="77"/>
      <c r="RSM2570" s="77"/>
      <c r="RSN2570" s="77"/>
      <c r="RSO2570" s="77"/>
      <c r="RSP2570" s="77"/>
      <c r="RSQ2570" s="77"/>
      <c r="RSR2570" s="77"/>
      <c r="RSS2570" s="77"/>
      <c r="RST2570" s="77"/>
      <c r="RSU2570" s="77"/>
      <c r="RSV2570" s="77"/>
      <c r="RSW2570" s="77"/>
      <c r="RSX2570" s="77"/>
      <c r="RSY2570" s="77"/>
      <c r="RSZ2570" s="77"/>
      <c r="RTA2570" s="77"/>
      <c r="RTB2570" s="77"/>
      <c r="RTC2570" s="77"/>
      <c r="RTD2570" s="77"/>
      <c r="RTE2570" s="77"/>
      <c r="RTF2570" s="77"/>
      <c r="RTG2570" s="77"/>
      <c r="RTH2570" s="77"/>
      <c r="RTI2570" s="77"/>
      <c r="RTJ2570" s="77"/>
      <c r="RTK2570" s="77"/>
      <c r="RTL2570" s="77"/>
      <c r="RTM2570" s="77"/>
      <c r="RTN2570" s="77"/>
      <c r="RTO2570" s="77"/>
      <c r="RTP2570" s="77"/>
      <c r="RTQ2570" s="77"/>
      <c r="RTR2570" s="77"/>
      <c r="RTS2570" s="77"/>
      <c r="RTT2570" s="77"/>
      <c r="RTU2570" s="77"/>
      <c r="RTV2570" s="77"/>
      <c r="RTW2570" s="77"/>
      <c r="RTX2570" s="77"/>
      <c r="RTY2570" s="77"/>
      <c r="RTZ2570" s="77"/>
      <c r="RUA2570" s="77"/>
      <c r="RUB2570" s="77"/>
      <c r="RUC2570" s="77"/>
      <c r="RUD2570" s="77"/>
      <c r="RUE2570" s="77"/>
      <c r="RUF2570" s="77"/>
      <c r="RUG2570" s="77"/>
      <c r="RUH2570" s="77"/>
      <c r="RUI2570" s="77"/>
      <c r="RUJ2570" s="77"/>
      <c r="RUK2570" s="77"/>
      <c r="RUL2570" s="77"/>
      <c r="RUM2570" s="77"/>
      <c r="RUN2570" s="77"/>
      <c r="RUO2570" s="77"/>
      <c r="RUP2570" s="77"/>
      <c r="RUQ2570" s="77"/>
      <c r="RUR2570" s="77"/>
      <c r="RUS2570" s="77"/>
      <c r="RUT2570" s="77"/>
      <c r="RUU2570" s="77"/>
      <c r="RUV2570" s="77"/>
      <c r="RUW2570" s="77"/>
      <c r="RUX2570" s="77"/>
      <c r="RUY2570" s="77"/>
      <c r="RUZ2570" s="77"/>
      <c r="RVA2570" s="77"/>
      <c r="RVB2570" s="77"/>
      <c r="RVC2570" s="77"/>
      <c r="RVD2570" s="77"/>
      <c r="RVE2570" s="77"/>
      <c r="RVF2570" s="77"/>
      <c r="RVG2570" s="77"/>
      <c r="RVH2570" s="77"/>
      <c r="RVI2570" s="77"/>
      <c r="RVJ2570" s="77"/>
      <c r="RVK2570" s="77"/>
      <c r="RVL2570" s="77"/>
      <c r="RVM2570" s="77"/>
      <c r="RVN2570" s="77"/>
      <c r="RVO2570" s="77"/>
      <c r="RVP2570" s="77"/>
      <c r="RVQ2570" s="77"/>
      <c r="RVR2570" s="77"/>
      <c r="RVS2570" s="77"/>
      <c r="RVT2570" s="77"/>
      <c r="RVU2570" s="77"/>
      <c r="RVV2570" s="77"/>
      <c r="RVW2570" s="77"/>
      <c r="RVX2570" s="77"/>
      <c r="RVY2570" s="77"/>
      <c r="RVZ2570" s="77"/>
      <c r="RWA2570" s="77"/>
      <c r="RWB2570" s="77"/>
      <c r="RWC2570" s="77"/>
      <c r="RWD2570" s="77"/>
      <c r="RWE2570" s="77"/>
      <c r="RWF2570" s="77"/>
      <c r="RWG2570" s="77"/>
      <c r="RWH2570" s="77"/>
      <c r="RWI2570" s="77"/>
      <c r="RWJ2570" s="77"/>
      <c r="RWK2570" s="77"/>
      <c r="RWL2570" s="77"/>
      <c r="RWM2570" s="77"/>
      <c r="RWN2570" s="77"/>
      <c r="RWO2570" s="77"/>
      <c r="RWP2570" s="77"/>
      <c r="RWQ2570" s="77"/>
      <c r="RWR2570" s="77"/>
      <c r="RWS2570" s="77"/>
      <c r="RWT2570" s="77"/>
      <c r="RWU2570" s="77"/>
      <c r="RWV2570" s="77"/>
      <c r="RWW2570" s="77"/>
      <c r="RWX2570" s="77"/>
      <c r="RWY2570" s="77"/>
      <c r="RWZ2570" s="77"/>
      <c r="RXA2570" s="77"/>
      <c r="RXB2570" s="77"/>
      <c r="RXC2570" s="77"/>
      <c r="RXD2570" s="77"/>
      <c r="RXE2570" s="77"/>
      <c r="RXF2570" s="77"/>
      <c r="RXG2570" s="77"/>
      <c r="RXH2570" s="77"/>
      <c r="RXI2570" s="77"/>
      <c r="RXJ2570" s="77"/>
      <c r="RXK2570" s="77"/>
      <c r="RXL2570" s="77"/>
      <c r="RXM2570" s="77"/>
      <c r="RXN2570" s="77"/>
      <c r="RXO2570" s="77"/>
      <c r="RXP2570" s="77"/>
      <c r="RXQ2570" s="77"/>
      <c r="RXR2570" s="77"/>
      <c r="RXS2570" s="77"/>
      <c r="RXT2570" s="77"/>
      <c r="RXU2570" s="77"/>
      <c r="RXV2570" s="77"/>
      <c r="RXW2570" s="77"/>
      <c r="RXX2570" s="77"/>
      <c r="RXY2570" s="77"/>
      <c r="RXZ2570" s="77"/>
      <c r="RYA2570" s="77"/>
      <c r="RYB2570" s="77"/>
      <c r="RYC2570" s="77"/>
      <c r="RYD2570" s="77"/>
      <c r="RYE2570" s="77"/>
      <c r="RYF2570" s="77"/>
      <c r="RYG2570" s="77"/>
      <c r="RYH2570" s="77"/>
      <c r="RYI2570" s="77"/>
      <c r="RYJ2570" s="77"/>
      <c r="RYK2570" s="77"/>
      <c r="RYL2570" s="77"/>
      <c r="RYM2570" s="77"/>
      <c r="RYN2570" s="77"/>
      <c r="RYO2570" s="77"/>
      <c r="RYP2570" s="77"/>
      <c r="RYQ2570" s="77"/>
      <c r="RYR2570" s="77"/>
      <c r="RYS2570" s="77"/>
      <c r="RYT2570" s="77"/>
      <c r="RYU2570" s="77"/>
      <c r="RYV2570" s="77"/>
      <c r="RYW2570" s="77"/>
      <c r="RYX2570" s="77"/>
      <c r="RYY2570" s="77"/>
      <c r="RYZ2570" s="77"/>
      <c r="RZA2570" s="77"/>
      <c r="RZB2570" s="77"/>
      <c r="RZC2570" s="77"/>
      <c r="RZD2570" s="77"/>
      <c r="RZE2570" s="77"/>
      <c r="RZF2570" s="77"/>
      <c r="RZG2570" s="77"/>
      <c r="RZH2570" s="77"/>
      <c r="RZI2570" s="77"/>
      <c r="RZJ2570" s="77"/>
      <c r="RZK2570" s="77"/>
      <c r="RZL2570" s="77"/>
      <c r="RZM2570" s="77"/>
      <c r="RZN2570" s="77"/>
      <c r="RZO2570" s="77"/>
      <c r="RZP2570" s="77"/>
      <c r="RZQ2570" s="77"/>
      <c r="RZR2570" s="77"/>
      <c r="RZS2570" s="77"/>
      <c r="RZT2570" s="77"/>
      <c r="RZU2570" s="77"/>
      <c r="RZV2570" s="77"/>
      <c r="RZW2570" s="77"/>
      <c r="RZX2570" s="77"/>
      <c r="RZY2570" s="77"/>
      <c r="RZZ2570" s="77"/>
      <c r="SAA2570" s="77"/>
      <c r="SAB2570" s="77"/>
      <c r="SAC2570" s="77"/>
      <c r="SAD2570" s="77"/>
      <c r="SAE2570" s="77"/>
      <c r="SAF2570" s="77"/>
      <c r="SAG2570" s="77"/>
      <c r="SAH2570" s="77"/>
      <c r="SAI2570" s="77"/>
      <c r="SAJ2570" s="77"/>
      <c r="SAK2570" s="77"/>
      <c r="SAL2570" s="77"/>
      <c r="SAM2570" s="77"/>
      <c r="SAN2570" s="77"/>
      <c r="SAO2570" s="77"/>
      <c r="SAP2570" s="77"/>
      <c r="SAQ2570" s="77"/>
      <c r="SAR2570" s="77"/>
      <c r="SAS2570" s="77"/>
      <c r="SAT2570" s="77"/>
      <c r="SAU2570" s="77"/>
      <c r="SAV2570" s="77"/>
      <c r="SAW2570" s="77"/>
      <c r="SAX2570" s="77"/>
      <c r="SAY2570" s="77"/>
      <c r="SAZ2570" s="77"/>
      <c r="SBA2570" s="77"/>
      <c r="SBB2570" s="77"/>
      <c r="SBC2570" s="77"/>
      <c r="SBD2570" s="77"/>
      <c r="SBE2570" s="77"/>
      <c r="SBF2570" s="77"/>
      <c r="SBG2570" s="77"/>
      <c r="SBH2570" s="77"/>
      <c r="SBI2570" s="77"/>
      <c r="SBJ2570" s="77"/>
      <c r="SBK2570" s="77"/>
      <c r="SBL2570" s="77"/>
      <c r="SBM2570" s="77"/>
      <c r="SBN2570" s="77"/>
      <c r="SBO2570" s="77"/>
      <c r="SBP2570" s="77"/>
      <c r="SBQ2570" s="77"/>
      <c r="SBR2570" s="77"/>
      <c r="SBS2570" s="77"/>
      <c r="SBT2570" s="77"/>
      <c r="SBU2570" s="77"/>
      <c r="SBV2570" s="77"/>
      <c r="SBW2570" s="77"/>
      <c r="SBX2570" s="77"/>
      <c r="SBY2570" s="77"/>
      <c r="SBZ2570" s="77"/>
      <c r="SCA2570" s="77"/>
      <c r="SCB2570" s="77"/>
      <c r="SCC2570" s="77"/>
      <c r="SCD2570" s="77"/>
      <c r="SCE2570" s="77"/>
      <c r="SCF2570" s="77"/>
      <c r="SCG2570" s="77"/>
      <c r="SCH2570" s="77"/>
      <c r="SCI2570" s="77"/>
      <c r="SCJ2570" s="77"/>
      <c r="SCK2570" s="77"/>
      <c r="SCL2570" s="77"/>
      <c r="SCM2570" s="77"/>
      <c r="SCN2570" s="77"/>
      <c r="SCO2570" s="77"/>
      <c r="SCP2570" s="77"/>
      <c r="SCQ2570" s="77"/>
      <c r="SCR2570" s="77"/>
      <c r="SCS2570" s="77"/>
      <c r="SCT2570" s="77"/>
      <c r="SCU2570" s="77"/>
      <c r="SCV2570" s="77"/>
      <c r="SCW2570" s="77"/>
      <c r="SCX2570" s="77"/>
      <c r="SCY2570" s="77"/>
      <c r="SCZ2570" s="77"/>
      <c r="SDA2570" s="77"/>
      <c r="SDB2570" s="77"/>
      <c r="SDC2570" s="77"/>
      <c r="SDD2570" s="77"/>
      <c r="SDE2570" s="77"/>
      <c r="SDF2570" s="77"/>
      <c r="SDG2570" s="77"/>
      <c r="SDH2570" s="77"/>
      <c r="SDI2570" s="77"/>
      <c r="SDJ2570" s="77"/>
      <c r="SDK2570" s="77"/>
      <c r="SDL2570" s="77"/>
      <c r="SDM2570" s="77"/>
      <c r="SDN2570" s="77"/>
      <c r="SDO2570" s="77"/>
      <c r="SDP2570" s="77"/>
      <c r="SDQ2570" s="77"/>
      <c r="SDR2570" s="77"/>
      <c r="SDS2570" s="77"/>
      <c r="SDT2570" s="77"/>
      <c r="SDU2570" s="77"/>
      <c r="SDV2570" s="77"/>
      <c r="SDW2570" s="77"/>
      <c r="SDX2570" s="77"/>
      <c r="SDY2570" s="77"/>
      <c r="SDZ2570" s="77"/>
      <c r="SEA2570" s="77"/>
      <c r="SEB2570" s="77"/>
      <c r="SEC2570" s="77"/>
      <c r="SED2570" s="77"/>
      <c r="SEE2570" s="77"/>
      <c r="SEF2570" s="77"/>
      <c r="SEG2570" s="77"/>
      <c r="SEH2570" s="77"/>
      <c r="SEI2570" s="77"/>
      <c r="SEJ2570" s="77"/>
      <c r="SEK2570" s="77"/>
      <c r="SEL2570" s="77"/>
      <c r="SEM2570" s="77"/>
      <c r="SEN2570" s="77"/>
      <c r="SEO2570" s="77"/>
      <c r="SEP2570" s="77"/>
      <c r="SEQ2570" s="77"/>
      <c r="SER2570" s="77"/>
      <c r="SES2570" s="77"/>
      <c r="SET2570" s="77"/>
      <c r="SEU2570" s="77"/>
      <c r="SEV2570" s="77"/>
      <c r="SEW2570" s="77"/>
      <c r="SEX2570" s="77"/>
      <c r="SEY2570" s="77"/>
      <c r="SEZ2570" s="77"/>
      <c r="SFA2570" s="77"/>
      <c r="SFB2570" s="77"/>
      <c r="SFC2570" s="77"/>
      <c r="SFD2570" s="77"/>
      <c r="SFE2570" s="77"/>
      <c r="SFF2570" s="77"/>
      <c r="SFG2570" s="77"/>
      <c r="SFH2570" s="77"/>
      <c r="SFI2570" s="77"/>
      <c r="SFJ2570" s="77"/>
      <c r="SFK2570" s="77"/>
      <c r="SFL2570" s="77"/>
      <c r="SFM2570" s="77"/>
      <c r="SFN2570" s="77"/>
      <c r="SFO2570" s="77"/>
      <c r="SFP2570" s="77"/>
      <c r="SFQ2570" s="77"/>
      <c r="SFR2570" s="77"/>
      <c r="SFS2570" s="77"/>
      <c r="SFT2570" s="77"/>
      <c r="SFU2570" s="77"/>
      <c r="SFV2570" s="77"/>
      <c r="SFW2570" s="77"/>
      <c r="SFX2570" s="77"/>
      <c r="SFY2570" s="77"/>
      <c r="SFZ2570" s="77"/>
      <c r="SGA2570" s="77"/>
      <c r="SGB2570" s="77"/>
      <c r="SGC2570" s="77"/>
      <c r="SGD2570" s="77"/>
      <c r="SGE2570" s="77"/>
      <c r="SGF2570" s="77"/>
      <c r="SGG2570" s="77"/>
      <c r="SGH2570" s="77"/>
      <c r="SGI2570" s="77"/>
      <c r="SGJ2570" s="77"/>
      <c r="SGK2570" s="77"/>
      <c r="SGL2570" s="77"/>
      <c r="SGM2570" s="77"/>
      <c r="SGN2570" s="77"/>
      <c r="SGO2570" s="77"/>
      <c r="SGP2570" s="77"/>
      <c r="SGQ2570" s="77"/>
      <c r="SGR2570" s="77"/>
      <c r="SGS2570" s="77"/>
      <c r="SGT2570" s="77"/>
      <c r="SGU2570" s="77"/>
      <c r="SGV2570" s="77"/>
      <c r="SGW2570" s="77"/>
      <c r="SGX2570" s="77"/>
      <c r="SGY2570" s="77"/>
      <c r="SGZ2570" s="77"/>
      <c r="SHA2570" s="77"/>
      <c r="SHB2570" s="77"/>
      <c r="SHC2570" s="77"/>
      <c r="SHD2570" s="77"/>
      <c r="SHE2570" s="77"/>
      <c r="SHF2570" s="77"/>
      <c r="SHG2570" s="77"/>
      <c r="SHH2570" s="77"/>
      <c r="SHI2570" s="77"/>
      <c r="SHJ2570" s="77"/>
      <c r="SHK2570" s="77"/>
      <c r="SHL2570" s="77"/>
      <c r="SHM2570" s="77"/>
      <c r="SHN2570" s="77"/>
      <c r="SHO2570" s="77"/>
      <c r="SHP2570" s="77"/>
      <c r="SHQ2570" s="77"/>
      <c r="SHR2570" s="77"/>
      <c r="SHS2570" s="77"/>
      <c r="SHT2570" s="77"/>
      <c r="SHU2570" s="77"/>
      <c r="SHV2570" s="77"/>
      <c r="SHW2570" s="77"/>
      <c r="SHX2570" s="77"/>
      <c r="SHY2570" s="77"/>
      <c r="SHZ2570" s="77"/>
      <c r="SIA2570" s="77"/>
      <c r="SIB2570" s="77"/>
      <c r="SIC2570" s="77"/>
      <c r="SID2570" s="77"/>
      <c r="SIE2570" s="77"/>
      <c r="SIF2570" s="77"/>
      <c r="SIG2570" s="77"/>
      <c r="SIH2570" s="77"/>
      <c r="SII2570" s="77"/>
      <c r="SIJ2570" s="77"/>
      <c r="SIK2570" s="77"/>
      <c r="SIL2570" s="77"/>
      <c r="SIM2570" s="77"/>
      <c r="SIN2570" s="77"/>
      <c r="SIO2570" s="77"/>
      <c r="SIP2570" s="77"/>
      <c r="SIQ2570" s="77"/>
      <c r="SIR2570" s="77"/>
      <c r="SIS2570" s="77"/>
      <c r="SIT2570" s="77"/>
      <c r="SIU2570" s="77"/>
      <c r="SIV2570" s="77"/>
      <c r="SIW2570" s="77"/>
      <c r="SIX2570" s="77"/>
      <c r="SIY2570" s="77"/>
      <c r="SIZ2570" s="77"/>
      <c r="SJA2570" s="77"/>
      <c r="SJB2570" s="77"/>
      <c r="SJC2570" s="77"/>
      <c r="SJD2570" s="77"/>
      <c r="SJE2570" s="77"/>
      <c r="SJF2570" s="77"/>
      <c r="SJG2570" s="77"/>
      <c r="SJH2570" s="77"/>
      <c r="SJI2570" s="77"/>
      <c r="SJJ2570" s="77"/>
      <c r="SJK2570" s="77"/>
      <c r="SJL2570" s="77"/>
      <c r="SJM2570" s="77"/>
      <c r="SJN2570" s="77"/>
      <c r="SJO2570" s="77"/>
      <c r="SJP2570" s="77"/>
      <c r="SJQ2570" s="77"/>
      <c r="SJR2570" s="77"/>
      <c r="SJS2570" s="77"/>
      <c r="SJT2570" s="77"/>
      <c r="SJU2570" s="77"/>
      <c r="SJV2570" s="77"/>
      <c r="SJW2570" s="77"/>
      <c r="SJX2570" s="77"/>
      <c r="SJY2570" s="77"/>
      <c r="SJZ2570" s="77"/>
      <c r="SKA2570" s="77"/>
      <c r="SKB2570" s="77"/>
      <c r="SKC2570" s="77"/>
      <c r="SKD2570" s="77"/>
      <c r="SKE2570" s="77"/>
      <c r="SKF2570" s="77"/>
      <c r="SKG2570" s="77"/>
      <c r="SKH2570" s="77"/>
      <c r="SKI2570" s="77"/>
      <c r="SKJ2570" s="77"/>
      <c r="SKK2570" s="77"/>
      <c r="SKL2570" s="77"/>
      <c r="SKM2570" s="77"/>
      <c r="SKN2570" s="77"/>
      <c r="SKO2570" s="77"/>
      <c r="SKP2570" s="77"/>
      <c r="SKQ2570" s="77"/>
      <c r="SKR2570" s="77"/>
      <c r="SKS2570" s="77"/>
      <c r="SKT2570" s="77"/>
      <c r="SKU2570" s="77"/>
      <c r="SKV2570" s="77"/>
      <c r="SKW2570" s="77"/>
      <c r="SKX2570" s="77"/>
      <c r="SKY2570" s="77"/>
      <c r="SKZ2570" s="77"/>
      <c r="SLA2570" s="77"/>
      <c r="SLB2570" s="77"/>
      <c r="SLC2570" s="77"/>
      <c r="SLD2570" s="77"/>
      <c r="SLE2570" s="77"/>
      <c r="SLF2570" s="77"/>
      <c r="SLG2570" s="77"/>
      <c r="SLH2570" s="77"/>
      <c r="SLI2570" s="77"/>
      <c r="SLJ2570" s="77"/>
      <c r="SLK2570" s="77"/>
      <c r="SLL2570" s="77"/>
      <c r="SLM2570" s="77"/>
      <c r="SLN2570" s="77"/>
      <c r="SLO2570" s="77"/>
      <c r="SLP2570" s="77"/>
      <c r="SLQ2570" s="77"/>
      <c r="SLR2570" s="77"/>
      <c r="SLS2570" s="77"/>
      <c r="SLT2570" s="77"/>
      <c r="SLU2570" s="77"/>
      <c r="SLV2570" s="77"/>
      <c r="SLW2570" s="77"/>
      <c r="SLX2570" s="77"/>
      <c r="SLY2570" s="77"/>
      <c r="SLZ2570" s="77"/>
      <c r="SMA2570" s="77"/>
      <c r="SMB2570" s="77"/>
      <c r="SMC2570" s="77"/>
      <c r="SMD2570" s="77"/>
      <c r="SME2570" s="77"/>
      <c r="SMF2570" s="77"/>
      <c r="SMG2570" s="77"/>
      <c r="SMH2570" s="77"/>
      <c r="SMI2570" s="77"/>
      <c r="SMJ2570" s="77"/>
      <c r="SMK2570" s="77"/>
      <c r="SML2570" s="77"/>
      <c r="SMM2570" s="77"/>
      <c r="SMN2570" s="77"/>
      <c r="SMO2570" s="77"/>
      <c r="SMP2570" s="77"/>
      <c r="SMQ2570" s="77"/>
      <c r="SMR2570" s="77"/>
      <c r="SMS2570" s="77"/>
      <c r="SMT2570" s="77"/>
      <c r="SMU2570" s="77"/>
      <c r="SMV2570" s="77"/>
      <c r="SMW2570" s="77"/>
      <c r="SMX2570" s="77"/>
      <c r="SMY2570" s="77"/>
      <c r="SMZ2570" s="77"/>
      <c r="SNA2570" s="77"/>
      <c r="SNB2570" s="77"/>
      <c r="SNC2570" s="77"/>
      <c r="SND2570" s="77"/>
      <c r="SNE2570" s="77"/>
      <c r="SNF2570" s="77"/>
      <c r="SNG2570" s="77"/>
      <c r="SNH2570" s="77"/>
      <c r="SNI2570" s="77"/>
      <c r="SNJ2570" s="77"/>
      <c r="SNK2570" s="77"/>
      <c r="SNL2570" s="77"/>
      <c r="SNM2570" s="77"/>
      <c r="SNN2570" s="77"/>
      <c r="SNO2570" s="77"/>
      <c r="SNP2570" s="77"/>
      <c r="SNQ2570" s="77"/>
      <c r="SNR2570" s="77"/>
      <c r="SNS2570" s="77"/>
      <c r="SNT2570" s="77"/>
      <c r="SNU2570" s="77"/>
      <c r="SNV2570" s="77"/>
      <c r="SNW2570" s="77"/>
      <c r="SNX2570" s="77"/>
      <c r="SNY2570" s="77"/>
      <c r="SNZ2570" s="77"/>
      <c r="SOA2570" s="77"/>
      <c r="SOB2570" s="77"/>
      <c r="SOC2570" s="77"/>
      <c r="SOD2570" s="77"/>
      <c r="SOE2570" s="77"/>
      <c r="SOF2570" s="77"/>
      <c r="SOG2570" s="77"/>
      <c r="SOH2570" s="77"/>
      <c r="SOI2570" s="77"/>
      <c r="SOJ2570" s="77"/>
      <c r="SOK2570" s="77"/>
      <c r="SOL2570" s="77"/>
      <c r="SOM2570" s="77"/>
      <c r="SON2570" s="77"/>
      <c r="SOO2570" s="77"/>
      <c r="SOP2570" s="77"/>
      <c r="SOQ2570" s="77"/>
      <c r="SOR2570" s="77"/>
      <c r="SOS2570" s="77"/>
      <c r="SOT2570" s="77"/>
      <c r="SOU2570" s="77"/>
      <c r="SOV2570" s="77"/>
      <c r="SOW2570" s="77"/>
      <c r="SOX2570" s="77"/>
      <c r="SOY2570" s="77"/>
      <c r="SOZ2570" s="77"/>
      <c r="SPA2570" s="77"/>
      <c r="SPB2570" s="77"/>
      <c r="SPC2570" s="77"/>
      <c r="SPD2570" s="77"/>
      <c r="SPE2570" s="77"/>
      <c r="SPF2570" s="77"/>
      <c r="SPG2570" s="77"/>
      <c r="SPH2570" s="77"/>
      <c r="SPI2570" s="77"/>
      <c r="SPJ2570" s="77"/>
      <c r="SPK2570" s="77"/>
      <c r="SPL2570" s="77"/>
      <c r="SPM2570" s="77"/>
      <c r="SPN2570" s="77"/>
      <c r="SPO2570" s="77"/>
      <c r="SPP2570" s="77"/>
      <c r="SPQ2570" s="77"/>
      <c r="SPR2570" s="77"/>
      <c r="SPS2570" s="77"/>
      <c r="SPT2570" s="77"/>
      <c r="SPU2570" s="77"/>
      <c r="SPV2570" s="77"/>
      <c r="SPW2570" s="77"/>
      <c r="SPX2570" s="77"/>
      <c r="SPY2570" s="77"/>
      <c r="SPZ2570" s="77"/>
      <c r="SQA2570" s="77"/>
      <c r="SQB2570" s="77"/>
      <c r="SQC2570" s="77"/>
      <c r="SQD2570" s="77"/>
      <c r="SQE2570" s="77"/>
      <c r="SQF2570" s="77"/>
      <c r="SQG2570" s="77"/>
      <c r="SQH2570" s="77"/>
      <c r="SQI2570" s="77"/>
      <c r="SQJ2570" s="77"/>
      <c r="SQK2570" s="77"/>
      <c r="SQL2570" s="77"/>
      <c r="SQM2570" s="77"/>
      <c r="SQN2570" s="77"/>
      <c r="SQO2570" s="77"/>
      <c r="SQP2570" s="77"/>
      <c r="SQQ2570" s="77"/>
      <c r="SQR2570" s="77"/>
      <c r="SQS2570" s="77"/>
      <c r="SQT2570" s="77"/>
      <c r="SQU2570" s="77"/>
      <c r="SQV2570" s="77"/>
      <c r="SQW2570" s="77"/>
      <c r="SQX2570" s="77"/>
      <c r="SQY2570" s="77"/>
      <c r="SQZ2570" s="77"/>
      <c r="SRA2570" s="77"/>
      <c r="SRB2570" s="77"/>
      <c r="SRC2570" s="77"/>
      <c r="SRD2570" s="77"/>
      <c r="SRE2570" s="77"/>
      <c r="SRF2570" s="77"/>
      <c r="SRG2570" s="77"/>
      <c r="SRH2570" s="77"/>
      <c r="SRI2570" s="77"/>
      <c r="SRJ2570" s="77"/>
      <c r="SRK2570" s="77"/>
      <c r="SRL2570" s="77"/>
      <c r="SRM2570" s="77"/>
      <c r="SRN2570" s="77"/>
      <c r="SRO2570" s="77"/>
      <c r="SRP2570" s="77"/>
      <c r="SRQ2570" s="77"/>
      <c r="SRR2570" s="77"/>
      <c r="SRS2570" s="77"/>
      <c r="SRT2570" s="77"/>
      <c r="SRU2570" s="77"/>
      <c r="SRV2570" s="77"/>
      <c r="SRW2570" s="77"/>
      <c r="SRX2570" s="77"/>
      <c r="SRY2570" s="77"/>
      <c r="SRZ2570" s="77"/>
      <c r="SSA2570" s="77"/>
      <c r="SSB2570" s="77"/>
      <c r="SSC2570" s="77"/>
      <c r="SSD2570" s="77"/>
      <c r="SSE2570" s="77"/>
      <c r="SSF2570" s="77"/>
      <c r="SSG2570" s="77"/>
      <c r="SSH2570" s="77"/>
      <c r="SSI2570" s="77"/>
      <c r="SSJ2570" s="77"/>
      <c r="SSK2570" s="77"/>
      <c r="SSL2570" s="77"/>
      <c r="SSM2570" s="77"/>
      <c r="SSN2570" s="77"/>
      <c r="SSO2570" s="77"/>
      <c r="SSP2570" s="77"/>
      <c r="SSQ2570" s="77"/>
      <c r="SSR2570" s="77"/>
      <c r="SSS2570" s="77"/>
      <c r="SST2570" s="77"/>
      <c r="SSU2570" s="77"/>
      <c r="SSV2570" s="77"/>
      <c r="SSW2570" s="77"/>
      <c r="SSX2570" s="77"/>
      <c r="SSY2570" s="77"/>
      <c r="SSZ2570" s="77"/>
      <c r="STA2570" s="77"/>
      <c r="STB2570" s="77"/>
      <c r="STC2570" s="77"/>
      <c r="STD2570" s="77"/>
      <c r="STE2570" s="77"/>
      <c r="STF2570" s="77"/>
      <c r="STG2570" s="77"/>
      <c r="STH2570" s="77"/>
      <c r="STI2570" s="77"/>
      <c r="STJ2570" s="77"/>
      <c r="STK2570" s="77"/>
      <c r="STL2570" s="77"/>
      <c r="STM2570" s="77"/>
      <c r="STN2570" s="77"/>
      <c r="STO2570" s="77"/>
      <c r="STP2570" s="77"/>
      <c r="STQ2570" s="77"/>
      <c r="STR2570" s="77"/>
      <c r="STS2570" s="77"/>
      <c r="STT2570" s="77"/>
      <c r="STU2570" s="77"/>
      <c r="STV2570" s="77"/>
      <c r="STW2570" s="77"/>
      <c r="STX2570" s="77"/>
      <c r="STY2570" s="77"/>
      <c r="STZ2570" s="77"/>
      <c r="SUA2570" s="77"/>
      <c r="SUB2570" s="77"/>
      <c r="SUC2570" s="77"/>
      <c r="SUD2570" s="77"/>
      <c r="SUE2570" s="77"/>
      <c r="SUF2570" s="77"/>
      <c r="SUG2570" s="77"/>
      <c r="SUH2570" s="77"/>
      <c r="SUI2570" s="77"/>
      <c r="SUJ2570" s="77"/>
      <c r="SUK2570" s="77"/>
      <c r="SUL2570" s="77"/>
      <c r="SUM2570" s="77"/>
      <c r="SUN2570" s="77"/>
      <c r="SUO2570" s="77"/>
      <c r="SUP2570" s="77"/>
      <c r="SUQ2570" s="77"/>
      <c r="SUR2570" s="77"/>
      <c r="SUS2570" s="77"/>
      <c r="SUT2570" s="77"/>
      <c r="SUU2570" s="77"/>
      <c r="SUV2570" s="77"/>
      <c r="SUW2570" s="77"/>
      <c r="SUX2570" s="77"/>
      <c r="SUY2570" s="77"/>
      <c r="SUZ2570" s="77"/>
      <c r="SVA2570" s="77"/>
      <c r="SVB2570" s="77"/>
      <c r="SVC2570" s="77"/>
      <c r="SVD2570" s="77"/>
      <c r="SVE2570" s="77"/>
      <c r="SVF2570" s="77"/>
      <c r="SVG2570" s="77"/>
      <c r="SVH2570" s="77"/>
      <c r="SVI2570" s="77"/>
      <c r="SVJ2570" s="77"/>
      <c r="SVK2570" s="77"/>
      <c r="SVL2570" s="77"/>
      <c r="SVM2570" s="77"/>
      <c r="SVN2570" s="77"/>
      <c r="SVO2570" s="77"/>
      <c r="SVP2570" s="77"/>
      <c r="SVQ2570" s="77"/>
      <c r="SVR2570" s="77"/>
      <c r="SVS2570" s="77"/>
      <c r="SVT2570" s="77"/>
      <c r="SVU2570" s="77"/>
      <c r="SVV2570" s="77"/>
      <c r="SVW2570" s="77"/>
      <c r="SVX2570" s="77"/>
      <c r="SVY2570" s="77"/>
      <c r="SVZ2570" s="77"/>
      <c r="SWA2570" s="77"/>
      <c r="SWB2570" s="77"/>
      <c r="SWC2570" s="77"/>
      <c r="SWD2570" s="77"/>
      <c r="SWE2570" s="77"/>
      <c r="SWF2570" s="77"/>
      <c r="SWG2570" s="77"/>
      <c r="SWH2570" s="77"/>
      <c r="SWI2570" s="77"/>
      <c r="SWJ2570" s="77"/>
      <c r="SWK2570" s="77"/>
      <c r="SWL2570" s="77"/>
      <c r="SWM2570" s="77"/>
      <c r="SWN2570" s="77"/>
      <c r="SWO2570" s="77"/>
      <c r="SWP2570" s="77"/>
      <c r="SWQ2570" s="77"/>
      <c r="SWR2570" s="77"/>
      <c r="SWS2570" s="77"/>
      <c r="SWT2570" s="77"/>
      <c r="SWU2570" s="77"/>
      <c r="SWV2570" s="77"/>
      <c r="SWW2570" s="77"/>
      <c r="SWX2570" s="77"/>
      <c r="SWY2570" s="77"/>
      <c r="SWZ2570" s="77"/>
      <c r="SXA2570" s="77"/>
      <c r="SXB2570" s="77"/>
      <c r="SXC2570" s="77"/>
      <c r="SXD2570" s="77"/>
      <c r="SXE2570" s="77"/>
      <c r="SXF2570" s="77"/>
      <c r="SXG2570" s="77"/>
      <c r="SXH2570" s="77"/>
      <c r="SXI2570" s="77"/>
      <c r="SXJ2570" s="77"/>
      <c r="SXK2570" s="77"/>
      <c r="SXL2570" s="77"/>
      <c r="SXM2570" s="77"/>
      <c r="SXN2570" s="77"/>
      <c r="SXO2570" s="77"/>
      <c r="SXP2570" s="77"/>
      <c r="SXQ2570" s="77"/>
      <c r="SXR2570" s="77"/>
      <c r="SXS2570" s="77"/>
      <c r="SXT2570" s="77"/>
      <c r="SXU2570" s="77"/>
      <c r="SXV2570" s="77"/>
      <c r="SXW2570" s="77"/>
      <c r="SXX2570" s="77"/>
      <c r="SXY2570" s="77"/>
      <c r="SXZ2570" s="77"/>
      <c r="SYA2570" s="77"/>
      <c r="SYB2570" s="77"/>
      <c r="SYC2570" s="77"/>
      <c r="SYD2570" s="77"/>
      <c r="SYE2570" s="77"/>
      <c r="SYF2570" s="77"/>
      <c r="SYG2570" s="77"/>
      <c r="SYH2570" s="77"/>
      <c r="SYI2570" s="77"/>
      <c r="SYJ2570" s="77"/>
      <c r="SYK2570" s="77"/>
      <c r="SYL2570" s="77"/>
      <c r="SYM2570" s="77"/>
      <c r="SYN2570" s="77"/>
      <c r="SYO2570" s="77"/>
      <c r="SYP2570" s="77"/>
      <c r="SYQ2570" s="77"/>
      <c r="SYR2570" s="77"/>
      <c r="SYS2570" s="77"/>
      <c r="SYT2570" s="77"/>
      <c r="SYU2570" s="77"/>
      <c r="SYV2570" s="77"/>
      <c r="SYW2570" s="77"/>
      <c r="SYX2570" s="77"/>
      <c r="SYY2570" s="77"/>
      <c r="SYZ2570" s="77"/>
      <c r="SZA2570" s="77"/>
      <c r="SZB2570" s="77"/>
      <c r="SZC2570" s="77"/>
      <c r="SZD2570" s="77"/>
      <c r="SZE2570" s="77"/>
      <c r="SZF2570" s="77"/>
      <c r="SZG2570" s="77"/>
      <c r="SZH2570" s="77"/>
      <c r="SZI2570" s="77"/>
      <c r="SZJ2570" s="77"/>
      <c r="SZK2570" s="77"/>
      <c r="SZL2570" s="77"/>
      <c r="SZM2570" s="77"/>
      <c r="SZN2570" s="77"/>
      <c r="SZO2570" s="77"/>
      <c r="SZP2570" s="77"/>
      <c r="SZQ2570" s="77"/>
      <c r="SZR2570" s="77"/>
      <c r="SZS2570" s="77"/>
      <c r="SZT2570" s="77"/>
      <c r="SZU2570" s="77"/>
      <c r="SZV2570" s="77"/>
      <c r="SZW2570" s="77"/>
      <c r="SZX2570" s="77"/>
      <c r="SZY2570" s="77"/>
      <c r="SZZ2570" s="77"/>
      <c r="TAA2570" s="77"/>
      <c r="TAB2570" s="77"/>
      <c r="TAC2570" s="77"/>
      <c r="TAD2570" s="77"/>
      <c r="TAE2570" s="77"/>
      <c r="TAF2570" s="77"/>
      <c r="TAG2570" s="77"/>
      <c r="TAH2570" s="77"/>
      <c r="TAI2570" s="77"/>
      <c r="TAJ2570" s="77"/>
      <c r="TAK2570" s="77"/>
      <c r="TAL2570" s="77"/>
      <c r="TAM2570" s="77"/>
      <c r="TAN2570" s="77"/>
      <c r="TAO2570" s="77"/>
      <c r="TAP2570" s="77"/>
      <c r="TAQ2570" s="77"/>
      <c r="TAR2570" s="77"/>
      <c r="TAS2570" s="77"/>
      <c r="TAT2570" s="77"/>
      <c r="TAU2570" s="77"/>
      <c r="TAV2570" s="77"/>
      <c r="TAW2570" s="77"/>
      <c r="TAX2570" s="77"/>
      <c r="TAY2570" s="77"/>
      <c r="TAZ2570" s="77"/>
      <c r="TBA2570" s="77"/>
      <c r="TBB2570" s="77"/>
      <c r="TBC2570" s="77"/>
      <c r="TBD2570" s="77"/>
      <c r="TBE2570" s="77"/>
      <c r="TBF2570" s="77"/>
      <c r="TBG2570" s="77"/>
      <c r="TBH2570" s="77"/>
      <c r="TBI2570" s="77"/>
      <c r="TBJ2570" s="77"/>
      <c r="TBK2570" s="77"/>
      <c r="TBL2570" s="77"/>
      <c r="TBM2570" s="77"/>
      <c r="TBN2570" s="77"/>
      <c r="TBO2570" s="77"/>
      <c r="TBP2570" s="77"/>
      <c r="TBQ2570" s="77"/>
      <c r="TBR2570" s="77"/>
      <c r="TBS2570" s="77"/>
      <c r="TBT2570" s="77"/>
      <c r="TBU2570" s="77"/>
      <c r="TBV2570" s="77"/>
      <c r="TBW2570" s="77"/>
      <c r="TBX2570" s="77"/>
      <c r="TBY2570" s="77"/>
      <c r="TBZ2570" s="77"/>
      <c r="TCA2570" s="77"/>
      <c r="TCB2570" s="77"/>
      <c r="TCC2570" s="77"/>
      <c r="TCD2570" s="77"/>
      <c r="TCE2570" s="77"/>
      <c r="TCF2570" s="77"/>
      <c r="TCG2570" s="77"/>
      <c r="TCH2570" s="77"/>
      <c r="TCI2570" s="77"/>
      <c r="TCJ2570" s="77"/>
      <c r="TCK2570" s="77"/>
      <c r="TCL2570" s="77"/>
      <c r="TCM2570" s="77"/>
      <c r="TCN2570" s="77"/>
      <c r="TCO2570" s="77"/>
      <c r="TCP2570" s="77"/>
      <c r="TCQ2570" s="77"/>
      <c r="TCR2570" s="77"/>
      <c r="TCS2570" s="77"/>
      <c r="TCT2570" s="77"/>
      <c r="TCU2570" s="77"/>
      <c r="TCV2570" s="77"/>
      <c r="TCW2570" s="77"/>
      <c r="TCX2570" s="77"/>
      <c r="TCY2570" s="77"/>
      <c r="TCZ2570" s="77"/>
      <c r="TDA2570" s="77"/>
      <c r="TDB2570" s="77"/>
      <c r="TDC2570" s="77"/>
      <c r="TDD2570" s="77"/>
      <c r="TDE2570" s="77"/>
      <c r="TDF2570" s="77"/>
      <c r="TDG2570" s="77"/>
      <c r="TDH2570" s="77"/>
      <c r="TDI2570" s="77"/>
      <c r="TDJ2570" s="77"/>
      <c r="TDK2570" s="77"/>
      <c r="TDL2570" s="77"/>
      <c r="TDM2570" s="77"/>
      <c r="TDN2570" s="77"/>
      <c r="TDO2570" s="77"/>
      <c r="TDP2570" s="77"/>
      <c r="TDQ2570" s="77"/>
      <c r="TDR2570" s="77"/>
      <c r="TDS2570" s="77"/>
      <c r="TDT2570" s="77"/>
      <c r="TDU2570" s="77"/>
      <c r="TDV2570" s="77"/>
      <c r="TDW2570" s="77"/>
      <c r="TDX2570" s="77"/>
      <c r="TDY2570" s="77"/>
      <c r="TDZ2570" s="77"/>
      <c r="TEA2570" s="77"/>
      <c r="TEB2570" s="77"/>
      <c r="TEC2570" s="77"/>
      <c r="TED2570" s="77"/>
      <c r="TEE2570" s="77"/>
      <c r="TEF2570" s="77"/>
      <c r="TEG2570" s="77"/>
      <c r="TEH2570" s="77"/>
      <c r="TEI2570" s="77"/>
      <c r="TEJ2570" s="77"/>
      <c r="TEK2570" s="77"/>
      <c r="TEL2570" s="77"/>
      <c r="TEM2570" s="77"/>
      <c r="TEN2570" s="77"/>
      <c r="TEO2570" s="77"/>
      <c r="TEP2570" s="77"/>
      <c r="TEQ2570" s="77"/>
      <c r="TER2570" s="77"/>
      <c r="TES2570" s="77"/>
      <c r="TET2570" s="77"/>
      <c r="TEU2570" s="77"/>
      <c r="TEV2570" s="77"/>
      <c r="TEW2570" s="77"/>
      <c r="TEX2570" s="77"/>
      <c r="TEY2570" s="77"/>
      <c r="TEZ2570" s="77"/>
      <c r="TFA2570" s="77"/>
      <c r="TFB2570" s="77"/>
      <c r="TFC2570" s="77"/>
      <c r="TFD2570" s="77"/>
      <c r="TFE2570" s="77"/>
      <c r="TFF2570" s="77"/>
      <c r="TFG2570" s="77"/>
      <c r="TFH2570" s="77"/>
      <c r="TFI2570" s="77"/>
      <c r="TFJ2570" s="77"/>
      <c r="TFK2570" s="77"/>
      <c r="TFL2570" s="77"/>
      <c r="TFM2570" s="77"/>
      <c r="TFN2570" s="77"/>
      <c r="TFO2570" s="77"/>
      <c r="TFP2570" s="77"/>
      <c r="TFQ2570" s="77"/>
      <c r="TFR2570" s="77"/>
      <c r="TFS2570" s="77"/>
      <c r="TFT2570" s="77"/>
      <c r="TFU2570" s="77"/>
      <c r="TFV2570" s="77"/>
      <c r="TFW2570" s="77"/>
      <c r="TFX2570" s="77"/>
      <c r="TFY2570" s="77"/>
      <c r="TFZ2570" s="77"/>
      <c r="TGA2570" s="77"/>
      <c r="TGB2570" s="77"/>
      <c r="TGC2570" s="77"/>
      <c r="TGD2570" s="77"/>
      <c r="TGE2570" s="77"/>
      <c r="TGF2570" s="77"/>
      <c r="TGG2570" s="77"/>
      <c r="TGH2570" s="77"/>
      <c r="TGI2570" s="77"/>
      <c r="TGJ2570" s="77"/>
      <c r="TGK2570" s="77"/>
      <c r="TGL2570" s="77"/>
      <c r="TGM2570" s="77"/>
      <c r="TGN2570" s="77"/>
      <c r="TGO2570" s="77"/>
      <c r="TGP2570" s="77"/>
      <c r="TGQ2570" s="77"/>
      <c r="TGR2570" s="77"/>
      <c r="TGS2570" s="77"/>
      <c r="TGT2570" s="77"/>
      <c r="TGU2570" s="77"/>
      <c r="TGV2570" s="77"/>
      <c r="TGW2570" s="77"/>
      <c r="TGX2570" s="77"/>
      <c r="TGY2570" s="77"/>
      <c r="TGZ2570" s="77"/>
      <c r="THA2570" s="77"/>
      <c r="THB2570" s="77"/>
      <c r="THC2570" s="77"/>
      <c r="THD2570" s="77"/>
      <c r="THE2570" s="77"/>
      <c r="THF2570" s="77"/>
      <c r="THG2570" s="77"/>
      <c r="THH2570" s="77"/>
      <c r="THI2570" s="77"/>
      <c r="THJ2570" s="77"/>
      <c r="THK2570" s="77"/>
      <c r="THL2570" s="77"/>
      <c r="THM2570" s="77"/>
      <c r="THN2570" s="77"/>
      <c r="THO2570" s="77"/>
      <c r="THP2570" s="77"/>
      <c r="THQ2570" s="77"/>
      <c r="THR2570" s="77"/>
      <c r="THS2570" s="77"/>
      <c r="THT2570" s="77"/>
      <c r="THU2570" s="77"/>
      <c r="THV2570" s="77"/>
      <c r="THW2570" s="77"/>
      <c r="THX2570" s="77"/>
      <c r="THY2570" s="77"/>
      <c r="THZ2570" s="77"/>
      <c r="TIA2570" s="77"/>
      <c r="TIB2570" s="77"/>
      <c r="TIC2570" s="77"/>
      <c r="TID2570" s="77"/>
      <c r="TIE2570" s="77"/>
      <c r="TIF2570" s="77"/>
      <c r="TIG2570" s="77"/>
      <c r="TIH2570" s="77"/>
      <c r="TII2570" s="77"/>
      <c r="TIJ2570" s="77"/>
      <c r="TIK2570" s="77"/>
      <c r="TIL2570" s="77"/>
      <c r="TIM2570" s="77"/>
      <c r="TIN2570" s="77"/>
      <c r="TIO2570" s="77"/>
      <c r="TIP2570" s="77"/>
      <c r="TIQ2570" s="77"/>
      <c r="TIR2570" s="77"/>
      <c r="TIS2570" s="77"/>
      <c r="TIT2570" s="77"/>
      <c r="TIU2570" s="77"/>
      <c r="TIV2570" s="77"/>
      <c r="TIW2570" s="77"/>
      <c r="TIX2570" s="77"/>
      <c r="TIY2570" s="77"/>
      <c r="TIZ2570" s="77"/>
      <c r="TJA2570" s="77"/>
      <c r="TJB2570" s="77"/>
      <c r="TJC2570" s="77"/>
      <c r="TJD2570" s="77"/>
      <c r="TJE2570" s="77"/>
      <c r="TJF2570" s="77"/>
      <c r="TJG2570" s="77"/>
      <c r="TJH2570" s="77"/>
      <c r="TJI2570" s="77"/>
      <c r="TJJ2570" s="77"/>
      <c r="TJK2570" s="77"/>
      <c r="TJL2570" s="77"/>
      <c r="TJM2570" s="77"/>
      <c r="TJN2570" s="77"/>
      <c r="TJO2570" s="77"/>
      <c r="TJP2570" s="77"/>
      <c r="TJQ2570" s="77"/>
      <c r="TJR2570" s="77"/>
      <c r="TJS2570" s="77"/>
      <c r="TJT2570" s="77"/>
      <c r="TJU2570" s="77"/>
      <c r="TJV2570" s="77"/>
      <c r="TJW2570" s="77"/>
      <c r="TJX2570" s="77"/>
      <c r="TJY2570" s="77"/>
      <c r="TJZ2570" s="77"/>
      <c r="TKA2570" s="77"/>
      <c r="TKB2570" s="77"/>
      <c r="TKC2570" s="77"/>
      <c r="TKD2570" s="77"/>
      <c r="TKE2570" s="77"/>
      <c r="TKF2570" s="77"/>
      <c r="TKG2570" s="77"/>
      <c r="TKH2570" s="77"/>
      <c r="TKI2570" s="77"/>
      <c r="TKJ2570" s="77"/>
      <c r="TKK2570" s="77"/>
      <c r="TKL2570" s="77"/>
      <c r="TKM2570" s="77"/>
      <c r="TKN2570" s="77"/>
      <c r="TKO2570" s="77"/>
      <c r="TKP2570" s="77"/>
      <c r="TKQ2570" s="77"/>
      <c r="TKR2570" s="77"/>
      <c r="TKS2570" s="77"/>
      <c r="TKT2570" s="77"/>
      <c r="TKU2570" s="77"/>
      <c r="TKV2570" s="77"/>
      <c r="TKW2570" s="77"/>
      <c r="TKX2570" s="77"/>
      <c r="TKY2570" s="77"/>
      <c r="TKZ2570" s="77"/>
      <c r="TLA2570" s="77"/>
      <c r="TLB2570" s="77"/>
      <c r="TLC2570" s="77"/>
      <c r="TLD2570" s="77"/>
      <c r="TLE2570" s="77"/>
      <c r="TLF2570" s="77"/>
      <c r="TLG2570" s="77"/>
      <c r="TLH2570" s="77"/>
      <c r="TLI2570" s="77"/>
      <c r="TLJ2570" s="77"/>
      <c r="TLK2570" s="77"/>
      <c r="TLL2570" s="77"/>
      <c r="TLM2570" s="77"/>
      <c r="TLN2570" s="77"/>
      <c r="TLO2570" s="77"/>
      <c r="TLP2570" s="77"/>
      <c r="TLQ2570" s="77"/>
      <c r="TLR2570" s="77"/>
      <c r="TLS2570" s="77"/>
      <c r="TLT2570" s="77"/>
      <c r="TLU2570" s="77"/>
      <c r="TLV2570" s="77"/>
      <c r="TLW2570" s="77"/>
      <c r="TLX2570" s="77"/>
      <c r="TLY2570" s="77"/>
      <c r="TLZ2570" s="77"/>
      <c r="TMA2570" s="77"/>
      <c r="TMB2570" s="77"/>
      <c r="TMC2570" s="77"/>
      <c r="TMD2570" s="77"/>
      <c r="TME2570" s="77"/>
      <c r="TMF2570" s="77"/>
      <c r="TMG2570" s="77"/>
      <c r="TMH2570" s="77"/>
      <c r="TMI2570" s="77"/>
      <c r="TMJ2570" s="77"/>
      <c r="TMK2570" s="77"/>
      <c r="TML2570" s="77"/>
      <c r="TMM2570" s="77"/>
      <c r="TMN2570" s="77"/>
      <c r="TMO2570" s="77"/>
      <c r="TMP2570" s="77"/>
      <c r="TMQ2570" s="77"/>
      <c r="TMR2570" s="77"/>
      <c r="TMS2570" s="77"/>
      <c r="TMT2570" s="77"/>
      <c r="TMU2570" s="77"/>
      <c r="TMV2570" s="77"/>
      <c r="TMW2570" s="77"/>
      <c r="TMX2570" s="77"/>
      <c r="TMY2570" s="77"/>
      <c r="TMZ2570" s="77"/>
      <c r="TNA2570" s="77"/>
      <c r="TNB2570" s="77"/>
      <c r="TNC2570" s="77"/>
      <c r="TND2570" s="77"/>
      <c r="TNE2570" s="77"/>
      <c r="TNF2570" s="77"/>
      <c r="TNG2570" s="77"/>
      <c r="TNH2570" s="77"/>
      <c r="TNI2570" s="77"/>
      <c r="TNJ2570" s="77"/>
      <c r="TNK2570" s="77"/>
      <c r="TNL2570" s="77"/>
      <c r="TNM2570" s="77"/>
      <c r="TNN2570" s="77"/>
      <c r="TNO2570" s="77"/>
      <c r="TNP2570" s="77"/>
      <c r="TNQ2570" s="77"/>
      <c r="TNR2570" s="77"/>
      <c r="TNS2570" s="77"/>
      <c r="TNT2570" s="77"/>
      <c r="TNU2570" s="77"/>
      <c r="TNV2570" s="77"/>
      <c r="TNW2570" s="77"/>
      <c r="TNX2570" s="77"/>
      <c r="TNY2570" s="77"/>
      <c r="TNZ2570" s="77"/>
      <c r="TOA2570" s="77"/>
      <c r="TOB2570" s="77"/>
      <c r="TOC2570" s="77"/>
      <c r="TOD2570" s="77"/>
      <c r="TOE2570" s="77"/>
      <c r="TOF2570" s="77"/>
      <c r="TOG2570" s="77"/>
      <c r="TOH2570" s="77"/>
      <c r="TOI2570" s="77"/>
      <c r="TOJ2570" s="77"/>
      <c r="TOK2570" s="77"/>
      <c r="TOL2570" s="77"/>
      <c r="TOM2570" s="77"/>
      <c r="TON2570" s="77"/>
      <c r="TOO2570" s="77"/>
      <c r="TOP2570" s="77"/>
      <c r="TOQ2570" s="77"/>
      <c r="TOR2570" s="77"/>
      <c r="TOS2570" s="77"/>
      <c r="TOT2570" s="77"/>
      <c r="TOU2570" s="77"/>
      <c r="TOV2570" s="77"/>
      <c r="TOW2570" s="77"/>
      <c r="TOX2570" s="77"/>
      <c r="TOY2570" s="77"/>
      <c r="TOZ2570" s="77"/>
      <c r="TPA2570" s="77"/>
      <c r="TPB2570" s="77"/>
      <c r="TPC2570" s="77"/>
      <c r="TPD2570" s="77"/>
      <c r="TPE2570" s="77"/>
      <c r="TPF2570" s="77"/>
      <c r="TPG2570" s="77"/>
      <c r="TPH2570" s="77"/>
      <c r="TPI2570" s="77"/>
      <c r="TPJ2570" s="77"/>
      <c r="TPK2570" s="77"/>
      <c r="TPL2570" s="77"/>
      <c r="TPM2570" s="77"/>
      <c r="TPN2570" s="77"/>
      <c r="TPO2570" s="77"/>
      <c r="TPP2570" s="77"/>
      <c r="TPQ2570" s="77"/>
      <c r="TPR2570" s="77"/>
      <c r="TPS2570" s="77"/>
      <c r="TPT2570" s="77"/>
      <c r="TPU2570" s="77"/>
      <c r="TPV2570" s="77"/>
      <c r="TPW2570" s="77"/>
      <c r="TPX2570" s="77"/>
      <c r="TPY2570" s="77"/>
      <c r="TPZ2570" s="77"/>
      <c r="TQA2570" s="77"/>
      <c r="TQB2570" s="77"/>
      <c r="TQC2570" s="77"/>
      <c r="TQD2570" s="77"/>
      <c r="TQE2570" s="77"/>
      <c r="TQF2570" s="77"/>
      <c r="TQG2570" s="77"/>
      <c r="TQH2570" s="77"/>
      <c r="TQI2570" s="77"/>
      <c r="TQJ2570" s="77"/>
      <c r="TQK2570" s="77"/>
      <c r="TQL2570" s="77"/>
      <c r="TQM2570" s="77"/>
      <c r="TQN2570" s="77"/>
      <c r="TQO2570" s="77"/>
      <c r="TQP2570" s="77"/>
      <c r="TQQ2570" s="77"/>
      <c r="TQR2570" s="77"/>
      <c r="TQS2570" s="77"/>
      <c r="TQT2570" s="77"/>
      <c r="TQU2570" s="77"/>
      <c r="TQV2570" s="77"/>
      <c r="TQW2570" s="77"/>
      <c r="TQX2570" s="77"/>
      <c r="TQY2570" s="77"/>
      <c r="TQZ2570" s="77"/>
      <c r="TRA2570" s="77"/>
      <c r="TRB2570" s="77"/>
      <c r="TRC2570" s="77"/>
      <c r="TRD2570" s="77"/>
      <c r="TRE2570" s="77"/>
      <c r="TRF2570" s="77"/>
      <c r="TRG2570" s="77"/>
      <c r="TRH2570" s="77"/>
      <c r="TRI2570" s="77"/>
      <c r="TRJ2570" s="77"/>
      <c r="TRK2570" s="77"/>
      <c r="TRL2570" s="77"/>
      <c r="TRM2570" s="77"/>
      <c r="TRN2570" s="77"/>
      <c r="TRO2570" s="77"/>
      <c r="TRP2570" s="77"/>
      <c r="TRQ2570" s="77"/>
      <c r="TRR2570" s="77"/>
      <c r="TRS2570" s="77"/>
      <c r="TRT2570" s="77"/>
      <c r="TRU2570" s="77"/>
      <c r="TRV2570" s="77"/>
      <c r="TRW2570" s="77"/>
      <c r="TRX2570" s="77"/>
      <c r="TRY2570" s="77"/>
      <c r="TRZ2570" s="77"/>
      <c r="TSA2570" s="77"/>
      <c r="TSB2570" s="77"/>
      <c r="TSC2570" s="77"/>
      <c r="TSD2570" s="77"/>
      <c r="TSE2570" s="77"/>
      <c r="TSF2570" s="77"/>
      <c r="TSG2570" s="77"/>
      <c r="TSH2570" s="77"/>
      <c r="TSI2570" s="77"/>
      <c r="TSJ2570" s="77"/>
      <c r="TSK2570" s="77"/>
      <c r="TSL2570" s="77"/>
      <c r="TSM2570" s="77"/>
      <c r="TSN2570" s="77"/>
      <c r="TSO2570" s="77"/>
      <c r="TSP2570" s="77"/>
      <c r="TSQ2570" s="77"/>
      <c r="TSR2570" s="77"/>
      <c r="TSS2570" s="77"/>
      <c r="TST2570" s="77"/>
      <c r="TSU2570" s="77"/>
      <c r="TSV2570" s="77"/>
      <c r="TSW2570" s="77"/>
      <c r="TSX2570" s="77"/>
      <c r="TSY2570" s="77"/>
      <c r="TSZ2570" s="77"/>
      <c r="TTA2570" s="77"/>
      <c r="TTB2570" s="77"/>
      <c r="TTC2570" s="77"/>
      <c r="TTD2570" s="77"/>
      <c r="TTE2570" s="77"/>
      <c r="TTF2570" s="77"/>
      <c r="TTG2570" s="77"/>
      <c r="TTH2570" s="77"/>
      <c r="TTI2570" s="77"/>
      <c r="TTJ2570" s="77"/>
      <c r="TTK2570" s="77"/>
      <c r="TTL2570" s="77"/>
      <c r="TTM2570" s="77"/>
      <c r="TTN2570" s="77"/>
      <c r="TTO2570" s="77"/>
      <c r="TTP2570" s="77"/>
      <c r="TTQ2570" s="77"/>
      <c r="TTR2570" s="77"/>
      <c r="TTS2570" s="77"/>
      <c r="TTT2570" s="77"/>
      <c r="TTU2570" s="77"/>
      <c r="TTV2570" s="77"/>
      <c r="TTW2570" s="77"/>
      <c r="TTX2570" s="77"/>
      <c r="TTY2570" s="77"/>
      <c r="TTZ2570" s="77"/>
      <c r="TUA2570" s="77"/>
      <c r="TUB2570" s="77"/>
      <c r="TUC2570" s="77"/>
      <c r="TUD2570" s="77"/>
      <c r="TUE2570" s="77"/>
      <c r="TUF2570" s="77"/>
      <c r="TUG2570" s="77"/>
      <c r="TUH2570" s="77"/>
      <c r="TUI2570" s="77"/>
      <c r="TUJ2570" s="77"/>
      <c r="TUK2570" s="77"/>
      <c r="TUL2570" s="77"/>
      <c r="TUM2570" s="77"/>
      <c r="TUN2570" s="77"/>
      <c r="TUO2570" s="77"/>
      <c r="TUP2570" s="77"/>
      <c r="TUQ2570" s="77"/>
      <c r="TUR2570" s="77"/>
      <c r="TUS2570" s="77"/>
      <c r="TUT2570" s="77"/>
      <c r="TUU2570" s="77"/>
      <c r="TUV2570" s="77"/>
      <c r="TUW2570" s="77"/>
      <c r="TUX2570" s="77"/>
      <c r="TUY2570" s="77"/>
      <c r="TUZ2570" s="77"/>
      <c r="TVA2570" s="77"/>
      <c r="TVB2570" s="77"/>
      <c r="TVC2570" s="77"/>
      <c r="TVD2570" s="77"/>
      <c r="TVE2570" s="77"/>
      <c r="TVF2570" s="77"/>
      <c r="TVG2570" s="77"/>
      <c r="TVH2570" s="77"/>
      <c r="TVI2570" s="77"/>
      <c r="TVJ2570" s="77"/>
      <c r="TVK2570" s="77"/>
      <c r="TVL2570" s="77"/>
      <c r="TVM2570" s="77"/>
      <c r="TVN2570" s="77"/>
      <c r="TVO2570" s="77"/>
      <c r="TVP2570" s="77"/>
      <c r="TVQ2570" s="77"/>
      <c r="TVR2570" s="77"/>
      <c r="TVS2570" s="77"/>
      <c r="TVT2570" s="77"/>
      <c r="TVU2570" s="77"/>
      <c r="TVV2570" s="77"/>
      <c r="TVW2570" s="77"/>
      <c r="TVX2570" s="77"/>
      <c r="TVY2570" s="77"/>
      <c r="TVZ2570" s="77"/>
      <c r="TWA2570" s="77"/>
      <c r="TWB2570" s="77"/>
      <c r="TWC2570" s="77"/>
      <c r="TWD2570" s="77"/>
      <c r="TWE2570" s="77"/>
      <c r="TWF2570" s="77"/>
      <c r="TWG2570" s="77"/>
      <c r="TWH2570" s="77"/>
      <c r="TWI2570" s="77"/>
      <c r="TWJ2570" s="77"/>
      <c r="TWK2570" s="77"/>
      <c r="TWL2570" s="77"/>
      <c r="TWM2570" s="77"/>
      <c r="TWN2570" s="77"/>
      <c r="TWO2570" s="77"/>
      <c r="TWP2570" s="77"/>
      <c r="TWQ2570" s="77"/>
      <c r="TWR2570" s="77"/>
      <c r="TWS2570" s="77"/>
      <c r="TWT2570" s="77"/>
      <c r="TWU2570" s="77"/>
      <c r="TWV2570" s="77"/>
      <c r="TWW2570" s="77"/>
      <c r="TWX2570" s="77"/>
      <c r="TWY2570" s="77"/>
      <c r="TWZ2570" s="77"/>
      <c r="TXA2570" s="77"/>
      <c r="TXB2570" s="77"/>
      <c r="TXC2570" s="77"/>
      <c r="TXD2570" s="77"/>
      <c r="TXE2570" s="77"/>
      <c r="TXF2570" s="77"/>
      <c r="TXG2570" s="77"/>
      <c r="TXH2570" s="77"/>
      <c r="TXI2570" s="77"/>
      <c r="TXJ2570" s="77"/>
      <c r="TXK2570" s="77"/>
      <c r="TXL2570" s="77"/>
      <c r="TXM2570" s="77"/>
      <c r="TXN2570" s="77"/>
      <c r="TXO2570" s="77"/>
      <c r="TXP2570" s="77"/>
      <c r="TXQ2570" s="77"/>
      <c r="TXR2570" s="77"/>
      <c r="TXS2570" s="77"/>
      <c r="TXT2570" s="77"/>
      <c r="TXU2570" s="77"/>
      <c r="TXV2570" s="77"/>
      <c r="TXW2570" s="77"/>
      <c r="TXX2570" s="77"/>
      <c r="TXY2570" s="77"/>
      <c r="TXZ2570" s="77"/>
      <c r="TYA2570" s="77"/>
      <c r="TYB2570" s="77"/>
      <c r="TYC2570" s="77"/>
      <c r="TYD2570" s="77"/>
      <c r="TYE2570" s="77"/>
      <c r="TYF2570" s="77"/>
      <c r="TYG2570" s="77"/>
      <c r="TYH2570" s="77"/>
      <c r="TYI2570" s="77"/>
      <c r="TYJ2570" s="77"/>
      <c r="TYK2570" s="77"/>
      <c r="TYL2570" s="77"/>
      <c r="TYM2570" s="77"/>
      <c r="TYN2570" s="77"/>
      <c r="TYO2570" s="77"/>
      <c r="TYP2570" s="77"/>
      <c r="TYQ2570" s="77"/>
      <c r="TYR2570" s="77"/>
      <c r="TYS2570" s="77"/>
      <c r="TYT2570" s="77"/>
      <c r="TYU2570" s="77"/>
      <c r="TYV2570" s="77"/>
      <c r="TYW2570" s="77"/>
      <c r="TYX2570" s="77"/>
      <c r="TYY2570" s="77"/>
      <c r="TYZ2570" s="77"/>
      <c r="TZA2570" s="77"/>
      <c r="TZB2570" s="77"/>
      <c r="TZC2570" s="77"/>
      <c r="TZD2570" s="77"/>
      <c r="TZE2570" s="77"/>
      <c r="TZF2570" s="77"/>
      <c r="TZG2570" s="77"/>
      <c r="TZH2570" s="77"/>
      <c r="TZI2570" s="77"/>
      <c r="TZJ2570" s="77"/>
      <c r="TZK2570" s="77"/>
      <c r="TZL2570" s="77"/>
      <c r="TZM2570" s="77"/>
      <c r="TZN2570" s="77"/>
      <c r="TZO2570" s="77"/>
      <c r="TZP2570" s="77"/>
      <c r="TZQ2570" s="77"/>
      <c r="TZR2570" s="77"/>
      <c r="TZS2570" s="77"/>
      <c r="TZT2570" s="77"/>
      <c r="TZU2570" s="77"/>
      <c r="TZV2570" s="77"/>
      <c r="TZW2570" s="77"/>
      <c r="TZX2570" s="77"/>
      <c r="TZY2570" s="77"/>
      <c r="TZZ2570" s="77"/>
      <c r="UAA2570" s="77"/>
      <c r="UAB2570" s="77"/>
      <c r="UAC2570" s="77"/>
      <c r="UAD2570" s="77"/>
      <c r="UAE2570" s="77"/>
      <c r="UAF2570" s="77"/>
      <c r="UAG2570" s="77"/>
      <c r="UAH2570" s="77"/>
      <c r="UAI2570" s="77"/>
      <c r="UAJ2570" s="77"/>
      <c r="UAK2570" s="77"/>
      <c r="UAL2570" s="77"/>
      <c r="UAM2570" s="77"/>
      <c r="UAN2570" s="77"/>
      <c r="UAO2570" s="77"/>
      <c r="UAP2570" s="77"/>
      <c r="UAQ2570" s="77"/>
      <c r="UAR2570" s="77"/>
      <c r="UAS2570" s="77"/>
      <c r="UAT2570" s="77"/>
      <c r="UAU2570" s="77"/>
      <c r="UAV2570" s="77"/>
      <c r="UAW2570" s="77"/>
      <c r="UAX2570" s="77"/>
      <c r="UAY2570" s="77"/>
      <c r="UAZ2570" s="77"/>
      <c r="UBA2570" s="77"/>
      <c r="UBB2570" s="77"/>
      <c r="UBC2570" s="77"/>
      <c r="UBD2570" s="77"/>
      <c r="UBE2570" s="77"/>
      <c r="UBF2570" s="77"/>
      <c r="UBG2570" s="77"/>
      <c r="UBH2570" s="77"/>
      <c r="UBI2570" s="77"/>
      <c r="UBJ2570" s="77"/>
      <c r="UBK2570" s="77"/>
      <c r="UBL2570" s="77"/>
      <c r="UBM2570" s="77"/>
      <c r="UBN2570" s="77"/>
      <c r="UBO2570" s="77"/>
      <c r="UBP2570" s="77"/>
      <c r="UBQ2570" s="77"/>
      <c r="UBR2570" s="77"/>
      <c r="UBS2570" s="77"/>
      <c r="UBT2570" s="77"/>
      <c r="UBU2570" s="77"/>
      <c r="UBV2570" s="77"/>
      <c r="UBW2570" s="77"/>
      <c r="UBX2570" s="77"/>
      <c r="UBY2570" s="77"/>
      <c r="UBZ2570" s="77"/>
      <c r="UCA2570" s="77"/>
      <c r="UCB2570" s="77"/>
      <c r="UCC2570" s="77"/>
      <c r="UCD2570" s="77"/>
      <c r="UCE2570" s="77"/>
      <c r="UCF2570" s="77"/>
      <c r="UCG2570" s="77"/>
      <c r="UCH2570" s="77"/>
      <c r="UCI2570" s="77"/>
      <c r="UCJ2570" s="77"/>
      <c r="UCK2570" s="77"/>
      <c r="UCL2570" s="77"/>
      <c r="UCM2570" s="77"/>
      <c r="UCN2570" s="77"/>
      <c r="UCO2570" s="77"/>
      <c r="UCP2570" s="77"/>
      <c r="UCQ2570" s="77"/>
      <c r="UCR2570" s="77"/>
      <c r="UCS2570" s="77"/>
      <c r="UCT2570" s="77"/>
      <c r="UCU2570" s="77"/>
      <c r="UCV2570" s="77"/>
      <c r="UCW2570" s="77"/>
      <c r="UCX2570" s="77"/>
      <c r="UCY2570" s="77"/>
      <c r="UCZ2570" s="77"/>
      <c r="UDA2570" s="77"/>
      <c r="UDB2570" s="77"/>
      <c r="UDC2570" s="77"/>
      <c r="UDD2570" s="77"/>
      <c r="UDE2570" s="77"/>
      <c r="UDF2570" s="77"/>
      <c r="UDG2570" s="77"/>
      <c r="UDH2570" s="77"/>
      <c r="UDI2570" s="77"/>
      <c r="UDJ2570" s="77"/>
      <c r="UDK2570" s="77"/>
      <c r="UDL2570" s="77"/>
      <c r="UDM2570" s="77"/>
      <c r="UDN2570" s="77"/>
      <c r="UDO2570" s="77"/>
      <c r="UDP2570" s="77"/>
      <c r="UDQ2570" s="77"/>
      <c r="UDR2570" s="77"/>
      <c r="UDS2570" s="77"/>
      <c r="UDT2570" s="77"/>
      <c r="UDU2570" s="77"/>
      <c r="UDV2570" s="77"/>
      <c r="UDW2570" s="77"/>
      <c r="UDX2570" s="77"/>
      <c r="UDY2570" s="77"/>
      <c r="UDZ2570" s="77"/>
      <c r="UEA2570" s="77"/>
      <c r="UEB2570" s="77"/>
      <c r="UEC2570" s="77"/>
      <c r="UED2570" s="77"/>
      <c r="UEE2570" s="77"/>
      <c r="UEF2570" s="77"/>
      <c r="UEG2570" s="77"/>
      <c r="UEH2570" s="77"/>
      <c r="UEI2570" s="77"/>
      <c r="UEJ2570" s="77"/>
      <c r="UEK2570" s="77"/>
      <c r="UEL2570" s="77"/>
      <c r="UEM2570" s="77"/>
      <c r="UEN2570" s="77"/>
      <c r="UEO2570" s="77"/>
      <c r="UEP2570" s="77"/>
      <c r="UEQ2570" s="77"/>
      <c r="UER2570" s="77"/>
      <c r="UES2570" s="77"/>
      <c r="UET2570" s="77"/>
      <c r="UEU2570" s="77"/>
      <c r="UEV2570" s="77"/>
      <c r="UEW2570" s="77"/>
      <c r="UEX2570" s="77"/>
      <c r="UEY2570" s="77"/>
      <c r="UEZ2570" s="77"/>
      <c r="UFA2570" s="77"/>
      <c r="UFB2570" s="77"/>
      <c r="UFC2570" s="77"/>
      <c r="UFD2570" s="77"/>
      <c r="UFE2570" s="77"/>
      <c r="UFF2570" s="77"/>
      <c r="UFG2570" s="77"/>
      <c r="UFH2570" s="77"/>
      <c r="UFI2570" s="77"/>
      <c r="UFJ2570" s="77"/>
      <c r="UFK2570" s="77"/>
      <c r="UFL2570" s="77"/>
      <c r="UFM2570" s="77"/>
      <c r="UFN2570" s="77"/>
      <c r="UFO2570" s="77"/>
      <c r="UFP2570" s="77"/>
      <c r="UFQ2570" s="77"/>
      <c r="UFR2570" s="77"/>
      <c r="UFS2570" s="77"/>
      <c r="UFT2570" s="77"/>
      <c r="UFU2570" s="77"/>
      <c r="UFV2570" s="77"/>
      <c r="UFW2570" s="77"/>
      <c r="UFX2570" s="77"/>
      <c r="UFY2570" s="77"/>
      <c r="UFZ2570" s="77"/>
      <c r="UGA2570" s="77"/>
      <c r="UGB2570" s="77"/>
      <c r="UGC2570" s="77"/>
      <c r="UGD2570" s="77"/>
      <c r="UGE2570" s="77"/>
      <c r="UGF2570" s="77"/>
      <c r="UGG2570" s="77"/>
      <c r="UGH2570" s="77"/>
      <c r="UGI2570" s="77"/>
      <c r="UGJ2570" s="77"/>
      <c r="UGK2570" s="77"/>
      <c r="UGL2570" s="77"/>
      <c r="UGM2570" s="77"/>
      <c r="UGN2570" s="77"/>
      <c r="UGO2570" s="77"/>
      <c r="UGP2570" s="77"/>
      <c r="UGQ2570" s="77"/>
      <c r="UGR2570" s="77"/>
      <c r="UGS2570" s="77"/>
      <c r="UGT2570" s="77"/>
      <c r="UGU2570" s="77"/>
      <c r="UGV2570" s="77"/>
      <c r="UGW2570" s="77"/>
      <c r="UGX2570" s="77"/>
      <c r="UGY2570" s="77"/>
      <c r="UGZ2570" s="77"/>
      <c r="UHA2570" s="77"/>
      <c r="UHB2570" s="77"/>
      <c r="UHC2570" s="77"/>
      <c r="UHD2570" s="77"/>
      <c r="UHE2570" s="77"/>
      <c r="UHF2570" s="77"/>
      <c r="UHG2570" s="77"/>
      <c r="UHH2570" s="77"/>
      <c r="UHI2570" s="77"/>
      <c r="UHJ2570" s="77"/>
      <c r="UHK2570" s="77"/>
      <c r="UHL2570" s="77"/>
      <c r="UHM2570" s="77"/>
      <c r="UHN2570" s="77"/>
      <c r="UHO2570" s="77"/>
      <c r="UHP2570" s="77"/>
      <c r="UHQ2570" s="77"/>
      <c r="UHR2570" s="77"/>
      <c r="UHS2570" s="77"/>
      <c r="UHT2570" s="77"/>
      <c r="UHU2570" s="77"/>
      <c r="UHV2570" s="77"/>
      <c r="UHW2570" s="77"/>
      <c r="UHX2570" s="77"/>
      <c r="UHY2570" s="77"/>
      <c r="UHZ2570" s="77"/>
      <c r="UIA2570" s="77"/>
      <c r="UIB2570" s="77"/>
      <c r="UIC2570" s="77"/>
      <c r="UID2570" s="77"/>
      <c r="UIE2570" s="77"/>
      <c r="UIF2570" s="77"/>
      <c r="UIG2570" s="77"/>
      <c r="UIH2570" s="77"/>
      <c r="UII2570" s="77"/>
      <c r="UIJ2570" s="77"/>
      <c r="UIK2570" s="77"/>
      <c r="UIL2570" s="77"/>
      <c r="UIM2570" s="77"/>
      <c r="UIN2570" s="77"/>
      <c r="UIO2570" s="77"/>
      <c r="UIP2570" s="77"/>
      <c r="UIQ2570" s="77"/>
      <c r="UIR2570" s="77"/>
      <c r="UIS2570" s="77"/>
      <c r="UIT2570" s="77"/>
      <c r="UIU2570" s="77"/>
      <c r="UIV2570" s="77"/>
      <c r="UIW2570" s="77"/>
      <c r="UIX2570" s="77"/>
      <c r="UIY2570" s="77"/>
      <c r="UIZ2570" s="77"/>
      <c r="UJA2570" s="77"/>
      <c r="UJB2570" s="77"/>
      <c r="UJC2570" s="77"/>
      <c r="UJD2570" s="77"/>
      <c r="UJE2570" s="77"/>
      <c r="UJF2570" s="77"/>
      <c r="UJG2570" s="77"/>
      <c r="UJH2570" s="77"/>
      <c r="UJI2570" s="77"/>
      <c r="UJJ2570" s="77"/>
      <c r="UJK2570" s="77"/>
      <c r="UJL2570" s="77"/>
      <c r="UJM2570" s="77"/>
      <c r="UJN2570" s="77"/>
      <c r="UJO2570" s="77"/>
      <c r="UJP2570" s="77"/>
      <c r="UJQ2570" s="77"/>
      <c r="UJR2570" s="77"/>
      <c r="UJS2570" s="77"/>
      <c r="UJT2570" s="77"/>
      <c r="UJU2570" s="77"/>
      <c r="UJV2570" s="77"/>
      <c r="UJW2570" s="77"/>
      <c r="UJX2570" s="77"/>
      <c r="UJY2570" s="77"/>
      <c r="UJZ2570" s="77"/>
      <c r="UKA2570" s="77"/>
      <c r="UKB2570" s="77"/>
      <c r="UKC2570" s="77"/>
      <c r="UKD2570" s="77"/>
      <c r="UKE2570" s="77"/>
      <c r="UKF2570" s="77"/>
      <c r="UKG2570" s="77"/>
      <c r="UKH2570" s="77"/>
      <c r="UKI2570" s="77"/>
      <c r="UKJ2570" s="77"/>
      <c r="UKK2570" s="77"/>
      <c r="UKL2570" s="77"/>
      <c r="UKM2570" s="77"/>
      <c r="UKN2570" s="77"/>
      <c r="UKO2570" s="77"/>
      <c r="UKP2570" s="77"/>
      <c r="UKQ2570" s="77"/>
      <c r="UKR2570" s="77"/>
      <c r="UKS2570" s="77"/>
      <c r="UKT2570" s="77"/>
      <c r="UKU2570" s="77"/>
      <c r="UKV2570" s="77"/>
      <c r="UKW2570" s="77"/>
      <c r="UKX2570" s="77"/>
      <c r="UKY2570" s="77"/>
      <c r="UKZ2570" s="77"/>
      <c r="ULA2570" s="77"/>
      <c r="ULB2570" s="77"/>
      <c r="ULC2570" s="77"/>
      <c r="ULD2570" s="77"/>
      <c r="ULE2570" s="77"/>
      <c r="ULF2570" s="77"/>
      <c r="ULG2570" s="77"/>
      <c r="ULH2570" s="77"/>
      <c r="ULI2570" s="77"/>
      <c r="ULJ2570" s="77"/>
      <c r="ULK2570" s="77"/>
      <c r="ULL2570" s="77"/>
      <c r="ULM2570" s="77"/>
      <c r="ULN2570" s="77"/>
      <c r="ULO2570" s="77"/>
      <c r="ULP2570" s="77"/>
      <c r="ULQ2570" s="77"/>
      <c r="ULR2570" s="77"/>
      <c r="ULS2570" s="77"/>
      <c r="ULT2570" s="77"/>
      <c r="ULU2570" s="77"/>
      <c r="ULV2570" s="77"/>
      <c r="ULW2570" s="77"/>
      <c r="ULX2570" s="77"/>
      <c r="ULY2570" s="77"/>
      <c r="ULZ2570" s="77"/>
      <c r="UMA2570" s="77"/>
      <c r="UMB2570" s="77"/>
      <c r="UMC2570" s="77"/>
      <c r="UMD2570" s="77"/>
      <c r="UME2570" s="77"/>
      <c r="UMF2570" s="77"/>
      <c r="UMG2570" s="77"/>
      <c r="UMH2570" s="77"/>
      <c r="UMI2570" s="77"/>
      <c r="UMJ2570" s="77"/>
      <c r="UMK2570" s="77"/>
      <c r="UML2570" s="77"/>
      <c r="UMM2570" s="77"/>
      <c r="UMN2570" s="77"/>
      <c r="UMO2570" s="77"/>
      <c r="UMP2570" s="77"/>
      <c r="UMQ2570" s="77"/>
      <c r="UMR2570" s="77"/>
      <c r="UMS2570" s="77"/>
      <c r="UMT2570" s="77"/>
      <c r="UMU2570" s="77"/>
      <c r="UMV2570" s="77"/>
      <c r="UMW2570" s="77"/>
      <c r="UMX2570" s="77"/>
      <c r="UMY2570" s="77"/>
      <c r="UMZ2570" s="77"/>
      <c r="UNA2570" s="77"/>
      <c r="UNB2570" s="77"/>
      <c r="UNC2570" s="77"/>
      <c r="UND2570" s="77"/>
      <c r="UNE2570" s="77"/>
      <c r="UNF2570" s="77"/>
      <c r="UNG2570" s="77"/>
      <c r="UNH2570" s="77"/>
      <c r="UNI2570" s="77"/>
      <c r="UNJ2570" s="77"/>
      <c r="UNK2570" s="77"/>
      <c r="UNL2570" s="77"/>
      <c r="UNM2570" s="77"/>
      <c r="UNN2570" s="77"/>
      <c r="UNO2570" s="77"/>
      <c r="UNP2570" s="77"/>
      <c r="UNQ2570" s="77"/>
      <c r="UNR2570" s="77"/>
      <c r="UNS2570" s="77"/>
      <c r="UNT2570" s="77"/>
      <c r="UNU2570" s="77"/>
      <c r="UNV2570" s="77"/>
      <c r="UNW2570" s="77"/>
      <c r="UNX2570" s="77"/>
      <c r="UNY2570" s="77"/>
      <c r="UNZ2570" s="77"/>
      <c r="UOA2570" s="77"/>
      <c r="UOB2570" s="77"/>
      <c r="UOC2570" s="77"/>
      <c r="UOD2570" s="77"/>
      <c r="UOE2570" s="77"/>
      <c r="UOF2570" s="77"/>
      <c r="UOG2570" s="77"/>
      <c r="UOH2570" s="77"/>
      <c r="UOI2570" s="77"/>
      <c r="UOJ2570" s="77"/>
      <c r="UOK2570" s="77"/>
      <c r="UOL2570" s="77"/>
      <c r="UOM2570" s="77"/>
      <c r="UON2570" s="77"/>
      <c r="UOO2570" s="77"/>
      <c r="UOP2570" s="77"/>
      <c r="UOQ2570" s="77"/>
      <c r="UOR2570" s="77"/>
      <c r="UOS2570" s="77"/>
      <c r="UOT2570" s="77"/>
      <c r="UOU2570" s="77"/>
      <c r="UOV2570" s="77"/>
      <c r="UOW2570" s="77"/>
      <c r="UOX2570" s="77"/>
      <c r="UOY2570" s="77"/>
      <c r="UOZ2570" s="77"/>
      <c r="UPA2570" s="77"/>
      <c r="UPB2570" s="77"/>
      <c r="UPC2570" s="77"/>
      <c r="UPD2570" s="77"/>
      <c r="UPE2570" s="77"/>
      <c r="UPF2570" s="77"/>
      <c r="UPG2570" s="77"/>
      <c r="UPH2570" s="77"/>
      <c r="UPI2570" s="77"/>
      <c r="UPJ2570" s="77"/>
      <c r="UPK2570" s="77"/>
      <c r="UPL2570" s="77"/>
      <c r="UPM2570" s="77"/>
      <c r="UPN2570" s="77"/>
      <c r="UPO2570" s="77"/>
      <c r="UPP2570" s="77"/>
      <c r="UPQ2570" s="77"/>
      <c r="UPR2570" s="77"/>
      <c r="UPS2570" s="77"/>
      <c r="UPT2570" s="77"/>
      <c r="UPU2570" s="77"/>
      <c r="UPV2570" s="77"/>
      <c r="UPW2570" s="77"/>
      <c r="UPX2570" s="77"/>
      <c r="UPY2570" s="77"/>
      <c r="UPZ2570" s="77"/>
      <c r="UQA2570" s="77"/>
      <c r="UQB2570" s="77"/>
      <c r="UQC2570" s="77"/>
      <c r="UQD2570" s="77"/>
      <c r="UQE2570" s="77"/>
      <c r="UQF2570" s="77"/>
      <c r="UQG2570" s="77"/>
      <c r="UQH2570" s="77"/>
      <c r="UQI2570" s="77"/>
      <c r="UQJ2570" s="77"/>
      <c r="UQK2570" s="77"/>
      <c r="UQL2570" s="77"/>
      <c r="UQM2570" s="77"/>
      <c r="UQN2570" s="77"/>
      <c r="UQO2570" s="77"/>
      <c r="UQP2570" s="77"/>
      <c r="UQQ2570" s="77"/>
      <c r="UQR2570" s="77"/>
      <c r="UQS2570" s="77"/>
      <c r="UQT2570" s="77"/>
      <c r="UQU2570" s="77"/>
      <c r="UQV2570" s="77"/>
      <c r="UQW2570" s="77"/>
      <c r="UQX2570" s="77"/>
      <c r="UQY2570" s="77"/>
      <c r="UQZ2570" s="77"/>
      <c r="URA2570" s="77"/>
      <c r="URB2570" s="77"/>
      <c r="URC2570" s="77"/>
      <c r="URD2570" s="77"/>
      <c r="URE2570" s="77"/>
      <c r="URF2570" s="77"/>
      <c r="URG2570" s="77"/>
      <c r="URH2570" s="77"/>
      <c r="URI2570" s="77"/>
      <c r="URJ2570" s="77"/>
      <c r="URK2570" s="77"/>
      <c r="URL2570" s="77"/>
      <c r="URM2570" s="77"/>
      <c r="URN2570" s="77"/>
      <c r="URO2570" s="77"/>
      <c r="URP2570" s="77"/>
      <c r="URQ2570" s="77"/>
      <c r="URR2570" s="77"/>
      <c r="URS2570" s="77"/>
      <c r="URT2570" s="77"/>
      <c r="URU2570" s="77"/>
      <c r="URV2570" s="77"/>
      <c r="URW2570" s="77"/>
      <c r="URX2570" s="77"/>
      <c r="URY2570" s="77"/>
      <c r="URZ2570" s="77"/>
      <c r="USA2570" s="77"/>
      <c r="USB2570" s="77"/>
      <c r="USC2570" s="77"/>
      <c r="USD2570" s="77"/>
      <c r="USE2570" s="77"/>
      <c r="USF2570" s="77"/>
      <c r="USG2570" s="77"/>
      <c r="USH2570" s="77"/>
      <c r="USI2570" s="77"/>
      <c r="USJ2570" s="77"/>
      <c r="USK2570" s="77"/>
      <c r="USL2570" s="77"/>
      <c r="USM2570" s="77"/>
      <c r="USN2570" s="77"/>
      <c r="USO2570" s="77"/>
      <c r="USP2570" s="77"/>
      <c r="USQ2570" s="77"/>
      <c r="USR2570" s="77"/>
      <c r="USS2570" s="77"/>
      <c r="UST2570" s="77"/>
      <c r="USU2570" s="77"/>
      <c r="USV2570" s="77"/>
      <c r="USW2570" s="77"/>
      <c r="USX2570" s="77"/>
      <c r="USY2570" s="77"/>
      <c r="USZ2570" s="77"/>
      <c r="UTA2570" s="77"/>
      <c r="UTB2570" s="77"/>
      <c r="UTC2570" s="77"/>
      <c r="UTD2570" s="77"/>
      <c r="UTE2570" s="77"/>
      <c r="UTF2570" s="77"/>
      <c r="UTG2570" s="77"/>
      <c r="UTH2570" s="77"/>
      <c r="UTI2570" s="77"/>
      <c r="UTJ2570" s="77"/>
      <c r="UTK2570" s="77"/>
      <c r="UTL2570" s="77"/>
      <c r="UTM2570" s="77"/>
      <c r="UTN2570" s="77"/>
      <c r="UTO2570" s="77"/>
      <c r="UTP2570" s="77"/>
      <c r="UTQ2570" s="77"/>
      <c r="UTR2570" s="77"/>
      <c r="UTS2570" s="77"/>
      <c r="UTT2570" s="77"/>
      <c r="UTU2570" s="77"/>
      <c r="UTV2570" s="77"/>
      <c r="UTW2570" s="77"/>
      <c r="UTX2570" s="77"/>
      <c r="UTY2570" s="77"/>
      <c r="UTZ2570" s="77"/>
      <c r="UUA2570" s="77"/>
      <c r="UUB2570" s="77"/>
      <c r="UUC2570" s="77"/>
      <c r="UUD2570" s="77"/>
      <c r="UUE2570" s="77"/>
      <c r="UUF2570" s="77"/>
      <c r="UUG2570" s="77"/>
      <c r="UUH2570" s="77"/>
      <c r="UUI2570" s="77"/>
      <c r="UUJ2570" s="77"/>
      <c r="UUK2570" s="77"/>
      <c r="UUL2570" s="77"/>
      <c r="UUM2570" s="77"/>
      <c r="UUN2570" s="77"/>
      <c r="UUO2570" s="77"/>
      <c r="UUP2570" s="77"/>
      <c r="UUQ2570" s="77"/>
      <c r="UUR2570" s="77"/>
      <c r="UUS2570" s="77"/>
      <c r="UUT2570" s="77"/>
      <c r="UUU2570" s="77"/>
      <c r="UUV2570" s="77"/>
      <c r="UUW2570" s="77"/>
      <c r="UUX2570" s="77"/>
      <c r="UUY2570" s="77"/>
      <c r="UUZ2570" s="77"/>
      <c r="UVA2570" s="77"/>
      <c r="UVB2570" s="77"/>
      <c r="UVC2570" s="77"/>
      <c r="UVD2570" s="77"/>
      <c r="UVE2570" s="77"/>
      <c r="UVF2570" s="77"/>
      <c r="UVG2570" s="77"/>
      <c r="UVH2570" s="77"/>
      <c r="UVI2570" s="77"/>
      <c r="UVJ2570" s="77"/>
      <c r="UVK2570" s="77"/>
      <c r="UVL2570" s="77"/>
      <c r="UVM2570" s="77"/>
      <c r="UVN2570" s="77"/>
      <c r="UVO2570" s="77"/>
      <c r="UVP2570" s="77"/>
      <c r="UVQ2570" s="77"/>
      <c r="UVR2570" s="77"/>
      <c r="UVS2570" s="77"/>
      <c r="UVT2570" s="77"/>
      <c r="UVU2570" s="77"/>
      <c r="UVV2570" s="77"/>
      <c r="UVW2570" s="77"/>
      <c r="UVX2570" s="77"/>
      <c r="UVY2570" s="77"/>
      <c r="UVZ2570" s="77"/>
      <c r="UWA2570" s="77"/>
      <c r="UWB2570" s="77"/>
      <c r="UWC2570" s="77"/>
      <c r="UWD2570" s="77"/>
      <c r="UWE2570" s="77"/>
      <c r="UWF2570" s="77"/>
      <c r="UWG2570" s="77"/>
      <c r="UWH2570" s="77"/>
      <c r="UWI2570" s="77"/>
      <c r="UWJ2570" s="77"/>
      <c r="UWK2570" s="77"/>
      <c r="UWL2570" s="77"/>
      <c r="UWM2570" s="77"/>
      <c r="UWN2570" s="77"/>
      <c r="UWO2570" s="77"/>
      <c r="UWP2570" s="77"/>
      <c r="UWQ2570" s="77"/>
      <c r="UWR2570" s="77"/>
      <c r="UWS2570" s="77"/>
      <c r="UWT2570" s="77"/>
      <c r="UWU2570" s="77"/>
      <c r="UWV2570" s="77"/>
      <c r="UWW2570" s="77"/>
      <c r="UWX2570" s="77"/>
      <c r="UWY2570" s="77"/>
      <c r="UWZ2570" s="77"/>
      <c r="UXA2570" s="77"/>
      <c r="UXB2570" s="77"/>
      <c r="UXC2570" s="77"/>
      <c r="UXD2570" s="77"/>
      <c r="UXE2570" s="77"/>
      <c r="UXF2570" s="77"/>
      <c r="UXG2570" s="77"/>
      <c r="UXH2570" s="77"/>
      <c r="UXI2570" s="77"/>
      <c r="UXJ2570" s="77"/>
      <c r="UXK2570" s="77"/>
      <c r="UXL2570" s="77"/>
      <c r="UXM2570" s="77"/>
      <c r="UXN2570" s="77"/>
      <c r="UXO2570" s="77"/>
      <c r="UXP2570" s="77"/>
      <c r="UXQ2570" s="77"/>
      <c r="UXR2570" s="77"/>
      <c r="UXS2570" s="77"/>
      <c r="UXT2570" s="77"/>
      <c r="UXU2570" s="77"/>
      <c r="UXV2570" s="77"/>
      <c r="UXW2570" s="77"/>
      <c r="UXX2570" s="77"/>
      <c r="UXY2570" s="77"/>
      <c r="UXZ2570" s="77"/>
      <c r="UYA2570" s="77"/>
      <c r="UYB2570" s="77"/>
      <c r="UYC2570" s="77"/>
      <c r="UYD2570" s="77"/>
      <c r="UYE2570" s="77"/>
      <c r="UYF2570" s="77"/>
      <c r="UYG2570" s="77"/>
      <c r="UYH2570" s="77"/>
      <c r="UYI2570" s="77"/>
      <c r="UYJ2570" s="77"/>
      <c r="UYK2570" s="77"/>
      <c r="UYL2570" s="77"/>
      <c r="UYM2570" s="77"/>
      <c r="UYN2570" s="77"/>
      <c r="UYO2570" s="77"/>
      <c r="UYP2570" s="77"/>
      <c r="UYQ2570" s="77"/>
      <c r="UYR2570" s="77"/>
      <c r="UYS2570" s="77"/>
      <c r="UYT2570" s="77"/>
      <c r="UYU2570" s="77"/>
      <c r="UYV2570" s="77"/>
      <c r="UYW2570" s="77"/>
      <c r="UYX2570" s="77"/>
      <c r="UYY2570" s="77"/>
      <c r="UYZ2570" s="77"/>
      <c r="UZA2570" s="77"/>
      <c r="UZB2570" s="77"/>
      <c r="UZC2570" s="77"/>
      <c r="UZD2570" s="77"/>
      <c r="UZE2570" s="77"/>
      <c r="UZF2570" s="77"/>
      <c r="UZG2570" s="77"/>
      <c r="UZH2570" s="77"/>
      <c r="UZI2570" s="77"/>
      <c r="UZJ2570" s="77"/>
      <c r="UZK2570" s="77"/>
      <c r="UZL2570" s="77"/>
      <c r="UZM2570" s="77"/>
      <c r="UZN2570" s="77"/>
      <c r="UZO2570" s="77"/>
      <c r="UZP2570" s="77"/>
      <c r="UZQ2570" s="77"/>
      <c r="UZR2570" s="77"/>
      <c r="UZS2570" s="77"/>
      <c r="UZT2570" s="77"/>
      <c r="UZU2570" s="77"/>
      <c r="UZV2570" s="77"/>
      <c r="UZW2570" s="77"/>
      <c r="UZX2570" s="77"/>
      <c r="UZY2570" s="77"/>
      <c r="UZZ2570" s="77"/>
      <c r="VAA2570" s="77"/>
      <c r="VAB2570" s="77"/>
      <c r="VAC2570" s="77"/>
      <c r="VAD2570" s="77"/>
      <c r="VAE2570" s="77"/>
      <c r="VAF2570" s="77"/>
      <c r="VAG2570" s="77"/>
      <c r="VAH2570" s="77"/>
      <c r="VAI2570" s="77"/>
      <c r="VAJ2570" s="77"/>
      <c r="VAK2570" s="77"/>
      <c r="VAL2570" s="77"/>
      <c r="VAM2570" s="77"/>
      <c r="VAN2570" s="77"/>
      <c r="VAO2570" s="77"/>
      <c r="VAP2570" s="77"/>
      <c r="VAQ2570" s="77"/>
      <c r="VAR2570" s="77"/>
      <c r="VAS2570" s="77"/>
      <c r="VAT2570" s="77"/>
      <c r="VAU2570" s="77"/>
      <c r="VAV2570" s="77"/>
      <c r="VAW2570" s="77"/>
      <c r="VAX2570" s="77"/>
      <c r="VAY2570" s="77"/>
      <c r="VAZ2570" s="77"/>
      <c r="VBA2570" s="77"/>
      <c r="VBB2570" s="77"/>
      <c r="VBC2570" s="77"/>
      <c r="VBD2570" s="77"/>
      <c r="VBE2570" s="77"/>
      <c r="VBF2570" s="77"/>
      <c r="VBG2570" s="77"/>
      <c r="VBH2570" s="77"/>
      <c r="VBI2570" s="77"/>
      <c r="VBJ2570" s="77"/>
      <c r="VBK2570" s="77"/>
      <c r="VBL2570" s="77"/>
      <c r="VBM2570" s="77"/>
      <c r="VBN2570" s="77"/>
      <c r="VBO2570" s="77"/>
      <c r="VBP2570" s="77"/>
      <c r="VBQ2570" s="77"/>
      <c r="VBR2570" s="77"/>
      <c r="VBS2570" s="77"/>
      <c r="VBT2570" s="77"/>
      <c r="VBU2570" s="77"/>
      <c r="VBV2570" s="77"/>
      <c r="VBW2570" s="77"/>
      <c r="VBX2570" s="77"/>
      <c r="VBY2570" s="77"/>
      <c r="VBZ2570" s="77"/>
      <c r="VCA2570" s="77"/>
      <c r="VCB2570" s="77"/>
      <c r="VCC2570" s="77"/>
      <c r="VCD2570" s="77"/>
      <c r="VCE2570" s="77"/>
      <c r="VCF2570" s="77"/>
      <c r="VCG2570" s="77"/>
      <c r="VCH2570" s="77"/>
      <c r="VCI2570" s="77"/>
      <c r="VCJ2570" s="77"/>
      <c r="VCK2570" s="77"/>
      <c r="VCL2570" s="77"/>
      <c r="VCM2570" s="77"/>
      <c r="VCN2570" s="77"/>
      <c r="VCO2570" s="77"/>
      <c r="VCP2570" s="77"/>
      <c r="VCQ2570" s="77"/>
      <c r="VCR2570" s="77"/>
      <c r="VCS2570" s="77"/>
      <c r="VCT2570" s="77"/>
      <c r="VCU2570" s="77"/>
      <c r="VCV2570" s="77"/>
      <c r="VCW2570" s="77"/>
      <c r="VCX2570" s="77"/>
      <c r="VCY2570" s="77"/>
      <c r="VCZ2570" s="77"/>
      <c r="VDA2570" s="77"/>
      <c r="VDB2570" s="77"/>
      <c r="VDC2570" s="77"/>
      <c r="VDD2570" s="77"/>
      <c r="VDE2570" s="77"/>
      <c r="VDF2570" s="77"/>
      <c r="VDG2570" s="77"/>
      <c r="VDH2570" s="77"/>
      <c r="VDI2570" s="77"/>
      <c r="VDJ2570" s="77"/>
      <c r="VDK2570" s="77"/>
      <c r="VDL2570" s="77"/>
      <c r="VDM2570" s="77"/>
      <c r="VDN2570" s="77"/>
      <c r="VDO2570" s="77"/>
      <c r="VDP2570" s="77"/>
      <c r="VDQ2570" s="77"/>
      <c r="VDR2570" s="77"/>
      <c r="VDS2570" s="77"/>
      <c r="VDT2570" s="77"/>
      <c r="VDU2570" s="77"/>
      <c r="VDV2570" s="77"/>
      <c r="VDW2570" s="77"/>
      <c r="VDX2570" s="77"/>
      <c r="VDY2570" s="77"/>
      <c r="VDZ2570" s="77"/>
      <c r="VEA2570" s="77"/>
      <c r="VEB2570" s="77"/>
      <c r="VEC2570" s="77"/>
      <c r="VED2570" s="77"/>
      <c r="VEE2570" s="77"/>
      <c r="VEF2570" s="77"/>
      <c r="VEG2570" s="77"/>
      <c r="VEH2570" s="77"/>
      <c r="VEI2570" s="77"/>
      <c r="VEJ2570" s="77"/>
      <c r="VEK2570" s="77"/>
      <c r="VEL2570" s="77"/>
      <c r="VEM2570" s="77"/>
      <c r="VEN2570" s="77"/>
      <c r="VEO2570" s="77"/>
      <c r="VEP2570" s="77"/>
      <c r="VEQ2570" s="77"/>
      <c r="VER2570" s="77"/>
      <c r="VES2570" s="77"/>
      <c r="VET2570" s="77"/>
      <c r="VEU2570" s="77"/>
      <c r="VEV2570" s="77"/>
      <c r="VEW2570" s="77"/>
      <c r="VEX2570" s="77"/>
      <c r="VEY2570" s="77"/>
      <c r="VEZ2570" s="77"/>
      <c r="VFA2570" s="77"/>
      <c r="VFB2570" s="77"/>
      <c r="VFC2570" s="77"/>
      <c r="VFD2570" s="77"/>
      <c r="VFE2570" s="77"/>
      <c r="VFF2570" s="77"/>
      <c r="VFG2570" s="77"/>
      <c r="VFH2570" s="77"/>
      <c r="VFI2570" s="77"/>
      <c r="VFJ2570" s="77"/>
      <c r="VFK2570" s="77"/>
      <c r="VFL2570" s="77"/>
      <c r="VFM2570" s="77"/>
      <c r="VFN2570" s="77"/>
      <c r="VFO2570" s="77"/>
      <c r="VFP2570" s="77"/>
      <c r="VFQ2570" s="77"/>
      <c r="VFR2570" s="77"/>
      <c r="VFS2570" s="77"/>
      <c r="VFT2570" s="77"/>
      <c r="VFU2570" s="77"/>
      <c r="VFV2570" s="77"/>
      <c r="VFW2570" s="77"/>
      <c r="VFX2570" s="77"/>
      <c r="VFY2570" s="77"/>
      <c r="VFZ2570" s="77"/>
      <c r="VGA2570" s="77"/>
      <c r="VGB2570" s="77"/>
      <c r="VGC2570" s="77"/>
      <c r="VGD2570" s="77"/>
      <c r="VGE2570" s="77"/>
      <c r="VGF2570" s="77"/>
      <c r="VGG2570" s="77"/>
      <c r="VGH2570" s="77"/>
      <c r="VGI2570" s="77"/>
      <c r="VGJ2570" s="77"/>
      <c r="VGK2570" s="77"/>
      <c r="VGL2570" s="77"/>
      <c r="VGM2570" s="77"/>
      <c r="VGN2570" s="77"/>
      <c r="VGO2570" s="77"/>
      <c r="VGP2570" s="77"/>
      <c r="VGQ2570" s="77"/>
      <c r="VGR2570" s="77"/>
      <c r="VGS2570" s="77"/>
      <c r="VGT2570" s="77"/>
      <c r="VGU2570" s="77"/>
      <c r="VGV2570" s="77"/>
      <c r="VGW2570" s="77"/>
      <c r="VGX2570" s="77"/>
      <c r="VGY2570" s="77"/>
      <c r="VGZ2570" s="77"/>
      <c r="VHA2570" s="77"/>
      <c r="VHB2570" s="77"/>
      <c r="VHC2570" s="77"/>
      <c r="VHD2570" s="77"/>
      <c r="VHE2570" s="77"/>
      <c r="VHF2570" s="77"/>
      <c r="VHG2570" s="77"/>
      <c r="VHH2570" s="77"/>
      <c r="VHI2570" s="77"/>
      <c r="VHJ2570" s="77"/>
      <c r="VHK2570" s="77"/>
      <c r="VHL2570" s="77"/>
      <c r="VHM2570" s="77"/>
      <c r="VHN2570" s="77"/>
      <c r="VHO2570" s="77"/>
      <c r="VHP2570" s="77"/>
      <c r="VHQ2570" s="77"/>
      <c r="VHR2570" s="77"/>
      <c r="VHS2570" s="77"/>
      <c r="VHT2570" s="77"/>
      <c r="VHU2570" s="77"/>
      <c r="VHV2570" s="77"/>
      <c r="VHW2570" s="77"/>
      <c r="VHX2570" s="77"/>
      <c r="VHY2570" s="77"/>
      <c r="VHZ2570" s="77"/>
      <c r="VIA2570" s="77"/>
      <c r="VIB2570" s="77"/>
      <c r="VIC2570" s="77"/>
      <c r="VID2570" s="77"/>
      <c r="VIE2570" s="77"/>
      <c r="VIF2570" s="77"/>
      <c r="VIG2570" s="77"/>
      <c r="VIH2570" s="77"/>
      <c r="VII2570" s="77"/>
      <c r="VIJ2570" s="77"/>
      <c r="VIK2570" s="77"/>
      <c r="VIL2570" s="77"/>
      <c r="VIM2570" s="77"/>
      <c r="VIN2570" s="77"/>
      <c r="VIO2570" s="77"/>
      <c r="VIP2570" s="77"/>
      <c r="VIQ2570" s="77"/>
      <c r="VIR2570" s="77"/>
      <c r="VIS2570" s="77"/>
      <c r="VIT2570" s="77"/>
      <c r="VIU2570" s="77"/>
      <c r="VIV2570" s="77"/>
      <c r="VIW2570" s="77"/>
      <c r="VIX2570" s="77"/>
      <c r="VIY2570" s="77"/>
      <c r="VIZ2570" s="77"/>
      <c r="VJA2570" s="77"/>
      <c r="VJB2570" s="77"/>
      <c r="VJC2570" s="77"/>
      <c r="VJD2570" s="77"/>
      <c r="VJE2570" s="77"/>
      <c r="VJF2570" s="77"/>
      <c r="VJG2570" s="77"/>
      <c r="VJH2570" s="77"/>
      <c r="VJI2570" s="77"/>
      <c r="VJJ2570" s="77"/>
      <c r="VJK2570" s="77"/>
      <c r="VJL2570" s="77"/>
      <c r="VJM2570" s="77"/>
      <c r="VJN2570" s="77"/>
      <c r="VJO2570" s="77"/>
      <c r="VJP2570" s="77"/>
      <c r="VJQ2570" s="77"/>
      <c r="VJR2570" s="77"/>
      <c r="VJS2570" s="77"/>
      <c r="VJT2570" s="77"/>
      <c r="VJU2570" s="77"/>
      <c r="VJV2570" s="77"/>
      <c r="VJW2570" s="77"/>
      <c r="VJX2570" s="77"/>
      <c r="VJY2570" s="77"/>
      <c r="VJZ2570" s="77"/>
      <c r="VKA2570" s="77"/>
      <c r="VKB2570" s="77"/>
      <c r="VKC2570" s="77"/>
      <c r="VKD2570" s="77"/>
      <c r="VKE2570" s="77"/>
      <c r="VKF2570" s="77"/>
      <c r="VKG2570" s="77"/>
      <c r="VKH2570" s="77"/>
      <c r="VKI2570" s="77"/>
      <c r="VKJ2570" s="77"/>
      <c r="VKK2570" s="77"/>
      <c r="VKL2570" s="77"/>
      <c r="VKM2570" s="77"/>
      <c r="VKN2570" s="77"/>
      <c r="VKO2570" s="77"/>
      <c r="VKP2570" s="77"/>
      <c r="VKQ2570" s="77"/>
      <c r="VKR2570" s="77"/>
      <c r="VKS2570" s="77"/>
      <c r="VKT2570" s="77"/>
      <c r="VKU2570" s="77"/>
      <c r="VKV2570" s="77"/>
      <c r="VKW2570" s="77"/>
      <c r="VKX2570" s="77"/>
      <c r="VKY2570" s="77"/>
      <c r="VKZ2570" s="77"/>
      <c r="VLA2570" s="77"/>
      <c r="VLB2570" s="77"/>
      <c r="VLC2570" s="77"/>
      <c r="VLD2570" s="77"/>
      <c r="VLE2570" s="77"/>
      <c r="VLF2570" s="77"/>
      <c r="VLG2570" s="77"/>
      <c r="VLH2570" s="77"/>
      <c r="VLI2570" s="77"/>
      <c r="VLJ2570" s="77"/>
      <c r="VLK2570" s="77"/>
      <c r="VLL2570" s="77"/>
      <c r="VLM2570" s="77"/>
      <c r="VLN2570" s="77"/>
      <c r="VLO2570" s="77"/>
      <c r="VLP2570" s="77"/>
      <c r="VLQ2570" s="77"/>
      <c r="VLR2570" s="77"/>
      <c r="VLS2570" s="77"/>
      <c r="VLT2570" s="77"/>
      <c r="VLU2570" s="77"/>
      <c r="VLV2570" s="77"/>
      <c r="VLW2570" s="77"/>
      <c r="VLX2570" s="77"/>
      <c r="VLY2570" s="77"/>
      <c r="VLZ2570" s="77"/>
      <c r="VMA2570" s="77"/>
      <c r="VMB2570" s="77"/>
      <c r="VMC2570" s="77"/>
      <c r="VMD2570" s="77"/>
      <c r="VME2570" s="77"/>
      <c r="VMF2570" s="77"/>
      <c r="VMG2570" s="77"/>
      <c r="VMH2570" s="77"/>
      <c r="VMI2570" s="77"/>
      <c r="VMJ2570" s="77"/>
      <c r="VMK2570" s="77"/>
      <c r="VML2570" s="77"/>
      <c r="VMM2570" s="77"/>
      <c r="VMN2570" s="77"/>
      <c r="VMO2570" s="77"/>
      <c r="VMP2570" s="77"/>
      <c r="VMQ2570" s="77"/>
      <c r="VMR2570" s="77"/>
      <c r="VMS2570" s="77"/>
      <c r="VMT2570" s="77"/>
      <c r="VMU2570" s="77"/>
      <c r="VMV2570" s="77"/>
      <c r="VMW2570" s="77"/>
      <c r="VMX2570" s="77"/>
      <c r="VMY2570" s="77"/>
      <c r="VMZ2570" s="77"/>
      <c r="VNA2570" s="77"/>
      <c r="VNB2570" s="77"/>
      <c r="VNC2570" s="77"/>
      <c r="VND2570" s="77"/>
      <c r="VNE2570" s="77"/>
      <c r="VNF2570" s="77"/>
      <c r="VNG2570" s="77"/>
      <c r="VNH2570" s="77"/>
      <c r="VNI2570" s="77"/>
      <c r="VNJ2570" s="77"/>
      <c r="VNK2570" s="77"/>
      <c r="VNL2570" s="77"/>
      <c r="VNM2570" s="77"/>
      <c r="VNN2570" s="77"/>
      <c r="VNO2570" s="77"/>
      <c r="VNP2570" s="77"/>
      <c r="VNQ2570" s="77"/>
      <c r="VNR2570" s="77"/>
      <c r="VNS2570" s="77"/>
      <c r="VNT2570" s="77"/>
      <c r="VNU2570" s="77"/>
      <c r="VNV2570" s="77"/>
      <c r="VNW2570" s="77"/>
      <c r="VNX2570" s="77"/>
      <c r="VNY2570" s="77"/>
      <c r="VNZ2570" s="77"/>
      <c r="VOA2570" s="77"/>
      <c r="VOB2570" s="77"/>
      <c r="VOC2570" s="77"/>
      <c r="VOD2570" s="77"/>
      <c r="VOE2570" s="77"/>
      <c r="VOF2570" s="77"/>
      <c r="VOG2570" s="77"/>
      <c r="VOH2570" s="77"/>
      <c r="VOI2570" s="77"/>
      <c r="VOJ2570" s="77"/>
      <c r="VOK2570" s="77"/>
      <c r="VOL2570" s="77"/>
      <c r="VOM2570" s="77"/>
      <c r="VON2570" s="77"/>
      <c r="VOO2570" s="77"/>
      <c r="VOP2570" s="77"/>
      <c r="VOQ2570" s="77"/>
      <c r="VOR2570" s="77"/>
      <c r="VOS2570" s="77"/>
      <c r="VOT2570" s="77"/>
      <c r="VOU2570" s="77"/>
      <c r="VOV2570" s="77"/>
      <c r="VOW2570" s="77"/>
      <c r="VOX2570" s="77"/>
      <c r="VOY2570" s="77"/>
      <c r="VOZ2570" s="77"/>
      <c r="VPA2570" s="77"/>
      <c r="VPB2570" s="77"/>
      <c r="VPC2570" s="77"/>
      <c r="VPD2570" s="77"/>
      <c r="VPE2570" s="77"/>
      <c r="VPF2570" s="77"/>
      <c r="VPG2570" s="77"/>
      <c r="VPH2570" s="77"/>
      <c r="VPI2570" s="77"/>
      <c r="VPJ2570" s="77"/>
      <c r="VPK2570" s="77"/>
      <c r="VPL2570" s="77"/>
      <c r="VPM2570" s="77"/>
      <c r="VPN2570" s="77"/>
      <c r="VPO2570" s="77"/>
      <c r="VPP2570" s="77"/>
      <c r="VPQ2570" s="77"/>
      <c r="VPR2570" s="77"/>
      <c r="VPS2570" s="77"/>
      <c r="VPT2570" s="77"/>
      <c r="VPU2570" s="77"/>
      <c r="VPV2570" s="77"/>
      <c r="VPW2570" s="77"/>
      <c r="VPX2570" s="77"/>
      <c r="VPY2570" s="77"/>
      <c r="VPZ2570" s="77"/>
      <c r="VQA2570" s="77"/>
      <c r="VQB2570" s="77"/>
      <c r="VQC2570" s="77"/>
      <c r="VQD2570" s="77"/>
      <c r="VQE2570" s="77"/>
      <c r="VQF2570" s="77"/>
      <c r="VQG2570" s="77"/>
      <c r="VQH2570" s="77"/>
      <c r="VQI2570" s="77"/>
      <c r="VQJ2570" s="77"/>
      <c r="VQK2570" s="77"/>
      <c r="VQL2570" s="77"/>
      <c r="VQM2570" s="77"/>
      <c r="VQN2570" s="77"/>
      <c r="VQO2570" s="77"/>
      <c r="VQP2570" s="77"/>
      <c r="VQQ2570" s="77"/>
      <c r="VQR2570" s="77"/>
      <c r="VQS2570" s="77"/>
      <c r="VQT2570" s="77"/>
      <c r="VQU2570" s="77"/>
      <c r="VQV2570" s="77"/>
      <c r="VQW2570" s="77"/>
      <c r="VQX2570" s="77"/>
      <c r="VQY2570" s="77"/>
      <c r="VQZ2570" s="77"/>
      <c r="VRA2570" s="77"/>
      <c r="VRB2570" s="77"/>
      <c r="VRC2570" s="77"/>
      <c r="VRD2570" s="77"/>
      <c r="VRE2570" s="77"/>
      <c r="VRF2570" s="77"/>
      <c r="VRG2570" s="77"/>
      <c r="VRH2570" s="77"/>
      <c r="VRI2570" s="77"/>
      <c r="VRJ2570" s="77"/>
      <c r="VRK2570" s="77"/>
      <c r="VRL2570" s="77"/>
      <c r="VRM2570" s="77"/>
      <c r="VRN2570" s="77"/>
      <c r="VRO2570" s="77"/>
      <c r="VRP2570" s="77"/>
      <c r="VRQ2570" s="77"/>
      <c r="VRR2570" s="77"/>
      <c r="VRS2570" s="77"/>
      <c r="VRT2570" s="77"/>
      <c r="VRU2570" s="77"/>
      <c r="VRV2570" s="77"/>
      <c r="VRW2570" s="77"/>
      <c r="VRX2570" s="77"/>
      <c r="VRY2570" s="77"/>
      <c r="VRZ2570" s="77"/>
      <c r="VSA2570" s="77"/>
      <c r="VSB2570" s="77"/>
      <c r="VSC2570" s="77"/>
      <c r="VSD2570" s="77"/>
      <c r="VSE2570" s="77"/>
      <c r="VSF2570" s="77"/>
      <c r="VSG2570" s="77"/>
      <c r="VSH2570" s="77"/>
      <c r="VSI2570" s="77"/>
      <c r="VSJ2570" s="77"/>
      <c r="VSK2570" s="77"/>
      <c r="VSL2570" s="77"/>
      <c r="VSM2570" s="77"/>
      <c r="VSN2570" s="77"/>
      <c r="VSO2570" s="77"/>
      <c r="VSP2570" s="77"/>
      <c r="VSQ2570" s="77"/>
      <c r="VSR2570" s="77"/>
      <c r="VSS2570" s="77"/>
      <c r="VST2570" s="77"/>
      <c r="VSU2570" s="77"/>
      <c r="VSV2570" s="77"/>
      <c r="VSW2570" s="77"/>
      <c r="VSX2570" s="77"/>
      <c r="VSY2570" s="77"/>
      <c r="VSZ2570" s="77"/>
      <c r="VTA2570" s="77"/>
      <c r="VTB2570" s="77"/>
      <c r="VTC2570" s="77"/>
      <c r="VTD2570" s="77"/>
      <c r="VTE2570" s="77"/>
      <c r="VTF2570" s="77"/>
      <c r="VTG2570" s="77"/>
      <c r="VTH2570" s="77"/>
      <c r="VTI2570" s="77"/>
      <c r="VTJ2570" s="77"/>
      <c r="VTK2570" s="77"/>
      <c r="VTL2570" s="77"/>
      <c r="VTM2570" s="77"/>
      <c r="VTN2570" s="77"/>
      <c r="VTO2570" s="77"/>
      <c r="VTP2570" s="77"/>
      <c r="VTQ2570" s="77"/>
      <c r="VTR2570" s="77"/>
      <c r="VTS2570" s="77"/>
      <c r="VTT2570" s="77"/>
      <c r="VTU2570" s="77"/>
      <c r="VTV2570" s="77"/>
      <c r="VTW2570" s="77"/>
      <c r="VTX2570" s="77"/>
      <c r="VTY2570" s="77"/>
      <c r="VTZ2570" s="77"/>
      <c r="VUA2570" s="77"/>
      <c r="VUB2570" s="77"/>
      <c r="VUC2570" s="77"/>
      <c r="VUD2570" s="77"/>
      <c r="VUE2570" s="77"/>
      <c r="VUF2570" s="77"/>
      <c r="VUG2570" s="77"/>
      <c r="VUH2570" s="77"/>
      <c r="VUI2570" s="77"/>
      <c r="VUJ2570" s="77"/>
      <c r="VUK2570" s="77"/>
      <c r="VUL2570" s="77"/>
      <c r="VUM2570" s="77"/>
      <c r="VUN2570" s="77"/>
      <c r="VUO2570" s="77"/>
      <c r="VUP2570" s="77"/>
      <c r="VUQ2570" s="77"/>
      <c r="VUR2570" s="77"/>
      <c r="VUS2570" s="77"/>
      <c r="VUT2570" s="77"/>
      <c r="VUU2570" s="77"/>
      <c r="VUV2570" s="77"/>
      <c r="VUW2570" s="77"/>
      <c r="VUX2570" s="77"/>
      <c r="VUY2570" s="77"/>
      <c r="VUZ2570" s="77"/>
      <c r="VVA2570" s="77"/>
      <c r="VVB2570" s="77"/>
      <c r="VVC2570" s="77"/>
      <c r="VVD2570" s="77"/>
      <c r="VVE2570" s="77"/>
      <c r="VVF2570" s="77"/>
      <c r="VVG2570" s="77"/>
      <c r="VVH2570" s="77"/>
      <c r="VVI2570" s="77"/>
      <c r="VVJ2570" s="77"/>
      <c r="VVK2570" s="77"/>
      <c r="VVL2570" s="77"/>
      <c r="VVM2570" s="77"/>
      <c r="VVN2570" s="77"/>
      <c r="VVO2570" s="77"/>
      <c r="VVP2570" s="77"/>
      <c r="VVQ2570" s="77"/>
      <c r="VVR2570" s="77"/>
      <c r="VVS2570" s="77"/>
      <c r="VVT2570" s="77"/>
      <c r="VVU2570" s="77"/>
      <c r="VVV2570" s="77"/>
      <c r="VVW2570" s="77"/>
      <c r="VVX2570" s="77"/>
      <c r="VVY2570" s="77"/>
      <c r="VVZ2570" s="77"/>
      <c r="VWA2570" s="77"/>
      <c r="VWB2570" s="77"/>
      <c r="VWC2570" s="77"/>
      <c r="VWD2570" s="77"/>
      <c r="VWE2570" s="77"/>
      <c r="VWF2570" s="77"/>
      <c r="VWG2570" s="77"/>
      <c r="VWH2570" s="77"/>
      <c r="VWI2570" s="77"/>
      <c r="VWJ2570" s="77"/>
      <c r="VWK2570" s="77"/>
      <c r="VWL2570" s="77"/>
      <c r="VWM2570" s="77"/>
      <c r="VWN2570" s="77"/>
      <c r="VWO2570" s="77"/>
      <c r="VWP2570" s="77"/>
      <c r="VWQ2570" s="77"/>
      <c r="VWR2570" s="77"/>
      <c r="VWS2570" s="77"/>
      <c r="VWT2570" s="77"/>
      <c r="VWU2570" s="77"/>
      <c r="VWV2570" s="77"/>
      <c r="VWW2570" s="77"/>
      <c r="VWX2570" s="77"/>
      <c r="VWY2570" s="77"/>
      <c r="VWZ2570" s="77"/>
      <c r="VXA2570" s="77"/>
      <c r="VXB2570" s="77"/>
      <c r="VXC2570" s="77"/>
      <c r="VXD2570" s="77"/>
      <c r="VXE2570" s="77"/>
      <c r="VXF2570" s="77"/>
      <c r="VXG2570" s="77"/>
      <c r="VXH2570" s="77"/>
      <c r="VXI2570" s="77"/>
      <c r="VXJ2570" s="77"/>
      <c r="VXK2570" s="77"/>
      <c r="VXL2570" s="77"/>
      <c r="VXM2570" s="77"/>
      <c r="VXN2570" s="77"/>
      <c r="VXO2570" s="77"/>
      <c r="VXP2570" s="77"/>
      <c r="VXQ2570" s="77"/>
      <c r="VXR2570" s="77"/>
      <c r="VXS2570" s="77"/>
      <c r="VXT2570" s="77"/>
      <c r="VXU2570" s="77"/>
      <c r="VXV2570" s="77"/>
      <c r="VXW2570" s="77"/>
      <c r="VXX2570" s="77"/>
      <c r="VXY2570" s="77"/>
      <c r="VXZ2570" s="77"/>
      <c r="VYA2570" s="77"/>
      <c r="VYB2570" s="77"/>
      <c r="VYC2570" s="77"/>
      <c r="VYD2570" s="77"/>
      <c r="VYE2570" s="77"/>
      <c r="VYF2570" s="77"/>
      <c r="VYG2570" s="77"/>
      <c r="VYH2570" s="77"/>
      <c r="VYI2570" s="77"/>
      <c r="VYJ2570" s="77"/>
      <c r="VYK2570" s="77"/>
      <c r="VYL2570" s="77"/>
      <c r="VYM2570" s="77"/>
      <c r="VYN2570" s="77"/>
      <c r="VYO2570" s="77"/>
      <c r="VYP2570" s="77"/>
      <c r="VYQ2570" s="77"/>
      <c r="VYR2570" s="77"/>
      <c r="VYS2570" s="77"/>
      <c r="VYT2570" s="77"/>
      <c r="VYU2570" s="77"/>
      <c r="VYV2570" s="77"/>
      <c r="VYW2570" s="77"/>
      <c r="VYX2570" s="77"/>
      <c r="VYY2570" s="77"/>
      <c r="VYZ2570" s="77"/>
      <c r="VZA2570" s="77"/>
      <c r="VZB2570" s="77"/>
      <c r="VZC2570" s="77"/>
      <c r="VZD2570" s="77"/>
      <c r="VZE2570" s="77"/>
      <c r="VZF2570" s="77"/>
      <c r="VZG2570" s="77"/>
      <c r="VZH2570" s="77"/>
      <c r="VZI2570" s="77"/>
      <c r="VZJ2570" s="77"/>
      <c r="VZK2570" s="77"/>
      <c r="VZL2570" s="77"/>
      <c r="VZM2570" s="77"/>
      <c r="VZN2570" s="77"/>
      <c r="VZO2570" s="77"/>
      <c r="VZP2570" s="77"/>
      <c r="VZQ2570" s="77"/>
      <c r="VZR2570" s="77"/>
      <c r="VZS2570" s="77"/>
      <c r="VZT2570" s="77"/>
      <c r="VZU2570" s="77"/>
      <c r="VZV2570" s="77"/>
      <c r="VZW2570" s="77"/>
      <c r="VZX2570" s="77"/>
      <c r="VZY2570" s="77"/>
      <c r="VZZ2570" s="77"/>
      <c r="WAA2570" s="77"/>
      <c r="WAB2570" s="77"/>
      <c r="WAC2570" s="77"/>
      <c r="WAD2570" s="77"/>
      <c r="WAE2570" s="77"/>
      <c r="WAF2570" s="77"/>
      <c r="WAG2570" s="77"/>
      <c r="WAH2570" s="77"/>
      <c r="WAI2570" s="77"/>
      <c r="WAJ2570" s="77"/>
      <c r="WAK2570" s="77"/>
      <c r="WAL2570" s="77"/>
      <c r="WAM2570" s="77"/>
      <c r="WAN2570" s="77"/>
      <c r="WAO2570" s="77"/>
      <c r="WAP2570" s="77"/>
      <c r="WAQ2570" s="77"/>
      <c r="WAR2570" s="77"/>
      <c r="WAS2570" s="77"/>
      <c r="WAT2570" s="77"/>
      <c r="WAU2570" s="77"/>
      <c r="WAV2570" s="77"/>
      <c r="WAW2570" s="77"/>
      <c r="WAX2570" s="77"/>
      <c r="WAY2570" s="77"/>
      <c r="WAZ2570" s="77"/>
      <c r="WBA2570" s="77"/>
      <c r="WBB2570" s="77"/>
      <c r="WBC2570" s="77"/>
      <c r="WBD2570" s="77"/>
      <c r="WBE2570" s="77"/>
      <c r="WBF2570" s="77"/>
      <c r="WBG2570" s="77"/>
      <c r="WBH2570" s="77"/>
      <c r="WBI2570" s="77"/>
      <c r="WBJ2570" s="77"/>
      <c r="WBK2570" s="77"/>
      <c r="WBL2570" s="77"/>
      <c r="WBM2570" s="77"/>
      <c r="WBN2570" s="77"/>
      <c r="WBO2570" s="77"/>
      <c r="WBP2570" s="77"/>
      <c r="WBQ2570" s="77"/>
      <c r="WBR2570" s="77"/>
      <c r="WBS2570" s="77"/>
      <c r="WBT2570" s="77"/>
      <c r="WBU2570" s="77"/>
      <c r="WBV2570" s="77"/>
      <c r="WBW2570" s="77"/>
      <c r="WBX2570" s="77"/>
      <c r="WBY2570" s="77"/>
      <c r="WBZ2570" s="77"/>
      <c r="WCA2570" s="77"/>
      <c r="WCB2570" s="77"/>
      <c r="WCC2570" s="77"/>
      <c r="WCD2570" s="77"/>
      <c r="WCE2570" s="77"/>
      <c r="WCF2570" s="77"/>
      <c r="WCG2570" s="77"/>
      <c r="WCH2570" s="77"/>
      <c r="WCI2570" s="77"/>
      <c r="WCJ2570" s="77"/>
      <c r="WCK2570" s="77"/>
      <c r="WCL2570" s="77"/>
      <c r="WCM2570" s="77"/>
      <c r="WCN2570" s="77"/>
      <c r="WCO2570" s="77"/>
      <c r="WCP2570" s="77"/>
      <c r="WCQ2570" s="77"/>
      <c r="WCR2570" s="77"/>
      <c r="WCS2570" s="77"/>
      <c r="WCT2570" s="77"/>
      <c r="WCU2570" s="77"/>
      <c r="WCV2570" s="77"/>
      <c r="WCW2570" s="77"/>
      <c r="WCX2570" s="77"/>
      <c r="WCY2570" s="77"/>
      <c r="WCZ2570" s="77"/>
      <c r="WDA2570" s="77"/>
      <c r="WDB2570" s="77"/>
      <c r="WDC2570" s="77"/>
      <c r="WDD2570" s="77"/>
      <c r="WDE2570" s="77"/>
      <c r="WDF2570" s="77"/>
      <c r="WDG2570" s="77"/>
      <c r="WDH2570" s="77"/>
      <c r="WDI2570" s="77"/>
      <c r="WDJ2570" s="77"/>
      <c r="WDK2570" s="77"/>
      <c r="WDL2570" s="77"/>
      <c r="WDM2570" s="77"/>
      <c r="WDN2570" s="77"/>
      <c r="WDO2570" s="77"/>
      <c r="WDP2570" s="77"/>
      <c r="WDQ2570" s="77"/>
      <c r="WDR2570" s="77"/>
      <c r="WDS2570" s="77"/>
      <c r="WDT2570" s="77"/>
      <c r="WDU2570" s="77"/>
      <c r="WDV2570" s="77"/>
      <c r="WDW2570" s="77"/>
      <c r="WDX2570" s="77"/>
      <c r="WDY2570" s="77"/>
      <c r="WDZ2570" s="77"/>
      <c r="WEA2570" s="77"/>
      <c r="WEB2570" s="77"/>
      <c r="WEC2570" s="77"/>
      <c r="WED2570" s="77"/>
      <c r="WEE2570" s="77"/>
      <c r="WEF2570" s="77"/>
      <c r="WEG2570" s="77"/>
      <c r="WEH2570" s="77"/>
      <c r="WEI2570" s="77"/>
      <c r="WEJ2570" s="77"/>
      <c r="WEK2570" s="77"/>
      <c r="WEL2570" s="77"/>
      <c r="WEM2570" s="77"/>
      <c r="WEN2570" s="77"/>
      <c r="WEO2570" s="77"/>
      <c r="WEP2570" s="77"/>
      <c r="WEQ2570" s="77"/>
      <c r="WER2570" s="77"/>
      <c r="WES2570" s="77"/>
      <c r="WET2570" s="77"/>
      <c r="WEU2570" s="77"/>
      <c r="WEV2570" s="77"/>
      <c r="WEW2570" s="77"/>
      <c r="WEX2570" s="77"/>
      <c r="WEY2570" s="77"/>
      <c r="WEZ2570" s="77"/>
      <c r="WFA2570" s="77"/>
      <c r="WFB2570" s="77"/>
      <c r="WFC2570" s="77"/>
      <c r="WFD2570" s="77"/>
      <c r="WFE2570" s="77"/>
      <c r="WFF2570" s="77"/>
      <c r="WFG2570" s="77"/>
      <c r="WFH2570" s="77"/>
      <c r="WFI2570" s="77"/>
      <c r="WFJ2570" s="77"/>
      <c r="WFK2570" s="77"/>
      <c r="WFL2570" s="77"/>
      <c r="WFM2570" s="77"/>
      <c r="WFN2570" s="77"/>
      <c r="WFO2570" s="77"/>
      <c r="WFP2570" s="77"/>
      <c r="WFQ2570" s="77"/>
      <c r="WFR2570" s="77"/>
      <c r="WFS2570" s="77"/>
      <c r="WFT2570" s="77"/>
      <c r="WFU2570" s="77"/>
      <c r="WFV2570" s="77"/>
      <c r="WFW2570" s="77"/>
      <c r="WFX2570" s="77"/>
      <c r="WFY2570" s="77"/>
      <c r="WFZ2570" s="77"/>
      <c r="WGA2570" s="77"/>
      <c r="WGB2570" s="77"/>
      <c r="WGC2570" s="77"/>
      <c r="WGD2570" s="77"/>
      <c r="WGE2570" s="77"/>
      <c r="WGF2570" s="77"/>
      <c r="WGG2570" s="77"/>
      <c r="WGH2570" s="77"/>
      <c r="WGI2570" s="77"/>
      <c r="WGJ2570" s="77"/>
      <c r="WGK2570" s="77"/>
      <c r="WGL2570" s="77"/>
      <c r="WGM2570" s="77"/>
      <c r="WGN2570" s="77"/>
      <c r="WGO2570" s="77"/>
      <c r="WGP2570" s="77"/>
      <c r="WGQ2570" s="77"/>
      <c r="WGR2570" s="77"/>
      <c r="WGS2570" s="77"/>
      <c r="WGT2570" s="77"/>
      <c r="WGU2570" s="77"/>
      <c r="WGV2570" s="77"/>
      <c r="WGW2570" s="77"/>
      <c r="WGX2570" s="77"/>
      <c r="WGY2570" s="77"/>
      <c r="WGZ2570" s="77"/>
      <c r="WHA2570" s="77"/>
      <c r="WHB2570" s="77"/>
      <c r="WHC2570" s="77"/>
      <c r="WHD2570" s="77"/>
      <c r="WHE2570" s="77"/>
      <c r="WHF2570" s="77"/>
      <c r="WHG2570" s="77"/>
      <c r="WHH2570" s="77"/>
      <c r="WHI2570" s="77"/>
      <c r="WHJ2570" s="77"/>
      <c r="WHK2570" s="77"/>
      <c r="WHL2570" s="77"/>
      <c r="WHM2570" s="77"/>
      <c r="WHN2570" s="77"/>
      <c r="WHO2570" s="77"/>
      <c r="WHP2570" s="77"/>
      <c r="WHQ2570" s="77"/>
      <c r="WHR2570" s="77"/>
      <c r="WHS2570" s="77"/>
      <c r="WHT2570" s="77"/>
      <c r="WHU2570" s="77"/>
      <c r="WHV2570" s="77"/>
      <c r="WHW2570" s="77"/>
      <c r="WHX2570" s="77"/>
      <c r="WHY2570" s="77"/>
      <c r="WHZ2570" s="77"/>
      <c r="WIA2570" s="77"/>
      <c r="WIB2570" s="77"/>
      <c r="WIC2570" s="77"/>
      <c r="WID2570" s="77"/>
      <c r="WIE2570" s="77"/>
      <c r="WIF2570" s="77"/>
      <c r="WIG2570" s="77"/>
      <c r="WIH2570" s="77"/>
      <c r="WII2570" s="77"/>
      <c r="WIJ2570" s="77"/>
      <c r="WIK2570" s="77"/>
      <c r="WIL2570" s="77"/>
      <c r="WIM2570" s="77"/>
      <c r="WIN2570" s="77"/>
      <c r="WIO2570" s="77"/>
      <c r="WIP2570" s="77"/>
      <c r="WIQ2570" s="77"/>
      <c r="WIR2570" s="77"/>
      <c r="WIS2570" s="77"/>
      <c r="WIT2570" s="77"/>
      <c r="WIU2570" s="77"/>
      <c r="WIV2570" s="77"/>
      <c r="WIW2570" s="77"/>
      <c r="WIX2570" s="77"/>
      <c r="WIY2570" s="77"/>
      <c r="WIZ2570" s="77"/>
      <c r="WJA2570" s="77"/>
      <c r="WJB2570" s="77"/>
      <c r="WJC2570" s="77"/>
      <c r="WJD2570" s="77"/>
      <c r="WJE2570" s="77"/>
      <c r="WJF2570" s="77"/>
      <c r="WJG2570" s="77"/>
      <c r="WJH2570" s="77"/>
      <c r="WJI2570" s="77"/>
      <c r="WJJ2570" s="77"/>
      <c r="WJK2570" s="77"/>
      <c r="WJL2570" s="77"/>
      <c r="WJM2570" s="77"/>
      <c r="WJN2570" s="77"/>
      <c r="WJO2570" s="77"/>
      <c r="WJP2570" s="77"/>
      <c r="WJQ2570" s="77"/>
      <c r="WJR2570" s="77"/>
      <c r="WJS2570" s="77"/>
      <c r="WJT2570" s="77"/>
      <c r="WJU2570" s="77"/>
      <c r="WJV2570" s="77"/>
      <c r="WJW2570" s="77"/>
      <c r="WJX2570" s="77"/>
      <c r="WJY2570" s="77"/>
      <c r="WJZ2570" s="77"/>
      <c r="WKA2570" s="77"/>
      <c r="WKB2570" s="77"/>
      <c r="WKC2570" s="77"/>
      <c r="WKD2570" s="77"/>
      <c r="WKE2570" s="77"/>
      <c r="WKF2570" s="77"/>
      <c r="WKG2570" s="77"/>
      <c r="WKH2570" s="77"/>
      <c r="WKI2570" s="77"/>
      <c r="WKJ2570" s="77"/>
      <c r="WKK2570" s="77"/>
      <c r="WKL2570" s="77"/>
      <c r="WKM2570" s="77"/>
      <c r="WKN2570" s="77"/>
      <c r="WKO2570" s="77"/>
      <c r="WKP2570" s="77"/>
      <c r="WKQ2570" s="77"/>
      <c r="WKR2570" s="77"/>
      <c r="WKS2570" s="77"/>
      <c r="WKT2570" s="77"/>
      <c r="WKU2570" s="77"/>
      <c r="WKV2570" s="77"/>
      <c r="WKW2570" s="77"/>
      <c r="WKX2570" s="77"/>
      <c r="WKY2570" s="77"/>
      <c r="WKZ2570" s="77"/>
      <c r="WLA2570" s="77"/>
      <c r="WLB2570" s="77"/>
      <c r="WLC2570" s="77"/>
      <c r="WLD2570" s="77"/>
      <c r="WLE2570" s="77"/>
      <c r="WLF2570" s="77"/>
      <c r="WLG2570" s="77"/>
      <c r="WLH2570" s="77"/>
      <c r="WLI2570" s="77"/>
      <c r="WLJ2570" s="77"/>
      <c r="WLK2570" s="77"/>
      <c r="WLL2570" s="77"/>
      <c r="WLM2570" s="77"/>
      <c r="WLN2570" s="77"/>
      <c r="WLO2570" s="77"/>
      <c r="WLP2570" s="77"/>
      <c r="WLQ2570" s="77"/>
      <c r="WLR2570" s="77"/>
      <c r="WLS2570" s="77"/>
      <c r="WLT2570" s="77"/>
      <c r="WLU2570" s="77"/>
      <c r="WLV2570" s="77"/>
      <c r="WLW2570" s="77"/>
      <c r="WLX2570" s="77"/>
      <c r="WLY2570" s="77"/>
      <c r="WLZ2570" s="77"/>
      <c r="WMA2570" s="77"/>
      <c r="WMB2570" s="77"/>
      <c r="WMC2570" s="77"/>
      <c r="WMD2570" s="77"/>
      <c r="WME2570" s="77"/>
      <c r="WMF2570" s="77"/>
      <c r="WMG2570" s="77"/>
      <c r="WMH2570" s="77"/>
      <c r="WMI2570" s="77"/>
      <c r="WMJ2570" s="77"/>
      <c r="WMK2570" s="77"/>
      <c r="WML2570" s="77"/>
      <c r="WMM2570" s="77"/>
      <c r="WMN2570" s="77"/>
      <c r="WMO2570" s="77"/>
      <c r="WMP2570" s="77"/>
      <c r="WMQ2570" s="77"/>
      <c r="WMR2570" s="77"/>
      <c r="WMS2570" s="77"/>
      <c r="WMT2570" s="77"/>
      <c r="WMU2570" s="77"/>
      <c r="WMV2570" s="77"/>
      <c r="WMW2570" s="77"/>
      <c r="WMX2570" s="77"/>
      <c r="WMY2570" s="77"/>
      <c r="WMZ2570" s="77"/>
      <c r="WNA2570" s="77"/>
      <c r="WNB2570" s="77"/>
      <c r="WNC2570" s="77"/>
      <c r="WND2570" s="77"/>
      <c r="WNE2570" s="77"/>
      <c r="WNF2570" s="77"/>
      <c r="WNG2570" s="77"/>
      <c r="WNH2570" s="77"/>
      <c r="WNI2570" s="77"/>
      <c r="WNJ2570" s="77"/>
      <c r="WNK2570" s="77"/>
      <c r="WNL2570" s="77"/>
      <c r="WNM2570" s="77"/>
      <c r="WNN2570" s="77"/>
      <c r="WNO2570" s="77"/>
      <c r="WNP2570" s="77"/>
      <c r="WNQ2570" s="77"/>
      <c r="WNR2570" s="77"/>
      <c r="WNS2570" s="77"/>
      <c r="WNT2570" s="77"/>
      <c r="WNU2570" s="77"/>
      <c r="WNV2570" s="77"/>
      <c r="WNW2570" s="77"/>
      <c r="WNX2570" s="77"/>
      <c r="WNY2570" s="77"/>
      <c r="WNZ2570" s="77"/>
      <c r="WOA2570" s="77"/>
      <c r="WOB2570" s="77"/>
      <c r="WOC2570" s="77"/>
      <c r="WOD2570" s="77"/>
      <c r="WOE2570" s="77"/>
      <c r="WOF2570" s="77"/>
      <c r="WOG2570" s="77"/>
      <c r="WOH2570" s="77"/>
      <c r="WOI2570" s="77"/>
      <c r="WOJ2570" s="77"/>
      <c r="WOK2570" s="77"/>
      <c r="WOL2570" s="77"/>
      <c r="WOM2570" s="77"/>
      <c r="WON2570" s="77"/>
      <c r="WOO2570" s="77"/>
      <c r="WOP2570" s="77"/>
      <c r="WOQ2570" s="77"/>
      <c r="WOR2570" s="77"/>
      <c r="WOS2570" s="77"/>
      <c r="WOT2570" s="77"/>
      <c r="WOU2570" s="77"/>
      <c r="WOV2570" s="77"/>
      <c r="WOW2570" s="77"/>
      <c r="WOX2570" s="77"/>
      <c r="WOY2570" s="77"/>
      <c r="WOZ2570" s="77"/>
      <c r="WPA2570" s="77"/>
      <c r="WPB2570" s="77"/>
      <c r="WPC2570" s="77"/>
      <c r="WPD2570" s="77"/>
      <c r="WPE2570" s="77"/>
      <c r="WPF2570" s="77"/>
      <c r="WPG2570" s="77"/>
      <c r="WPH2570" s="77"/>
      <c r="WPI2570" s="77"/>
      <c r="WPJ2570" s="77"/>
      <c r="WPK2570" s="77"/>
      <c r="WPL2570" s="77"/>
      <c r="WPM2570" s="77"/>
      <c r="WPN2570" s="77"/>
      <c r="WPO2570" s="77"/>
      <c r="WPP2570" s="77"/>
      <c r="WPQ2570" s="77"/>
      <c r="WPR2570" s="77"/>
      <c r="WPS2570" s="77"/>
      <c r="WPT2570" s="77"/>
      <c r="WPU2570" s="77"/>
      <c r="WPV2570" s="77"/>
      <c r="WPW2570" s="77"/>
      <c r="WPX2570" s="77"/>
      <c r="WPY2570" s="77"/>
      <c r="WPZ2570" s="77"/>
      <c r="WQA2570" s="77"/>
      <c r="WQB2570" s="77"/>
      <c r="WQC2570" s="77"/>
      <c r="WQD2570" s="77"/>
      <c r="WQE2570" s="77"/>
      <c r="WQF2570" s="77"/>
      <c r="WQG2570" s="77"/>
      <c r="WQH2570" s="77"/>
      <c r="WQI2570" s="77"/>
      <c r="WQJ2570" s="77"/>
      <c r="WQK2570" s="77"/>
      <c r="WQL2570" s="77"/>
      <c r="WQM2570" s="77"/>
      <c r="WQN2570" s="77"/>
      <c r="WQO2570" s="77"/>
      <c r="WQP2570" s="77"/>
      <c r="WQQ2570" s="77"/>
      <c r="WQR2570" s="77"/>
      <c r="WQS2570" s="77"/>
      <c r="WQT2570" s="77"/>
      <c r="WQU2570" s="77"/>
      <c r="WQV2570" s="77"/>
      <c r="WQW2570" s="77"/>
      <c r="WQX2570" s="77"/>
      <c r="WQY2570" s="77"/>
      <c r="WQZ2570" s="77"/>
      <c r="WRA2570" s="77"/>
      <c r="WRB2570" s="77"/>
      <c r="WRC2570" s="77"/>
      <c r="WRD2570" s="77"/>
      <c r="WRE2570" s="77"/>
      <c r="WRF2570" s="77"/>
      <c r="WRG2570" s="77"/>
      <c r="WRH2570" s="77"/>
      <c r="WRI2570" s="77"/>
      <c r="WRJ2570" s="77"/>
      <c r="WRK2570" s="77"/>
      <c r="WRL2570" s="77"/>
      <c r="WRM2570" s="77"/>
      <c r="WRN2570" s="77"/>
      <c r="WRO2570" s="77"/>
      <c r="WRP2570" s="77"/>
      <c r="WRQ2570" s="77"/>
      <c r="WRR2570" s="77"/>
      <c r="WRS2570" s="77"/>
      <c r="WRT2570" s="77"/>
      <c r="WRU2570" s="77"/>
      <c r="WRV2570" s="77"/>
      <c r="WRW2570" s="77"/>
      <c r="WRX2570" s="77"/>
      <c r="WRY2570" s="77"/>
      <c r="WRZ2570" s="77"/>
      <c r="WSA2570" s="77"/>
      <c r="WSB2570" s="77"/>
      <c r="WSC2570" s="77"/>
      <c r="WSD2570" s="77"/>
      <c r="WSE2570" s="77"/>
      <c r="WSF2570" s="77"/>
      <c r="WSG2570" s="77"/>
      <c r="WSH2570" s="77"/>
      <c r="WSI2570" s="77"/>
      <c r="WSJ2570" s="77"/>
      <c r="WSK2570" s="77"/>
      <c r="WSL2570" s="77"/>
      <c r="WSM2570" s="77"/>
      <c r="WSN2570" s="77"/>
      <c r="WSO2570" s="77"/>
      <c r="WSP2570" s="77"/>
      <c r="WSQ2570" s="77"/>
      <c r="WSR2570" s="77"/>
      <c r="WSS2570" s="77"/>
      <c r="WST2570" s="77"/>
      <c r="WSU2570" s="77"/>
      <c r="WSV2570" s="77"/>
      <c r="WSW2570" s="77"/>
      <c r="WSX2570" s="77"/>
      <c r="WSY2570" s="77"/>
      <c r="WSZ2570" s="77"/>
      <c r="WTA2570" s="77"/>
      <c r="WTB2570" s="77"/>
      <c r="WTC2570" s="77"/>
      <c r="WTD2570" s="77"/>
      <c r="WTE2570" s="77"/>
      <c r="WTF2570" s="77"/>
      <c r="WTG2570" s="77"/>
      <c r="WTH2570" s="77"/>
      <c r="WTI2570" s="77"/>
      <c r="WTJ2570" s="77"/>
      <c r="WTK2570" s="77"/>
      <c r="WTL2570" s="77"/>
      <c r="WTM2570" s="77"/>
      <c r="WTN2570" s="77"/>
      <c r="WTO2570" s="77"/>
      <c r="WTP2570" s="77"/>
      <c r="WTQ2570" s="77"/>
      <c r="WTR2570" s="77"/>
      <c r="WTS2570" s="77"/>
      <c r="WTT2570" s="77"/>
      <c r="WTU2570" s="77"/>
      <c r="WTV2570" s="77"/>
      <c r="WTW2570" s="77"/>
      <c r="WTX2570" s="77"/>
      <c r="WTY2570" s="77"/>
      <c r="WTZ2570" s="77"/>
      <c r="WUA2570" s="77"/>
      <c r="WUB2570" s="77"/>
      <c r="WUC2570" s="77"/>
      <c r="WUD2570" s="77"/>
      <c r="WUE2570" s="77"/>
      <c r="WUF2570" s="77"/>
      <c r="WUG2570" s="77"/>
      <c r="WUH2570" s="77"/>
      <c r="WUI2570" s="77"/>
      <c r="WUJ2570" s="77"/>
      <c r="WUK2570" s="77"/>
      <c r="WUL2570" s="77"/>
      <c r="WUM2570" s="77"/>
      <c r="WUN2570" s="77"/>
      <c r="WUO2570" s="77"/>
      <c r="WUP2570" s="77"/>
      <c r="WUQ2570" s="77"/>
      <c r="WUR2570" s="77"/>
      <c r="WUS2570" s="77"/>
      <c r="WUT2570" s="77"/>
      <c r="WUU2570" s="77"/>
      <c r="WUV2570" s="77"/>
      <c r="WUW2570" s="77"/>
      <c r="WUX2570" s="77"/>
      <c r="WUY2570" s="77"/>
      <c r="WUZ2570" s="77"/>
      <c r="WVA2570" s="77"/>
      <c r="WVB2570" s="77"/>
      <c r="WVC2570" s="77"/>
      <c r="WVD2570" s="77"/>
      <c r="WVE2570" s="77"/>
      <c r="WVF2570" s="77"/>
      <c r="WVG2570" s="77"/>
      <c r="WVH2570" s="77"/>
      <c r="WVI2570" s="77"/>
      <c r="WVJ2570" s="77"/>
      <c r="WVK2570" s="77"/>
      <c r="WVL2570" s="77"/>
      <c r="WVM2570" s="77"/>
      <c r="WVN2570" s="77"/>
      <c r="WVO2570" s="77"/>
      <c r="WVP2570" s="77"/>
      <c r="WVQ2570" s="77"/>
      <c r="WVR2570" s="77"/>
      <c r="WVS2570" s="77"/>
      <c r="WVT2570" s="77"/>
      <c r="WVU2570" s="77"/>
      <c r="WVV2570" s="77"/>
      <c r="WVW2570" s="77"/>
      <c r="WVX2570" s="77"/>
      <c r="WVY2570" s="77"/>
      <c r="WVZ2570" s="77"/>
      <c r="WWA2570" s="77"/>
      <c r="WWB2570" s="77"/>
      <c r="WWC2570" s="77"/>
      <c r="WWD2570" s="77"/>
      <c r="WWE2570" s="77"/>
      <c r="WWF2570" s="77"/>
      <c r="WWG2570" s="77"/>
      <c r="WWH2570" s="77"/>
      <c r="WWI2570" s="77"/>
      <c r="WWJ2570" s="77"/>
      <c r="WWK2570" s="77"/>
      <c r="WWL2570" s="77"/>
      <c r="WWM2570" s="77"/>
      <c r="WWN2570" s="77"/>
      <c r="WWO2570" s="77"/>
      <c r="WWP2570" s="77"/>
      <c r="WWQ2570" s="77"/>
      <c r="WWR2570" s="77"/>
      <c r="WWS2570" s="77"/>
      <c r="WWT2570" s="77"/>
      <c r="WWU2570" s="77"/>
      <c r="WWV2570" s="77"/>
      <c r="WWW2570" s="77"/>
      <c r="WWX2570" s="77"/>
      <c r="WWY2570" s="77"/>
      <c r="WWZ2570" s="77"/>
      <c r="WXA2570" s="77"/>
      <c r="WXB2570" s="77"/>
      <c r="WXC2570" s="77"/>
      <c r="WXD2570" s="77"/>
      <c r="WXE2570" s="77"/>
      <c r="WXF2570" s="77"/>
      <c r="WXG2570" s="77"/>
      <c r="WXH2570" s="77"/>
      <c r="WXI2570" s="77"/>
      <c r="WXJ2570" s="77"/>
      <c r="WXK2570" s="77"/>
      <c r="WXL2570" s="77"/>
      <c r="WXM2570" s="77"/>
      <c r="WXN2570" s="77"/>
      <c r="WXO2570" s="77"/>
      <c r="WXP2570" s="77"/>
      <c r="WXQ2570" s="77"/>
      <c r="WXR2570" s="77"/>
      <c r="WXS2570" s="77"/>
      <c r="WXT2570" s="77"/>
      <c r="WXU2570" s="77"/>
      <c r="WXV2570" s="77"/>
      <c r="WXW2570" s="77"/>
      <c r="WXX2570" s="77"/>
      <c r="WXY2570" s="77"/>
      <c r="WXZ2570" s="77"/>
      <c r="WYA2570" s="77"/>
      <c r="WYB2570" s="77"/>
      <c r="WYC2570" s="77"/>
      <c r="WYD2570" s="77"/>
      <c r="WYE2570" s="77"/>
      <c r="WYF2570" s="77"/>
      <c r="WYG2570" s="77"/>
      <c r="WYH2570" s="77"/>
      <c r="WYI2570" s="77"/>
      <c r="WYJ2570" s="77"/>
      <c r="WYK2570" s="77"/>
      <c r="WYL2570" s="77"/>
      <c r="WYM2570" s="77"/>
      <c r="WYN2570" s="77"/>
      <c r="WYO2570" s="77"/>
      <c r="WYP2570" s="77"/>
      <c r="WYQ2570" s="77"/>
      <c r="WYR2570" s="77"/>
      <c r="WYS2570" s="77"/>
      <c r="WYT2570" s="77"/>
      <c r="WYU2570" s="77"/>
      <c r="WYV2570" s="77"/>
      <c r="WYW2570" s="77"/>
      <c r="WYX2570" s="77"/>
      <c r="WYY2570" s="77"/>
      <c r="WYZ2570" s="77"/>
      <c r="WZA2570" s="77"/>
      <c r="WZB2570" s="77"/>
      <c r="WZC2570" s="77"/>
      <c r="WZD2570" s="77"/>
      <c r="WZE2570" s="77"/>
      <c r="WZF2570" s="77"/>
      <c r="WZG2570" s="77"/>
      <c r="WZH2570" s="77"/>
      <c r="WZI2570" s="77"/>
      <c r="WZJ2570" s="77"/>
      <c r="WZK2570" s="77"/>
      <c r="WZL2570" s="77"/>
      <c r="WZM2570" s="77"/>
      <c r="WZN2570" s="77"/>
      <c r="WZO2570" s="77"/>
      <c r="WZP2570" s="77"/>
      <c r="WZQ2570" s="77"/>
      <c r="WZR2570" s="77"/>
      <c r="WZS2570" s="77"/>
      <c r="WZT2570" s="77"/>
      <c r="WZU2570" s="77"/>
      <c r="WZV2570" s="77"/>
      <c r="WZW2570" s="77"/>
      <c r="WZX2570" s="77"/>
      <c r="WZY2570" s="77"/>
      <c r="WZZ2570" s="77"/>
      <c r="XAA2570" s="77"/>
      <c r="XAB2570" s="77"/>
      <c r="XAC2570" s="77"/>
      <c r="XAD2570" s="77"/>
      <c r="XAE2570" s="77"/>
      <c r="XAF2570" s="77"/>
      <c r="XAG2570" s="77"/>
      <c r="XAH2570" s="77"/>
      <c r="XAI2570" s="77"/>
      <c r="XAJ2570" s="77"/>
      <c r="XAK2570" s="77"/>
      <c r="XAL2570" s="77"/>
      <c r="XAM2570" s="77"/>
      <c r="XAN2570" s="77"/>
      <c r="XAO2570" s="77"/>
      <c r="XAP2570" s="77"/>
      <c r="XAQ2570" s="77"/>
      <c r="XAR2570" s="77"/>
      <c r="XAS2570" s="77"/>
      <c r="XAT2570" s="77"/>
      <c r="XAU2570" s="77"/>
      <c r="XAV2570" s="77"/>
      <c r="XAW2570" s="77"/>
      <c r="XAX2570" s="77"/>
      <c r="XAY2570" s="77"/>
      <c r="XAZ2570" s="77"/>
      <c r="XBA2570" s="77"/>
      <c r="XBB2570" s="77"/>
      <c r="XBC2570" s="77"/>
      <c r="XBD2570" s="77"/>
      <c r="XBE2570" s="77"/>
      <c r="XBF2570" s="77"/>
      <c r="XBG2570" s="77"/>
      <c r="XBH2570" s="77"/>
      <c r="XBI2570" s="77"/>
      <c r="XBJ2570" s="77"/>
      <c r="XBK2570" s="77"/>
      <c r="XBL2570" s="77"/>
      <c r="XBM2570" s="77"/>
      <c r="XBN2570" s="77"/>
      <c r="XBO2570" s="77"/>
      <c r="XBP2570" s="77"/>
      <c r="XBQ2570" s="77"/>
      <c r="XBR2570" s="77"/>
      <c r="XBS2570" s="77"/>
      <c r="XBT2570" s="77"/>
      <c r="XBU2570" s="77"/>
      <c r="XBV2570" s="77"/>
      <c r="XBW2570" s="77"/>
      <c r="XBX2570" s="77"/>
      <c r="XBY2570" s="77"/>
      <c r="XBZ2570" s="77"/>
      <c r="XCA2570" s="77"/>
      <c r="XCB2570" s="77"/>
      <c r="XCC2570" s="77"/>
      <c r="XCD2570" s="77"/>
      <c r="XCE2570" s="77"/>
      <c r="XCF2570" s="77"/>
      <c r="XCG2570" s="77"/>
      <c r="XCH2570" s="77"/>
      <c r="XCI2570" s="77"/>
      <c r="XCJ2570" s="77"/>
      <c r="XCK2570" s="77"/>
      <c r="XCL2570" s="77"/>
      <c r="XCM2570" s="77"/>
      <c r="XCN2570" s="77"/>
      <c r="XCO2570" s="77"/>
      <c r="XCP2570" s="77"/>
      <c r="XCQ2570" s="77"/>
      <c r="XCR2570" s="77"/>
      <c r="XCS2570" s="77"/>
      <c r="XCT2570" s="77"/>
      <c r="XCU2570" s="77"/>
      <c r="XCV2570" s="77"/>
      <c r="XCW2570" s="77"/>
      <c r="XCX2570" s="77"/>
      <c r="XCY2570" s="77"/>
      <c r="XCZ2570" s="77"/>
      <c r="XDA2570" s="77"/>
      <c r="XDB2570" s="77"/>
      <c r="XDC2570" s="77"/>
      <c r="XDD2570" s="77"/>
      <c r="XDE2570" s="77"/>
      <c r="XDF2570" s="77"/>
      <c r="XDG2570" s="77"/>
      <c r="XDH2570" s="77"/>
      <c r="XDI2570" s="77"/>
      <c r="XDJ2570" s="77"/>
      <c r="XDK2570" s="77"/>
      <c r="XDL2570" s="77"/>
      <c r="XDM2570" s="77"/>
      <c r="XDN2570" s="77"/>
      <c r="XDO2570" s="77"/>
      <c r="XDP2570" s="77"/>
      <c r="XDQ2570" s="77"/>
      <c r="XDR2570" s="77"/>
      <c r="XDS2570" s="77"/>
      <c r="XDT2570" s="77"/>
      <c r="XDU2570" s="77"/>
      <c r="XDV2570" s="77"/>
      <c r="XDW2570" s="77"/>
      <c r="XDX2570" s="77"/>
      <c r="XDY2570" s="77"/>
      <c r="XDZ2570" s="77"/>
      <c r="XEA2570" s="77"/>
      <c r="XEB2570" s="77"/>
      <c r="XEC2570" s="77"/>
      <c r="XED2570" s="77"/>
      <c r="XEE2570" s="77"/>
      <c r="XEF2570" s="77"/>
      <c r="XEG2570" s="77"/>
      <c r="XEH2570" s="77"/>
      <c r="XEI2570" s="77"/>
      <c r="XEJ2570" s="77"/>
      <c r="XEK2570" s="77"/>
      <c r="XEL2570" s="77"/>
      <c r="XEM2570" s="77"/>
      <c r="XEN2570" s="77"/>
      <c r="XEO2570" s="77"/>
      <c r="XEP2570" s="77"/>
      <c r="XEQ2570" s="77"/>
      <c r="XER2570" s="77"/>
      <c r="XES2570" s="77"/>
      <c r="XET2570" s="77"/>
      <c r="XEU2570" s="77"/>
      <c r="XEV2570" s="77"/>
      <c r="XEW2570" s="77"/>
      <c r="XEX2570" s="77"/>
      <c r="XEY2570" s="77"/>
      <c r="XEZ2570" s="77"/>
      <c r="XFA2570" s="77"/>
      <c r="XFB2570" s="77"/>
      <c r="XFC2570" s="77"/>
    </row>
    <row r="2571" spans="1:16383" ht="15" customHeight="1">
      <c r="A2571" s="51">
        <v>2021</v>
      </c>
      <c r="B2571" s="52">
        <v>44197</v>
      </c>
      <c r="C2571" s="52">
        <v>44286</v>
      </c>
      <c r="D2571" s="53" t="s">
        <v>96</v>
      </c>
      <c r="E2571" s="53">
        <v>290</v>
      </c>
      <c r="F2571" s="53" t="s">
        <v>251</v>
      </c>
      <c r="G2571" s="53" t="s">
        <v>251</v>
      </c>
      <c r="H2571" s="53" t="s">
        <v>293</v>
      </c>
      <c r="I2571" s="53" t="s">
        <v>2817</v>
      </c>
      <c r="J2571" s="53" t="s">
        <v>2818</v>
      </c>
      <c r="K2571" s="53" t="s">
        <v>306</v>
      </c>
      <c r="L2571" s="53" t="s">
        <v>101</v>
      </c>
      <c r="M2571" s="53" t="s">
        <v>2780</v>
      </c>
      <c r="N2571" s="53" t="s">
        <v>103</v>
      </c>
      <c r="O2571" s="53">
        <v>0</v>
      </c>
      <c r="P2571" s="54">
        <v>0</v>
      </c>
      <c r="Q2571" s="53" t="s">
        <v>121</v>
      </c>
      <c r="R2571" s="53" t="s">
        <v>122</v>
      </c>
      <c r="S2571" s="53" t="s">
        <v>122</v>
      </c>
      <c r="T2571" s="53" t="s">
        <v>121</v>
      </c>
      <c r="U2571" s="53" t="s">
        <v>122</v>
      </c>
      <c r="V2571" s="53" t="s">
        <v>122</v>
      </c>
      <c r="W2571" s="53" t="s">
        <v>296</v>
      </c>
      <c r="X2571" s="55">
        <f t="shared" si="299"/>
        <v>44197</v>
      </c>
      <c r="Y2571" s="55">
        <v>44286</v>
      </c>
      <c r="Z2571" s="53">
        <f t="shared" si="297"/>
        <v>2556</v>
      </c>
      <c r="AA2571" s="54">
        <v>547.52</v>
      </c>
      <c r="AB2571" s="54">
        <v>0</v>
      </c>
      <c r="AC2571" s="52"/>
      <c r="AD2571" s="56" t="s">
        <v>400</v>
      </c>
      <c r="AE2571" s="53">
        <f t="shared" si="298"/>
        <v>2564</v>
      </c>
      <c r="AF2571" s="57" t="s">
        <v>2965</v>
      </c>
      <c r="AG2571" s="58" t="s">
        <v>173</v>
      </c>
      <c r="AH2571" s="52">
        <f t="shared" si="301"/>
        <v>44286</v>
      </c>
      <c r="AI2571" s="52">
        <f t="shared" si="300"/>
        <v>44286</v>
      </c>
      <c r="AJ2571" s="53" t="s">
        <v>402</v>
      </c>
      <c r="AK2571" s="77"/>
      <c r="AL2571" s="77"/>
      <c r="AM2571" s="77"/>
      <c r="AN2571" s="77"/>
      <c r="AO2571" s="77"/>
      <c r="AP2571" s="77"/>
      <c r="AQ2571" s="77"/>
      <c r="AR2571" s="77"/>
      <c r="AS2571" s="77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77"/>
      <c r="BE2571" s="77"/>
      <c r="BF2571" s="77"/>
      <c r="BG2571" s="77"/>
      <c r="BH2571" s="77"/>
      <c r="BI2571" s="77"/>
      <c r="BJ2571" s="77"/>
      <c r="BK2571" s="77"/>
      <c r="BL2571" s="77"/>
      <c r="BM2571" s="77"/>
      <c r="BN2571" s="77"/>
      <c r="BO2571" s="77"/>
      <c r="BP2571" s="77"/>
      <c r="BQ2571" s="77"/>
      <c r="BR2571" s="77"/>
      <c r="BS2571" s="77"/>
      <c r="BT2571" s="77"/>
      <c r="BU2571" s="77"/>
      <c r="BV2571" s="77"/>
      <c r="BW2571" s="77"/>
      <c r="BX2571" s="77"/>
      <c r="BY2571" s="77"/>
      <c r="BZ2571" s="77"/>
      <c r="CA2571" s="77"/>
      <c r="CB2571" s="77"/>
      <c r="CC2571" s="77"/>
      <c r="CD2571" s="77"/>
      <c r="CE2571" s="77"/>
      <c r="CF2571" s="77"/>
      <c r="CG2571" s="77"/>
      <c r="CH2571" s="77"/>
      <c r="CI2571" s="77"/>
      <c r="CJ2571" s="77"/>
      <c r="CK2571" s="77"/>
      <c r="CL2571" s="77"/>
      <c r="CM2571" s="77"/>
      <c r="CN2571" s="77"/>
      <c r="CO2571" s="77"/>
      <c r="CP2571" s="77"/>
      <c r="CQ2571" s="77"/>
      <c r="CR2571" s="77"/>
      <c r="CS2571" s="77"/>
      <c r="CT2571" s="77"/>
      <c r="CU2571" s="77"/>
      <c r="CV2571" s="77"/>
      <c r="CW2571" s="77"/>
      <c r="CX2571" s="77"/>
      <c r="CY2571" s="77"/>
      <c r="CZ2571" s="77"/>
      <c r="DA2571" s="77"/>
      <c r="DB2571" s="77"/>
      <c r="DC2571" s="77"/>
      <c r="DD2571" s="77"/>
      <c r="DE2571" s="77"/>
      <c r="DF2571" s="77"/>
      <c r="DG2571" s="77"/>
      <c r="DH2571" s="77"/>
      <c r="DI2571" s="77"/>
      <c r="DJ2571" s="77"/>
      <c r="DK2571" s="77"/>
      <c r="DL2571" s="77"/>
      <c r="DM2571" s="77"/>
      <c r="DN2571" s="77"/>
      <c r="DO2571" s="77"/>
      <c r="DP2571" s="77"/>
      <c r="DQ2571" s="77"/>
      <c r="DR2571" s="77"/>
      <c r="DS2571" s="77"/>
      <c r="DT2571" s="77"/>
      <c r="DU2571" s="77"/>
      <c r="DV2571" s="77"/>
      <c r="DW2571" s="77"/>
      <c r="DX2571" s="77"/>
      <c r="DY2571" s="77"/>
      <c r="DZ2571" s="77"/>
      <c r="EA2571" s="77"/>
      <c r="EB2571" s="77"/>
      <c r="EC2571" s="77"/>
      <c r="ED2571" s="77"/>
      <c r="EE2571" s="77"/>
      <c r="EF2571" s="77"/>
      <c r="EG2571" s="77"/>
      <c r="EH2571" s="77"/>
      <c r="EI2571" s="77"/>
      <c r="EJ2571" s="77"/>
      <c r="EK2571" s="77"/>
      <c r="EL2571" s="77"/>
      <c r="EM2571" s="77"/>
      <c r="EN2571" s="77"/>
      <c r="EO2571" s="77"/>
      <c r="EP2571" s="77"/>
      <c r="EQ2571" s="77"/>
      <c r="ER2571" s="77"/>
      <c r="ES2571" s="77"/>
      <c r="ET2571" s="77"/>
      <c r="EU2571" s="77"/>
      <c r="EV2571" s="77"/>
      <c r="EW2571" s="77"/>
      <c r="EX2571" s="77"/>
      <c r="EY2571" s="77"/>
      <c r="EZ2571" s="77"/>
      <c r="FA2571" s="77"/>
      <c r="FB2571" s="77"/>
      <c r="FC2571" s="77"/>
      <c r="FD2571" s="77"/>
      <c r="FE2571" s="77"/>
      <c r="FF2571" s="77"/>
      <c r="FG2571" s="77"/>
      <c r="FH2571" s="77"/>
      <c r="FI2571" s="77"/>
      <c r="FJ2571" s="77"/>
      <c r="FK2571" s="77"/>
      <c r="FL2571" s="77"/>
      <c r="FM2571" s="77"/>
      <c r="FN2571" s="77"/>
      <c r="FO2571" s="77"/>
      <c r="FP2571" s="77"/>
      <c r="FQ2571" s="77"/>
      <c r="FR2571" s="77"/>
      <c r="FS2571" s="77"/>
      <c r="FT2571" s="77"/>
      <c r="FU2571" s="77"/>
      <c r="FV2571" s="77"/>
      <c r="FW2571" s="77"/>
      <c r="FX2571" s="77"/>
      <c r="FY2571" s="77"/>
      <c r="FZ2571" s="77"/>
      <c r="GA2571" s="77"/>
      <c r="GB2571" s="77"/>
      <c r="GC2571" s="77"/>
      <c r="GD2571" s="77"/>
      <c r="GE2571" s="77"/>
      <c r="GF2571" s="77"/>
      <c r="GG2571" s="77"/>
      <c r="GH2571" s="77"/>
      <c r="GI2571" s="77"/>
      <c r="GJ2571" s="77"/>
      <c r="GK2571" s="77"/>
      <c r="GL2571" s="77"/>
      <c r="GM2571" s="77"/>
      <c r="GN2571" s="77"/>
      <c r="GO2571" s="77"/>
      <c r="GP2571" s="77"/>
      <c r="GQ2571" s="77"/>
      <c r="GR2571" s="77"/>
      <c r="GS2571" s="77"/>
      <c r="GT2571" s="77"/>
      <c r="GU2571" s="77"/>
      <c r="GV2571" s="77"/>
      <c r="GW2571" s="77"/>
      <c r="GX2571" s="77"/>
      <c r="GY2571" s="77"/>
      <c r="GZ2571" s="77"/>
      <c r="HA2571" s="77"/>
      <c r="HB2571" s="77"/>
      <c r="HC2571" s="77"/>
      <c r="HD2571" s="77"/>
      <c r="HE2571" s="77"/>
      <c r="HF2571" s="77"/>
      <c r="HG2571" s="77"/>
      <c r="HH2571" s="77"/>
      <c r="HI2571" s="77"/>
      <c r="HJ2571" s="77"/>
      <c r="HK2571" s="77"/>
      <c r="HL2571" s="77"/>
      <c r="HM2571" s="77"/>
      <c r="HN2571" s="77"/>
      <c r="HO2571" s="77"/>
      <c r="HP2571" s="77"/>
      <c r="HQ2571" s="77"/>
      <c r="HR2571" s="77"/>
      <c r="HS2571" s="77"/>
      <c r="HT2571" s="77"/>
      <c r="HU2571" s="77"/>
      <c r="HV2571" s="77"/>
      <c r="HW2571" s="77"/>
      <c r="HX2571" s="77"/>
      <c r="HY2571" s="77"/>
      <c r="HZ2571" s="77"/>
      <c r="IA2571" s="77"/>
      <c r="IB2571" s="77"/>
      <c r="IC2571" s="77"/>
      <c r="ID2571" s="77"/>
      <c r="IE2571" s="77"/>
      <c r="IF2571" s="77"/>
      <c r="IG2571" s="77"/>
      <c r="IH2571" s="77"/>
      <c r="II2571" s="77"/>
      <c r="IJ2571" s="77"/>
      <c r="IK2571" s="77"/>
      <c r="IL2571" s="77"/>
      <c r="IM2571" s="77"/>
      <c r="IN2571" s="77"/>
      <c r="IO2571" s="77"/>
      <c r="IP2571" s="77"/>
      <c r="IQ2571" s="77"/>
      <c r="IR2571" s="77"/>
      <c r="IS2571" s="77"/>
      <c r="IT2571" s="77"/>
      <c r="IU2571" s="77"/>
      <c r="IV2571" s="77"/>
      <c r="IW2571" s="77"/>
      <c r="IX2571" s="77"/>
      <c r="IY2571" s="77"/>
      <c r="IZ2571" s="77"/>
      <c r="JA2571" s="77"/>
      <c r="JB2571" s="77"/>
      <c r="JC2571" s="77"/>
      <c r="JD2571" s="77"/>
      <c r="JE2571" s="77"/>
      <c r="JF2571" s="77"/>
      <c r="JG2571" s="77"/>
      <c r="JH2571" s="77"/>
      <c r="JI2571" s="77"/>
      <c r="JJ2571" s="77"/>
      <c r="JK2571" s="77"/>
      <c r="JL2571" s="77"/>
      <c r="JM2571" s="77"/>
      <c r="JN2571" s="77"/>
      <c r="JO2571" s="77"/>
      <c r="JP2571" s="77"/>
      <c r="JQ2571" s="77"/>
      <c r="JR2571" s="77"/>
      <c r="JS2571" s="77"/>
      <c r="JT2571" s="77"/>
      <c r="JU2571" s="77"/>
      <c r="JV2571" s="77"/>
      <c r="JW2571" s="77"/>
      <c r="JX2571" s="77"/>
      <c r="JY2571" s="77"/>
      <c r="JZ2571" s="77"/>
      <c r="KA2571" s="77"/>
      <c r="KB2571" s="77"/>
      <c r="KC2571" s="77"/>
      <c r="KD2571" s="77"/>
      <c r="KE2571" s="77"/>
      <c r="KF2571" s="77"/>
      <c r="KG2571" s="77"/>
      <c r="KH2571" s="77"/>
      <c r="KI2571" s="77"/>
      <c r="KJ2571" s="77"/>
      <c r="KK2571" s="77"/>
      <c r="KL2571" s="77"/>
      <c r="KM2571" s="77"/>
      <c r="KN2571" s="77"/>
      <c r="KO2571" s="77"/>
      <c r="KP2571" s="77"/>
      <c r="KQ2571" s="77"/>
      <c r="KR2571" s="77"/>
      <c r="KS2571" s="77"/>
      <c r="KT2571" s="77"/>
      <c r="KU2571" s="77"/>
      <c r="KV2571" s="77"/>
      <c r="KW2571" s="77"/>
      <c r="KX2571" s="77"/>
      <c r="KY2571" s="77"/>
      <c r="KZ2571" s="77"/>
      <c r="LA2571" s="77"/>
      <c r="LB2571" s="77"/>
      <c r="LC2571" s="77"/>
      <c r="LD2571" s="77"/>
      <c r="LE2571" s="77"/>
      <c r="LF2571" s="77"/>
      <c r="LG2571" s="77"/>
      <c r="LH2571" s="77"/>
      <c r="LI2571" s="77"/>
      <c r="LJ2571" s="77"/>
      <c r="LK2571" s="77"/>
      <c r="LL2571" s="77"/>
      <c r="LM2571" s="77"/>
      <c r="LN2571" s="77"/>
      <c r="LO2571" s="77"/>
      <c r="LP2571" s="77"/>
      <c r="LQ2571" s="77"/>
      <c r="LR2571" s="77"/>
      <c r="LS2571" s="77"/>
      <c r="LT2571" s="77"/>
      <c r="LU2571" s="77"/>
      <c r="LV2571" s="77"/>
      <c r="LW2571" s="77"/>
      <c r="LX2571" s="77"/>
      <c r="LY2571" s="77"/>
      <c r="LZ2571" s="77"/>
      <c r="MA2571" s="77"/>
      <c r="MB2571" s="77"/>
      <c r="MC2571" s="77"/>
      <c r="MD2571" s="77"/>
      <c r="ME2571" s="77"/>
      <c r="MF2571" s="77"/>
      <c r="MG2571" s="77"/>
      <c r="MH2571" s="77"/>
      <c r="MI2571" s="77"/>
      <c r="MJ2571" s="77"/>
      <c r="MK2571" s="77"/>
      <c r="ML2571" s="77"/>
      <c r="MM2571" s="77"/>
      <c r="MN2571" s="77"/>
      <c r="MO2571" s="77"/>
      <c r="MP2571" s="77"/>
      <c r="MQ2571" s="77"/>
      <c r="MR2571" s="77"/>
      <c r="MS2571" s="77"/>
      <c r="MT2571" s="77"/>
      <c r="MU2571" s="77"/>
      <c r="MV2571" s="77"/>
      <c r="MW2571" s="77"/>
      <c r="MX2571" s="77"/>
      <c r="MY2571" s="77"/>
      <c r="MZ2571" s="77"/>
      <c r="NA2571" s="77"/>
      <c r="NB2571" s="77"/>
      <c r="NC2571" s="77"/>
      <c r="ND2571" s="77"/>
      <c r="NE2571" s="77"/>
      <c r="NF2571" s="77"/>
      <c r="NG2571" s="77"/>
      <c r="NH2571" s="77"/>
      <c r="NI2571" s="77"/>
      <c r="NJ2571" s="77"/>
      <c r="NK2571" s="77"/>
      <c r="NL2571" s="77"/>
      <c r="NM2571" s="77"/>
      <c r="NN2571" s="77"/>
      <c r="NO2571" s="77"/>
      <c r="NP2571" s="77"/>
      <c r="NQ2571" s="77"/>
      <c r="NR2571" s="77"/>
      <c r="NS2571" s="77"/>
      <c r="NT2571" s="77"/>
      <c r="NU2571" s="77"/>
      <c r="NV2571" s="77"/>
      <c r="NW2571" s="77"/>
      <c r="NX2571" s="77"/>
      <c r="NY2571" s="77"/>
      <c r="NZ2571" s="77"/>
      <c r="OA2571" s="77"/>
      <c r="OB2571" s="77"/>
      <c r="OC2571" s="77"/>
      <c r="OD2571" s="77"/>
      <c r="OE2571" s="77"/>
      <c r="OF2571" s="77"/>
      <c r="OG2571" s="77"/>
      <c r="OH2571" s="77"/>
      <c r="OI2571" s="77"/>
      <c r="OJ2571" s="77"/>
      <c r="OK2571" s="77"/>
      <c r="OL2571" s="77"/>
      <c r="OM2571" s="77"/>
      <c r="ON2571" s="77"/>
      <c r="OO2571" s="77"/>
      <c r="OP2571" s="77"/>
      <c r="OQ2571" s="77"/>
      <c r="OR2571" s="77"/>
      <c r="OS2571" s="77"/>
      <c r="OT2571" s="77"/>
      <c r="OU2571" s="77"/>
      <c r="OV2571" s="77"/>
      <c r="OW2571" s="77"/>
      <c r="OX2571" s="77"/>
      <c r="OY2571" s="77"/>
      <c r="OZ2571" s="77"/>
      <c r="PA2571" s="77"/>
      <c r="PB2571" s="77"/>
      <c r="PC2571" s="77"/>
      <c r="PD2571" s="77"/>
      <c r="PE2571" s="77"/>
      <c r="PF2571" s="77"/>
      <c r="PG2571" s="77"/>
      <c r="PH2571" s="77"/>
      <c r="PI2571" s="77"/>
      <c r="PJ2571" s="77"/>
      <c r="PK2571" s="77"/>
      <c r="PL2571" s="77"/>
      <c r="PM2571" s="77"/>
      <c r="PN2571" s="77"/>
      <c r="PO2571" s="77"/>
      <c r="PP2571" s="77"/>
      <c r="PQ2571" s="77"/>
      <c r="PR2571" s="77"/>
      <c r="PS2571" s="77"/>
      <c r="PT2571" s="77"/>
      <c r="PU2571" s="77"/>
      <c r="PV2571" s="77"/>
      <c r="PW2571" s="77"/>
      <c r="PX2571" s="77"/>
      <c r="PY2571" s="77"/>
      <c r="PZ2571" s="77"/>
      <c r="QA2571" s="77"/>
      <c r="QB2571" s="77"/>
      <c r="QC2571" s="77"/>
      <c r="QD2571" s="77"/>
      <c r="QE2571" s="77"/>
      <c r="QF2571" s="77"/>
      <c r="QG2571" s="77"/>
      <c r="QH2571" s="77"/>
      <c r="QI2571" s="77"/>
      <c r="QJ2571" s="77"/>
      <c r="QK2571" s="77"/>
      <c r="QL2571" s="77"/>
      <c r="QM2571" s="77"/>
      <c r="QN2571" s="77"/>
      <c r="QO2571" s="77"/>
      <c r="QP2571" s="77"/>
      <c r="QQ2571" s="77"/>
      <c r="QR2571" s="77"/>
      <c r="QS2571" s="77"/>
      <c r="QT2571" s="77"/>
      <c r="QU2571" s="77"/>
      <c r="QV2571" s="77"/>
      <c r="QW2571" s="77"/>
      <c r="QX2571" s="77"/>
      <c r="QY2571" s="77"/>
      <c r="QZ2571" s="77"/>
      <c r="RA2571" s="77"/>
      <c r="RB2571" s="77"/>
      <c r="RC2571" s="77"/>
      <c r="RD2571" s="77"/>
      <c r="RE2571" s="77"/>
      <c r="RF2571" s="77"/>
      <c r="RG2571" s="77"/>
      <c r="RH2571" s="77"/>
      <c r="RI2571" s="77"/>
      <c r="RJ2571" s="77"/>
      <c r="RK2571" s="77"/>
      <c r="RL2571" s="77"/>
      <c r="RM2571" s="77"/>
      <c r="RN2571" s="77"/>
      <c r="RO2571" s="77"/>
      <c r="RP2571" s="77"/>
      <c r="RQ2571" s="77"/>
      <c r="RR2571" s="77"/>
      <c r="RS2571" s="77"/>
      <c r="RT2571" s="77"/>
      <c r="RU2571" s="77"/>
      <c r="RV2571" s="77"/>
      <c r="RW2571" s="77"/>
      <c r="RX2571" s="77"/>
      <c r="RY2571" s="77"/>
      <c r="RZ2571" s="77"/>
      <c r="SA2571" s="77"/>
      <c r="SB2571" s="77"/>
      <c r="SC2571" s="77"/>
      <c r="SD2571" s="77"/>
      <c r="SE2571" s="77"/>
      <c r="SF2571" s="77"/>
      <c r="SG2571" s="77"/>
      <c r="SH2571" s="77"/>
      <c r="SI2571" s="77"/>
      <c r="SJ2571" s="77"/>
      <c r="SK2571" s="77"/>
      <c r="SL2571" s="77"/>
      <c r="SM2571" s="77"/>
      <c r="SN2571" s="77"/>
      <c r="SO2571" s="77"/>
      <c r="SP2571" s="77"/>
      <c r="SQ2571" s="77"/>
      <c r="SR2571" s="77"/>
      <c r="SS2571" s="77"/>
      <c r="ST2571" s="77"/>
      <c r="SU2571" s="77"/>
      <c r="SV2571" s="77"/>
      <c r="SW2571" s="77"/>
      <c r="SX2571" s="77"/>
      <c r="SY2571" s="77"/>
      <c r="SZ2571" s="77"/>
      <c r="TA2571" s="77"/>
      <c r="TB2571" s="77"/>
      <c r="TC2571" s="77"/>
      <c r="TD2571" s="77"/>
      <c r="TE2571" s="77"/>
      <c r="TF2571" s="77"/>
      <c r="TG2571" s="77"/>
      <c r="TH2571" s="77"/>
      <c r="TI2571" s="77"/>
      <c r="TJ2571" s="77"/>
      <c r="TK2571" s="77"/>
      <c r="TL2571" s="77"/>
      <c r="TM2571" s="77"/>
      <c r="TN2571" s="77"/>
      <c r="TO2571" s="77"/>
      <c r="TP2571" s="77"/>
      <c r="TQ2571" s="77"/>
      <c r="TR2571" s="77"/>
      <c r="TS2571" s="77"/>
      <c r="TT2571" s="77"/>
      <c r="TU2571" s="77"/>
      <c r="TV2571" s="77"/>
      <c r="TW2571" s="77"/>
      <c r="TX2571" s="77"/>
      <c r="TY2571" s="77"/>
      <c r="TZ2571" s="77"/>
      <c r="UA2571" s="77"/>
      <c r="UB2571" s="77"/>
      <c r="UC2571" s="77"/>
      <c r="UD2571" s="77"/>
      <c r="UE2571" s="77"/>
      <c r="UF2571" s="77"/>
      <c r="UG2571" s="77"/>
      <c r="UH2571" s="77"/>
      <c r="UI2571" s="77"/>
      <c r="UJ2571" s="77"/>
      <c r="UK2571" s="77"/>
      <c r="UL2571" s="77"/>
      <c r="UM2571" s="77"/>
      <c r="UN2571" s="77"/>
      <c r="UO2571" s="77"/>
      <c r="UP2571" s="77"/>
      <c r="UQ2571" s="77"/>
      <c r="UR2571" s="77"/>
      <c r="US2571" s="77"/>
      <c r="UT2571" s="77"/>
      <c r="UU2571" s="77"/>
      <c r="UV2571" s="77"/>
      <c r="UW2571" s="77"/>
      <c r="UX2571" s="77"/>
      <c r="UY2571" s="77"/>
      <c r="UZ2571" s="77"/>
      <c r="VA2571" s="77"/>
      <c r="VB2571" s="77"/>
      <c r="VC2571" s="77"/>
      <c r="VD2571" s="77"/>
      <c r="VE2571" s="77"/>
      <c r="VF2571" s="77"/>
      <c r="VG2571" s="77"/>
      <c r="VH2571" s="77"/>
      <c r="VI2571" s="77"/>
      <c r="VJ2571" s="77"/>
      <c r="VK2571" s="77"/>
      <c r="VL2571" s="77"/>
      <c r="VM2571" s="77"/>
      <c r="VN2571" s="77"/>
      <c r="VO2571" s="77"/>
      <c r="VP2571" s="77"/>
      <c r="VQ2571" s="77"/>
      <c r="VR2571" s="77"/>
      <c r="VS2571" s="77"/>
      <c r="VT2571" s="77"/>
      <c r="VU2571" s="77"/>
      <c r="VV2571" s="77"/>
      <c r="VW2571" s="77"/>
      <c r="VX2571" s="77"/>
      <c r="VY2571" s="77"/>
      <c r="VZ2571" s="77"/>
      <c r="WA2571" s="77"/>
      <c r="WB2571" s="77"/>
      <c r="WC2571" s="77"/>
      <c r="WD2571" s="77"/>
      <c r="WE2571" s="77"/>
      <c r="WF2571" s="77"/>
      <c r="WG2571" s="77"/>
      <c r="WH2571" s="77"/>
      <c r="WI2571" s="77"/>
      <c r="WJ2571" s="77"/>
      <c r="WK2571" s="77"/>
      <c r="WL2571" s="77"/>
      <c r="WM2571" s="77"/>
      <c r="WN2571" s="77"/>
      <c r="WO2571" s="77"/>
      <c r="WP2571" s="77"/>
      <c r="WQ2571" s="77"/>
      <c r="WR2571" s="77"/>
      <c r="WS2571" s="77"/>
      <c r="WT2571" s="77"/>
      <c r="WU2571" s="77"/>
      <c r="WV2571" s="77"/>
      <c r="WW2571" s="77"/>
      <c r="WX2571" s="77"/>
      <c r="WY2571" s="77"/>
      <c r="WZ2571" s="77"/>
      <c r="XA2571" s="77"/>
      <c r="XB2571" s="77"/>
      <c r="XC2571" s="77"/>
      <c r="XD2571" s="77"/>
      <c r="XE2571" s="77"/>
      <c r="XF2571" s="77"/>
      <c r="XG2571" s="77"/>
      <c r="XH2571" s="77"/>
      <c r="XI2571" s="77"/>
      <c r="XJ2571" s="77"/>
      <c r="XK2571" s="77"/>
      <c r="XL2571" s="77"/>
      <c r="XM2571" s="77"/>
      <c r="XN2571" s="77"/>
      <c r="XO2571" s="77"/>
      <c r="XP2571" s="77"/>
      <c r="XQ2571" s="77"/>
      <c r="XR2571" s="77"/>
      <c r="XS2571" s="77"/>
      <c r="XT2571" s="77"/>
      <c r="XU2571" s="77"/>
      <c r="XV2571" s="77"/>
      <c r="XW2571" s="77"/>
      <c r="XX2571" s="77"/>
      <c r="XY2571" s="77"/>
      <c r="XZ2571" s="77"/>
      <c r="YA2571" s="77"/>
      <c r="YB2571" s="77"/>
      <c r="YC2571" s="77"/>
      <c r="YD2571" s="77"/>
      <c r="YE2571" s="77"/>
      <c r="YF2571" s="77"/>
      <c r="YG2571" s="77"/>
      <c r="YH2571" s="77"/>
      <c r="YI2571" s="77"/>
      <c r="YJ2571" s="77"/>
      <c r="YK2571" s="77"/>
      <c r="YL2571" s="77"/>
      <c r="YM2571" s="77"/>
      <c r="YN2571" s="77"/>
      <c r="YO2571" s="77"/>
      <c r="YP2571" s="77"/>
      <c r="YQ2571" s="77"/>
      <c r="YR2571" s="77"/>
      <c r="YS2571" s="77"/>
      <c r="YT2571" s="77"/>
      <c r="YU2571" s="77"/>
      <c r="YV2571" s="77"/>
      <c r="YW2571" s="77"/>
      <c r="YX2571" s="77"/>
      <c r="YY2571" s="77"/>
      <c r="YZ2571" s="77"/>
      <c r="ZA2571" s="77"/>
      <c r="ZB2571" s="77"/>
      <c r="ZC2571" s="77"/>
      <c r="ZD2571" s="77"/>
      <c r="ZE2571" s="77"/>
      <c r="ZF2571" s="77"/>
      <c r="ZG2571" s="77"/>
      <c r="ZH2571" s="77"/>
      <c r="ZI2571" s="77"/>
      <c r="ZJ2571" s="77"/>
      <c r="ZK2571" s="77"/>
      <c r="ZL2571" s="77"/>
      <c r="ZM2571" s="77"/>
      <c r="ZN2571" s="77"/>
      <c r="ZO2571" s="77"/>
      <c r="ZP2571" s="77"/>
      <c r="ZQ2571" s="77"/>
      <c r="ZR2571" s="77"/>
      <c r="ZS2571" s="77"/>
      <c r="ZT2571" s="77"/>
      <c r="ZU2571" s="77"/>
      <c r="ZV2571" s="77"/>
      <c r="ZW2571" s="77"/>
      <c r="ZX2571" s="77"/>
      <c r="ZY2571" s="77"/>
      <c r="ZZ2571" s="77"/>
      <c r="AAA2571" s="77"/>
      <c r="AAB2571" s="77"/>
      <c r="AAC2571" s="77"/>
      <c r="AAD2571" s="77"/>
      <c r="AAE2571" s="77"/>
      <c r="AAF2571" s="77"/>
      <c r="AAG2571" s="77"/>
      <c r="AAH2571" s="77"/>
      <c r="AAI2571" s="77"/>
      <c r="AAJ2571" s="77"/>
      <c r="AAK2571" s="77"/>
      <c r="AAL2571" s="77"/>
      <c r="AAM2571" s="77"/>
      <c r="AAN2571" s="77"/>
      <c r="AAO2571" s="77"/>
      <c r="AAP2571" s="77"/>
      <c r="AAQ2571" s="77"/>
      <c r="AAR2571" s="77"/>
      <c r="AAS2571" s="77"/>
      <c r="AAT2571" s="77"/>
      <c r="AAU2571" s="77"/>
      <c r="AAV2571" s="77"/>
      <c r="AAW2571" s="77"/>
      <c r="AAX2571" s="77"/>
      <c r="AAY2571" s="77"/>
      <c r="AAZ2571" s="77"/>
      <c r="ABA2571" s="77"/>
      <c r="ABB2571" s="77"/>
      <c r="ABC2571" s="77"/>
      <c r="ABD2571" s="77"/>
      <c r="ABE2571" s="77"/>
      <c r="ABF2571" s="77"/>
      <c r="ABG2571" s="77"/>
      <c r="ABH2571" s="77"/>
      <c r="ABI2571" s="77"/>
      <c r="ABJ2571" s="77"/>
      <c r="ABK2571" s="77"/>
      <c r="ABL2571" s="77"/>
      <c r="ABM2571" s="77"/>
      <c r="ABN2571" s="77"/>
      <c r="ABO2571" s="77"/>
      <c r="ABP2571" s="77"/>
      <c r="ABQ2571" s="77"/>
      <c r="ABR2571" s="77"/>
      <c r="ABS2571" s="77"/>
      <c r="ABT2571" s="77"/>
      <c r="ABU2571" s="77"/>
      <c r="ABV2571" s="77"/>
      <c r="ABW2571" s="77"/>
      <c r="ABX2571" s="77"/>
      <c r="ABY2571" s="77"/>
      <c r="ABZ2571" s="77"/>
      <c r="ACA2571" s="77"/>
      <c r="ACB2571" s="77"/>
      <c r="ACC2571" s="77"/>
      <c r="ACD2571" s="77"/>
      <c r="ACE2571" s="77"/>
      <c r="ACF2571" s="77"/>
      <c r="ACG2571" s="77"/>
      <c r="ACH2571" s="77"/>
      <c r="ACI2571" s="77"/>
      <c r="ACJ2571" s="77"/>
      <c r="ACK2571" s="77"/>
      <c r="ACL2571" s="77"/>
      <c r="ACM2571" s="77"/>
      <c r="ACN2571" s="77"/>
      <c r="ACO2571" s="77"/>
      <c r="ACP2571" s="77"/>
      <c r="ACQ2571" s="77"/>
      <c r="ACR2571" s="77"/>
      <c r="ACS2571" s="77"/>
      <c r="ACT2571" s="77"/>
      <c r="ACU2571" s="77"/>
      <c r="ACV2571" s="77"/>
      <c r="ACW2571" s="77"/>
      <c r="ACX2571" s="77"/>
      <c r="ACY2571" s="77"/>
      <c r="ACZ2571" s="77"/>
      <c r="ADA2571" s="77"/>
      <c r="ADB2571" s="77"/>
      <c r="ADC2571" s="77"/>
      <c r="ADD2571" s="77"/>
      <c r="ADE2571" s="77"/>
      <c r="ADF2571" s="77"/>
      <c r="ADG2571" s="77"/>
      <c r="ADH2571" s="77"/>
      <c r="ADI2571" s="77"/>
      <c r="ADJ2571" s="77"/>
      <c r="ADK2571" s="77"/>
      <c r="ADL2571" s="77"/>
      <c r="ADM2571" s="77"/>
      <c r="ADN2571" s="77"/>
      <c r="ADO2571" s="77"/>
      <c r="ADP2571" s="77"/>
      <c r="ADQ2571" s="77"/>
      <c r="ADR2571" s="77"/>
      <c r="ADS2571" s="77"/>
      <c r="ADT2571" s="77"/>
      <c r="ADU2571" s="77"/>
      <c r="ADV2571" s="77"/>
      <c r="ADW2571" s="77"/>
      <c r="ADX2571" s="77"/>
      <c r="ADY2571" s="77"/>
      <c r="ADZ2571" s="77"/>
      <c r="AEA2571" s="77"/>
      <c r="AEB2571" s="77"/>
      <c r="AEC2571" s="77"/>
      <c r="AED2571" s="77"/>
      <c r="AEE2571" s="77"/>
      <c r="AEF2571" s="77"/>
      <c r="AEG2571" s="77"/>
      <c r="AEH2571" s="77"/>
      <c r="AEI2571" s="77"/>
      <c r="AEJ2571" s="77"/>
      <c r="AEK2571" s="77"/>
      <c r="AEL2571" s="77"/>
      <c r="AEM2571" s="77"/>
      <c r="AEN2571" s="77"/>
      <c r="AEO2571" s="77"/>
      <c r="AEP2571" s="77"/>
      <c r="AEQ2571" s="77"/>
      <c r="AER2571" s="77"/>
      <c r="AES2571" s="77"/>
      <c r="AET2571" s="77"/>
      <c r="AEU2571" s="77"/>
      <c r="AEV2571" s="77"/>
      <c r="AEW2571" s="77"/>
      <c r="AEX2571" s="77"/>
      <c r="AEY2571" s="77"/>
      <c r="AEZ2571" s="77"/>
      <c r="AFA2571" s="77"/>
      <c r="AFB2571" s="77"/>
      <c r="AFC2571" s="77"/>
      <c r="AFD2571" s="77"/>
      <c r="AFE2571" s="77"/>
      <c r="AFF2571" s="77"/>
      <c r="AFG2571" s="77"/>
      <c r="AFH2571" s="77"/>
      <c r="AFI2571" s="77"/>
      <c r="AFJ2571" s="77"/>
      <c r="AFK2571" s="77"/>
      <c r="AFL2571" s="77"/>
      <c r="AFM2571" s="77"/>
      <c r="AFN2571" s="77"/>
      <c r="AFO2571" s="77"/>
      <c r="AFP2571" s="77"/>
      <c r="AFQ2571" s="77"/>
      <c r="AFR2571" s="77"/>
      <c r="AFS2571" s="77"/>
      <c r="AFT2571" s="77"/>
      <c r="AFU2571" s="77"/>
      <c r="AFV2571" s="77"/>
      <c r="AFW2571" s="77"/>
      <c r="AFX2571" s="77"/>
      <c r="AFY2571" s="77"/>
      <c r="AFZ2571" s="77"/>
      <c r="AGA2571" s="77"/>
      <c r="AGB2571" s="77"/>
      <c r="AGC2571" s="77"/>
      <c r="AGD2571" s="77"/>
      <c r="AGE2571" s="77"/>
      <c r="AGF2571" s="77"/>
      <c r="AGG2571" s="77"/>
      <c r="AGH2571" s="77"/>
      <c r="AGI2571" s="77"/>
      <c r="AGJ2571" s="77"/>
      <c r="AGK2571" s="77"/>
      <c r="AGL2571" s="77"/>
      <c r="AGM2571" s="77"/>
      <c r="AGN2571" s="77"/>
      <c r="AGO2571" s="77"/>
      <c r="AGP2571" s="77"/>
      <c r="AGQ2571" s="77"/>
      <c r="AGR2571" s="77"/>
      <c r="AGS2571" s="77"/>
      <c r="AGT2571" s="77"/>
      <c r="AGU2571" s="77"/>
      <c r="AGV2571" s="77"/>
      <c r="AGW2571" s="77"/>
      <c r="AGX2571" s="77"/>
      <c r="AGY2571" s="77"/>
      <c r="AGZ2571" s="77"/>
      <c r="AHA2571" s="77"/>
      <c r="AHB2571" s="77"/>
      <c r="AHC2571" s="77"/>
      <c r="AHD2571" s="77"/>
      <c r="AHE2571" s="77"/>
      <c r="AHF2571" s="77"/>
      <c r="AHG2571" s="77"/>
      <c r="AHH2571" s="77"/>
      <c r="AHI2571" s="77"/>
      <c r="AHJ2571" s="77"/>
      <c r="AHK2571" s="77"/>
      <c r="AHL2571" s="77"/>
      <c r="AHM2571" s="77"/>
      <c r="AHN2571" s="77"/>
      <c r="AHO2571" s="77"/>
      <c r="AHP2571" s="77"/>
      <c r="AHQ2571" s="77"/>
      <c r="AHR2571" s="77"/>
      <c r="AHS2571" s="77"/>
      <c r="AHT2571" s="77"/>
      <c r="AHU2571" s="77"/>
      <c r="AHV2571" s="77"/>
      <c r="AHW2571" s="77"/>
      <c r="AHX2571" s="77"/>
      <c r="AHY2571" s="77"/>
      <c r="AHZ2571" s="77"/>
      <c r="AIA2571" s="77"/>
      <c r="AIB2571" s="77"/>
      <c r="AIC2571" s="77"/>
      <c r="AID2571" s="77"/>
      <c r="AIE2571" s="77"/>
      <c r="AIF2571" s="77"/>
      <c r="AIG2571" s="77"/>
      <c r="AIH2571" s="77"/>
      <c r="AII2571" s="77"/>
      <c r="AIJ2571" s="77"/>
      <c r="AIK2571" s="77"/>
      <c r="AIL2571" s="77"/>
      <c r="AIM2571" s="77"/>
      <c r="AIN2571" s="77"/>
      <c r="AIO2571" s="77"/>
      <c r="AIP2571" s="77"/>
      <c r="AIQ2571" s="77"/>
      <c r="AIR2571" s="77"/>
      <c r="AIS2571" s="77"/>
      <c r="AIT2571" s="77"/>
      <c r="AIU2571" s="77"/>
      <c r="AIV2571" s="77"/>
      <c r="AIW2571" s="77"/>
      <c r="AIX2571" s="77"/>
      <c r="AIY2571" s="77"/>
      <c r="AIZ2571" s="77"/>
      <c r="AJA2571" s="77"/>
      <c r="AJB2571" s="77"/>
      <c r="AJC2571" s="77"/>
      <c r="AJD2571" s="77"/>
      <c r="AJE2571" s="77"/>
      <c r="AJF2571" s="77"/>
      <c r="AJG2571" s="77"/>
      <c r="AJH2571" s="77"/>
      <c r="AJI2571" s="77"/>
      <c r="AJJ2571" s="77"/>
      <c r="AJK2571" s="77"/>
      <c r="AJL2571" s="77"/>
      <c r="AJM2571" s="77"/>
      <c r="AJN2571" s="77"/>
      <c r="AJO2571" s="77"/>
      <c r="AJP2571" s="77"/>
      <c r="AJQ2571" s="77"/>
      <c r="AJR2571" s="77"/>
      <c r="AJS2571" s="77"/>
      <c r="AJT2571" s="77"/>
      <c r="AJU2571" s="77"/>
      <c r="AJV2571" s="77"/>
      <c r="AJW2571" s="77"/>
      <c r="AJX2571" s="77"/>
      <c r="AJY2571" s="77"/>
      <c r="AJZ2571" s="77"/>
      <c r="AKA2571" s="77"/>
      <c r="AKB2571" s="77"/>
      <c r="AKC2571" s="77"/>
      <c r="AKD2571" s="77"/>
      <c r="AKE2571" s="77"/>
      <c r="AKF2571" s="77"/>
      <c r="AKG2571" s="77"/>
      <c r="AKH2571" s="77"/>
      <c r="AKI2571" s="77"/>
      <c r="AKJ2571" s="77"/>
      <c r="AKK2571" s="77"/>
      <c r="AKL2571" s="77"/>
      <c r="AKM2571" s="77"/>
      <c r="AKN2571" s="77"/>
      <c r="AKO2571" s="77"/>
      <c r="AKP2571" s="77"/>
      <c r="AKQ2571" s="77"/>
      <c r="AKR2571" s="77"/>
      <c r="AKS2571" s="77"/>
      <c r="AKT2571" s="77"/>
      <c r="AKU2571" s="77"/>
      <c r="AKV2571" s="77"/>
      <c r="AKW2571" s="77"/>
      <c r="AKX2571" s="77"/>
      <c r="AKY2571" s="77"/>
      <c r="AKZ2571" s="77"/>
      <c r="ALA2571" s="77"/>
      <c r="ALB2571" s="77"/>
      <c r="ALC2571" s="77"/>
      <c r="ALD2571" s="77"/>
      <c r="ALE2571" s="77"/>
      <c r="ALF2571" s="77"/>
      <c r="ALG2571" s="77"/>
      <c r="ALH2571" s="77"/>
      <c r="ALI2571" s="77"/>
      <c r="ALJ2571" s="77"/>
      <c r="ALK2571" s="77"/>
      <c r="ALL2571" s="77"/>
      <c r="ALM2571" s="77"/>
      <c r="ALN2571" s="77"/>
      <c r="ALO2571" s="77"/>
      <c r="ALP2571" s="77"/>
      <c r="ALQ2571" s="77"/>
      <c r="ALR2571" s="77"/>
      <c r="ALS2571" s="77"/>
      <c r="ALT2571" s="77"/>
      <c r="ALU2571" s="77"/>
      <c r="ALV2571" s="77"/>
      <c r="ALW2571" s="77"/>
      <c r="ALX2571" s="77"/>
      <c r="ALY2571" s="77"/>
      <c r="ALZ2571" s="77"/>
      <c r="AMA2571" s="77"/>
      <c r="AMB2571" s="77"/>
      <c r="AMC2571" s="77"/>
      <c r="AMD2571" s="77"/>
      <c r="AME2571" s="77"/>
      <c r="AMF2571" s="77"/>
      <c r="AMG2571" s="77"/>
      <c r="AMH2571" s="77"/>
      <c r="AMI2571" s="77"/>
      <c r="AMJ2571" s="77"/>
      <c r="AMK2571" s="77"/>
      <c r="AML2571" s="77"/>
      <c r="AMM2571" s="77"/>
      <c r="AMN2571" s="77"/>
      <c r="AMO2571" s="77"/>
      <c r="AMP2571" s="77"/>
      <c r="AMQ2571" s="77"/>
      <c r="AMR2571" s="77"/>
      <c r="AMS2571" s="77"/>
      <c r="AMT2571" s="77"/>
      <c r="AMU2571" s="77"/>
      <c r="AMV2571" s="77"/>
      <c r="AMW2571" s="77"/>
      <c r="AMX2571" s="77"/>
      <c r="AMY2571" s="77"/>
      <c r="AMZ2571" s="77"/>
      <c r="ANA2571" s="77"/>
      <c r="ANB2571" s="77"/>
      <c r="ANC2571" s="77"/>
      <c r="AND2571" s="77"/>
      <c r="ANE2571" s="77"/>
      <c r="ANF2571" s="77"/>
      <c r="ANG2571" s="77"/>
      <c r="ANH2571" s="77"/>
      <c r="ANI2571" s="77"/>
      <c r="ANJ2571" s="77"/>
      <c r="ANK2571" s="77"/>
      <c r="ANL2571" s="77"/>
      <c r="ANM2571" s="77"/>
      <c r="ANN2571" s="77"/>
      <c r="ANO2571" s="77"/>
      <c r="ANP2571" s="77"/>
      <c r="ANQ2571" s="77"/>
      <c r="ANR2571" s="77"/>
      <c r="ANS2571" s="77"/>
      <c r="ANT2571" s="77"/>
      <c r="ANU2571" s="77"/>
      <c r="ANV2571" s="77"/>
      <c r="ANW2571" s="77"/>
      <c r="ANX2571" s="77"/>
      <c r="ANY2571" s="77"/>
      <c r="ANZ2571" s="77"/>
      <c r="AOA2571" s="77"/>
      <c r="AOB2571" s="77"/>
      <c r="AOC2571" s="77"/>
      <c r="AOD2571" s="77"/>
      <c r="AOE2571" s="77"/>
      <c r="AOF2571" s="77"/>
      <c r="AOG2571" s="77"/>
      <c r="AOH2571" s="77"/>
      <c r="AOI2571" s="77"/>
      <c r="AOJ2571" s="77"/>
      <c r="AOK2571" s="77"/>
      <c r="AOL2571" s="77"/>
      <c r="AOM2571" s="77"/>
      <c r="AON2571" s="77"/>
      <c r="AOO2571" s="77"/>
      <c r="AOP2571" s="77"/>
      <c r="AOQ2571" s="77"/>
      <c r="AOR2571" s="77"/>
      <c r="AOS2571" s="77"/>
      <c r="AOT2571" s="77"/>
      <c r="AOU2571" s="77"/>
      <c r="AOV2571" s="77"/>
      <c r="AOW2571" s="77"/>
      <c r="AOX2571" s="77"/>
      <c r="AOY2571" s="77"/>
      <c r="AOZ2571" s="77"/>
      <c r="APA2571" s="77"/>
      <c r="APB2571" s="77"/>
      <c r="APC2571" s="77"/>
      <c r="APD2571" s="77"/>
      <c r="APE2571" s="77"/>
      <c r="APF2571" s="77"/>
      <c r="APG2571" s="77"/>
      <c r="APH2571" s="77"/>
      <c r="API2571" s="77"/>
      <c r="APJ2571" s="77"/>
      <c r="APK2571" s="77"/>
      <c r="APL2571" s="77"/>
      <c r="APM2571" s="77"/>
      <c r="APN2571" s="77"/>
      <c r="APO2571" s="77"/>
      <c r="APP2571" s="77"/>
      <c r="APQ2571" s="77"/>
      <c r="APR2571" s="77"/>
      <c r="APS2571" s="77"/>
      <c r="APT2571" s="77"/>
      <c r="APU2571" s="77"/>
      <c r="APV2571" s="77"/>
      <c r="APW2571" s="77"/>
      <c r="APX2571" s="77"/>
      <c r="APY2571" s="77"/>
      <c r="APZ2571" s="77"/>
      <c r="AQA2571" s="77"/>
      <c r="AQB2571" s="77"/>
      <c r="AQC2571" s="77"/>
      <c r="AQD2571" s="77"/>
      <c r="AQE2571" s="77"/>
      <c r="AQF2571" s="77"/>
      <c r="AQG2571" s="77"/>
      <c r="AQH2571" s="77"/>
      <c r="AQI2571" s="77"/>
      <c r="AQJ2571" s="77"/>
      <c r="AQK2571" s="77"/>
      <c r="AQL2571" s="77"/>
      <c r="AQM2571" s="77"/>
      <c r="AQN2571" s="77"/>
      <c r="AQO2571" s="77"/>
      <c r="AQP2571" s="77"/>
      <c r="AQQ2571" s="77"/>
      <c r="AQR2571" s="77"/>
      <c r="AQS2571" s="77"/>
      <c r="AQT2571" s="77"/>
      <c r="AQU2571" s="77"/>
      <c r="AQV2571" s="77"/>
      <c r="AQW2571" s="77"/>
      <c r="AQX2571" s="77"/>
      <c r="AQY2571" s="77"/>
      <c r="AQZ2571" s="77"/>
      <c r="ARA2571" s="77"/>
      <c r="ARB2571" s="77"/>
      <c r="ARC2571" s="77"/>
      <c r="ARD2571" s="77"/>
      <c r="ARE2571" s="77"/>
      <c r="ARF2571" s="77"/>
      <c r="ARG2571" s="77"/>
      <c r="ARH2571" s="77"/>
      <c r="ARI2571" s="77"/>
      <c r="ARJ2571" s="77"/>
      <c r="ARK2571" s="77"/>
      <c r="ARL2571" s="77"/>
      <c r="ARM2571" s="77"/>
      <c r="ARN2571" s="77"/>
      <c r="ARO2571" s="77"/>
      <c r="ARP2571" s="77"/>
      <c r="ARQ2571" s="77"/>
      <c r="ARR2571" s="77"/>
      <c r="ARS2571" s="77"/>
      <c r="ART2571" s="77"/>
      <c r="ARU2571" s="77"/>
      <c r="ARV2571" s="77"/>
      <c r="ARW2571" s="77"/>
      <c r="ARX2571" s="77"/>
      <c r="ARY2571" s="77"/>
      <c r="ARZ2571" s="77"/>
      <c r="ASA2571" s="77"/>
      <c r="ASB2571" s="77"/>
      <c r="ASC2571" s="77"/>
      <c r="ASD2571" s="77"/>
      <c r="ASE2571" s="77"/>
      <c r="ASF2571" s="77"/>
      <c r="ASG2571" s="77"/>
      <c r="ASH2571" s="77"/>
      <c r="ASI2571" s="77"/>
      <c r="ASJ2571" s="77"/>
      <c r="ASK2571" s="77"/>
      <c r="ASL2571" s="77"/>
      <c r="ASM2571" s="77"/>
      <c r="ASN2571" s="77"/>
      <c r="ASO2571" s="77"/>
      <c r="ASP2571" s="77"/>
      <c r="ASQ2571" s="77"/>
      <c r="ASR2571" s="77"/>
      <c r="ASS2571" s="77"/>
      <c r="AST2571" s="77"/>
      <c r="ASU2571" s="77"/>
      <c r="ASV2571" s="77"/>
      <c r="ASW2571" s="77"/>
      <c r="ASX2571" s="77"/>
      <c r="ASY2571" s="77"/>
      <c r="ASZ2571" s="77"/>
      <c r="ATA2571" s="77"/>
      <c r="ATB2571" s="77"/>
      <c r="ATC2571" s="77"/>
      <c r="ATD2571" s="77"/>
      <c r="ATE2571" s="77"/>
      <c r="ATF2571" s="77"/>
      <c r="ATG2571" s="77"/>
      <c r="ATH2571" s="77"/>
      <c r="ATI2571" s="77"/>
      <c r="ATJ2571" s="77"/>
      <c r="ATK2571" s="77"/>
      <c r="ATL2571" s="77"/>
      <c r="ATM2571" s="77"/>
      <c r="ATN2571" s="77"/>
      <c r="ATO2571" s="77"/>
      <c r="ATP2571" s="77"/>
      <c r="ATQ2571" s="77"/>
      <c r="ATR2571" s="77"/>
      <c r="ATS2571" s="77"/>
      <c r="ATT2571" s="77"/>
      <c r="ATU2571" s="77"/>
      <c r="ATV2571" s="77"/>
      <c r="ATW2571" s="77"/>
      <c r="ATX2571" s="77"/>
      <c r="ATY2571" s="77"/>
      <c r="ATZ2571" s="77"/>
      <c r="AUA2571" s="77"/>
      <c r="AUB2571" s="77"/>
      <c r="AUC2571" s="77"/>
      <c r="AUD2571" s="77"/>
      <c r="AUE2571" s="77"/>
      <c r="AUF2571" s="77"/>
      <c r="AUG2571" s="77"/>
      <c r="AUH2571" s="77"/>
      <c r="AUI2571" s="77"/>
      <c r="AUJ2571" s="77"/>
      <c r="AUK2571" s="77"/>
      <c r="AUL2571" s="77"/>
      <c r="AUM2571" s="77"/>
      <c r="AUN2571" s="77"/>
      <c r="AUO2571" s="77"/>
      <c r="AUP2571" s="77"/>
      <c r="AUQ2571" s="77"/>
      <c r="AUR2571" s="77"/>
      <c r="AUS2571" s="77"/>
      <c r="AUT2571" s="77"/>
      <c r="AUU2571" s="77"/>
      <c r="AUV2571" s="77"/>
      <c r="AUW2571" s="77"/>
      <c r="AUX2571" s="77"/>
      <c r="AUY2571" s="77"/>
      <c r="AUZ2571" s="77"/>
      <c r="AVA2571" s="77"/>
      <c r="AVB2571" s="77"/>
      <c r="AVC2571" s="77"/>
      <c r="AVD2571" s="77"/>
      <c r="AVE2571" s="77"/>
      <c r="AVF2571" s="77"/>
      <c r="AVG2571" s="77"/>
      <c r="AVH2571" s="77"/>
      <c r="AVI2571" s="77"/>
      <c r="AVJ2571" s="77"/>
      <c r="AVK2571" s="77"/>
      <c r="AVL2571" s="77"/>
      <c r="AVM2571" s="77"/>
      <c r="AVN2571" s="77"/>
      <c r="AVO2571" s="77"/>
      <c r="AVP2571" s="77"/>
      <c r="AVQ2571" s="77"/>
      <c r="AVR2571" s="77"/>
      <c r="AVS2571" s="77"/>
      <c r="AVT2571" s="77"/>
      <c r="AVU2571" s="77"/>
      <c r="AVV2571" s="77"/>
      <c r="AVW2571" s="77"/>
      <c r="AVX2571" s="77"/>
      <c r="AVY2571" s="77"/>
      <c r="AVZ2571" s="77"/>
      <c r="AWA2571" s="77"/>
      <c r="AWB2571" s="77"/>
      <c r="AWC2571" s="77"/>
      <c r="AWD2571" s="77"/>
      <c r="AWE2571" s="77"/>
      <c r="AWF2571" s="77"/>
      <c r="AWG2571" s="77"/>
      <c r="AWH2571" s="77"/>
      <c r="AWI2571" s="77"/>
      <c r="AWJ2571" s="77"/>
      <c r="AWK2571" s="77"/>
      <c r="AWL2571" s="77"/>
      <c r="AWM2571" s="77"/>
      <c r="AWN2571" s="77"/>
      <c r="AWO2571" s="77"/>
      <c r="AWP2571" s="77"/>
      <c r="AWQ2571" s="77"/>
      <c r="AWR2571" s="77"/>
      <c r="AWS2571" s="77"/>
      <c r="AWT2571" s="77"/>
      <c r="AWU2571" s="77"/>
      <c r="AWV2571" s="77"/>
      <c r="AWW2571" s="77"/>
      <c r="AWX2571" s="77"/>
      <c r="AWY2571" s="77"/>
      <c r="AWZ2571" s="77"/>
      <c r="AXA2571" s="77"/>
      <c r="AXB2571" s="77"/>
      <c r="AXC2571" s="77"/>
      <c r="AXD2571" s="77"/>
      <c r="AXE2571" s="77"/>
      <c r="AXF2571" s="77"/>
      <c r="AXG2571" s="77"/>
      <c r="AXH2571" s="77"/>
      <c r="AXI2571" s="77"/>
      <c r="AXJ2571" s="77"/>
      <c r="AXK2571" s="77"/>
      <c r="AXL2571" s="77"/>
      <c r="AXM2571" s="77"/>
      <c r="AXN2571" s="77"/>
      <c r="AXO2571" s="77"/>
      <c r="AXP2571" s="77"/>
      <c r="AXQ2571" s="77"/>
      <c r="AXR2571" s="77"/>
      <c r="AXS2571" s="77"/>
      <c r="AXT2571" s="77"/>
      <c r="AXU2571" s="77"/>
      <c r="AXV2571" s="77"/>
      <c r="AXW2571" s="77"/>
      <c r="AXX2571" s="77"/>
      <c r="AXY2571" s="77"/>
      <c r="AXZ2571" s="77"/>
      <c r="AYA2571" s="77"/>
      <c r="AYB2571" s="77"/>
      <c r="AYC2571" s="77"/>
      <c r="AYD2571" s="77"/>
      <c r="AYE2571" s="77"/>
      <c r="AYF2571" s="77"/>
      <c r="AYG2571" s="77"/>
      <c r="AYH2571" s="77"/>
      <c r="AYI2571" s="77"/>
      <c r="AYJ2571" s="77"/>
      <c r="AYK2571" s="77"/>
      <c r="AYL2571" s="77"/>
      <c r="AYM2571" s="77"/>
      <c r="AYN2571" s="77"/>
      <c r="AYO2571" s="77"/>
      <c r="AYP2571" s="77"/>
      <c r="AYQ2571" s="77"/>
      <c r="AYR2571" s="77"/>
      <c r="AYS2571" s="77"/>
      <c r="AYT2571" s="77"/>
      <c r="AYU2571" s="77"/>
      <c r="AYV2571" s="77"/>
      <c r="AYW2571" s="77"/>
      <c r="AYX2571" s="77"/>
      <c r="AYY2571" s="77"/>
      <c r="AYZ2571" s="77"/>
      <c r="AZA2571" s="77"/>
      <c r="AZB2571" s="77"/>
      <c r="AZC2571" s="77"/>
      <c r="AZD2571" s="77"/>
      <c r="AZE2571" s="77"/>
      <c r="AZF2571" s="77"/>
      <c r="AZG2571" s="77"/>
      <c r="AZH2571" s="77"/>
      <c r="AZI2571" s="77"/>
      <c r="AZJ2571" s="77"/>
      <c r="AZK2571" s="77"/>
      <c r="AZL2571" s="77"/>
      <c r="AZM2571" s="77"/>
      <c r="AZN2571" s="77"/>
      <c r="AZO2571" s="77"/>
      <c r="AZP2571" s="77"/>
      <c r="AZQ2571" s="77"/>
      <c r="AZR2571" s="77"/>
      <c r="AZS2571" s="77"/>
      <c r="AZT2571" s="77"/>
      <c r="AZU2571" s="77"/>
      <c r="AZV2571" s="77"/>
      <c r="AZW2571" s="77"/>
      <c r="AZX2571" s="77"/>
      <c r="AZY2571" s="77"/>
      <c r="AZZ2571" s="77"/>
      <c r="BAA2571" s="77"/>
      <c r="BAB2571" s="77"/>
      <c r="BAC2571" s="77"/>
      <c r="BAD2571" s="77"/>
      <c r="BAE2571" s="77"/>
      <c r="BAF2571" s="77"/>
      <c r="BAG2571" s="77"/>
      <c r="BAH2571" s="77"/>
      <c r="BAI2571" s="77"/>
      <c r="BAJ2571" s="77"/>
      <c r="BAK2571" s="77"/>
      <c r="BAL2571" s="77"/>
      <c r="BAM2571" s="77"/>
      <c r="BAN2571" s="77"/>
      <c r="BAO2571" s="77"/>
      <c r="BAP2571" s="77"/>
      <c r="BAQ2571" s="77"/>
      <c r="BAR2571" s="77"/>
      <c r="BAS2571" s="77"/>
      <c r="BAT2571" s="77"/>
      <c r="BAU2571" s="77"/>
      <c r="BAV2571" s="77"/>
      <c r="BAW2571" s="77"/>
      <c r="BAX2571" s="77"/>
      <c r="BAY2571" s="77"/>
      <c r="BAZ2571" s="77"/>
      <c r="BBA2571" s="77"/>
      <c r="BBB2571" s="77"/>
      <c r="BBC2571" s="77"/>
      <c r="BBD2571" s="77"/>
      <c r="BBE2571" s="77"/>
      <c r="BBF2571" s="77"/>
      <c r="BBG2571" s="77"/>
      <c r="BBH2571" s="77"/>
      <c r="BBI2571" s="77"/>
      <c r="BBJ2571" s="77"/>
      <c r="BBK2571" s="77"/>
      <c r="BBL2571" s="77"/>
      <c r="BBM2571" s="77"/>
      <c r="BBN2571" s="77"/>
      <c r="BBO2571" s="77"/>
      <c r="BBP2571" s="77"/>
      <c r="BBQ2571" s="77"/>
      <c r="BBR2571" s="77"/>
      <c r="BBS2571" s="77"/>
      <c r="BBT2571" s="77"/>
      <c r="BBU2571" s="77"/>
      <c r="BBV2571" s="77"/>
      <c r="BBW2571" s="77"/>
      <c r="BBX2571" s="77"/>
      <c r="BBY2571" s="77"/>
      <c r="BBZ2571" s="77"/>
      <c r="BCA2571" s="77"/>
      <c r="BCB2571" s="77"/>
      <c r="BCC2571" s="77"/>
      <c r="BCD2571" s="77"/>
      <c r="BCE2571" s="77"/>
      <c r="BCF2571" s="77"/>
      <c r="BCG2571" s="77"/>
      <c r="BCH2571" s="77"/>
      <c r="BCI2571" s="77"/>
      <c r="BCJ2571" s="77"/>
      <c r="BCK2571" s="77"/>
      <c r="BCL2571" s="77"/>
      <c r="BCM2571" s="77"/>
      <c r="BCN2571" s="77"/>
      <c r="BCO2571" s="77"/>
      <c r="BCP2571" s="77"/>
      <c r="BCQ2571" s="77"/>
      <c r="BCR2571" s="77"/>
      <c r="BCS2571" s="77"/>
      <c r="BCT2571" s="77"/>
      <c r="BCU2571" s="77"/>
      <c r="BCV2571" s="77"/>
      <c r="BCW2571" s="77"/>
      <c r="BCX2571" s="77"/>
      <c r="BCY2571" s="77"/>
      <c r="BCZ2571" s="77"/>
      <c r="BDA2571" s="77"/>
      <c r="BDB2571" s="77"/>
      <c r="BDC2571" s="77"/>
      <c r="BDD2571" s="77"/>
      <c r="BDE2571" s="77"/>
      <c r="BDF2571" s="77"/>
      <c r="BDG2571" s="77"/>
      <c r="BDH2571" s="77"/>
      <c r="BDI2571" s="77"/>
      <c r="BDJ2571" s="77"/>
      <c r="BDK2571" s="77"/>
      <c r="BDL2571" s="77"/>
      <c r="BDM2571" s="77"/>
      <c r="BDN2571" s="77"/>
      <c r="BDO2571" s="77"/>
      <c r="BDP2571" s="77"/>
      <c r="BDQ2571" s="77"/>
      <c r="BDR2571" s="77"/>
      <c r="BDS2571" s="77"/>
      <c r="BDT2571" s="77"/>
      <c r="BDU2571" s="77"/>
      <c r="BDV2571" s="77"/>
      <c r="BDW2571" s="77"/>
      <c r="BDX2571" s="77"/>
      <c r="BDY2571" s="77"/>
      <c r="BDZ2571" s="77"/>
      <c r="BEA2571" s="77"/>
      <c r="BEB2571" s="77"/>
      <c r="BEC2571" s="77"/>
      <c r="BED2571" s="77"/>
      <c r="BEE2571" s="77"/>
      <c r="BEF2571" s="77"/>
      <c r="BEG2571" s="77"/>
      <c r="BEH2571" s="77"/>
      <c r="BEI2571" s="77"/>
      <c r="BEJ2571" s="77"/>
      <c r="BEK2571" s="77"/>
      <c r="BEL2571" s="77"/>
      <c r="BEM2571" s="77"/>
      <c r="BEN2571" s="77"/>
      <c r="BEO2571" s="77"/>
      <c r="BEP2571" s="77"/>
      <c r="BEQ2571" s="77"/>
      <c r="BER2571" s="77"/>
      <c r="BES2571" s="77"/>
      <c r="BET2571" s="77"/>
      <c r="BEU2571" s="77"/>
      <c r="BEV2571" s="77"/>
      <c r="BEW2571" s="77"/>
      <c r="BEX2571" s="77"/>
      <c r="BEY2571" s="77"/>
      <c r="BEZ2571" s="77"/>
      <c r="BFA2571" s="77"/>
      <c r="BFB2571" s="77"/>
      <c r="BFC2571" s="77"/>
      <c r="BFD2571" s="77"/>
      <c r="BFE2571" s="77"/>
      <c r="BFF2571" s="77"/>
      <c r="BFG2571" s="77"/>
      <c r="BFH2571" s="77"/>
      <c r="BFI2571" s="77"/>
      <c r="BFJ2571" s="77"/>
      <c r="BFK2571" s="77"/>
      <c r="BFL2571" s="77"/>
      <c r="BFM2571" s="77"/>
      <c r="BFN2571" s="77"/>
      <c r="BFO2571" s="77"/>
      <c r="BFP2571" s="77"/>
      <c r="BFQ2571" s="77"/>
      <c r="BFR2571" s="77"/>
      <c r="BFS2571" s="77"/>
      <c r="BFT2571" s="77"/>
      <c r="BFU2571" s="77"/>
      <c r="BFV2571" s="77"/>
      <c r="BFW2571" s="77"/>
      <c r="BFX2571" s="77"/>
      <c r="BFY2571" s="77"/>
      <c r="BFZ2571" s="77"/>
      <c r="BGA2571" s="77"/>
      <c r="BGB2571" s="77"/>
      <c r="BGC2571" s="77"/>
      <c r="BGD2571" s="77"/>
      <c r="BGE2571" s="77"/>
      <c r="BGF2571" s="77"/>
      <c r="BGG2571" s="77"/>
      <c r="BGH2571" s="77"/>
      <c r="BGI2571" s="77"/>
      <c r="BGJ2571" s="77"/>
      <c r="BGK2571" s="77"/>
      <c r="BGL2571" s="77"/>
      <c r="BGM2571" s="77"/>
      <c r="BGN2571" s="77"/>
      <c r="BGO2571" s="77"/>
      <c r="BGP2571" s="77"/>
      <c r="BGQ2571" s="77"/>
      <c r="BGR2571" s="77"/>
      <c r="BGS2571" s="77"/>
      <c r="BGT2571" s="77"/>
      <c r="BGU2571" s="77"/>
      <c r="BGV2571" s="77"/>
      <c r="BGW2571" s="77"/>
      <c r="BGX2571" s="77"/>
      <c r="BGY2571" s="77"/>
      <c r="BGZ2571" s="77"/>
      <c r="BHA2571" s="77"/>
      <c r="BHB2571" s="77"/>
      <c r="BHC2571" s="77"/>
      <c r="BHD2571" s="77"/>
      <c r="BHE2571" s="77"/>
      <c r="BHF2571" s="77"/>
      <c r="BHG2571" s="77"/>
      <c r="BHH2571" s="77"/>
      <c r="BHI2571" s="77"/>
      <c r="BHJ2571" s="77"/>
      <c r="BHK2571" s="77"/>
      <c r="BHL2571" s="77"/>
      <c r="BHM2571" s="77"/>
      <c r="BHN2571" s="77"/>
      <c r="BHO2571" s="77"/>
      <c r="BHP2571" s="77"/>
      <c r="BHQ2571" s="77"/>
      <c r="BHR2571" s="77"/>
      <c r="BHS2571" s="77"/>
      <c r="BHT2571" s="77"/>
      <c r="BHU2571" s="77"/>
      <c r="BHV2571" s="77"/>
      <c r="BHW2571" s="77"/>
      <c r="BHX2571" s="77"/>
      <c r="BHY2571" s="77"/>
      <c r="BHZ2571" s="77"/>
      <c r="BIA2571" s="77"/>
      <c r="BIB2571" s="77"/>
      <c r="BIC2571" s="77"/>
      <c r="BID2571" s="77"/>
      <c r="BIE2571" s="77"/>
      <c r="BIF2571" s="77"/>
      <c r="BIG2571" s="77"/>
      <c r="BIH2571" s="77"/>
      <c r="BII2571" s="77"/>
      <c r="BIJ2571" s="77"/>
      <c r="BIK2571" s="77"/>
      <c r="BIL2571" s="77"/>
      <c r="BIM2571" s="77"/>
      <c r="BIN2571" s="77"/>
      <c r="BIO2571" s="77"/>
      <c r="BIP2571" s="77"/>
      <c r="BIQ2571" s="77"/>
      <c r="BIR2571" s="77"/>
      <c r="BIS2571" s="77"/>
      <c r="BIT2571" s="77"/>
      <c r="BIU2571" s="77"/>
      <c r="BIV2571" s="77"/>
      <c r="BIW2571" s="77"/>
      <c r="BIX2571" s="77"/>
      <c r="BIY2571" s="77"/>
      <c r="BIZ2571" s="77"/>
      <c r="BJA2571" s="77"/>
      <c r="BJB2571" s="77"/>
      <c r="BJC2571" s="77"/>
      <c r="BJD2571" s="77"/>
      <c r="BJE2571" s="77"/>
      <c r="BJF2571" s="77"/>
      <c r="BJG2571" s="77"/>
      <c r="BJH2571" s="77"/>
      <c r="BJI2571" s="77"/>
      <c r="BJJ2571" s="77"/>
      <c r="BJK2571" s="77"/>
      <c r="BJL2571" s="77"/>
      <c r="BJM2571" s="77"/>
      <c r="BJN2571" s="77"/>
      <c r="BJO2571" s="77"/>
      <c r="BJP2571" s="77"/>
      <c r="BJQ2571" s="77"/>
      <c r="BJR2571" s="77"/>
      <c r="BJS2571" s="77"/>
      <c r="BJT2571" s="77"/>
      <c r="BJU2571" s="77"/>
      <c r="BJV2571" s="77"/>
      <c r="BJW2571" s="77"/>
      <c r="BJX2571" s="77"/>
      <c r="BJY2571" s="77"/>
      <c r="BJZ2571" s="77"/>
      <c r="BKA2571" s="77"/>
      <c r="BKB2571" s="77"/>
      <c r="BKC2571" s="77"/>
      <c r="BKD2571" s="77"/>
      <c r="BKE2571" s="77"/>
      <c r="BKF2571" s="77"/>
      <c r="BKG2571" s="77"/>
      <c r="BKH2571" s="77"/>
      <c r="BKI2571" s="77"/>
      <c r="BKJ2571" s="77"/>
      <c r="BKK2571" s="77"/>
      <c r="BKL2571" s="77"/>
      <c r="BKM2571" s="77"/>
      <c r="BKN2571" s="77"/>
      <c r="BKO2571" s="77"/>
      <c r="BKP2571" s="77"/>
      <c r="BKQ2571" s="77"/>
      <c r="BKR2571" s="77"/>
      <c r="BKS2571" s="77"/>
      <c r="BKT2571" s="77"/>
      <c r="BKU2571" s="77"/>
      <c r="BKV2571" s="77"/>
      <c r="BKW2571" s="77"/>
      <c r="BKX2571" s="77"/>
      <c r="BKY2571" s="77"/>
      <c r="BKZ2571" s="77"/>
      <c r="BLA2571" s="77"/>
      <c r="BLB2571" s="77"/>
      <c r="BLC2571" s="77"/>
      <c r="BLD2571" s="77"/>
      <c r="BLE2571" s="77"/>
      <c r="BLF2571" s="77"/>
      <c r="BLG2571" s="77"/>
      <c r="BLH2571" s="77"/>
      <c r="BLI2571" s="77"/>
      <c r="BLJ2571" s="77"/>
      <c r="BLK2571" s="77"/>
      <c r="BLL2571" s="77"/>
      <c r="BLM2571" s="77"/>
      <c r="BLN2571" s="77"/>
      <c r="BLO2571" s="77"/>
      <c r="BLP2571" s="77"/>
      <c r="BLQ2571" s="77"/>
      <c r="BLR2571" s="77"/>
      <c r="BLS2571" s="77"/>
      <c r="BLT2571" s="77"/>
      <c r="BLU2571" s="77"/>
      <c r="BLV2571" s="77"/>
      <c r="BLW2571" s="77"/>
      <c r="BLX2571" s="77"/>
      <c r="BLY2571" s="77"/>
      <c r="BLZ2571" s="77"/>
      <c r="BMA2571" s="77"/>
      <c r="BMB2571" s="77"/>
      <c r="BMC2571" s="77"/>
      <c r="BMD2571" s="77"/>
      <c r="BME2571" s="77"/>
      <c r="BMF2571" s="77"/>
      <c r="BMG2571" s="77"/>
      <c r="BMH2571" s="77"/>
      <c r="BMI2571" s="77"/>
      <c r="BMJ2571" s="77"/>
      <c r="BMK2571" s="77"/>
      <c r="BML2571" s="77"/>
      <c r="BMM2571" s="77"/>
      <c r="BMN2571" s="77"/>
      <c r="BMO2571" s="77"/>
      <c r="BMP2571" s="77"/>
      <c r="BMQ2571" s="77"/>
      <c r="BMR2571" s="77"/>
      <c r="BMS2571" s="77"/>
      <c r="BMT2571" s="77"/>
      <c r="BMU2571" s="77"/>
      <c r="BMV2571" s="77"/>
      <c r="BMW2571" s="77"/>
      <c r="BMX2571" s="77"/>
      <c r="BMY2571" s="77"/>
      <c r="BMZ2571" s="77"/>
      <c r="BNA2571" s="77"/>
      <c r="BNB2571" s="77"/>
      <c r="BNC2571" s="77"/>
      <c r="BND2571" s="77"/>
      <c r="BNE2571" s="77"/>
      <c r="BNF2571" s="77"/>
      <c r="BNG2571" s="77"/>
      <c r="BNH2571" s="77"/>
      <c r="BNI2571" s="77"/>
      <c r="BNJ2571" s="77"/>
      <c r="BNK2571" s="77"/>
      <c r="BNL2571" s="77"/>
      <c r="BNM2571" s="77"/>
      <c r="BNN2571" s="77"/>
      <c r="BNO2571" s="77"/>
      <c r="BNP2571" s="77"/>
      <c r="BNQ2571" s="77"/>
      <c r="BNR2571" s="77"/>
      <c r="BNS2571" s="77"/>
      <c r="BNT2571" s="77"/>
      <c r="BNU2571" s="77"/>
      <c r="BNV2571" s="77"/>
      <c r="BNW2571" s="77"/>
      <c r="BNX2571" s="77"/>
      <c r="BNY2571" s="77"/>
      <c r="BNZ2571" s="77"/>
      <c r="BOA2571" s="77"/>
      <c r="BOB2571" s="77"/>
      <c r="BOC2571" s="77"/>
      <c r="BOD2571" s="77"/>
      <c r="BOE2571" s="77"/>
      <c r="BOF2571" s="77"/>
      <c r="BOG2571" s="77"/>
      <c r="BOH2571" s="77"/>
      <c r="BOI2571" s="77"/>
      <c r="BOJ2571" s="77"/>
      <c r="BOK2571" s="77"/>
      <c r="BOL2571" s="77"/>
      <c r="BOM2571" s="77"/>
      <c r="BON2571" s="77"/>
      <c r="BOO2571" s="77"/>
      <c r="BOP2571" s="77"/>
      <c r="BOQ2571" s="77"/>
      <c r="BOR2571" s="77"/>
      <c r="BOS2571" s="77"/>
      <c r="BOT2571" s="77"/>
      <c r="BOU2571" s="77"/>
      <c r="BOV2571" s="77"/>
      <c r="BOW2571" s="77"/>
      <c r="BOX2571" s="77"/>
      <c r="BOY2571" s="77"/>
      <c r="BOZ2571" s="77"/>
      <c r="BPA2571" s="77"/>
      <c r="BPB2571" s="77"/>
      <c r="BPC2571" s="77"/>
      <c r="BPD2571" s="77"/>
      <c r="BPE2571" s="77"/>
      <c r="BPF2571" s="77"/>
      <c r="BPG2571" s="77"/>
      <c r="BPH2571" s="77"/>
      <c r="BPI2571" s="77"/>
      <c r="BPJ2571" s="77"/>
      <c r="BPK2571" s="77"/>
      <c r="BPL2571" s="77"/>
      <c r="BPM2571" s="77"/>
      <c r="BPN2571" s="77"/>
      <c r="BPO2571" s="77"/>
      <c r="BPP2571" s="77"/>
      <c r="BPQ2571" s="77"/>
      <c r="BPR2571" s="77"/>
      <c r="BPS2571" s="77"/>
      <c r="BPT2571" s="77"/>
      <c r="BPU2571" s="77"/>
      <c r="BPV2571" s="77"/>
      <c r="BPW2571" s="77"/>
      <c r="BPX2571" s="77"/>
      <c r="BPY2571" s="77"/>
      <c r="BPZ2571" s="77"/>
      <c r="BQA2571" s="77"/>
      <c r="BQB2571" s="77"/>
      <c r="BQC2571" s="77"/>
      <c r="BQD2571" s="77"/>
      <c r="BQE2571" s="77"/>
      <c r="BQF2571" s="77"/>
      <c r="BQG2571" s="77"/>
      <c r="BQH2571" s="77"/>
      <c r="BQI2571" s="77"/>
      <c r="BQJ2571" s="77"/>
      <c r="BQK2571" s="77"/>
      <c r="BQL2571" s="77"/>
      <c r="BQM2571" s="77"/>
      <c r="BQN2571" s="77"/>
      <c r="BQO2571" s="77"/>
      <c r="BQP2571" s="77"/>
      <c r="BQQ2571" s="77"/>
      <c r="BQR2571" s="77"/>
      <c r="BQS2571" s="77"/>
      <c r="BQT2571" s="77"/>
      <c r="BQU2571" s="77"/>
      <c r="BQV2571" s="77"/>
      <c r="BQW2571" s="77"/>
      <c r="BQX2571" s="77"/>
      <c r="BQY2571" s="77"/>
      <c r="BQZ2571" s="77"/>
      <c r="BRA2571" s="77"/>
      <c r="BRB2571" s="77"/>
      <c r="BRC2571" s="77"/>
      <c r="BRD2571" s="77"/>
      <c r="BRE2571" s="77"/>
      <c r="BRF2571" s="77"/>
      <c r="BRG2571" s="77"/>
      <c r="BRH2571" s="77"/>
      <c r="BRI2571" s="77"/>
      <c r="BRJ2571" s="77"/>
      <c r="BRK2571" s="77"/>
      <c r="BRL2571" s="77"/>
      <c r="BRM2571" s="77"/>
      <c r="BRN2571" s="77"/>
      <c r="BRO2571" s="77"/>
      <c r="BRP2571" s="77"/>
      <c r="BRQ2571" s="77"/>
      <c r="BRR2571" s="77"/>
      <c r="BRS2571" s="77"/>
      <c r="BRT2571" s="77"/>
      <c r="BRU2571" s="77"/>
      <c r="BRV2571" s="77"/>
      <c r="BRW2571" s="77"/>
      <c r="BRX2571" s="77"/>
      <c r="BRY2571" s="77"/>
      <c r="BRZ2571" s="77"/>
      <c r="BSA2571" s="77"/>
      <c r="BSB2571" s="77"/>
      <c r="BSC2571" s="77"/>
      <c r="BSD2571" s="77"/>
      <c r="BSE2571" s="77"/>
      <c r="BSF2571" s="77"/>
      <c r="BSG2571" s="77"/>
      <c r="BSH2571" s="77"/>
      <c r="BSI2571" s="77"/>
      <c r="BSJ2571" s="77"/>
      <c r="BSK2571" s="77"/>
      <c r="BSL2571" s="77"/>
      <c r="BSM2571" s="77"/>
      <c r="BSN2571" s="77"/>
      <c r="BSO2571" s="77"/>
      <c r="BSP2571" s="77"/>
      <c r="BSQ2571" s="77"/>
      <c r="BSR2571" s="77"/>
      <c r="BSS2571" s="77"/>
      <c r="BST2571" s="77"/>
      <c r="BSU2571" s="77"/>
      <c r="BSV2571" s="77"/>
      <c r="BSW2571" s="77"/>
      <c r="BSX2571" s="77"/>
      <c r="BSY2571" s="77"/>
      <c r="BSZ2571" s="77"/>
      <c r="BTA2571" s="77"/>
      <c r="BTB2571" s="77"/>
      <c r="BTC2571" s="77"/>
      <c r="BTD2571" s="77"/>
      <c r="BTE2571" s="77"/>
      <c r="BTF2571" s="77"/>
      <c r="BTG2571" s="77"/>
      <c r="BTH2571" s="77"/>
      <c r="BTI2571" s="77"/>
      <c r="BTJ2571" s="77"/>
      <c r="BTK2571" s="77"/>
      <c r="BTL2571" s="77"/>
      <c r="BTM2571" s="77"/>
      <c r="BTN2571" s="77"/>
      <c r="BTO2571" s="77"/>
      <c r="BTP2571" s="77"/>
      <c r="BTQ2571" s="77"/>
      <c r="BTR2571" s="77"/>
      <c r="BTS2571" s="77"/>
      <c r="BTT2571" s="77"/>
      <c r="BTU2571" s="77"/>
      <c r="BTV2571" s="77"/>
      <c r="BTW2571" s="77"/>
      <c r="BTX2571" s="77"/>
      <c r="BTY2571" s="77"/>
      <c r="BTZ2571" s="77"/>
      <c r="BUA2571" s="77"/>
      <c r="BUB2571" s="77"/>
      <c r="BUC2571" s="77"/>
      <c r="BUD2571" s="77"/>
      <c r="BUE2571" s="77"/>
      <c r="BUF2571" s="77"/>
      <c r="BUG2571" s="77"/>
      <c r="BUH2571" s="77"/>
      <c r="BUI2571" s="77"/>
      <c r="BUJ2571" s="77"/>
      <c r="BUK2571" s="77"/>
      <c r="BUL2571" s="77"/>
      <c r="BUM2571" s="77"/>
      <c r="BUN2571" s="77"/>
      <c r="BUO2571" s="77"/>
      <c r="BUP2571" s="77"/>
      <c r="BUQ2571" s="77"/>
      <c r="BUR2571" s="77"/>
      <c r="BUS2571" s="77"/>
      <c r="BUT2571" s="77"/>
      <c r="BUU2571" s="77"/>
      <c r="BUV2571" s="77"/>
      <c r="BUW2571" s="77"/>
      <c r="BUX2571" s="77"/>
      <c r="BUY2571" s="77"/>
      <c r="BUZ2571" s="77"/>
      <c r="BVA2571" s="77"/>
      <c r="BVB2571" s="77"/>
      <c r="BVC2571" s="77"/>
      <c r="BVD2571" s="77"/>
      <c r="BVE2571" s="77"/>
      <c r="BVF2571" s="77"/>
      <c r="BVG2571" s="77"/>
      <c r="BVH2571" s="77"/>
      <c r="BVI2571" s="77"/>
      <c r="BVJ2571" s="77"/>
      <c r="BVK2571" s="77"/>
      <c r="BVL2571" s="77"/>
      <c r="BVM2571" s="77"/>
      <c r="BVN2571" s="77"/>
      <c r="BVO2571" s="77"/>
      <c r="BVP2571" s="77"/>
      <c r="BVQ2571" s="77"/>
      <c r="BVR2571" s="77"/>
      <c r="BVS2571" s="77"/>
      <c r="BVT2571" s="77"/>
      <c r="BVU2571" s="77"/>
      <c r="BVV2571" s="77"/>
      <c r="BVW2571" s="77"/>
      <c r="BVX2571" s="77"/>
      <c r="BVY2571" s="77"/>
      <c r="BVZ2571" s="77"/>
      <c r="BWA2571" s="77"/>
      <c r="BWB2571" s="77"/>
      <c r="BWC2571" s="77"/>
      <c r="BWD2571" s="77"/>
      <c r="BWE2571" s="77"/>
      <c r="BWF2571" s="77"/>
      <c r="BWG2571" s="77"/>
      <c r="BWH2571" s="77"/>
      <c r="BWI2571" s="77"/>
      <c r="BWJ2571" s="77"/>
      <c r="BWK2571" s="77"/>
      <c r="BWL2571" s="77"/>
      <c r="BWM2571" s="77"/>
      <c r="BWN2571" s="77"/>
      <c r="BWO2571" s="77"/>
      <c r="BWP2571" s="77"/>
      <c r="BWQ2571" s="77"/>
      <c r="BWR2571" s="77"/>
      <c r="BWS2571" s="77"/>
      <c r="BWT2571" s="77"/>
      <c r="BWU2571" s="77"/>
      <c r="BWV2571" s="77"/>
      <c r="BWW2571" s="77"/>
      <c r="BWX2571" s="77"/>
      <c r="BWY2571" s="77"/>
      <c r="BWZ2571" s="77"/>
      <c r="BXA2571" s="77"/>
      <c r="BXB2571" s="77"/>
      <c r="BXC2571" s="77"/>
      <c r="BXD2571" s="77"/>
      <c r="BXE2571" s="77"/>
      <c r="BXF2571" s="77"/>
      <c r="BXG2571" s="77"/>
      <c r="BXH2571" s="77"/>
      <c r="BXI2571" s="77"/>
      <c r="BXJ2571" s="77"/>
      <c r="BXK2571" s="77"/>
      <c r="BXL2571" s="77"/>
      <c r="BXM2571" s="77"/>
      <c r="BXN2571" s="77"/>
      <c r="BXO2571" s="77"/>
      <c r="BXP2571" s="77"/>
      <c r="BXQ2571" s="77"/>
      <c r="BXR2571" s="77"/>
      <c r="BXS2571" s="77"/>
      <c r="BXT2571" s="77"/>
      <c r="BXU2571" s="77"/>
      <c r="BXV2571" s="77"/>
      <c r="BXW2571" s="77"/>
      <c r="BXX2571" s="77"/>
      <c r="BXY2571" s="77"/>
      <c r="BXZ2571" s="77"/>
      <c r="BYA2571" s="77"/>
      <c r="BYB2571" s="77"/>
      <c r="BYC2571" s="77"/>
      <c r="BYD2571" s="77"/>
      <c r="BYE2571" s="77"/>
      <c r="BYF2571" s="77"/>
      <c r="BYG2571" s="77"/>
      <c r="BYH2571" s="77"/>
      <c r="BYI2571" s="77"/>
      <c r="BYJ2571" s="77"/>
      <c r="BYK2571" s="77"/>
      <c r="BYL2571" s="77"/>
      <c r="BYM2571" s="77"/>
      <c r="BYN2571" s="77"/>
      <c r="BYO2571" s="77"/>
      <c r="BYP2571" s="77"/>
      <c r="BYQ2571" s="77"/>
      <c r="BYR2571" s="77"/>
      <c r="BYS2571" s="77"/>
      <c r="BYT2571" s="77"/>
      <c r="BYU2571" s="77"/>
      <c r="BYV2571" s="77"/>
      <c r="BYW2571" s="77"/>
      <c r="BYX2571" s="77"/>
      <c r="BYY2571" s="77"/>
      <c r="BYZ2571" s="77"/>
      <c r="BZA2571" s="77"/>
      <c r="BZB2571" s="77"/>
      <c r="BZC2571" s="77"/>
      <c r="BZD2571" s="77"/>
      <c r="BZE2571" s="77"/>
      <c r="BZF2571" s="77"/>
      <c r="BZG2571" s="77"/>
      <c r="BZH2571" s="77"/>
      <c r="BZI2571" s="77"/>
      <c r="BZJ2571" s="77"/>
      <c r="BZK2571" s="77"/>
      <c r="BZL2571" s="77"/>
      <c r="BZM2571" s="77"/>
      <c r="BZN2571" s="77"/>
      <c r="BZO2571" s="77"/>
      <c r="BZP2571" s="77"/>
      <c r="BZQ2571" s="77"/>
      <c r="BZR2571" s="77"/>
      <c r="BZS2571" s="77"/>
      <c r="BZT2571" s="77"/>
      <c r="BZU2571" s="77"/>
      <c r="BZV2571" s="77"/>
      <c r="BZW2571" s="77"/>
      <c r="BZX2571" s="77"/>
      <c r="BZY2571" s="77"/>
      <c r="BZZ2571" s="77"/>
      <c r="CAA2571" s="77"/>
      <c r="CAB2571" s="77"/>
      <c r="CAC2571" s="77"/>
      <c r="CAD2571" s="77"/>
      <c r="CAE2571" s="77"/>
      <c r="CAF2571" s="77"/>
      <c r="CAG2571" s="77"/>
      <c r="CAH2571" s="77"/>
      <c r="CAI2571" s="77"/>
      <c r="CAJ2571" s="77"/>
      <c r="CAK2571" s="77"/>
      <c r="CAL2571" s="77"/>
      <c r="CAM2571" s="77"/>
      <c r="CAN2571" s="77"/>
      <c r="CAO2571" s="77"/>
      <c r="CAP2571" s="77"/>
      <c r="CAQ2571" s="77"/>
      <c r="CAR2571" s="77"/>
      <c r="CAS2571" s="77"/>
      <c r="CAT2571" s="77"/>
      <c r="CAU2571" s="77"/>
      <c r="CAV2571" s="77"/>
      <c r="CAW2571" s="77"/>
      <c r="CAX2571" s="77"/>
      <c r="CAY2571" s="77"/>
      <c r="CAZ2571" s="77"/>
      <c r="CBA2571" s="77"/>
      <c r="CBB2571" s="77"/>
      <c r="CBC2571" s="77"/>
      <c r="CBD2571" s="77"/>
      <c r="CBE2571" s="77"/>
      <c r="CBF2571" s="77"/>
      <c r="CBG2571" s="77"/>
      <c r="CBH2571" s="77"/>
      <c r="CBI2571" s="77"/>
      <c r="CBJ2571" s="77"/>
      <c r="CBK2571" s="77"/>
      <c r="CBL2571" s="77"/>
      <c r="CBM2571" s="77"/>
      <c r="CBN2571" s="77"/>
      <c r="CBO2571" s="77"/>
      <c r="CBP2571" s="77"/>
      <c r="CBQ2571" s="77"/>
      <c r="CBR2571" s="77"/>
      <c r="CBS2571" s="77"/>
      <c r="CBT2571" s="77"/>
      <c r="CBU2571" s="77"/>
      <c r="CBV2571" s="77"/>
      <c r="CBW2571" s="77"/>
      <c r="CBX2571" s="77"/>
      <c r="CBY2571" s="77"/>
      <c r="CBZ2571" s="77"/>
      <c r="CCA2571" s="77"/>
      <c r="CCB2571" s="77"/>
      <c r="CCC2571" s="77"/>
      <c r="CCD2571" s="77"/>
      <c r="CCE2571" s="77"/>
      <c r="CCF2571" s="77"/>
      <c r="CCG2571" s="77"/>
      <c r="CCH2571" s="77"/>
      <c r="CCI2571" s="77"/>
      <c r="CCJ2571" s="77"/>
      <c r="CCK2571" s="77"/>
      <c r="CCL2571" s="77"/>
      <c r="CCM2571" s="77"/>
      <c r="CCN2571" s="77"/>
      <c r="CCO2571" s="77"/>
      <c r="CCP2571" s="77"/>
      <c r="CCQ2571" s="77"/>
      <c r="CCR2571" s="77"/>
      <c r="CCS2571" s="77"/>
      <c r="CCT2571" s="77"/>
      <c r="CCU2571" s="77"/>
      <c r="CCV2571" s="77"/>
      <c r="CCW2571" s="77"/>
      <c r="CCX2571" s="77"/>
      <c r="CCY2571" s="77"/>
      <c r="CCZ2571" s="77"/>
      <c r="CDA2571" s="77"/>
      <c r="CDB2571" s="77"/>
      <c r="CDC2571" s="77"/>
      <c r="CDD2571" s="77"/>
      <c r="CDE2571" s="77"/>
      <c r="CDF2571" s="77"/>
      <c r="CDG2571" s="77"/>
      <c r="CDH2571" s="77"/>
      <c r="CDI2571" s="77"/>
      <c r="CDJ2571" s="77"/>
      <c r="CDK2571" s="77"/>
      <c r="CDL2571" s="77"/>
      <c r="CDM2571" s="77"/>
      <c r="CDN2571" s="77"/>
      <c r="CDO2571" s="77"/>
      <c r="CDP2571" s="77"/>
      <c r="CDQ2571" s="77"/>
      <c r="CDR2571" s="77"/>
      <c r="CDS2571" s="77"/>
      <c r="CDT2571" s="77"/>
      <c r="CDU2571" s="77"/>
      <c r="CDV2571" s="77"/>
      <c r="CDW2571" s="77"/>
      <c r="CDX2571" s="77"/>
      <c r="CDY2571" s="77"/>
      <c r="CDZ2571" s="77"/>
      <c r="CEA2571" s="77"/>
      <c r="CEB2571" s="77"/>
      <c r="CEC2571" s="77"/>
      <c r="CED2571" s="77"/>
      <c r="CEE2571" s="77"/>
      <c r="CEF2571" s="77"/>
      <c r="CEG2571" s="77"/>
      <c r="CEH2571" s="77"/>
      <c r="CEI2571" s="77"/>
      <c r="CEJ2571" s="77"/>
      <c r="CEK2571" s="77"/>
      <c r="CEL2571" s="77"/>
      <c r="CEM2571" s="77"/>
      <c r="CEN2571" s="77"/>
      <c r="CEO2571" s="77"/>
      <c r="CEP2571" s="77"/>
      <c r="CEQ2571" s="77"/>
      <c r="CER2571" s="77"/>
      <c r="CES2571" s="77"/>
      <c r="CET2571" s="77"/>
      <c r="CEU2571" s="77"/>
      <c r="CEV2571" s="77"/>
      <c r="CEW2571" s="77"/>
      <c r="CEX2571" s="77"/>
      <c r="CEY2571" s="77"/>
      <c r="CEZ2571" s="77"/>
      <c r="CFA2571" s="77"/>
      <c r="CFB2571" s="77"/>
      <c r="CFC2571" s="77"/>
      <c r="CFD2571" s="77"/>
      <c r="CFE2571" s="77"/>
      <c r="CFF2571" s="77"/>
      <c r="CFG2571" s="77"/>
      <c r="CFH2571" s="77"/>
      <c r="CFI2571" s="77"/>
      <c r="CFJ2571" s="77"/>
      <c r="CFK2571" s="77"/>
      <c r="CFL2571" s="77"/>
      <c r="CFM2571" s="77"/>
      <c r="CFN2571" s="77"/>
      <c r="CFO2571" s="77"/>
      <c r="CFP2571" s="77"/>
      <c r="CFQ2571" s="77"/>
      <c r="CFR2571" s="77"/>
      <c r="CFS2571" s="77"/>
      <c r="CFT2571" s="77"/>
      <c r="CFU2571" s="77"/>
      <c r="CFV2571" s="77"/>
      <c r="CFW2571" s="77"/>
      <c r="CFX2571" s="77"/>
      <c r="CFY2571" s="77"/>
      <c r="CFZ2571" s="77"/>
      <c r="CGA2571" s="77"/>
      <c r="CGB2571" s="77"/>
      <c r="CGC2571" s="77"/>
      <c r="CGD2571" s="77"/>
      <c r="CGE2571" s="77"/>
      <c r="CGF2571" s="77"/>
      <c r="CGG2571" s="77"/>
      <c r="CGH2571" s="77"/>
      <c r="CGI2571" s="77"/>
      <c r="CGJ2571" s="77"/>
      <c r="CGK2571" s="77"/>
      <c r="CGL2571" s="77"/>
      <c r="CGM2571" s="77"/>
      <c r="CGN2571" s="77"/>
      <c r="CGO2571" s="77"/>
      <c r="CGP2571" s="77"/>
      <c r="CGQ2571" s="77"/>
      <c r="CGR2571" s="77"/>
      <c r="CGS2571" s="77"/>
      <c r="CGT2571" s="77"/>
      <c r="CGU2571" s="77"/>
      <c r="CGV2571" s="77"/>
      <c r="CGW2571" s="77"/>
      <c r="CGX2571" s="77"/>
      <c r="CGY2571" s="77"/>
      <c r="CGZ2571" s="77"/>
      <c r="CHA2571" s="77"/>
      <c r="CHB2571" s="77"/>
      <c r="CHC2571" s="77"/>
      <c r="CHD2571" s="77"/>
      <c r="CHE2571" s="77"/>
      <c r="CHF2571" s="77"/>
      <c r="CHG2571" s="77"/>
      <c r="CHH2571" s="77"/>
      <c r="CHI2571" s="77"/>
      <c r="CHJ2571" s="77"/>
      <c r="CHK2571" s="77"/>
      <c r="CHL2571" s="77"/>
      <c r="CHM2571" s="77"/>
      <c r="CHN2571" s="77"/>
      <c r="CHO2571" s="77"/>
      <c r="CHP2571" s="77"/>
      <c r="CHQ2571" s="77"/>
      <c r="CHR2571" s="77"/>
      <c r="CHS2571" s="77"/>
      <c r="CHT2571" s="77"/>
      <c r="CHU2571" s="77"/>
      <c r="CHV2571" s="77"/>
      <c r="CHW2571" s="77"/>
      <c r="CHX2571" s="77"/>
      <c r="CHY2571" s="77"/>
      <c r="CHZ2571" s="77"/>
      <c r="CIA2571" s="77"/>
      <c r="CIB2571" s="77"/>
      <c r="CIC2571" s="77"/>
      <c r="CID2571" s="77"/>
      <c r="CIE2571" s="77"/>
      <c r="CIF2571" s="77"/>
      <c r="CIG2571" s="77"/>
      <c r="CIH2571" s="77"/>
      <c r="CII2571" s="77"/>
      <c r="CIJ2571" s="77"/>
      <c r="CIK2571" s="77"/>
      <c r="CIL2571" s="77"/>
      <c r="CIM2571" s="77"/>
      <c r="CIN2571" s="77"/>
      <c r="CIO2571" s="77"/>
      <c r="CIP2571" s="77"/>
      <c r="CIQ2571" s="77"/>
      <c r="CIR2571" s="77"/>
      <c r="CIS2571" s="77"/>
      <c r="CIT2571" s="77"/>
      <c r="CIU2571" s="77"/>
      <c r="CIV2571" s="77"/>
      <c r="CIW2571" s="77"/>
      <c r="CIX2571" s="77"/>
      <c r="CIY2571" s="77"/>
      <c r="CIZ2571" s="77"/>
      <c r="CJA2571" s="77"/>
      <c r="CJB2571" s="77"/>
      <c r="CJC2571" s="77"/>
      <c r="CJD2571" s="77"/>
      <c r="CJE2571" s="77"/>
      <c r="CJF2571" s="77"/>
      <c r="CJG2571" s="77"/>
      <c r="CJH2571" s="77"/>
      <c r="CJI2571" s="77"/>
      <c r="CJJ2571" s="77"/>
      <c r="CJK2571" s="77"/>
      <c r="CJL2571" s="77"/>
      <c r="CJM2571" s="77"/>
      <c r="CJN2571" s="77"/>
      <c r="CJO2571" s="77"/>
      <c r="CJP2571" s="77"/>
      <c r="CJQ2571" s="77"/>
      <c r="CJR2571" s="77"/>
      <c r="CJS2571" s="77"/>
      <c r="CJT2571" s="77"/>
      <c r="CJU2571" s="77"/>
      <c r="CJV2571" s="77"/>
      <c r="CJW2571" s="77"/>
      <c r="CJX2571" s="77"/>
      <c r="CJY2571" s="77"/>
      <c r="CJZ2571" s="77"/>
      <c r="CKA2571" s="77"/>
      <c r="CKB2571" s="77"/>
      <c r="CKC2571" s="77"/>
      <c r="CKD2571" s="77"/>
      <c r="CKE2571" s="77"/>
      <c r="CKF2571" s="77"/>
      <c r="CKG2571" s="77"/>
      <c r="CKH2571" s="77"/>
      <c r="CKI2571" s="77"/>
      <c r="CKJ2571" s="77"/>
      <c r="CKK2571" s="77"/>
      <c r="CKL2571" s="77"/>
      <c r="CKM2571" s="77"/>
      <c r="CKN2571" s="77"/>
      <c r="CKO2571" s="77"/>
      <c r="CKP2571" s="77"/>
      <c r="CKQ2571" s="77"/>
      <c r="CKR2571" s="77"/>
      <c r="CKS2571" s="77"/>
      <c r="CKT2571" s="77"/>
      <c r="CKU2571" s="77"/>
      <c r="CKV2571" s="77"/>
      <c r="CKW2571" s="77"/>
      <c r="CKX2571" s="77"/>
      <c r="CKY2571" s="77"/>
      <c r="CKZ2571" s="77"/>
      <c r="CLA2571" s="77"/>
      <c r="CLB2571" s="77"/>
      <c r="CLC2571" s="77"/>
      <c r="CLD2571" s="77"/>
      <c r="CLE2571" s="77"/>
      <c r="CLF2571" s="77"/>
      <c r="CLG2571" s="77"/>
      <c r="CLH2571" s="77"/>
      <c r="CLI2571" s="77"/>
      <c r="CLJ2571" s="77"/>
      <c r="CLK2571" s="77"/>
      <c r="CLL2571" s="77"/>
      <c r="CLM2571" s="77"/>
      <c r="CLN2571" s="77"/>
      <c r="CLO2571" s="77"/>
      <c r="CLP2571" s="77"/>
      <c r="CLQ2571" s="77"/>
      <c r="CLR2571" s="77"/>
      <c r="CLS2571" s="77"/>
      <c r="CLT2571" s="77"/>
      <c r="CLU2571" s="77"/>
      <c r="CLV2571" s="77"/>
      <c r="CLW2571" s="77"/>
      <c r="CLX2571" s="77"/>
      <c r="CLY2571" s="77"/>
      <c r="CLZ2571" s="77"/>
      <c r="CMA2571" s="77"/>
      <c r="CMB2571" s="77"/>
      <c r="CMC2571" s="77"/>
      <c r="CMD2571" s="77"/>
      <c r="CME2571" s="77"/>
      <c r="CMF2571" s="77"/>
      <c r="CMG2571" s="77"/>
      <c r="CMH2571" s="77"/>
      <c r="CMI2571" s="77"/>
      <c r="CMJ2571" s="77"/>
      <c r="CMK2571" s="77"/>
      <c r="CML2571" s="77"/>
      <c r="CMM2571" s="77"/>
      <c r="CMN2571" s="77"/>
      <c r="CMO2571" s="77"/>
      <c r="CMP2571" s="77"/>
      <c r="CMQ2571" s="77"/>
      <c r="CMR2571" s="77"/>
      <c r="CMS2571" s="77"/>
      <c r="CMT2571" s="77"/>
      <c r="CMU2571" s="77"/>
      <c r="CMV2571" s="77"/>
      <c r="CMW2571" s="77"/>
      <c r="CMX2571" s="77"/>
      <c r="CMY2571" s="77"/>
      <c r="CMZ2571" s="77"/>
      <c r="CNA2571" s="77"/>
      <c r="CNB2571" s="77"/>
      <c r="CNC2571" s="77"/>
      <c r="CND2571" s="77"/>
      <c r="CNE2571" s="77"/>
      <c r="CNF2571" s="77"/>
      <c r="CNG2571" s="77"/>
      <c r="CNH2571" s="77"/>
      <c r="CNI2571" s="77"/>
      <c r="CNJ2571" s="77"/>
      <c r="CNK2571" s="77"/>
      <c r="CNL2571" s="77"/>
      <c r="CNM2571" s="77"/>
      <c r="CNN2571" s="77"/>
      <c r="CNO2571" s="77"/>
      <c r="CNP2571" s="77"/>
      <c r="CNQ2571" s="77"/>
      <c r="CNR2571" s="77"/>
      <c r="CNS2571" s="77"/>
      <c r="CNT2571" s="77"/>
      <c r="CNU2571" s="77"/>
      <c r="CNV2571" s="77"/>
      <c r="CNW2571" s="77"/>
      <c r="CNX2571" s="77"/>
      <c r="CNY2571" s="77"/>
      <c r="CNZ2571" s="77"/>
      <c r="COA2571" s="77"/>
      <c r="COB2571" s="77"/>
      <c r="COC2571" s="77"/>
      <c r="COD2571" s="77"/>
      <c r="COE2571" s="77"/>
      <c r="COF2571" s="77"/>
      <c r="COG2571" s="77"/>
      <c r="COH2571" s="77"/>
      <c r="COI2571" s="77"/>
      <c r="COJ2571" s="77"/>
      <c r="COK2571" s="77"/>
      <c r="COL2571" s="77"/>
      <c r="COM2571" s="77"/>
      <c r="CON2571" s="77"/>
      <c r="COO2571" s="77"/>
      <c r="COP2571" s="77"/>
      <c r="COQ2571" s="77"/>
      <c r="COR2571" s="77"/>
      <c r="COS2571" s="77"/>
      <c r="COT2571" s="77"/>
      <c r="COU2571" s="77"/>
      <c r="COV2571" s="77"/>
      <c r="COW2571" s="77"/>
      <c r="COX2571" s="77"/>
      <c r="COY2571" s="77"/>
      <c r="COZ2571" s="77"/>
      <c r="CPA2571" s="77"/>
      <c r="CPB2571" s="77"/>
      <c r="CPC2571" s="77"/>
      <c r="CPD2571" s="77"/>
      <c r="CPE2571" s="77"/>
      <c r="CPF2571" s="77"/>
      <c r="CPG2571" s="77"/>
      <c r="CPH2571" s="77"/>
      <c r="CPI2571" s="77"/>
      <c r="CPJ2571" s="77"/>
      <c r="CPK2571" s="77"/>
      <c r="CPL2571" s="77"/>
      <c r="CPM2571" s="77"/>
      <c r="CPN2571" s="77"/>
      <c r="CPO2571" s="77"/>
      <c r="CPP2571" s="77"/>
      <c r="CPQ2571" s="77"/>
      <c r="CPR2571" s="77"/>
      <c r="CPS2571" s="77"/>
      <c r="CPT2571" s="77"/>
      <c r="CPU2571" s="77"/>
      <c r="CPV2571" s="77"/>
      <c r="CPW2571" s="77"/>
      <c r="CPX2571" s="77"/>
      <c r="CPY2571" s="77"/>
      <c r="CPZ2571" s="77"/>
      <c r="CQA2571" s="77"/>
      <c r="CQB2571" s="77"/>
      <c r="CQC2571" s="77"/>
      <c r="CQD2571" s="77"/>
      <c r="CQE2571" s="77"/>
      <c r="CQF2571" s="77"/>
      <c r="CQG2571" s="77"/>
      <c r="CQH2571" s="77"/>
      <c r="CQI2571" s="77"/>
      <c r="CQJ2571" s="77"/>
      <c r="CQK2571" s="77"/>
      <c r="CQL2571" s="77"/>
      <c r="CQM2571" s="77"/>
      <c r="CQN2571" s="77"/>
      <c r="CQO2571" s="77"/>
      <c r="CQP2571" s="77"/>
      <c r="CQQ2571" s="77"/>
      <c r="CQR2571" s="77"/>
      <c r="CQS2571" s="77"/>
      <c r="CQT2571" s="77"/>
      <c r="CQU2571" s="77"/>
      <c r="CQV2571" s="77"/>
      <c r="CQW2571" s="77"/>
      <c r="CQX2571" s="77"/>
      <c r="CQY2571" s="77"/>
      <c r="CQZ2571" s="77"/>
      <c r="CRA2571" s="77"/>
      <c r="CRB2571" s="77"/>
      <c r="CRC2571" s="77"/>
      <c r="CRD2571" s="77"/>
      <c r="CRE2571" s="77"/>
      <c r="CRF2571" s="77"/>
      <c r="CRG2571" s="77"/>
      <c r="CRH2571" s="77"/>
      <c r="CRI2571" s="77"/>
      <c r="CRJ2571" s="77"/>
      <c r="CRK2571" s="77"/>
      <c r="CRL2571" s="77"/>
      <c r="CRM2571" s="77"/>
      <c r="CRN2571" s="77"/>
      <c r="CRO2571" s="77"/>
      <c r="CRP2571" s="77"/>
      <c r="CRQ2571" s="77"/>
      <c r="CRR2571" s="77"/>
      <c r="CRS2571" s="77"/>
      <c r="CRT2571" s="77"/>
      <c r="CRU2571" s="77"/>
      <c r="CRV2571" s="77"/>
      <c r="CRW2571" s="77"/>
      <c r="CRX2571" s="77"/>
      <c r="CRY2571" s="77"/>
      <c r="CRZ2571" s="77"/>
      <c r="CSA2571" s="77"/>
      <c r="CSB2571" s="77"/>
      <c r="CSC2571" s="77"/>
      <c r="CSD2571" s="77"/>
      <c r="CSE2571" s="77"/>
      <c r="CSF2571" s="77"/>
      <c r="CSG2571" s="77"/>
      <c r="CSH2571" s="77"/>
      <c r="CSI2571" s="77"/>
      <c r="CSJ2571" s="77"/>
      <c r="CSK2571" s="77"/>
      <c r="CSL2571" s="77"/>
      <c r="CSM2571" s="77"/>
      <c r="CSN2571" s="77"/>
      <c r="CSO2571" s="77"/>
      <c r="CSP2571" s="77"/>
      <c r="CSQ2571" s="77"/>
      <c r="CSR2571" s="77"/>
      <c r="CSS2571" s="77"/>
      <c r="CST2571" s="77"/>
      <c r="CSU2571" s="77"/>
      <c r="CSV2571" s="77"/>
      <c r="CSW2571" s="77"/>
      <c r="CSX2571" s="77"/>
      <c r="CSY2571" s="77"/>
      <c r="CSZ2571" s="77"/>
      <c r="CTA2571" s="77"/>
      <c r="CTB2571" s="77"/>
      <c r="CTC2571" s="77"/>
      <c r="CTD2571" s="77"/>
      <c r="CTE2571" s="77"/>
      <c r="CTF2571" s="77"/>
      <c r="CTG2571" s="77"/>
      <c r="CTH2571" s="77"/>
      <c r="CTI2571" s="77"/>
      <c r="CTJ2571" s="77"/>
      <c r="CTK2571" s="77"/>
      <c r="CTL2571" s="77"/>
      <c r="CTM2571" s="77"/>
      <c r="CTN2571" s="77"/>
      <c r="CTO2571" s="77"/>
      <c r="CTP2571" s="77"/>
      <c r="CTQ2571" s="77"/>
      <c r="CTR2571" s="77"/>
      <c r="CTS2571" s="77"/>
      <c r="CTT2571" s="77"/>
      <c r="CTU2571" s="77"/>
      <c r="CTV2571" s="77"/>
      <c r="CTW2571" s="77"/>
      <c r="CTX2571" s="77"/>
      <c r="CTY2571" s="77"/>
      <c r="CTZ2571" s="77"/>
      <c r="CUA2571" s="77"/>
      <c r="CUB2571" s="77"/>
      <c r="CUC2571" s="77"/>
      <c r="CUD2571" s="77"/>
      <c r="CUE2571" s="77"/>
      <c r="CUF2571" s="77"/>
      <c r="CUG2571" s="77"/>
      <c r="CUH2571" s="77"/>
      <c r="CUI2571" s="77"/>
      <c r="CUJ2571" s="77"/>
      <c r="CUK2571" s="77"/>
      <c r="CUL2571" s="77"/>
      <c r="CUM2571" s="77"/>
      <c r="CUN2571" s="77"/>
      <c r="CUO2571" s="77"/>
      <c r="CUP2571" s="77"/>
      <c r="CUQ2571" s="77"/>
      <c r="CUR2571" s="77"/>
      <c r="CUS2571" s="77"/>
      <c r="CUT2571" s="77"/>
      <c r="CUU2571" s="77"/>
      <c r="CUV2571" s="77"/>
      <c r="CUW2571" s="77"/>
      <c r="CUX2571" s="77"/>
      <c r="CUY2571" s="77"/>
      <c r="CUZ2571" s="77"/>
      <c r="CVA2571" s="77"/>
      <c r="CVB2571" s="77"/>
      <c r="CVC2571" s="77"/>
      <c r="CVD2571" s="77"/>
      <c r="CVE2571" s="77"/>
      <c r="CVF2571" s="77"/>
      <c r="CVG2571" s="77"/>
      <c r="CVH2571" s="77"/>
      <c r="CVI2571" s="77"/>
      <c r="CVJ2571" s="77"/>
      <c r="CVK2571" s="77"/>
      <c r="CVL2571" s="77"/>
      <c r="CVM2571" s="77"/>
      <c r="CVN2571" s="77"/>
      <c r="CVO2571" s="77"/>
      <c r="CVP2571" s="77"/>
      <c r="CVQ2571" s="77"/>
      <c r="CVR2571" s="77"/>
      <c r="CVS2571" s="77"/>
      <c r="CVT2571" s="77"/>
      <c r="CVU2571" s="77"/>
      <c r="CVV2571" s="77"/>
      <c r="CVW2571" s="77"/>
      <c r="CVX2571" s="77"/>
      <c r="CVY2571" s="77"/>
      <c r="CVZ2571" s="77"/>
      <c r="CWA2571" s="77"/>
      <c r="CWB2571" s="77"/>
      <c r="CWC2571" s="77"/>
      <c r="CWD2571" s="77"/>
      <c r="CWE2571" s="77"/>
      <c r="CWF2571" s="77"/>
      <c r="CWG2571" s="77"/>
      <c r="CWH2571" s="77"/>
      <c r="CWI2571" s="77"/>
      <c r="CWJ2571" s="77"/>
      <c r="CWK2571" s="77"/>
      <c r="CWL2571" s="77"/>
      <c r="CWM2571" s="77"/>
      <c r="CWN2571" s="77"/>
      <c r="CWO2571" s="77"/>
      <c r="CWP2571" s="77"/>
      <c r="CWQ2571" s="77"/>
      <c r="CWR2571" s="77"/>
      <c r="CWS2571" s="77"/>
      <c r="CWT2571" s="77"/>
      <c r="CWU2571" s="77"/>
      <c r="CWV2571" s="77"/>
      <c r="CWW2571" s="77"/>
      <c r="CWX2571" s="77"/>
      <c r="CWY2571" s="77"/>
      <c r="CWZ2571" s="77"/>
      <c r="CXA2571" s="77"/>
      <c r="CXB2571" s="77"/>
      <c r="CXC2571" s="77"/>
      <c r="CXD2571" s="77"/>
      <c r="CXE2571" s="77"/>
      <c r="CXF2571" s="77"/>
      <c r="CXG2571" s="77"/>
      <c r="CXH2571" s="77"/>
      <c r="CXI2571" s="77"/>
      <c r="CXJ2571" s="77"/>
      <c r="CXK2571" s="77"/>
      <c r="CXL2571" s="77"/>
      <c r="CXM2571" s="77"/>
      <c r="CXN2571" s="77"/>
      <c r="CXO2571" s="77"/>
      <c r="CXP2571" s="77"/>
      <c r="CXQ2571" s="77"/>
      <c r="CXR2571" s="77"/>
      <c r="CXS2571" s="77"/>
      <c r="CXT2571" s="77"/>
      <c r="CXU2571" s="77"/>
      <c r="CXV2571" s="77"/>
      <c r="CXW2571" s="77"/>
      <c r="CXX2571" s="77"/>
      <c r="CXY2571" s="77"/>
      <c r="CXZ2571" s="77"/>
      <c r="CYA2571" s="77"/>
      <c r="CYB2571" s="77"/>
      <c r="CYC2571" s="77"/>
      <c r="CYD2571" s="77"/>
      <c r="CYE2571" s="77"/>
      <c r="CYF2571" s="77"/>
      <c r="CYG2571" s="77"/>
      <c r="CYH2571" s="77"/>
      <c r="CYI2571" s="77"/>
      <c r="CYJ2571" s="77"/>
      <c r="CYK2571" s="77"/>
      <c r="CYL2571" s="77"/>
      <c r="CYM2571" s="77"/>
      <c r="CYN2571" s="77"/>
      <c r="CYO2571" s="77"/>
      <c r="CYP2571" s="77"/>
      <c r="CYQ2571" s="77"/>
      <c r="CYR2571" s="77"/>
      <c r="CYS2571" s="77"/>
      <c r="CYT2571" s="77"/>
      <c r="CYU2571" s="77"/>
      <c r="CYV2571" s="77"/>
      <c r="CYW2571" s="77"/>
      <c r="CYX2571" s="77"/>
      <c r="CYY2571" s="77"/>
      <c r="CYZ2571" s="77"/>
      <c r="CZA2571" s="77"/>
      <c r="CZB2571" s="77"/>
      <c r="CZC2571" s="77"/>
      <c r="CZD2571" s="77"/>
      <c r="CZE2571" s="77"/>
      <c r="CZF2571" s="77"/>
      <c r="CZG2571" s="77"/>
      <c r="CZH2571" s="77"/>
      <c r="CZI2571" s="77"/>
      <c r="CZJ2571" s="77"/>
      <c r="CZK2571" s="77"/>
      <c r="CZL2571" s="77"/>
      <c r="CZM2571" s="77"/>
      <c r="CZN2571" s="77"/>
      <c r="CZO2571" s="77"/>
      <c r="CZP2571" s="77"/>
      <c r="CZQ2571" s="77"/>
      <c r="CZR2571" s="77"/>
      <c r="CZS2571" s="77"/>
      <c r="CZT2571" s="77"/>
      <c r="CZU2571" s="77"/>
      <c r="CZV2571" s="77"/>
      <c r="CZW2571" s="77"/>
      <c r="CZX2571" s="77"/>
      <c r="CZY2571" s="77"/>
      <c r="CZZ2571" s="77"/>
      <c r="DAA2571" s="77"/>
      <c r="DAB2571" s="77"/>
      <c r="DAC2571" s="77"/>
      <c r="DAD2571" s="77"/>
      <c r="DAE2571" s="77"/>
      <c r="DAF2571" s="77"/>
      <c r="DAG2571" s="77"/>
      <c r="DAH2571" s="77"/>
      <c r="DAI2571" s="77"/>
      <c r="DAJ2571" s="77"/>
      <c r="DAK2571" s="77"/>
      <c r="DAL2571" s="77"/>
      <c r="DAM2571" s="77"/>
      <c r="DAN2571" s="77"/>
      <c r="DAO2571" s="77"/>
      <c r="DAP2571" s="77"/>
      <c r="DAQ2571" s="77"/>
      <c r="DAR2571" s="77"/>
      <c r="DAS2571" s="77"/>
      <c r="DAT2571" s="77"/>
      <c r="DAU2571" s="77"/>
      <c r="DAV2571" s="77"/>
      <c r="DAW2571" s="77"/>
      <c r="DAX2571" s="77"/>
      <c r="DAY2571" s="77"/>
      <c r="DAZ2571" s="77"/>
      <c r="DBA2571" s="77"/>
      <c r="DBB2571" s="77"/>
      <c r="DBC2571" s="77"/>
      <c r="DBD2571" s="77"/>
      <c r="DBE2571" s="77"/>
      <c r="DBF2571" s="77"/>
      <c r="DBG2571" s="77"/>
      <c r="DBH2571" s="77"/>
      <c r="DBI2571" s="77"/>
      <c r="DBJ2571" s="77"/>
      <c r="DBK2571" s="77"/>
      <c r="DBL2571" s="77"/>
      <c r="DBM2571" s="77"/>
      <c r="DBN2571" s="77"/>
      <c r="DBO2571" s="77"/>
      <c r="DBP2571" s="77"/>
      <c r="DBQ2571" s="77"/>
      <c r="DBR2571" s="77"/>
      <c r="DBS2571" s="77"/>
      <c r="DBT2571" s="77"/>
      <c r="DBU2571" s="77"/>
      <c r="DBV2571" s="77"/>
      <c r="DBW2571" s="77"/>
      <c r="DBX2571" s="77"/>
      <c r="DBY2571" s="77"/>
      <c r="DBZ2571" s="77"/>
      <c r="DCA2571" s="77"/>
      <c r="DCB2571" s="77"/>
      <c r="DCC2571" s="77"/>
      <c r="DCD2571" s="77"/>
      <c r="DCE2571" s="77"/>
      <c r="DCF2571" s="77"/>
      <c r="DCG2571" s="77"/>
      <c r="DCH2571" s="77"/>
      <c r="DCI2571" s="77"/>
      <c r="DCJ2571" s="77"/>
      <c r="DCK2571" s="77"/>
      <c r="DCL2571" s="77"/>
      <c r="DCM2571" s="77"/>
      <c r="DCN2571" s="77"/>
      <c r="DCO2571" s="77"/>
      <c r="DCP2571" s="77"/>
      <c r="DCQ2571" s="77"/>
      <c r="DCR2571" s="77"/>
      <c r="DCS2571" s="77"/>
      <c r="DCT2571" s="77"/>
      <c r="DCU2571" s="77"/>
      <c r="DCV2571" s="77"/>
      <c r="DCW2571" s="77"/>
      <c r="DCX2571" s="77"/>
      <c r="DCY2571" s="77"/>
      <c r="DCZ2571" s="77"/>
      <c r="DDA2571" s="77"/>
      <c r="DDB2571" s="77"/>
      <c r="DDC2571" s="77"/>
      <c r="DDD2571" s="77"/>
      <c r="DDE2571" s="77"/>
      <c r="DDF2571" s="77"/>
      <c r="DDG2571" s="77"/>
      <c r="DDH2571" s="77"/>
      <c r="DDI2571" s="77"/>
      <c r="DDJ2571" s="77"/>
      <c r="DDK2571" s="77"/>
      <c r="DDL2571" s="77"/>
      <c r="DDM2571" s="77"/>
      <c r="DDN2571" s="77"/>
      <c r="DDO2571" s="77"/>
      <c r="DDP2571" s="77"/>
      <c r="DDQ2571" s="77"/>
      <c r="DDR2571" s="77"/>
      <c r="DDS2571" s="77"/>
      <c r="DDT2571" s="77"/>
      <c r="DDU2571" s="77"/>
      <c r="DDV2571" s="77"/>
      <c r="DDW2571" s="77"/>
      <c r="DDX2571" s="77"/>
      <c r="DDY2571" s="77"/>
      <c r="DDZ2571" s="77"/>
      <c r="DEA2571" s="77"/>
      <c r="DEB2571" s="77"/>
      <c r="DEC2571" s="77"/>
      <c r="DED2571" s="77"/>
      <c r="DEE2571" s="77"/>
      <c r="DEF2571" s="77"/>
      <c r="DEG2571" s="77"/>
      <c r="DEH2571" s="77"/>
      <c r="DEI2571" s="77"/>
      <c r="DEJ2571" s="77"/>
      <c r="DEK2571" s="77"/>
      <c r="DEL2571" s="77"/>
      <c r="DEM2571" s="77"/>
      <c r="DEN2571" s="77"/>
      <c r="DEO2571" s="77"/>
      <c r="DEP2571" s="77"/>
      <c r="DEQ2571" s="77"/>
      <c r="DER2571" s="77"/>
      <c r="DES2571" s="77"/>
      <c r="DET2571" s="77"/>
      <c r="DEU2571" s="77"/>
      <c r="DEV2571" s="77"/>
      <c r="DEW2571" s="77"/>
      <c r="DEX2571" s="77"/>
      <c r="DEY2571" s="77"/>
      <c r="DEZ2571" s="77"/>
      <c r="DFA2571" s="77"/>
      <c r="DFB2571" s="77"/>
      <c r="DFC2571" s="77"/>
      <c r="DFD2571" s="77"/>
      <c r="DFE2571" s="77"/>
      <c r="DFF2571" s="77"/>
      <c r="DFG2571" s="77"/>
      <c r="DFH2571" s="77"/>
      <c r="DFI2571" s="77"/>
      <c r="DFJ2571" s="77"/>
      <c r="DFK2571" s="77"/>
      <c r="DFL2571" s="77"/>
      <c r="DFM2571" s="77"/>
      <c r="DFN2571" s="77"/>
      <c r="DFO2571" s="77"/>
      <c r="DFP2571" s="77"/>
      <c r="DFQ2571" s="77"/>
      <c r="DFR2571" s="77"/>
      <c r="DFS2571" s="77"/>
      <c r="DFT2571" s="77"/>
      <c r="DFU2571" s="77"/>
      <c r="DFV2571" s="77"/>
      <c r="DFW2571" s="77"/>
      <c r="DFX2571" s="77"/>
      <c r="DFY2571" s="77"/>
      <c r="DFZ2571" s="77"/>
      <c r="DGA2571" s="77"/>
      <c r="DGB2571" s="77"/>
      <c r="DGC2571" s="77"/>
      <c r="DGD2571" s="77"/>
      <c r="DGE2571" s="77"/>
      <c r="DGF2571" s="77"/>
      <c r="DGG2571" s="77"/>
      <c r="DGH2571" s="77"/>
      <c r="DGI2571" s="77"/>
      <c r="DGJ2571" s="77"/>
      <c r="DGK2571" s="77"/>
      <c r="DGL2571" s="77"/>
      <c r="DGM2571" s="77"/>
      <c r="DGN2571" s="77"/>
      <c r="DGO2571" s="77"/>
      <c r="DGP2571" s="77"/>
      <c r="DGQ2571" s="77"/>
      <c r="DGR2571" s="77"/>
      <c r="DGS2571" s="77"/>
      <c r="DGT2571" s="77"/>
      <c r="DGU2571" s="77"/>
      <c r="DGV2571" s="77"/>
      <c r="DGW2571" s="77"/>
      <c r="DGX2571" s="77"/>
      <c r="DGY2571" s="77"/>
      <c r="DGZ2571" s="77"/>
      <c r="DHA2571" s="77"/>
      <c r="DHB2571" s="77"/>
      <c r="DHC2571" s="77"/>
      <c r="DHD2571" s="77"/>
      <c r="DHE2571" s="77"/>
      <c r="DHF2571" s="77"/>
      <c r="DHG2571" s="77"/>
      <c r="DHH2571" s="77"/>
      <c r="DHI2571" s="77"/>
      <c r="DHJ2571" s="77"/>
      <c r="DHK2571" s="77"/>
      <c r="DHL2571" s="77"/>
      <c r="DHM2571" s="77"/>
      <c r="DHN2571" s="77"/>
      <c r="DHO2571" s="77"/>
      <c r="DHP2571" s="77"/>
      <c r="DHQ2571" s="77"/>
      <c r="DHR2571" s="77"/>
      <c r="DHS2571" s="77"/>
      <c r="DHT2571" s="77"/>
      <c r="DHU2571" s="77"/>
      <c r="DHV2571" s="77"/>
      <c r="DHW2571" s="77"/>
      <c r="DHX2571" s="77"/>
      <c r="DHY2571" s="77"/>
      <c r="DHZ2571" s="77"/>
      <c r="DIA2571" s="77"/>
      <c r="DIB2571" s="77"/>
      <c r="DIC2571" s="77"/>
      <c r="DID2571" s="77"/>
      <c r="DIE2571" s="77"/>
      <c r="DIF2571" s="77"/>
      <c r="DIG2571" s="77"/>
      <c r="DIH2571" s="77"/>
      <c r="DII2571" s="77"/>
      <c r="DIJ2571" s="77"/>
      <c r="DIK2571" s="77"/>
      <c r="DIL2571" s="77"/>
      <c r="DIM2571" s="77"/>
      <c r="DIN2571" s="77"/>
      <c r="DIO2571" s="77"/>
      <c r="DIP2571" s="77"/>
      <c r="DIQ2571" s="77"/>
      <c r="DIR2571" s="77"/>
      <c r="DIS2571" s="77"/>
      <c r="DIT2571" s="77"/>
      <c r="DIU2571" s="77"/>
      <c r="DIV2571" s="77"/>
      <c r="DIW2571" s="77"/>
      <c r="DIX2571" s="77"/>
      <c r="DIY2571" s="77"/>
      <c r="DIZ2571" s="77"/>
      <c r="DJA2571" s="77"/>
      <c r="DJB2571" s="77"/>
      <c r="DJC2571" s="77"/>
      <c r="DJD2571" s="77"/>
      <c r="DJE2571" s="77"/>
      <c r="DJF2571" s="77"/>
      <c r="DJG2571" s="77"/>
      <c r="DJH2571" s="77"/>
      <c r="DJI2571" s="77"/>
      <c r="DJJ2571" s="77"/>
      <c r="DJK2571" s="77"/>
      <c r="DJL2571" s="77"/>
      <c r="DJM2571" s="77"/>
      <c r="DJN2571" s="77"/>
      <c r="DJO2571" s="77"/>
      <c r="DJP2571" s="77"/>
      <c r="DJQ2571" s="77"/>
      <c r="DJR2571" s="77"/>
      <c r="DJS2571" s="77"/>
      <c r="DJT2571" s="77"/>
      <c r="DJU2571" s="77"/>
      <c r="DJV2571" s="77"/>
      <c r="DJW2571" s="77"/>
      <c r="DJX2571" s="77"/>
      <c r="DJY2571" s="77"/>
      <c r="DJZ2571" s="77"/>
      <c r="DKA2571" s="77"/>
      <c r="DKB2571" s="77"/>
      <c r="DKC2571" s="77"/>
      <c r="DKD2571" s="77"/>
      <c r="DKE2571" s="77"/>
      <c r="DKF2571" s="77"/>
      <c r="DKG2571" s="77"/>
      <c r="DKH2571" s="77"/>
      <c r="DKI2571" s="77"/>
      <c r="DKJ2571" s="77"/>
      <c r="DKK2571" s="77"/>
      <c r="DKL2571" s="77"/>
      <c r="DKM2571" s="77"/>
      <c r="DKN2571" s="77"/>
      <c r="DKO2571" s="77"/>
      <c r="DKP2571" s="77"/>
      <c r="DKQ2571" s="77"/>
      <c r="DKR2571" s="77"/>
      <c r="DKS2571" s="77"/>
      <c r="DKT2571" s="77"/>
      <c r="DKU2571" s="77"/>
      <c r="DKV2571" s="77"/>
      <c r="DKW2571" s="77"/>
      <c r="DKX2571" s="77"/>
      <c r="DKY2571" s="77"/>
      <c r="DKZ2571" s="77"/>
      <c r="DLA2571" s="77"/>
      <c r="DLB2571" s="77"/>
      <c r="DLC2571" s="77"/>
      <c r="DLD2571" s="77"/>
      <c r="DLE2571" s="77"/>
      <c r="DLF2571" s="77"/>
      <c r="DLG2571" s="77"/>
      <c r="DLH2571" s="77"/>
      <c r="DLI2571" s="77"/>
      <c r="DLJ2571" s="77"/>
      <c r="DLK2571" s="77"/>
      <c r="DLL2571" s="77"/>
      <c r="DLM2571" s="77"/>
      <c r="DLN2571" s="77"/>
      <c r="DLO2571" s="77"/>
      <c r="DLP2571" s="77"/>
      <c r="DLQ2571" s="77"/>
      <c r="DLR2571" s="77"/>
      <c r="DLS2571" s="77"/>
      <c r="DLT2571" s="77"/>
      <c r="DLU2571" s="77"/>
      <c r="DLV2571" s="77"/>
      <c r="DLW2571" s="77"/>
      <c r="DLX2571" s="77"/>
      <c r="DLY2571" s="77"/>
      <c r="DLZ2571" s="77"/>
      <c r="DMA2571" s="77"/>
      <c r="DMB2571" s="77"/>
      <c r="DMC2571" s="77"/>
      <c r="DMD2571" s="77"/>
      <c r="DME2571" s="77"/>
      <c r="DMF2571" s="77"/>
      <c r="DMG2571" s="77"/>
      <c r="DMH2571" s="77"/>
      <c r="DMI2571" s="77"/>
      <c r="DMJ2571" s="77"/>
      <c r="DMK2571" s="77"/>
      <c r="DML2571" s="77"/>
      <c r="DMM2571" s="77"/>
      <c r="DMN2571" s="77"/>
      <c r="DMO2571" s="77"/>
      <c r="DMP2571" s="77"/>
      <c r="DMQ2571" s="77"/>
      <c r="DMR2571" s="77"/>
      <c r="DMS2571" s="77"/>
      <c r="DMT2571" s="77"/>
      <c r="DMU2571" s="77"/>
      <c r="DMV2571" s="77"/>
      <c r="DMW2571" s="77"/>
      <c r="DMX2571" s="77"/>
      <c r="DMY2571" s="77"/>
      <c r="DMZ2571" s="77"/>
      <c r="DNA2571" s="77"/>
      <c r="DNB2571" s="77"/>
      <c r="DNC2571" s="77"/>
      <c r="DND2571" s="77"/>
      <c r="DNE2571" s="77"/>
      <c r="DNF2571" s="77"/>
      <c r="DNG2571" s="77"/>
      <c r="DNH2571" s="77"/>
      <c r="DNI2571" s="77"/>
      <c r="DNJ2571" s="77"/>
      <c r="DNK2571" s="77"/>
      <c r="DNL2571" s="77"/>
      <c r="DNM2571" s="77"/>
      <c r="DNN2571" s="77"/>
      <c r="DNO2571" s="77"/>
      <c r="DNP2571" s="77"/>
      <c r="DNQ2571" s="77"/>
      <c r="DNR2571" s="77"/>
      <c r="DNS2571" s="77"/>
      <c r="DNT2571" s="77"/>
      <c r="DNU2571" s="77"/>
      <c r="DNV2571" s="77"/>
      <c r="DNW2571" s="77"/>
      <c r="DNX2571" s="77"/>
      <c r="DNY2571" s="77"/>
      <c r="DNZ2571" s="77"/>
      <c r="DOA2571" s="77"/>
      <c r="DOB2571" s="77"/>
      <c r="DOC2571" s="77"/>
      <c r="DOD2571" s="77"/>
      <c r="DOE2571" s="77"/>
      <c r="DOF2571" s="77"/>
      <c r="DOG2571" s="77"/>
      <c r="DOH2571" s="77"/>
      <c r="DOI2571" s="77"/>
      <c r="DOJ2571" s="77"/>
      <c r="DOK2571" s="77"/>
      <c r="DOL2571" s="77"/>
      <c r="DOM2571" s="77"/>
      <c r="DON2571" s="77"/>
      <c r="DOO2571" s="77"/>
      <c r="DOP2571" s="77"/>
      <c r="DOQ2571" s="77"/>
      <c r="DOR2571" s="77"/>
      <c r="DOS2571" s="77"/>
      <c r="DOT2571" s="77"/>
      <c r="DOU2571" s="77"/>
      <c r="DOV2571" s="77"/>
      <c r="DOW2571" s="77"/>
      <c r="DOX2571" s="77"/>
      <c r="DOY2571" s="77"/>
      <c r="DOZ2571" s="77"/>
      <c r="DPA2571" s="77"/>
      <c r="DPB2571" s="77"/>
      <c r="DPC2571" s="77"/>
      <c r="DPD2571" s="77"/>
      <c r="DPE2571" s="77"/>
      <c r="DPF2571" s="77"/>
      <c r="DPG2571" s="77"/>
      <c r="DPH2571" s="77"/>
      <c r="DPI2571" s="77"/>
      <c r="DPJ2571" s="77"/>
      <c r="DPK2571" s="77"/>
      <c r="DPL2571" s="77"/>
      <c r="DPM2571" s="77"/>
      <c r="DPN2571" s="77"/>
      <c r="DPO2571" s="77"/>
      <c r="DPP2571" s="77"/>
      <c r="DPQ2571" s="77"/>
      <c r="DPR2571" s="77"/>
      <c r="DPS2571" s="77"/>
      <c r="DPT2571" s="77"/>
      <c r="DPU2571" s="77"/>
      <c r="DPV2571" s="77"/>
      <c r="DPW2571" s="77"/>
      <c r="DPX2571" s="77"/>
      <c r="DPY2571" s="77"/>
      <c r="DPZ2571" s="77"/>
      <c r="DQA2571" s="77"/>
      <c r="DQB2571" s="77"/>
      <c r="DQC2571" s="77"/>
      <c r="DQD2571" s="77"/>
      <c r="DQE2571" s="77"/>
      <c r="DQF2571" s="77"/>
      <c r="DQG2571" s="77"/>
      <c r="DQH2571" s="77"/>
      <c r="DQI2571" s="77"/>
      <c r="DQJ2571" s="77"/>
      <c r="DQK2571" s="77"/>
      <c r="DQL2571" s="77"/>
      <c r="DQM2571" s="77"/>
      <c r="DQN2571" s="77"/>
      <c r="DQO2571" s="77"/>
      <c r="DQP2571" s="77"/>
      <c r="DQQ2571" s="77"/>
      <c r="DQR2571" s="77"/>
      <c r="DQS2571" s="77"/>
      <c r="DQT2571" s="77"/>
      <c r="DQU2571" s="77"/>
      <c r="DQV2571" s="77"/>
      <c r="DQW2571" s="77"/>
      <c r="DQX2571" s="77"/>
      <c r="DQY2571" s="77"/>
      <c r="DQZ2571" s="77"/>
      <c r="DRA2571" s="77"/>
      <c r="DRB2571" s="77"/>
      <c r="DRC2571" s="77"/>
      <c r="DRD2571" s="77"/>
      <c r="DRE2571" s="77"/>
      <c r="DRF2571" s="77"/>
      <c r="DRG2571" s="77"/>
      <c r="DRH2571" s="77"/>
      <c r="DRI2571" s="77"/>
      <c r="DRJ2571" s="77"/>
      <c r="DRK2571" s="77"/>
      <c r="DRL2571" s="77"/>
      <c r="DRM2571" s="77"/>
      <c r="DRN2571" s="77"/>
      <c r="DRO2571" s="77"/>
      <c r="DRP2571" s="77"/>
      <c r="DRQ2571" s="77"/>
      <c r="DRR2571" s="77"/>
      <c r="DRS2571" s="77"/>
      <c r="DRT2571" s="77"/>
      <c r="DRU2571" s="77"/>
      <c r="DRV2571" s="77"/>
      <c r="DRW2571" s="77"/>
      <c r="DRX2571" s="77"/>
      <c r="DRY2571" s="77"/>
      <c r="DRZ2571" s="77"/>
      <c r="DSA2571" s="77"/>
      <c r="DSB2571" s="77"/>
      <c r="DSC2571" s="77"/>
      <c r="DSD2571" s="77"/>
      <c r="DSE2571" s="77"/>
      <c r="DSF2571" s="77"/>
      <c r="DSG2571" s="77"/>
      <c r="DSH2571" s="77"/>
      <c r="DSI2571" s="77"/>
      <c r="DSJ2571" s="77"/>
      <c r="DSK2571" s="77"/>
      <c r="DSL2571" s="77"/>
      <c r="DSM2571" s="77"/>
      <c r="DSN2571" s="77"/>
      <c r="DSO2571" s="77"/>
      <c r="DSP2571" s="77"/>
      <c r="DSQ2571" s="77"/>
      <c r="DSR2571" s="77"/>
      <c r="DSS2571" s="77"/>
      <c r="DST2571" s="77"/>
      <c r="DSU2571" s="77"/>
      <c r="DSV2571" s="77"/>
      <c r="DSW2571" s="77"/>
      <c r="DSX2571" s="77"/>
      <c r="DSY2571" s="77"/>
      <c r="DSZ2571" s="77"/>
      <c r="DTA2571" s="77"/>
      <c r="DTB2571" s="77"/>
      <c r="DTC2571" s="77"/>
      <c r="DTD2571" s="77"/>
      <c r="DTE2571" s="77"/>
      <c r="DTF2571" s="77"/>
      <c r="DTG2571" s="77"/>
      <c r="DTH2571" s="77"/>
      <c r="DTI2571" s="77"/>
      <c r="DTJ2571" s="77"/>
      <c r="DTK2571" s="77"/>
      <c r="DTL2571" s="77"/>
      <c r="DTM2571" s="77"/>
      <c r="DTN2571" s="77"/>
      <c r="DTO2571" s="77"/>
      <c r="DTP2571" s="77"/>
      <c r="DTQ2571" s="77"/>
      <c r="DTR2571" s="77"/>
      <c r="DTS2571" s="77"/>
      <c r="DTT2571" s="77"/>
      <c r="DTU2571" s="77"/>
      <c r="DTV2571" s="77"/>
      <c r="DTW2571" s="77"/>
      <c r="DTX2571" s="77"/>
      <c r="DTY2571" s="77"/>
      <c r="DTZ2571" s="77"/>
      <c r="DUA2571" s="77"/>
      <c r="DUB2571" s="77"/>
      <c r="DUC2571" s="77"/>
      <c r="DUD2571" s="77"/>
      <c r="DUE2571" s="77"/>
      <c r="DUF2571" s="77"/>
      <c r="DUG2571" s="77"/>
      <c r="DUH2571" s="77"/>
      <c r="DUI2571" s="77"/>
      <c r="DUJ2571" s="77"/>
      <c r="DUK2571" s="77"/>
      <c r="DUL2571" s="77"/>
      <c r="DUM2571" s="77"/>
      <c r="DUN2571" s="77"/>
      <c r="DUO2571" s="77"/>
      <c r="DUP2571" s="77"/>
      <c r="DUQ2571" s="77"/>
      <c r="DUR2571" s="77"/>
      <c r="DUS2571" s="77"/>
      <c r="DUT2571" s="77"/>
      <c r="DUU2571" s="77"/>
      <c r="DUV2571" s="77"/>
      <c r="DUW2571" s="77"/>
      <c r="DUX2571" s="77"/>
      <c r="DUY2571" s="77"/>
      <c r="DUZ2571" s="77"/>
      <c r="DVA2571" s="77"/>
      <c r="DVB2571" s="77"/>
      <c r="DVC2571" s="77"/>
      <c r="DVD2571" s="77"/>
      <c r="DVE2571" s="77"/>
      <c r="DVF2571" s="77"/>
      <c r="DVG2571" s="77"/>
      <c r="DVH2571" s="77"/>
      <c r="DVI2571" s="77"/>
      <c r="DVJ2571" s="77"/>
      <c r="DVK2571" s="77"/>
      <c r="DVL2571" s="77"/>
      <c r="DVM2571" s="77"/>
      <c r="DVN2571" s="77"/>
      <c r="DVO2571" s="77"/>
      <c r="DVP2571" s="77"/>
      <c r="DVQ2571" s="77"/>
      <c r="DVR2571" s="77"/>
      <c r="DVS2571" s="77"/>
      <c r="DVT2571" s="77"/>
      <c r="DVU2571" s="77"/>
      <c r="DVV2571" s="77"/>
      <c r="DVW2571" s="77"/>
      <c r="DVX2571" s="77"/>
      <c r="DVY2571" s="77"/>
      <c r="DVZ2571" s="77"/>
      <c r="DWA2571" s="77"/>
      <c r="DWB2571" s="77"/>
      <c r="DWC2571" s="77"/>
      <c r="DWD2571" s="77"/>
      <c r="DWE2571" s="77"/>
      <c r="DWF2571" s="77"/>
      <c r="DWG2571" s="77"/>
      <c r="DWH2571" s="77"/>
      <c r="DWI2571" s="77"/>
      <c r="DWJ2571" s="77"/>
      <c r="DWK2571" s="77"/>
      <c r="DWL2571" s="77"/>
      <c r="DWM2571" s="77"/>
      <c r="DWN2571" s="77"/>
      <c r="DWO2571" s="77"/>
      <c r="DWP2571" s="77"/>
      <c r="DWQ2571" s="77"/>
      <c r="DWR2571" s="77"/>
      <c r="DWS2571" s="77"/>
      <c r="DWT2571" s="77"/>
      <c r="DWU2571" s="77"/>
      <c r="DWV2571" s="77"/>
      <c r="DWW2571" s="77"/>
      <c r="DWX2571" s="77"/>
      <c r="DWY2571" s="77"/>
      <c r="DWZ2571" s="77"/>
      <c r="DXA2571" s="77"/>
      <c r="DXB2571" s="77"/>
      <c r="DXC2571" s="77"/>
      <c r="DXD2571" s="77"/>
      <c r="DXE2571" s="77"/>
      <c r="DXF2571" s="77"/>
      <c r="DXG2571" s="77"/>
      <c r="DXH2571" s="77"/>
      <c r="DXI2571" s="77"/>
      <c r="DXJ2571" s="77"/>
      <c r="DXK2571" s="77"/>
      <c r="DXL2571" s="77"/>
      <c r="DXM2571" s="77"/>
      <c r="DXN2571" s="77"/>
      <c r="DXO2571" s="77"/>
      <c r="DXP2571" s="77"/>
      <c r="DXQ2571" s="77"/>
      <c r="DXR2571" s="77"/>
      <c r="DXS2571" s="77"/>
      <c r="DXT2571" s="77"/>
      <c r="DXU2571" s="77"/>
      <c r="DXV2571" s="77"/>
      <c r="DXW2571" s="77"/>
      <c r="DXX2571" s="77"/>
      <c r="DXY2571" s="77"/>
      <c r="DXZ2571" s="77"/>
      <c r="DYA2571" s="77"/>
      <c r="DYB2571" s="77"/>
      <c r="DYC2571" s="77"/>
      <c r="DYD2571" s="77"/>
      <c r="DYE2571" s="77"/>
      <c r="DYF2571" s="77"/>
      <c r="DYG2571" s="77"/>
      <c r="DYH2571" s="77"/>
      <c r="DYI2571" s="77"/>
      <c r="DYJ2571" s="77"/>
      <c r="DYK2571" s="77"/>
      <c r="DYL2571" s="77"/>
      <c r="DYM2571" s="77"/>
      <c r="DYN2571" s="77"/>
      <c r="DYO2571" s="77"/>
      <c r="DYP2571" s="77"/>
      <c r="DYQ2571" s="77"/>
      <c r="DYR2571" s="77"/>
      <c r="DYS2571" s="77"/>
      <c r="DYT2571" s="77"/>
      <c r="DYU2571" s="77"/>
      <c r="DYV2571" s="77"/>
      <c r="DYW2571" s="77"/>
      <c r="DYX2571" s="77"/>
      <c r="DYY2571" s="77"/>
      <c r="DYZ2571" s="77"/>
      <c r="DZA2571" s="77"/>
      <c r="DZB2571" s="77"/>
      <c r="DZC2571" s="77"/>
      <c r="DZD2571" s="77"/>
      <c r="DZE2571" s="77"/>
      <c r="DZF2571" s="77"/>
      <c r="DZG2571" s="77"/>
      <c r="DZH2571" s="77"/>
      <c r="DZI2571" s="77"/>
      <c r="DZJ2571" s="77"/>
      <c r="DZK2571" s="77"/>
      <c r="DZL2571" s="77"/>
      <c r="DZM2571" s="77"/>
      <c r="DZN2571" s="77"/>
      <c r="DZO2571" s="77"/>
      <c r="DZP2571" s="77"/>
      <c r="DZQ2571" s="77"/>
      <c r="DZR2571" s="77"/>
      <c r="DZS2571" s="77"/>
      <c r="DZT2571" s="77"/>
      <c r="DZU2571" s="77"/>
      <c r="DZV2571" s="77"/>
      <c r="DZW2571" s="77"/>
      <c r="DZX2571" s="77"/>
      <c r="DZY2571" s="77"/>
      <c r="DZZ2571" s="77"/>
      <c r="EAA2571" s="77"/>
      <c r="EAB2571" s="77"/>
      <c r="EAC2571" s="77"/>
      <c r="EAD2571" s="77"/>
      <c r="EAE2571" s="77"/>
      <c r="EAF2571" s="77"/>
      <c r="EAG2571" s="77"/>
      <c r="EAH2571" s="77"/>
      <c r="EAI2571" s="77"/>
      <c r="EAJ2571" s="77"/>
      <c r="EAK2571" s="77"/>
      <c r="EAL2571" s="77"/>
      <c r="EAM2571" s="77"/>
      <c r="EAN2571" s="77"/>
      <c r="EAO2571" s="77"/>
      <c r="EAP2571" s="77"/>
      <c r="EAQ2571" s="77"/>
      <c r="EAR2571" s="77"/>
      <c r="EAS2571" s="77"/>
      <c r="EAT2571" s="77"/>
      <c r="EAU2571" s="77"/>
      <c r="EAV2571" s="77"/>
      <c r="EAW2571" s="77"/>
      <c r="EAX2571" s="77"/>
      <c r="EAY2571" s="77"/>
      <c r="EAZ2571" s="77"/>
      <c r="EBA2571" s="77"/>
      <c r="EBB2571" s="77"/>
      <c r="EBC2571" s="77"/>
      <c r="EBD2571" s="77"/>
      <c r="EBE2571" s="77"/>
      <c r="EBF2571" s="77"/>
      <c r="EBG2571" s="77"/>
      <c r="EBH2571" s="77"/>
      <c r="EBI2571" s="77"/>
      <c r="EBJ2571" s="77"/>
      <c r="EBK2571" s="77"/>
      <c r="EBL2571" s="77"/>
      <c r="EBM2571" s="77"/>
      <c r="EBN2571" s="77"/>
      <c r="EBO2571" s="77"/>
      <c r="EBP2571" s="77"/>
      <c r="EBQ2571" s="77"/>
      <c r="EBR2571" s="77"/>
      <c r="EBS2571" s="77"/>
      <c r="EBT2571" s="77"/>
      <c r="EBU2571" s="77"/>
      <c r="EBV2571" s="77"/>
      <c r="EBW2571" s="77"/>
      <c r="EBX2571" s="77"/>
      <c r="EBY2571" s="77"/>
      <c r="EBZ2571" s="77"/>
      <c r="ECA2571" s="77"/>
      <c r="ECB2571" s="77"/>
      <c r="ECC2571" s="77"/>
      <c r="ECD2571" s="77"/>
      <c r="ECE2571" s="77"/>
      <c r="ECF2571" s="77"/>
      <c r="ECG2571" s="77"/>
      <c r="ECH2571" s="77"/>
      <c r="ECI2571" s="77"/>
      <c r="ECJ2571" s="77"/>
      <c r="ECK2571" s="77"/>
      <c r="ECL2571" s="77"/>
      <c r="ECM2571" s="77"/>
      <c r="ECN2571" s="77"/>
      <c r="ECO2571" s="77"/>
      <c r="ECP2571" s="77"/>
      <c r="ECQ2571" s="77"/>
      <c r="ECR2571" s="77"/>
      <c r="ECS2571" s="77"/>
      <c r="ECT2571" s="77"/>
      <c r="ECU2571" s="77"/>
      <c r="ECV2571" s="77"/>
      <c r="ECW2571" s="77"/>
      <c r="ECX2571" s="77"/>
      <c r="ECY2571" s="77"/>
      <c r="ECZ2571" s="77"/>
      <c r="EDA2571" s="77"/>
      <c r="EDB2571" s="77"/>
      <c r="EDC2571" s="77"/>
      <c r="EDD2571" s="77"/>
      <c r="EDE2571" s="77"/>
      <c r="EDF2571" s="77"/>
      <c r="EDG2571" s="77"/>
      <c r="EDH2571" s="77"/>
      <c r="EDI2571" s="77"/>
      <c r="EDJ2571" s="77"/>
      <c r="EDK2571" s="77"/>
      <c r="EDL2571" s="77"/>
      <c r="EDM2571" s="77"/>
      <c r="EDN2571" s="77"/>
      <c r="EDO2571" s="77"/>
      <c r="EDP2571" s="77"/>
      <c r="EDQ2571" s="77"/>
      <c r="EDR2571" s="77"/>
      <c r="EDS2571" s="77"/>
      <c r="EDT2571" s="77"/>
      <c r="EDU2571" s="77"/>
      <c r="EDV2571" s="77"/>
      <c r="EDW2571" s="77"/>
      <c r="EDX2571" s="77"/>
      <c r="EDY2571" s="77"/>
      <c r="EDZ2571" s="77"/>
      <c r="EEA2571" s="77"/>
      <c r="EEB2571" s="77"/>
      <c r="EEC2571" s="77"/>
      <c r="EED2571" s="77"/>
      <c r="EEE2571" s="77"/>
      <c r="EEF2571" s="77"/>
      <c r="EEG2571" s="77"/>
      <c r="EEH2571" s="77"/>
      <c r="EEI2571" s="77"/>
      <c r="EEJ2571" s="77"/>
      <c r="EEK2571" s="77"/>
      <c r="EEL2571" s="77"/>
      <c r="EEM2571" s="77"/>
      <c r="EEN2571" s="77"/>
      <c r="EEO2571" s="77"/>
      <c r="EEP2571" s="77"/>
      <c r="EEQ2571" s="77"/>
      <c r="EER2571" s="77"/>
      <c r="EES2571" s="77"/>
      <c r="EET2571" s="77"/>
      <c r="EEU2571" s="77"/>
      <c r="EEV2571" s="77"/>
      <c r="EEW2571" s="77"/>
      <c r="EEX2571" s="77"/>
      <c r="EEY2571" s="77"/>
      <c r="EEZ2571" s="77"/>
      <c r="EFA2571" s="77"/>
      <c r="EFB2571" s="77"/>
      <c r="EFC2571" s="77"/>
      <c r="EFD2571" s="77"/>
      <c r="EFE2571" s="77"/>
      <c r="EFF2571" s="77"/>
      <c r="EFG2571" s="77"/>
      <c r="EFH2571" s="77"/>
      <c r="EFI2571" s="77"/>
      <c r="EFJ2571" s="77"/>
      <c r="EFK2571" s="77"/>
      <c r="EFL2571" s="77"/>
      <c r="EFM2571" s="77"/>
      <c r="EFN2571" s="77"/>
      <c r="EFO2571" s="77"/>
      <c r="EFP2571" s="77"/>
      <c r="EFQ2571" s="77"/>
      <c r="EFR2571" s="77"/>
      <c r="EFS2571" s="77"/>
      <c r="EFT2571" s="77"/>
      <c r="EFU2571" s="77"/>
      <c r="EFV2571" s="77"/>
      <c r="EFW2571" s="77"/>
      <c r="EFX2571" s="77"/>
      <c r="EFY2571" s="77"/>
      <c r="EFZ2571" s="77"/>
      <c r="EGA2571" s="77"/>
      <c r="EGB2571" s="77"/>
      <c r="EGC2571" s="77"/>
      <c r="EGD2571" s="77"/>
      <c r="EGE2571" s="77"/>
      <c r="EGF2571" s="77"/>
      <c r="EGG2571" s="77"/>
      <c r="EGH2571" s="77"/>
      <c r="EGI2571" s="77"/>
      <c r="EGJ2571" s="77"/>
      <c r="EGK2571" s="77"/>
      <c r="EGL2571" s="77"/>
      <c r="EGM2571" s="77"/>
      <c r="EGN2571" s="77"/>
      <c r="EGO2571" s="77"/>
      <c r="EGP2571" s="77"/>
      <c r="EGQ2571" s="77"/>
      <c r="EGR2571" s="77"/>
      <c r="EGS2571" s="77"/>
      <c r="EGT2571" s="77"/>
      <c r="EGU2571" s="77"/>
      <c r="EGV2571" s="77"/>
      <c r="EGW2571" s="77"/>
      <c r="EGX2571" s="77"/>
      <c r="EGY2571" s="77"/>
      <c r="EGZ2571" s="77"/>
      <c r="EHA2571" s="77"/>
      <c r="EHB2571" s="77"/>
      <c r="EHC2571" s="77"/>
      <c r="EHD2571" s="77"/>
      <c r="EHE2571" s="77"/>
      <c r="EHF2571" s="77"/>
      <c r="EHG2571" s="77"/>
      <c r="EHH2571" s="77"/>
      <c r="EHI2571" s="77"/>
      <c r="EHJ2571" s="77"/>
      <c r="EHK2571" s="77"/>
      <c r="EHL2571" s="77"/>
      <c r="EHM2571" s="77"/>
      <c r="EHN2571" s="77"/>
      <c r="EHO2571" s="77"/>
      <c r="EHP2571" s="77"/>
      <c r="EHQ2571" s="77"/>
      <c r="EHR2571" s="77"/>
      <c r="EHS2571" s="77"/>
      <c r="EHT2571" s="77"/>
      <c r="EHU2571" s="77"/>
      <c r="EHV2571" s="77"/>
      <c r="EHW2571" s="77"/>
      <c r="EHX2571" s="77"/>
      <c r="EHY2571" s="77"/>
      <c r="EHZ2571" s="77"/>
      <c r="EIA2571" s="77"/>
      <c r="EIB2571" s="77"/>
      <c r="EIC2571" s="77"/>
      <c r="EID2571" s="77"/>
      <c r="EIE2571" s="77"/>
      <c r="EIF2571" s="77"/>
      <c r="EIG2571" s="77"/>
      <c r="EIH2571" s="77"/>
      <c r="EII2571" s="77"/>
      <c r="EIJ2571" s="77"/>
      <c r="EIK2571" s="77"/>
      <c r="EIL2571" s="77"/>
      <c r="EIM2571" s="77"/>
      <c r="EIN2571" s="77"/>
      <c r="EIO2571" s="77"/>
      <c r="EIP2571" s="77"/>
      <c r="EIQ2571" s="77"/>
      <c r="EIR2571" s="77"/>
      <c r="EIS2571" s="77"/>
      <c r="EIT2571" s="77"/>
      <c r="EIU2571" s="77"/>
      <c r="EIV2571" s="77"/>
      <c r="EIW2571" s="77"/>
      <c r="EIX2571" s="77"/>
      <c r="EIY2571" s="77"/>
      <c r="EIZ2571" s="77"/>
      <c r="EJA2571" s="77"/>
      <c r="EJB2571" s="77"/>
      <c r="EJC2571" s="77"/>
      <c r="EJD2571" s="77"/>
      <c r="EJE2571" s="77"/>
      <c r="EJF2571" s="77"/>
      <c r="EJG2571" s="77"/>
      <c r="EJH2571" s="77"/>
      <c r="EJI2571" s="77"/>
      <c r="EJJ2571" s="77"/>
      <c r="EJK2571" s="77"/>
      <c r="EJL2571" s="77"/>
      <c r="EJM2571" s="77"/>
      <c r="EJN2571" s="77"/>
      <c r="EJO2571" s="77"/>
      <c r="EJP2571" s="77"/>
      <c r="EJQ2571" s="77"/>
      <c r="EJR2571" s="77"/>
      <c r="EJS2571" s="77"/>
      <c r="EJT2571" s="77"/>
      <c r="EJU2571" s="77"/>
      <c r="EJV2571" s="77"/>
      <c r="EJW2571" s="77"/>
      <c r="EJX2571" s="77"/>
      <c r="EJY2571" s="77"/>
      <c r="EJZ2571" s="77"/>
      <c r="EKA2571" s="77"/>
      <c r="EKB2571" s="77"/>
      <c r="EKC2571" s="77"/>
      <c r="EKD2571" s="77"/>
      <c r="EKE2571" s="77"/>
      <c r="EKF2571" s="77"/>
      <c r="EKG2571" s="77"/>
      <c r="EKH2571" s="77"/>
      <c r="EKI2571" s="77"/>
      <c r="EKJ2571" s="77"/>
      <c r="EKK2571" s="77"/>
      <c r="EKL2571" s="77"/>
      <c r="EKM2571" s="77"/>
      <c r="EKN2571" s="77"/>
      <c r="EKO2571" s="77"/>
      <c r="EKP2571" s="77"/>
      <c r="EKQ2571" s="77"/>
      <c r="EKR2571" s="77"/>
      <c r="EKS2571" s="77"/>
      <c r="EKT2571" s="77"/>
      <c r="EKU2571" s="77"/>
      <c r="EKV2571" s="77"/>
      <c r="EKW2571" s="77"/>
      <c r="EKX2571" s="77"/>
      <c r="EKY2571" s="77"/>
      <c r="EKZ2571" s="77"/>
      <c r="ELA2571" s="77"/>
      <c r="ELB2571" s="77"/>
      <c r="ELC2571" s="77"/>
      <c r="ELD2571" s="77"/>
      <c r="ELE2571" s="77"/>
      <c r="ELF2571" s="77"/>
      <c r="ELG2571" s="77"/>
      <c r="ELH2571" s="77"/>
      <c r="ELI2571" s="77"/>
      <c r="ELJ2571" s="77"/>
      <c r="ELK2571" s="77"/>
      <c r="ELL2571" s="77"/>
      <c r="ELM2571" s="77"/>
      <c r="ELN2571" s="77"/>
      <c r="ELO2571" s="77"/>
      <c r="ELP2571" s="77"/>
      <c r="ELQ2571" s="77"/>
      <c r="ELR2571" s="77"/>
      <c r="ELS2571" s="77"/>
      <c r="ELT2571" s="77"/>
      <c r="ELU2571" s="77"/>
      <c r="ELV2571" s="77"/>
      <c r="ELW2571" s="77"/>
      <c r="ELX2571" s="77"/>
      <c r="ELY2571" s="77"/>
      <c r="ELZ2571" s="77"/>
      <c r="EMA2571" s="77"/>
      <c r="EMB2571" s="77"/>
      <c r="EMC2571" s="77"/>
      <c r="EMD2571" s="77"/>
      <c r="EME2571" s="77"/>
      <c r="EMF2571" s="77"/>
      <c r="EMG2571" s="77"/>
      <c r="EMH2571" s="77"/>
      <c r="EMI2571" s="77"/>
      <c r="EMJ2571" s="77"/>
      <c r="EMK2571" s="77"/>
      <c r="EML2571" s="77"/>
      <c r="EMM2571" s="77"/>
      <c r="EMN2571" s="77"/>
      <c r="EMO2571" s="77"/>
      <c r="EMP2571" s="77"/>
      <c r="EMQ2571" s="77"/>
      <c r="EMR2571" s="77"/>
      <c r="EMS2571" s="77"/>
      <c r="EMT2571" s="77"/>
      <c r="EMU2571" s="77"/>
      <c r="EMV2571" s="77"/>
      <c r="EMW2571" s="77"/>
      <c r="EMX2571" s="77"/>
      <c r="EMY2571" s="77"/>
      <c r="EMZ2571" s="77"/>
      <c r="ENA2571" s="77"/>
      <c r="ENB2571" s="77"/>
      <c r="ENC2571" s="77"/>
      <c r="END2571" s="77"/>
      <c r="ENE2571" s="77"/>
      <c r="ENF2571" s="77"/>
      <c r="ENG2571" s="77"/>
      <c r="ENH2571" s="77"/>
      <c r="ENI2571" s="77"/>
      <c r="ENJ2571" s="77"/>
      <c r="ENK2571" s="77"/>
      <c r="ENL2571" s="77"/>
      <c r="ENM2571" s="77"/>
      <c r="ENN2571" s="77"/>
      <c r="ENO2571" s="77"/>
      <c r="ENP2571" s="77"/>
      <c r="ENQ2571" s="77"/>
      <c r="ENR2571" s="77"/>
      <c r="ENS2571" s="77"/>
      <c r="ENT2571" s="77"/>
      <c r="ENU2571" s="77"/>
      <c r="ENV2571" s="77"/>
      <c r="ENW2571" s="77"/>
      <c r="ENX2571" s="77"/>
      <c r="ENY2571" s="77"/>
      <c r="ENZ2571" s="77"/>
      <c r="EOA2571" s="77"/>
      <c r="EOB2571" s="77"/>
      <c r="EOC2571" s="77"/>
      <c r="EOD2571" s="77"/>
      <c r="EOE2571" s="77"/>
      <c r="EOF2571" s="77"/>
      <c r="EOG2571" s="77"/>
      <c r="EOH2571" s="77"/>
      <c r="EOI2571" s="77"/>
      <c r="EOJ2571" s="77"/>
      <c r="EOK2571" s="77"/>
      <c r="EOL2571" s="77"/>
      <c r="EOM2571" s="77"/>
      <c r="EON2571" s="77"/>
      <c r="EOO2571" s="77"/>
      <c r="EOP2571" s="77"/>
      <c r="EOQ2571" s="77"/>
      <c r="EOR2571" s="77"/>
      <c r="EOS2571" s="77"/>
      <c r="EOT2571" s="77"/>
      <c r="EOU2571" s="77"/>
      <c r="EOV2571" s="77"/>
      <c r="EOW2571" s="77"/>
      <c r="EOX2571" s="77"/>
      <c r="EOY2571" s="77"/>
      <c r="EOZ2571" s="77"/>
      <c r="EPA2571" s="77"/>
      <c r="EPB2571" s="77"/>
      <c r="EPC2571" s="77"/>
      <c r="EPD2571" s="77"/>
      <c r="EPE2571" s="77"/>
      <c r="EPF2571" s="77"/>
      <c r="EPG2571" s="77"/>
      <c r="EPH2571" s="77"/>
      <c r="EPI2571" s="77"/>
      <c r="EPJ2571" s="77"/>
      <c r="EPK2571" s="77"/>
      <c r="EPL2571" s="77"/>
      <c r="EPM2571" s="77"/>
      <c r="EPN2571" s="77"/>
      <c r="EPO2571" s="77"/>
      <c r="EPP2571" s="77"/>
      <c r="EPQ2571" s="77"/>
      <c r="EPR2571" s="77"/>
      <c r="EPS2571" s="77"/>
      <c r="EPT2571" s="77"/>
      <c r="EPU2571" s="77"/>
      <c r="EPV2571" s="77"/>
      <c r="EPW2571" s="77"/>
      <c r="EPX2571" s="77"/>
      <c r="EPY2571" s="77"/>
      <c r="EPZ2571" s="77"/>
      <c r="EQA2571" s="77"/>
      <c r="EQB2571" s="77"/>
      <c r="EQC2571" s="77"/>
      <c r="EQD2571" s="77"/>
      <c r="EQE2571" s="77"/>
      <c r="EQF2571" s="77"/>
      <c r="EQG2571" s="77"/>
      <c r="EQH2571" s="77"/>
      <c r="EQI2571" s="77"/>
      <c r="EQJ2571" s="77"/>
      <c r="EQK2571" s="77"/>
      <c r="EQL2571" s="77"/>
      <c r="EQM2571" s="77"/>
      <c r="EQN2571" s="77"/>
      <c r="EQO2571" s="77"/>
      <c r="EQP2571" s="77"/>
      <c r="EQQ2571" s="77"/>
      <c r="EQR2571" s="77"/>
      <c r="EQS2571" s="77"/>
      <c r="EQT2571" s="77"/>
      <c r="EQU2571" s="77"/>
      <c r="EQV2571" s="77"/>
      <c r="EQW2571" s="77"/>
      <c r="EQX2571" s="77"/>
      <c r="EQY2571" s="77"/>
      <c r="EQZ2571" s="77"/>
      <c r="ERA2571" s="77"/>
      <c r="ERB2571" s="77"/>
      <c r="ERC2571" s="77"/>
      <c r="ERD2571" s="77"/>
      <c r="ERE2571" s="77"/>
      <c r="ERF2571" s="77"/>
      <c r="ERG2571" s="77"/>
      <c r="ERH2571" s="77"/>
      <c r="ERI2571" s="77"/>
      <c r="ERJ2571" s="77"/>
      <c r="ERK2571" s="77"/>
      <c r="ERL2571" s="77"/>
      <c r="ERM2571" s="77"/>
      <c r="ERN2571" s="77"/>
      <c r="ERO2571" s="77"/>
      <c r="ERP2571" s="77"/>
      <c r="ERQ2571" s="77"/>
      <c r="ERR2571" s="77"/>
      <c r="ERS2571" s="77"/>
      <c r="ERT2571" s="77"/>
      <c r="ERU2571" s="77"/>
      <c r="ERV2571" s="77"/>
      <c r="ERW2571" s="77"/>
      <c r="ERX2571" s="77"/>
      <c r="ERY2571" s="77"/>
      <c r="ERZ2571" s="77"/>
      <c r="ESA2571" s="77"/>
      <c r="ESB2571" s="77"/>
      <c r="ESC2571" s="77"/>
      <c r="ESD2571" s="77"/>
      <c r="ESE2571" s="77"/>
      <c r="ESF2571" s="77"/>
      <c r="ESG2571" s="77"/>
      <c r="ESH2571" s="77"/>
      <c r="ESI2571" s="77"/>
      <c r="ESJ2571" s="77"/>
      <c r="ESK2571" s="77"/>
      <c r="ESL2571" s="77"/>
      <c r="ESM2571" s="77"/>
      <c r="ESN2571" s="77"/>
      <c r="ESO2571" s="77"/>
      <c r="ESP2571" s="77"/>
      <c r="ESQ2571" s="77"/>
      <c r="ESR2571" s="77"/>
      <c r="ESS2571" s="77"/>
      <c r="EST2571" s="77"/>
      <c r="ESU2571" s="77"/>
      <c r="ESV2571" s="77"/>
      <c r="ESW2571" s="77"/>
      <c r="ESX2571" s="77"/>
      <c r="ESY2571" s="77"/>
      <c r="ESZ2571" s="77"/>
      <c r="ETA2571" s="77"/>
      <c r="ETB2571" s="77"/>
      <c r="ETC2571" s="77"/>
      <c r="ETD2571" s="77"/>
      <c r="ETE2571" s="77"/>
      <c r="ETF2571" s="77"/>
      <c r="ETG2571" s="77"/>
      <c r="ETH2571" s="77"/>
      <c r="ETI2571" s="77"/>
      <c r="ETJ2571" s="77"/>
      <c r="ETK2571" s="77"/>
      <c r="ETL2571" s="77"/>
      <c r="ETM2571" s="77"/>
      <c r="ETN2571" s="77"/>
      <c r="ETO2571" s="77"/>
      <c r="ETP2571" s="77"/>
      <c r="ETQ2571" s="77"/>
      <c r="ETR2571" s="77"/>
      <c r="ETS2571" s="77"/>
      <c r="ETT2571" s="77"/>
      <c r="ETU2571" s="77"/>
      <c r="ETV2571" s="77"/>
      <c r="ETW2571" s="77"/>
      <c r="ETX2571" s="77"/>
      <c r="ETY2571" s="77"/>
      <c r="ETZ2571" s="77"/>
      <c r="EUA2571" s="77"/>
      <c r="EUB2571" s="77"/>
      <c r="EUC2571" s="77"/>
      <c r="EUD2571" s="77"/>
      <c r="EUE2571" s="77"/>
      <c r="EUF2571" s="77"/>
      <c r="EUG2571" s="77"/>
      <c r="EUH2571" s="77"/>
      <c r="EUI2571" s="77"/>
      <c r="EUJ2571" s="77"/>
      <c r="EUK2571" s="77"/>
      <c r="EUL2571" s="77"/>
      <c r="EUM2571" s="77"/>
      <c r="EUN2571" s="77"/>
      <c r="EUO2571" s="77"/>
      <c r="EUP2571" s="77"/>
      <c r="EUQ2571" s="77"/>
      <c r="EUR2571" s="77"/>
      <c r="EUS2571" s="77"/>
      <c r="EUT2571" s="77"/>
      <c r="EUU2571" s="77"/>
      <c r="EUV2571" s="77"/>
      <c r="EUW2571" s="77"/>
      <c r="EUX2571" s="77"/>
      <c r="EUY2571" s="77"/>
      <c r="EUZ2571" s="77"/>
      <c r="EVA2571" s="77"/>
      <c r="EVB2571" s="77"/>
      <c r="EVC2571" s="77"/>
      <c r="EVD2571" s="77"/>
      <c r="EVE2571" s="77"/>
      <c r="EVF2571" s="77"/>
      <c r="EVG2571" s="77"/>
      <c r="EVH2571" s="77"/>
      <c r="EVI2571" s="77"/>
      <c r="EVJ2571" s="77"/>
      <c r="EVK2571" s="77"/>
      <c r="EVL2571" s="77"/>
      <c r="EVM2571" s="77"/>
      <c r="EVN2571" s="77"/>
      <c r="EVO2571" s="77"/>
      <c r="EVP2571" s="77"/>
      <c r="EVQ2571" s="77"/>
      <c r="EVR2571" s="77"/>
      <c r="EVS2571" s="77"/>
      <c r="EVT2571" s="77"/>
      <c r="EVU2571" s="77"/>
      <c r="EVV2571" s="77"/>
      <c r="EVW2571" s="77"/>
      <c r="EVX2571" s="77"/>
      <c r="EVY2571" s="77"/>
      <c r="EVZ2571" s="77"/>
      <c r="EWA2571" s="77"/>
      <c r="EWB2571" s="77"/>
      <c r="EWC2571" s="77"/>
      <c r="EWD2571" s="77"/>
      <c r="EWE2571" s="77"/>
      <c r="EWF2571" s="77"/>
      <c r="EWG2571" s="77"/>
      <c r="EWH2571" s="77"/>
      <c r="EWI2571" s="77"/>
      <c r="EWJ2571" s="77"/>
      <c r="EWK2571" s="77"/>
      <c r="EWL2571" s="77"/>
      <c r="EWM2571" s="77"/>
      <c r="EWN2571" s="77"/>
      <c r="EWO2571" s="77"/>
      <c r="EWP2571" s="77"/>
      <c r="EWQ2571" s="77"/>
      <c r="EWR2571" s="77"/>
      <c r="EWS2571" s="77"/>
      <c r="EWT2571" s="77"/>
      <c r="EWU2571" s="77"/>
      <c r="EWV2571" s="77"/>
      <c r="EWW2571" s="77"/>
      <c r="EWX2571" s="77"/>
      <c r="EWY2571" s="77"/>
      <c r="EWZ2571" s="77"/>
      <c r="EXA2571" s="77"/>
      <c r="EXB2571" s="77"/>
      <c r="EXC2571" s="77"/>
      <c r="EXD2571" s="77"/>
      <c r="EXE2571" s="77"/>
      <c r="EXF2571" s="77"/>
      <c r="EXG2571" s="77"/>
      <c r="EXH2571" s="77"/>
      <c r="EXI2571" s="77"/>
      <c r="EXJ2571" s="77"/>
      <c r="EXK2571" s="77"/>
      <c r="EXL2571" s="77"/>
      <c r="EXM2571" s="77"/>
      <c r="EXN2571" s="77"/>
      <c r="EXO2571" s="77"/>
      <c r="EXP2571" s="77"/>
      <c r="EXQ2571" s="77"/>
      <c r="EXR2571" s="77"/>
      <c r="EXS2571" s="77"/>
      <c r="EXT2571" s="77"/>
      <c r="EXU2571" s="77"/>
      <c r="EXV2571" s="77"/>
      <c r="EXW2571" s="77"/>
      <c r="EXX2571" s="77"/>
      <c r="EXY2571" s="77"/>
      <c r="EXZ2571" s="77"/>
      <c r="EYA2571" s="77"/>
      <c r="EYB2571" s="77"/>
      <c r="EYC2571" s="77"/>
      <c r="EYD2571" s="77"/>
      <c r="EYE2571" s="77"/>
      <c r="EYF2571" s="77"/>
      <c r="EYG2571" s="77"/>
      <c r="EYH2571" s="77"/>
      <c r="EYI2571" s="77"/>
      <c r="EYJ2571" s="77"/>
      <c r="EYK2571" s="77"/>
      <c r="EYL2571" s="77"/>
      <c r="EYM2571" s="77"/>
      <c r="EYN2571" s="77"/>
      <c r="EYO2571" s="77"/>
      <c r="EYP2571" s="77"/>
      <c r="EYQ2571" s="77"/>
      <c r="EYR2571" s="77"/>
      <c r="EYS2571" s="77"/>
      <c r="EYT2571" s="77"/>
      <c r="EYU2571" s="77"/>
      <c r="EYV2571" s="77"/>
      <c r="EYW2571" s="77"/>
      <c r="EYX2571" s="77"/>
      <c r="EYY2571" s="77"/>
      <c r="EYZ2571" s="77"/>
      <c r="EZA2571" s="77"/>
      <c r="EZB2571" s="77"/>
      <c r="EZC2571" s="77"/>
      <c r="EZD2571" s="77"/>
      <c r="EZE2571" s="77"/>
      <c r="EZF2571" s="77"/>
      <c r="EZG2571" s="77"/>
      <c r="EZH2571" s="77"/>
      <c r="EZI2571" s="77"/>
      <c r="EZJ2571" s="77"/>
      <c r="EZK2571" s="77"/>
      <c r="EZL2571" s="77"/>
      <c r="EZM2571" s="77"/>
      <c r="EZN2571" s="77"/>
      <c r="EZO2571" s="77"/>
      <c r="EZP2571" s="77"/>
      <c r="EZQ2571" s="77"/>
      <c r="EZR2571" s="77"/>
      <c r="EZS2571" s="77"/>
      <c r="EZT2571" s="77"/>
      <c r="EZU2571" s="77"/>
      <c r="EZV2571" s="77"/>
      <c r="EZW2571" s="77"/>
      <c r="EZX2571" s="77"/>
      <c r="EZY2571" s="77"/>
      <c r="EZZ2571" s="77"/>
      <c r="FAA2571" s="77"/>
      <c r="FAB2571" s="77"/>
      <c r="FAC2571" s="77"/>
      <c r="FAD2571" s="77"/>
      <c r="FAE2571" s="77"/>
      <c r="FAF2571" s="77"/>
      <c r="FAG2571" s="77"/>
      <c r="FAH2571" s="77"/>
      <c r="FAI2571" s="77"/>
      <c r="FAJ2571" s="77"/>
      <c r="FAK2571" s="77"/>
      <c r="FAL2571" s="77"/>
      <c r="FAM2571" s="77"/>
      <c r="FAN2571" s="77"/>
      <c r="FAO2571" s="77"/>
      <c r="FAP2571" s="77"/>
      <c r="FAQ2571" s="77"/>
      <c r="FAR2571" s="77"/>
      <c r="FAS2571" s="77"/>
      <c r="FAT2571" s="77"/>
      <c r="FAU2571" s="77"/>
      <c r="FAV2571" s="77"/>
      <c r="FAW2571" s="77"/>
      <c r="FAX2571" s="77"/>
      <c r="FAY2571" s="77"/>
      <c r="FAZ2571" s="77"/>
      <c r="FBA2571" s="77"/>
      <c r="FBB2571" s="77"/>
      <c r="FBC2571" s="77"/>
      <c r="FBD2571" s="77"/>
      <c r="FBE2571" s="77"/>
      <c r="FBF2571" s="77"/>
      <c r="FBG2571" s="77"/>
      <c r="FBH2571" s="77"/>
      <c r="FBI2571" s="77"/>
      <c r="FBJ2571" s="77"/>
      <c r="FBK2571" s="77"/>
      <c r="FBL2571" s="77"/>
      <c r="FBM2571" s="77"/>
      <c r="FBN2571" s="77"/>
      <c r="FBO2571" s="77"/>
      <c r="FBP2571" s="77"/>
      <c r="FBQ2571" s="77"/>
      <c r="FBR2571" s="77"/>
      <c r="FBS2571" s="77"/>
      <c r="FBT2571" s="77"/>
      <c r="FBU2571" s="77"/>
      <c r="FBV2571" s="77"/>
      <c r="FBW2571" s="77"/>
      <c r="FBX2571" s="77"/>
      <c r="FBY2571" s="77"/>
      <c r="FBZ2571" s="77"/>
      <c r="FCA2571" s="77"/>
      <c r="FCB2571" s="77"/>
      <c r="FCC2571" s="77"/>
      <c r="FCD2571" s="77"/>
      <c r="FCE2571" s="77"/>
      <c r="FCF2571" s="77"/>
      <c r="FCG2571" s="77"/>
      <c r="FCH2571" s="77"/>
      <c r="FCI2571" s="77"/>
      <c r="FCJ2571" s="77"/>
      <c r="FCK2571" s="77"/>
      <c r="FCL2571" s="77"/>
      <c r="FCM2571" s="77"/>
      <c r="FCN2571" s="77"/>
      <c r="FCO2571" s="77"/>
      <c r="FCP2571" s="77"/>
      <c r="FCQ2571" s="77"/>
      <c r="FCR2571" s="77"/>
      <c r="FCS2571" s="77"/>
      <c r="FCT2571" s="77"/>
      <c r="FCU2571" s="77"/>
      <c r="FCV2571" s="77"/>
      <c r="FCW2571" s="77"/>
      <c r="FCX2571" s="77"/>
      <c r="FCY2571" s="77"/>
      <c r="FCZ2571" s="77"/>
      <c r="FDA2571" s="77"/>
      <c r="FDB2571" s="77"/>
      <c r="FDC2571" s="77"/>
      <c r="FDD2571" s="77"/>
      <c r="FDE2571" s="77"/>
      <c r="FDF2571" s="77"/>
      <c r="FDG2571" s="77"/>
      <c r="FDH2571" s="77"/>
      <c r="FDI2571" s="77"/>
      <c r="FDJ2571" s="77"/>
      <c r="FDK2571" s="77"/>
      <c r="FDL2571" s="77"/>
      <c r="FDM2571" s="77"/>
      <c r="FDN2571" s="77"/>
      <c r="FDO2571" s="77"/>
      <c r="FDP2571" s="77"/>
      <c r="FDQ2571" s="77"/>
      <c r="FDR2571" s="77"/>
      <c r="FDS2571" s="77"/>
      <c r="FDT2571" s="77"/>
      <c r="FDU2571" s="77"/>
      <c r="FDV2571" s="77"/>
      <c r="FDW2571" s="77"/>
      <c r="FDX2571" s="77"/>
      <c r="FDY2571" s="77"/>
      <c r="FDZ2571" s="77"/>
      <c r="FEA2571" s="77"/>
      <c r="FEB2571" s="77"/>
      <c r="FEC2571" s="77"/>
      <c r="FED2571" s="77"/>
      <c r="FEE2571" s="77"/>
      <c r="FEF2571" s="77"/>
      <c r="FEG2571" s="77"/>
      <c r="FEH2571" s="77"/>
      <c r="FEI2571" s="77"/>
      <c r="FEJ2571" s="77"/>
      <c r="FEK2571" s="77"/>
      <c r="FEL2571" s="77"/>
      <c r="FEM2571" s="77"/>
      <c r="FEN2571" s="77"/>
      <c r="FEO2571" s="77"/>
      <c r="FEP2571" s="77"/>
      <c r="FEQ2571" s="77"/>
      <c r="FER2571" s="77"/>
      <c r="FES2571" s="77"/>
      <c r="FET2571" s="77"/>
      <c r="FEU2571" s="77"/>
      <c r="FEV2571" s="77"/>
      <c r="FEW2571" s="77"/>
      <c r="FEX2571" s="77"/>
      <c r="FEY2571" s="77"/>
      <c r="FEZ2571" s="77"/>
      <c r="FFA2571" s="77"/>
      <c r="FFB2571" s="77"/>
      <c r="FFC2571" s="77"/>
      <c r="FFD2571" s="77"/>
      <c r="FFE2571" s="77"/>
      <c r="FFF2571" s="77"/>
      <c r="FFG2571" s="77"/>
      <c r="FFH2571" s="77"/>
      <c r="FFI2571" s="77"/>
      <c r="FFJ2571" s="77"/>
      <c r="FFK2571" s="77"/>
      <c r="FFL2571" s="77"/>
      <c r="FFM2571" s="77"/>
      <c r="FFN2571" s="77"/>
      <c r="FFO2571" s="77"/>
      <c r="FFP2571" s="77"/>
      <c r="FFQ2571" s="77"/>
      <c r="FFR2571" s="77"/>
      <c r="FFS2571" s="77"/>
      <c r="FFT2571" s="77"/>
      <c r="FFU2571" s="77"/>
      <c r="FFV2571" s="77"/>
      <c r="FFW2571" s="77"/>
      <c r="FFX2571" s="77"/>
      <c r="FFY2571" s="77"/>
      <c r="FFZ2571" s="77"/>
      <c r="FGA2571" s="77"/>
      <c r="FGB2571" s="77"/>
      <c r="FGC2571" s="77"/>
      <c r="FGD2571" s="77"/>
      <c r="FGE2571" s="77"/>
      <c r="FGF2571" s="77"/>
      <c r="FGG2571" s="77"/>
      <c r="FGH2571" s="77"/>
      <c r="FGI2571" s="77"/>
      <c r="FGJ2571" s="77"/>
      <c r="FGK2571" s="77"/>
      <c r="FGL2571" s="77"/>
      <c r="FGM2571" s="77"/>
      <c r="FGN2571" s="77"/>
      <c r="FGO2571" s="77"/>
      <c r="FGP2571" s="77"/>
      <c r="FGQ2571" s="77"/>
      <c r="FGR2571" s="77"/>
      <c r="FGS2571" s="77"/>
      <c r="FGT2571" s="77"/>
      <c r="FGU2571" s="77"/>
      <c r="FGV2571" s="77"/>
      <c r="FGW2571" s="77"/>
      <c r="FGX2571" s="77"/>
      <c r="FGY2571" s="77"/>
      <c r="FGZ2571" s="77"/>
      <c r="FHA2571" s="77"/>
      <c r="FHB2571" s="77"/>
      <c r="FHC2571" s="77"/>
      <c r="FHD2571" s="77"/>
      <c r="FHE2571" s="77"/>
      <c r="FHF2571" s="77"/>
      <c r="FHG2571" s="77"/>
      <c r="FHH2571" s="77"/>
      <c r="FHI2571" s="77"/>
      <c r="FHJ2571" s="77"/>
      <c r="FHK2571" s="77"/>
      <c r="FHL2571" s="77"/>
      <c r="FHM2571" s="77"/>
      <c r="FHN2571" s="77"/>
      <c r="FHO2571" s="77"/>
      <c r="FHP2571" s="77"/>
      <c r="FHQ2571" s="77"/>
      <c r="FHR2571" s="77"/>
      <c r="FHS2571" s="77"/>
      <c r="FHT2571" s="77"/>
      <c r="FHU2571" s="77"/>
      <c r="FHV2571" s="77"/>
      <c r="FHW2571" s="77"/>
      <c r="FHX2571" s="77"/>
      <c r="FHY2571" s="77"/>
      <c r="FHZ2571" s="77"/>
      <c r="FIA2571" s="77"/>
      <c r="FIB2571" s="77"/>
      <c r="FIC2571" s="77"/>
      <c r="FID2571" s="77"/>
      <c r="FIE2571" s="77"/>
      <c r="FIF2571" s="77"/>
      <c r="FIG2571" s="77"/>
      <c r="FIH2571" s="77"/>
      <c r="FII2571" s="77"/>
      <c r="FIJ2571" s="77"/>
      <c r="FIK2571" s="77"/>
      <c r="FIL2571" s="77"/>
      <c r="FIM2571" s="77"/>
      <c r="FIN2571" s="77"/>
      <c r="FIO2571" s="77"/>
      <c r="FIP2571" s="77"/>
      <c r="FIQ2571" s="77"/>
      <c r="FIR2571" s="77"/>
      <c r="FIS2571" s="77"/>
      <c r="FIT2571" s="77"/>
      <c r="FIU2571" s="77"/>
      <c r="FIV2571" s="77"/>
      <c r="FIW2571" s="77"/>
      <c r="FIX2571" s="77"/>
      <c r="FIY2571" s="77"/>
      <c r="FIZ2571" s="77"/>
      <c r="FJA2571" s="77"/>
      <c r="FJB2571" s="77"/>
      <c r="FJC2571" s="77"/>
      <c r="FJD2571" s="77"/>
      <c r="FJE2571" s="77"/>
      <c r="FJF2571" s="77"/>
      <c r="FJG2571" s="77"/>
      <c r="FJH2571" s="77"/>
      <c r="FJI2571" s="77"/>
      <c r="FJJ2571" s="77"/>
      <c r="FJK2571" s="77"/>
      <c r="FJL2571" s="77"/>
      <c r="FJM2571" s="77"/>
      <c r="FJN2571" s="77"/>
      <c r="FJO2571" s="77"/>
      <c r="FJP2571" s="77"/>
      <c r="FJQ2571" s="77"/>
      <c r="FJR2571" s="77"/>
      <c r="FJS2571" s="77"/>
      <c r="FJT2571" s="77"/>
      <c r="FJU2571" s="77"/>
      <c r="FJV2571" s="77"/>
      <c r="FJW2571" s="77"/>
      <c r="FJX2571" s="77"/>
      <c r="FJY2571" s="77"/>
      <c r="FJZ2571" s="77"/>
      <c r="FKA2571" s="77"/>
      <c r="FKB2571" s="77"/>
      <c r="FKC2571" s="77"/>
      <c r="FKD2571" s="77"/>
      <c r="FKE2571" s="77"/>
      <c r="FKF2571" s="77"/>
      <c r="FKG2571" s="77"/>
      <c r="FKH2571" s="77"/>
      <c r="FKI2571" s="77"/>
      <c r="FKJ2571" s="77"/>
      <c r="FKK2571" s="77"/>
      <c r="FKL2571" s="77"/>
      <c r="FKM2571" s="77"/>
      <c r="FKN2571" s="77"/>
      <c r="FKO2571" s="77"/>
      <c r="FKP2571" s="77"/>
      <c r="FKQ2571" s="77"/>
      <c r="FKR2571" s="77"/>
      <c r="FKS2571" s="77"/>
      <c r="FKT2571" s="77"/>
      <c r="FKU2571" s="77"/>
      <c r="FKV2571" s="77"/>
      <c r="FKW2571" s="77"/>
      <c r="FKX2571" s="77"/>
      <c r="FKY2571" s="77"/>
      <c r="FKZ2571" s="77"/>
      <c r="FLA2571" s="77"/>
      <c r="FLB2571" s="77"/>
      <c r="FLC2571" s="77"/>
      <c r="FLD2571" s="77"/>
      <c r="FLE2571" s="77"/>
      <c r="FLF2571" s="77"/>
      <c r="FLG2571" s="77"/>
      <c r="FLH2571" s="77"/>
      <c r="FLI2571" s="77"/>
      <c r="FLJ2571" s="77"/>
      <c r="FLK2571" s="77"/>
      <c r="FLL2571" s="77"/>
      <c r="FLM2571" s="77"/>
      <c r="FLN2571" s="77"/>
      <c r="FLO2571" s="77"/>
      <c r="FLP2571" s="77"/>
      <c r="FLQ2571" s="77"/>
      <c r="FLR2571" s="77"/>
      <c r="FLS2571" s="77"/>
      <c r="FLT2571" s="77"/>
      <c r="FLU2571" s="77"/>
      <c r="FLV2571" s="77"/>
      <c r="FLW2571" s="77"/>
      <c r="FLX2571" s="77"/>
      <c r="FLY2571" s="77"/>
      <c r="FLZ2571" s="77"/>
      <c r="FMA2571" s="77"/>
      <c r="FMB2571" s="77"/>
      <c r="FMC2571" s="77"/>
      <c r="FMD2571" s="77"/>
      <c r="FME2571" s="77"/>
      <c r="FMF2571" s="77"/>
      <c r="FMG2571" s="77"/>
      <c r="FMH2571" s="77"/>
      <c r="FMI2571" s="77"/>
      <c r="FMJ2571" s="77"/>
      <c r="FMK2571" s="77"/>
      <c r="FML2571" s="77"/>
      <c r="FMM2571" s="77"/>
      <c r="FMN2571" s="77"/>
      <c r="FMO2571" s="77"/>
      <c r="FMP2571" s="77"/>
      <c r="FMQ2571" s="77"/>
      <c r="FMR2571" s="77"/>
      <c r="FMS2571" s="77"/>
      <c r="FMT2571" s="77"/>
      <c r="FMU2571" s="77"/>
      <c r="FMV2571" s="77"/>
      <c r="FMW2571" s="77"/>
      <c r="FMX2571" s="77"/>
      <c r="FMY2571" s="77"/>
      <c r="FMZ2571" s="77"/>
      <c r="FNA2571" s="77"/>
      <c r="FNB2571" s="77"/>
      <c r="FNC2571" s="77"/>
      <c r="FND2571" s="77"/>
      <c r="FNE2571" s="77"/>
      <c r="FNF2571" s="77"/>
      <c r="FNG2571" s="77"/>
      <c r="FNH2571" s="77"/>
      <c r="FNI2571" s="77"/>
      <c r="FNJ2571" s="77"/>
      <c r="FNK2571" s="77"/>
      <c r="FNL2571" s="77"/>
      <c r="FNM2571" s="77"/>
      <c r="FNN2571" s="77"/>
      <c r="FNO2571" s="77"/>
      <c r="FNP2571" s="77"/>
      <c r="FNQ2571" s="77"/>
      <c r="FNR2571" s="77"/>
      <c r="FNS2571" s="77"/>
      <c r="FNT2571" s="77"/>
      <c r="FNU2571" s="77"/>
      <c r="FNV2571" s="77"/>
      <c r="FNW2571" s="77"/>
      <c r="FNX2571" s="77"/>
      <c r="FNY2571" s="77"/>
      <c r="FNZ2571" s="77"/>
      <c r="FOA2571" s="77"/>
      <c r="FOB2571" s="77"/>
      <c r="FOC2571" s="77"/>
      <c r="FOD2571" s="77"/>
      <c r="FOE2571" s="77"/>
      <c r="FOF2571" s="77"/>
      <c r="FOG2571" s="77"/>
      <c r="FOH2571" s="77"/>
      <c r="FOI2571" s="77"/>
      <c r="FOJ2571" s="77"/>
      <c r="FOK2571" s="77"/>
      <c r="FOL2571" s="77"/>
      <c r="FOM2571" s="77"/>
      <c r="FON2571" s="77"/>
      <c r="FOO2571" s="77"/>
      <c r="FOP2571" s="77"/>
      <c r="FOQ2571" s="77"/>
      <c r="FOR2571" s="77"/>
      <c r="FOS2571" s="77"/>
      <c r="FOT2571" s="77"/>
      <c r="FOU2571" s="77"/>
      <c r="FOV2571" s="77"/>
      <c r="FOW2571" s="77"/>
      <c r="FOX2571" s="77"/>
      <c r="FOY2571" s="77"/>
      <c r="FOZ2571" s="77"/>
      <c r="FPA2571" s="77"/>
      <c r="FPB2571" s="77"/>
      <c r="FPC2571" s="77"/>
      <c r="FPD2571" s="77"/>
      <c r="FPE2571" s="77"/>
      <c r="FPF2571" s="77"/>
      <c r="FPG2571" s="77"/>
      <c r="FPH2571" s="77"/>
      <c r="FPI2571" s="77"/>
      <c r="FPJ2571" s="77"/>
      <c r="FPK2571" s="77"/>
      <c r="FPL2571" s="77"/>
      <c r="FPM2571" s="77"/>
      <c r="FPN2571" s="77"/>
      <c r="FPO2571" s="77"/>
      <c r="FPP2571" s="77"/>
      <c r="FPQ2571" s="77"/>
      <c r="FPR2571" s="77"/>
      <c r="FPS2571" s="77"/>
      <c r="FPT2571" s="77"/>
      <c r="FPU2571" s="77"/>
      <c r="FPV2571" s="77"/>
      <c r="FPW2571" s="77"/>
      <c r="FPX2571" s="77"/>
      <c r="FPY2571" s="77"/>
      <c r="FPZ2571" s="77"/>
      <c r="FQA2571" s="77"/>
      <c r="FQB2571" s="77"/>
      <c r="FQC2571" s="77"/>
      <c r="FQD2571" s="77"/>
      <c r="FQE2571" s="77"/>
      <c r="FQF2571" s="77"/>
      <c r="FQG2571" s="77"/>
      <c r="FQH2571" s="77"/>
      <c r="FQI2571" s="77"/>
      <c r="FQJ2571" s="77"/>
      <c r="FQK2571" s="77"/>
      <c r="FQL2571" s="77"/>
      <c r="FQM2571" s="77"/>
      <c r="FQN2571" s="77"/>
      <c r="FQO2571" s="77"/>
      <c r="FQP2571" s="77"/>
      <c r="FQQ2571" s="77"/>
      <c r="FQR2571" s="77"/>
      <c r="FQS2571" s="77"/>
      <c r="FQT2571" s="77"/>
      <c r="FQU2571" s="77"/>
      <c r="FQV2571" s="77"/>
      <c r="FQW2571" s="77"/>
      <c r="FQX2571" s="77"/>
      <c r="FQY2571" s="77"/>
      <c r="FQZ2571" s="77"/>
      <c r="FRA2571" s="77"/>
      <c r="FRB2571" s="77"/>
      <c r="FRC2571" s="77"/>
      <c r="FRD2571" s="77"/>
      <c r="FRE2571" s="77"/>
      <c r="FRF2571" s="77"/>
      <c r="FRG2571" s="77"/>
      <c r="FRH2571" s="77"/>
      <c r="FRI2571" s="77"/>
      <c r="FRJ2571" s="77"/>
      <c r="FRK2571" s="77"/>
      <c r="FRL2571" s="77"/>
      <c r="FRM2571" s="77"/>
      <c r="FRN2571" s="77"/>
      <c r="FRO2571" s="77"/>
      <c r="FRP2571" s="77"/>
      <c r="FRQ2571" s="77"/>
      <c r="FRR2571" s="77"/>
      <c r="FRS2571" s="77"/>
      <c r="FRT2571" s="77"/>
      <c r="FRU2571" s="77"/>
      <c r="FRV2571" s="77"/>
      <c r="FRW2571" s="77"/>
      <c r="FRX2571" s="77"/>
      <c r="FRY2571" s="77"/>
      <c r="FRZ2571" s="77"/>
      <c r="FSA2571" s="77"/>
      <c r="FSB2571" s="77"/>
      <c r="FSC2571" s="77"/>
      <c r="FSD2571" s="77"/>
      <c r="FSE2571" s="77"/>
      <c r="FSF2571" s="77"/>
      <c r="FSG2571" s="77"/>
      <c r="FSH2571" s="77"/>
      <c r="FSI2571" s="77"/>
      <c r="FSJ2571" s="77"/>
      <c r="FSK2571" s="77"/>
      <c r="FSL2571" s="77"/>
      <c r="FSM2571" s="77"/>
      <c r="FSN2571" s="77"/>
      <c r="FSO2571" s="77"/>
      <c r="FSP2571" s="77"/>
      <c r="FSQ2571" s="77"/>
      <c r="FSR2571" s="77"/>
      <c r="FSS2571" s="77"/>
      <c r="FST2571" s="77"/>
      <c r="FSU2571" s="77"/>
      <c r="FSV2571" s="77"/>
      <c r="FSW2571" s="77"/>
      <c r="FSX2571" s="77"/>
      <c r="FSY2571" s="77"/>
      <c r="FSZ2571" s="77"/>
      <c r="FTA2571" s="77"/>
      <c r="FTB2571" s="77"/>
      <c r="FTC2571" s="77"/>
      <c r="FTD2571" s="77"/>
      <c r="FTE2571" s="77"/>
      <c r="FTF2571" s="77"/>
      <c r="FTG2571" s="77"/>
      <c r="FTH2571" s="77"/>
      <c r="FTI2571" s="77"/>
      <c r="FTJ2571" s="77"/>
      <c r="FTK2571" s="77"/>
      <c r="FTL2571" s="77"/>
      <c r="FTM2571" s="77"/>
      <c r="FTN2571" s="77"/>
      <c r="FTO2571" s="77"/>
      <c r="FTP2571" s="77"/>
      <c r="FTQ2571" s="77"/>
      <c r="FTR2571" s="77"/>
      <c r="FTS2571" s="77"/>
      <c r="FTT2571" s="77"/>
      <c r="FTU2571" s="77"/>
      <c r="FTV2571" s="77"/>
      <c r="FTW2571" s="77"/>
      <c r="FTX2571" s="77"/>
      <c r="FTY2571" s="77"/>
      <c r="FTZ2571" s="77"/>
      <c r="FUA2571" s="77"/>
      <c r="FUB2571" s="77"/>
      <c r="FUC2571" s="77"/>
      <c r="FUD2571" s="77"/>
      <c r="FUE2571" s="77"/>
      <c r="FUF2571" s="77"/>
      <c r="FUG2571" s="77"/>
      <c r="FUH2571" s="77"/>
      <c r="FUI2571" s="77"/>
      <c r="FUJ2571" s="77"/>
      <c r="FUK2571" s="77"/>
      <c r="FUL2571" s="77"/>
      <c r="FUM2571" s="77"/>
      <c r="FUN2571" s="77"/>
      <c r="FUO2571" s="77"/>
      <c r="FUP2571" s="77"/>
      <c r="FUQ2571" s="77"/>
      <c r="FUR2571" s="77"/>
      <c r="FUS2571" s="77"/>
      <c r="FUT2571" s="77"/>
      <c r="FUU2571" s="77"/>
      <c r="FUV2571" s="77"/>
      <c r="FUW2571" s="77"/>
      <c r="FUX2571" s="77"/>
      <c r="FUY2571" s="77"/>
      <c r="FUZ2571" s="77"/>
      <c r="FVA2571" s="77"/>
      <c r="FVB2571" s="77"/>
      <c r="FVC2571" s="77"/>
      <c r="FVD2571" s="77"/>
      <c r="FVE2571" s="77"/>
      <c r="FVF2571" s="77"/>
      <c r="FVG2571" s="77"/>
      <c r="FVH2571" s="77"/>
      <c r="FVI2571" s="77"/>
      <c r="FVJ2571" s="77"/>
      <c r="FVK2571" s="77"/>
      <c r="FVL2571" s="77"/>
      <c r="FVM2571" s="77"/>
      <c r="FVN2571" s="77"/>
      <c r="FVO2571" s="77"/>
      <c r="FVP2571" s="77"/>
      <c r="FVQ2571" s="77"/>
      <c r="FVR2571" s="77"/>
      <c r="FVS2571" s="77"/>
      <c r="FVT2571" s="77"/>
      <c r="FVU2571" s="77"/>
      <c r="FVV2571" s="77"/>
      <c r="FVW2571" s="77"/>
      <c r="FVX2571" s="77"/>
      <c r="FVY2571" s="77"/>
      <c r="FVZ2571" s="77"/>
      <c r="FWA2571" s="77"/>
      <c r="FWB2571" s="77"/>
      <c r="FWC2571" s="77"/>
      <c r="FWD2571" s="77"/>
      <c r="FWE2571" s="77"/>
      <c r="FWF2571" s="77"/>
      <c r="FWG2571" s="77"/>
      <c r="FWH2571" s="77"/>
      <c r="FWI2571" s="77"/>
      <c r="FWJ2571" s="77"/>
      <c r="FWK2571" s="77"/>
      <c r="FWL2571" s="77"/>
      <c r="FWM2571" s="77"/>
      <c r="FWN2571" s="77"/>
      <c r="FWO2571" s="77"/>
      <c r="FWP2571" s="77"/>
      <c r="FWQ2571" s="77"/>
      <c r="FWR2571" s="77"/>
      <c r="FWS2571" s="77"/>
      <c r="FWT2571" s="77"/>
      <c r="FWU2571" s="77"/>
      <c r="FWV2571" s="77"/>
      <c r="FWW2571" s="77"/>
      <c r="FWX2571" s="77"/>
      <c r="FWY2571" s="77"/>
      <c r="FWZ2571" s="77"/>
      <c r="FXA2571" s="77"/>
      <c r="FXB2571" s="77"/>
      <c r="FXC2571" s="77"/>
      <c r="FXD2571" s="77"/>
      <c r="FXE2571" s="77"/>
      <c r="FXF2571" s="77"/>
      <c r="FXG2571" s="77"/>
      <c r="FXH2571" s="77"/>
      <c r="FXI2571" s="77"/>
      <c r="FXJ2571" s="77"/>
      <c r="FXK2571" s="77"/>
      <c r="FXL2571" s="77"/>
      <c r="FXM2571" s="77"/>
      <c r="FXN2571" s="77"/>
      <c r="FXO2571" s="77"/>
      <c r="FXP2571" s="77"/>
      <c r="FXQ2571" s="77"/>
      <c r="FXR2571" s="77"/>
      <c r="FXS2571" s="77"/>
      <c r="FXT2571" s="77"/>
      <c r="FXU2571" s="77"/>
      <c r="FXV2571" s="77"/>
      <c r="FXW2571" s="77"/>
      <c r="FXX2571" s="77"/>
      <c r="FXY2571" s="77"/>
      <c r="FXZ2571" s="77"/>
      <c r="FYA2571" s="77"/>
      <c r="FYB2571" s="77"/>
      <c r="FYC2571" s="77"/>
      <c r="FYD2571" s="77"/>
      <c r="FYE2571" s="77"/>
      <c r="FYF2571" s="77"/>
      <c r="FYG2571" s="77"/>
      <c r="FYH2571" s="77"/>
      <c r="FYI2571" s="77"/>
      <c r="FYJ2571" s="77"/>
      <c r="FYK2571" s="77"/>
      <c r="FYL2571" s="77"/>
      <c r="FYM2571" s="77"/>
      <c r="FYN2571" s="77"/>
      <c r="FYO2571" s="77"/>
      <c r="FYP2571" s="77"/>
      <c r="FYQ2571" s="77"/>
      <c r="FYR2571" s="77"/>
      <c r="FYS2571" s="77"/>
      <c r="FYT2571" s="77"/>
      <c r="FYU2571" s="77"/>
      <c r="FYV2571" s="77"/>
      <c r="FYW2571" s="77"/>
      <c r="FYX2571" s="77"/>
      <c r="FYY2571" s="77"/>
      <c r="FYZ2571" s="77"/>
      <c r="FZA2571" s="77"/>
      <c r="FZB2571" s="77"/>
      <c r="FZC2571" s="77"/>
      <c r="FZD2571" s="77"/>
      <c r="FZE2571" s="77"/>
      <c r="FZF2571" s="77"/>
      <c r="FZG2571" s="77"/>
      <c r="FZH2571" s="77"/>
      <c r="FZI2571" s="77"/>
      <c r="FZJ2571" s="77"/>
      <c r="FZK2571" s="77"/>
      <c r="FZL2571" s="77"/>
      <c r="FZM2571" s="77"/>
      <c r="FZN2571" s="77"/>
      <c r="FZO2571" s="77"/>
      <c r="FZP2571" s="77"/>
      <c r="FZQ2571" s="77"/>
      <c r="FZR2571" s="77"/>
      <c r="FZS2571" s="77"/>
      <c r="FZT2571" s="77"/>
      <c r="FZU2571" s="77"/>
      <c r="FZV2571" s="77"/>
      <c r="FZW2571" s="77"/>
      <c r="FZX2571" s="77"/>
      <c r="FZY2571" s="77"/>
      <c r="FZZ2571" s="77"/>
      <c r="GAA2571" s="77"/>
      <c r="GAB2571" s="77"/>
      <c r="GAC2571" s="77"/>
      <c r="GAD2571" s="77"/>
      <c r="GAE2571" s="77"/>
      <c r="GAF2571" s="77"/>
      <c r="GAG2571" s="77"/>
      <c r="GAH2571" s="77"/>
      <c r="GAI2571" s="77"/>
      <c r="GAJ2571" s="77"/>
      <c r="GAK2571" s="77"/>
      <c r="GAL2571" s="77"/>
      <c r="GAM2571" s="77"/>
      <c r="GAN2571" s="77"/>
      <c r="GAO2571" s="77"/>
      <c r="GAP2571" s="77"/>
      <c r="GAQ2571" s="77"/>
      <c r="GAR2571" s="77"/>
      <c r="GAS2571" s="77"/>
      <c r="GAT2571" s="77"/>
      <c r="GAU2571" s="77"/>
      <c r="GAV2571" s="77"/>
      <c r="GAW2571" s="77"/>
      <c r="GAX2571" s="77"/>
      <c r="GAY2571" s="77"/>
      <c r="GAZ2571" s="77"/>
      <c r="GBA2571" s="77"/>
      <c r="GBB2571" s="77"/>
      <c r="GBC2571" s="77"/>
      <c r="GBD2571" s="77"/>
      <c r="GBE2571" s="77"/>
      <c r="GBF2571" s="77"/>
      <c r="GBG2571" s="77"/>
      <c r="GBH2571" s="77"/>
      <c r="GBI2571" s="77"/>
      <c r="GBJ2571" s="77"/>
      <c r="GBK2571" s="77"/>
      <c r="GBL2571" s="77"/>
      <c r="GBM2571" s="77"/>
      <c r="GBN2571" s="77"/>
      <c r="GBO2571" s="77"/>
      <c r="GBP2571" s="77"/>
      <c r="GBQ2571" s="77"/>
      <c r="GBR2571" s="77"/>
      <c r="GBS2571" s="77"/>
      <c r="GBT2571" s="77"/>
      <c r="GBU2571" s="77"/>
      <c r="GBV2571" s="77"/>
      <c r="GBW2571" s="77"/>
      <c r="GBX2571" s="77"/>
      <c r="GBY2571" s="77"/>
      <c r="GBZ2571" s="77"/>
      <c r="GCA2571" s="77"/>
      <c r="GCB2571" s="77"/>
      <c r="GCC2571" s="77"/>
      <c r="GCD2571" s="77"/>
      <c r="GCE2571" s="77"/>
      <c r="GCF2571" s="77"/>
      <c r="GCG2571" s="77"/>
      <c r="GCH2571" s="77"/>
      <c r="GCI2571" s="77"/>
      <c r="GCJ2571" s="77"/>
      <c r="GCK2571" s="77"/>
      <c r="GCL2571" s="77"/>
      <c r="GCM2571" s="77"/>
      <c r="GCN2571" s="77"/>
      <c r="GCO2571" s="77"/>
      <c r="GCP2571" s="77"/>
      <c r="GCQ2571" s="77"/>
      <c r="GCR2571" s="77"/>
      <c r="GCS2571" s="77"/>
      <c r="GCT2571" s="77"/>
      <c r="GCU2571" s="77"/>
      <c r="GCV2571" s="77"/>
      <c r="GCW2571" s="77"/>
      <c r="GCX2571" s="77"/>
      <c r="GCY2571" s="77"/>
      <c r="GCZ2571" s="77"/>
      <c r="GDA2571" s="77"/>
      <c r="GDB2571" s="77"/>
      <c r="GDC2571" s="77"/>
      <c r="GDD2571" s="77"/>
      <c r="GDE2571" s="77"/>
      <c r="GDF2571" s="77"/>
      <c r="GDG2571" s="77"/>
      <c r="GDH2571" s="77"/>
      <c r="GDI2571" s="77"/>
      <c r="GDJ2571" s="77"/>
      <c r="GDK2571" s="77"/>
      <c r="GDL2571" s="77"/>
      <c r="GDM2571" s="77"/>
      <c r="GDN2571" s="77"/>
      <c r="GDO2571" s="77"/>
      <c r="GDP2571" s="77"/>
      <c r="GDQ2571" s="77"/>
      <c r="GDR2571" s="77"/>
      <c r="GDS2571" s="77"/>
      <c r="GDT2571" s="77"/>
      <c r="GDU2571" s="77"/>
      <c r="GDV2571" s="77"/>
      <c r="GDW2571" s="77"/>
      <c r="GDX2571" s="77"/>
      <c r="GDY2571" s="77"/>
      <c r="GDZ2571" s="77"/>
      <c r="GEA2571" s="77"/>
      <c r="GEB2571" s="77"/>
      <c r="GEC2571" s="77"/>
      <c r="GED2571" s="77"/>
      <c r="GEE2571" s="77"/>
      <c r="GEF2571" s="77"/>
      <c r="GEG2571" s="77"/>
      <c r="GEH2571" s="77"/>
      <c r="GEI2571" s="77"/>
      <c r="GEJ2571" s="77"/>
      <c r="GEK2571" s="77"/>
      <c r="GEL2571" s="77"/>
      <c r="GEM2571" s="77"/>
      <c r="GEN2571" s="77"/>
      <c r="GEO2571" s="77"/>
      <c r="GEP2571" s="77"/>
      <c r="GEQ2571" s="77"/>
      <c r="GER2571" s="77"/>
      <c r="GES2571" s="77"/>
      <c r="GET2571" s="77"/>
      <c r="GEU2571" s="77"/>
      <c r="GEV2571" s="77"/>
      <c r="GEW2571" s="77"/>
      <c r="GEX2571" s="77"/>
      <c r="GEY2571" s="77"/>
      <c r="GEZ2571" s="77"/>
      <c r="GFA2571" s="77"/>
      <c r="GFB2571" s="77"/>
      <c r="GFC2571" s="77"/>
      <c r="GFD2571" s="77"/>
      <c r="GFE2571" s="77"/>
      <c r="GFF2571" s="77"/>
      <c r="GFG2571" s="77"/>
      <c r="GFH2571" s="77"/>
      <c r="GFI2571" s="77"/>
      <c r="GFJ2571" s="77"/>
      <c r="GFK2571" s="77"/>
      <c r="GFL2571" s="77"/>
      <c r="GFM2571" s="77"/>
      <c r="GFN2571" s="77"/>
      <c r="GFO2571" s="77"/>
      <c r="GFP2571" s="77"/>
      <c r="GFQ2571" s="77"/>
      <c r="GFR2571" s="77"/>
      <c r="GFS2571" s="77"/>
      <c r="GFT2571" s="77"/>
      <c r="GFU2571" s="77"/>
      <c r="GFV2571" s="77"/>
      <c r="GFW2571" s="77"/>
      <c r="GFX2571" s="77"/>
      <c r="GFY2571" s="77"/>
      <c r="GFZ2571" s="77"/>
      <c r="GGA2571" s="77"/>
      <c r="GGB2571" s="77"/>
      <c r="GGC2571" s="77"/>
      <c r="GGD2571" s="77"/>
      <c r="GGE2571" s="77"/>
      <c r="GGF2571" s="77"/>
      <c r="GGG2571" s="77"/>
      <c r="GGH2571" s="77"/>
      <c r="GGI2571" s="77"/>
      <c r="GGJ2571" s="77"/>
      <c r="GGK2571" s="77"/>
      <c r="GGL2571" s="77"/>
      <c r="GGM2571" s="77"/>
      <c r="GGN2571" s="77"/>
      <c r="GGO2571" s="77"/>
      <c r="GGP2571" s="77"/>
      <c r="GGQ2571" s="77"/>
      <c r="GGR2571" s="77"/>
      <c r="GGS2571" s="77"/>
      <c r="GGT2571" s="77"/>
      <c r="GGU2571" s="77"/>
      <c r="GGV2571" s="77"/>
      <c r="GGW2571" s="77"/>
      <c r="GGX2571" s="77"/>
      <c r="GGY2571" s="77"/>
      <c r="GGZ2571" s="77"/>
      <c r="GHA2571" s="77"/>
      <c r="GHB2571" s="77"/>
      <c r="GHC2571" s="77"/>
      <c r="GHD2571" s="77"/>
      <c r="GHE2571" s="77"/>
      <c r="GHF2571" s="77"/>
      <c r="GHG2571" s="77"/>
      <c r="GHH2571" s="77"/>
      <c r="GHI2571" s="77"/>
      <c r="GHJ2571" s="77"/>
      <c r="GHK2571" s="77"/>
      <c r="GHL2571" s="77"/>
      <c r="GHM2571" s="77"/>
      <c r="GHN2571" s="77"/>
      <c r="GHO2571" s="77"/>
      <c r="GHP2571" s="77"/>
      <c r="GHQ2571" s="77"/>
      <c r="GHR2571" s="77"/>
      <c r="GHS2571" s="77"/>
      <c r="GHT2571" s="77"/>
      <c r="GHU2571" s="77"/>
      <c r="GHV2571" s="77"/>
      <c r="GHW2571" s="77"/>
      <c r="GHX2571" s="77"/>
      <c r="GHY2571" s="77"/>
      <c r="GHZ2571" s="77"/>
      <c r="GIA2571" s="77"/>
      <c r="GIB2571" s="77"/>
      <c r="GIC2571" s="77"/>
      <c r="GID2571" s="77"/>
      <c r="GIE2571" s="77"/>
      <c r="GIF2571" s="77"/>
      <c r="GIG2571" s="77"/>
      <c r="GIH2571" s="77"/>
      <c r="GII2571" s="77"/>
      <c r="GIJ2571" s="77"/>
      <c r="GIK2571" s="77"/>
      <c r="GIL2571" s="77"/>
      <c r="GIM2571" s="77"/>
      <c r="GIN2571" s="77"/>
      <c r="GIO2571" s="77"/>
      <c r="GIP2571" s="77"/>
      <c r="GIQ2571" s="77"/>
      <c r="GIR2571" s="77"/>
      <c r="GIS2571" s="77"/>
      <c r="GIT2571" s="77"/>
      <c r="GIU2571" s="77"/>
      <c r="GIV2571" s="77"/>
      <c r="GIW2571" s="77"/>
      <c r="GIX2571" s="77"/>
      <c r="GIY2571" s="77"/>
      <c r="GIZ2571" s="77"/>
      <c r="GJA2571" s="77"/>
      <c r="GJB2571" s="77"/>
      <c r="GJC2571" s="77"/>
      <c r="GJD2571" s="77"/>
      <c r="GJE2571" s="77"/>
      <c r="GJF2571" s="77"/>
      <c r="GJG2571" s="77"/>
      <c r="GJH2571" s="77"/>
      <c r="GJI2571" s="77"/>
      <c r="GJJ2571" s="77"/>
      <c r="GJK2571" s="77"/>
      <c r="GJL2571" s="77"/>
      <c r="GJM2571" s="77"/>
      <c r="GJN2571" s="77"/>
      <c r="GJO2571" s="77"/>
      <c r="GJP2571" s="77"/>
      <c r="GJQ2571" s="77"/>
      <c r="GJR2571" s="77"/>
      <c r="GJS2571" s="77"/>
      <c r="GJT2571" s="77"/>
      <c r="GJU2571" s="77"/>
      <c r="GJV2571" s="77"/>
      <c r="GJW2571" s="77"/>
      <c r="GJX2571" s="77"/>
      <c r="GJY2571" s="77"/>
      <c r="GJZ2571" s="77"/>
      <c r="GKA2571" s="77"/>
      <c r="GKB2571" s="77"/>
      <c r="GKC2571" s="77"/>
      <c r="GKD2571" s="77"/>
      <c r="GKE2571" s="77"/>
      <c r="GKF2571" s="77"/>
      <c r="GKG2571" s="77"/>
      <c r="GKH2571" s="77"/>
      <c r="GKI2571" s="77"/>
      <c r="GKJ2571" s="77"/>
      <c r="GKK2571" s="77"/>
      <c r="GKL2571" s="77"/>
      <c r="GKM2571" s="77"/>
      <c r="GKN2571" s="77"/>
      <c r="GKO2571" s="77"/>
      <c r="GKP2571" s="77"/>
      <c r="GKQ2571" s="77"/>
      <c r="GKR2571" s="77"/>
      <c r="GKS2571" s="77"/>
      <c r="GKT2571" s="77"/>
      <c r="GKU2571" s="77"/>
      <c r="GKV2571" s="77"/>
      <c r="GKW2571" s="77"/>
      <c r="GKX2571" s="77"/>
      <c r="GKY2571" s="77"/>
      <c r="GKZ2571" s="77"/>
      <c r="GLA2571" s="77"/>
      <c r="GLB2571" s="77"/>
      <c r="GLC2571" s="77"/>
      <c r="GLD2571" s="77"/>
      <c r="GLE2571" s="77"/>
      <c r="GLF2571" s="77"/>
      <c r="GLG2571" s="77"/>
      <c r="GLH2571" s="77"/>
      <c r="GLI2571" s="77"/>
      <c r="GLJ2571" s="77"/>
      <c r="GLK2571" s="77"/>
      <c r="GLL2571" s="77"/>
      <c r="GLM2571" s="77"/>
      <c r="GLN2571" s="77"/>
      <c r="GLO2571" s="77"/>
      <c r="GLP2571" s="77"/>
      <c r="GLQ2571" s="77"/>
      <c r="GLR2571" s="77"/>
      <c r="GLS2571" s="77"/>
      <c r="GLT2571" s="77"/>
      <c r="GLU2571" s="77"/>
      <c r="GLV2571" s="77"/>
      <c r="GLW2571" s="77"/>
      <c r="GLX2571" s="77"/>
      <c r="GLY2571" s="77"/>
      <c r="GLZ2571" s="77"/>
      <c r="GMA2571" s="77"/>
      <c r="GMB2571" s="77"/>
      <c r="GMC2571" s="77"/>
      <c r="GMD2571" s="77"/>
      <c r="GME2571" s="77"/>
      <c r="GMF2571" s="77"/>
      <c r="GMG2571" s="77"/>
      <c r="GMH2571" s="77"/>
      <c r="GMI2571" s="77"/>
      <c r="GMJ2571" s="77"/>
      <c r="GMK2571" s="77"/>
      <c r="GML2571" s="77"/>
      <c r="GMM2571" s="77"/>
      <c r="GMN2571" s="77"/>
      <c r="GMO2571" s="77"/>
      <c r="GMP2571" s="77"/>
      <c r="GMQ2571" s="77"/>
      <c r="GMR2571" s="77"/>
      <c r="GMS2571" s="77"/>
      <c r="GMT2571" s="77"/>
      <c r="GMU2571" s="77"/>
      <c r="GMV2571" s="77"/>
      <c r="GMW2571" s="77"/>
      <c r="GMX2571" s="77"/>
      <c r="GMY2571" s="77"/>
      <c r="GMZ2571" s="77"/>
      <c r="GNA2571" s="77"/>
      <c r="GNB2571" s="77"/>
      <c r="GNC2571" s="77"/>
      <c r="GND2571" s="77"/>
      <c r="GNE2571" s="77"/>
      <c r="GNF2571" s="77"/>
      <c r="GNG2571" s="77"/>
      <c r="GNH2571" s="77"/>
      <c r="GNI2571" s="77"/>
      <c r="GNJ2571" s="77"/>
      <c r="GNK2571" s="77"/>
      <c r="GNL2571" s="77"/>
      <c r="GNM2571" s="77"/>
      <c r="GNN2571" s="77"/>
      <c r="GNO2571" s="77"/>
      <c r="GNP2571" s="77"/>
      <c r="GNQ2571" s="77"/>
      <c r="GNR2571" s="77"/>
      <c r="GNS2571" s="77"/>
      <c r="GNT2571" s="77"/>
      <c r="GNU2571" s="77"/>
      <c r="GNV2571" s="77"/>
      <c r="GNW2571" s="77"/>
      <c r="GNX2571" s="77"/>
      <c r="GNY2571" s="77"/>
      <c r="GNZ2571" s="77"/>
      <c r="GOA2571" s="77"/>
      <c r="GOB2571" s="77"/>
      <c r="GOC2571" s="77"/>
      <c r="GOD2571" s="77"/>
      <c r="GOE2571" s="77"/>
      <c r="GOF2571" s="77"/>
      <c r="GOG2571" s="77"/>
      <c r="GOH2571" s="77"/>
      <c r="GOI2571" s="77"/>
      <c r="GOJ2571" s="77"/>
      <c r="GOK2571" s="77"/>
      <c r="GOL2571" s="77"/>
      <c r="GOM2571" s="77"/>
      <c r="GON2571" s="77"/>
      <c r="GOO2571" s="77"/>
      <c r="GOP2571" s="77"/>
      <c r="GOQ2571" s="77"/>
      <c r="GOR2571" s="77"/>
      <c r="GOS2571" s="77"/>
      <c r="GOT2571" s="77"/>
      <c r="GOU2571" s="77"/>
      <c r="GOV2571" s="77"/>
      <c r="GOW2571" s="77"/>
      <c r="GOX2571" s="77"/>
      <c r="GOY2571" s="77"/>
      <c r="GOZ2571" s="77"/>
      <c r="GPA2571" s="77"/>
      <c r="GPB2571" s="77"/>
      <c r="GPC2571" s="77"/>
      <c r="GPD2571" s="77"/>
      <c r="GPE2571" s="77"/>
      <c r="GPF2571" s="77"/>
      <c r="GPG2571" s="77"/>
      <c r="GPH2571" s="77"/>
      <c r="GPI2571" s="77"/>
      <c r="GPJ2571" s="77"/>
      <c r="GPK2571" s="77"/>
      <c r="GPL2571" s="77"/>
      <c r="GPM2571" s="77"/>
      <c r="GPN2571" s="77"/>
      <c r="GPO2571" s="77"/>
      <c r="GPP2571" s="77"/>
      <c r="GPQ2571" s="77"/>
      <c r="GPR2571" s="77"/>
      <c r="GPS2571" s="77"/>
      <c r="GPT2571" s="77"/>
      <c r="GPU2571" s="77"/>
      <c r="GPV2571" s="77"/>
      <c r="GPW2571" s="77"/>
      <c r="GPX2571" s="77"/>
      <c r="GPY2571" s="77"/>
      <c r="GPZ2571" s="77"/>
      <c r="GQA2571" s="77"/>
      <c r="GQB2571" s="77"/>
      <c r="GQC2571" s="77"/>
      <c r="GQD2571" s="77"/>
      <c r="GQE2571" s="77"/>
      <c r="GQF2571" s="77"/>
      <c r="GQG2571" s="77"/>
      <c r="GQH2571" s="77"/>
      <c r="GQI2571" s="77"/>
      <c r="GQJ2571" s="77"/>
      <c r="GQK2571" s="77"/>
      <c r="GQL2571" s="77"/>
      <c r="GQM2571" s="77"/>
      <c r="GQN2571" s="77"/>
      <c r="GQO2571" s="77"/>
      <c r="GQP2571" s="77"/>
      <c r="GQQ2571" s="77"/>
      <c r="GQR2571" s="77"/>
      <c r="GQS2571" s="77"/>
      <c r="GQT2571" s="77"/>
      <c r="GQU2571" s="77"/>
      <c r="GQV2571" s="77"/>
      <c r="GQW2571" s="77"/>
      <c r="GQX2571" s="77"/>
      <c r="GQY2571" s="77"/>
      <c r="GQZ2571" s="77"/>
      <c r="GRA2571" s="77"/>
      <c r="GRB2571" s="77"/>
      <c r="GRC2571" s="77"/>
      <c r="GRD2571" s="77"/>
      <c r="GRE2571" s="77"/>
      <c r="GRF2571" s="77"/>
      <c r="GRG2571" s="77"/>
      <c r="GRH2571" s="77"/>
      <c r="GRI2571" s="77"/>
      <c r="GRJ2571" s="77"/>
      <c r="GRK2571" s="77"/>
      <c r="GRL2571" s="77"/>
      <c r="GRM2571" s="77"/>
      <c r="GRN2571" s="77"/>
      <c r="GRO2571" s="77"/>
      <c r="GRP2571" s="77"/>
      <c r="GRQ2571" s="77"/>
      <c r="GRR2571" s="77"/>
      <c r="GRS2571" s="77"/>
      <c r="GRT2571" s="77"/>
      <c r="GRU2571" s="77"/>
      <c r="GRV2571" s="77"/>
      <c r="GRW2571" s="77"/>
      <c r="GRX2571" s="77"/>
      <c r="GRY2571" s="77"/>
      <c r="GRZ2571" s="77"/>
      <c r="GSA2571" s="77"/>
      <c r="GSB2571" s="77"/>
      <c r="GSC2571" s="77"/>
      <c r="GSD2571" s="77"/>
      <c r="GSE2571" s="77"/>
      <c r="GSF2571" s="77"/>
      <c r="GSG2571" s="77"/>
      <c r="GSH2571" s="77"/>
      <c r="GSI2571" s="77"/>
      <c r="GSJ2571" s="77"/>
      <c r="GSK2571" s="77"/>
      <c r="GSL2571" s="77"/>
      <c r="GSM2571" s="77"/>
      <c r="GSN2571" s="77"/>
      <c r="GSO2571" s="77"/>
      <c r="GSP2571" s="77"/>
      <c r="GSQ2571" s="77"/>
      <c r="GSR2571" s="77"/>
      <c r="GSS2571" s="77"/>
      <c r="GST2571" s="77"/>
      <c r="GSU2571" s="77"/>
      <c r="GSV2571" s="77"/>
      <c r="GSW2571" s="77"/>
      <c r="GSX2571" s="77"/>
      <c r="GSY2571" s="77"/>
      <c r="GSZ2571" s="77"/>
      <c r="GTA2571" s="77"/>
      <c r="GTB2571" s="77"/>
      <c r="GTC2571" s="77"/>
      <c r="GTD2571" s="77"/>
      <c r="GTE2571" s="77"/>
      <c r="GTF2571" s="77"/>
      <c r="GTG2571" s="77"/>
      <c r="GTH2571" s="77"/>
      <c r="GTI2571" s="77"/>
      <c r="GTJ2571" s="77"/>
      <c r="GTK2571" s="77"/>
      <c r="GTL2571" s="77"/>
      <c r="GTM2571" s="77"/>
      <c r="GTN2571" s="77"/>
      <c r="GTO2571" s="77"/>
      <c r="GTP2571" s="77"/>
      <c r="GTQ2571" s="77"/>
      <c r="GTR2571" s="77"/>
      <c r="GTS2571" s="77"/>
      <c r="GTT2571" s="77"/>
      <c r="GTU2571" s="77"/>
      <c r="GTV2571" s="77"/>
      <c r="GTW2571" s="77"/>
      <c r="GTX2571" s="77"/>
      <c r="GTY2571" s="77"/>
      <c r="GTZ2571" s="77"/>
      <c r="GUA2571" s="77"/>
      <c r="GUB2571" s="77"/>
      <c r="GUC2571" s="77"/>
      <c r="GUD2571" s="77"/>
      <c r="GUE2571" s="77"/>
      <c r="GUF2571" s="77"/>
      <c r="GUG2571" s="77"/>
      <c r="GUH2571" s="77"/>
      <c r="GUI2571" s="77"/>
      <c r="GUJ2571" s="77"/>
      <c r="GUK2571" s="77"/>
      <c r="GUL2571" s="77"/>
      <c r="GUM2571" s="77"/>
      <c r="GUN2571" s="77"/>
      <c r="GUO2571" s="77"/>
      <c r="GUP2571" s="77"/>
      <c r="GUQ2571" s="77"/>
      <c r="GUR2571" s="77"/>
      <c r="GUS2571" s="77"/>
      <c r="GUT2571" s="77"/>
      <c r="GUU2571" s="77"/>
      <c r="GUV2571" s="77"/>
      <c r="GUW2571" s="77"/>
      <c r="GUX2571" s="77"/>
      <c r="GUY2571" s="77"/>
      <c r="GUZ2571" s="77"/>
      <c r="GVA2571" s="77"/>
      <c r="GVB2571" s="77"/>
      <c r="GVC2571" s="77"/>
      <c r="GVD2571" s="77"/>
      <c r="GVE2571" s="77"/>
      <c r="GVF2571" s="77"/>
      <c r="GVG2571" s="77"/>
      <c r="GVH2571" s="77"/>
      <c r="GVI2571" s="77"/>
      <c r="GVJ2571" s="77"/>
      <c r="GVK2571" s="77"/>
      <c r="GVL2571" s="77"/>
      <c r="GVM2571" s="77"/>
      <c r="GVN2571" s="77"/>
      <c r="GVO2571" s="77"/>
      <c r="GVP2571" s="77"/>
      <c r="GVQ2571" s="77"/>
      <c r="GVR2571" s="77"/>
      <c r="GVS2571" s="77"/>
      <c r="GVT2571" s="77"/>
      <c r="GVU2571" s="77"/>
      <c r="GVV2571" s="77"/>
      <c r="GVW2571" s="77"/>
      <c r="GVX2571" s="77"/>
      <c r="GVY2571" s="77"/>
      <c r="GVZ2571" s="77"/>
      <c r="GWA2571" s="77"/>
      <c r="GWB2571" s="77"/>
      <c r="GWC2571" s="77"/>
      <c r="GWD2571" s="77"/>
      <c r="GWE2571" s="77"/>
      <c r="GWF2571" s="77"/>
      <c r="GWG2571" s="77"/>
      <c r="GWH2571" s="77"/>
      <c r="GWI2571" s="77"/>
      <c r="GWJ2571" s="77"/>
      <c r="GWK2571" s="77"/>
      <c r="GWL2571" s="77"/>
      <c r="GWM2571" s="77"/>
      <c r="GWN2571" s="77"/>
      <c r="GWO2571" s="77"/>
      <c r="GWP2571" s="77"/>
      <c r="GWQ2571" s="77"/>
      <c r="GWR2571" s="77"/>
      <c r="GWS2571" s="77"/>
      <c r="GWT2571" s="77"/>
      <c r="GWU2571" s="77"/>
      <c r="GWV2571" s="77"/>
      <c r="GWW2571" s="77"/>
      <c r="GWX2571" s="77"/>
      <c r="GWY2571" s="77"/>
      <c r="GWZ2571" s="77"/>
      <c r="GXA2571" s="77"/>
      <c r="GXB2571" s="77"/>
      <c r="GXC2571" s="77"/>
      <c r="GXD2571" s="77"/>
      <c r="GXE2571" s="77"/>
      <c r="GXF2571" s="77"/>
      <c r="GXG2571" s="77"/>
      <c r="GXH2571" s="77"/>
      <c r="GXI2571" s="77"/>
      <c r="GXJ2571" s="77"/>
      <c r="GXK2571" s="77"/>
      <c r="GXL2571" s="77"/>
      <c r="GXM2571" s="77"/>
      <c r="GXN2571" s="77"/>
      <c r="GXO2571" s="77"/>
      <c r="GXP2571" s="77"/>
      <c r="GXQ2571" s="77"/>
      <c r="GXR2571" s="77"/>
      <c r="GXS2571" s="77"/>
      <c r="GXT2571" s="77"/>
      <c r="GXU2571" s="77"/>
      <c r="GXV2571" s="77"/>
      <c r="GXW2571" s="77"/>
      <c r="GXX2571" s="77"/>
      <c r="GXY2571" s="77"/>
      <c r="GXZ2571" s="77"/>
      <c r="GYA2571" s="77"/>
      <c r="GYB2571" s="77"/>
      <c r="GYC2571" s="77"/>
      <c r="GYD2571" s="77"/>
      <c r="GYE2571" s="77"/>
      <c r="GYF2571" s="77"/>
      <c r="GYG2571" s="77"/>
      <c r="GYH2571" s="77"/>
      <c r="GYI2571" s="77"/>
      <c r="GYJ2571" s="77"/>
      <c r="GYK2571" s="77"/>
      <c r="GYL2571" s="77"/>
      <c r="GYM2571" s="77"/>
      <c r="GYN2571" s="77"/>
      <c r="GYO2571" s="77"/>
      <c r="GYP2571" s="77"/>
      <c r="GYQ2571" s="77"/>
      <c r="GYR2571" s="77"/>
      <c r="GYS2571" s="77"/>
      <c r="GYT2571" s="77"/>
      <c r="GYU2571" s="77"/>
      <c r="GYV2571" s="77"/>
      <c r="GYW2571" s="77"/>
      <c r="GYX2571" s="77"/>
      <c r="GYY2571" s="77"/>
      <c r="GYZ2571" s="77"/>
      <c r="GZA2571" s="77"/>
      <c r="GZB2571" s="77"/>
      <c r="GZC2571" s="77"/>
      <c r="GZD2571" s="77"/>
      <c r="GZE2571" s="77"/>
      <c r="GZF2571" s="77"/>
      <c r="GZG2571" s="77"/>
      <c r="GZH2571" s="77"/>
      <c r="GZI2571" s="77"/>
      <c r="GZJ2571" s="77"/>
      <c r="GZK2571" s="77"/>
      <c r="GZL2571" s="77"/>
      <c r="GZM2571" s="77"/>
      <c r="GZN2571" s="77"/>
      <c r="GZO2571" s="77"/>
      <c r="GZP2571" s="77"/>
      <c r="GZQ2571" s="77"/>
      <c r="GZR2571" s="77"/>
      <c r="GZS2571" s="77"/>
      <c r="GZT2571" s="77"/>
      <c r="GZU2571" s="77"/>
      <c r="GZV2571" s="77"/>
      <c r="GZW2571" s="77"/>
      <c r="GZX2571" s="77"/>
      <c r="GZY2571" s="77"/>
      <c r="GZZ2571" s="77"/>
      <c r="HAA2571" s="77"/>
      <c r="HAB2571" s="77"/>
      <c r="HAC2571" s="77"/>
      <c r="HAD2571" s="77"/>
      <c r="HAE2571" s="77"/>
      <c r="HAF2571" s="77"/>
      <c r="HAG2571" s="77"/>
      <c r="HAH2571" s="77"/>
      <c r="HAI2571" s="77"/>
      <c r="HAJ2571" s="77"/>
      <c r="HAK2571" s="77"/>
      <c r="HAL2571" s="77"/>
      <c r="HAM2571" s="77"/>
      <c r="HAN2571" s="77"/>
      <c r="HAO2571" s="77"/>
      <c r="HAP2571" s="77"/>
      <c r="HAQ2571" s="77"/>
      <c r="HAR2571" s="77"/>
      <c r="HAS2571" s="77"/>
      <c r="HAT2571" s="77"/>
      <c r="HAU2571" s="77"/>
      <c r="HAV2571" s="77"/>
      <c r="HAW2571" s="77"/>
      <c r="HAX2571" s="77"/>
      <c r="HAY2571" s="77"/>
      <c r="HAZ2571" s="77"/>
      <c r="HBA2571" s="77"/>
      <c r="HBB2571" s="77"/>
      <c r="HBC2571" s="77"/>
      <c r="HBD2571" s="77"/>
      <c r="HBE2571" s="77"/>
      <c r="HBF2571" s="77"/>
      <c r="HBG2571" s="77"/>
      <c r="HBH2571" s="77"/>
      <c r="HBI2571" s="77"/>
      <c r="HBJ2571" s="77"/>
      <c r="HBK2571" s="77"/>
      <c r="HBL2571" s="77"/>
      <c r="HBM2571" s="77"/>
      <c r="HBN2571" s="77"/>
      <c r="HBO2571" s="77"/>
      <c r="HBP2571" s="77"/>
      <c r="HBQ2571" s="77"/>
      <c r="HBR2571" s="77"/>
      <c r="HBS2571" s="77"/>
      <c r="HBT2571" s="77"/>
      <c r="HBU2571" s="77"/>
      <c r="HBV2571" s="77"/>
      <c r="HBW2571" s="77"/>
      <c r="HBX2571" s="77"/>
      <c r="HBY2571" s="77"/>
      <c r="HBZ2571" s="77"/>
      <c r="HCA2571" s="77"/>
      <c r="HCB2571" s="77"/>
      <c r="HCC2571" s="77"/>
      <c r="HCD2571" s="77"/>
      <c r="HCE2571" s="77"/>
      <c r="HCF2571" s="77"/>
      <c r="HCG2571" s="77"/>
      <c r="HCH2571" s="77"/>
      <c r="HCI2571" s="77"/>
      <c r="HCJ2571" s="77"/>
      <c r="HCK2571" s="77"/>
      <c r="HCL2571" s="77"/>
      <c r="HCM2571" s="77"/>
      <c r="HCN2571" s="77"/>
      <c r="HCO2571" s="77"/>
      <c r="HCP2571" s="77"/>
      <c r="HCQ2571" s="77"/>
      <c r="HCR2571" s="77"/>
      <c r="HCS2571" s="77"/>
      <c r="HCT2571" s="77"/>
      <c r="HCU2571" s="77"/>
      <c r="HCV2571" s="77"/>
      <c r="HCW2571" s="77"/>
      <c r="HCX2571" s="77"/>
      <c r="HCY2571" s="77"/>
      <c r="HCZ2571" s="77"/>
      <c r="HDA2571" s="77"/>
      <c r="HDB2571" s="77"/>
      <c r="HDC2571" s="77"/>
      <c r="HDD2571" s="77"/>
      <c r="HDE2571" s="77"/>
      <c r="HDF2571" s="77"/>
      <c r="HDG2571" s="77"/>
      <c r="HDH2571" s="77"/>
      <c r="HDI2571" s="77"/>
      <c r="HDJ2571" s="77"/>
      <c r="HDK2571" s="77"/>
      <c r="HDL2571" s="77"/>
      <c r="HDM2571" s="77"/>
      <c r="HDN2571" s="77"/>
      <c r="HDO2571" s="77"/>
      <c r="HDP2571" s="77"/>
      <c r="HDQ2571" s="77"/>
      <c r="HDR2571" s="77"/>
      <c r="HDS2571" s="77"/>
      <c r="HDT2571" s="77"/>
      <c r="HDU2571" s="77"/>
      <c r="HDV2571" s="77"/>
      <c r="HDW2571" s="77"/>
      <c r="HDX2571" s="77"/>
      <c r="HDY2571" s="77"/>
      <c r="HDZ2571" s="77"/>
      <c r="HEA2571" s="77"/>
      <c r="HEB2571" s="77"/>
      <c r="HEC2571" s="77"/>
      <c r="HED2571" s="77"/>
      <c r="HEE2571" s="77"/>
      <c r="HEF2571" s="77"/>
      <c r="HEG2571" s="77"/>
      <c r="HEH2571" s="77"/>
      <c r="HEI2571" s="77"/>
      <c r="HEJ2571" s="77"/>
      <c r="HEK2571" s="77"/>
      <c r="HEL2571" s="77"/>
      <c r="HEM2571" s="77"/>
      <c r="HEN2571" s="77"/>
      <c r="HEO2571" s="77"/>
      <c r="HEP2571" s="77"/>
      <c r="HEQ2571" s="77"/>
      <c r="HER2571" s="77"/>
      <c r="HES2571" s="77"/>
      <c r="HET2571" s="77"/>
      <c r="HEU2571" s="77"/>
      <c r="HEV2571" s="77"/>
      <c r="HEW2571" s="77"/>
      <c r="HEX2571" s="77"/>
      <c r="HEY2571" s="77"/>
      <c r="HEZ2571" s="77"/>
      <c r="HFA2571" s="77"/>
      <c r="HFB2571" s="77"/>
      <c r="HFC2571" s="77"/>
      <c r="HFD2571" s="77"/>
      <c r="HFE2571" s="77"/>
      <c r="HFF2571" s="77"/>
      <c r="HFG2571" s="77"/>
      <c r="HFH2571" s="77"/>
      <c r="HFI2571" s="77"/>
      <c r="HFJ2571" s="77"/>
      <c r="HFK2571" s="77"/>
      <c r="HFL2571" s="77"/>
      <c r="HFM2571" s="77"/>
      <c r="HFN2571" s="77"/>
      <c r="HFO2571" s="77"/>
      <c r="HFP2571" s="77"/>
      <c r="HFQ2571" s="77"/>
      <c r="HFR2571" s="77"/>
      <c r="HFS2571" s="77"/>
      <c r="HFT2571" s="77"/>
      <c r="HFU2571" s="77"/>
      <c r="HFV2571" s="77"/>
      <c r="HFW2571" s="77"/>
      <c r="HFX2571" s="77"/>
      <c r="HFY2571" s="77"/>
      <c r="HFZ2571" s="77"/>
      <c r="HGA2571" s="77"/>
      <c r="HGB2571" s="77"/>
      <c r="HGC2571" s="77"/>
      <c r="HGD2571" s="77"/>
      <c r="HGE2571" s="77"/>
      <c r="HGF2571" s="77"/>
      <c r="HGG2571" s="77"/>
      <c r="HGH2571" s="77"/>
      <c r="HGI2571" s="77"/>
      <c r="HGJ2571" s="77"/>
      <c r="HGK2571" s="77"/>
      <c r="HGL2571" s="77"/>
      <c r="HGM2571" s="77"/>
      <c r="HGN2571" s="77"/>
      <c r="HGO2571" s="77"/>
      <c r="HGP2571" s="77"/>
      <c r="HGQ2571" s="77"/>
      <c r="HGR2571" s="77"/>
      <c r="HGS2571" s="77"/>
      <c r="HGT2571" s="77"/>
      <c r="HGU2571" s="77"/>
      <c r="HGV2571" s="77"/>
      <c r="HGW2571" s="77"/>
      <c r="HGX2571" s="77"/>
      <c r="HGY2571" s="77"/>
      <c r="HGZ2571" s="77"/>
      <c r="HHA2571" s="77"/>
      <c r="HHB2571" s="77"/>
      <c r="HHC2571" s="77"/>
      <c r="HHD2571" s="77"/>
      <c r="HHE2571" s="77"/>
      <c r="HHF2571" s="77"/>
      <c r="HHG2571" s="77"/>
      <c r="HHH2571" s="77"/>
      <c r="HHI2571" s="77"/>
      <c r="HHJ2571" s="77"/>
      <c r="HHK2571" s="77"/>
      <c r="HHL2571" s="77"/>
      <c r="HHM2571" s="77"/>
      <c r="HHN2571" s="77"/>
      <c r="HHO2571" s="77"/>
      <c r="HHP2571" s="77"/>
      <c r="HHQ2571" s="77"/>
      <c r="HHR2571" s="77"/>
      <c r="HHS2571" s="77"/>
      <c r="HHT2571" s="77"/>
      <c r="HHU2571" s="77"/>
      <c r="HHV2571" s="77"/>
      <c r="HHW2571" s="77"/>
      <c r="HHX2571" s="77"/>
      <c r="HHY2571" s="77"/>
      <c r="HHZ2571" s="77"/>
      <c r="HIA2571" s="77"/>
      <c r="HIB2571" s="77"/>
      <c r="HIC2571" s="77"/>
      <c r="HID2571" s="77"/>
      <c r="HIE2571" s="77"/>
      <c r="HIF2571" s="77"/>
      <c r="HIG2571" s="77"/>
      <c r="HIH2571" s="77"/>
      <c r="HII2571" s="77"/>
      <c r="HIJ2571" s="77"/>
      <c r="HIK2571" s="77"/>
      <c r="HIL2571" s="77"/>
      <c r="HIM2571" s="77"/>
      <c r="HIN2571" s="77"/>
      <c r="HIO2571" s="77"/>
      <c r="HIP2571" s="77"/>
      <c r="HIQ2571" s="77"/>
      <c r="HIR2571" s="77"/>
      <c r="HIS2571" s="77"/>
      <c r="HIT2571" s="77"/>
      <c r="HIU2571" s="77"/>
      <c r="HIV2571" s="77"/>
      <c r="HIW2571" s="77"/>
      <c r="HIX2571" s="77"/>
      <c r="HIY2571" s="77"/>
      <c r="HIZ2571" s="77"/>
      <c r="HJA2571" s="77"/>
      <c r="HJB2571" s="77"/>
      <c r="HJC2571" s="77"/>
      <c r="HJD2571" s="77"/>
      <c r="HJE2571" s="77"/>
      <c r="HJF2571" s="77"/>
      <c r="HJG2571" s="77"/>
      <c r="HJH2571" s="77"/>
      <c r="HJI2571" s="77"/>
      <c r="HJJ2571" s="77"/>
      <c r="HJK2571" s="77"/>
      <c r="HJL2571" s="77"/>
      <c r="HJM2571" s="77"/>
      <c r="HJN2571" s="77"/>
      <c r="HJO2571" s="77"/>
      <c r="HJP2571" s="77"/>
      <c r="HJQ2571" s="77"/>
      <c r="HJR2571" s="77"/>
      <c r="HJS2571" s="77"/>
      <c r="HJT2571" s="77"/>
      <c r="HJU2571" s="77"/>
      <c r="HJV2571" s="77"/>
      <c r="HJW2571" s="77"/>
      <c r="HJX2571" s="77"/>
      <c r="HJY2571" s="77"/>
      <c r="HJZ2571" s="77"/>
      <c r="HKA2571" s="77"/>
      <c r="HKB2571" s="77"/>
      <c r="HKC2571" s="77"/>
      <c r="HKD2571" s="77"/>
      <c r="HKE2571" s="77"/>
      <c r="HKF2571" s="77"/>
      <c r="HKG2571" s="77"/>
      <c r="HKH2571" s="77"/>
      <c r="HKI2571" s="77"/>
      <c r="HKJ2571" s="77"/>
      <c r="HKK2571" s="77"/>
      <c r="HKL2571" s="77"/>
      <c r="HKM2571" s="77"/>
      <c r="HKN2571" s="77"/>
      <c r="HKO2571" s="77"/>
      <c r="HKP2571" s="77"/>
      <c r="HKQ2571" s="77"/>
      <c r="HKR2571" s="77"/>
      <c r="HKS2571" s="77"/>
      <c r="HKT2571" s="77"/>
      <c r="HKU2571" s="77"/>
      <c r="HKV2571" s="77"/>
      <c r="HKW2571" s="77"/>
      <c r="HKX2571" s="77"/>
      <c r="HKY2571" s="77"/>
      <c r="HKZ2571" s="77"/>
      <c r="HLA2571" s="77"/>
      <c r="HLB2571" s="77"/>
      <c r="HLC2571" s="77"/>
      <c r="HLD2571" s="77"/>
      <c r="HLE2571" s="77"/>
      <c r="HLF2571" s="77"/>
      <c r="HLG2571" s="77"/>
      <c r="HLH2571" s="77"/>
      <c r="HLI2571" s="77"/>
      <c r="HLJ2571" s="77"/>
      <c r="HLK2571" s="77"/>
      <c r="HLL2571" s="77"/>
      <c r="HLM2571" s="77"/>
      <c r="HLN2571" s="77"/>
      <c r="HLO2571" s="77"/>
      <c r="HLP2571" s="77"/>
      <c r="HLQ2571" s="77"/>
      <c r="HLR2571" s="77"/>
      <c r="HLS2571" s="77"/>
      <c r="HLT2571" s="77"/>
      <c r="HLU2571" s="77"/>
      <c r="HLV2571" s="77"/>
      <c r="HLW2571" s="77"/>
      <c r="HLX2571" s="77"/>
      <c r="HLY2571" s="77"/>
      <c r="HLZ2571" s="77"/>
      <c r="HMA2571" s="77"/>
      <c r="HMB2571" s="77"/>
      <c r="HMC2571" s="77"/>
      <c r="HMD2571" s="77"/>
      <c r="HME2571" s="77"/>
      <c r="HMF2571" s="77"/>
      <c r="HMG2571" s="77"/>
      <c r="HMH2571" s="77"/>
      <c r="HMI2571" s="77"/>
      <c r="HMJ2571" s="77"/>
      <c r="HMK2571" s="77"/>
      <c r="HML2571" s="77"/>
      <c r="HMM2571" s="77"/>
      <c r="HMN2571" s="77"/>
      <c r="HMO2571" s="77"/>
      <c r="HMP2571" s="77"/>
      <c r="HMQ2571" s="77"/>
      <c r="HMR2571" s="77"/>
      <c r="HMS2571" s="77"/>
      <c r="HMT2571" s="77"/>
      <c r="HMU2571" s="77"/>
      <c r="HMV2571" s="77"/>
      <c r="HMW2571" s="77"/>
      <c r="HMX2571" s="77"/>
      <c r="HMY2571" s="77"/>
      <c r="HMZ2571" s="77"/>
      <c r="HNA2571" s="77"/>
      <c r="HNB2571" s="77"/>
      <c r="HNC2571" s="77"/>
      <c r="HND2571" s="77"/>
      <c r="HNE2571" s="77"/>
      <c r="HNF2571" s="77"/>
      <c r="HNG2571" s="77"/>
      <c r="HNH2571" s="77"/>
      <c r="HNI2571" s="77"/>
      <c r="HNJ2571" s="77"/>
      <c r="HNK2571" s="77"/>
      <c r="HNL2571" s="77"/>
      <c r="HNM2571" s="77"/>
      <c r="HNN2571" s="77"/>
      <c r="HNO2571" s="77"/>
      <c r="HNP2571" s="77"/>
      <c r="HNQ2571" s="77"/>
      <c r="HNR2571" s="77"/>
      <c r="HNS2571" s="77"/>
      <c r="HNT2571" s="77"/>
      <c r="HNU2571" s="77"/>
      <c r="HNV2571" s="77"/>
      <c r="HNW2571" s="77"/>
      <c r="HNX2571" s="77"/>
      <c r="HNY2571" s="77"/>
      <c r="HNZ2571" s="77"/>
      <c r="HOA2571" s="77"/>
      <c r="HOB2571" s="77"/>
      <c r="HOC2571" s="77"/>
      <c r="HOD2571" s="77"/>
      <c r="HOE2571" s="77"/>
      <c r="HOF2571" s="77"/>
      <c r="HOG2571" s="77"/>
      <c r="HOH2571" s="77"/>
      <c r="HOI2571" s="77"/>
      <c r="HOJ2571" s="77"/>
      <c r="HOK2571" s="77"/>
      <c r="HOL2571" s="77"/>
      <c r="HOM2571" s="77"/>
      <c r="HON2571" s="77"/>
      <c r="HOO2571" s="77"/>
      <c r="HOP2571" s="77"/>
      <c r="HOQ2571" s="77"/>
      <c r="HOR2571" s="77"/>
      <c r="HOS2571" s="77"/>
      <c r="HOT2571" s="77"/>
      <c r="HOU2571" s="77"/>
      <c r="HOV2571" s="77"/>
      <c r="HOW2571" s="77"/>
      <c r="HOX2571" s="77"/>
      <c r="HOY2571" s="77"/>
      <c r="HOZ2571" s="77"/>
      <c r="HPA2571" s="77"/>
      <c r="HPB2571" s="77"/>
      <c r="HPC2571" s="77"/>
      <c r="HPD2571" s="77"/>
      <c r="HPE2571" s="77"/>
      <c r="HPF2571" s="77"/>
      <c r="HPG2571" s="77"/>
      <c r="HPH2571" s="77"/>
      <c r="HPI2571" s="77"/>
      <c r="HPJ2571" s="77"/>
      <c r="HPK2571" s="77"/>
      <c r="HPL2571" s="77"/>
      <c r="HPM2571" s="77"/>
      <c r="HPN2571" s="77"/>
      <c r="HPO2571" s="77"/>
      <c r="HPP2571" s="77"/>
      <c r="HPQ2571" s="77"/>
      <c r="HPR2571" s="77"/>
      <c r="HPS2571" s="77"/>
      <c r="HPT2571" s="77"/>
      <c r="HPU2571" s="77"/>
      <c r="HPV2571" s="77"/>
      <c r="HPW2571" s="77"/>
      <c r="HPX2571" s="77"/>
      <c r="HPY2571" s="77"/>
      <c r="HPZ2571" s="77"/>
      <c r="HQA2571" s="77"/>
      <c r="HQB2571" s="77"/>
      <c r="HQC2571" s="77"/>
      <c r="HQD2571" s="77"/>
      <c r="HQE2571" s="77"/>
      <c r="HQF2571" s="77"/>
      <c r="HQG2571" s="77"/>
      <c r="HQH2571" s="77"/>
      <c r="HQI2571" s="77"/>
      <c r="HQJ2571" s="77"/>
      <c r="HQK2571" s="77"/>
      <c r="HQL2571" s="77"/>
      <c r="HQM2571" s="77"/>
      <c r="HQN2571" s="77"/>
      <c r="HQO2571" s="77"/>
      <c r="HQP2571" s="77"/>
      <c r="HQQ2571" s="77"/>
      <c r="HQR2571" s="77"/>
      <c r="HQS2571" s="77"/>
      <c r="HQT2571" s="77"/>
      <c r="HQU2571" s="77"/>
      <c r="HQV2571" s="77"/>
      <c r="HQW2571" s="77"/>
      <c r="HQX2571" s="77"/>
      <c r="HQY2571" s="77"/>
      <c r="HQZ2571" s="77"/>
      <c r="HRA2571" s="77"/>
      <c r="HRB2571" s="77"/>
      <c r="HRC2571" s="77"/>
      <c r="HRD2571" s="77"/>
      <c r="HRE2571" s="77"/>
      <c r="HRF2571" s="77"/>
      <c r="HRG2571" s="77"/>
      <c r="HRH2571" s="77"/>
      <c r="HRI2571" s="77"/>
      <c r="HRJ2571" s="77"/>
      <c r="HRK2571" s="77"/>
      <c r="HRL2571" s="77"/>
      <c r="HRM2571" s="77"/>
      <c r="HRN2571" s="77"/>
      <c r="HRO2571" s="77"/>
      <c r="HRP2571" s="77"/>
      <c r="HRQ2571" s="77"/>
      <c r="HRR2571" s="77"/>
      <c r="HRS2571" s="77"/>
      <c r="HRT2571" s="77"/>
      <c r="HRU2571" s="77"/>
      <c r="HRV2571" s="77"/>
      <c r="HRW2571" s="77"/>
      <c r="HRX2571" s="77"/>
      <c r="HRY2571" s="77"/>
      <c r="HRZ2571" s="77"/>
      <c r="HSA2571" s="77"/>
      <c r="HSB2571" s="77"/>
      <c r="HSC2571" s="77"/>
      <c r="HSD2571" s="77"/>
      <c r="HSE2571" s="77"/>
      <c r="HSF2571" s="77"/>
      <c r="HSG2571" s="77"/>
      <c r="HSH2571" s="77"/>
      <c r="HSI2571" s="77"/>
      <c r="HSJ2571" s="77"/>
      <c r="HSK2571" s="77"/>
      <c r="HSL2571" s="77"/>
      <c r="HSM2571" s="77"/>
      <c r="HSN2571" s="77"/>
      <c r="HSO2571" s="77"/>
      <c r="HSP2571" s="77"/>
      <c r="HSQ2571" s="77"/>
      <c r="HSR2571" s="77"/>
      <c r="HSS2571" s="77"/>
      <c r="HST2571" s="77"/>
      <c r="HSU2571" s="77"/>
      <c r="HSV2571" s="77"/>
      <c r="HSW2571" s="77"/>
      <c r="HSX2571" s="77"/>
      <c r="HSY2571" s="77"/>
      <c r="HSZ2571" s="77"/>
      <c r="HTA2571" s="77"/>
      <c r="HTB2571" s="77"/>
      <c r="HTC2571" s="77"/>
      <c r="HTD2571" s="77"/>
      <c r="HTE2571" s="77"/>
      <c r="HTF2571" s="77"/>
      <c r="HTG2571" s="77"/>
      <c r="HTH2571" s="77"/>
      <c r="HTI2571" s="77"/>
      <c r="HTJ2571" s="77"/>
      <c r="HTK2571" s="77"/>
      <c r="HTL2571" s="77"/>
      <c r="HTM2571" s="77"/>
      <c r="HTN2571" s="77"/>
      <c r="HTO2571" s="77"/>
      <c r="HTP2571" s="77"/>
      <c r="HTQ2571" s="77"/>
      <c r="HTR2571" s="77"/>
      <c r="HTS2571" s="77"/>
      <c r="HTT2571" s="77"/>
      <c r="HTU2571" s="77"/>
      <c r="HTV2571" s="77"/>
      <c r="HTW2571" s="77"/>
      <c r="HTX2571" s="77"/>
      <c r="HTY2571" s="77"/>
      <c r="HTZ2571" s="77"/>
      <c r="HUA2571" s="77"/>
      <c r="HUB2571" s="77"/>
      <c r="HUC2571" s="77"/>
      <c r="HUD2571" s="77"/>
      <c r="HUE2571" s="77"/>
      <c r="HUF2571" s="77"/>
      <c r="HUG2571" s="77"/>
      <c r="HUH2571" s="77"/>
      <c r="HUI2571" s="77"/>
      <c r="HUJ2571" s="77"/>
      <c r="HUK2571" s="77"/>
      <c r="HUL2571" s="77"/>
      <c r="HUM2571" s="77"/>
      <c r="HUN2571" s="77"/>
      <c r="HUO2571" s="77"/>
      <c r="HUP2571" s="77"/>
      <c r="HUQ2571" s="77"/>
      <c r="HUR2571" s="77"/>
      <c r="HUS2571" s="77"/>
      <c r="HUT2571" s="77"/>
      <c r="HUU2571" s="77"/>
      <c r="HUV2571" s="77"/>
      <c r="HUW2571" s="77"/>
      <c r="HUX2571" s="77"/>
      <c r="HUY2571" s="77"/>
      <c r="HUZ2571" s="77"/>
      <c r="HVA2571" s="77"/>
      <c r="HVB2571" s="77"/>
      <c r="HVC2571" s="77"/>
      <c r="HVD2571" s="77"/>
      <c r="HVE2571" s="77"/>
      <c r="HVF2571" s="77"/>
      <c r="HVG2571" s="77"/>
      <c r="HVH2571" s="77"/>
      <c r="HVI2571" s="77"/>
      <c r="HVJ2571" s="77"/>
      <c r="HVK2571" s="77"/>
      <c r="HVL2571" s="77"/>
      <c r="HVM2571" s="77"/>
      <c r="HVN2571" s="77"/>
      <c r="HVO2571" s="77"/>
      <c r="HVP2571" s="77"/>
      <c r="HVQ2571" s="77"/>
      <c r="HVR2571" s="77"/>
      <c r="HVS2571" s="77"/>
      <c r="HVT2571" s="77"/>
      <c r="HVU2571" s="77"/>
      <c r="HVV2571" s="77"/>
      <c r="HVW2571" s="77"/>
      <c r="HVX2571" s="77"/>
      <c r="HVY2571" s="77"/>
      <c r="HVZ2571" s="77"/>
      <c r="HWA2571" s="77"/>
      <c r="HWB2571" s="77"/>
      <c r="HWC2571" s="77"/>
      <c r="HWD2571" s="77"/>
      <c r="HWE2571" s="77"/>
      <c r="HWF2571" s="77"/>
      <c r="HWG2571" s="77"/>
      <c r="HWH2571" s="77"/>
      <c r="HWI2571" s="77"/>
      <c r="HWJ2571" s="77"/>
      <c r="HWK2571" s="77"/>
      <c r="HWL2571" s="77"/>
      <c r="HWM2571" s="77"/>
      <c r="HWN2571" s="77"/>
      <c r="HWO2571" s="77"/>
      <c r="HWP2571" s="77"/>
      <c r="HWQ2571" s="77"/>
      <c r="HWR2571" s="77"/>
      <c r="HWS2571" s="77"/>
      <c r="HWT2571" s="77"/>
      <c r="HWU2571" s="77"/>
      <c r="HWV2571" s="77"/>
      <c r="HWW2571" s="77"/>
      <c r="HWX2571" s="77"/>
      <c r="HWY2571" s="77"/>
      <c r="HWZ2571" s="77"/>
      <c r="HXA2571" s="77"/>
      <c r="HXB2571" s="77"/>
      <c r="HXC2571" s="77"/>
      <c r="HXD2571" s="77"/>
      <c r="HXE2571" s="77"/>
      <c r="HXF2571" s="77"/>
      <c r="HXG2571" s="77"/>
      <c r="HXH2571" s="77"/>
      <c r="HXI2571" s="77"/>
      <c r="HXJ2571" s="77"/>
      <c r="HXK2571" s="77"/>
      <c r="HXL2571" s="77"/>
      <c r="HXM2571" s="77"/>
      <c r="HXN2571" s="77"/>
      <c r="HXO2571" s="77"/>
      <c r="HXP2571" s="77"/>
      <c r="HXQ2571" s="77"/>
      <c r="HXR2571" s="77"/>
      <c r="HXS2571" s="77"/>
      <c r="HXT2571" s="77"/>
      <c r="HXU2571" s="77"/>
      <c r="HXV2571" s="77"/>
      <c r="HXW2571" s="77"/>
      <c r="HXX2571" s="77"/>
      <c r="HXY2571" s="77"/>
      <c r="HXZ2571" s="77"/>
      <c r="HYA2571" s="77"/>
      <c r="HYB2571" s="77"/>
      <c r="HYC2571" s="77"/>
      <c r="HYD2571" s="77"/>
      <c r="HYE2571" s="77"/>
      <c r="HYF2571" s="77"/>
      <c r="HYG2571" s="77"/>
      <c r="HYH2571" s="77"/>
      <c r="HYI2571" s="77"/>
      <c r="HYJ2571" s="77"/>
      <c r="HYK2571" s="77"/>
      <c r="HYL2571" s="77"/>
      <c r="HYM2571" s="77"/>
      <c r="HYN2571" s="77"/>
      <c r="HYO2571" s="77"/>
      <c r="HYP2571" s="77"/>
      <c r="HYQ2571" s="77"/>
      <c r="HYR2571" s="77"/>
      <c r="HYS2571" s="77"/>
      <c r="HYT2571" s="77"/>
      <c r="HYU2571" s="77"/>
      <c r="HYV2571" s="77"/>
      <c r="HYW2571" s="77"/>
      <c r="HYX2571" s="77"/>
      <c r="HYY2571" s="77"/>
      <c r="HYZ2571" s="77"/>
      <c r="HZA2571" s="77"/>
      <c r="HZB2571" s="77"/>
      <c r="HZC2571" s="77"/>
      <c r="HZD2571" s="77"/>
      <c r="HZE2571" s="77"/>
      <c r="HZF2571" s="77"/>
      <c r="HZG2571" s="77"/>
      <c r="HZH2571" s="77"/>
      <c r="HZI2571" s="77"/>
      <c r="HZJ2571" s="77"/>
      <c r="HZK2571" s="77"/>
      <c r="HZL2571" s="77"/>
      <c r="HZM2571" s="77"/>
      <c r="HZN2571" s="77"/>
      <c r="HZO2571" s="77"/>
      <c r="HZP2571" s="77"/>
      <c r="HZQ2571" s="77"/>
      <c r="HZR2571" s="77"/>
      <c r="HZS2571" s="77"/>
      <c r="HZT2571" s="77"/>
      <c r="HZU2571" s="77"/>
      <c r="HZV2571" s="77"/>
      <c r="HZW2571" s="77"/>
      <c r="HZX2571" s="77"/>
      <c r="HZY2571" s="77"/>
      <c r="HZZ2571" s="77"/>
      <c r="IAA2571" s="77"/>
      <c r="IAB2571" s="77"/>
      <c r="IAC2571" s="77"/>
      <c r="IAD2571" s="77"/>
      <c r="IAE2571" s="77"/>
      <c r="IAF2571" s="77"/>
      <c r="IAG2571" s="77"/>
      <c r="IAH2571" s="77"/>
      <c r="IAI2571" s="77"/>
      <c r="IAJ2571" s="77"/>
      <c r="IAK2571" s="77"/>
      <c r="IAL2571" s="77"/>
      <c r="IAM2571" s="77"/>
      <c r="IAN2571" s="77"/>
      <c r="IAO2571" s="77"/>
      <c r="IAP2571" s="77"/>
      <c r="IAQ2571" s="77"/>
      <c r="IAR2571" s="77"/>
      <c r="IAS2571" s="77"/>
      <c r="IAT2571" s="77"/>
      <c r="IAU2571" s="77"/>
      <c r="IAV2571" s="77"/>
      <c r="IAW2571" s="77"/>
      <c r="IAX2571" s="77"/>
      <c r="IAY2571" s="77"/>
      <c r="IAZ2571" s="77"/>
      <c r="IBA2571" s="77"/>
      <c r="IBB2571" s="77"/>
      <c r="IBC2571" s="77"/>
      <c r="IBD2571" s="77"/>
      <c r="IBE2571" s="77"/>
      <c r="IBF2571" s="77"/>
      <c r="IBG2571" s="77"/>
      <c r="IBH2571" s="77"/>
      <c r="IBI2571" s="77"/>
      <c r="IBJ2571" s="77"/>
      <c r="IBK2571" s="77"/>
      <c r="IBL2571" s="77"/>
      <c r="IBM2571" s="77"/>
      <c r="IBN2571" s="77"/>
      <c r="IBO2571" s="77"/>
      <c r="IBP2571" s="77"/>
      <c r="IBQ2571" s="77"/>
      <c r="IBR2571" s="77"/>
      <c r="IBS2571" s="77"/>
      <c r="IBT2571" s="77"/>
      <c r="IBU2571" s="77"/>
      <c r="IBV2571" s="77"/>
      <c r="IBW2571" s="77"/>
      <c r="IBX2571" s="77"/>
      <c r="IBY2571" s="77"/>
      <c r="IBZ2571" s="77"/>
      <c r="ICA2571" s="77"/>
      <c r="ICB2571" s="77"/>
      <c r="ICC2571" s="77"/>
      <c r="ICD2571" s="77"/>
      <c r="ICE2571" s="77"/>
      <c r="ICF2571" s="77"/>
      <c r="ICG2571" s="77"/>
      <c r="ICH2571" s="77"/>
      <c r="ICI2571" s="77"/>
      <c r="ICJ2571" s="77"/>
      <c r="ICK2571" s="77"/>
      <c r="ICL2571" s="77"/>
      <c r="ICM2571" s="77"/>
      <c r="ICN2571" s="77"/>
      <c r="ICO2571" s="77"/>
      <c r="ICP2571" s="77"/>
      <c r="ICQ2571" s="77"/>
      <c r="ICR2571" s="77"/>
      <c r="ICS2571" s="77"/>
      <c r="ICT2571" s="77"/>
      <c r="ICU2571" s="77"/>
      <c r="ICV2571" s="77"/>
      <c r="ICW2571" s="77"/>
      <c r="ICX2571" s="77"/>
      <c r="ICY2571" s="77"/>
      <c r="ICZ2571" s="77"/>
      <c r="IDA2571" s="77"/>
      <c r="IDB2571" s="77"/>
      <c r="IDC2571" s="77"/>
      <c r="IDD2571" s="77"/>
      <c r="IDE2571" s="77"/>
      <c r="IDF2571" s="77"/>
      <c r="IDG2571" s="77"/>
      <c r="IDH2571" s="77"/>
      <c r="IDI2571" s="77"/>
      <c r="IDJ2571" s="77"/>
      <c r="IDK2571" s="77"/>
      <c r="IDL2571" s="77"/>
      <c r="IDM2571" s="77"/>
      <c r="IDN2571" s="77"/>
      <c r="IDO2571" s="77"/>
      <c r="IDP2571" s="77"/>
      <c r="IDQ2571" s="77"/>
      <c r="IDR2571" s="77"/>
      <c r="IDS2571" s="77"/>
      <c r="IDT2571" s="77"/>
      <c r="IDU2571" s="77"/>
      <c r="IDV2571" s="77"/>
      <c r="IDW2571" s="77"/>
      <c r="IDX2571" s="77"/>
      <c r="IDY2571" s="77"/>
      <c r="IDZ2571" s="77"/>
      <c r="IEA2571" s="77"/>
      <c r="IEB2571" s="77"/>
      <c r="IEC2571" s="77"/>
      <c r="IED2571" s="77"/>
      <c r="IEE2571" s="77"/>
      <c r="IEF2571" s="77"/>
      <c r="IEG2571" s="77"/>
      <c r="IEH2571" s="77"/>
      <c r="IEI2571" s="77"/>
      <c r="IEJ2571" s="77"/>
      <c r="IEK2571" s="77"/>
      <c r="IEL2571" s="77"/>
      <c r="IEM2571" s="77"/>
      <c r="IEN2571" s="77"/>
      <c r="IEO2571" s="77"/>
      <c r="IEP2571" s="77"/>
      <c r="IEQ2571" s="77"/>
      <c r="IER2571" s="77"/>
      <c r="IES2571" s="77"/>
      <c r="IET2571" s="77"/>
      <c r="IEU2571" s="77"/>
      <c r="IEV2571" s="77"/>
      <c r="IEW2571" s="77"/>
      <c r="IEX2571" s="77"/>
      <c r="IEY2571" s="77"/>
      <c r="IEZ2571" s="77"/>
      <c r="IFA2571" s="77"/>
      <c r="IFB2571" s="77"/>
      <c r="IFC2571" s="77"/>
      <c r="IFD2571" s="77"/>
      <c r="IFE2571" s="77"/>
      <c r="IFF2571" s="77"/>
      <c r="IFG2571" s="77"/>
      <c r="IFH2571" s="77"/>
      <c r="IFI2571" s="77"/>
      <c r="IFJ2571" s="77"/>
      <c r="IFK2571" s="77"/>
      <c r="IFL2571" s="77"/>
      <c r="IFM2571" s="77"/>
      <c r="IFN2571" s="77"/>
      <c r="IFO2571" s="77"/>
      <c r="IFP2571" s="77"/>
      <c r="IFQ2571" s="77"/>
      <c r="IFR2571" s="77"/>
      <c r="IFS2571" s="77"/>
      <c r="IFT2571" s="77"/>
      <c r="IFU2571" s="77"/>
      <c r="IFV2571" s="77"/>
      <c r="IFW2571" s="77"/>
      <c r="IFX2571" s="77"/>
      <c r="IFY2571" s="77"/>
      <c r="IFZ2571" s="77"/>
      <c r="IGA2571" s="77"/>
      <c r="IGB2571" s="77"/>
      <c r="IGC2571" s="77"/>
      <c r="IGD2571" s="77"/>
      <c r="IGE2571" s="77"/>
      <c r="IGF2571" s="77"/>
      <c r="IGG2571" s="77"/>
      <c r="IGH2571" s="77"/>
      <c r="IGI2571" s="77"/>
      <c r="IGJ2571" s="77"/>
      <c r="IGK2571" s="77"/>
      <c r="IGL2571" s="77"/>
      <c r="IGM2571" s="77"/>
      <c r="IGN2571" s="77"/>
      <c r="IGO2571" s="77"/>
      <c r="IGP2571" s="77"/>
      <c r="IGQ2571" s="77"/>
      <c r="IGR2571" s="77"/>
      <c r="IGS2571" s="77"/>
      <c r="IGT2571" s="77"/>
      <c r="IGU2571" s="77"/>
      <c r="IGV2571" s="77"/>
      <c r="IGW2571" s="77"/>
      <c r="IGX2571" s="77"/>
      <c r="IGY2571" s="77"/>
      <c r="IGZ2571" s="77"/>
      <c r="IHA2571" s="77"/>
      <c r="IHB2571" s="77"/>
      <c r="IHC2571" s="77"/>
      <c r="IHD2571" s="77"/>
      <c r="IHE2571" s="77"/>
      <c r="IHF2571" s="77"/>
      <c r="IHG2571" s="77"/>
      <c r="IHH2571" s="77"/>
      <c r="IHI2571" s="77"/>
      <c r="IHJ2571" s="77"/>
      <c r="IHK2571" s="77"/>
      <c r="IHL2571" s="77"/>
      <c r="IHM2571" s="77"/>
      <c r="IHN2571" s="77"/>
      <c r="IHO2571" s="77"/>
      <c r="IHP2571" s="77"/>
      <c r="IHQ2571" s="77"/>
      <c r="IHR2571" s="77"/>
      <c r="IHS2571" s="77"/>
      <c r="IHT2571" s="77"/>
      <c r="IHU2571" s="77"/>
      <c r="IHV2571" s="77"/>
      <c r="IHW2571" s="77"/>
      <c r="IHX2571" s="77"/>
      <c r="IHY2571" s="77"/>
      <c r="IHZ2571" s="77"/>
      <c r="IIA2571" s="77"/>
      <c r="IIB2571" s="77"/>
      <c r="IIC2571" s="77"/>
      <c r="IID2571" s="77"/>
      <c r="IIE2571" s="77"/>
      <c r="IIF2571" s="77"/>
      <c r="IIG2571" s="77"/>
      <c r="IIH2571" s="77"/>
      <c r="III2571" s="77"/>
      <c r="IIJ2571" s="77"/>
      <c r="IIK2571" s="77"/>
      <c r="IIL2571" s="77"/>
      <c r="IIM2571" s="77"/>
      <c r="IIN2571" s="77"/>
      <c r="IIO2571" s="77"/>
      <c r="IIP2571" s="77"/>
      <c r="IIQ2571" s="77"/>
      <c r="IIR2571" s="77"/>
      <c r="IIS2571" s="77"/>
      <c r="IIT2571" s="77"/>
      <c r="IIU2571" s="77"/>
      <c r="IIV2571" s="77"/>
      <c r="IIW2571" s="77"/>
      <c r="IIX2571" s="77"/>
      <c r="IIY2571" s="77"/>
      <c r="IIZ2571" s="77"/>
      <c r="IJA2571" s="77"/>
      <c r="IJB2571" s="77"/>
      <c r="IJC2571" s="77"/>
      <c r="IJD2571" s="77"/>
      <c r="IJE2571" s="77"/>
      <c r="IJF2571" s="77"/>
      <c r="IJG2571" s="77"/>
      <c r="IJH2571" s="77"/>
      <c r="IJI2571" s="77"/>
      <c r="IJJ2571" s="77"/>
      <c r="IJK2571" s="77"/>
      <c r="IJL2571" s="77"/>
      <c r="IJM2571" s="77"/>
      <c r="IJN2571" s="77"/>
      <c r="IJO2571" s="77"/>
      <c r="IJP2571" s="77"/>
      <c r="IJQ2571" s="77"/>
      <c r="IJR2571" s="77"/>
      <c r="IJS2571" s="77"/>
      <c r="IJT2571" s="77"/>
      <c r="IJU2571" s="77"/>
      <c r="IJV2571" s="77"/>
      <c r="IJW2571" s="77"/>
      <c r="IJX2571" s="77"/>
      <c r="IJY2571" s="77"/>
      <c r="IJZ2571" s="77"/>
      <c r="IKA2571" s="77"/>
      <c r="IKB2571" s="77"/>
      <c r="IKC2571" s="77"/>
      <c r="IKD2571" s="77"/>
      <c r="IKE2571" s="77"/>
      <c r="IKF2571" s="77"/>
      <c r="IKG2571" s="77"/>
      <c r="IKH2571" s="77"/>
      <c r="IKI2571" s="77"/>
      <c r="IKJ2571" s="77"/>
      <c r="IKK2571" s="77"/>
      <c r="IKL2571" s="77"/>
      <c r="IKM2571" s="77"/>
      <c r="IKN2571" s="77"/>
      <c r="IKO2571" s="77"/>
      <c r="IKP2571" s="77"/>
      <c r="IKQ2571" s="77"/>
      <c r="IKR2571" s="77"/>
      <c r="IKS2571" s="77"/>
      <c r="IKT2571" s="77"/>
      <c r="IKU2571" s="77"/>
      <c r="IKV2571" s="77"/>
      <c r="IKW2571" s="77"/>
      <c r="IKX2571" s="77"/>
      <c r="IKY2571" s="77"/>
      <c r="IKZ2571" s="77"/>
      <c r="ILA2571" s="77"/>
      <c r="ILB2571" s="77"/>
      <c r="ILC2571" s="77"/>
      <c r="ILD2571" s="77"/>
      <c r="ILE2571" s="77"/>
      <c r="ILF2571" s="77"/>
      <c r="ILG2571" s="77"/>
      <c r="ILH2571" s="77"/>
      <c r="ILI2571" s="77"/>
      <c r="ILJ2571" s="77"/>
      <c r="ILK2571" s="77"/>
      <c r="ILL2571" s="77"/>
      <c r="ILM2571" s="77"/>
      <c r="ILN2571" s="77"/>
      <c r="ILO2571" s="77"/>
      <c r="ILP2571" s="77"/>
      <c r="ILQ2571" s="77"/>
      <c r="ILR2571" s="77"/>
      <c r="ILS2571" s="77"/>
      <c r="ILT2571" s="77"/>
      <c r="ILU2571" s="77"/>
      <c r="ILV2571" s="77"/>
      <c r="ILW2571" s="77"/>
      <c r="ILX2571" s="77"/>
      <c r="ILY2571" s="77"/>
      <c r="ILZ2571" s="77"/>
      <c r="IMA2571" s="77"/>
      <c r="IMB2571" s="77"/>
      <c r="IMC2571" s="77"/>
      <c r="IMD2571" s="77"/>
      <c r="IME2571" s="77"/>
      <c r="IMF2571" s="77"/>
      <c r="IMG2571" s="77"/>
      <c r="IMH2571" s="77"/>
      <c r="IMI2571" s="77"/>
      <c r="IMJ2571" s="77"/>
      <c r="IMK2571" s="77"/>
      <c r="IML2571" s="77"/>
      <c r="IMM2571" s="77"/>
      <c r="IMN2571" s="77"/>
      <c r="IMO2571" s="77"/>
      <c r="IMP2571" s="77"/>
      <c r="IMQ2571" s="77"/>
      <c r="IMR2571" s="77"/>
      <c r="IMS2571" s="77"/>
      <c r="IMT2571" s="77"/>
      <c r="IMU2571" s="77"/>
      <c r="IMV2571" s="77"/>
      <c r="IMW2571" s="77"/>
      <c r="IMX2571" s="77"/>
      <c r="IMY2571" s="77"/>
      <c r="IMZ2571" s="77"/>
      <c r="INA2571" s="77"/>
      <c r="INB2571" s="77"/>
      <c r="INC2571" s="77"/>
      <c r="IND2571" s="77"/>
      <c r="INE2571" s="77"/>
      <c r="INF2571" s="77"/>
      <c r="ING2571" s="77"/>
      <c r="INH2571" s="77"/>
      <c r="INI2571" s="77"/>
      <c r="INJ2571" s="77"/>
      <c r="INK2571" s="77"/>
      <c r="INL2571" s="77"/>
      <c r="INM2571" s="77"/>
      <c r="INN2571" s="77"/>
      <c r="INO2571" s="77"/>
      <c r="INP2571" s="77"/>
      <c r="INQ2571" s="77"/>
      <c r="INR2571" s="77"/>
      <c r="INS2571" s="77"/>
      <c r="INT2571" s="77"/>
      <c r="INU2571" s="77"/>
      <c r="INV2571" s="77"/>
      <c r="INW2571" s="77"/>
      <c r="INX2571" s="77"/>
      <c r="INY2571" s="77"/>
      <c r="INZ2571" s="77"/>
      <c r="IOA2571" s="77"/>
      <c r="IOB2571" s="77"/>
      <c r="IOC2571" s="77"/>
      <c r="IOD2571" s="77"/>
      <c r="IOE2571" s="77"/>
      <c r="IOF2571" s="77"/>
      <c r="IOG2571" s="77"/>
      <c r="IOH2571" s="77"/>
      <c r="IOI2571" s="77"/>
      <c r="IOJ2571" s="77"/>
      <c r="IOK2571" s="77"/>
      <c r="IOL2571" s="77"/>
      <c r="IOM2571" s="77"/>
      <c r="ION2571" s="77"/>
      <c r="IOO2571" s="77"/>
      <c r="IOP2571" s="77"/>
      <c r="IOQ2571" s="77"/>
      <c r="IOR2571" s="77"/>
      <c r="IOS2571" s="77"/>
      <c r="IOT2571" s="77"/>
      <c r="IOU2571" s="77"/>
      <c r="IOV2571" s="77"/>
      <c r="IOW2571" s="77"/>
      <c r="IOX2571" s="77"/>
      <c r="IOY2571" s="77"/>
      <c r="IOZ2571" s="77"/>
      <c r="IPA2571" s="77"/>
      <c r="IPB2571" s="77"/>
      <c r="IPC2571" s="77"/>
      <c r="IPD2571" s="77"/>
      <c r="IPE2571" s="77"/>
      <c r="IPF2571" s="77"/>
      <c r="IPG2571" s="77"/>
      <c r="IPH2571" s="77"/>
      <c r="IPI2571" s="77"/>
      <c r="IPJ2571" s="77"/>
      <c r="IPK2571" s="77"/>
      <c r="IPL2571" s="77"/>
      <c r="IPM2571" s="77"/>
      <c r="IPN2571" s="77"/>
      <c r="IPO2571" s="77"/>
      <c r="IPP2571" s="77"/>
      <c r="IPQ2571" s="77"/>
      <c r="IPR2571" s="77"/>
      <c r="IPS2571" s="77"/>
      <c r="IPT2571" s="77"/>
      <c r="IPU2571" s="77"/>
      <c r="IPV2571" s="77"/>
      <c r="IPW2571" s="77"/>
      <c r="IPX2571" s="77"/>
      <c r="IPY2571" s="77"/>
      <c r="IPZ2571" s="77"/>
      <c r="IQA2571" s="77"/>
      <c r="IQB2571" s="77"/>
      <c r="IQC2571" s="77"/>
      <c r="IQD2571" s="77"/>
      <c r="IQE2571" s="77"/>
      <c r="IQF2571" s="77"/>
      <c r="IQG2571" s="77"/>
      <c r="IQH2571" s="77"/>
      <c r="IQI2571" s="77"/>
      <c r="IQJ2571" s="77"/>
      <c r="IQK2571" s="77"/>
      <c r="IQL2571" s="77"/>
      <c r="IQM2571" s="77"/>
      <c r="IQN2571" s="77"/>
      <c r="IQO2571" s="77"/>
      <c r="IQP2571" s="77"/>
      <c r="IQQ2571" s="77"/>
      <c r="IQR2571" s="77"/>
      <c r="IQS2571" s="77"/>
      <c r="IQT2571" s="77"/>
      <c r="IQU2571" s="77"/>
      <c r="IQV2571" s="77"/>
      <c r="IQW2571" s="77"/>
      <c r="IQX2571" s="77"/>
      <c r="IQY2571" s="77"/>
      <c r="IQZ2571" s="77"/>
      <c r="IRA2571" s="77"/>
      <c r="IRB2571" s="77"/>
      <c r="IRC2571" s="77"/>
      <c r="IRD2571" s="77"/>
      <c r="IRE2571" s="77"/>
      <c r="IRF2571" s="77"/>
      <c r="IRG2571" s="77"/>
      <c r="IRH2571" s="77"/>
      <c r="IRI2571" s="77"/>
      <c r="IRJ2571" s="77"/>
      <c r="IRK2571" s="77"/>
      <c r="IRL2571" s="77"/>
      <c r="IRM2571" s="77"/>
      <c r="IRN2571" s="77"/>
      <c r="IRO2571" s="77"/>
      <c r="IRP2571" s="77"/>
      <c r="IRQ2571" s="77"/>
      <c r="IRR2571" s="77"/>
      <c r="IRS2571" s="77"/>
      <c r="IRT2571" s="77"/>
      <c r="IRU2571" s="77"/>
      <c r="IRV2571" s="77"/>
      <c r="IRW2571" s="77"/>
      <c r="IRX2571" s="77"/>
      <c r="IRY2571" s="77"/>
      <c r="IRZ2571" s="77"/>
      <c r="ISA2571" s="77"/>
      <c r="ISB2571" s="77"/>
      <c r="ISC2571" s="77"/>
      <c r="ISD2571" s="77"/>
      <c r="ISE2571" s="77"/>
      <c r="ISF2571" s="77"/>
      <c r="ISG2571" s="77"/>
      <c r="ISH2571" s="77"/>
      <c r="ISI2571" s="77"/>
      <c r="ISJ2571" s="77"/>
      <c r="ISK2571" s="77"/>
      <c r="ISL2571" s="77"/>
      <c r="ISM2571" s="77"/>
      <c r="ISN2571" s="77"/>
      <c r="ISO2571" s="77"/>
      <c r="ISP2571" s="77"/>
      <c r="ISQ2571" s="77"/>
      <c r="ISR2571" s="77"/>
      <c r="ISS2571" s="77"/>
      <c r="IST2571" s="77"/>
      <c r="ISU2571" s="77"/>
      <c r="ISV2571" s="77"/>
      <c r="ISW2571" s="77"/>
      <c r="ISX2571" s="77"/>
      <c r="ISY2571" s="77"/>
      <c r="ISZ2571" s="77"/>
      <c r="ITA2571" s="77"/>
      <c r="ITB2571" s="77"/>
      <c r="ITC2571" s="77"/>
      <c r="ITD2571" s="77"/>
      <c r="ITE2571" s="77"/>
      <c r="ITF2571" s="77"/>
      <c r="ITG2571" s="77"/>
      <c r="ITH2571" s="77"/>
      <c r="ITI2571" s="77"/>
      <c r="ITJ2571" s="77"/>
      <c r="ITK2571" s="77"/>
      <c r="ITL2571" s="77"/>
      <c r="ITM2571" s="77"/>
      <c r="ITN2571" s="77"/>
      <c r="ITO2571" s="77"/>
      <c r="ITP2571" s="77"/>
      <c r="ITQ2571" s="77"/>
      <c r="ITR2571" s="77"/>
      <c r="ITS2571" s="77"/>
      <c r="ITT2571" s="77"/>
      <c r="ITU2571" s="77"/>
      <c r="ITV2571" s="77"/>
      <c r="ITW2571" s="77"/>
      <c r="ITX2571" s="77"/>
      <c r="ITY2571" s="77"/>
      <c r="ITZ2571" s="77"/>
      <c r="IUA2571" s="77"/>
      <c r="IUB2571" s="77"/>
      <c r="IUC2571" s="77"/>
      <c r="IUD2571" s="77"/>
      <c r="IUE2571" s="77"/>
      <c r="IUF2571" s="77"/>
      <c r="IUG2571" s="77"/>
      <c r="IUH2571" s="77"/>
      <c r="IUI2571" s="77"/>
      <c r="IUJ2571" s="77"/>
      <c r="IUK2571" s="77"/>
      <c r="IUL2571" s="77"/>
      <c r="IUM2571" s="77"/>
      <c r="IUN2571" s="77"/>
      <c r="IUO2571" s="77"/>
      <c r="IUP2571" s="77"/>
      <c r="IUQ2571" s="77"/>
      <c r="IUR2571" s="77"/>
      <c r="IUS2571" s="77"/>
      <c r="IUT2571" s="77"/>
      <c r="IUU2571" s="77"/>
      <c r="IUV2571" s="77"/>
      <c r="IUW2571" s="77"/>
      <c r="IUX2571" s="77"/>
      <c r="IUY2571" s="77"/>
      <c r="IUZ2571" s="77"/>
      <c r="IVA2571" s="77"/>
      <c r="IVB2571" s="77"/>
      <c r="IVC2571" s="77"/>
      <c r="IVD2571" s="77"/>
      <c r="IVE2571" s="77"/>
      <c r="IVF2571" s="77"/>
      <c r="IVG2571" s="77"/>
      <c r="IVH2571" s="77"/>
      <c r="IVI2571" s="77"/>
      <c r="IVJ2571" s="77"/>
      <c r="IVK2571" s="77"/>
      <c r="IVL2571" s="77"/>
      <c r="IVM2571" s="77"/>
      <c r="IVN2571" s="77"/>
      <c r="IVO2571" s="77"/>
      <c r="IVP2571" s="77"/>
      <c r="IVQ2571" s="77"/>
      <c r="IVR2571" s="77"/>
      <c r="IVS2571" s="77"/>
      <c r="IVT2571" s="77"/>
      <c r="IVU2571" s="77"/>
      <c r="IVV2571" s="77"/>
      <c r="IVW2571" s="77"/>
      <c r="IVX2571" s="77"/>
      <c r="IVY2571" s="77"/>
      <c r="IVZ2571" s="77"/>
      <c r="IWA2571" s="77"/>
      <c r="IWB2571" s="77"/>
      <c r="IWC2571" s="77"/>
      <c r="IWD2571" s="77"/>
      <c r="IWE2571" s="77"/>
      <c r="IWF2571" s="77"/>
      <c r="IWG2571" s="77"/>
      <c r="IWH2571" s="77"/>
      <c r="IWI2571" s="77"/>
      <c r="IWJ2571" s="77"/>
      <c r="IWK2571" s="77"/>
      <c r="IWL2571" s="77"/>
      <c r="IWM2571" s="77"/>
      <c r="IWN2571" s="77"/>
      <c r="IWO2571" s="77"/>
      <c r="IWP2571" s="77"/>
      <c r="IWQ2571" s="77"/>
      <c r="IWR2571" s="77"/>
      <c r="IWS2571" s="77"/>
      <c r="IWT2571" s="77"/>
      <c r="IWU2571" s="77"/>
      <c r="IWV2571" s="77"/>
      <c r="IWW2571" s="77"/>
      <c r="IWX2571" s="77"/>
      <c r="IWY2571" s="77"/>
      <c r="IWZ2571" s="77"/>
      <c r="IXA2571" s="77"/>
      <c r="IXB2571" s="77"/>
      <c r="IXC2571" s="77"/>
      <c r="IXD2571" s="77"/>
      <c r="IXE2571" s="77"/>
      <c r="IXF2571" s="77"/>
      <c r="IXG2571" s="77"/>
      <c r="IXH2571" s="77"/>
      <c r="IXI2571" s="77"/>
      <c r="IXJ2571" s="77"/>
      <c r="IXK2571" s="77"/>
      <c r="IXL2571" s="77"/>
      <c r="IXM2571" s="77"/>
      <c r="IXN2571" s="77"/>
      <c r="IXO2571" s="77"/>
      <c r="IXP2571" s="77"/>
      <c r="IXQ2571" s="77"/>
      <c r="IXR2571" s="77"/>
      <c r="IXS2571" s="77"/>
      <c r="IXT2571" s="77"/>
      <c r="IXU2571" s="77"/>
      <c r="IXV2571" s="77"/>
      <c r="IXW2571" s="77"/>
      <c r="IXX2571" s="77"/>
      <c r="IXY2571" s="77"/>
      <c r="IXZ2571" s="77"/>
      <c r="IYA2571" s="77"/>
      <c r="IYB2571" s="77"/>
      <c r="IYC2571" s="77"/>
      <c r="IYD2571" s="77"/>
      <c r="IYE2571" s="77"/>
      <c r="IYF2571" s="77"/>
      <c r="IYG2571" s="77"/>
      <c r="IYH2571" s="77"/>
      <c r="IYI2571" s="77"/>
      <c r="IYJ2571" s="77"/>
      <c r="IYK2571" s="77"/>
      <c r="IYL2571" s="77"/>
      <c r="IYM2571" s="77"/>
      <c r="IYN2571" s="77"/>
      <c r="IYO2571" s="77"/>
      <c r="IYP2571" s="77"/>
      <c r="IYQ2571" s="77"/>
      <c r="IYR2571" s="77"/>
      <c r="IYS2571" s="77"/>
      <c r="IYT2571" s="77"/>
      <c r="IYU2571" s="77"/>
      <c r="IYV2571" s="77"/>
      <c r="IYW2571" s="77"/>
      <c r="IYX2571" s="77"/>
      <c r="IYY2571" s="77"/>
      <c r="IYZ2571" s="77"/>
      <c r="IZA2571" s="77"/>
      <c r="IZB2571" s="77"/>
      <c r="IZC2571" s="77"/>
      <c r="IZD2571" s="77"/>
      <c r="IZE2571" s="77"/>
      <c r="IZF2571" s="77"/>
      <c r="IZG2571" s="77"/>
      <c r="IZH2571" s="77"/>
      <c r="IZI2571" s="77"/>
      <c r="IZJ2571" s="77"/>
      <c r="IZK2571" s="77"/>
      <c r="IZL2571" s="77"/>
      <c r="IZM2571" s="77"/>
      <c r="IZN2571" s="77"/>
      <c r="IZO2571" s="77"/>
      <c r="IZP2571" s="77"/>
      <c r="IZQ2571" s="77"/>
      <c r="IZR2571" s="77"/>
      <c r="IZS2571" s="77"/>
      <c r="IZT2571" s="77"/>
      <c r="IZU2571" s="77"/>
      <c r="IZV2571" s="77"/>
      <c r="IZW2571" s="77"/>
      <c r="IZX2571" s="77"/>
      <c r="IZY2571" s="77"/>
      <c r="IZZ2571" s="77"/>
      <c r="JAA2571" s="77"/>
      <c r="JAB2571" s="77"/>
      <c r="JAC2571" s="77"/>
      <c r="JAD2571" s="77"/>
      <c r="JAE2571" s="77"/>
      <c r="JAF2571" s="77"/>
      <c r="JAG2571" s="77"/>
      <c r="JAH2571" s="77"/>
      <c r="JAI2571" s="77"/>
      <c r="JAJ2571" s="77"/>
      <c r="JAK2571" s="77"/>
      <c r="JAL2571" s="77"/>
      <c r="JAM2571" s="77"/>
      <c r="JAN2571" s="77"/>
      <c r="JAO2571" s="77"/>
      <c r="JAP2571" s="77"/>
      <c r="JAQ2571" s="77"/>
      <c r="JAR2571" s="77"/>
      <c r="JAS2571" s="77"/>
      <c r="JAT2571" s="77"/>
      <c r="JAU2571" s="77"/>
      <c r="JAV2571" s="77"/>
      <c r="JAW2571" s="77"/>
      <c r="JAX2571" s="77"/>
      <c r="JAY2571" s="77"/>
      <c r="JAZ2571" s="77"/>
      <c r="JBA2571" s="77"/>
      <c r="JBB2571" s="77"/>
      <c r="JBC2571" s="77"/>
      <c r="JBD2571" s="77"/>
      <c r="JBE2571" s="77"/>
      <c r="JBF2571" s="77"/>
      <c r="JBG2571" s="77"/>
      <c r="JBH2571" s="77"/>
      <c r="JBI2571" s="77"/>
      <c r="JBJ2571" s="77"/>
      <c r="JBK2571" s="77"/>
      <c r="JBL2571" s="77"/>
      <c r="JBM2571" s="77"/>
      <c r="JBN2571" s="77"/>
      <c r="JBO2571" s="77"/>
      <c r="JBP2571" s="77"/>
      <c r="JBQ2571" s="77"/>
      <c r="JBR2571" s="77"/>
      <c r="JBS2571" s="77"/>
      <c r="JBT2571" s="77"/>
      <c r="JBU2571" s="77"/>
      <c r="JBV2571" s="77"/>
      <c r="JBW2571" s="77"/>
      <c r="JBX2571" s="77"/>
      <c r="JBY2571" s="77"/>
      <c r="JBZ2571" s="77"/>
      <c r="JCA2571" s="77"/>
      <c r="JCB2571" s="77"/>
      <c r="JCC2571" s="77"/>
      <c r="JCD2571" s="77"/>
      <c r="JCE2571" s="77"/>
      <c r="JCF2571" s="77"/>
      <c r="JCG2571" s="77"/>
      <c r="JCH2571" s="77"/>
      <c r="JCI2571" s="77"/>
      <c r="JCJ2571" s="77"/>
      <c r="JCK2571" s="77"/>
      <c r="JCL2571" s="77"/>
      <c r="JCM2571" s="77"/>
      <c r="JCN2571" s="77"/>
      <c r="JCO2571" s="77"/>
      <c r="JCP2571" s="77"/>
      <c r="JCQ2571" s="77"/>
      <c r="JCR2571" s="77"/>
      <c r="JCS2571" s="77"/>
      <c r="JCT2571" s="77"/>
      <c r="JCU2571" s="77"/>
      <c r="JCV2571" s="77"/>
      <c r="JCW2571" s="77"/>
      <c r="JCX2571" s="77"/>
      <c r="JCY2571" s="77"/>
      <c r="JCZ2571" s="77"/>
      <c r="JDA2571" s="77"/>
      <c r="JDB2571" s="77"/>
      <c r="JDC2571" s="77"/>
      <c r="JDD2571" s="77"/>
      <c r="JDE2571" s="77"/>
      <c r="JDF2571" s="77"/>
      <c r="JDG2571" s="77"/>
      <c r="JDH2571" s="77"/>
      <c r="JDI2571" s="77"/>
      <c r="JDJ2571" s="77"/>
      <c r="JDK2571" s="77"/>
      <c r="JDL2571" s="77"/>
      <c r="JDM2571" s="77"/>
      <c r="JDN2571" s="77"/>
      <c r="JDO2571" s="77"/>
      <c r="JDP2571" s="77"/>
      <c r="JDQ2571" s="77"/>
      <c r="JDR2571" s="77"/>
      <c r="JDS2571" s="77"/>
      <c r="JDT2571" s="77"/>
      <c r="JDU2571" s="77"/>
      <c r="JDV2571" s="77"/>
      <c r="JDW2571" s="77"/>
      <c r="JDX2571" s="77"/>
      <c r="JDY2571" s="77"/>
      <c r="JDZ2571" s="77"/>
      <c r="JEA2571" s="77"/>
      <c r="JEB2571" s="77"/>
      <c r="JEC2571" s="77"/>
      <c r="JED2571" s="77"/>
      <c r="JEE2571" s="77"/>
      <c r="JEF2571" s="77"/>
      <c r="JEG2571" s="77"/>
      <c r="JEH2571" s="77"/>
      <c r="JEI2571" s="77"/>
      <c r="JEJ2571" s="77"/>
      <c r="JEK2571" s="77"/>
      <c r="JEL2571" s="77"/>
      <c r="JEM2571" s="77"/>
      <c r="JEN2571" s="77"/>
      <c r="JEO2571" s="77"/>
      <c r="JEP2571" s="77"/>
      <c r="JEQ2571" s="77"/>
      <c r="JER2571" s="77"/>
      <c r="JES2571" s="77"/>
      <c r="JET2571" s="77"/>
      <c r="JEU2571" s="77"/>
      <c r="JEV2571" s="77"/>
      <c r="JEW2571" s="77"/>
      <c r="JEX2571" s="77"/>
      <c r="JEY2571" s="77"/>
      <c r="JEZ2571" s="77"/>
      <c r="JFA2571" s="77"/>
      <c r="JFB2571" s="77"/>
      <c r="JFC2571" s="77"/>
      <c r="JFD2571" s="77"/>
      <c r="JFE2571" s="77"/>
      <c r="JFF2571" s="77"/>
      <c r="JFG2571" s="77"/>
      <c r="JFH2571" s="77"/>
      <c r="JFI2571" s="77"/>
      <c r="JFJ2571" s="77"/>
      <c r="JFK2571" s="77"/>
      <c r="JFL2571" s="77"/>
      <c r="JFM2571" s="77"/>
      <c r="JFN2571" s="77"/>
      <c r="JFO2571" s="77"/>
      <c r="JFP2571" s="77"/>
      <c r="JFQ2571" s="77"/>
      <c r="JFR2571" s="77"/>
      <c r="JFS2571" s="77"/>
      <c r="JFT2571" s="77"/>
      <c r="JFU2571" s="77"/>
      <c r="JFV2571" s="77"/>
      <c r="JFW2571" s="77"/>
      <c r="JFX2571" s="77"/>
      <c r="JFY2571" s="77"/>
      <c r="JFZ2571" s="77"/>
      <c r="JGA2571" s="77"/>
      <c r="JGB2571" s="77"/>
      <c r="JGC2571" s="77"/>
      <c r="JGD2571" s="77"/>
      <c r="JGE2571" s="77"/>
      <c r="JGF2571" s="77"/>
      <c r="JGG2571" s="77"/>
      <c r="JGH2571" s="77"/>
      <c r="JGI2571" s="77"/>
      <c r="JGJ2571" s="77"/>
      <c r="JGK2571" s="77"/>
      <c r="JGL2571" s="77"/>
      <c r="JGM2571" s="77"/>
      <c r="JGN2571" s="77"/>
      <c r="JGO2571" s="77"/>
      <c r="JGP2571" s="77"/>
      <c r="JGQ2571" s="77"/>
      <c r="JGR2571" s="77"/>
      <c r="JGS2571" s="77"/>
      <c r="JGT2571" s="77"/>
      <c r="JGU2571" s="77"/>
      <c r="JGV2571" s="77"/>
      <c r="JGW2571" s="77"/>
      <c r="JGX2571" s="77"/>
      <c r="JGY2571" s="77"/>
      <c r="JGZ2571" s="77"/>
      <c r="JHA2571" s="77"/>
      <c r="JHB2571" s="77"/>
      <c r="JHC2571" s="77"/>
      <c r="JHD2571" s="77"/>
      <c r="JHE2571" s="77"/>
      <c r="JHF2571" s="77"/>
      <c r="JHG2571" s="77"/>
      <c r="JHH2571" s="77"/>
      <c r="JHI2571" s="77"/>
      <c r="JHJ2571" s="77"/>
      <c r="JHK2571" s="77"/>
      <c r="JHL2571" s="77"/>
      <c r="JHM2571" s="77"/>
      <c r="JHN2571" s="77"/>
      <c r="JHO2571" s="77"/>
      <c r="JHP2571" s="77"/>
      <c r="JHQ2571" s="77"/>
      <c r="JHR2571" s="77"/>
      <c r="JHS2571" s="77"/>
      <c r="JHT2571" s="77"/>
      <c r="JHU2571" s="77"/>
      <c r="JHV2571" s="77"/>
      <c r="JHW2571" s="77"/>
      <c r="JHX2571" s="77"/>
      <c r="JHY2571" s="77"/>
      <c r="JHZ2571" s="77"/>
      <c r="JIA2571" s="77"/>
      <c r="JIB2571" s="77"/>
      <c r="JIC2571" s="77"/>
      <c r="JID2571" s="77"/>
      <c r="JIE2571" s="77"/>
      <c r="JIF2571" s="77"/>
      <c r="JIG2571" s="77"/>
      <c r="JIH2571" s="77"/>
      <c r="JII2571" s="77"/>
      <c r="JIJ2571" s="77"/>
      <c r="JIK2571" s="77"/>
      <c r="JIL2571" s="77"/>
      <c r="JIM2571" s="77"/>
      <c r="JIN2571" s="77"/>
      <c r="JIO2571" s="77"/>
      <c r="JIP2571" s="77"/>
      <c r="JIQ2571" s="77"/>
      <c r="JIR2571" s="77"/>
      <c r="JIS2571" s="77"/>
      <c r="JIT2571" s="77"/>
      <c r="JIU2571" s="77"/>
      <c r="JIV2571" s="77"/>
      <c r="JIW2571" s="77"/>
      <c r="JIX2571" s="77"/>
      <c r="JIY2571" s="77"/>
      <c r="JIZ2571" s="77"/>
      <c r="JJA2571" s="77"/>
      <c r="JJB2571" s="77"/>
      <c r="JJC2571" s="77"/>
      <c r="JJD2571" s="77"/>
      <c r="JJE2571" s="77"/>
      <c r="JJF2571" s="77"/>
      <c r="JJG2571" s="77"/>
      <c r="JJH2571" s="77"/>
      <c r="JJI2571" s="77"/>
      <c r="JJJ2571" s="77"/>
      <c r="JJK2571" s="77"/>
      <c r="JJL2571" s="77"/>
      <c r="JJM2571" s="77"/>
      <c r="JJN2571" s="77"/>
      <c r="JJO2571" s="77"/>
      <c r="JJP2571" s="77"/>
      <c r="JJQ2571" s="77"/>
      <c r="JJR2571" s="77"/>
      <c r="JJS2571" s="77"/>
      <c r="JJT2571" s="77"/>
      <c r="JJU2571" s="77"/>
      <c r="JJV2571" s="77"/>
      <c r="JJW2571" s="77"/>
      <c r="JJX2571" s="77"/>
      <c r="JJY2571" s="77"/>
      <c r="JJZ2571" s="77"/>
      <c r="JKA2571" s="77"/>
      <c r="JKB2571" s="77"/>
      <c r="JKC2571" s="77"/>
      <c r="JKD2571" s="77"/>
      <c r="JKE2571" s="77"/>
      <c r="JKF2571" s="77"/>
      <c r="JKG2571" s="77"/>
      <c r="JKH2571" s="77"/>
      <c r="JKI2571" s="77"/>
      <c r="JKJ2571" s="77"/>
      <c r="JKK2571" s="77"/>
      <c r="JKL2571" s="77"/>
      <c r="JKM2571" s="77"/>
      <c r="JKN2571" s="77"/>
      <c r="JKO2571" s="77"/>
      <c r="JKP2571" s="77"/>
      <c r="JKQ2571" s="77"/>
      <c r="JKR2571" s="77"/>
      <c r="JKS2571" s="77"/>
      <c r="JKT2571" s="77"/>
      <c r="JKU2571" s="77"/>
      <c r="JKV2571" s="77"/>
      <c r="JKW2571" s="77"/>
      <c r="JKX2571" s="77"/>
      <c r="JKY2571" s="77"/>
      <c r="JKZ2571" s="77"/>
      <c r="JLA2571" s="77"/>
      <c r="JLB2571" s="77"/>
      <c r="JLC2571" s="77"/>
      <c r="JLD2571" s="77"/>
      <c r="JLE2571" s="77"/>
      <c r="JLF2571" s="77"/>
      <c r="JLG2571" s="77"/>
      <c r="JLH2571" s="77"/>
      <c r="JLI2571" s="77"/>
      <c r="JLJ2571" s="77"/>
      <c r="JLK2571" s="77"/>
      <c r="JLL2571" s="77"/>
      <c r="JLM2571" s="77"/>
      <c r="JLN2571" s="77"/>
      <c r="JLO2571" s="77"/>
      <c r="JLP2571" s="77"/>
      <c r="JLQ2571" s="77"/>
      <c r="JLR2571" s="77"/>
      <c r="JLS2571" s="77"/>
      <c r="JLT2571" s="77"/>
      <c r="JLU2571" s="77"/>
      <c r="JLV2571" s="77"/>
      <c r="JLW2571" s="77"/>
      <c r="JLX2571" s="77"/>
      <c r="JLY2571" s="77"/>
      <c r="JLZ2571" s="77"/>
      <c r="JMA2571" s="77"/>
      <c r="JMB2571" s="77"/>
      <c r="JMC2571" s="77"/>
      <c r="JMD2571" s="77"/>
      <c r="JME2571" s="77"/>
      <c r="JMF2571" s="77"/>
      <c r="JMG2571" s="77"/>
      <c r="JMH2571" s="77"/>
      <c r="JMI2571" s="77"/>
      <c r="JMJ2571" s="77"/>
      <c r="JMK2571" s="77"/>
      <c r="JML2571" s="77"/>
      <c r="JMM2571" s="77"/>
      <c r="JMN2571" s="77"/>
      <c r="JMO2571" s="77"/>
      <c r="JMP2571" s="77"/>
      <c r="JMQ2571" s="77"/>
      <c r="JMR2571" s="77"/>
      <c r="JMS2571" s="77"/>
      <c r="JMT2571" s="77"/>
      <c r="JMU2571" s="77"/>
      <c r="JMV2571" s="77"/>
      <c r="JMW2571" s="77"/>
      <c r="JMX2571" s="77"/>
      <c r="JMY2571" s="77"/>
      <c r="JMZ2571" s="77"/>
      <c r="JNA2571" s="77"/>
      <c r="JNB2571" s="77"/>
      <c r="JNC2571" s="77"/>
      <c r="JND2571" s="77"/>
      <c r="JNE2571" s="77"/>
      <c r="JNF2571" s="77"/>
      <c r="JNG2571" s="77"/>
      <c r="JNH2571" s="77"/>
      <c r="JNI2571" s="77"/>
      <c r="JNJ2571" s="77"/>
      <c r="JNK2571" s="77"/>
      <c r="JNL2571" s="77"/>
      <c r="JNM2571" s="77"/>
      <c r="JNN2571" s="77"/>
      <c r="JNO2571" s="77"/>
      <c r="JNP2571" s="77"/>
      <c r="JNQ2571" s="77"/>
      <c r="JNR2571" s="77"/>
      <c r="JNS2571" s="77"/>
      <c r="JNT2571" s="77"/>
      <c r="JNU2571" s="77"/>
      <c r="JNV2571" s="77"/>
      <c r="JNW2571" s="77"/>
      <c r="JNX2571" s="77"/>
      <c r="JNY2571" s="77"/>
      <c r="JNZ2571" s="77"/>
      <c r="JOA2571" s="77"/>
      <c r="JOB2571" s="77"/>
      <c r="JOC2571" s="77"/>
      <c r="JOD2571" s="77"/>
      <c r="JOE2571" s="77"/>
      <c r="JOF2571" s="77"/>
      <c r="JOG2571" s="77"/>
      <c r="JOH2571" s="77"/>
      <c r="JOI2571" s="77"/>
      <c r="JOJ2571" s="77"/>
      <c r="JOK2571" s="77"/>
      <c r="JOL2571" s="77"/>
      <c r="JOM2571" s="77"/>
      <c r="JON2571" s="77"/>
      <c r="JOO2571" s="77"/>
      <c r="JOP2571" s="77"/>
      <c r="JOQ2571" s="77"/>
      <c r="JOR2571" s="77"/>
      <c r="JOS2571" s="77"/>
      <c r="JOT2571" s="77"/>
      <c r="JOU2571" s="77"/>
      <c r="JOV2571" s="77"/>
      <c r="JOW2571" s="77"/>
      <c r="JOX2571" s="77"/>
      <c r="JOY2571" s="77"/>
      <c r="JOZ2571" s="77"/>
      <c r="JPA2571" s="77"/>
      <c r="JPB2571" s="77"/>
      <c r="JPC2571" s="77"/>
      <c r="JPD2571" s="77"/>
      <c r="JPE2571" s="77"/>
      <c r="JPF2571" s="77"/>
      <c r="JPG2571" s="77"/>
      <c r="JPH2571" s="77"/>
      <c r="JPI2571" s="77"/>
      <c r="JPJ2571" s="77"/>
      <c r="JPK2571" s="77"/>
      <c r="JPL2571" s="77"/>
      <c r="JPM2571" s="77"/>
      <c r="JPN2571" s="77"/>
      <c r="JPO2571" s="77"/>
      <c r="JPP2571" s="77"/>
      <c r="JPQ2571" s="77"/>
      <c r="JPR2571" s="77"/>
      <c r="JPS2571" s="77"/>
      <c r="JPT2571" s="77"/>
      <c r="JPU2571" s="77"/>
      <c r="JPV2571" s="77"/>
      <c r="JPW2571" s="77"/>
      <c r="JPX2571" s="77"/>
      <c r="JPY2571" s="77"/>
      <c r="JPZ2571" s="77"/>
      <c r="JQA2571" s="77"/>
      <c r="JQB2571" s="77"/>
      <c r="JQC2571" s="77"/>
      <c r="JQD2571" s="77"/>
      <c r="JQE2571" s="77"/>
      <c r="JQF2571" s="77"/>
      <c r="JQG2571" s="77"/>
      <c r="JQH2571" s="77"/>
      <c r="JQI2571" s="77"/>
      <c r="JQJ2571" s="77"/>
      <c r="JQK2571" s="77"/>
      <c r="JQL2571" s="77"/>
      <c r="JQM2571" s="77"/>
      <c r="JQN2571" s="77"/>
      <c r="JQO2571" s="77"/>
      <c r="JQP2571" s="77"/>
      <c r="JQQ2571" s="77"/>
      <c r="JQR2571" s="77"/>
      <c r="JQS2571" s="77"/>
      <c r="JQT2571" s="77"/>
      <c r="JQU2571" s="77"/>
      <c r="JQV2571" s="77"/>
      <c r="JQW2571" s="77"/>
      <c r="JQX2571" s="77"/>
      <c r="JQY2571" s="77"/>
      <c r="JQZ2571" s="77"/>
      <c r="JRA2571" s="77"/>
      <c r="JRB2571" s="77"/>
      <c r="JRC2571" s="77"/>
      <c r="JRD2571" s="77"/>
      <c r="JRE2571" s="77"/>
      <c r="JRF2571" s="77"/>
      <c r="JRG2571" s="77"/>
      <c r="JRH2571" s="77"/>
      <c r="JRI2571" s="77"/>
      <c r="JRJ2571" s="77"/>
      <c r="JRK2571" s="77"/>
      <c r="JRL2571" s="77"/>
      <c r="JRM2571" s="77"/>
      <c r="JRN2571" s="77"/>
      <c r="JRO2571" s="77"/>
      <c r="JRP2571" s="77"/>
      <c r="JRQ2571" s="77"/>
      <c r="JRR2571" s="77"/>
      <c r="JRS2571" s="77"/>
      <c r="JRT2571" s="77"/>
      <c r="JRU2571" s="77"/>
      <c r="JRV2571" s="77"/>
      <c r="JRW2571" s="77"/>
      <c r="JRX2571" s="77"/>
      <c r="JRY2571" s="77"/>
      <c r="JRZ2571" s="77"/>
      <c r="JSA2571" s="77"/>
      <c r="JSB2571" s="77"/>
      <c r="JSC2571" s="77"/>
      <c r="JSD2571" s="77"/>
      <c r="JSE2571" s="77"/>
      <c r="JSF2571" s="77"/>
      <c r="JSG2571" s="77"/>
      <c r="JSH2571" s="77"/>
      <c r="JSI2571" s="77"/>
      <c r="JSJ2571" s="77"/>
      <c r="JSK2571" s="77"/>
      <c r="JSL2571" s="77"/>
      <c r="JSM2571" s="77"/>
      <c r="JSN2571" s="77"/>
      <c r="JSO2571" s="77"/>
      <c r="JSP2571" s="77"/>
      <c r="JSQ2571" s="77"/>
      <c r="JSR2571" s="77"/>
      <c r="JSS2571" s="77"/>
      <c r="JST2571" s="77"/>
      <c r="JSU2571" s="77"/>
      <c r="JSV2571" s="77"/>
      <c r="JSW2571" s="77"/>
      <c r="JSX2571" s="77"/>
      <c r="JSY2571" s="77"/>
      <c r="JSZ2571" s="77"/>
      <c r="JTA2571" s="77"/>
      <c r="JTB2571" s="77"/>
      <c r="JTC2571" s="77"/>
      <c r="JTD2571" s="77"/>
      <c r="JTE2571" s="77"/>
      <c r="JTF2571" s="77"/>
      <c r="JTG2571" s="77"/>
      <c r="JTH2571" s="77"/>
      <c r="JTI2571" s="77"/>
      <c r="JTJ2571" s="77"/>
      <c r="JTK2571" s="77"/>
      <c r="JTL2571" s="77"/>
      <c r="JTM2571" s="77"/>
      <c r="JTN2571" s="77"/>
      <c r="JTO2571" s="77"/>
      <c r="JTP2571" s="77"/>
      <c r="JTQ2571" s="77"/>
      <c r="JTR2571" s="77"/>
      <c r="JTS2571" s="77"/>
      <c r="JTT2571" s="77"/>
      <c r="JTU2571" s="77"/>
      <c r="JTV2571" s="77"/>
      <c r="JTW2571" s="77"/>
      <c r="JTX2571" s="77"/>
      <c r="JTY2571" s="77"/>
      <c r="JTZ2571" s="77"/>
      <c r="JUA2571" s="77"/>
      <c r="JUB2571" s="77"/>
      <c r="JUC2571" s="77"/>
      <c r="JUD2571" s="77"/>
      <c r="JUE2571" s="77"/>
      <c r="JUF2571" s="77"/>
      <c r="JUG2571" s="77"/>
      <c r="JUH2571" s="77"/>
      <c r="JUI2571" s="77"/>
      <c r="JUJ2571" s="77"/>
      <c r="JUK2571" s="77"/>
      <c r="JUL2571" s="77"/>
      <c r="JUM2571" s="77"/>
      <c r="JUN2571" s="77"/>
      <c r="JUO2571" s="77"/>
      <c r="JUP2571" s="77"/>
      <c r="JUQ2571" s="77"/>
      <c r="JUR2571" s="77"/>
      <c r="JUS2571" s="77"/>
      <c r="JUT2571" s="77"/>
      <c r="JUU2571" s="77"/>
      <c r="JUV2571" s="77"/>
      <c r="JUW2571" s="77"/>
      <c r="JUX2571" s="77"/>
      <c r="JUY2571" s="77"/>
      <c r="JUZ2571" s="77"/>
      <c r="JVA2571" s="77"/>
      <c r="JVB2571" s="77"/>
      <c r="JVC2571" s="77"/>
      <c r="JVD2571" s="77"/>
      <c r="JVE2571" s="77"/>
      <c r="JVF2571" s="77"/>
      <c r="JVG2571" s="77"/>
      <c r="JVH2571" s="77"/>
      <c r="JVI2571" s="77"/>
      <c r="JVJ2571" s="77"/>
      <c r="JVK2571" s="77"/>
      <c r="JVL2571" s="77"/>
      <c r="JVM2571" s="77"/>
      <c r="JVN2571" s="77"/>
      <c r="JVO2571" s="77"/>
      <c r="JVP2571" s="77"/>
      <c r="JVQ2571" s="77"/>
      <c r="JVR2571" s="77"/>
      <c r="JVS2571" s="77"/>
      <c r="JVT2571" s="77"/>
      <c r="JVU2571" s="77"/>
      <c r="JVV2571" s="77"/>
      <c r="JVW2571" s="77"/>
      <c r="JVX2571" s="77"/>
      <c r="JVY2571" s="77"/>
      <c r="JVZ2571" s="77"/>
      <c r="JWA2571" s="77"/>
      <c r="JWB2571" s="77"/>
      <c r="JWC2571" s="77"/>
      <c r="JWD2571" s="77"/>
      <c r="JWE2571" s="77"/>
      <c r="JWF2571" s="77"/>
      <c r="JWG2571" s="77"/>
      <c r="JWH2571" s="77"/>
      <c r="JWI2571" s="77"/>
      <c r="JWJ2571" s="77"/>
      <c r="JWK2571" s="77"/>
      <c r="JWL2571" s="77"/>
      <c r="JWM2571" s="77"/>
      <c r="JWN2571" s="77"/>
      <c r="JWO2571" s="77"/>
      <c r="JWP2571" s="77"/>
      <c r="JWQ2571" s="77"/>
      <c r="JWR2571" s="77"/>
      <c r="JWS2571" s="77"/>
      <c r="JWT2571" s="77"/>
      <c r="JWU2571" s="77"/>
      <c r="JWV2571" s="77"/>
      <c r="JWW2571" s="77"/>
      <c r="JWX2571" s="77"/>
      <c r="JWY2571" s="77"/>
      <c r="JWZ2571" s="77"/>
      <c r="JXA2571" s="77"/>
      <c r="JXB2571" s="77"/>
      <c r="JXC2571" s="77"/>
      <c r="JXD2571" s="77"/>
      <c r="JXE2571" s="77"/>
      <c r="JXF2571" s="77"/>
      <c r="JXG2571" s="77"/>
      <c r="JXH2571" s="77"/>
      <c r="JXI2571" s="77"/>
      <c r="JXJ2571" s="77"/>
      <c r="JXK2571" s="77"/>
      <c r="JXL2571" s="77"/>
      <c r="JXM2571" s="77"/>
      <c r="JXN2571" s="77"/>
      <c r="JXO2571" s="77"/>
      <c r="JXP2571" s="77"/>
      <c r="JXQ2571" s="77"/>
      <c r="JXR2571" s="77"/>
      <c r="JXS2571" s="77"/>
      <c r="JXT2571" s="77"/>
      <c r="JXU2571" s="77"/>
      <c r="JXV2571" s="77"/>
      <c r="JXW2571" s="77"/>
      <c r="JXX2571" s="77"/>
      <c r="JXY2571" s="77"/>
      <c r="JXZ2571" s="77"/>
      <c r="JYA2571" s="77"/>
      <c r="JYB2571" s="77"/>
      <c r="JYC2571" s="77"/>
      <c r="JYD2571" s="77"/>
      <c r="JYE2571" s="77"/>
      <c r="JYF2571" s="77"/>
      <c r="JYG2571" s="77"/>
      <c r="JYH2571" s="77"/>
      <c r="JYI2571" s="77"/>
      <c r="JYJ2571" s="77"/>
      <c r="JYK2571" s="77"/>
      <c r="JYL2571" s="77"/>
      <c r="JYM2571" s="77"/>
      <c r="JYN2571" s="77"/>
      <c r="JYO2571" s="77"/>
      <c r="JYP2571" s="77"/>
      <c r="JYQ2571" s="77"/>
      <c r="JYR2571" s="77"/>
      <c r="JYS2571" s="77"/>
      <c r="JYT2571" s="77"/>
      <c r="JYU2571" s="77"/>
      <c r="JYV2571" s="77"/>
      <c r="JYW2571" s="77"/>
      <c r="JYX2571" s="77"/>
      <c r="JYY2571" s="77"/>
      <c r="JYZ2571" s="77"/>
      <c r="JZA2571" s="77"/>
      <c r="JZB2571" s="77"/>
      <c r="JZC2571" s="77"/>
      <c r="JZD2571" s="77"/>
      <c r="JZE2571" s="77"/>
      <c r="JZF2571" s="77"/>
      <c r="JZG2571" s="77"/>
      <c r="JZH2571" s="77"/>
      <c r="JZI2571" s="77"/>
      <c r="JZJ2571" s="77"/>
      <c r="JZK2571" s="77"/>
      <c r="JZL2571" s="77"/>
      <c r="JZM2571" s="77"/>
      <c r="JZN2571" s="77"/>
      <c r="JZO2571" s="77"/>
      <c r="JZP2571" s="77"/>
      <c r="JZQ2571" s="77"/>
      <c r="JZR2571" s="77"/>
      <c r="JZS2571" s="77"/>
      <c r="JZT2571" s="77"/>
      <c r="JZU2571" s="77"/>
      <c r="JZV2571" s="77"/>
      <c r="JZW2571" s="77"/>
      <c r="JZX2571" s="77"/>
      <c r="JZY2571" s="77"/>
      <c r="JZZ2571" s="77"/>
      <c r="KAA2571" s="77"/>
      <c r="KAB2571" s="77"/>
      <c r="KAC2571" s="77"/>
      <c r="KAD2571" s="77"/>
      <c r="KAE2571" s="77"/>
      <c r="KAF2571" s="77"/>
      <c r="KAG2571" s="77"/>
      <c r="KAH2571" s="77"/>
      <c r="KAI2571" s="77"/>
      <c r="KAJ2571" s="77"/>
      <c r="KAK2571" s="77"/>
      <c r="KAL2571" s="77"/>
      <c r="KAM2571" s="77"/>
      <c r="KAN2571" s="77"/>
      <c r="KAO2571" s="77"/>
      <c r="KAP2571" s="77"/>
      <c r="KAQ2571" s="77"/>
      <c r="KAR2571" s="77"/>
      <c r="KAS2571" s="77"/>
      <c r="KAT2571" s="77"/>
      <c r="KAU2571" s="77"/>
      <c r="KAV2571" s="77"/>
      <c r="KAW2571" s="77"/>
      <c r="KAX2571" s="77"/>
      <c r="KAY2571" s="77"/>
      <c r="KAZ2571" s="77"/>
      <c r="KBA2571" s="77"/>
      <c r="KBB2571" s="77"/>
      <c r="KBC2571" s="77"/>
      <c r="KBD2571" s="77"/>
      <c r="KBE2571" s="77"/>
      <c r="KBF2571" s="77"/>
      <c r="KBG2571" s="77"/>
      <c r="KBH2571" s="77"/>
      <c r="KBI2571" s="77"/>
      <c r="KBJ2571" s="77"/>
      <c r="KBK2571" s="77"/>
      <c r="KBL2571" s="77"/>
      <c r="KBM2571" s="77"/>
      <c r="KBN2571" s="77"/>
      <c r="KBO2571" s="77"/>
      <c r="KBP2571" s="77"/>
      <c r="KBQ2571" s="77"/>
      <c r="KBR2571" s="77"/>
      <c r="KBS2571" s="77"/>
      <c r="KBT2571" s="77"/>
      <c r="KBU2571" s="77"/>
      <c r="KBV2571" s="77"/>
      <c r="KBW2571" s="77"/>
      <c r="KBX2571" s="77"/>
      <c r="KBY2571" s="77"/>
      <c r="KBZ2571" s="77"/>
      <c r="KCA2571" s="77"/>
      <c r="KCB2571" s="77"/>
      <c r="KCC2571" s="77"/>
      <c r="KCD2571" s="77"/>
      <c r="KCE2571" s="77"/>
      <c r="KCF2571" s="77"/>
      <c r="KCG2571" s="77"/>
      <c r="KCH2571" s="77"/>
      <c r="KCI2571" s="77"/>
      <c r="KCJ2571" s="77"/>
      <c r="KCK2571" s="77"/>
      <c r="KCL2571" s="77"/>
      <c r="KCM2571" s="77"/>
      <c r="KCN2571" s="77"/>
      <c r="KCO2571" s="77"/>
      <c r="KCP2571" s="77"/>
      <c r="KCQ2571" s="77"/>
      <c r="KCR2571" s="77"/>
      <c r="KCS2571" s="77"/>
      <c r="KCT2571" s="77"/>
      <c r="KCU2571" s="77"/>
      <c r="KCV2571" s="77"/>
      <c r="KCW2571" s="77"/>
      <c r="KCX2571" s="77"/>
      <c r="KCY2571" s="77"/>
      <c r="KCZ2571" s="77"/>
      <c r="KDA2571" s="77"/>
      <c r="KDB2571" s="77"/>
      <c r="KDC2571" s="77"/>
      <c r="KDD2571" s="77"/>
      <c r="KDE2571" s="77"/>
      <c r="KDF2571" s="77"/>
      <c r="KDG2571" s="77"/>
      <c r="KDH2571" s="77"/>
      <c r="KDI2571" s="77"/>
      <c r="KDJ2571" s="77"/>
      <c r="KDK2571" s="77"/>
      <c r="KDL2571" s="77"/>
      <c r="KDM2571" s="77"/>
      <c r="KDN2571" s="77"/>
      <c r="KDO2571" s="77"/>
      <c r="KDP2571" s="77"/>
      <c r="KDQ2571" s="77"/>
      <c r="KDR2571" s="77"/>
      <c r="KDS2571" s="77"/>
      <c r="KDT2571" s="77"/>
      <c r="KDU2571" s="77"/>
      <c r="KDV2571" s="77"/>
      <c r="KDW2571" s="77"/>
      <c r="KDX2571" s="77"/>
      <c r="KDY2571" s="77"/>
      <c r="KDZ2571" s="77"/>
      <c r="KEA2571" s="77"/>
      <c r="KEB2571" s="77"/>
      <c r="KEC2571" s="77"/>
      <c r="KED2571" s="77"/>
      <c r="KEE2571" s="77"/>
      <c r="KEF2571" s="77"/>
      <c r="KEG2571" s="77"/>
      <c r="KEH2571" s="77"/>
      <c r="KEI2571" s="77"/>
      <c r="KEJ2571" s="77"/>
      <c r="KEK2571" s="77"/>
      <c r="KEL2571" s="77"/>
      <c r="KEM2571" s="77"/>
      <c r="KEN2571" s="77"/>
      <c r="KEO2571" s="77"/>
      <c r="KEP2571" s="77"/>
      <c r="KEQ2571" s="77"/>
      <c r="KER2571" s="77"/>
      <c r="KES2571" s="77"/>
      <c r="KET2571" s="77"/>
      <c r="KEU2571" s="77"/>
      <c r="KEV2571" s="77"/>
      <c r="KEW2571" s="77"/>
      <c r="KEX2571" s="77"/>
      <c r="KEY2571" s="77"/>
      <c r="KEZ2571" s="77"/>
      <c r="KFA2571" s="77"/>
      <c r="KFB2571" s="77"/>
      <c r="KFC2571" s="77"/>
      <c r="KFD2571" s="77"/>
      <c r="KFE2571" s="77"/>
      <c r="KFF2571" s="77"/>
      <c r="KFG2571" s="77"/>
      <c r="KFH2571" s="77"/>
      <c r="KFI2571" s="77"/>
      <c r="KFJ2571" s="77"/>
      <c r="KFK2571" s="77"/>
      <c r="KFL2571" s="77"/>
      <c r="KFM2571" s="77"/>
      <c r="KFN2571" s="77"/>
      <c r="KFO2571" s="77"/>
      <c r="KFP2571" s="77"/>
      <c r="KFQ2571" s="77"/>
      <c r="KFR2571" s="77"/>
      <c r="KFS2571" s="77"/>
      <c r="KFT2571" s="77"/>
      <c r="KFU2571" s="77"/>
      <c r="KFV2571" s="77"/>
      <c r="KFW2571" s="77"/>
      <c r="KFX2571" s="77"/>
      <c r="KFY2571" s="77"/>
      <c r="KFZ2571" s="77"/>
      <c r="KGA2571" s="77"/>
      <c r="KGB2571" s="77"/>
      <c r="KGC2571" s="77"/>
      <c r="KGD2571" s="77"/>
      <c r="KGE2571" s="77"/>
      <c r="KGF2571" s="77"/>
      <c r="KGG2571" s="77"/>
      <c r="KGH2571" s="77"/>
      <c r="KGI2571" s="77"/>
      <c r="KGJ2571" s="77"/>
      <c r="KGK2571" s="77"/>
      <c r="KGL2571" s="77"/>
      <c r="KGM2571" s="77"/>
      <c r="KGN2571" s="77"/>
      <c r="KGO2571" s="77"/>
      <c r="KGP2571" s="77"/>
      <c r="KGQ2571" s="77"/>
      <c r="KGR2571" s="77"/>
      <c r="KGS2571" s="77"/>
      <c r="KGT2571" s="77"/>
      <c r="KGU2571" s="77"/>
      <c r="KGV2571" s="77"/>
      <c r="KGW2571" s="77"/>
      <c r="KGX2571" s="77"/>
      <c r="KGY2571" s="77"/>
      <c r="KGZ2571" s="77"/>
      <c r="KHA2571" s="77"/>
      <c r="KHB2571" s="77"/>
      <c r="KHC2571" s="77"/>
      <c r="KHD2571" s="77"/>
      <c r="KHE2571" s="77"/>
      <c r="KHF2571" s="77"/>
      <c r="KHG2571" s="77"/>
      <c r="KHH2571" s="77"/>
      <c r="KHI2571" s="77"/>
      <c r="KHJ2571" s="77"/>
      <c r="KHK2571" s="77"/>
      <c r="KHL2571" s="77"/>
      <c r="KHM2571" s="77"/>
      <c r="KHN2571" s="77"/>
      <c r="KHO2571" s="77"/>
      <c r="KHP2571" s="77"/>
      <c r="KHQ2571" s="77"/>
      <c r="KHR2571" s="77"/>
      <c r="KHS2571" s="77"/>
      <c r="KHT2571" s="77"/>
      <c r="KHU2571" s="77"/>
      <c r="KHV2571" s="77"/>
      <c r="KHW2571" s="77"/>
      <c r="KHX2571" s="77"/>
      <c r="KHY2571" s="77"/>
      <c r="KHZ2571" s="77"/>
      <c r="KIA2571" s="77"/>
      <c r="KIB2571" s="77"/>
      <c r="KIC2571" s="77"/>
      <c r="KID2571" s="77"/>
      <c r="KIE2571" s="77"/>
      <c r="KIF2571" s="77"/>
      <c r="KIG2571" s="77"/>
      <c r="KIH2571" s="77"/>
      <c r="KII2571" s="77"/>
      <c r="KIJ2571" s="77"/>
      <c r="KIK2571" s="77"/>
      <c r="KIL2571" s="77"/>
      <c r="KIM2571" s="77"/>
      <c r="KIN2571" s="77"/>
      <c r="KIO2571" s="77"/>
      <c r="KIP2571" s="77"/>
      <c r="KIQ2571" s="77"/>
      <c r="KIR2571" s="77"/>
      <c r="KIS2571" s="77"/>
      <c r="KIT2571" s="77"/>
      <c r="KIU2571" s="77"/>
      <c r="KIV2571" s="77"/>
      <c r="KIW2571" s="77"/>
      <c r="KIX2571" s="77"/>
      <c r="KIY2571" s="77"/>
      <c r="KIZ2571" s="77"/>
      <c r="KJA2571" s="77"/>
      <c r="KJB2571" s="77"/>
      <c r="KJC2571" s="77"/>
      <c r="KJD2571" s="77"/>
      <c r="KJE2571" s="77"/>
      <c r="KJF2571" s="77"/>
      <c r="KJG2571" s="77"/>
      <c r="KJH2571" s="77"/>
      <c r="KJI2571" s="77"/>
      <c r="KJJ2571" s="77"/>
      <c r="KJK2571" s="77"/>
      <c r="KJL2571" s="77"/>
      <c r="KJM2571" s="77"/>
      <c r="KJN2571" s="77"/>
      <c r="KJO2571" s="77"/>
      <c r="KJP2571" s="77"/>
      <c r="KJQ2571" s="77"/>
      <c r="KJR2571" s="77"/>
      <c r="KJS2571" s="77"/>
      <c r="KJT2571" s="77"/>
      <c r="KJU2571" s="77"/>
      <c r="KJV2571" s="77"/>
      <c r="KJW2571" s="77"/>
      <c r="KJX2571" s="77"/>
      <c r="KJY2571" s="77"/>
      <c r="KJZ2571" s="77"/>
      <c r="KKA2571" s="77"/>
      <c r="KKB2571" s="77"/>
      <c r="KKC2571" s="77"/>
      <c r="KKD2571" s="77"/>
      <c r="KKE2571" s="77"/>
      <c r="KKF2571" s="77"/>
      <c r="KKG2571" s="77"/>
      <c r="KKH2571" s="77"/>
      <c r="KKI2571" s="77"/>
      <c r="KKJ2571" s="77"/>
      <c r="KKK2571" s="77"/>
      <c r="KKL2571" s="77"/>
      <c r="KKM2571" s="77"/>
      <c r="KKN2571" s="77"/>
      <c r="KKO2571" s="77"/>
      <c r="KKP2571" s="77"/>
      <c r="KKQ2571" s="77"/>
      <c r="KKR2571" s="77"/>
      <c r="KKS2571" s="77"/>
      <c r="KKT2571" s="77"/>
      <c r="KKU2571" s="77"/>
      <c r="KKV2571" s="77"/>
      <c r="KKW2571" s="77"/>
      <c r="KKX2571" s="77"/>
      <c r="KKY2571" s="77"/>
      <c r="KKZ2571" s="77"/>
      <c r="KLA2571" s="77"/>
      <c r="KLB2571" s="77"/>
      <c r="KLC2571" s="77"/>
      <c r="KLD2571" s="77"/>
      <c r="KLE2571" s="77"/>
      <c r="KLF2571" s="77"/>
      <c r="KLG2571" s="77"/>
      <c r="KLH2571" s="77"/>
      <c r="KLI2571" s="77"/>
      <c r="KLJ2571" s="77"/>
      <c r="KLK2571" s="77"/>
      <c r="KLL2571" s="77"/>
      <c r="KLM2571" s="77"/>
      <c r="KLN2571" s="77"/>
      <c r="KLO2571" s="77"/>
      <c r="KLP2571" s="77"/>
      <c r="KLQ2571" s="77"/>
      <c r="KLR2571" s="77"/>
      <c r="KLS2571" s="77"/>
      <c r="KLT2571" s="77"/>
      <c r="KLU2571" s="77"/>
      <c r="KLV2571" s="77"/>
      <c r="KLW2571" s="77"/>
      <c r="KLX2571" s="77"/>
      <c r="KLY2571" s="77"/>
      <c r="KLZ2571" s="77"/>
      <c r="KMA2571" s="77"/>
      <c r="KMB2571" s="77"/>
      <c r="KMC2571" s="77"/>
      <c r="KMD2571" s="77"/>
      <c r="KME2571" s="77"/>
      <c r="KMF2571" s="77"/>
      <c r="KMG2571" s="77"/>
      <c r="KMH2571" s="77"/>
      <c r="KMI2571" s="77"/>
      <c r="KMJ2571" s="77"/>
      <c r="KMK2571" s="77"/>
      <c r="KML2571" s="77"/>
      <c r="KMM2571" s="77"/>
      <c r="KMN2571" s="77"/>
      <c r="KMO2571" s="77"/>
      <c r="KMP2571" s="77"/>
      <c r="KMQ2571" s="77"/>
      <c r="KMR2571" s="77"/>
      <c r="KMS2571" s="77"/>
      <c r="KMT2571" s="77"/>
      <c r="KMU2571" s="77"/>
      <c r="KMV2571" s="77"/>
      <c r="KMW2571" s="77"/>
      <c r="KMX2571" s="77"/>
      <c r="KMY2571" s="77"/>
      <c r="KMZ2571" s="77"/>
      <c r="KNA2571" s="77"/>
      <c r="KNB2571" s="77"/>
      <c r="KNC2571" s="77"/>
      <c r="KND2571" s="77"/>
      <c r="KNE2571" s="77"/>
      <c r="KNF2571" s="77"/>
      <c r="KNG2571" s="77"/>
      <c r="KNH2571" s="77"/>
      <c r="KNI2571" s="77"/>
      <c r="KNJ2571" s="77"/>
      <c r="KNK2571" s="77"/>
      <c r="KNL2571" s="77"/>
      <c r="KNM2571" s="77"/>
      <c r="KNN2571" s="77"/>
      <c r="KNO2571" s="77"/>
      <c r="KNP2571" s="77"/>
      <c r="KNQ2571" s="77"/>
      <c r="KNR2571" s="77"/>
      <c r="KNS2571" s="77"/>
      <c r="KNT2571" s="77"/>
      <c r="KNU2571" s="77"/>
      <c r="KNV2571" s="77"/>
      <c r="KNW2571" s="77"/>
      <c r="KNX2571" s="77"/>
      <c r="KNY2571" s="77"/>
      <c r="KNZ2571" s="77"/>
      <c r="KOA2571" s="77"/>
      <c r="KOB2571" s="77"/>
      <c r="KOC2571" s="77"/>
      <c r="KOD2571" s="77"/>
      <c r="KOE2571" s="77"/>
      <c r="KOF2571" s="77"/>
      <c r="KOG2571" s="77"/>
      <c r="KOH2571" s="77"/>
      <c r="KOI2571" s="77"/>
      <c r="KOJ2571" s="77"/>
      <c r="KOK2571" s="77"/>
      <c r="KOL2571" s="77"/>
      <c r="KOM2571" s="77"/>
      <c r="KON2571" s="77"/>
      <c r="KOO2571" s="77"/>
      <c r="KOP2571" s="77"/>
      <c r="KOQ2571" s="77"/>
      <c r="KOR2571" s="77"/>
      <c r="KOS2571" s="77"/>
      <c r="KOT2571" s="77"/>
      <c r="KOU2571" s="77"/>
      <c r="KOV2571" s="77"/>
      <c r="KOW2571" s="77"/>
      <c r="KOX2571" s="77"/>
      <c r="KOY2571" s="77"/>
      <c r="KOZ2571" s="77"/>
      <c r="KPA2571" s="77"/>
      <c r="KPB2571" s="77"/>
      <c r="KPC2571" s="77"/>
      <c r="KPD2571" s="77"/>
      <c r="KPE2571" s="77"/>
      <c r="KPF2571" s="77"/>
      <c r="KPG2571" s="77"/>
      <c r="KPH2571" s="77"/>
      <c r="KPI2571" s="77"/>
      <c r="KPJ2571" s="77"/>
      <c r="KPK2571" s="77"/>
      <c r="KPL2571" s="77"/>
      <c r="KPM2571" s="77"/>
      <c r="KPN2571" s="77"/>
      <c r="KPO2571" s="77"/>
      <c r="KPP2571" s="77"/>
      <c r="KPQ2571" s="77"/>
      <c r="KPR2571" s="77"/>
      <c r="KPS2571" s="77"/>
      <c r="KPT2571" s="77"/>
      <c r="KPU2571" s="77"/>
      <c r="KPV2571" s="77"/>
      <c r="KPW2571" s="77"/>
      <c r="KPX2571" s="77"/>
      <c r="KPY2571" s="77"/>
      <c r="KPZ2571" s="77"/>
      <c r="KQA2571" s="77"/>
      <c r="KQB2571" s="77"/>
      <c r="KQC2571" s="77"/>
      <c r="KQD2571" s="77"/>
      <c r="KQE2571" s="77"/>
      <c r="KQF2571" s="77"/>
      <c r="KQG2571" s="77"/>
      <c r="KQH2571" s="77"/>
      <c r="KQI2571" s="77"/>
      <c r="KQJ2571" s="77"/>
      <c r="KQK2571" s="77"/>
      <c r="KQL2571" s="77"/>
      <c r="KQM2571" s="77"/>
      <c r="KQN2571" s="77"/>
      <c r="KQO2571" s="77"/>
      <c r="KQP2571" s="77"/>
      <c r="KQQ2571" s="77"/>
      <c r="KQR2571" s="77"/>
      <c r="KQS2571" s="77"/>
      <c r="KQT2571" s="77"/>
      <c r="KQU2571" s="77"/>
      <c r="KQV2571" s="77"/>
      <c r="KQW2571" s="77"/>
      <c r="KQX2571" s="77"/>
      <c r="KQY2571" s="77"/>
      <c r="KQZ2571" s="77"/>
      <c r="KRA2571" s="77"/>
      <c r="KRB2571" s="77"/>
      <c r="KRC2571" s="77"/>
      <c r="KRD2571" s="77"/>
      <c r="KRE2571" s="77"/>
      <c r="KRF2571" s="77"/>
      <c r="KRG2571" s="77"/>
      <c r="KRH2571" s="77"/>
      <c r="KRI2571" s="77"/>
      <c r="KRJ2571" s="77"/>
      <c r="KRK2571" s="77"/>
      <c r="KRL2571" s="77"/>
      <c r="KRM2571" s="77"/>
      <c r="KRN2571" s="77"/>
      <c r="KRO2571" s="77"/>
      <c r="KRP2571" s="77"/>
      <c r="KRQ2571" s="77"/>
      <c r="KRR2571" s="77"/>
      <c r="KRS2571" s="77"/>
      <c r="KRT2571" s="77"/>
      <c r="KRU2571" s="77"/>
      <c r="KRV2571" s="77"/>
      <c r="KRW2571" s="77"/>
      <c r="KRX2571" s="77"/>
      <c r="KRY2571" s="77"/>
      <c r="KRZ2571" s="77"/>
      <c r="KSA2571" s="77"/>
      <c r="KSB2571" s="77"/>
      <c r="KSC2571" s="77"/>
      <c r="KSD2571" s="77"/>
      <c r="KSE2571" s="77"/>
      <c r="KSF2571" s="77"/>
      <c r="KSG2571" s="77"/>
      <c r="KSH2571" s="77"/>
      <c r="KSI2571" s="77"/>
      <c r="KSJ2571" s="77"/>
      <c r="KSK2571" s="77"/>
      <c r="KSL2571" s="77"/>
      <c r="KSM2571" s="77"/>
      <c r="KSN2571" s="77"/>
      <c r="KSO2571" s="77"/>
      <c r="KSP2571" s="77"/>
      <c r="KSQ2571" s="77"/>
      <c r="KSR2571" s="77"/>
      <c r="KSS2571" s="77"/>
      <c r="KST2571" s="77"/>
      <c r="KSU2571" s="77"/>
      <c r="KSV2571" s="77"/>
      <c r="KSW2571" s="77"/>
      <c r="KSX2571" s="77"/>
      <c r="KSY2571" s="77"/>
      <c r="KSZ2571" s="77"/>
      <c r="KTA2571" s="77"/>
      <c r="KTB2571" s="77"/>
      <c r="KTC2571" s="77"/>
      <c r="KTD2571" s="77"/>
      <c r="KTE2571" s="77"/>
      <c r="KTF2571" s="77"/>
      <c r="KTG2571" s="77"/>
      <c r="KTH2571" s="77"/>
      <c r="KTI2571" s="77"/>
      <c r="KTJ2571" s="77"/>
      <c r="KTK2571" s="77"/>
      <c r="KTL2571" s="77"/>
      <c r="KTM2571" s="77"/>
      <c r="KTN2571" s="77"/>
      <c r="KTO2571" s="77"/>
      <c r="KTP2571" s="77"/>
      <c r="KTQ2571" s="77"/>
      <c r="KTR2571" s="77"/>
      <c r="KTS2571" s="77"/>
      <c r="KTT2571" s="77"/>
      <c r="KTU2571" s="77"/>
      <c r="KTV2571" s="77"/>
      <c r="KTW2571" s="77"/>
      <c r="KTX2571" s="77"/>
      <c r="KTY2571" s="77"/>
      <c r="KTZ2571" s="77"/>
      <c r="KUA2571" s="77"/>
      <c r="KUB2571" s="77"/>
      <c r="KUC2571" s="77"/>
      <c r="KUD2571" s="77"/>
      <c r="KUE2571" s="77"/>
      <c r="KUF2571" s="77"/>
      <c r="KUG2571" s="77"/>
      <c r="KUH2571" s="77"/>
      <c r="KUI2571" s="77"/>
      <c r="KUJ2571" s="77"/>
      <c r="KUK2571" s="77"/>
      <c r="KUL2571" s="77"/>
      <c r="KUM2571" s="77"/>
      <c r="KUN2571" s="77"/>
      <c r="KUO2571" s="77"/>
      <c r="KUP2571" s="77"/>
      <c r="KUQ2571" s="77"/>
      <c r="KUR2571" s="77"/>
      <c r="KUS2571" s="77"/>
      <c r="KUT2571" s="77"/>
      <c r="KUU2571" s="77"/>
      <c r="KUV2571" s="77"/>
      <c r="KUW2571" s="77"/>
      <c r="KUX2571" s="77"/>
      <c r="KUY2571" s="77"/>
      <c r="KUZ2571" s="77"/>
      <c r="KVA2571" s="77"/>
      <c r="KVB2571" s="77"/>
      <c r="KVC2571" s="77"/>
      <c r="KVD2571" s="77"/>
      <c r="KVE2571" s="77"/>
      <c r="KVF2571" s="77"/>
      <c r="KVG2571" s="77"/>
      <c r="KVH2571" s="77"/>
      <c r="KVI2571" s="77"/>
      <c r="KVJ2571" s="77"/>
      <c r="KVK2571" s="77"/>
      <c r="KVL2571" s="77"/>
      <c r="KVM2571" s="77"/>
      <c r="KVN2571" s="77"/>
      <c r="KVO2571" s="77"/>
      <c r="KVP2571" s="77"/>
      <c r="KVQ2571" s="77"/>
      <c r="KVR2571" s="77"/>
      <c r="KVS2571" s="77"/>
      <c r="KVT2571" s="77"/>
      <c r="KVU2571" s="77"/>
      <c r="KVV2571" s="77"/>
      <c r="KVW2571" s="77"/>
      <c r="KVX2571" s="77"/>
      <c r="KVY2571" s="77"/>
      <c r="KVZ2571" s="77"/>
      <c r="KWA2571" s="77"/>
      <c r="KWB2571" s="77"/>
      <c r="KWC2571" s="77"/>
      <c r="KWD2571" s="77"/>
      <c r="KWE2571" s="77"/>
      <c r="KWF2571" s="77"/>
      <c r="KWG2571" s="77"/>
      <c r="KWH2571" s="77"/>
      <c r="KWI2571" s="77"/>
      <c r="KWJ2571" s="77"/>
      <c r="KWK2571" s="77"/>
      <c r="KWL2571" s="77"/>
      <c r="KWM2571" s="77"/>
      <c r="KWN2571" s="77"/>
      <c r="KWO2571" s="77"/>
      <c r="KWP2571" s="77"/>
      <c r="KWQ2571" s="77"/>
      <c r="KWR2571" s="77"/>
      <c r="KWS2571" s="77"/>
      <c r="KWT2571" s="77"/>
      <c r="KWU2571" s="77"/>
      <c r="KWV2571" s="77"/>
      <c r="KWW2571" s="77"/>
      <c r="KWX2571" s="77"/>
      <c r="KWY2571" s="77"/>
      <c r="KWZ2571" s="77"/>
      <c r="KXA2571" s="77"/>
      <c r="KXB2571" s="77"/>
      <c r="KXC2571" s="77"/>
      <c r="KXD2571" s="77"/>
      <c r="KXE2571" s="77"/>
      <c r="KXF2571" s="77"/>
      <c r="KXG2571" s="77"/>
      <c r="KXH2571" s="77"/>
      <c r="KXI2571" s="77"/>
      <c r="KXJ2571" s="77"/>
      <c r="KXK2571" s="77"/>
      <c r="KXL2571" s="77"/>
      <c r="KXM2571" s="77"/>
      <c r="KXN2571" s="77"/>
      <c r="KXO2571" s="77"/>
      <c r="KXP2571" s="77"/>
      <c r="KXQ2571" s="77"/>
      <c r="KXR2571" s="77"/>
      <c r="KXS2571" s="77"/>
      <c r="KXT2571" s="77"/>
      <c r="KXU2571" s="77"/>
      <c r="KXV2571" s="77"/>
      <c r="KXW2571" s="77"/>
      <c r="KXX2571" s="77"/>
      <c r="KXY2571" s="77"/>
      <c r="KXZ2571" s="77"/>
      <c r="KYA2571" s="77"/>
      <c r="KYB2571" s="77"/>
      <c r="KYC2571" s="77"/>
      <c r="KYD2571" s="77"/>
      <c r="KYE2571" s="77"/>
      <c r="KYF2571" s="77"/>
      <c r="KYG2571" s="77"/>
      <c r="KYH2571" s="77"/>
      <c r="KYI2571" s="77"/>
      <c r="KYJ2571" s="77"/>
      <c r="KYK2571" s="77"/>
      <c r="KYL2571" s="77"/>
      <c r="KYM2571" s="77"/>
      <c r="KYN2571" s="77"/>
      <c r="KYO2571" s="77"/>
      <c r="KYP2571" s="77"/>
      <c r="KYQ2571" s="77"/>
      <c r="KYR2571" s="77"/>
      <c r="KYS2571" s="77"/>
      <c r="KYT2571" s="77"/>
      <c r="KYU2571" s="77"/>
      <c r="KYV2571" s="77"/>
      <c r="KYW2571" s="77"/>
      <c r="KYX2571" s="77"/>
      <c r="KYY2571" s="77"/>
      <c r="KYZ2571" s="77"/>
      <c r="KZA2571" s="77"/>
      <c r="KZB2571" s="77"/>
      <c r="KZC2571" s="77"/>
      <c r="KZD2571" s="77"/>
      <c r="KZE2571" s="77"/>
      <c r="KZF2571" s="77"/>
      <c r="KZG2571" s="77"/>
      <c r="KZH2571" s="77"/>
      <c r="KZI2571" s="77"/>
      <c r="KZJ2571" s="77"/>
      <c r="KZK2571" s="77"/>
      <c r="KZL2571" s="77"/>
      <c r="KZM2571" s="77"/>
      <c r="KZN2571" s="77"/>
      <c r="KZO2571" s="77"/>
      <c r="KZP2571" s="77"/>
      <c r="KZQ2571" s="77"/>
      <c r="KZR2571" s="77"/>
      <c r="KZS2571" s="77"/>
      <c r="KZT2571" s="77"/>
      <c r="KZU2571" s="77"/>
      <c r="KZV2571" s="77"/>
      <c r="KZW2571" s="77"/>
      <c r="KZX2571" s="77"/>
      <c r="KZY2571" s="77"/>
      <c r="KZZ2571" s="77"/>
      <c r="LAA2571" s="77"/>
      <c r="LAB2571" s="77"/>
      <c r="LAC2571" s="77"/>
      <c r="LAD2571" s="77"/>
      <c r="LAE2571" s="77"/>
      <c r="LAF2571" s="77"/>
      <c r="LAG2571" s="77"/>
      <c r="LAH2571" s="77"/>
      <c r="LAI2571" s="77"/>
      <c r="LAJ2571" s="77"/>
      <c r="LAK2571" s="77"/>
      <c r="LAL2571" s="77"/>
      <c r="LAM2571" s="77"/>
      <c r="LAN2571" s="77"/>
      <c r="LAO2571" s="77"/>
      <c r="LAP2571" s="77"/>
      <c r="LAQ2571" s="77"/>
      <c r="LAR2571" s="77"/>
      <c r="LAS2571" s="77"/>
      <c r="LAT2571" s="77"/>
      <c r="LAU2571" s="77"/>
      <c r="LAV2571" s="77"/>
      <c r="LAW2571" s="77"/>
      <c r="LAX2571" s="77"/>
      <c r="LAY2571" s="77"/>
      <c r="LAZ2571" s="77"/>
      <c r="LBA2571" s="77"/>
      <c r="LBB2571" s="77"/>
      <c r="LBC2571" s="77"/>
      <c r="LBD2571" s="77"/>
      <c r="LBE2571" s="77"/>
      <c r="LBF2571" s="77"/>
      <c r="LBG2571" s="77"/>
      <c r="LBH2571" s="77"/>
      <c r="LBI2571" s="77"/>
      <c r="LBJ2571" s="77"/>
      <c r="LBK2571" s="77"/>
      <c r="LBL2571" s="77"/>
      <c r="LBM2571" s="77"/>
      <c r="LBN2571" s="77"/>
      <c r="LBO2571" s="77"/>
      <c r="LBP2571" s="77"/>
      <c r="LBQ2571" s="77"/>
      <c r="LBR2571" s="77"/>
      <c r="LBS2571" s="77"/>
      <c r="LBT2571" s="77"/>
      <c r="LBU2571" s="77"/>
      <c r="LBV2571" s="77"/>
      <c r="LBW2571" s="77"/>
      <c r="LBX2571" s="77"/>
      <c r="LBY2571" s="77"/>
      <c r="LBZ2571" s="77"/>
      <c r="LCA2571" s="77"/>
      <c r="LCB2571" s="77"/>
      <c r="LCC2571" s="77"/>
      <c r="LCD2571" s="77"/>
      <c r="LCE2571" s="77"/>
      <c r="LCF2571" s="77"/>
      <c r="LCG2571" s="77"/>
      <c r="LCH2571" s="77"/>
      <c r="LCI2571" s="77"/>
      <c r="LCJ2571" s="77"/>
      <c r="LCK2571" s="77"/>
      <c r="LCL2571" s="77"/>
      <c r="LCM2571" s="77"/>
      <c r="LCN2571" s="77"/>
      <c r="LCO2571" s="77"/>
      <c r="LCP2571" s="77"/>
      <c r="LCQ2571" s="77"/>
      <c r="LCR2571" s="77"/>
      <c r="LCS2571" s="77"/>
      <c r="LCT2571" s="77"/>
      <c r="LCU2571" s="77"/>
      <c r="LCV2571" s="77"/>
      <c r="LCW2571" s="77"/>
      <c r="LCX2571" s="77"/>
      <c r="LCY2571" s="77"/>
      <c r="LCZ2571" s="77"/>
      <c r="LDA2571" s="77"/>
      <c r="LDB2571" s="77"/>
      <c r="LDC2571" s="77"/>
      <c r="LDD2571" s="77"/>
      <c r="LDE2571" s="77"/>
      <c r="LDF2571" s="77"/>
      <c r="LDG2571" s="77"/>
      <c r="LDH2571" s="77"/>
      <c r="LDI2571" s="77"/>
      <c r="LDJ2571" s="77"/>
      <c r="LDK2571" s="77"/>
      <c r="LDL2571" s="77"/>
      <c r="LDM2571" s="77"/>
      <c r="LDN2571" s="77"/>
      <c r="LDO2571" s="77"/>
      <c r="LDP2571" s="77"/>
      <c r="LDQ2571" s="77"/>
      <c r="LDR2571" s="77"/>
      <c r="LDS2571" s="77"/>
      <c r="LDT2571" s="77"/>
      <c r="LDU2571" s="77"/>
      <c r="LDV2571" s="77"/>
      <c r="LDW2571" s="77"/>
      <c r="LDX2571" s="77"/>
      <c r="LDY2571" s="77"/>
      <c r="LDZ2571" s="77"/>
      <c r="LEA2571" s="77"/>
      <c r="LEB2571" s="77"/>
      <c r="LEC2571" s="77"/>
      <c r="LED2571" s="77"/>
      <c r="LEE2571" s="77"/>
      <c r="LEF2571" s="77"/>
      <c r="LEG2571" s="77"/>
      <c r="LEH2571" s="77"/>
      <c r="LEI2571" s="77"/>
      <c r="LEJ2571" s="77"/>
      <c r="LEK2571" s="77"/>
      <c r="LEL2571" s="77"/>
      <c r="LEM2571" s="77"/>
      <c r="LEN2571" s="77"/>
      <c r="LEO2571" s="77"/>
      <c r="LEP2571" s="77"/>
      <c r="LEQ2571" s="77"/>
      <c r="LER2571" s="77"/>
      <c r="LES2571" s="77"/>
      <c r="LET2571" s="77"/>
      <c r="LEU2571" s="77"/>
      <c r="LEV2571" s="77"/>
      <c r="LEW2571" s="77"/>
      <c r="LEX2571" s="77"/>
      <c r="LEY2571" s="77"/>
      <c r="LEZ2571" s="77"/>
      <c r="LFA2571" s="77"/>
      <c r="LFB2571" s="77"/>
      <c r="LFC2571" s="77"/>
      <c r="LFD2571" s="77"/>
      <c r="LFE2571" s="77"/>
      <c r="LFF2571" s="77"/>
      <c r="LFG2571" s="77"/>
      <c r="LFH2571" s="77"/>
      <c r="LFI2571" s="77"/>
      <c r="LFJ2571" s="77"/>
      <c r="LFK2571" s="77"/>
      <c r="LFL2571" s="77"/>
      <c r="LFM2571" s="77"/>
      <c r="LFN2571" s="77"/>
      <c r="LFO2571" s="77"/>
      <c r="LFP2571" s="77"/>
      <c r="LFQ2571" s="77"/>
      <c r="LFR2571" s="77"/>
      <c r="LFS2571" s="77"/>
      <c r="LFT2571" s="77"/>
      <c r="LFU2571" s="77"/>
      <c r="LFV2571" s="77"/>
      <c r="LFW2571" s="77"/>
      <c r="LFX2571" s="77"/>
      <c r="LFY2571" s="77"/>
      <c r="LFZ2571" s="77"/>
      <c r="LGA2571" s="77"/>
      <c r="LGB2571" s="77"/>
      <c r="LGC2571" s="77"/>
      <c r="LGD2571" s="77"/>
      <c r="LGE2571" s="77"/>
      <c r="LGF2571" s="77"/>
      <c r="LGG2571" s="77"/>
      <c r="LGH2571" s="77"/>
      <c r="LGI2571" s="77"/>
      <c r="LGJ2571" s="77"/>
      <c r="LGK2571" s="77"/>
      <c r="LGL2571" s="77"/>
      <c r="LGM2571" s="77"/>
      <c r="LGN2571" s="77"/>
      <c r="LGO2571" s="77"/>
      <c r="LGP2571" s="77"/>
      <c r="LGQ2571" s="77"/>
      <c r="LGR2571" s="77"/>
      <c r="LGS2571" s="77"/>
      <c r="LGT2571" s="77"/>
      <c r="LGU2571" s="77"/>
      <c r="LGV2571" s="77"/>
      <c r="LGW2571" s="77"/>
      <c r="LGX2571" s="77"/>
      <c r="LGY2571" s="77"/>
      <c r="LGZ2571" s="77"/>
      <c r="LHA2571" s="77"/>
      <c r="LHB2571" s="77"/>
      <c r="LHC2571" s="77"/>
      <c r="LHD2571" s="77"/>
      <c r="LHE2571" s="77"/>
      <c r="LHF2571" s="77"/>
      <c r="LHG2571" s="77"/>
      <c r="LHH2571" s="77"/>
      <c r="LHI2571" s="77"/>
      <c r="LHJ2571" s="77"/>
      <c r="LHK2571" s="77"/>
      <c r="LHL2571" s="77"/>
      <c r="LHM2571" s="77"/>
      <c r="LHN2571" s="77"/>
      <c r="LHO2571" s="77"/>
      <c r="LHP2571" s="77"/>
      <c r="LHQ2571" s="77"/>
      <c r="LHR2571" s="77"/>
      <c r="LHS2571" s="77"/>
      <c r="LHT2571" s="77"/>
      <c r="LHU2571" s="77"/>
      <c r="LHV2571" s="77"/>
      <c r="LHW2571" s="77"/>
      <c r="LHX2571" s="77"/>
      <c r="LHY2571" s="77"/>
      <c r="LHZ2571" s="77"/>
      <c r="LIA2571" s="77"/>
      <c r="LIB2571" s="77"/>
      <c r="LIC2571" s="77"/>
      <c r="LID2571" s="77"/>
      <c r="LIE2571" s="77"/>
      <c r="LIF2571" s="77"/>
      <c r="LIG2571" s="77"/>
      <c r="LIH2571" s="77"/>
      <c r="LII2571" s="77"/>
      <c r="LIJ2571" s="77"/>
      <c r="LIK2571" s="77"/>
      <c r="LIL2571" s="77"/>
      <c r="LIM2571" s="77"/>
      <c r="LIN2571" s="77"/>
      <c r="LIO2571" s="77"/>
      <c r="LIP2571" s="77"/>
      <c r="LIQ2571" s="77"/>
      <c r="LIR2571" s="77"/>
      <c r="LIS2571" s="77"/>
      <c r="LIT2571" s="77"/>
      <c r="LIU2571" s="77"/>
      <c r="LIV2571" s="77"/>
      <c r="LIW2571" s="77"/>
      <c r="LIX2571" s="77"/>
      <c r="LIY2571" s="77"/>
      <c r="LIZ2571" s="77"/>
      <c r="LJA2571" s="77"/>
      <c r="LJB2571" s="77"/>
      <c r="LJC2571" s="77"/>
      <c r="LJD2571" s="77"/>
      <c r="LJE2571" s="77"/>
      <c r="LJF2571" s="77"/>
      <c r="LJG2571" s="77"/>
      <c r="LJH2571" s="77"/>
      <c r="LJI2571" s="77"/>
      <c r="LJJ2571" s="77"/>
      <c r="LJK2571" s="77"/>
      <c r="LJL2571" s="77"/>
      <c r="LJM2571" s="77"/>
      <c r="LJN2571" s="77"/>
      <c r="LJO2571" s="77"/>
      <c r="LJP2571" s="77"/>
      <c r="LJQ2571" s="77"/>
      <c r="LJR2571" s="77"/>
      <c r="LJS2571" s="77"/>
      <c r="LJT2571" s="77"/>
      <c r="LJU2571" s="77"/>
      <c r="LJV2571" s="77"/>
      <c r="LJW2571" s="77"/>
      <c r="LJX2571" s="77"/>
      <c r="LJY2571" s="77"/>
      <c r="LJZ2571" s="77"/>
      <c r="LKA2571" s="77"/>
      <c r="LKB2571" s="77"/>
      <c r="LKC2571" s="77"/>
      <c r="LKD2571" s="77"/>
      <c r="LKE2571" s="77"/>
      <c r="LKF2571" s="77"/>
      <c r="LKG2571" s="77"/>
      <c r="LKH2571" s="77"/>
      <c r="LKI2571" s="77"/>
      <c r="LKJ2571" s="77"/>
      <c r="LKK2571" s="77"/>
      <c r="LKL2571" s="77"/>
      <c r="LKM2571" s="77"/>
      <c r="LKN2571" s="77"/>
      <c r="LKO2571" s="77"/>
      <c r="LKP2571" s="77"/>
      <c r="LKQ2571" s="77"/>
      <c r="LKR2571" s="77"/>
      <c r="LKS2571" s="77"/>
      <c r="LKT2571" s="77"/>
      <c r="LKU2571" s="77"/>
      <c r="LKV2571" s="77"/>
      <c r="LKW2571" s="77"/>
      <c r="LKX2571" s="77"/>
      <c r="LKY2571" s="77"/>
      <c r="LKZ2571" s="77"/>
      <c r="LLA2571" s="77"/>
      <c r="LLB2571" s="77"/>
      <c r="LLC2571" s="77"/>
      <c r="LLD2571" s="77"/>
      <c r="LLE2571" s="77"/>
      <c r="LLF2571" s="77"/>
      <c r="LLG2571" s="77"/>
      <c r="LLH2571" s="77"/>
      <c r="LLI2571" s="77"/>
      <c r="LLJ2571" s="77"/>
      <c r="LLK2571" s="77"/>
      <c r="LLL2571" s="77"/>
      <c r="LLM2571" s="77"/>
      <c r="LLN2571" s="77"/>
      <c r="LLO2571" s="77"/>
      <c r="LLP2571" s="77"/>
      <c r="LLQ2571" s="77"/>
      <c r="LLR2571" s="77"/>
      <c r="LLS2571" s="77"/>
      <c r="LLT2571" s="77"/>
      <c r="LLU2571" s="77"/>
      <c r="LLV2571" s="77"/>
      <c r="LLW2571" s="77"/>
      <c r="LLX2571" s="77"/>
      <c r="LLY2571" s="77"/>
      <c r="LLZ2571" s="77"/>
      <c r="LMA2571" s="77"/>
      <c r="LMB2571" s="77"/>
      <c r="LMC2571" s="77"/>
      <c r="LMD2571" s="77"/>
      <c r="LME2571" s="77"/>
      <c r="LMF2571" s="77"/>
      <c r="LMG2571" s="77"/>
      <c r="LMH2571" s="77"/>
      <c r="LMI2571" s="77"/>
      <c r="LMJ2571" s="77"/>
      <c r="LMK2571" s="77"/>
      <c r="LML2571" s="77"/>
      <c r="LMM2571" s="77"/>
      <c r="LMN2571" s="77"/>
      <c r="LMO2571" s="77"/>
      <c r="LMP2571" s="77"/>
      <c r="LMQ2571" s="77"/>
      <c r="LMR2571" s="77"/>
      <c r="LMS2571" s="77"/>
      <c r="LMT2571" s="77"/>
      <c r="LMU2571" s="77"/>
      <c r="LMV2571" s="77"/>
      <c r="LMW2571" s="77"/>
      <c r="LMX2571" s="77"/>
      <c r="LMY2571" s="77"/>
      <c r="LMZ2571" s="77"/>
      <c r="LNA2571" s="77"/>
      <c r="LNB2571" s="77"/>
      <c r="LNC2571" s="77"/>
      <c r="LND2571" s="77"/>
      <c r="LNE2571" s="77"/>
      <c r="LNF2571" s="77"/>
      <c r="LNG2571" s="77"/>
      <c r="LNH2571" s="77"/>
      <c r="LNI2571" s="77"/>
      <c r="LNJ2571" s="77"/>
      <c r="LNK2571" s="77"/>
      <c r="LNL2571" s="77"/>
      <c r="LNM2571" s="77"/>
      <c r="LNN2571" s="77"/>
      <c r="LNO2571" s="77"/>
      <c r="LNP2571" s="77"/>
      <c r="LNQ2571" s="77"/>
      <c r="LNR2571" s="77"/>
      <c r="LNS2571" s="77"/>
      <c r="LNT2571" s="77"/>
      <c r="LNU2571" s="77"/>
      <c r="LNV2571" s="77"/>
      <c r="LNW2571" s="77"/>
      <c r="LNX2571" s="77"/>
      <c r="LNY2571" s="77"/>
      <c r="LNZ2571" s="77"/>
      <c r="LOA2571" s="77"/>
      <c r="LOB2571" s="77"/>
      <c r="LOC2571" s="77"/>
      <c r="LOD2571" s="77"/>
      <c r="LOE2571" s="77"/>
      <c r="LOF2571" s="77"/>
      <c r="LOG2571" s="77"/>
      <c r="LOH2571" s="77"/>
      <c r="LOI2571" s="77"/>
      <c r="LOJ2571" s="77"/>
      <c r="LOK2571" s="77"/>
      <c r="LOL2571" s="77"/>
      <c r="LOM2571" s="77"/>
      <c r="LON2571" s="77"/>
      <c r="LOO2571" s="77"/>
      <c r="LOP2571" s="77"/>
      <c r="LOQ2571" s="77"/>
      <c r="LOR2571" s="77"/>
      <c r="LOS2571" s="77"/>
      <c r="LOT2571" s="77"/>
      <c r="LOU2571" s="77"/>
      <c r="LOV2571" s="77"/>
      <c r="LOW2571" s="77"/>
      <c r="LOX2571" s="77"/>
      <c r="LOY2571" s="77"/>
      <c r="LOZ2571" s="77"/>
      <c r="LPA2571" s="77"/>
      <c r="LPB2571" s="77"/>
      <c r="LPC2571" s="77"/>
      <c r="LPD2571" s="77"/>
      <c r="LPE2571" s="77"/>
      <c r="LPF2571" s="77"/>
      <c r="LPG2571" s="77"/>
      <c r="LPH2571" s="77"/>
      <c r="LPI2571" s="77"/>
      <c r="LPJ2571" s="77"/>
      <c r="LPK2571" s="77"/>
      <c r="LPL2571" s="77"/>
      <c r="LPM2571" s="77"/>
      <c r="LPN2571" s="77"/>
      <c r="LPO2571" s="77"/>
      <c r="LPP2571" s="77"/>
      <c r="LPQ2571" s="77"/>
      <c r="LPR2571" s="77"/>
      <c r="LPS2571" s="77"/>
      <c r="LPT2571" s="77"/>
      <c r="LPU2571" s="77"/>
      <c r="LPV2571" s="77"/>
      <c r="LPW2571" s="77"/>
      <c r="LPX2571" s="77"/>
      <c r="LPY2571" s="77"/>
      <c r="LPZ2571" s="77"/>
      <c r="LQA2571" s="77"/>
      <c r="LQB2571" s="77"/>
      <c r="LQC2571" s="77"/>
      <c r="LQD2571" s="77"/>
      <c r="LQE2571" s="77"/>
      <c r="LQF2571" s="77"/>
      <c r="LQG2571" s="77"/>
      <c r="LQH2571" s="77"/>
      <c r="LQI2571" s="77"/>
      <c r="LQJ2571" s="77"/>
      <c r="LQK2571" s="77"/>
      <c r="LQL2571" s="77"/>
      <c r="LQM2571" s="77"/>
      <c r="LQN2571" s="77"/>
      <c r="LQO2571" s="77"/>
      <c r="LQP2571" s="77"/>
      <c r="LQQ2571" s="77"/>
      <c r="LQR2571" s="77"/>
      <c r="LQS2571" s="77"/>
      <c r="LQT2571" s="77"/>
      <c r="LQU2571" s="77"/>
      <c r="LQV2571" s="77"/>
      <c r="LQW2571" s="77"/>
      <c r="LQX2571" s="77"/>
      <c r="LQY2571" s="77"/>
      <c r="LQZ2571" s="77"/>
      <c r="LRA2571" s="77"/>
      <c r="LRB2571" s="77"/>
      <c r="LRC2571" s="77"/>
      <c r="LRD2571" s="77"/>
      <c r="LRE2571" s="77"/>
      <c r="LRF2571" s="77"/>
      <c r="LRG2571" s="77"/>
      <c r="LRH2571" s="77"/>
      <c r="LRI2571" s="77"/>
      <c r="LRJ2571" s="77"/>
      <c r="LRK2571" s="77"/>
      <c r="LRL2571" s="77"/>
      <c r="LRM2571" s="77"/>
      <c r="LRN2571" s="77"/>
      <c r="LRO2571" s="77"/>
      <c r="LRP2571" s="77"/>
      <c r="LRQ2571" s="77"/>
      <c r="LRR2571" s="77"/>
      <c r="LRS2571" s="77"/>
      <c r="LRT2571" s="77"/>
      <c r="LRU2571" s="77"/>
      <c r="LRV2571" s="77"/>
      <c r="LRW2571" s="77"/>
      <c r="LRX2571" s="77"/>
      <c r="LRY2571" s="77"/>
      <c r="LRZ2571" s="77"/>
      <c r="LSA2571" s="77"/>
      <c r="LSB2571" s="77"/>
      <c r="LSC2571" s="77"/>
      <c r="LSD2571" s="77"/>
      <c r="LSE2571" s="77"/>
      <c r="LSF2571" s="77"/>
      <c r="LSG2571" s="77"/>
      <c r="LSH2571" s="77"/>
      <c r="LSI2571" s="77"/>
      <c r="LSJ2571" s="77"/>
      <c r="LSK2571" s="77"/>
      <c r="LSL2571" s="77"/>
      <c r="LSM2571" s="77"/>
      <c r="LSN2571" s="77"/>
      <c r="LSO2571" s="77"/>
      <c r="LSP2571" s="77"/>
      <c r="LSQ2571" s="77"/>
      <c r="LSR2571" s="77"/>
      <c r="LSS2571" s="77"/>
      <c r="LST2571" s="77"/>
      <c r="LSU2571" s="77"/>
      <c r="LSV2571" s="77"/>
      <c r="LSW2571" s="77"/>
      <c r="LSX2571" s="77"/>
      <c r="LSY2571" s="77"/>
      <c r="LSZ2571" s="77"/>
      <c r="LTA2571" s="77"/>
      <c r="LTB2571" s="77"/>
      <c r="LTC2571" s="77"/>
      <c r="LTD2571" s="77"/>
      <c r="LTE2571" s="77"/>
      <c r="LTF2571" s="77"/>
      <c r="LTG2571" s="77"/>
      <c r="LTH2571" s="77"/>
      <c r="LTI2571" s="77"/>
      <c r="LTJ2571" s="77"/>
      <c r="LTK2571" s="77"/>
      <c r="LTL2571" s="77"/>
      <c r="LTM2571" s="77"/>
      <c r="LTN2571" s="77"/>
      <c r="LTO2571" s="77"/>
      <c r="LTP2571" s="77"/>
      <c r="LTQ2571" s="77"/>
      <c r="LTR2571" s="77"/>
      <c r="LTS2571" s="77"/>
      <c r="LTT2571" s="77"/>
      <c r="LTU2571" s="77"/>
      <c r="LTV2571" s="77"/>
      <c r="LTW2571" s="77"/>
      <c r="LTX2571" s="77"/>
      <c r="LTY2571" s="77"/>
      <c r="LTZ2571" s="77"/>
      <c r="LUA2571" s="77"/>
      <c r="LUB2571" s="77"/>
      <c r="LUC2571" s="77"/>
      <c r="LUD2571" s="77"/>
      <c r="LUE2571" s="77"/>
      <c r="LUF2571" s="77"/>
      <c r="LUG2571" s="77"/>
      <c r="LUH2571" s="77"/>
      <c r="LUI2571" s="77"/>
      <c r="LUJ2571" s="77"/>
      <c r="LUK2571" s="77"/>
      <c r="LUL2571" s="77"/>
      <c r="LUM2571" s="77"/>
      <c r="LUN2571" s="77"/>
      <c r="LUO2571" s="77"/>
      <c r="LUP2571" s="77"/>
      <c r="LUQ2571" s="77"/>
      <c r="LUR2571" s="77"/>
      <c r="LUS2571" s="77"/>
      <c r="LUT2571" s="77"/>
      <c r="LUU2571" s="77"/>
      <c r="LUV2571" s="77"/>
      <c r="LUW2571" s="77"/>
      <c r="LUX2571" s="77"/>
      <c r="LUY2571" s="77"/>
      <c r="LUZ2571" s="77"/>
      <c r="LVA2571" s="77"/>
      <c r="LVB2571" s="77"/>
      <c r="LVC2571" s="77"/>
      <c r="LVD2571" s="77"/>
      <c r="LVE2571" s="77"/>
      <c r="LVF2571" s="77"/>
      <c r="LVG2571" s="77"/>
      <c r="LVH2571" s="77"/>
      <c r="LVI2571" s="77"/>
      <c r="LVJ2571" s="77"/>
      <c r="LVK2571" s="77"/>
      <c r="LVL2571" s="77"/>
      <c r="LVM2571" s="77"/>
      <c r="LVN2571" s="77"/>
      <c r="LVO2571" s="77"/>
      <c r="LVP2571" s="77"/>
      <c r="LVQ2571" s="77"/>
      <c r="LVR2571" s="77"/>
      <c r="LVS2571" s="77"/>
      <c r="LVT2571" s="77"/>
      <c r="LVU2571" s="77"/>
      <c r="LVV2571" s="77"/>
      <c r="LVW2571" s="77"/>
      <c r="LVX2571" s="77"/>
      <c r="LVY2571" s="77"/>
      <c r="LVZ2571" s="77"/>
      <c r="LWA2571" s="77"/>
      <c r="LWB2571" s="77"/>
      <c r="LWC2571" s="77"/>
      <c r="LWD2571" s="77"/>
      <c r="LWE2571" s="77"/>
      <c r="LWF2571" s="77"/>
      <c r="LWG2571" s="77"/>
      <c r="LWH2571" s="77"/>
      <c r="LWI2571" s="77"/>
      <c r="LWJ2571" s="77"/>
      <c r="LWK2571" s="77"/>
      <c r="LWL2571" s="77"/>
      <c r="LWM2571" s="77"/>
      <c r="LWN2571" s="77"/>
      <c r="LWO2571" s="77"/>
      <c r="LWP2571" s="77"/>
      <c r="LWQ2571" s="77"/>
      <c r="LWR2571" s="77"/>
      <c r="LWS2571" s="77"/>
      <c r="LWT2571" s="77"/>
      <c r="LWU2571" s="77"/>
      <c r="LWV2571" s="77"/>
      <c r="LWW2571" s="77"/>
      <c r="LWX2571" s="77"/>
      <c r="LWY2571" s="77"/>
      <c r="LWZ2571" s="77"/>
      <c r="LXA2571" s="77"/>
      <c r="LXB2571" s="77"/>
      <c r="LXC2571" s="77"/>
      <c r="LXD2571" s="77"/>
      <c r="LXE2571" s="77"/>
      <c r="LXF2571" s="77"/>
      <c r="LXG2571" s="77"/>
      <c r="LXH2571" s="77"/>
      <c r="LXI2571" s="77"/>
      <c r="LXJ2571" s="77"/>
      <c r="LXK2571" s="77"/>
      <c r="LXL2571" s="77"/>
      <c r="LXM2571" s="77"/>
      <c r="LXN2571" s="77"/>
      <c r="LXO2571" s="77"/>
      <c r="LXP2571" s="77"/>
      <c r="LXQ2571" s="77"/>
      <c r="LXR2571" s="77"/>
      <c r="LXS2571" s="77"/>
      <c r="LXT2571" s="77"/>
      <c r="LXU2571" s="77"/>
      <c r="LXV2571" s="77"/>
      <c r="LXW2571" s="77"/>
      <c r="LXX2571" s="77"/>
      <c r="LXY2571" s="77"/>
      <c r="LXZ2571" s="77"/>
      <c r="LYA2571" s="77"/>
      <c r="LYB2571" s="77"/>
      <c r="LYC2571" s="77"/>
      <c r="LYD2571" s="77"/>
      <c r="LYE2571" s="77"/>
      <c r="LYF2571" s="77"/>
      <c r="LYG2571" s="77"/>
      <c r="LYH2571" s="77"/>
      <c r="LYI2571" s="77"/>
      <c r="LYJ2571" s="77"/>
      <c r="LYK2571" s="77"/>
      <c r="LYL2571" s="77"/>
      <c r="LYM2571" s="77"/>
      <c r="LYN2571" s="77"/>
      <c r="LYO2571" s="77"/>
      <c r="LYP2571" s="77"/>
      <c r="LYQ2571" s="77"/>
      <c r="LYR2571" s="77"/>
      <c r="LYS2571" s="77"/>
      <c r="LYT2571" s="77"/>
      <c r="LYU2571" s="77"/>
      <c r="LYV2571" s="77"/>
      <c r="LYW2571" s="77"/>
      <c r="LYX2571" s="77"/>
      <c r="LYY2571" s="77"/>
      <c r="LYZ2571" s="77"/>
      <c r="LZA2571" s="77"/>
      <c r="LZB2571" s="77"/>
      <c r="LZC2571" s="77"/>
      <c r="LZD2571" s="77"/>
      <c r="LZE2571" s="77"/>
      <c r="LZF2571" s="77"/>
      <c r="LZG2571" s="77"/>
      <c r="LZH2571" s="77"/>
      <c r="LZI2571" s="77"/>
      <c r="LZJ2571" s="77"/>
      <c r="LZK2571" s="77"/>
      <c r="LZL2571" s="77"/>
      <c r="LZM2571" s="77"/>
      <c r="LZN2571" s="77"/>
      <c r="LZO2571" s="77"/>
      <c r="LZP2571" s="77"/>
      <c r="LZQ2571" s="77"/>
      <c r="LZR2571" s="77"/>
      <c r="LZS2571" s="77"/>
      <c r="LZT2571" s="77"/>
      <c r="LZU2571" s="77"/>
      <c r="LZV2571" s="77"/>
      <c r="LZW2571" s="77"/>
      <c r="LZX2571" s="77"/>
      <c r="LZY2571" s="77"/>
      <c r="LZZ2571" s="77"/>
      <c r="MAA2571" s="77"/>
      <c r="MAB2571" s="77"/>
      <c r="MAC2571" s="77"/>
      <c r="MAD2571" s="77"/>
      <c r="MAE2571" s="77"/>
      <c r="MAF2571" s="77"/>
      <c r="MAG2571" s="77"/>
      <c r="MAH2571" s="77"/>
      <c r="MAI2571" s="77"/>
      <c r="MAJ2571" s="77"/>
      <c r="MAK2571" s="77"/>
      <c r="MAL2571" s="77"/>
      <c r="MAM2571" s="77"/>
      <c r="MAN2571" s="77"/>
      <c r="MAO2571" s="77"/>
      <c r="MAP2571" s="77"/>
      <c r="MAQ2571" s="77"/>
      <c r="MAR2571" s="77"/>
      <c r="MAS2571" s="77"/>
      <c r="MAT2571" s="77"/>
      <c r="MAU2571" s="77"/>
      <c r="MAV2571" s="77"/>
      <c r="MAW2571" s="77"/>
      <c r="MAX2571" s="77"/>
      <c r="MAY2571" s="77"/>
      <c r="MAZ2571" s="77"/>
      <c r="MBA2571" s="77"/>
      <c r="MBB2571" s="77"/>
      <c r="MBC2571" s="77"/>
      <c r="MBD2571" s="77"/>
      <c r="MBE2571" s="77"/>
      <c r="MBF2571" s="77"/>
      <c r="MBG2571" s="77"/>
      <c r="MBH2571" s="77"/>
      <c r="MBI2571" s="77"/>
      <c r="MBJ2571" s="77"/>
      <c r="MBK2571" s="77"/>
      <c r="MBL2571" s="77"/>
      <c r="MBM2571" s="77"/>
      <c r="MBN2571" s="77"/>
      <c r="MBO2571" s="77"/>
      <c r="MBP2571" s="77"/>
      <c r="MBQ2571" s="77"/>
      <c r="MBR2571" s="77"/>
      <c r="MBS2571" s="77"/>
      <c r="MBT2571" s="77"/>
      <c r="MBU2571" s="77"/>
      <c r="MBV2571" s="77"/>
      <c r="MBW2571" s="77"/>
      <c r="MBX2571" s="77"/>
      <c r="MBY2571" s="77"/>
      <c r="MBZ2571" s="77"/>
      <c r="MCA2571" s="77"/>
      <c r="MCB2571" s="77"/>
      <c r="MCC2571" s="77"/>
      <c r="MCD2571" s="77"/>
      <c r="MCE2571" s="77"/>
      <c r="MCF2571" s="77"/>
      <c r="MCG2571" s="77"/>
      <c r="MCH2571" s="77"/>
      <c r="MCI2571" s="77"/>
      <c r="MCJ2571" s="77"/>
      <c r="MCK2571" s="77"/>
      <c r="MCL2571" s="77"/>
      <c r="MCM2571" s="77"/>
      <c r="MCN2571" s="77"/>
      <c r="MCO2571" s="77"/>
      <c r="MCP2571" s="77"/>
      <c r="MCQ2571" s="77"/>
      <c r="MCR2571" s="77"/>
      <c r="MCS2571" s="77"/>
      <c r="MCT2571" s="77"/>
      <c r="MCU2571" s="77"/>
      <c r="MCV2571" s="77"/>
      <c r="MCW2571" s="77"/>
      <c r="MCX2571" s="77"/>
      <c r="MCY2571" s="77"/>
      <c r="MCZ2571" s="77"/>
      <c r="MDA2571" s="77"/>
      <c r="MDB2571" s="77"/>
      <c r="MDC2571" s="77"/>
      <c r="MDD2571" s="77"/>
      <c r="MDE2571" s="77"/>
      <c r="MDF2571" s="77"/>
      <c r="MDG2571" s="77"/>
      <c r="MDH2571" s="77"/>
      <c r="MDI2571" s="77"/>
      <c r="MDJ2571" s="77"/>
      <c r="MDK2571" s="77"/>
      <c r="MDL2571" s="77"/>
      <c r="MDM2571" s="77"/>
      <c r="MDN2571" s="77"/>
      <c r="MDO2571" s="77"/>
      <c r="MDP2571" s="77"/>
      <c r="MDQ2571" s="77"/>
      <c r="MDR2571" s="77"/>
      <c r="MDS2571" s="77"/>
      <c r="MDT2571" s="77"/>
      <c r="MDU2571" s="77"/>
      <c r="MDV2571" s="77"/>
      <c r="MDW2571" s="77"/>
      <c r="MDX2571" s="77"/>
      <c r="MDY2571" s="77"/>
      <c r="MDZ2571" s="77"/>
      <c r="MEA2571" s="77"/>
      <c r="MEB2571" s="77"/>
      <c r="MEC2571" s="77"/>
      <c r="MED2571" s="77"/>
      <c r="MEE2571" s="77"/>
      <c r="MEF2571" s="77"/>
      <c r="MEG2571" s="77"/>
      <c r="MEH2571" s="77"/>
      <c r="MEI2571" s="77"/>
      <c r="MEJ2571" s="77"/>
      <c r="MEK2571" s="77"/>
      <c r="MEL2571" s="77"/>
      <c r="MEM2571" s="77"/>
      <c r="MEN2571" s="77"/>
      <c r="MEO2571" s="77"/>
      <c r="MEP2571" s="77"/>
      <c r="MEQ2571" s="77"/>
      <c r="MER2571" s="77"/>
      <c r="MES2571" s="77"/>
      <c r="MET2571" s="77"/>
      <c r="MEU2571" s="77"/>
      <c r="MEV2571" s="77"/>
      <c r="MEW2571" s="77"/>
      <c r="MEX2571" s="77"/>
      <c r="MEY2571" s="77"/>
      <c r="MEZ2571" s="77"/>
      <c r="MFA2571" s="77"/>
      <c r="MFB2571" s="77"/>
      <c r="MFC2571" s="77"/>
      <c r="MFD2571" s="77"/>
      <c r="MFE2571" s="77"/>
      <c r="MFF2571" s="77"/>
      <c r="MFG2571" s="77"/>
      <c r="MFH2571" s="77"/>
      <c r="MFI2571" s="77"/>
      <c r="MFJ2571" s="77"/>
      <c r="MFK2571" s="77"/>
      <c r="MFL2571" s="77"/>
      <c r="MFM2571" s="77"/>
      <c r="MFN2571" s="77"/>
      <c r="MFO2571" s="77"/>
      <c r="MFP2571" s="77"/>
      <c r="MFQ2571" s="77"/>
      <c r="MFR2571" s="77"/>
      <c r="MFS2571" s="77"/>
      <c r="MFT2571" s="77"/>
      <c r="MFU2571" s="77"/>
      <c r="MFV2571" s="77"/>
      <c r="MFW2571" s="77"/>
      <c r="MFX2571" s="77"/>
      <c r="MFY2571" s="77"/>
      <c r="MFZ2571" s="77"/>
      <c r="MGA2571" s="77"/>
      <c r="MGB2571" s="77"/>
      <c r="MGC2571" s="77"/>
      <c r="MGD2571" s="77"/>
      <c r="MGE2571" s="77"/>
      <c r="MGF2571" s="77"/>
      <c r="MGG2571" s="77"/>
      <c r="MGH2571" s="77"/>
      <c r="MGI2571" s="77"/>
      <c r="MGJ2571" s="77"/>
      <c r="MGK2571" s="77"/>
      <c r="MGL2571" s="77"/>
      <c r="MGM2571" s="77"/>
      <c r="MGN2571" s="77"/>
      <c r="MGO2571" s="77"/>
      <c r="MGP2571" s="77"/>
      <c r="MGQ2571" s="77"/>
      <c r="MGR2571" s="77"/>
      <c r="MGS2571" s="77"/>
      <c r="MGT2571" s="77"/>
      <c r="MGU2571" s="77"/>
      <c r="MGV2571" s="77"/>
      <c r="MGW2571" s="77"/>
      <c r="MGX2571" s="77"/>
      <c r="MGY2571" s="77"/>
      <c r="MGZ2571" s="77"/>
      <c r="MHA2571" s="77"/>
      <c r="MHB2571" s="77"/>
      <c r="MHC2571" s="77"/>
      <c r="MHD2571" s="77"/>
      <c r="MHE2571" s="77"/>
      <c r="MHF2571" s="77"/>
      <c r="MHG2571" s="77"/>
      <c r="MHH2571" s="77"/>
      <c r="MHI2571" s="77"/>
      <c r="MHJ2571" s="77"/>
      <c r="MHK2571" s="77"/>
      <c r="MHL2571" s="77"/>
      <c r="MHM2571" s="77"/>
      <c r="MHN2571" s="77"/>
      <c r="MHO2571" s="77"/>
      <c r="MHP2571" s="77"/>
      <c r="MHQ2571" s="77"/>
      <c r="MHR2571" s="77"/>
      <c r="MHS2571" s="77"/>
      <c r="MHT2571" s="77"/>
      <c r="MHU2571" s="77"/>
      <c r="MHV2571" s="77"/>
      <c r="MHW2571" s="77"/>
      <c r="MHX2571" s="77"/>
      <c r="MHY2571" s="77"/>
      <c r="MHZ2571" s="77"/>
      <c r="MIA2571" s="77"/>
      <c r="MIB2571" s="77"/>
      <c r="MIC2571" s="77"/>
      <c r="MID2571" s="77"/>
      <c r="MIE2571" s="77"/>
      <c r="MIF2571" s="77"/>
      <c r="MIG2571" s="77"/>
      <c r="MIH2571" s="77"/>
      <c r="MII2571" s="77"/>
      <c r="MIJ2571" s="77"/>
      <c r="MIK2571" s="77"/>
      <c r="MIL2571" s="77"/>
      <c r="MIM2571" s="77"/>
      <c r="MIN2571" s="77"/>
      <c r="MIO2571" s="77"/>
      <c r="MIP2571" s="77"/>
      <c r="MIQ2571" s="77"/>
      <c r="MIR2571" s="77"/>
      <c r="MIS2571" s="77"/>
      <c r="MIT2571" s="77"/>
      <c r="MIU2571" s="77"/>
      <c r="MIV2571" s="77"/>
      <c r="MIW2571" s="77"/>
      <c r="MIX2571" s="77"/>
      <c r="MIY2571" s="77"/>
      <c r="MIZ2571" s="77"/>
      <c r="MJA2571" s="77"/>
      <c r="MJB2571" s="77"/>
      <c r="MJC2571" s="77"/>
      <c r="MJD2571" s="77"/>
      <c r="MJE2571" s="77"/>
      <c r="MJF2571" s="77"/>
      <c r="MJG2571" s="77"/>
      <c r="MJH2571" s="77"/>
      <c r="MJI2571" s="77"/>
      <c r="MJJ2571" s="77"/>
      <c r="MJK2571" s="77"/>
      <c r="MJL2571" s="77"/>
      <c r="MJM2571" s="77"/>
      <c r="MJN2571" s="77"/>
      <c r="MJO2571" s="77"/>
      <c r="MJP2571" s="77"/>
      <c r="MJQ2571" s="77"/>
      <c r="MJR2571" s="77"/>
      <c r="MJS2571" s="77"/>
      <c r="MJT2571" s="77"/>
      <c r="MJU2571" s="77"/>
      <c r="MJV2571" s="77"/>
      <c r="MJW2571" s="77"/>
      <c r="MJX2571" s="77"/>
      <c r="MJY2571" s="77"/>
      <c r="MJZ2571" s="77"/>
      <c r="MKA2571" s="77"/>
      <c r="MKB2571" s="77"/>
      <c r="MKC2571" s="77"/>
      <c r="MKD2571" s="77"/>
      <c r="MKE2571" s="77"/>
      <c r="MKF2571" s="77"/>
      <c r="MKG2571" s="77"/>
      <c r="MKH2571" s="77"/>
      <c r="MKI2571" s="77"/>
      <c r="MKJ2571" s="77"/>
      <c r="MKK2571" s="77"/>
      <c r="MKL2571" s="77"/>
      <c r="MKM2571" s="77"/>
      <c r="MKN2571" s="77"/>
      <c r="MKO2571" s="77"/>
      <c r="MKP2571" s="77"/>
      <c r="MKQ2571" s="77"/>
      <c r="MKR2571" s="77"/>
      <c r="MKS2571" s="77"/>
      <c r="MKT2571" s="77"/>
      <c r="MKU2571" s="77"/>
      <c r="MKV2571" s="77"/>
      <c r="MKW2571" s="77"/>
      <c r="MKX2571" s="77"/>
      <c r="MKY2571" s="77"/>
      <c r="MKZ2571" s="77"/>
      <c r="MLA2571" s="77"/>
      <c r="MLB2571" s="77"/>
      <c r="MLC2571" s="77"/>
      <c r="MLD2571" s="77"/>
      <c r="MLE2571" s="77"/>
      <c r="MLF2571" s="77"/>
      <c r="MLG2571" s="77"/>
      <c r="MLH2571" s="77"/>
      <c r="MLI2571" s="77"/>
      <c r="MLJ2571" s="77"/>
      <c r="MLK2571" s="77"/>
      <c r="MLL2571" s="77"/>
      <c r="MLM2571" s="77"/>
      <c r="MLN2571" s="77"/>
      <c r="MLO2571" s="77"/>
      <c r="MLP2571" s="77"/>
      <c r="MLQ2571" s="77"/>
      <c r="MLR2571" s="77"/>
      <c r="MLS2571" s="77"/>
      <c r="MLT2571" s="77"/>
      <c r="MLU2571" s="77"/>
      <c r="MLV2571" s="77"/>
      <c r="MLW2571" s="77"/>
      <c r="MLX2571" s="77"/>
      <c r="MLY2571" s="77"/>
      <c r="MLZ2571" s="77"/>
      <c r="MMA2571" s="77"/>
      <c r="MMB2571" s="77"/>
      <c r="MMC2571" s="77"/>
      <c r="MMD2571" s="77"/>
      <c r="MME2571" s="77"/>
      <c r="MMF2571" s="77"/>
      <c r="MMG2571" s="77"/>
      <c r="MMH2571" s="77"/>
      <c r="MMI2571" s="77"/>
      <c r="MMJ2571" s="77"/>
      <c r="MMK2571" s="77"/>
      <c r="MML2571" s="77"/>
      <c r="MMM2571" s="77"/>
      <c r="MMN2571" s="77"/>
      <c r="MMO2571" s="77"/>
      <c r="MMP2571" s="77"/>
      <c r="MMQ2571" s="77"/>
      <c r="MMR2571" s="77"/>
      <c r="MMS2571" s="77"/>
      <c r="MMT2571" s="77"/>
      <c r="MMU2571" s="77"/>
      <c r="MMV2571" s="77"/>
      <c r="MMW2571" s="77"/>
      <c r="MMX2571" s="77"/>
      <c r="MMY2571" s="77"/>
      <c r="MMZ2571" s="77"/>
      <c r="MNA2571" s="77"/>
      <c r="MNB2571" s="77"/>
      <c r="MNC2571" s="77"/>
      <c r="MND2571" s="77"/>
      <c r="MNE2571" s="77"/>
      <c r="MNF2571" s="77"/>
      <c r="MNG2571" s="77"/>
      <c r="MNH2571" s="77"/>
      <c r="MNI2571" s="77"/>
      <c r="MNJ2571" s="77"/>
      <c r="MNK2571" s="77"/>
      <c r="MNL2571" s="77"/>
      <c r="MNM2571" s="77"/>
      <c r="MNN2571" s="77"/>
      <c r="MNO2571" s="77"/>
      <c r="MNP2571" s="77"/>
      <c r="MNQ2571" s="77"/>
      <c r="MNR2571" s="77"/>
      <c r="MNS2571" s="77"/>
      <c r="MNT2571" s="77"/>
      <c r="MNU2571" s="77"/>
      <c r="MNV2571" s="77"/>
      <c r="MNW2571" s="77"/>
      <c r="MNX2571" s="77"/>
      <c r="MNY2571" s="77"/>
      <c r="MNZ2571" s="77"/>
      <c r="MOA2571" s="77"/>
      <c r="MOB2571" s="77"/>
      <c r="MOC2571" s="77"/>
      <c r="MOD2571" s="77"/>
      <c r="MOE2571" s="77"/>
      <c r="MOF2571" s="77"/>
      <c r="MOG2571" s="77"/>
      <c r="MOH2571" s="77"/>
      <c r="MOI2571" s="77"/>
      <c r="MOJ2571" s="77"/>
      <c r="MOK2571" s="77"/>
      <c r="MOL2571" s="77"/>
      <c r="MOM2571" s="77"/>
      <c r="MON2571" s="77"/>
      <c r="MOO2571" s="77"/>
      <c r="MOP2571" s="77"/>
      <c r="MOQ2571" s="77"/>
      <c r="MOR2571" s="77"/>
      <c r="MOS2571" s="77"/>
      <c r="MOT2571" s="77"/>
      <c r="MOU2571" s="77"/>
      <c r="MOV2571" s="77"/>
      <c r="MOW2571" s="77"/>
      <c r="MOX2571" s="77"/>
      <c r="MOY2571" s="77"/>
      <c r="MOZ2571" s="77"/>
      <c r="MPA2571" s="77"/>
      <c r="MPB2571" s="77"/>
      <c r="MPC2571" s="77"/>
      <c r="MPD2571" s="77"/>
      <c r="MPE2571" s="77"/>
      <c r="MPF2571" s="77"/>
      <c r="MPG2571" s="77"/>
      <c r="MPH2571" s="77"/>
      <c r="MPI2571" s="77"/>
      <c r="MPJ2571" s="77"/>
      <c r="MPK2571" s="77"/>
      <c r="MPL2571" s="77"/>
      <c r="MPM2571" s="77"/>
      <c r="MPN2571" s="77"/>
      <c r="MPO2571" s="77"/>
      <c r="MPP2571" s="77"/>
      <c r="MPQ2571" s="77"/>
      <c r="MPR2571" s="77"/>
      <c r="MPS2571" s="77"/>
      <c r="MPT2571" s="77"/>
      <c r="MPU2571" s="77"/>
      <c r="MPV2571" s="77"/>
      <c r="MPW2571" s="77"/>
      <c r="MPX2571" s="77"/>
      <c r="MPY2571" s="77"/>
      <c r="MPZ2571" s="77"/>
      <c r="MQA2571" s="77"/>
      <c r="MQB2571" s="77"/>
      <c r="MQC2571" s="77"/>
      <c r="MQD2571" s="77"/>
      <c r="MQE2571" s="77"/>
      <c r="MQF2571" s="77"/>
      <c r="MQG2571" s="77"/>
      <c r="MQH2571" s="77"/>
      <c r="MQI2571" s="77"/>
      <c r="MQJ2571" s="77"/>
      <c r="MQK2571" s="77"/>
      <c r="MQL2571" s="77"/>
      <c r="MQM2571" s="77"/>
      <c r="MQN2571" s="77"/>
      <c r="MQO2571" s="77"/>
      <c r="MQP2571" s="77"/>
      <c r="MQQ2571" s="77"/>
      <c r="MQR2571" s="77"/>
      <c r="MQS2571" s="77"/>
      <c r="MQT2571" s="77"/>
      <c r="MQU2571" s="77"/>
      <c r="MQV2571" s="77"/>
      <c r="MQW2571" s="77"/>
      <c r="MQX2571" s="77"/>
      <c r="MQY2571" s="77"/>
      <c r="MQZ2571" s="77"/>
      <c r="MRA2571" s="77"/>
      <c r="MRB2571" s="77"/>
      <c r="MRC2571" s="77"/>
      <c r="MRD2571" s="77"/>
      <c r="MRE2571" s="77"/>
      <c r="MRF2571" s="77"/>
      <c r="MRG2571" s="77"/>
      <c r="MRH2571" s="77"/>
      <c r="MRI2571" s="77"/>
      <c r="MRJ2571" s="77"/>
      <c r="MRK2571" s="77"/>
      <c r="MRL2571" s="77"/>
      <c r="MRM2571" s="77"/>
      <c r="MRN2571" s="77"/>
      <c r="MRO2571" s="77"/>
      <c r="MRP2571" s="77"/>
      <c r="MRQ2571" s="77"/>
      <c r="MRR2571" s="77"/>
      <c r="MRS2571" s="77"/>
      <c r="MRT2571" s="77"/>
      <c r="MRU2571" s="77"/>
      <c r="MRV2571" s="77"/>
      <c r="MRW2571" s="77"/>
      <c r="MRX2571" s="77"/>
      <c r="MRY2571" s="77"/>
      <c r="MRZ2571" s="77"/>
      <c r="MSA2571" s="77"/>
      <c r="MSB2571" s="77"/>
      <c r="MSC2571" s="77"/>
      <c r="MSD2571" s="77"/>
      <c r="MSE2571" s="77"/>
      <c r="MSF2571" s="77"/>
      <c r="MSG2571" s="77"/>
      <c r="MSH2571" s="77"/>
      <c r="MSI2571" s="77"/>
      <c r="MSJ2571" s="77"/>
      <c r="MSK2571" s="77"/>
      <c r="MSL2571" s="77"/>
      <c r="MSM2571" s="77"/>
      <c r="MSN2571" s="77"/>
      <c r="MSO2571" s="77"/>
      <c r="MSP2571" s="77"/>
      <c r="MSQ2571" s="77"/>
      <c r="MSR2571" s="77"/>
      <c r="MSS2571" s="77"/>
      <c r="MST2571" s="77"/>
      <c r="MSU2571" s="77"/>
      <c r="MSV2571" s="77"/>
      <c r="MSW2571" s="77"/>
      <c r="MSX2571" s="77"/>
      <c r="MSY2571" s="77"/>
      <c r="MSZ2571" s="77"/>
      <c r="MTA2571" s="77"/>
      <c r="MTB2571" s="77"/>
      <c r="MTC2571" s="77"/>
      <c r="MTD2571" s="77"/>
      <c r="MTE2571" s="77"/>
      <c r="MTF2571" s="77"/>
      <c r="MTG2571" s="77"/>
      <c r="MTH2571" s="77"/>
      <c r="MTI2571" s="77"/>
      <c r="MTJ2571" s="77"/>
      <c r="MTK2571" s="77"/>
      <c r="MTL2571" s="77"/>
      <c r="MTM2571" s="77"/>
      <c r="MTN2571" s="77"/>
      <c r="MTO2571" s="77"/>
      <c r="MTP2571" s="77"/>
      <c r="MTQ2571" s="77"/>
      <c r="MTR2571" s="77"/>
      <c r="MTS2571" s="77"/>
      <c r="MTT2571" s="77"/>
      <c r="MTU2571" s="77"/>
      <c r="MTV2571" s="77"/>
      <c r="MTW2571" s="77"/>
      <c r="MTX2571" s="77"/>
      <c r="MTY2571" s="77"/>
      <c r="MTZ2571" s="77"/>
      <c r="MUA2571" s="77"/>
      <c r="MUB2571" s="77"/>
      <c r="MUC2571" s="77"/>
      <c r="MUD2571" s="77"/>
      <c r="MUE2571" s="77"/>
      <c r="MUF2571" s="77"/>
      <c r="MUG2571" s="77"/>
      <c r="MUH2571" s="77"/>
      <c r="MUI2571" s="77"/>
      <c r="MUJ2571" s="77"/>
      <c r="MUK2571" s="77"/>
      <c r="MUL2571" s="77"/>
      <c r="MUM2571" s="77"/>
      <c r="MUN2571" s="77"/>
      <c r="MUO2571" s="77"/>
      <c r="MUP2571" s="77"/>
      <c r="MUQ2571" s="77"/>
      <c r="MUR2571" s="77"/>
      <c r="MUS2571" s="77"/>
      <c r="MUT2571" s="77"/>
      <c r="MUU2571" s="77"/>
      <c r="MUV2571" s="77"/>
      <c r="MUW2571" s="77"/>
      <c r="MUX2571" s="77"/>
      <c r="MUY2571" s="77"/>
      <c r="MUZ2571" s="77"/>
      <c r="MVA2571" s="77"/>
      <c r="MVB2571" s="77"/>
      <c r="MVC2571" s="77"/>
      <c r="MVD2571" s="77"/>
      <c r="MVE2571" s="77"/>
      <c r="MVF2571" s="77"/>
      <c r="MVG2571" s="77"/>
      <c r="MVH2571" s="77"/>
      <c r="MVI2571" s="77"/>
      <c r="MVJ2571" s="77"/>
      <c r="MVK2571" s="77"/>
      <c r="MVL2571" s="77"/>
      <c r="MVM2571" s="77"/>
      <c r="MVN2571" s="77"/>
      <c r="MVO2571" s="77"/>
      <c r="MVP2571" s="77"/>
      <c r="MVQ2571" s="77"/>
      <c r="MVR2571" s="77"/>
      <c r="MVS2571" s="77"/>
      <c r="MVT2571" s="77"/>
      <c r="MVU2571" s="77"/>
      <c r="MVV2571" s="77"/>
      <c r="MVW2571" s="77"/>
      <c r="MVX2571" s="77"/>
      <c r="MVY2571" s="77"/>
      <c r="MVZ2571" s="77"/>
      <c r="MWA2571" s="77"/>
      <c r="MWB2571" s="77"/>
      <c r="MWC2571" s="77"/>
      <c r="MWD2571" s="77"/>
      <c r="MWE2571" s="77"/>
      <c r="MWF2571" s="77"/>
      <c r="MWG2571" s="77"/>
      <c r="MWH2571" s="77"/>
      <c r="MWI2571" s="77"/>
      <c r="MWJ2571" s="77"/>
      <c r="MWK2571" s="77"/>
      <c r="MWL2571" s="77"/>
      <c r="MWM2571" s="77"/>
      <c r="MWN2571" s="77"/>
      <c r="MWO2571" s="77"/>
      <c r="MWP2571" s="77"/>
      <c r="MWQ2571" s="77"/>
      <c r="MWR2571" s="77"/>
      <c r="MWS2571" s="77"/>
      <c r="MWT2571" s="77"/>
      <c r="MWU2571" s="77"/>
      <c r="MWV2571" s="77"/>
      <c r="MWW2571" s="77"/>
      <c r="MWX2571" s="77"/>
      <c r="MWY2571" s="77"/>
      <c r="MWZ2571" s="77"/>
      <c r="MXA2571" s="77"/>
      <c r="MXB2571" s="77"/>
      <c r="MXC2571" s="77"/>
      <c r="MXD2571" s="77"/>
      <c r="MXE2571" s="77"/>
      <c r="MXF2571" s="77"/>
      <c r="MXG2571" s="77"/>
      <c r="MXH2571" s="77"/>
      <c r="MXI2571" s="77"/>
      <c r="MXJ2571" s="77"/>
      <c r="MXK2571" s="77"/>
      <c r="MXL2571" s="77"/>
      <c r="MXM2571" s="77"/>
      <c r="MXN2571" s="77"/>
      <c r="MXO2571" s="77"/>
      <c r="MXP2571" s="77"/>
      <c r="MXQ2571" s="77"/>
      <c r="MXR2571" s="77"/>
      <c r="MXS2571" s="77"/>
      <c r="MXT2571" s="77"/>
      <c r="MXU2571" s="77"/>
      <c r="MXV2571" s="77"/>
      <c r="MXW2571" s="77"/>
      <c r="MXX2571" s="77"/>
      <c r="MXY2571" s="77"/>
      <c r="MXZ2571" s="77"/>
      <c r="MYA2571" s="77"/>
      <c r="MYB2571" s="77"/>
      <c r="MYC2571" s="77"/>
      <c r="MYD2571" s="77"/>
      <c r="MYE2571" s="77"/>
      <c r="MYF2571" s="77"/>
      <c r="MYG2571" s="77"/>
      <c r="MYH2571" s="77"/>
      <c r="MYI2571" s="77"/>
      <c r="MYJ2571" s="77"/>
      <c r="MYK2571" s="77"/>
      <c r="MYL2571" s="77"/>
      <c r="MYM2571" s="77"/>
      <c r="MYN2571" s="77"/>
      <c r="MYO2571" s="77"/>
      <c r="MYP2571" s="77"/>
      <c r="MYQ2571" s="77"/>
      <c r="MYR2571" s="77"/>
      <c r="MYS2571" s="77"/>
      <c r="MYT2571" s="77"/>
      <c r="MYU2571" s="77"/>
      <c r="MYV2571" s="77"/>
      <c r="MYW2571" s="77"/>
      <c r="MYX2571" s="77"/>
      <c r="MYY2571" s="77"/>
      <c r="MYZ2571" s="77"/>
      <c r="MZA2571" s="77"/>
      <c r="MZB2571" s="77"/>
      <c r="MZC2571" s="77"/>
      <c r="MZD2571" s="77"/>
      <c r="MZE2571" s="77"/>
      <c r="MZF2571" s="77"/>
      <c r="MZG2571" s="77"/>
      <c r="MZH2571" s="77"/>
      <c r="MZI2571" s="77"/>
      <c r="MZJ2571" s="77"/>
      <c r="MZK2571" s="77"/>
      <c r="MZL2571" s="77"/>
      <c r="MZM2571" s="77"/>
      <c r="MZN2571" s="77"/>
      <c r="MZO2571" s="77"/>
      <c r="MZP2571" s="77"/>
      <c r="MZQ2571" s="77"/>
      <c r="MZR2571" s="77"/>
      <c r="MZS2571" s="77"/>
      <c r="MZT2571" s="77"/>
      <c r="MZU2571" s="77"/>
      <c r="MZV2571" s="77"/>
      <c r="MZW2571" s="77"/>
      <c r="MZX2571" s="77"/>
      <c r="MZY2571" s="77"/>
      <c r="MZZ2571" s="77"/>
      <c r="NAA2571" s="77"/>
      <c r="NAB2571" s="77"/>
      <c r="NAC2571" s="77"/>
      <c r="NAD2571" s="77"/>
      <c r="NAE2571" s="77"/>
      <c r="NAF2571" s="77"/>
      <c r="NAG2571" s="77"/>
      <c r="NAH2571" s="77"/>
      <c r="NAI2571" s="77"/>
      <c r="NAJ2571" s="77"/>
      <c r="NAK2571" s="77"/>
      <c r="NAL2571" s="77"/>
      <c r="NAM2571" s="77"/>
      <c r="NAN2571" s="77"/>
      <c r="NAO2571" s="77"/>
      <c r="NAP2571" s="77"/>
      <c r="NAQ2571" s="77"/>
      <c r="NAR2571" s="77"/>
      <c r="NAS2571" s="77"/>
      <c r="NAT2571" s="77"/>
      <c r="NAU2571" s="77"/>
      <c r="NAV2571" s="77"/>
      <c r="NAW2571" s="77"/>
      <c r="NAX2571" s="77"/>
      <c r="NAY2571" s="77"/>
      <c r="NAZ2571" s="77"/>
      <c r="NBA2571" s="77"/>
      <c r="NBB2571" s="77"/>
      <c r="NBC2571" s="77"/>
      <c r="NBD2571" s="77"/>
      <c r="NBE2571" s="77"/>
      <c r="NBF2571" s="77"/>
      <c r="NBG2571" s="77"/>
      <c r="NBH2571" s="77"/>
      <c r="NBI2571" s="77"/>
      <c r="NBJ2571" s="77"/>
      <c r="NBK2571" s="77"/>
      <c r="NBL2571" s="77"/>
      <c r="NBM2571" s="77"/>
      <c r="NBN2571" s="77"/>
      <c r="NBO2571" s="77"/>
      <c r="NBP2571" s="77"/>
      <c r="NBQ2571" s="77"/>
      <c r="NBR2571" s="77"/>
      <c r="NBS2571" s="77"/>
      <c r="NBT2571" s="77"/>
      <c r="NBU2571" s="77"/>
      <c r="NBV2571" s="77"/>
      <c r="NBW2571" s="77"/>
      <c r="NBX2571" s="77"/>
      <c r="NBY2571" s="77"/>
      <c r="NBZ2571" s="77"/>
      <c r="NCA2571" s="77"/>
      <c r="NCB2571" s="77"/>
      <c r="NCC2571" s="77"/>
      <c r="NCD2571" s="77"/>
      <c r="NCE2571" s="77"/>
      <c r="NCF2571" s="77"/>
      <c r="NCG2571" s="77"/>
      <c r="NCH2571" s="77"/>
      <c r="NCI2571" s="77"/>
      <c r="NCJ2571" s="77"/>
      <c r="NCK2571" s="77"/>
      <c r="NCL2571" s="77"/>
      <c r="NCM2571" s="77"/>
      <c r="NCN2571" s="77"/>
      <c r="NCO2571" s="77"/>
      <c r="NCP2571" s="77"/>
      <c r="NCQ2571" s="77"/>
      <c r="NCR2571" s="77"/>
      <c r="NCS2571" s="77"/>
      <c r="NCT2571" s="77"/>
      <c r="NCU2571" s="77"/>
      <c r="NCV2571" s="77"/>
      <c r="NCW2571" s="77"/>
      <c r="NCX2571" s="77"/>
      <c r="NCY2571" s="77"/>
      <c r="NCZ2571" s="77"/>
      <c r="NDA2571" s="77"/>
      <c r="NDB2571" s="77"/>
      <c r="NDC2571" s="77"/>
      <c r="NDD2571" s="77"/>
      <c r="NDE2571" s="77"/>
      <c r="NDF2571" s="77"/>
      <c r="NDG2571" s="77"/>
      <c r="NDH2571" s="77"/>
      <c r="NDI2571" s="77"/>
      <c r="NDJ2571" s="77"/>
      <c r="NDK2571" s="77"/>
      <c r="NDL2571" s="77"/>
      <c r="NDM2571" s="77"/>
      <c r="NDN2571" s="77"/>
      <c r="NDO2571" s="77"/>
      <c r="NDP2571" s="77"/>
      <c r="NDQ2571" s="77"/>
      <c r="NDR2571" s="77"/>
      <c r="NDS2571" s="77"/>
      <c r="NDT2571" s="77"/>
      <c r="NDU2571" s="77"/>
      <c r="NDV2571" s="77"/>
      <c r="NDW2571" s="77"/>
      <c r="NDX2571" s="77"/>
      <c r="NDY2571" s="77"/>
      <c r="NDZ2571" s="77"/>
      <c r="NEA2571" s="77"/>
      <c r="NEB2571" s="77"/>
      <c r="NEC2571" s="77"/>
      <c r="NED2571" s="77"/>
      <c r="NEE2571" s="77"/>
      <c r="NEF2571" s="77"/>
      <c r="NEG2571" s="77"/>
      <c r="NEH2571" s="77"/>
      <c r="NEI2571" s="77"/>
      <c r="NEJ2571" s="77"/>
      <c r="NEK2571" s="77"/>
      <c r="NEL2571" s="77"/>
      <c r="NEM2571" s="77"/>
      <c r="NEN2571" s="77"/>
      <c r="NEO2571" s="77"/>
      <c r="NEP2571" s="77"/>
      <c r="NEQ2571" s="77"/>
      <c r="NER2571" s="77"/>
      <c r="NES2571" s="77"/>
      <c r="NET2571" s="77"/>
      <c r="NEU2571" s="77"/>
      <c r="NEV2571" s="77"/>
      <c r="NEW2571" s="77"/>
      <c r="NEX2571" s="77"/>
      <c r="NEY2571" s="77"/>
      <c r="NEZ2571" s="77"/>
      <c r="NFA2571" s="77"/>
      <c r="NFB2571" s="77"/>
      <c r="NFC2571" s="77"/>
      <c r="NFD2571" s="77"/>
      <c r="NFE2571" s="77"/>
      <c r="NFF2571" s="77"/>
      <c r="NFG2571" s="77"/>
      <c r="NFH2571" s="77"/>
      <c r="NFI2571" s="77"/>
      <c r="NFJ2571" s="77"/>
      <c r="NFK2571" s="77"/>
      <c r="NFL2571" s="77"/>
      <c r="NFM2571" s="77"/>
      <c r="NFN2571" s="77"/>
      <c r="NFO2571" s="77"/>
      <c r="NFP2571" s="77"/>
      <c r="NFQ2571" s="77"/>
      <c r="NFR2571" s="77"/>
      <c r="NFS2571" s="77"/>
      <c r="NFT2571" s="77"/>
      <c r="NFU2571" s="77"/>
      <c r="NFV2571" s="77"/>
      <c r="NFW2571" s="77"/>
      <c r="NFX2571" s="77"/>
      <c r="NFY2571" s="77"/>
      <c r="NFZ2571" s="77"/>
      <c r="NGA2571" s="77"/>
      <c r="NGB2571" s="77"/>
      <c r="NGC2571" s="77"/>
      <c r="NGD2571" s="77"/>
      <c r="NGE2571" s="77"/>
      <c r="NGF2571" s="77"/>
      <c r="NGG2571" s="77"/>
      <c r="NGH2571" s="77"/>
      <c r="NGI2571" s="77"/>
      <c r="NGJ2571" s="77"/>
      <c r="NGK2571" s="77"/>
      <c r="NGL2571" s="77"/>
      <c r="NGM2571" s="77"/>
      <c r="NGN2571" s="77"/>
      <c r="NGO2571" s="77"/>
      <c r="NGP2571" s="77"/>
      <c r="NGQ2571" s="77"/>
      <c r="NGR2571" s="77"/>
      <c r="NGS2571" s="77"/>
      <c r="NGT2571" s="77"/>
      <c r="NGU2571" s="77"/>
      <c r="NGV2571" s="77"/>
      <c r="NGW2571" s="77"/>
      <c r="NGX2571" s="77"/>
      <c r="NGY2571" s="77"/>
      <c r="NGZ2571" s="77"/>
      <c r="NHA2571" s="77"/>
      <c r="NHB2571" s="77"/>
      <c r="NHC2571" s="77"/>
      <c r="NHD2571" s="77"/>
      <c r="NHE2571" s="77"/>
      <c r="NHF2571" s="77"/>
      <c r="NHG2571" s="77"/>
      <c r="NHH2571" s="77"/>
      <c r="NHI2571" s="77"/>
      <c r="NHJ2571" s="77"/>
      <c r="NHK2571" s="77"/>
      <c r="NHL2571" s="77"/>
      <c r="NHM2571" s="77"/>
      <c r="NHN2571" s="77"/>
      <c r="NHO2571" s="77"/>
      <c r="NHP2571" s="77"/>
      <c r="NHQ2571" s="77"/>
      <c r="NHR2571" s="77"/>
      <c r="NHS2571" s="77"/>
      <c r="NHT2571" s="77"/>
      <c r="NHU2571" s="77"/>
      <c r="NHV2571" s="77"/>
      <c r="NHW2571" s="77"/>
      <c r="NHX2571" s="77"/>
      <c r="NHY2571" s="77"/>
      <c r="NHZ2571" s="77"/>
      <c r="NIA2571" s="77"/>
      <c r="NIB2571" s="77"/>
      <c r="NIC2571" s="77"/>
      <c r="NID2571" s="77"/>
      <c r="NIE2571" s="77"/>
      <c r="NIF2571" s="77"/>
      <c r="NIG2571" s="77"/>
      <c r="NIH2571" s="77"/>
      <c r="NII2571" s="77"/>
      <c r="NIJ2571" s="77"/>
      <c r="NIK2571" s="77"/>
      <c r="NIL2571" s="77"/>
      <c r="NIM2571" s="77"/>
      <c r="NIN2571" s="77"/>
      <c r="NIO2571" s="77"/>
      <c r="NIP2571" s="77"/>
      <c r="NIQ2571" s="77"/>
      <c r="NIR2571" s="77"/>
      <c r="NIS2571" s="77"/>
      <c r="NIT2571" s="77"/>
      <c r="NIU2571" s="77"/>
      <c r="NIV2571" s="77"/>
      <c r="NIW2571" s="77"/>
      <c r="NIX2571" s="77"/>
      <c r="NIY2571" s="77"/>
      <c r="NIZ2571" s="77"/>
      <c r="NJA2571" s="77"/>
      <c r="NJB2571" s="77"/>
      <c r="NJC2571" s="77"/>
      <c r="NJD2571" s="77"/>
      <c r="NJE2571" s="77"/>
      <c r="NJF2571" s="77"/>
      <c r="NJG2571" s="77"/>
      <c r="NJH2571" s="77"/>
      <c r="NJI2571" s="77"/>
      <c r="NJJ2571" s="77"/>
      <c r="NJK2571" s="77"/>
      <c r="NJL2571" s="77"/>
      <c r="NJM2571" s="77"/>
      <c r="NJN2571" s="77"/>
      <c r="NJO2571" s="77"/>
      <c r="NJP2571" s="77"/>
      <c r="NJQ2571" s="77"/>
      <c r="NJR2571" s="77"/>
      <c r="NJS2571" s="77"/>
      <c r="NJT2571" s="77"/>
      <c r="NJU2571" s="77"/>
      <c r="NJV2571" s="77"/>
      <c r="NJW2571" s="77"/>
      <c r="NJX2571" s="77"/>
      <c r="NJY2571" s="77"/>
      <c r="NJZ2571" s="77"/>
      <c r="NKA2571" s="77"/>
      <c r="NKB2571" s="77"/>
      <c r="NKC2571" s="77"/>
      <c r="NKD2571" s="77"/>
      <c r="NKE2571" s="77"/>
      <c r="NKF2571" s="77"/>
      <c r="NKG2571" s="77"/>
      <c r="NKH2571" s="77"/>
      <c r="NKI2571" s="77"/>
      <c r="NKJ2571" s="77"/>
      <c r="NKK2571" s="77"/>
      <c r="NKL2571" s="77"/>
      <c r="NKM2571" s="77"/>
      <c r="NKN2571" s="77"/>
      <c r="NKO2571" s="77"/>
      <c r="NKP2571" s="77"/>
      <c r="NKQ2571" s="77"/>
      <c r="NKR2571" s="77"/>
      <c r="NKS2571" s="77"/>
      <c r="NKT2571" s="77"/>
      <c r="NKU2571" s="77"/>
      <c r="NKV2571" s="77"/>
      <c r="NKW2571" s="77"/>
      <c r="NKX2571" s="77"/>
      <c r="NKY2571" s="77"/>
      <c r="NKZ2571" s="77"/>
      <c r="NLA2571" s="77"/>
      <c r="NLB2571" s="77"/>
      <c r="NLC2571" s="77"/>
      <c r="NLD2571" s="77"/>
      <c r="NLE2571" s="77"/>
      <c r="NLF2571" s="77"/>
      <c r="NLG2571" s="77"/>
      <c r="NLH2571" s="77"/>
      <c r="NLI2571" s="77"/>
      <c r="NLJ2571" s="77"/>
      <c r="NLK2571" s="77"/>
      <c r="NLL2571" s="77"/>
      <c r="NLM2571" s="77"/>
      <c r="NLN2571" s="77"/>
      <c r="NLO2571" s="77"/>
      <c r="NLP2571" s="77"/>
      <c r="NLQ2571" s="77"/>
      <c r="NLR2571" s="77"/>
      <c r="NLS2571" s="77"/>
      <c r="NLT2571" s="77"/>
      <c r="NLU2571" s="77"/>
      <c r="NLV2571" s="77"/>
      <c r="NLW2571" s="77"/>
      <c r="NLX2571" s="77"/>
      <c r="NLY2571" s="77"/>
      <c r="NLZ2571" s="77"/>
      <c r="NMA2571" s="77"/>
      <c r="NMB2571" s="77"/>
      <c r="NMC2571" s="77"/>
      <c r="NMD2571" s="77"/>
      <c r="NME2571" s="77"/>
      <c r="NMF2571" s="77"/>
      <c r="NMG2571" s="77"/>
      <c r="NMH2571" s="77"/>
      <c r="NMI2571" s="77"/>
      <c r="NMJ2571" s="77"/>
      <c r="NMK2571" s="77"/>
      <c r="NML2571" s="77"/>
      <c r="NMM2571" s="77"/>
      <c r="NMN2571" s="77"/>
      <c r="NMO2571" s="77"/>
      <c r="NMP2571" s="77"/>
      <c r="NMQ2571" s="77"/>
      <c r="NMR2571" s="77"/>
      <c r="NMS2571" s="77"/>
      <c r="NMT2571" s="77"/>
      <c r="NMU2571" s="77"/>
      <c r="NMV2571" s="77"/>
      <c r="NMW2571" s="77"/>
      <c r="NMX2571" s="77"/>
      <c r="NMY2571" s="77"/>
      <c r="NMZ2571" s="77"/>
      <c r="NNA2571" s="77"/>
      <c r="NNB2571" s="77"/>
      <c r="NNC2571" s="77"/>
      <c r="NND2571" s="77"/>
      <c r="NNE2571" s="77"/>
      <c r="NNF2571" s="77"/>
      <c r="NNG2571" s="77"/>
      <c r="NNH2571" s="77"/>
      <c r="NNI2571" s="77"/>
      <c r="NNJ2571" s="77"/>
      <c r="NNK2571" s="77"/>
      <c r="NNL2571" s="77"/>
      <c r="NNM2571" s="77"/>
      <c r="NNN2571" s="77"/>
      <c r="NNO2571" s="77"/>
      <c r="NNP2571" s="77"/>
      <c r="NNQ2571" s="77"/>
      <c r="NNR2571" s="77"/>
      <c r="NNS2571" s="77"/>
      <c r="NNT2571" s="77"/>
      <c r="NNU2571" s="77"/>
      <c r="NNV2571" s="77"/>
      <c r="NNW2571" s="77"/>
      <c r="NNX2571" s="77"/>
      <c r="NNY2571" s="77"/>
      <c r="NNZ2571" s="77"/>
      <c r="NOA2571" s="77"/>
      <c r="NOB2571" s="77"/>
      <c r="NOC2571" s="77"/>
      <c r="NOD2571" s="77"/>
      <c r="NOE2571" s="77"/>
      <c r="NOF2571" s="77"/>
      <c r="NOG2571" s="77"/>
      <c r="NOH2571" s="77"/>
      <c r="NOI2571" s="77"/>
      <c r="NOJ2571" s="77"/>
      <c r="NOK2571" s="77"/>
      <c r="NOL2571" s="77"/>
      <c r="NOM2571" s="77"/>
      <c r="NON2571" s="77"/>
      <c r="NOO2571" s="77"/>
      <c r="NOP2571" s="77"/>
      <c r="NOQ2571" s="77"/>
      <c r="NOR2571" s="77"/>
      <c r="NOS2571" s="77"/>
      <c r="NOT2571" s="77"/>
      <c r="NOU2571" s="77"/>
      <c r="NOV2571" s="77"/>
      <c r="NOW2571" s="77"/>
      <c r="NOX2571" s="77"/>
      <c r="NOY2571" s="77"/>
      <c r="NOZ2571" s="77"/>
      <c r="NPA2571" s="77"/>
      <c r="NPB2571" s="77"/>
      <c r="NPC2571" s="77"/>
      <c r="NPD2571" s="77"/>
      <c r="NPE2571" s="77"/>
      <c r="NPF2571" s="77"/>
      <c r="NPG2571" s="77"/>
      <c r="NPH2571" s="77"/>
      <c r="NPI2571" s="77"/>
      <c r="NPJ2571" s="77"/>
      <c r="NPK2571" s="77"/>
      <c r="NPL2571" s="77"/>
      <c r="NPM2571" s="77"/>
      <c r="NPN2571" s="77"/>
      <c r="NPO2571" s="77"/>
      <c r="NPP2571" s="77"/>
      <c r="NPQ2571" s="77"/>
      <c r="NPR2571" s="77"/>
      <c r="NPS2571" s="77"/>
      <c r="NPT2571" s="77"/>
      <c r="NPU2571" s="77"/>
      <c r="NPV2571" s="77"/>
      <c r="NPW2571" s="77"/>
      <c r="NPX2571" s="77"/>
      <c r="NPY2571" s="77"/>
      <c r="NPZ2571" s="77"/>
      <c r="NQA2571" s="77"/>
      <c r="NQB2571" s="77"/>
      <c r="NQC2571" s="77"/>
      <c r="NQD2571" s="77"/>
      <c r="NQE2571" s="77"/>
      <c r="NQF2571" s="77"/>
      <c r="NQG2571" s="77"/>
      <c r="NQH2571" s="77"/>
      <c r="NQI2571" s="77"/>
      <c r="NQJ2571" s="77"/>
      <c r="NQK2571" s="77"/>
      <c r="NQL2571" s="77"/>
      <c r="NQM2571" s="77"/>
      <c r="NQN2571" s="77"/>
      <c r="NQO2571" s="77"/>
      <c r="NQP2571" s="77"/>
      <c r="NQQ2571" s="77"/>
      <c r="NQR2571" s="77"/>
      <c r="NQS2571" s="77"/>
      <c r="NQT2571" s="77"/>
      <c r="NQU2571" s="77"/>
      <c r="NQV2571" s="77"/>
      <c r="NQW2571" s="77"/>
      <c r="NQX2571" s="77"/>
      <c r="NQY2571" s="77"/>
      <c r="NQZ2571" s="77"/>
      <c r="NRA2571" s="77"/>
      <c r="NRB2571" s="77"/>
      <c r="NRC2571" s="77"/>
      <c r="NRD2571" s="77"/>
      <c r="NRE2571" s="77"/>
      <c r="NRF2571" s="77"/>
      <c r="NRG2571" s="77"/>
      <c r="NRH2571" s="77"/>
      <c r="NRI2571" s="77"/>
      <c r="NRJ2571" s="77"/>
      <c r="NRK2571" s="77"/>
      <c r="NRL2571" s="77"/>
      <c r="NRM2571" s="77"/>
      <c r="NRN2571" s="77"/>
      <c r="NRO2571" s="77"/>
      <c r="NRP2571" s="77"/>
      <c r="NRQ2571" s="77"/>
      <c r="NRR2571" s="77"/>
      <c r="NRS2571" s="77"/>
      <c r="NRT2571" s="77"/>
      <c r="NRU2571" s="77"/>
      <c r="NRV2571" s="77"/>
      <c r="NRW2571" s="77"/>
      <c r="NRX2571" s="77"/>
      <c r="NRY2571" s="77"/>
      <c r="NRZ2571" s="77"/>
      <c r="NSA2571" s="77"/>
      <c r="NSB2571" s="77"/>
      <c r="NSC2571" s="77"/>
      <c r="NSD2571" s="77"/>
      <c r="NSE2571" s="77"/>
      <c r="NSF2571" s="77"/>
      <c r="NSG2571" s="77"/>
      <c r="NSH2571" s="77"/>
      <c r="NSI2571" s="77"/>
      <c r="NSJ2571" s="77"/>
      <c r="NSK2571" s="77"/>
      <c r="NSL2571" s="77"/>
      <c r="NSM2571" s="77"/>
      <c r="NSN2571" s="77"/>
      <c r="NSO2571" s="77"/>
      <c r="NSP2571" s="77"/>
      <c r="NSQ2571" s="77"/>
      <c r="NSR2571" s="77"/>
      <c r="NSS2571" s="77"/>
      <c r="NST2571" s="77"/>
      <c r="NSU2571" s="77"/>
      <c r="NSV2571" s="77"/>
      <c r="NSW2571" s="77"/>
      <c r="NSX2571" s="77"/>
      <c r="NSY2571" s="77"/>
      <c r="NSZ2571" s="77"/>
      <c r="NTA2571" s="77"/>
      <c r="NTB2571" s="77"/>
      <c r="NTC2571" s="77"/>
      <c r="NTD2571" s="77"/>
      <c r="NTE2571" s="77"/>
      <c r="NTF2571" s="77"/>
      <c r="NTG2571" s="77"/>
      <c r="NTH2571" s="77"/>
      <c r="NTI2571" s="77"/>
      <c r="NTJ2571" s="77"/>
      <c r="NTK2571" s="77"/>
      <c r="NTL2571" s="77"/>
      <c r="NTM2571" s="77"/>
      <c r="NTN2571" s="77"/>
      <c r="NTO2571" s="77"/>
      <c r="NTP2571" s="77"/>
      <c r="NTQ2571" s="77"/>
      <c r="NTR2571" s="77"/>
      <c r="NTS2571" s="77"/>
      <c r="NTT2571" s="77"/>
      <c r="NTU2571" s="77"/>
      <c r="NTV2571" s="77"/>
      <c r="NTW2571" s="77"/>
      <c r="NTX2571" s="77"/>
      <c r="NTY2571" s="77"/>
      <c r="NTZ2571" s="77"/>
      <c r="NUA2571" s="77"/>
      <c r="NUB2571" s="77"/>
      <c r="NUC2571" s="77"/>
      <c r="NUD2571" s="77"/>
      <c r="NUE2571" s="77"/>
      <c r="NUF2571" s="77"/>
      <c r="NUG2571" s="77"/>
      <c r="NUH2571" s="77"/>
      <c r="NUI2571" s="77"/>
      <c r="NUJ2571" s="77"/>
      <c r="NUK2571" s="77"/>
      <c r="NUL2571" s="77"/>
      <c r="NUM2571" s="77"/>
      <c r="NUN2571" s="77"/>
      <c r="NUO2571" s="77"/>
      <c r="NUP2571" s="77"/>
      <c r="NUQ2571" s="77"/>
      <c r="NUR2571" s="77"/>
      <c r="NUS2571" s="77"/>
      <c r="NUT2571" s="77"/>
      <c r="NUU2571" s="77"/>
      <c r="NUV2571" s="77"/>
      <c r="NUW2571" s="77"/>
      <c r="NUX2571" s="77"/>
      <c r="NUY2571" s="77"/>
      <c r="NUZ2571" s="77"/>
      <c r="NVA2571" s="77"/>
      <c r="NVB2571" s="77"/>
      <c r="NVC2571" s="77"/>
      <c r="NVD2571" s="77"/>
      <c r="NVE2571" s="77"/>
      <c r="NVF2571" s="77"/>
      <c r="NVG2571" s="77"/>
      <c r="NVH2571" s="77"/>
      <c r="NVI2571" s="77"/>
      <c r="NVJ2571" s="77"/>
      <c r="NVK2571" s="77"/>
      <c r="NVL2571" s="77"/>
      <c r="NVM2571" s="77"/>
      <c r="NVN2571" s="77"/>
      <c r="NVO2571" s="77"/>
      <c r="NVP2571" s="77"/>
      <c r="NVQ2571" s="77"/>
      <c r="NVR2571" s="77"/>
      <c r="NVS2571" s="77"/>
      <c r="NVT2571" s="77"/>
      <c r="NVU2571" s="77"/>
      <c r="NVV2571" s="77"/>
      <c r="NVW2571" s="77"/>
      <c r="NVX2571" s="77"/>
      <c r="NVY2571" s="77"/>
      <c r="NVZ2571" s="77"/>
      <c r="NWA2571" s="77"/>
      <c r="NWB2571" s="77"/>
      <c r="NWC2571" s="77"/>
      <c r="NWD2571" s="77"/>
      <c r="NWE2571" s="77"/>
      <c r="NWF2571" s="77"/>
      <c r="NWG2571" s="77"/>
      <c r="NWH2571" s="77"/>
      <c r="NWI2571" s="77"/>
      <c r="NWJ2571" s="77"/>
      <c r="NWK2571" s="77"/>
      <c r="NWL2571" s="77"/>
      <c r="NWM2571" s="77"/>
      <c r="NWN2571" s="77"/>
      <c r="NWO2571" s="77"/>
      <c r="NWP2571" s="77"/>
      <c r="NWQ2571" s="77"/>
      <c r="NWR2571" s="77"/>
      <c r="NWS2571" s="77"/>
      <c r="NWT2571" s="77"/>
      <c r="NWU2571" s="77"/>
      <c r="NWV2571" s="77"/>
      <c r="NWW2571" s="77"/>
      <c r="NWX2571" s="77"/>
      <c r="NWY2571" s="77"/>
      <c r="NWZ2571" s="77"/>
      <c r="NXA2571" s="77"/>
      <c r="NXB2571" s="77"/>
      <c r="NXC2571" s="77"/>
      <c r="NXD2571" s="77"/>
      <c r="NXE2571" s="77"/>
      <c r="NXF2571" s="77"/>
      <c r="NXG2571" s="77"/>
      <c r="NXH2571" s="77"/>
      <c r="NXI2571" s="77"/>
      <c r="NXJ2571" s="77"/>
      <c r="NXK2571" s="77"/>
      <c r="NXL2571" s="77"/>
      <c r="NXM2571" s="77"/>
      <c r="NXN2571" s="77"/>
      <c r="NXO2571" s="77"/>
      <c r="NXP2571" s="77"/>
      <c r="NXQ2571" s="77"/>
      <c r="NXR2571" s="77"/>
      <c r="NXS2571" s="77"/>
      <c r="NXT2571" s="77"/>
      <c r="NXU2571" s="77"/>
      <c r="NXV2571" s="77"/>
      <c r="NXW2571" s="77"/>
      <c r="NXX2571" s="77"/>
      <c r="NXY2571" s="77"/>
      <c r="NXZ2571" s="77"/>
      <c r="NYA2571" s="77"/>
      <c r="NYB2571" s="77"/>
      <c r="NYC2571" s="77"/>
      <c r="NYD2571" s="77"/>
      <c r="NYE2571" s="77"/>
      <c r="NYF2571" s="77"/>
      <c r="NYG2571" s="77"/>
      <c r="NYH2571" s="77"/>
      <c r="NYI2571" s="77"/>
      <c r="NYJ2571" s="77"/>
      <c r="NYK2571" s="77"/>
      <c r="NYL2571" s="77"/>
      <c r="NYM2571" s="77"/>
      <c r="NYN2571" s="77"/>
      <c r="NYO2571" s="77"/>
      <c r="NYP2571" s="77"/>
      <c r="NYQ2571" s="77"/>
      <c r="NYR2571" s="77"/>
      <c r="NYS2571" s="77"/>
      <c r="NYT2571" s="77"/>
      <c r="NYU2571" s="77"/>
      <c r="NYV2571" s="77"/>
      <c r="NYW2571" s="77"/>
      <c r="NYX2571" s="77"/>
      <c r="NYY2571" s="77"/>
      <c r="NYZ2571" s="77"/>
      <c r="NZA2571" s="77"/>
      <c r="NZB2571" s="77"/>
      <c r="NZC2571" s="77"/>
      <c r="NZD2571" s="77"/>
      <c r="NZE2571" s="77"/>
      <c r="NZF2571" s="77"/>
      <c r="NZG2571" s="77"/>
      <c r="NZH2571" s="77"/>
      <c r="NZI2571" s="77"/>
      <c r="NZJ2571" s="77"/>
      <c r="NZK2571" s="77"/>
      <c r="NZL2571" s="77"/>
      <c r="NZM2571" s="77"/>
      <c r="NZN2571" s="77"/>
      <c r="NZO2571" s="77"/>
      <c r="NZP2571" s="77"/>
      <c r="NZQ2571" s="77"/>
      <c r="NZR2571" s="77"/>
      <c r="NZS2571" s="77"/>
      <c r="NZT2571" s="77"/>
      <c r="NZU2571" s="77"/>
      <c r="NZV2571" s="77"/>
      <c r="NZW2571" s="77"/>
      <c r="NZX2571" s="77"/>
      <c r="NZY2571" s="77"/>
      <c r="NZZ2571" s="77"/>
      <c r="OAA2571" s="77"/>
      <c r="OAB2571" s="77"/>
      <c r="OAC2571" s="77"/>
      <c r="OAD2571" s="77"/>
      <c r="OAE2571" s="77"/>
      <c r="OAF2571" s="77"/>
      <c r="OAG2571" s="77"/>
      <c r="OAH2571" s="77"/>
      <c r="OAI2571" s="77"/>
      <c r="OAJ2571" s="77"/>
      <c r="OAK2571" s="77"/>
      <c r="OAL2571" s="77"/>
      <c r="OAM2571" s="77"/>
      <c r="OAN2571" s="77"/>
      <c r="OAO2571" s="77"/>
      <c r="OAP2571" s="77"/>
      <c r="OAQ2571" s="77"/>
      <c r="OAR2571" s="77"/>
      <c r="OAS2571" s="77"/>
      <c r="OAT2571" s="77"/>
      <c r="OAU2571" s="77"/>
      <c r="OAV2571" s="77"/>
      <c r="OAW2571" s="77"/>
      <c r="OAX2571" s="77"/>
      <c r="OAY2571" s="77"/>
      <c r="OAZ2571" s="77"/>
      <c r="OBA2571" s="77"/>
      <c r="OBB2571" s="77"/>
      <c r="OBC2571" s="77"/>
      <c r="OBD2571" s="77"/>
      <c r="OBE2571" s="77"/>
      <c r="OBF2571" s="77"/>
      <c r="OBG2571" s="77"/>
      <c r="OBH2571" s="77"/>
      <c r="OBI2571" s="77"/>
      <c r="OBJ2571" s="77"/>
      <c r="OBK2571" s="77"/>
      <c r="OBL2571" s="77"/>
      <c r="OBM2571" s="77"/>
      <c r="OBN2571" s="77"/>
      <c r="OBO2571" s="77"/>
      <c r="OBP2571" s="77"/>
      <c r="OBQ2571" s="77"/>
      <c r="OBR2571" s="77"/>
      <c r="OBS2571" s="77"/>
      <c r="OBT2571" s="77"/>
      <c r="OBU2571" s="77"/>
      <c r="OBV2571" s="77"/>
      <c r="OBW2571" s="77"/>
      <c r="OBX2571" s="77"/>
      <c r="OBY2571" s="77"/>
      <c r="OBZ2571" s="77"/>
      <c r="OCA2571" s="77"/>
      <c r="OCB2571" s="77"/>
      <c r="OCC2571" s="77"/>
      <c r="OCD2571" s="77"/>
      <c r="OCE2571" s="77"/>
      <c r="OCF2571" s="77"/>
      <c r="OCG2571" s="77"/>
      <c r="OCH2571" s="77"/>
      <c r="OCI2571" s="77"/>
      <c r="OCJ2571" s="77"/>
      <c r="OCK2571" s="77"/>
      <c r="OCL2571" s="77"/>
      <c r="OCM2571" s="77"/>
      <c r="OCN2571" s="77"/>
      <c r="OCO2571" s="77"/>
      <c r="OCP2571" s="77"/>
      <c r="OCQ2571" s="77"/>
      <c r="OCR2571" s="77"/>
      <c r="OCS2571" s="77"/>
      <c r="OCT2571" s="77"/>
      <c r="OCU2571" s="77"/>
      <c r="OCV2571" s="77"/>
      <c r="OCW2571" s="77"/>
      <c r="OCX2571" s="77"/>
      <c r="OCY2571" s="77"/>
      <c r="OCZ2571" s="77"/>
      <c r="ODA2571" s="77"/>
      <c r="ODB2571" s="77"/>
      <c r="ODC2571" s="77"/>
      <c r="ODD2571" s="77"/>
      <c r="ODE2571" s="77"/>
      <c r="ODF2571" s="77"/>
      <c r="ODG2571" s="77"/>
      <c r="ODH2571" s="77"/>
      <c r="ODI2571" s="77"/>
      <c r="ODJ2571" s="77"/>
      <c r="ODK2571" s="77"/>
      <c r="ODL2571" s="77"/>
      <c r="ODM2571" s="77"/>
      <c r="ODN2571" s="77"/>
      <c r="ODO2571" s="77"/>
      <c r="ODP2571" s="77"/>
      <c r="ODQ2571" s="77"/>
      <c r="ODR2571" s="77"/>
      <c r="ODS2571" s="77"/>
      <c r="ODT2571" s="77"/>
      <c r="ODU2571" s="77"/>
      <c r="ODV2571" s="77"/>
      <c r="ODW2571" s="77"/>
      <c r="ODX2571" s="77"/>
      <c r="ODY2571" s="77"/>
      <c r="ODZ2571" s="77"/>
      <c r="OEA2571" s="77"/>
      <c r="OEB2571" s="77"/>
      <c r="OEC2571" s="77"/>
      <c r="OED2571" s="77"/>
      <c r="OEE2571" s="77"/>
      <c r="OEF2571" s="77"/>
      <c r="OEG2571" s="77"/>
      <c r="OEH2571" s="77"/>
      <c r="OEI2571" s="77"/>
      <c r="OEJ2571" s="77"/>
      <c r="OEK2571" s="77"/>
      <c r="OEL2571" s="77"/>
      <c r="OEM2571" s="77"/>
      <c r="OEN2571" s="77"/>
      <c r="OEO2571" s="77"/>
      <c r="OEP2571" s="77"/>
      <c r="OEQ2571" s="77"/>
      <c r="OER2571" s="77"/>
      <c r="OES2571" s="77"/>
      <c r="OET2571" s="77"/>
      <c r="OEU2571" s="77"/>
      <c r="OEV2571" s="77"/>
      <c r="OEW2571" s="77"/>
      <c r="OEX2571" s="77"/>
      <c r="OEY2571" s="77"/>
      <c r="OEZ2571" s="77"/>
      <c r="OFA2571" s="77"/>
      <c r="OFB2571" s="77"/>
      <c r="OFC2571" s="77"/>
      <c r="OFD2571" s="77"/>
      <c r="OFE2571" s="77"/>
      <c r="OFF2571" s="77"/>
      <c r="OFG2571" s="77"/>
      <c r="OFH2571" s="77"/>
      <c r="OFI2571" s="77"/>
      <c r="OFJ2571" s="77"/>
      <c r="OFK2571" s="77"/>
      <c r="OFL2571" s="77"/>
      <c r="OFM2571" s="77"/>
      <c r="OFN2571" s="77"/>
      <c r="OFO2571" s="77"/>
      <c r="OFP2571" s="77"/>
      <c r="OFQ2571" s="77"/>
      <c r="OFR2571" s="77"/>
      <c r="OFS2571" s="77"/>
      <c r="OFT2571" s="77"/>
      <c r="OFU2571" s="77"/>
      <c r="OFV2571" s="77"/>
      <c r="OFW2571" s="77"/>
      <c r="OFX2571" s="77"/>
      <c r="OFY2571" s="77"/>
      <c r="OFZ2571" s="77"/>
      <c r="OGA2571" s="77"/>
      <c r="OGB2571" s="77"/>
      <c r="OGC2571" s="77"/>
      <c r="OGD2571" s="77"/>
      <c r="OGE2571" s="77"/>
      <c r="OGF2571" s="77"/>
      <c r="OGG2571" s="77"/>
      <c r="OGH2571" s="77"/>
      <c r="OGI2571" s="77"/>
      <c r="OGJ2571" s="77"/>
      <c r="OGK2571" s="77"/>
      <c r="OGL2571" s="77"/>
      <c r="OGM2571" s="77"/>
      <c r="OGN2571" s="77"/>
      <c r="OGO2571" s="77"/>
      <c r="OGP2571" s="77"/>
      <c r="OGQ2571" s="77"/>
      <c r="OGR2571" s="77"/>
      <c r="OGS2571" s="77"/>
      <c r="OGT2571" s="77"/>
      <c r="OGU2571" s="77"/>
      <c r="OGV2571" s="77"/>
      <c r="OGW2571" s="77"/>
      <c r="OGX2571" s="77"/>
      <c r="OGY2571" s="77"/>
      <c r="OGZ2571" s="77"/>
      <c r="OHA2571" s="77"/>
      <c r="OHB2571" s="77"/>
      <c r="OHC2571" s="77"/>
      <c r="OHD2571" s="77"/>
      <c r="OHE2571" s="77"/>
      <c r="OHF2571" s="77"/>
      <c r="OHG2571" s="77"/>
      <c r="OHH2571" s="77"/>
      <c r="OHI2571" s="77"/>
      <c r="OHJ2571" s="77"/>
      <c r="OHK2571" s="77"/>
      <c r="OHL2571" s="77"/>
      <c r="OHM2571" s="77"/>
      <c r="OHN2571" s="77"/>
      <c r="OHO2571" s="77"/>
      <c r="OHP2571" s="77"/>
      <c r="OHQ2571" s="77"/>
      <c r="OHR2571" s="77"/>
      <c r="OHS2571" s="77"/>
      <c r="OHT2571" s="77"/>
      <c r="OHU2571" s="77"/>
      <c r="OHV2571" s="77"/>
      <c r="OHW2571" s="77"/>
      <c r="OHX2571" s="77"/>
      <c r="OHY2571" s="77"/>
      <c r="OHZ2571" s="77"/>
      <c r="OIA2571" s="77"/>
      <c r="OIB2571" s="77"/>
      <c r="OIC2571" s="77"/>
      <c r="OID2571" s="77"/>
      <c r="OIE2571" s="77"/>
      <c r="OIF2571" s="77"/>
      <c r="OIG2571" s="77"/>
      <c r="OIH2571" s="77"/>
      <c r="OII2571" s="77"/>
      <c r="OIJ2571" s="77"/>
      <c r="OIK2571" s="77"/>
      <c r="OIL2571" s="77"/>
      <c r="OIM2571" s="77"/>
      <c r="OIN2571" s="77"/>
      <c r="OIO2571" s="77"/>
      <c r="OIP2571" s="77"/>
      <c r="OIQ2571" s="77"/>
      <c r="OIR2571" s="77"/>
      <c r="OIS2571" s="77"/>
      <c r="OIT2571" s="77"/>
      <c r="OIU2571" s="77"/>
      <c r="OIV2571" s="77"/>
      <c r="OIW2571" s="77"/>
      <c r="OIX2571" s="77"/>
      <c r="OIY2571" s="77"/>
      <c r="OIZ2571" s="77"/>
      <c r="OJA2571" s="77"/>
      <c r="OJB2571" s="77"/>
      <c r="OJC2571" s="77"/>
      <c r="OJD2571" s="77"/>
      <c r="OJE2571" s="77"/>
      <c r="OJF2571" s="77"/>
      <c r="OJG2571" s="77"/>
      <c r="OJH2571" s="77"/>
      <c r="OJI2571" s="77"/>
      <c r="OJJ2571" s="77"/>
      <c r="OJK2571" s="77"/>
      <c r="OJL2571" s="77"/>
      <c r="OJM2571" s="77"/>
      <c r="OJN2571" s="77"/>
      <c r="OJO2571" s="77"/>
      <c r="OJP2571" s="77"/>
      <c r="OJQ2571" s="77"/>
      <c r="OJR2571" s="77"/>
      <c r="OJS2571" s="77"/>
      <c r="OJT2571" s="77"/>
      <c r="OJU2571" s="77"/>
      <c r="OJV2571" s="77"/>
      <c r="OJW2571" s="77"/>
      <c r="OJX2571" s="77"/>
      <c r="OJY2571" s="77"/>
      <c r="OJZ2571" s="77"/>
      <c r="OKA2571" s="77"/>
      <c r="OKB2571" s="77"/>
      <c r="OKC2571" s="77"/>
      <c r="OKD2571" s="77"/>
      <c r="OKE2571" s="77"/>
      <c r="OKF2571" s="77"/>
      <c r="OKG2571" s="77"/>
      <c r="OKH2571" s="77"/>
      <c r="OKI2571" s="77"/>
      <c r="OKJ2571" s="77"/>
      <c r="OKK2571" s="77"/>
      <c r="OKL2571" s="77"/>
      <c r="OKM2571" s="77"/>
      <c r="OKN2571" s="77"/>
      <c r="OKO2571" s="77"/>
      <c r="OKP2571" s="77"/>
      <c r="OKQ2571" s="77"/>
      <c r="OKR2571" s="77"/>
      <c r="OKS2571" s="77"/>
      <c r="OKT2571" s="77"/>
      <c r="OKU2571" s="77"/>
      <c r="OKV2571" s="77"/>
      <c r="OKW2571" s="77"/>
      <c r="OKX2571" s="77"/>
      <c r="OKY2571" s="77"/>
      <c r="OKZ2571" s="77"/>
      <c r="OLA2571" s="77"/>
      <c r="OLB2571" s="77"/>
      <c r="OLC2571" s="77"/>
      <c r="OLD2571" s="77"/>
      <c r="OLE2571" s="77"/>
      <c r="OLF2571" s="77"/>
      <c r="OLG2571" s="77"/>
      <c r="OLH2571" s="77"/>
      <c r="OLI2571" s="77"/>
      <c r="OLJ2571" s="77"/>
      <c r="OLK2571" s="77"/>
      <c r="OLL2571" s="77"/>
      <c r="OLM2571" s="77"/>
      <c r="OLN2571" s="77"/>
      <c r="OLO2571" s="77"/>
      <c r="OLP2571" s="77"/>
      <c r="OLQ2571" s="77"/>
      <c r="OLR2571" s="77"/>
      <c r="OLS2571" s="77"/>
      <c r="OLT2571" s="77"/>
      <c r="OLU2571" s="77"/>
      <c r="OLV2571" s="77"/>
      <c r="OLW2571" s="77"/>
      <c r="OLX2571" s="77"/>
      <c r="OLY2571" s="77"/>
      <c r="OLZ2571" s="77"/>
      <c r="OMA2571" s="77"/>
      <c r="OMB2571" s="77"/>
      <c r="OMC2571" s="77"/>
      <c r="OMD2571" s="77"/>
      <c r="OME2571" s="77"/>
      <c r="OMF2571" s="77"/>
      <c r="OMG2571" s="77"/>
      <c r="OMH2571" s="77"/>
      <c r="OMI2571" s="77"/>
      <c r="OMJ2571" s="77"/>
      <c r="OMK2571" s="77"/>
      <c r="OML2571" s="77"/>
      <c r="OMM2571" s="77"/>
      <c r="OMN2571" s="77"/>
      <c r="OMO2571" s="77"/>
      <c r="OMP2571" s="77"/>
      <c r="OMQ2571" s="77"/>
      <c r="OMR2571" s="77"/>
      <c r="OMS2571" s="77"/>
      <c r="OMT2571" s="77"/>
      <c r="OMU2571" s="77"/>
      <c r="OMV2571" s="77"/>
      <c r="OMW2571" s="77"/>
      <c r="OMX2571" s="77"/>
      <c r="OMY2571" s="77"/>
      <c r="OMZ2571" s="77"/>
      <c r="ONA2571" s="77"/>
      <c r="ONB2571" s="77"/>
      <c r="ONC2571" s="77"/>
      <c r="OND2571" s="77"/>
      <c r="ONE2571" s="77"/>
      <c r="ONF2571" s="77"/>
      <c r="ONG2571" s="77"/>
      <c r="ONH2571" s="77"/>
      <c r="ONI2571" s="77"/>
      <c r="ONJ2571" s="77"/>
      <c r="ONK2571" s="77"/>
      <c r="ONL2571" s="77"/>
      <c r="ONM2571" s="77"/>
      <c r="ONN2571" s="77"/>
      <c r="ONO2571" s="77"/>
      <c r="ONP2571" s="77"/>
      <c r="ONQ2571" s="77"/>
      <c r="ONR2571" s="77"/>
      <c r="ONS2571" s="77"/>
      <c r="ONT2571" s="77"/>
      <c r="ONU2571" s="77"/>
      <c r="ONV2571" s="77"/>
      <c r="ONW2571" s="77"/>
      <c r="ONX2571" s="77"/>
      <c r="ONY2571" s="77"/>
      <c r="ONZ2571" s="77"/>
      <c r="OOA2571" s="77"/>
      <c r="OOB2571" s="77"/>
      <c r="OOC2571" s="77"/>
      <c r="OOD2571" s="77"/>
      <c r="OOE2571" s="77"/>
      <c r="OOF2571" s="77"/>
      <c r="OOG2571" s="77"/>
      <c r="OOH2571" s="77"/>
      <c r="OOI2571" s="77"/>
      <c r="OOJ2571" s="77"/>
      <c r="OOK2571" s="77"/>
      <c r="OOL2571" s="77"/>
      <c r="OOM2571" s="77"/>
      <c r="OON2571" s="77"/>
      <c r="OOO2571" s="77"/>
      <c r="OOP2571" s="77"/>
      <c r="OOQ2571" s="77"/>
      <c r="OOR2571" s="77"/>
      <c r="OOS2571" s="77"/>
      <c r="OOT2571" s="77"/>
      <c r="OOU2571" s="77"/>
      <c r="OOV2571" s="77"/>
      <c r="OOW2571" s="77"/>
      <c r="OOX2571" s="77"/>
      <c r="OOY2571" s="77"/>
      <c r="OOZ2571" s="77"/>
      <c r="OPA2571" s="77"/>
      <c r="OPB2571" s="77"/>
      <c r="OPC2571" s="77"/>
      <c r="OPD2571" s="77"/>
      <c r="OPE2571" s="77"/>
      <c r="OPF2571" s="77"/>
      <c r="OPG2571" s="77"/>
      <c r="OPH2571" s="77"/>
      <c r="OPI2571" s="77"/>
      <c r="OPJ2571" s="77"/>
      <c r="OPK2571" s="77"/>
      <c r="OPL2571" s="77"/>
      <c r="OPM2571" s="77"/>
      <c r="OPN2571" s="77"/>
      <c r="OPO2571" s="77"/>
      <c r="OPP2571" s="77"/>
      <c r="OPQ2571" s="77"/>
      <c r="OPR2571" s="77"/>
      <c r="OPS2571" s="77"/>
      <c r="OPT2571" s="77"/>
      <c r="OPU2571" s="77"/>
      <c r="OPV2571" s="77"/>
      <c r="OPW2571" s="77"/>
      <c r="OPX2571" s="77"/>
      <c r="OPY2571" s="77"/>
      <c r="OPZ2571" s="77"/>
      <c r="OQA2571" s="77"/>
      <c r="OQB2571" s="77"/>
      <c r="OQC2571" s="77"/>
      <c r="OQD2571" s="77"/>
      <c r="OQE2571" s="77"/>
      <c r="OQF2571" s="77"/>
      <c r="OQG2571" s="77"/>
      <c r="OQH2571" s="77"/>
      <c r="OQI2571" s="77"/>
      <c r="OQJ2571" s="77"/>
      <c r="OQK2571" s="77"/>
      <c r="OQL2571" s="77"/>
      <c r="OQM2571" s="77"/>
      <c r="OQN2571" s="77"/>
      <c r="OQO2571" s="77"/>
      <c r="OQP2571" s="77"/>
      <c r="OQQ2571" s="77"/>
      <c r="OQR2571" s="77"/>
      <c r="OQS2571" s="77"/>
      <c r="OQT2571" s="77"/>
      <c r="OQU2571" s="77"/>
      <c r="OQV2571" s="77"/>
      <c r="OQW2571" s="77"/>
      <c r="OQX2571" s="77"/>
      <c r="OQY2571" s="77"/>
      <c r="OQZ2571" s="77"/>
      <c r="ORA2571" s="77"/>
      <c r="ORB2571" s="77"/>
      <c r="ORC2571" s="77"/>
      <c r="ORD2571" s="77"/>
      <c r="ORE2571" s="77"/>
      <c r="ORF2571" s="77"/>
      <c r="ORG2571" s="77"/>
      <c r="ORH2571" s="77"/>
      <c r="ORI2571" s="77"/>
      <c r="ORJ2571" s="77"/>
      <c r="ORK2571" s="77"/>
      <c r="ORL2571" s="77"/>
      <c r="ORM2571" s="77"/>
      <c r="ORN2571" s="77"/>
      <c r="ORO2571" s="77"/>
      <c r="ORP2571" s="77"/>
      <c r="ORQ2571" s="77"/>
      <c r="ORR2571" s="77"/>
      <c r="ORS2571" s="77"/>
      <c r="ORT2571" s="77"/>
      <c r="ORU2571" s="77"/>
      <c r="ORV2571" s="77"/>
      <c r="ORW2571" s="77"/>
      <c r="ORX2571" s="77"/>
      <c r="ORY2571" s="77"/>
      <c r="ORZ2571" s="77"/>
      <c r="OSA2571" s="77"/>
      <c r="OSB2571" s="77"/>
      <c r="OSC2571" s="77"/>
      <c r="OSD2571" s="77"/>
      <c r="OSE2571" s="77"/>
      <c r="OSF2571" s="77"/>
      <c r="OSG2571" s="77"/>
      <c r="OSH2571" s="77"/>
      <c r="OSI2571" s="77"/>
      <c r="OSJ2571" s="77"/>
      <c r="OSK2571" s="77"/>
      <c r="OSL2571" s="77"/>
      <c r="OSM2571" s="77"/>
      <c r="OSN2571" s="77"/>
      <c r="OSO2571" s="77"/>
      <c r="OSP2571" s="77"/>
      <c r="OSQ2571" s="77"/>
      <c r="OSR2571" s="77"/>
      <c r="OSS2571" s="77"/>
      <c r="OST2571" s="77"/>
      <c r="OSU2571" s="77"/>
      <c r="OSV2571" s="77"/>
      <c r="OSW2571" s="77"/>
      <c r="OSX2571" s="77"/>
      <c r="OSY2571" s="77"/>
      <c r="OSZ2571" s="77"/>
      <c r="OTA2571" s="77"/>
      <c r="OTB2571" s="77"/>
      <c r="OTC2571" s="77"/>
      <c r="OTD2571" s="77"/>
      <c r="OTE2571" s="77"/>
      <c r="OTF2571" s="77"/>
      <c r="OTG2571" s="77"/>
      <c r="OTH2571" s="77"/>
      <c r="OTI2571" s="77"/>
      <c r="OTJ2571" s="77"/>
      <c r="OTK2571" s="77"/>
      <c r="OTL2571" s="77"/>
      <c r="OTM2571" s="77"/>
      <c r="OTN2571" s="77"/>
      <c r="OTO2571" s="77"/>
      <c r="OTP2571" s="77"/>
      <c r="OTQ2571" s="77"/>
      <c r="OTR2571" s="77"/>
      <c r="OTS2571" s="77"/>
      <c r="OTT2571" s="77"/>
      <c r="OTU2571" s="77"/>
      <c r="OTV2571" s="77"/>
      <c r="OTW2571" s="77"/>
      <c r="OTX2571" s="77"/>
      <c r="OTY2571" s="77"/>
      <c r="OTZ2571" s="77"/>
      <c r="OUA2571" s="77"/>
      <c r="OUB2571" s="77"/>
      <c r="OUC2571" s="77"/>
      <c r="OUD2571" s="77"/>
      <c r="OUE2571" s="77"/>
      <c r="OUF2571" s="77"/>
      <c r="OUG2571" s="77"/>
      <c r="OUH2571" s="77"/>
      <c r="OUI2571" s="77"/>
      <c r="OUJ2571" s="77"/>
      <c r="OUK2571" s="77"/>
      <c r="OUL2571" s="77"/>
      <c r="OUM2571" s="77"/>
      <c r="OUN2571" s="77"/>
      <c r="OUO2571" s="77"/>
      <c r="OUP2571" s="77"/>
      <c r="OUQ2571" s="77"/>
      <c r="OUR2571" s="77"/>
      <c r="OUS2571" s="77"/>
      <c r="OUT2571" s="77"/>
      <c r="OUU2571" s="77"/>
      <c r="OUV2571" s="77"/>
      <c r="OUW2571" s="77"/>
      <c r="OUX2571" s="77"/>
      <c r="OUY2571" s="77"/>
      <c r="OUZ2571" s="77"/>
      <c r="OVA2571" s="77"/>
      <c r="OVB2571" s="77"/>
      <c r="OVC2571" s="77"/>
      <c r="OVD2571" s="77"/>
      <c r="OVE2571" s="77"/>
      <c r="OVF2571" s="77"/>
      <c r="OVG2571" s="77"/>
      <c r="OVH2571" s="77"/>
      <c r="OVI2571" s="77"/>
      <c r="OVJ2571" s="77"/>
      <c r="OVK2571" s="77"/>
      <c r="OVL2571" s="77"/>
      <c r="OVM2571" s="77"/>
      <c r="OVN2571" s="77"/>
      <c r="OVO2571" s="77"/>
      <c r="OVP2571" s="77"/>
      <c r="OVQ2571" s="77"/>
      <c r="OVR2571" s="77"/>
      <c r="OVS2571" s="77"/>
      <c r="OVT2571" s="77"/>
      <c r="OVU2571" s="77"/>
      <c r="OVV2571" s="77"/>
      <c r="OVW2571" s="77"/>
      <c r="OVX2571" s="77"/>
      <c r="OVY2571" s="77"/>
      <c r="OVZ2571" s="77"/>
      <c r="OWA2571" s="77"/>
      <c r="OWB2571" s="77"/>
      <c r="OWC2571" s="77"/>
      <c r="OWD2571" s="77"/>
      <c r="OWE2571" s="77"/>
      <c r="OWF2571" s="77"/>
      <c r="OWG2571" s="77"/>
      <c r="OWH2571" s="77"/>
      <c r="OWI2571" s="77"/>
      <c r="OWJ2571" s="77"/>
      <c r="OWK2571" s="77"/>
      <c r="OWL2571" s="77"/>
      <c r="OWM2571" s="77"/>
      <c r="OWN2571" s="77"/>
      <c r="OWO2571" s="77"/>
      <c r="OWP2571" s="77"/>
      <c r="OWQ2571" s="77"/>
      <c r="OWR2571" s="77"/>
      <c r="OWS2571" s="77"/>
      <c r="OWT2571" s="77"/>
      <c r="OWU2571" s="77"/>
      <c r="OWV2571" s="77"/>
      <c r="OWW2571" s="77"/>
      <c r="OWX2571" s="77"/>
      <c r="OWY2571" s="77"/>
      <c r="OWZ2571" s="77"/>
      <c r="OXA2571" s="77"/>
      <c r="OXB2571" s="77"/>
      <c r="OXC2571" s="77"/>
      <c r="OXD2571" s="77"/>
      <c r="OXE2571" s="77"/>
      <c r="OXF2571" s="77"/>
      <c r="OXG2571" s="77"/>
      <c r="OXH2571" s="77"/>
      <c r="OXI2571" s="77"/>
      <c r="OXJ2571" s="77"/>
      <c r="OXK2571" s="77"/>
      <c r="OXL2571" s="77"/>
      <c r="OXM2571" s="77"/>
      <c r="OXN2571" s="77"/>
      <c r="OXO2571" s="77"/>
      <c r="OXP2571" s="77"/>
      <c r="OXQ2571" s="77"/>
      <c r="OXR2571" s="77"/>
      <c r="OXS2571" s="77"/>
      <c r="OXT2571" s="77"/>
      <c r="OXU2571" s="77"/>
      <c r="OXV2571" s="77"/>
      <c r="OXW2571" s="77"/>
      <c r="OXX2571" s="77"/>
      <c r="OXY2571" s="77"/>
      <c r="OXZ2571" s="77"/>
      <c r="OYA2571" s="77"/>
      <c r="OYB2571" s="77"/>
      <c r="OYC2571" s="77"/>
      <c r="OYD2571" s="77"/>
      <c r="OYE2571" s="77"/>
      <c r="OYF2571" s="77"/>
      <c r="OYG2571" s="77"/>
      <c r="OYH2571" s="77"/>
      <c r="OYI2571" s="77"/>
      <c r="OYJ2571" s="77"/>
      <c r="OYK2571" s="77"/>
      <c r="OYL2571" s="77"/>
      <c r="OYM2571" s="77"/>
      <c r="OYN2571" s="77"/>
      <c r="OYO2571" s="77"/>
      <c r="OYP2571" s="77"/>
      <c r="OYQ2571" s="77"/>
      <c r="OYR2571" s="77"/>
      <c r="OYS2571" s="77"/>
      <c r="OYT2571" s="77"/>
      <c r="OYU2571" s="77"/>
      <c r="OYV2571" s="77"/>
      <c r="OYW2571" s="77"/>
      <c r="OYX2571" s="77"/>
      <c r="OYY2571" s="77"/>
      <c r="OYZ2571" s="77"/>
      <c r="OZA2571" s="77"/>
      <c r="OZB2571" s="77"/>
      <c r="OZC2571" s="77"/>
      <c r="OZD2571" s="77"/>
      <c r="OZE2571" s="77"/>
      <c r="OZF2571" s="77"/>
      <c r="OZG2571" s="77"/>
      <c r="OZH2571" s="77"/>
      <c r="OZI2571" s="77"/>
      <c r="OZJ2571" s="77"/>
      <c r="OZK2571" s="77"/>
      <c r="OZL2571" s="77"/>
      <c r="OZM2571" s="77"/>
      <c r="OZN2571" s="77"/>
      <c r="OZO2571" s="77"/>
      <c r="OZP2571" s="77"/>
      <c r="OZQ2571" s="77"/>
      <c r="OZR2571" s="77"/>
      <c r="OZS2571" s="77"/>
      <c r="OZT2571" s="77"/>
      <c r="OZU2571" s="77"/>
      <c r="OZV2571" s="77"/>
      <c r="OZW2571" s="77"/>
      <c r="OZX2571" s="77"/>
      <c r="OZY2571" s="77"/>
      <c r="OZZ2571" s="77"/>
      <c r="PAA2571" s="77"/>
      <c r="PAB2571" s="77"/>
      <c r="PAC2571" s="77"/>
      <c r="PAD2571" s="77"/>
      <c r="PAE2571" s="77"/>
      <c r="PAF2571" s="77"/>
      <c r="PAG2571" s="77"/>
      <c r="PAH2571" s="77"/>
      <c r="PAI2571" s="77"/>
      <c r="PAJ2571" s="77"/>
      <c r="PAK2571" s="77"/>
      <c r="PAL2571" s="77"/>
      <c r="PAM2571" s="77"/>
      <c r="PAN2571" s="77"/>
      <c r="PAO2571" s="77"/>
      <c r="PAP2571" s="77"/>
      <c r="PAQ2571" s="77"/>
      <c r="PAR2571" s="77"/>
      <c r="PAS2571" s="77"/>
      <c r="PAT2571" s="77"/>
      <c r="PAU2571" s="77"/>
      <c r="PAV2571" s="77"/>
      <c r="PAW2571" s="77"/>
      <c r="PAX2571" s="77"/>
      <c r="PAY2571" s="77"/>
      <c r="PAZ2571" s="77"/>
      <c r="PBA2571" s="77"/>
      <c r="PBB2571" s="77"/>
      <c r="PBC2571" s="77"/>
      <c r="PBD2571" s="77"/>
      <c r="PBE2571" s="77"/>
      <c r="PBF2571" s="77"/>
      <c r="PBG2571" s="77"/>
      <c r="PBH2571" s="77"/>
      <c r="PBI2571" s="77"/>
      <c r="PBJ2571" s="77"/>
      <c r="PBK2571" s="77"/>
      <c r="PBL2571" s="77"/>
      <c r="PBM2571" s="77"/>
      <c r="PBN2571" s="77"/>
      <c r="PBO2571" s="77"/>
      <c r="PBP2571" s="77"/>
      <c r="PBQ2571" s="77"/>
      <c r="PBR2571" s="77"/>
      <c r="PBS2571" s="77"/>
      <c r="PBT2571" s="77"/>
      <c r="PBU2571" s="77"/>
      <c r="PBV2571" s="77"/>
      <c r="PBW2571" s="77"/>
      <c r="PBX2571" s="77"/>
      <c r="PBY2571" s="77"/>
      <c r="PBZ2571" s="77"/>
      <c r="PCA2571" s="77"/>
      <c r="PCB2571" s="77"/>
      <c r="PCC2571" s="77"/>
      <c r="PCD2571" s="77"/>
      <c r="PCE2571" s="77"/>
      <c r="PCF2571" s="77"/>
      <c r="PCG2571" s="77"/>
      <c r="PCH2571" s="77"/>
      <c r="PCI2571" s="77"/>
      <c r="PCJ2571" s="77"/>
      <c r="PCK2571" s="77"/>
      <c r="PCL2571" s="77"/>
      <c r="PCM2571" s="77"/>
      <c r="PCN2571" s="77"/>
      <c r="PCO2571" s="77"/>
      <c r="PCP2571" s="77"/>
      <c r="PCQ2571" s="77"/>
      <c r="PCR2571" s="77"/>
      <c r="PCS2571" s="77"/>
      <c r="PCT2571" s="77"/>
      <c r="PCU2571" s="77"/>
      <c r="PCV2571" s="77"/>
      <c r="PCW2571" s="77"/>
      <c r="PCX2571" s="77"/>
      <c r="PCY2571" s="77"/>
      <c r="PCZ2571" s="77"/>
      <c r="PDA2571" s="77"/>
      <c r="PDB2571" s="77"/>
      <c r="PDC2571" s="77"/>
      <c r="PDD2571" s="77"/>
      <c r="PDE2571" s="77"/>
      <c r="PDF2571" s="77"/>
      <c r="PDG2571" s="77"/>
      <c r="PDH2571" s="77"/>
      <c r="PDI2571" s="77"/>
      <c r="PDJ2571" s="77"/>
      <c r="PDK2571" s="77"/>
      <c r="PDL2571" s="77"/>
      <c r="PDM2571" s="77"/>
      <c r="PDN2571" s="77"/>
      <c r="PDO2571" s="77"/>
      <c r="PDP2571" s="77"/>
      <c r="PDQ2571" s="77"/>
      <c r="PDR2571" s="77"/>
      <c r="PDS2571" s="77"/>
      <c r="PDT2571" s="77"/>
      <c r="PDU2571" s="77"/>
      <c r="PDV2571" s="77"/>
      <c r="PDW2571" s="77"/>
      <c r="PDX2571" s="77"/>
      <c r="PDY2571" s="77"/>
      <c r="PDZ2571" s="77"/>
      <c r="PEA2571" s="77"/>
      <c r="PEB2571" s="77"/>
      <c r="PEC2571" s="77"/>
      <c r="PED2571" s="77"/>
      <c r="PEE2571" s="77"/>
      <c r="PEF2571" s="77"/>
      <c r="PEG2571" s="77"/>
      <c r="PEH2571" s="77"/>
      <c r="PEI2571" s="77"/>
      <c r="PEJ2571" s="77"/>
      <c r="PEK2571" s="77"/>
      <c r="PEL2571" s="77"/>
      <c r="PEM2571" s="77"/>
      <c r="PEN2571" s="77"/>
      <c r="PEO2571" s="77"/>
      <c r="PEP2571" s="77"/>
      <c r="PEQ2571" s="77"/>
      <c r="PER2571" s="77"/>
      <c r="PES2571" s="77"/>
      <c r="PET2571" s="77"/>
      <c r="PEU2571" s="77"/>
      <c r="PEV2571" s="77"/>
      <c r="PEW2571" s="77"/>
      <c r="PEX2571" s="77"/>
      <c r="PEY2571" s="77"/>
      <c r="PEZ2571" s="77"/>
      <c r="PFA2571" s="77"/>
      <c r="PFB2571" s="77"/>
      <c r="PFC2571" s="77"/>
      <c r="PFD2571" s="77"/>
      <c r="PFE2571" s="77"/>
      <c r="PFF2571" s="77"/>
      <c r="PFG2571" s="77"/>
      <c r="PFH2571" s="77"/>
      <c r="PFI2571" s="77"/>
      <c r="PFJ2571" s="77"/>
      <c r="PFK2571" s="77"/>
      <c r="PFL2571" s="77"/>
      <c r="PFM2571" s="77"/>
      <c r="PFN2571" s="77"/>
      <c r="PFO2571" s="77"/>
      <c r="PFP2571" s="77"/>
      <c r="PFQ2571" s="77"/>
      <c r="PFR2571" s="77"/>
      <c r="PFS2571" s="77"/>
      <c r="PFT2571" s="77"/>
      <c r="PFU2571" s="77"/>
      <c r="PFV2571" s="77"/>
      <c r="PFW2571" s="77"/>
      <c r="PFX2571" s="77"/>
      <c r="PFY2571" s="77"/>
      <c r="PFZ2571" s="77"/>
      <c r="PGA2571" s="77"/>
      <c r="PGB2571" s="77"/>
      <c r="PGC2571" s="77"/>
      <c r="PGD2571" s="77"/>
      <c r="PGE2571" s="77"/>
      <c r="PGF2571" s="77"/>
      <c r="PGG2571" s="77"/>
      <c r="PGH2571" s="77"/>
      <c r="PGI2571" s="77"/>
      <c r="PGJ2571" s="77"/>
      <c r="PGK2571" s="77"/>
      <c r="PGL2571" s="77"/>
      <c r="PGM2571" s="77"/>
      <c r="PGN2571" s="77"/>
      <c r="PGO2571" s="77"/>
      <c r="PGP2571" s="77"/>
      <c r="PGQ2571" s="77"/>
      <c r="PGR2571" s="77"/>
      <c r="PGS2571" s="77"/>
      <c r="PGT2571" s="77"/>
      <c r="PGU2571" s="77"/>
      <c r="PGV2571" s="77"/>
      <c r="PGW2571" s="77"/>
      <c r="PGX2571" s="77"/>
      <c r="PGY2571" s="77"/>
      <c r="PGZ2571" s="77"/>
      <c r="PHA2571" s="77"/>
      <c r="PHB2571" s="77"/>
      <c r="PHC2571" s="77"/>
      <c r="PHD2571" s="77"/>
      <c r="PHE2571" s="77"/>
      <c r="PHF2571" s="77"/>
      <c r="PHG2571" s="77"/>
      <c r="PHH2571" s="77"/>
      <c r="PHI2571" s="77"/>
      <c r="PHJ2571" s="77"/>
      <c r="PHK2571" s="77"/>
      <c r="PHL2571" s="77"/>
      <c r="PHM2571" s="77"/>
      <c r="PHN2571" s="77"/>
      <c r="PHO2571" s="77"/>
      <c r="PHP2571" s="77"/>
      <c r="PHQ2571" s="77"/>
      <c r="PHR2571" s="77"/>
      <c r="PHS2571" s="77"/>
      <c r="PHT2571" s="77"/>
      <c r="PHU2571" s="77"/>
      <c r="PHV2571" s="77"/>
      <c r="PHW2571" s="77"/>
      <c r="PHX2571" s="77"/>
      <c r="PHY2571" s="77"/>
      <c r="PHZ2571" s="77"/>
      <c r="PIA2571" s="77"/>
      <c r="PIB2571" s="77"/>
      <c r="PIC2571" s="77"/>
      <c r="PID2571" s="77"/>
      <c r="PIE2571" s="77"/>
      <c r="PIF2571" s="77"/>
      <c r="PIG2571" s="77"/>
      <c r="PIH2571" s="77"/>
      <c r="PII2571" s="77"/>
      <c r="PIJ2571" s="77"/>
      <c r="PIK2571" s="77"/>
      <c r="PIL2571" s="77"/>
      <c r="PIM2571" s="77"/>
      <c r="PIN2571" s="77"/>
      <c r="PIO2571" s="77"/>
      <c r="PIP2571" s="77"/>
      <c r="PIQ2571" s="77"/>
      <c r="PIR2571" s="77"/>
      <c r="PIS2571" s="77"/>
      <c r="PIT2571" s="77"/>
      <c r="PIU2571" s="77"/>
      <c r="PIV2571" s="77"/>
      <c r="PIW2571" s="77"/>
      <c r="PIX2571" s="77"/>
      <c r="PIY2571" s="77"/>
      <c r="PIZ2571" s="77"/>
      <c r="PJA2571" s="77"/>
      <c r="PJB2571" s="77"/>
      <c r="PJC2571" s="77"/>
      <c r="PJD2571" s="77"/>
      <c r="PJE2571" s="77"/>
      <c r="PJF2571" s="77"/>
      <c r="PJG2571" s="77"/>
      <c r="PJH2571" s="77"/>
      <c r="PJI2571" s="77"/>
      <c r="PJJ2571" s="77"/>
      <c r="PJK2571" s="77"/>
      <c r="PJL2571" s="77"/>
      <c r="PJM2571" s="77"/>
      <c r="PJN2571" s="77"/>
      <c r="PJO2571" s="77"/>
      <c r="PJP2571" s="77"/>
      <c r="PJQ2571" s="77"/>
      <c r="PJR2571" s="77"/>
      <c r="PJS2571" s="77"/>
      <c r="PJT2571" s="77"/>
      <c r="PJU2571" s="77"/>
      <c r="PJV2571" s="77"/>
      <c r="PJW2571" s="77"/>
      <c r="PJX2571" s="77"/>
      <c r="PJY2571" s="77"/>
      <c r="PJZ2571" s="77"/>
      <c r="PKA2571" s="77"/>
      <c r="PKB2571" s="77"/>
      <c r="PKC2571" s="77"/>
      <c r="PKD2571" s="77"/>
      <c r="PKE2571" s="77"/>
      <c r="PKF2571" s="77"/>
      <c r="PKG2571" s="77"/>
      <c r="PKH2571" s="77"/>
      <c r="PKI2571" s="77"/>
      <c r="PKJ2571" s="77"/>
      <c r="PKK2571" s="77"/>
      <c r="PKL2571" s="77"/>
      <c r="PKM2571" s="77"/>
      <c r="PKN2571" s="77"/>
      <c r="PKO2571" s="77"/>
      <c r="PKP2571" s="77"/>
      <c r="PKQ2571" s="77"/>
      <c r="PKR2571" s="77"/>
      <c r="PKS2571" s="77"/>
      <c r="PKT2571" s="77"/>
      <c r="PKU2571" s="77"/>
      <c r="PKV2571" s="77"/>
      <c r="PKW2571" s="77"/>
      <c r="PKX2571" s="77"/>
      <c r="PKY2571" s="77"/>
      <c r="PKZ2571" s="77"/>
      <c r="PLA2571" s="77"/>
      <c r="PLB2571" s="77"/>
      <c r="PLC2571" s="77"/>
      <c r="PLD2571" s="77"/>
      <c r="PLE2571" s="77"/>
      <c r="PLF2571" s="77"/>
      <c r="PLG2571" s="77"/>
      <c r="PLH2571" s="77"/>
      <c r="PLI2571" s="77"/>
      <c r="PLJ2571" s="77"/>
      <c r="PLK2571" s="77"/>
      <c r="PLL2571" s="77"/>
      <c r="PLM2571" s="77"/>
      <c r="PLN2571" s="77"/>
      <c r="PLO2571" s="77"/>
      <c r="PLP2571" s="77"/>
      <c r="PLQ2571" s="77"/>
      <c r="PLR2571" s="77"/>
      <c r="PLS2571" s="77"/>
      <c r="PLT2571" s="77"/>
      <c r="PLU2571" s="77"/>
      <c r="PLV2571" s="77"/>
      <c r="PLW2571" s="77"/>
      <c r="PLX2571" s="77"/>
      <c r="PLY2571" s="77"/>
      <c r="PLZ2571" s="77"/>
      <c r="PMA2571" s="77"/>
      <c r="PMB2571" s="77"/>
      <c r="PMC2571" s="77"/>
      <c r="PMD2571" s="77"/>
      <c r="PME2571" s="77"/>
      <c r="PMF2571" s="77"/>
      <c r="PMG2571" s="77"/>
      <c r="PMH2571" s="77"/>
      <c r="PMI2571" s="77"/>
      <c r="PMJ2571" s="77"/>
      <c r="PMK2571" s="77"/>
      <c r="PML2571" s="77"/>
      <c r="PMM2571" s="77"/>
      <c r="PMN2571" s="77"/>
      <c r="PMO2571" s="77"/>
      <c r="PMP2571" s="77"/>
      <c r="PMQ2571" s="77"/>
      <c r="PMR2571" s="77"/>
      <c r="PMS2571" s="77"/>
      <c r="PMT2571" s="77"/>
      <c r="PMU2571" s="77"/>
      <c r="PMV2571" s="77"/>
      <c r="PMW2571" s="77"/>
      <c r="PMX2571" s="77"/>
      <c r="PMY2571" s="77"/>
      <c r="PMZ2571" s="77"/>
      <c r="PNA2571" s="77"/>
      <c r="PNB2571" s="77"/>
      <c r="PNC2571" s="77"/>
      <c r="PND2571" s="77"/>
      <c r="PNE2571" s="77"/>
      <c r="PNF2571" s="77"/>
      <c r="PNG2571" s="77"/>
      <c r="PNH2571" s="77"/>
      <c r="PNI2571" s="77"/>
      <c r="PNJ2571" s="77"/>
      <c r="PNK2571" s="77"/>
      <c r="PNL2571" s="77"/>
      <c r="PNM2571" s="77"/>
      <c r="PNN2571" s="77"/>
      <c r="PNO2571" s="77"/>
      <c r="PNP2571" s="77"/>
      <c r="PNQ2571" s="77"/>
      <c r="PNR2571" s="77"/>
      <c r="PNS2571" s="77"/>
      <c r="PNT2571" s="77"/>
      <c r="PNU2571" s="77"/>
      <c r="PNV2571" s="77"/>
      <c r="PNW2571" s="77"/>
      <c r="PNX2571" s="77"/>
      <c r="PNY2571" s="77"/>
      <c r="PNZ2571" s="77"/>
      <c r="POA2571" s="77"/>
      <c r="POB2571" s="77"/>
      <c r="POC2571" s="77"/>
      <c r="POD2571" s="77"/>
      <c r="POE2571" s="77"/>
      <c r="POF2571" s="77"/>
      <c r="POG2571" s="77"/>
      <c r="POH2571" s="77"/>
      <c r="POI2571" s="77"/>
      <c r="POJ2571" s="77"/>
      <c r="POK2571" s="77"/>
      <c r="POL2571" s="77"/>
      <c r="POM2571" s="77"/>
      <c r="PON2571" s="77"/>
      <c r="POO2571" s="77"/>
      <c r="POP2571" s="77"/>
      <c r="POQ2571" s="77"/>
      <c r="POR2571" s="77"/>
      <c r="POS2571" s="77"/>
      <c r="POT2571" s="77"/>
      <c r="POU2571" s="77"/>
      <c r="POV2571" s="77"/>
      <c r="POW2571" s="77"/>
      <c r="POX2571" s="77"/>
      <c r="POY2571" s="77"/>
      <c r="POZ2571" s="77"/>
      <c r="PPA2571" s="77"/>
      <c r="PPB2571" s="77"/>
      <c r="PPC2571" s="77"/>
      <c r="PPD2571" s="77"/>
      <c r="PPE2571" s="77"/>
      <c r="PPF2571" s="77"/>
      <c r="PPG2571" s="77"/>
      <c r="PPH2571" s="77"/>
      <c r="PPI2571" s="77"/>
      <c r="PPJ2571" s="77"/>
      <c r="PPK2571" s="77"/>
      <c r="PPL2571" s="77"/>
      <c r="PPM2571" s="77"/>
      <c r="PPN2571" s="77"/>
      <c r="PPO2571" s="77"/>
      <c r="PPP2571" s="77"/>
      <c r="PPQ2571" s="77"/>
      <c r="PPR2571" s="77"/>
      <c r="PPS2571" s="77"/>
      <c r="PPT2571" s="77"/>
      <c r="PPU2571" s="77"/>
      <c r="PPV2571" s="77"/>
      <c r="PPW2571" s="77"/>
      <c r="PPX2571" s="77"/>
      <c r="PPY2571" s="77"/>
      <c r="PPZ2571" s="77"/>
      <c r="PQA2571" s="77"/>
      <c r="PQB2571" s="77"/>
      <c r="PQC2571" s="77"/>
      <c r="PQD2571" s="77"/>
      <c r="PQE2571" s="77"/>
      <c r="PQF2571" s="77"/>
      <c r="PQG2571" s="77"/>
      <c r="PQH2571" s="77"/>
      <c r="PQI2571" s="77"/>
      <c r="PQJ2571" s="77"/>
      <c r="PQK2571" s="77"/>
      <c r="PQL2571" s="77"/>
      <c r="PQM2571" s="77"/>
      <c r="PQN2571" s="77"/>
      <c r="PQO2571" s="77"/>
      <c r="PQP2571" s="77"/>
      <c r="PQQ2571" s="77"/>
      <c r="PQR2571" s="77"/>
      <c r="PQS2571" s="77"/>
      <c r="PQT2571" s="77"/>
      <c r="PQU2571" s="77"/>
      <c r="PQV2571" s="77"/>
      <c r="PQW2571" s="77"/>
      <c r="PQX2571" s="77"/>
      <c r="PQY2571" s="77"/>
      <c r="PQZ2571" s="77"/>
      <c r="PRA2571" s="77"/>
      <c r="PRB2571" s="77"/>
      <c r="PRC2571" s="77"/>
      <c r="PRD2571" s="77"/>
      <c r="PRE2571" s="77"/>
      <c r="PRF2571" s="77"/>
      <c r="PRG2571" s="77"/>
      <c r="PRH2571" s="77"/>
      <c r="PRI2571" s="77"/>
      <c r="PRJ2571" s="77"/>
      <c r="PRK2571" s="77"/>
      <c r="PRL2571" s="77"/>
      <c r="PRM2571" s="77"/>
      <c r="PRN2571" s="77"/>
      <c r="PRO2571" s="77"/>
      <c r="PRP2571" s="77"/>
      <c r="PRQ2571" s="77"/>
      <c r="PRR2571" s="77"/>
      <c r="PRS2571" s="77"/>
      <c r="PRT2571" s="77"/>
      <c r="PRU2571" s="77"/>
      <c r="PRV2571" s="77"/>
      <c r="PRW2571" s="77"/>
      <c r="PRX2571" s="77"/>
      <c r="PRY2571" s="77"/>
      <c r="PRZ2571" s="77"/>
      <c r="PSA2571" s="77"/>
      <c r="PSB2571" s="77"/>
      <c r="PSC2571" s="77"/>
      <c r="PSD2571" s="77"/>
      <c r="PSE2571" s="77"/>
      <c r="PSF2571" s="77"/>
      <c r="PSG2571" s="77"/>
      <c r="PSH2571" s="77"/>
      <c r="PSI2571" s="77"/>
      <c r="PSJ2571" s="77"/>
      <c r="PSK2571" s="77"/>
      <c r="PSL2571" s="77"/>
      <c r="PSM2571" s="77"/>
      <c r="PSN2571" s="77"/>
      <c r="PSO2571" s="77"/>
      <c r="PSP2571" s="77"/>
      <c r="PSQ2571" s="77"/>
      <c r="PSR2571" s="77"/>
      <c r="PSS2571" s="77"/>
      <c r="PST2571" s="77"/>
      <c r="PSU2571" s="77"/>
      <c r="PSV2571" s="77"/>
      <c r="PSW2571" s="77"/>
      <c r="PSX2571" s="77"/>
      <c r="PSY2571" s="77"/>
      <c r="PSZ2571" s="77"/>
      <c r="PTA2571" s="77"/>
      <c r="PTB2571" s="77"/>
      <c r="PTC2571" s="77"/>
      <c r="PTD2571" s="77"/>
      <c r="PTE2571" s="77"/>
      <c r="PTF2571" s="77"/>
      <c r="PTG2571" s="77"/>
      <c r="PTH2571" s="77"/>
      <c r="PTI2571" s="77"/>
      <c r="PTJ2571" s="77"/>
      <c r="PTK2571" s="77"/>
      <c r="PTL2571" s="77"/>
      <c r="PTM2571" s="77"/>
      <c r="PTN2571" s="77"/>
      <c r="PTO2571" s="77"/>
      <c r="PTP2571" s="77"/>
      <c r="PTQ2571" s="77"/>
      <c r="PTR2571" s="77"/>
      <c r="PTS2571" s="77"/>
      <c r="PTT2571" s="77"/>
      <c r="PTU2571" s="77"/>
      <c r="PTV2571" s="77"/>
      <c r="PTW2571" s="77"/>
      <c r="PTX2571" s="77"/>
      <c r="PTY2571" s="77"/>
      <c r="PTZ2571" s="77"/>
      <c r="PUA2571" s="77"/>
      <c r="PUB2571" s="77"/>
      <c r="PUC2571" s="77"/>
      <c r="PUD2571" s="77"/>
      <c r="PUE2571" s="77"/>
      <c r="PUF2571" s="77"/>
      <c r="PUG2571" s="77"/>
      <c r="PUH2571" s="77"/>
      <c r="PUI2571" s="77"/>
      <c r="PUJ2571" s="77"/>
      <c r="PUK2571" s="77"/>
      <c r="PUL2571" s="77"/>
      <c r="PUM2571" s="77"/>
      <c r="PUN2571" s="77"/>
      <c r="PUO2571" s="77"/>
      <c r="PUP2571" s="77"/>
      <c r="PUQ2571" s="77"/>
      <c r="PUR2571" s="77"/>
      <c r="PUS2571" s="77"/>
      <c r="PUT2571" s="77"/>
      <c r="PUU2571" s="77"/>
      <c r="PUV2571" s="77"/>
      <c r="PUW2571" s="77"/>
      <c r="PUX2571" s="77"/>
      <c r="PUY2571" s="77"/>
      <c r="PUZ2571" s="77"/>
      <c r="PVA2571" s="77"/>
      <c r="PVB2571" s="77"/>
      <c r="PVC2571" s="77"/>
      <c r="PVD2571" s="77"/>
      <c r="PVE2571" s="77"/>
      <c r="PVF2571" s="77"/>
      <c r="PVG2571" s="77"/>
      <c r="PVH2571" s="77"/>
      <c r="PVI2571" s="77"/>
      <c r="PVJ2571" s="77"/>
      <c r="PVK2571" s="77"/>
      <c r="PVL2571" s="77"/>
      <c r="PVM2571" s="77"/>
      <c r="PVN2571" s="77"/>
      <c r="PVO2571" s="77"/>
      <c r="PVP2571" s="77"/>
      <c r="PVQ2571" s="77"/>
      <c r="PVR2571" s="77"/>
      <c r="PVS2571" s="77"/>
      <c r="PVT2571" s="77"/>
      <c r="PVU2571" s="77"/>
      <c r="PVV2571" s="77"/>
      <c r="PVW2571" s="77"/>
      <c r="PVX2571" s="77"/>
      <c r="PVY2571" s="77"/>
      <c r="PVZ2571" s="77"/>
      <c r="PWA2571" s="77"/>
      <c r="PWB2571" s="77"/>
      <c r="PWC2571" s="77"/>
      <c r="PWD2571" s="77"/>
      <c r="PWE2571" s="77"/>
      <c r="PWF2571" s="77"/>
      <c r="PWG2571" s="77"/>
      <c r="PWH2571" s="77"/>
      <c r="PWI2571" s="77"/>
      <c r="PWJ2571" s="77"/>
      <c r="PWK2571" s="77"/>
      <c r="PWL2571" s="77"/>
      <c r="PWM2571" s="77"/>
      <c r="PWN2571" s="77"/>
      <c r="PWO2571" s="77"/>
      <c r="PWP2571" s="77"/>
      <c r="PWQ2571" s="77"/>
      <c r="PWR2571" s="77"/>
      <c r="PWS2571" s="77"/>
      <c r="PWT2571" s="77"/>
      <c r="PWU2571" s="77"/>
      <c r="PWV2571" s="77"/>
      <c r="PWW2571" s="77"/>
      <c r="PWX2571" s="77"/>
      <c r="PWY2571" s="77"/>
      <c r="PWZ2571" s="77"/>
      <c r="PXA2571" s="77"/>
      <c r="PXB2571" s="77"/>
      <c r="PXC2571" s="77"/>
      <c r="PXD2571" s="77"/>
      <c r="PXE2571" s="77"/>
      <c r="PXF2571" s="77"/>
      <c r="PXG2571" s="77"/>
      <c r="PXH2571" s="77"/>
      <c r="PXI2571" s="77"/>
      <c r="PXJ2571" s="77"/>
      <c r="PXK2571" s="77"/>
      <c r="PXL2571" s="77"/>
      <c r="PXM2571" s="77"/>
      <c r="PXN2571" s="77"/>
      <c r="PXO2571" s="77"/>
      <c r="PXP2571" s="77"/>
      <c r="PXQ2571" s="77"/>
      <c r="PXR2571" s="77"/>
      <c r="PXS2571" s="77"/>
      <c r="PXT2571" s="77"/>
      <c r="PXU2571" s="77"/>
      <c r="PXV2571" s="77"/>
      <c r="PXW2571" s="77"/>
      <c r="PXX2571" s="77"/>
      <c r="PXY2571" s="77"/>
      <c r="PXZ2571" s="77"/>
      <c r="PYA2571" s="77"/>
      <c r="PYB2571" s="77"/>
      <c r="PYC2571" s="77"/>
      <c r="PYD2571" s="77"/>
      <c r="PYE2571" s="77"/>
      <c r="PYF2571" s="77"/>
      <c r="PYG2571" s="77"/>
      <c r="PYH2571" s="77"/>
      <c r="PYI2571" s="77"/>
      <c r="PYJ2571" s="77"/>
      <c r="PYK2571" s="77"/>
      <c r="PYL2571" s="77"/>
      <c r="PYM2571" s="77"/>
      <c r="PYN2571" s="77"/>
      <c r="PYO2571" s="77"/>
      <c r="PYP2571" s="77"/>
      <c r="PYQ2571" s="77"/>
      <c r="PYR2571" s="77"/>
      <c r="PYS2571" s="77"/>
      <c r="PYT2571" s="77"/>
      <c r="PYU2571" s="77"/>
      <c r="PYV2571" s="77"/>
      <c r="PYW2571" s="77"/>
      <c r="PYX2571" s="77"/>
      <c r="PYY2571" s="77"/>
      <c r="PYZ2571" s="77"/>
      <c r="PZA2571" s="77"/>
      <c r="PZB2571" s="77"/>
      <c r="PZC2571" s="77"/>
      <c r="PZD2571" s="77"/>
      <c r="PZE2571" s="77"/>
      <c r="PZF2571" s="77"/>
      <c r="PZG2571" s="77"/>
      <c r="PZH2571" s="77"/>
      <c r="PZI2571" s="77"/>
      <c r="PZJ2571" s="77"/>
      <c r="PZK2571" s="77"/>
      <c r="PZL2571" s="77"/>
      <c r="PZM2571" s="77"/>
      <c r="PZN2571" s="77"/>
      <c r="PZO2571" s="77"/>
      <c r="PZP2571" s="77"/>
      <c r="PZQ2571" s="77"/>
      <c r="PZR2571" s="77"/>
      <c r="PZS2571" s="77"/>
      <c r="PZT2571" s="77"/>
      <c r="PZU2571" s="77"/>
      <c r="PZV2571" s="77"/>
      <c r="PZW2571" s="77"/>
      <c r="PZX2571" s="77"/>
      <c r="PZY2571" s="77"/>
      <c r="PZZ2571" s="77"/>
      <c r="QAA2571" s="77"/>
      <c r="QAB2571" s="77"/>
      <c r="QAC2571" s="77"/>
      <c r="QAD2571" s="77"/>
      <c r="QAE2571" s="77"/>
      <c r="QAF2571" s="77"/>
      <c r="QAG2571" s="77"/>
      <c r="QAH2571" s="77"/>
      <c r="QAI2571" s="77"/>
      <c r="QAJ2571" s="77"/>
      <c r="QAK2571" s="77"/>
      <c r="QAL2571" s="77"/>
      <c r="QAM2571" s="77"/>
      <c r="QAN2571" s="77"/>
      <c r="QAO2571" s="77"/>
      <c r="QAP2571" s="77"/>
      <c r="QAQ2571" s="77"/>
      <c r="QAR2571" s="77"/>
      <c r="QAS2571" s="77"/>
      <c r="QAT2571" s="77"/>
      <c r="QAU2571" s="77"/>
      <c r="QAV2571" s="77"/>
      <c r="QAW2571" s="77"/>
      <c r="QAX2571" s="77"/>
      <c r="QAY2571" s="77"/>
      <c r="QAZ2571" s="77"/>
      <c r="QBA2571" s="77"/>
      <c r="QBB2571" s="77"/>
      <c r="QBC2571" s="77"/>
      <c r="QBD2571" s="77"/>
      <c r="QBE2571" s="77"/>
      <c r="QBF2571" s="77"/>
      <c r="QBG2571" s="77"/>
      <c r="QBH2571" s="77"/>
      <c r="QBI2571" s="77"/>
      <c r="QBJ2571" s="77"/>
      <c r="QBK2571" s="77"/>
      <c r="QBL2571" s="77"/>
      <c r="QBM2571" s="77"/>
      <c r="QBN2571" s="77"/>
      <c r="QBO2571" s="77"/>
      <c r="QBP2571" s="77"/>
      <c r="QBQ2571" s="77"/>
      <c r="QBR2571" s="77"/>
      <c r="QBS2571" s="77"/>
      <c r="QBT2571" s="77"/>
      <c r="QBU2571" s="77"/>
      <c r="QBV2571" s="77"/>
      <c r="QBW2571" s="77"/>
      <c r="QBX2571" s="77"/>
      <c r="QBY2571" s="77"/>
      <c r="QBZ2571" s="77"/>
      <c r="QCA2571" s="77"/>
      <c r="QCB2571" s="77"/>
      <c r="QCC2571" s="77"/>
      <c r="QCD2571" s="77"/>
      <c r="QCE2571" s="77"/>
      <c r="QCF2571" s="77"/>
      <c r="QCG2571" s="77"/>
      <c r="QCH2571" s="77"/>
      <c r="QCI2571" s="77"/>
      <c r="QCJ2571" s="77"/>
      <c r="QCK2571" s="77"/>
      <c r="QCL2571" s="77"/>
      <c r="QCM2571" s="77"/>
      <c r="QCN2571" s="77"/>
      <c r="QCO2571" s="77"/>
      <c r="QCP2571" s="77"/>
      <c r="QCQ2571" s="77"/>
      <c r="QCR2571" s="77"/>
      <c r="QCS2571" s="77"/>
      <c r="QCT2571" s="77"/>
      <c r="QCU2571" s="77"/>
      <c r="QCV2571" s="77"/>
      <c r="QCW2571" s="77"/>
      <c r="QCX2571" s="77"/>
      <c r="QCY2571" s="77"/>
      <c r="QCZ2571" s="77"/>
      <c r="QDA2571" s="77"/>
      <c r="QDB2571" s="77"/>
      <c r="QDC2571" s="77"/>
      <c r="QDD2571" s="77"/>
      <c r="QDE2571" s="77"/>
      <c r="QDF2571" s="77"/>
      <c r="QDG2571" s="77"/>
      <c r="QDH2571" s="77"/>
      <c r="QDI2571" s="77"/>
      <c r="QDJ2571" s="77"/>
      <c r="QDK2571" s="77"/>
      <c r="QDL2571" s="77"/>
      <c r="QDM2571" s="77"/>
      <c r="QDN2571" s="77"/>
      <c r="QDO2571" s="77"/>
      <c r="QDP2571" s="77"/>
      <c r="QDQ2571" s="77"/>
      <c r="QDR2571" s="77"/>
      <c r="QDS2571" s="77"/>
      <c r="QDT2571" s="77"/>
      <c r="QDU2571" s="77"/>
      <c r="QDV2571" s="77"/>
      <c r="QDW2571" s="77"/>
      <c r="QDX2571" s="77"/>
      <c r="QDY2571" s="77"/>
      <c r="QDZ2571" s="77"/>
      <c r="QEA2571" s="77"/>
      <c r="QEB2571" s="77"/>
      <c r="QEC2571" s="77"/>
      <c r="QED2571" s="77"/>
      <c r="QEE2571" s="77"/>
      <c r="QEF2571" s="77"/>
      <c r="QEG2571" s="77"/>
      <c r="QEH2571" s="77"/>
      <c r="QEI2571" s="77"/>
      <c r="QEJ2571" s="77"/>
      <c r="QEK2571" s="77"/>
      <c r="QEL2571" s="77"/>
      <c r="QEM2571" s="77"/>
      <c r="QEN2571" s="77"/>
      <c r="QEO2571" s="77"/>
      <c r="QEP2571" s="77"/>
      <c r="QEQ2571" s="77"/>
      <c r="QER2571" s="77"/>
      <c r="QES2571" s="77"/>
      <c r="QET2571" s="77"/>
      <c r="QEU2571" s="77"/>
      <c r="QEV2571" s="77"/>
      <c r="QEW2571" s="77"/>
      <c r="QEX2571" s="77"/>
      <c r="QEY2571" s="77"/>
      <c r="QEZ2571" s="77"/>
      <c r="QFA2571" s="77"/>
      <c r="QFB2571" s="77"/>
      <c r="QFC2571" s="77"/>
      <c r="QFD2571" s="77"/>
      <c r="QFE2571" s="77"/>
      <c r="QFF2571" s="77"/>
      <c r="QFG2571" s="77"/>
      <c r="QFH2571" s="77"/>
      <c r="QFI2571" s="77"/>
      <c r="QFJ2571" s="77"/>
      <c r="QFK2571" s="77"/>
      <c r="QFL2571" s="77"/>
      <c r="QFM2571" s="77"/>
      <c r="QFN2571" s="77"/>
      <c r="QFO2571" s="77"/>
      <c r="QFP2571" s="77"/>
      <c r="QFQ2571" s="77"/>
      <c r="QFR2571" s="77"/>
      <c r="QFS2571" s="77"/>
      <c r="QFT2571" s="77"/>
      <c r="QFU2571" s="77"/>
      <c r="QFV2571" s="77"/>
      <c r="QFW2571" s="77"/>
      <c r="QFX2571" s="77"/>
      <c r="QFY2571" s="77"/>
      <c r="QFZ2571" s="77"/>
      <c r="QGA2571" s="77"/>
      <c r="QGB2571" s="77"/>
      <c r="QGC2571" s="77"/>
      <c r="QGD2571" s="77"/>
      <c r="QGE2571" s="77"/>
      <c r="QGF2571" s="77"/>
      <c r="QGG2571" s="77"/>
      <c r="QGH2571" s="77"/>
      <c r="QGI2571" s="77"/>
      <c r="QGJ2571" s="77"/>
      <c r="QGK2571" s="77"/>
      <c r="QGL2571" s="77"/>
      <c r="QGM2571" s="77"/>
      <c r="QGN2571" s="77"/>
      <c r="QGO2571" s="77"/>
      <c r="QGP2571" s="77"/>
      <c r="QGQ2571" s="77"/>
      <c r="QGR2571" s="77"/>
      <c r="QGS2571" s="77"/>
      <c r="QGT2571" s="77"/>
      <c r="QGU2571" s="77"/>
      <c r="QGV2571" s="77"/>
      <c r="QGW2571" s="77"/>
      <c r="QGX2571" s="77"/>
      <c r="QGY2571" s="77"/>
      <c r="QGZ2571" s="77"/>
      <c r="QHA2571" s="77"/>
      <c r="QHB2571" s="77"/>
      <c r="QHC2571" s="77"/>
      <c r="QHD2571" s="77"/>
      <c r="QHE2571" s="77"/>
      <c r="QHF2571" s="77"/>
      <c r="QHG2571" s="77"/>
      <c r="QHH2571" s="77"/>
      <c r="QHI2571" s="77"/>
      <c r="QHJ2571" s="77"/>
      <c r="QHK2571" s="77"/>
      <c r="QHL2571" s="77"/>
      <c r="QHM2571" s="77"/>
      <c r="QHN2571" s="77"/>
      <c r="QHO2571" s="77"/>
      <c r="QHP2571" s="77"/>
      <c r="QHQ2571" s="77"/>
      <c r="QHR2571" s="77"/>
      <c r="QHS2571" s="77"/>
      <c r="QHT2571" s="77"/>
      <c r="QHU2571" s="77"/>
      <c r="QHV2571" s="77"/>
      <c r="QHW2571" s="77"/>
      <c r="QHX2571" s="77"/>
      <c r="QHY2571" s="77"/>
      <c r="QHZ2571" s="77"/>
      <c r="QIA2571" s="77"/>
      <c r="QIB2571" s="77"/>
      <c r="QIC2571" s="77"/>
      <c r="QID2571" s="77"/>
      <c r="QIE2571" s="77"/>
      <c r="QIF2571" s="77"/>
      <c r="QIG2571" s="77"/>
      <c r="QIH2571" s="77"/>
      <c r="QII2571" s="77"/>
      <c r="QIJ2571" s="77"/>
      <c r="QIK2571" s="77"/>
      <c r="QIL2571" s="77"/>
      <c r="QIM2571" s="77"/>
      <c r="QIN2571" s="77"/>
      <c r="QIO2571" s="77"/>
      <c r="QIP2571" s="77"/>
      <c r="QIQ2571" s="77"/>
      <c r="QIR2571" s="77"/>
      <c r="QIS2571" s="77"/>
      <c r="QIT2571" s="77"/>
      <c r="QIU2571" s="77"/>
      <c r="QIV2571" s="77"/>
      <c r="QIW2571" s="77"/>
      <c r="QIX2571" s="77"/>
      <c r="QIY2571" s="77"/>
      <c r="QIZ2571" s="77"/>
      <c r="QJA2571" s="77"/>
      <c r="QJB2571" s="77"/>
      <c r="QJC2571" s="77"/>
      <c r="QJD2571" s="77"/>
      <c r="QJE2571" s="77"/>
      <c r="QJF2571" s="77"/>
      <c r="QJG2571" s="77"/>
      <c r="QJH2571" s="77"/>
      <c r="QJI2571" s="77"/>
      <c r="QJJ2571" s="77"/>
      <c r="QJK2571" s="77"/>
      <c r="QJL2571" s="77"/>
      <c r="QJM2571" s="77"/>
      <c r="QJN2571" s="77"/>
      <c r="QJO2571" s="77"/>
      <c r="QJP2571" s="77"/>
      <c r="QJQ2571" s="77"/>
      <c r="QJR2571" s="77"/>
      <c r="QJS2571" s="77"/>
      <c r="QJT2571" s="77"/>
      <c r="QJU2571" s="77"/>
      <c r="QJV2571" s="77"/>
      <c r="QJW2571" s="77"/>
      <c r="QJX2571" s="77"/>
      <c r="QJY2571" s="77"/>
      <c r="QJZ2571" s="77"/>
      <c r="QKA2571" s="77"/>
      <c r="QKB2571" s="77"/>
      <c r="QKC2571" s="77"/>
      <c r="QKD2571" s="77"/>
      <c r="QKE2571" s="77"/>
      <c r="QKF2571" s="77"/>
      <c r="QKG2571" s="77"/>
      <c r="QKH2571" s="77"/>
      <c r="QKI2571" s="77"/>
      <c r="QKJ2571" s="77"/>
      <c r="QKK2571" s="77"/>
      <c r="QKL2571" s="77"/>
      <c r="QKM2571" s="77"/>
      <c r="QKN2571" s="77"/>
      <c r="QKO2571" s="77"/>
      <c r="QKP2571" s="77"/>
      <c r="QKQ2571" s="77"/>
      <c r="QKR2571" s="77"/>
      <c r="QKS2571" s="77"/>
      <c r="QKT2571" s="77"/>
      <c r="QKU2571" s="77"/>
      <c r="QKV2571" s="77"/>
      <c r="QKW2571" s="77"/>
      <c r="QKX2571" s="77"/>
      <c r="QKY2571" s="77"/>
      <c r="QKZ2571" s="77"/>
      <c r="QLA2571" s="77"/>
      <c r="QLB2571" s="77"/>
      <c r="QLC2571" s="77"/>
      <c r="QLD2571" s="77"/>
      <c r="QLE2571" s="77"/>
      <c r="QLF2571" s="77"/>
      <c r="QLG2571" s="77"/>
      <c r="QLH2571" s="77"/>
      <c r="QLI2571" s="77"/>
      <c r="QLJ2571" s="77"/>
      <c r="QLK2571" s="77"/>
      <c r="QLL2571" s="77"/>
      <c r="QLM2571" s="77"/>
      <c r="QLN2571" s="77"/>
      <c r="QLO2571" s="77"/>
      <c r="QLP2571" s="77"/>
      <c r="QLQ2571" s="77"/>
      <c r="QLR2571" s="77"/>
      <c r="QLS2571" s="77"/>
      <c r="QLT2571" s="77"/>
      <c r="QLU2571" s="77"/>
      <c r="QLV2571" s="77"/>
      <c r="QLW2571" s="77"/>
      <c r="QLX2571" s="77"/>
      <c r="QLY2571" s="77"/>
      <c r="QLZ2571" s="77"/>
      <c r="QMA2571" s="77"/>
      <c r="QMB2571" s="77"/>
      <c r="QMC2571" s="77"/>
      <c r="QMD2571" s="77"/>
      <c r="QME2571" s="77"/>
      <c r="QMF2571" s="77"/>
      <c r="QMG2571" s="77"/>
      <c r="QMH2571" s="77"/>
      <c r="QMI2571" s="77"/>
      <c r="QMJ2571" s="77"/>
      <c r="QMK2571" s="77"/>
      <c r="QML2571" s="77"/>
      <c r="QMM2571" s="77"/>
      <c r="QMN2571" s="77"/>
      <c r="QMO2571" s="77"/>
      <c r="QMP2571" s="77"/>
      <c r="QMQ2571" s="77"/>
      <c r="QMR2571" s="77"/>
      <c r="QMS2571" s="77"/>
      <c r="QMT2571" s="77"/>
      <c r="QMU2571" s="77"/>
      <c r="QMV2571" s="77"/>
      <c r="QMW2571" s="77"/>
      <c r="QMX2571" s="77"/>
      <c r="QMY2571" s="77"/>
      <c r="QMZ2571" s="77"/>
      <c r="QNA2571" s="77"/>
      <c r="QNB2571" s="77"/>
      <c r="QNC2571" s="77"/>
      <c r="QND2571" s="77"/>
      <c r="QNE2571" s="77"/>
      <c r="QNF2571" s="77"/>
      <c r="QNG2571" s="77"/>
      <c r="QNH2571" s="77"/>
      <c r="QNI2571" s="77"/>
      <c r="QNJ2571" s="77"/>
      <c r="QNK2571" s="77"/>
      <c r="QNL2571" s="77"/>
      <c r="QNM2571" s="77"/>
      <c r="QNN2571" s="77"/>
      <c r="QNO2571" s="77"/>
      <c r="QNP2571" s="77"/>
      <c r="QNQ2571" s="77"/>
      <c r="QNR2571" s="77"/>
      <c r="QNS2571" s="77"/>
      <c r="QNT2571" s="77"/>
      <c r="QNU2571" s="77"/>
      <c r="QNV2571" s="77"/>
      <c r="QNW2571" s="77"/>
      <c r="QNX2571" s="77"/>
      <c r="QNY2571" s="77"/>
      <c r="QNZ2571" s="77"/>
      <c r="QOA2571" s="77"/>
      <c r="QOB2571" s="77"/>
      <c r="QOC2571" s="77"/>
      <c r="QOD2571" s="77"/>
      <c r="QOE2571" s="77"/>
      <c r="QOF2571" s="77"/>
      <c r="QOG2571" s="77"/>
      <c r="QOH2571" s="77"/>
      <c r="QOI2571" s="77"/>
      <c r="QOJ2571" s="77"/>
      <c r="QOK2571" s="77"/>
      <c r="QOL2571" s="77"/>
      <c r="QOM2571" s="77"/>
      <c r="QON2571" s="77"/>
      <c r="QOO2571" s="77"/>
      <c r="QOP2571" s="77"/>
      <c r="QOQ2571" s="77"/>
      <c r="QOR2571" s="77"/>
      <c r="QOS2571" s="77"/>
      <c r="QOT2571" s="77"/>
      <c r="QOU2571" s="77"/>
      <c r="QOV2571" s="77"/>
      <c r="QOW2571" s="77"/>
      <c r="QOX2571" s="77"/>
      <c r="QOY2571" s="77"/>
      <c r="QOZ2571" s="77"/>
      <c r="QPA2571" s="77"/>
      <c r="QPB2571" s="77"/>
      <c r="QPC2571" s="77"/>
      <c r="QPD2571" s="77"/>
      <c r="QPE2571" s="77"/>
      <c r="QPF2571" s="77"/>
      <c r="QPG2571" s="77"/>
      <c r="QPH2571" s="77"/>
      <c r="QPI2571" s="77"/>
      <c r="QPJ2571" s="77"/>
      <c r="QPK2571" s="77"/>
      <c r="QPL2571" s="77"/>
      <c r="QPM2571" s="77"/>
      <c r="QPN2571" s="77"/>
      <c r="QPO2571" s="77"/>
      <c r="QPP2571" s="77"/>
      <c r="QPQ2571" s="77"/>
      <c r="QPR2571" s="77"/>
      <c r="QPS2571" s="77"/>
      <c r="QPT2571" s="77"/>
      <c r="QPU2571" s="77"/>
      <c r="QPV2571" s="77"/>
      <c r="QPW2571" s="77"/>
      <c r="QPX2571" s="77"/>
      <c r="QPY2571" s="77"/>
      <c r="QPZ2571" s="77"/>
      <c r="QQA2571" s="77"/>
      <c r="QQB2571" s="77"/>
      <c r="QQC2571" s="77"/>
      <c r="QQD2571" s="77"/>
      <c r="QQE2571" s="77"/>
      <c r="QQF2571" s="77"/>
      <c r="QQG2571" s="77"/>
      <c r="QQH2571" s="77"/>
      <c r="QQI2571" s="77"/>
      <c r="QQJ2571" s="77"/>
      <c r="QQK2571" s="77"/>
      <c r="QQL2571" s="77"/>
      <c r="QQM2571" s="77"/>
      <c r="QQN2571" s="77"/>
      <c r="QQO2571" s="77"/>
      <c r="QQP2571" s="77"/>
      <c r="QQQ2571" s="77"/>
      <c r="QQR2571" s="77"/>
      <c r="QQS2571" s="77"/>
      <c r="QQT2571" s="77"/>
      <c r="QQU2571" s="77"/>
      <c r="QQV2571" s="77"/>
      <c r="QQW2571" s="77"/>
      <c r="QQX2571" s="77"/>
      <c r="QQY2571" s="77"/>
      <c r="QQZ2571" s="77"/>
      <c r="QRA2571" s="77"/>
      <c r="QRB2571" s="77"/>
      <c r="QRC2571" s="77"/>
      <c r="QRD2571" s="77"/>
      <c r="QRE2571" s="77"/>
      <c r="QRF2571" s="77"/>
      <c r="QRG2571" s="77"/>
      <c r="QRH2571" s="77"/>
      <c r="QRI2571" s="77"/>
      <c r="QRJ2571" s="77"/>
      <c r="QRK2571" s="77"/>
      <c r="QRL2571" s="77"/>
      <c r="QRM2571" s="77"/>
      <c r="QRN2571" s="77"/>
      <c r="QRO2571" s="77"/>
      <c r="QRP2571" s="77"/>
      <c r="QRQ2571" s="77"/>
      <c r="QRR2571" s="77"/>
      <c r="QRS2571" s="77"/>
      <c r="QRT2571" s="77"/>
      <c r="QRU2571" s="77"/>
      <c r="QRV2571" s="77"/>
      <c r="QRW2571" s="77"/>
      <c r="QRX2571" s="77"/>
      <c r="QRY2571" s="77"/>
      <c r="QRZ2571" s="77"/>
      <c r="QSA2571" s="77"/>
      <c r="QSB2571" s="77"/>
      <c r="QSC2571" s="77"/>
      <c r="QSD2571" s="77"/>
      <c r="QSE2571" s="77"/>
      <c r="QSF2571" s="77"/>
      <c r="QSG2571" s="77"/>
      <c r="QSH2571" s="77"/>
      <c r="QSI2571" s="77"/>
      <c r="QSJ2571" s="77"/>
      <c r="QSK2571" s="77"/>
      <c r="QSL2571" s="77"/>
      <c r="QSM2571" s="77"/>
      <c r="QSN2571" s="77"/>
      <c r="QSO2571" s="77"/>
      <c r="QSP2571" s="77"/>
      <c r="QSQ2571" s="77"/>
      <c r="QSR2571" s="77"/>
      <c r="QSS2571" s="77"/>
      <c r="QST2571" s="77"/>
      <c r="QSU2571" s="77"/>
      <c r="QSV2571" s="77"/>
      <c r="QSW2571" s="77"/>
      <c r="QSX2571" s="77"/>
      <c r="QSY2571" s="77"/>
      <c r="QSZ2571" s="77"/>
      <c r="QTA2571" s="77"/>
      <c r="QTB2571" s="77"/>
      <c r="QTC2571" s="77"/>
      <c r="QTD2571" s="77"/>
      <c r="QTE2571" s="77"/>
      <c r="QTF2571" s="77"/>
      <c r="QTG2571" s="77"/>
      <c r="QTH2571" s="77"/>
      <c r="QTI2571" s="77"/>
      <c r="QTJ2571" s="77"/>
      <c r="QTK2571" s="77"/>
      <c r="QTL2571" s="77"/>
      <c r="QTM2571" s="77"/>
      <c r="QTN2571" s="77"/>
      <c r="QTO2571" s="77"/>
      <c r="QTP2571" s="77"/>
      <c r="QTQ2571" s="77"/>
      <c r="QTR2571" s="77"/>
      <c r="QTS2571" s="77"/>
      <c r="QTT2571" s="77"/>
      <c r="QTU2571" s="77"/>
      <c r="QTV2571" s="77"/>
      <c r="QTW2571" s="77"/>
      <c r="QTX2571" s="77"/>
      <c r="QTY2571" s="77"/>
      <c r="QTZ2571" s="77"/>
      <c r="QUA2571" s="77"/>
      <c r="QUB2571" s="77"/>
      <c r="QUC2571" s="77"/>
      <c r="QUD2571" s="77"/>
      <c r="QUE2571" s="77"/>
      <c r="QUF2571" s="77"/>
      <c r="QUG2571" s="77"/>
      <c r="QUH2571" s="77"/>
      <c r="QUI2571" s="77"/>
      <c r="QUJ2571" s="77"/>
      <c r="QUK2571" s="77"/>
      <c r="QUL2571" s="77"/>
      <c r="QUM2571" s="77"/>
      <c r="QUN2571" s="77"/>
      <c r="QUO2571" s="77"/>
      <c r="QUP2571" s="77"/>
      <c r="QUQ2571" s="77"/>
      <c r="QUR2571" s="77"/>
      <c r="QUS2571" s="77"/>
      <c r="QUT2571" s="77"/>
      <c r="QUU2571" s="77"/>
      <c r="QUV2571" s="77"/>
      <c r="QUW2571" s="77"/>
      <c r="QUX2571" s="77"/>
      <c r="QUY2571" s="77"/>
      <c r="QUZ2571" s="77"/>
      <c r="QVA2571" s="77"/>
      <c r="QVB2571" s="77"/>
      <c r="QVC2571" s="77"/>
      <c r="QVD2571" s="77"/>
      <c r="QVE2571" s="77"/>
      <c r="QVF2571" s="77"/>
      <c r="QVG2571" s="77"/>
      <c r="QVH2571" s="77"/>
      <c r="QVI2571" s="77"/>
      <c r="QVJ2571" s="77"/>
      <c r="QVK2571" s="77"/>
      <c r="QVL2571" s="77"/>
      <c r="QVM2571" s="77"/>
      <c r="QVN2571" s="77"/>
      <c r="QVO2571" s="77"/>
      <c r="QVP2571" s="77"/>
      <c r="QVQ2571" s="77"/>
      <c r="QVR2571" s="77"/>
      <c r="QVS2571" s="77"/>
      <c r="QVT2571" s="77"/>
      <c r="QVU2571" s="77"/>
      <c r="QVV2571" s="77"/>
      <c r="QVW2571" s="77"/>
      <c r="QVX2571" s="77"/>
      <c r="QVY2571" s="77"/>
      <c r="QVZ2571" s="77"/>
      <c r="QWA2571" s="77"/>
      <c r="QWB2571" s="77"/>
      <c r="QWC2571" s="77"/>
      <c r="QWD2571" s="77"/>
      <c r="QWE2571" s="77"/>
      <c r="QWF2571" s="77"/>
      <c r="QWG2571" s="77"/>
      <c r="QWH2571" s="77"/>
      <c r="QWI2571" s="77"/>
      <c r="QWJ2571" s="77"/>
      <c r="QWK2571" s="77"/>
      <c r="QWL2571" s="77"/>
      <c r="QWM2571" s="77"/>
      <c r="QWN2571" s="77"/>
      <c r="QWO2571" s="77"/>
      <c r="QWP2571" s="77"/>
      <c r="QWQ2571" s="77"/>
      <c r="QWR2571" s="77"/>
      <c r="QWS2571" s="77"/>
      <c r="QWT2571" s="77"/>
      <c r="QWU2571" s="77"/>
      <c r="QWV2571" s="77"/>
      <c r="QWW2571" s="77"/>
      <c r="QWX2571" s="77"/>
      <c r="QWY2571" s="77"/>
      <c r="QWZ2571" s="77"/>
      <c r="QXA2571" s="77"/>
      <c r="QXB2571" s="77"/>
      <c r="QXC2571" s="77"/>
      <c r="QXD2571" s="77"/>
      <c r="QXE2571" s="77"/>
      <c r="QXF2571" s="77"/>
      <c r="QXG2571" s="77"/>
      <c r="QXH2571" s="77"/>
      <c r="QXI2571" s="77"/>
      <c r="QXJ2571" s="77"/>
      <c r="QXK2571" s="77"/>
      <c r="QXL2571" s="77"/>
      <c r="QXM2571" s="77"/>
      <c r="QXN2571" s="77"/>
      <c r="QXO2571" s="77"/>
      <c r="QXP2571" s="77"/>
      <c r="QXQ2571" s="77"/>
      <c r="QXR2571" s="77"/>
      <c r="QXS2571" s="77"/>
      <c r="QXT2571" s="77"/>
      <c r="QXU2571" s="77"/>
      <c r="QXV2571" s="77"/>
      <c r="QXW2571" s="77"/>
      <c r="QXX2571" s="77"/>
      <c r="QXY2571" s="77"/>
      <c r="QXZ2571" s="77"/>
      <c r="QYA2571" s="77"/>
      <c r="QYB2571" s="77"/>
      <c r="QYC2571" s="77"/>
      <c r="QYD2571" s="77"/>
      <c r="QYE2571" s="77"/>
      <c r="QYF2571" s="77"/>
      <c r="QYG2571" s="77"/>
      <c r="QYH2571" s="77"/>
      <c r="QYI2571" s="77"/>
      <c r="QYJ2571" s="77"/>
      <c r="QYK2571" s="77"/>
      <c r="QYL2571" s="77"/>
      <c r="QYM2571" s="77"/>
      <c r="QYN2571" s="77"/>
      <c r="QYO2571" s="77"/>
      <c r="QYP2571" s="77"/>
      <c r="QYQ2571" s="77"/>
      <c r="QYR2571" s="77"/>
      <c r="QYS2571" s="77"/>
      <c r="QYT2571" s="77"/>
      <c r="QYU2571" s="77"/>
      <c r="QYV2571" s="77"/>
      <c r="QYW2571" s="77"/>
      <c r="QYX2571" s="77"/>
      <c r="QYY2571" s="77"/>
      <c r="QYZ2571" s="77"/>
      <c r="QZA2571" s="77"/>
      <c r="QZB2571" s="77"/>
      <c r="QZC2571" s="77"/>
      <c r="QZD2571" s="77"/>
      <c r="QZE2571" s="77"/>
      <c r="QZF2571" s="77"/>
      <c r="QZG2571" s="77"/>
      <c r="QZH2571" s="77"/>
      <c r="QZI2571" s="77"/>
      <c r="QZJ2571" s="77"/>
      <c r="QZK2571" s="77"/>
      <c r="QZL2571" s="77"/>
      <c r="QZM2571" s="77"/>
      <c r="QZN2571" s="77"/>
      <c r="QZO2571" s="77"/>
      <c r="QZP2571" s="77"/>
      <c r="QZQ2571" s="77"/>
      <c r="QZR2571" s="77"/>
      <c r="QZS2571" s="77"/>
      <c r="QZT2571" s="77"/>
      <c r="QZU2571" s="77"/>
      <c r="QZV2571" s="77"/>
      <c r="QZW2571" s="77"/>
      <c r="QZX2571" s="77"/>
      <c r="QZY2571" s="77"/>
      <c r="QZZ2571" s="77"/>
      <c r="RAA2571" s="77"/>
      <c r="RAB2571" s="77"/>
      <c r="RAC2571" s="77"/>
      <c r="RAD2571" s="77"/>
      <c r="RAE2571" s="77"/>
      <c r="RAF2571" s="77"/>
      <c r="RAG2571" s="77"/>
      <c r="RAH2571" s="77"/>
      <c r="RAI2571" s="77"/>
      <c r="RAJ2571" s="77"/>
      <c r="RAK2571" s="77"/>
      <c r="RAL2571" s="77"/>
      <c r="RAM2571" s="77"/>
      <c r="RAN2571" s="77"/>
      <c r="RAO2571" s="77"/>
      <c r="RAP2571" s="77"/>
      <c r="RAQ2571" s="77"/>
      <c r="RAR2571" s="77"/>
      <c r="RAS2571" s="77"/>
      <c r="RAT2571" s="77"/>
      <c r="RAU2571" s="77"/>
      <c r="RAV2571" s="77"/>
      <c r="RAW2571" s="77"/>
      <c r="RAX2571" s="77"/>
      <c r="RAY2571" s="77"/>
      <c r="RAZ2571" s="77"/>
      <c r="RBA2571" s="77"/>
      <c r="RBB2571" s="77"/>
      <c r="RBC2571" s="77"/>
      <c r="RBD2571" s="77"/>
      <c r="RBE2571" s="77"/>
      <c r="RBF2571" s="77"/>
      <c r="RBG2571" s="77"/>
      <c r="RBH2571" s="77"/>
      <c r="RBI2571" s="77"/>
      <c r="RBJ2571" s="77"/>
      <c r="RBK2571" s="77"/>
      <c r="RBL2571" s="77"/>
      <c r="RBM2571" s="77"/>
      <c r="RBN2571" s="77"/>
      <c r="RBO2571" s="77"/>
      <c r="RBP2571" s="77"/>
      <c r="RBQ2571" s="77"/>
      <c r="RBR2571" s="77"/>
      <c r="RBS2571" s="77"/>
      <c r="RBT2571" s="77"/>
      <c r="RBU2571" s="77"/>
      <c r="RBV2571" s="77"/>
      <c r="RBW2571" s="77"/>
      <c r="RBX2571" s="77"/>
      <c r="RBY2571" s="77"/>
      <c r="RBZ2571" s="77"/>
      <c r="RCA2571" s="77"/>
      <c r="RCB2571" s="77"/>
      <c r="RCC2571" s="77"/>
      <c r="RCD2571" s="77"/>
      <c r="RCE2571" s="77"/>
      <c r="RCF2571" s="77"/>
      <c r="RCG2571" s="77"/>
      <c r="RCH2571" s="77"/>
      <c r="RCI2571" s="77"/>
      <c r="RCJ2571" s="77"/>
      <c r="RCK2571" s="77"/>
      <c r="RCL2571" s="77"/>
      <c r="RCM2571" s="77"/>
      <c r="RCN2571" s="77"/>
      <c r="RCO2571" s="77"/>
      <c r="RCP2571" s="77"/>
      <c r="RCQ2571" s="77"/>
      <c r="RCR2571" s="77"/>
      <c r="RCS2571" s="77"/>
      <c r="RCT2571" s="77"/>
      <c r="RCU2571" s="77"/>
      <c r="RCV2571" s="77"/>
      <c r="RCW2571" s="77"/>
      <c r="RCX2571" s="77"/>
      <c r="RCY2571" s="77"/>
      <c r="RCZ2571" s="77"/>
      <c r="RDA2571" s="77"/>
      <c r="RDB2571" s="77"/>
      <c r="RDC2571" s="77"/>
      <c r="RDD2571" s="77"/>
      <c r="RDE2571" s="77"/>
      <c r="RDF2571" s="77"/>
      <c r="RDG2571" s="77"/>
      <c r="RDH2571" s="77"/>
      <c r="RDI2571" s="77"/>
      <c r="RDJ2571" s="77"/>
      <c r="RDK2571" s="77"/>
      <c r="RDL2571" s="77"/>
      <c r="RDM2571" s="77"/>
      <c r="RDN2571" s="77"/>
      <c r="RDO2571" s="77"/>
      <c r="RDP2571" s="77"/>
      <c r="RDQ2571" s="77"/>
      <c r="RDR2571" s="77"/>
      <c r="RDS2571" s="77"/>
      <c r="RDT2571" s="77"/>
      <c r="RDU2571" s="77"/>
      <c r="RDV2571" s="77"/>
      <c r="RDW2571" s="77"/>
      <c r="RDX2571" s="77"/>
      <c r="RDY2571" s="77"/>
      <c r="RDZ2571" s="77"/>
      <c r="REA2571" s="77"/>
      <c r="REB2571" s="77"/>
      <c r="REC2571" s="77"/>
      <c r="RED2571" s="77"/>
      <c r="REE2571" s="77"/>
      <c r="REF2571" s="77"/>
      <c r="REG2571" s="77"/>
      <c r="REH2571" s="77"/>
      <c r="REI2571" s="77"/>
      <c r="REJ2571" s="77"/>
      <c r="REK2571" s="77"/>
      <c r="REL2571" s="77"/>
      <c r="REM2571" s="77"/>
      <c r="REN2571" s="77"/>
      <c r="REO2571" s="77"/>
      <c r="REP2571" s="77"/>
      <c r="REQ2571" s="77"/>
      <c r="RER2571" s="77"/>
      <c r="RES2571" s="77"/>
      <c r="RET2571" s="77"/>
      <c r="REU2571" s="77"/>
      <c r="REV2571" s="77"/>
      <c r="REW2571" s="77"/>
      <c r="REX2571" s="77"/>
      <c r="REY2571" s="77"/>
      <c r="REZ2571" s="77"/>
      <c r="RFA2571" s="77"/>
      <c r="RFB2571" s="77"/>
      <c r="RFC2571" s="77"/>
      <c r="RFD2571" s="77"/>
      <c r="RFE2571" s="77"/>
      <c r="RFF2571" s="77"/>
      <c r="RFG2571" s="77"/>
      <c r="RFH2571" s="77"/>
      <c r="RFI2571" s="77"/>
      <c r="RFJ2571" s="77"/>
      <c r="RFK2571" s="77"/>
      <c r="RFL2571" s="77"/>
      <c r="RFM2571" s="77"/>
      <c r="RFN2571" s="77"/>
      <c r="RFO2571" s="77"/>
      <c r="RFP2571" s="77"/>
      <c r="RFQ2571" s="77"/>
      <c r="RFR2571" s="77"/>
      <c r="RFS2571" s="77"/>
      <c r="RFT2571" s="77"/>
      <c r="RFU2571" s="77"/>
      <c r="RFV2571" s="77"/>
      <c r="RFW2571" s="77"/>
      <c r="RFX2571" s="77"/>
      <c r="RFY2571" s="77"/>
      <c r="RFZ2571" s="77"/>
      <c r="RGA2571" s="77"/>
      <c r="RGB2571" s="77"/>
      <c r="RGC2571" s="77"/>
      <c r="RGD2571" s="77"/>
      <c r="RGE2571" s="77"/>
      <c r="RGF2571" s="77"/>
      <c r="RGG2571" s="77"/>
      <c r="RGH2571" s="77"/>
      <c r="RGI2571" s="77"/>
      <c r="RGJ2571" s="77"/>
      <c r="RGK2571" s="77"/>
      <c r="RGL2571" s="77"/>
      <c r="RGM2571" s="77"/>
      <c r="RGN2571" s="77"/>
      <c r="RGO2571" s="77"/>
      <c r="RGP2571" s="77"/>
      <c r="RGQ2571" s="77"/>
      <c r="RGR2571" s="77"/>
      <c r="RGS2571" s="77"/>
      <c r="RGT2571" s="77"/>
      <c r="RGU2571" s="77"/>
      <c r="RGV2571" s="77"/>
      <c r="RGW2571" s="77"/>
      <c r="RGX2571" s="77"/>
      <c r="RGY2571" s="77"/>
      <c r="RGZ2571" s="77"/>
      <c r="RHA2571" s="77"/>
      <c r="RHB2571" s="77"/>
      <c r="RHC2571" s="77"/>
      <c r="RHD2571" s="77"/>
      <c r="RHE2571" s="77"/>
      <c r="RHF2571" s="77"/>
      <c r="RHG2571" s="77"/>
      <c r="RHH2571" s="77"/>
      <c r="RHI2571" s="77"/>
      <c r="RHJ2571" s="77"/>
      <c r="RHK2571" s="77"/>
      <c r="RHL2571" s="77"/>
      <c r="RHM2571" s="77"/>
      <c r="RHN2571" s="77"/>
      <c r="RHO2571" s="77"/>
      <c r="RHP2571" s="77"/>
      <c r="RHQ2571" s="77"/>
      <c r="RHR2571" s="77"/>
      <c r="RHS2571" s="77"/>
      <c r="RHT2571" s="77"/>
      <c r="RHU2571" s="77"/>
      <c r="RHV2571" s="77"/>
      <c r="RHW2571" s="77"/>
      <c r="RHX2571" s="77"/>
      <c r="RHY2571" s="77"/>
      <c r="RHZ2571" s="77"/>
      <c r="RIA2571" s="77"/>
      <c r="RIB2571" s="77"/>
      <c r="RIC2571" s="77"/>
      <c r="RID2571" s="77"/>
      <c r="RIE2571" s="77"/>
      <c r="RIF2571" s="77"/>
      <c r="RIG2571" s="77"/>
      <c r="RIH2571" s="77"/>
      <c r="RII2571" s="77"/>
      <c r="RIJ2571" s="77"/>
      <c r="RIK2571" s="77"/>
      <c r="RIL2571" s="77"/>
      <c r="RIM2571" s="77"/>
      <c r="RIN2571" s="77"/>
      <c r="RIO2571" s="77"/>
      <c r="RIP2571" s="77"/>
      <c r="RIQ2571" s="77"/>
      <c r="RIR2571" s="77"/>
      <c r="RIS2571" s="77"/>
      <c r="RIT2571" s="77"/>
      <c r="RIU2571" s="77"/>
      <c r="RIV2571" s="77"/>
      <c r="RIW2571" s="77"/>
      <c r="RIX2571" s="77"/>
      <c r="RIY2571" s="77"/>
      <c r="RIZ2571" s="77"/>
      <c r="RJA2571" s="77"/>
      <c r="RJB2571" s="77"/>
      <c r="RJC2571" s="77"/>
      <c r="RJD2571" s="77"/>
      <c r="RJE2571" s="77"/>
      <c r="RJF2571" s="77"/>
      <c r="RJG2571" s="77"/>
      <c r="RJH2571" s="77"/>
      <c r="RJI2571" s="77"/>
      <c r="RJJ2571" s="77"/>
      <c r="RJK2571" s="77"/>
      <c r="RJL2571" s="77"/>
      <c r="RJM2571" s="77"/>
      <c r="RJN2571" s="77"/>
      <c r="RJO2571" s="77"/>
      <c r="RJP2571" s="77"/>
      <c r="RJQ2571" s="77"/>
      <c r="RJR2571" s="77"/>
      <c r="RJS2571" s="77"/>
      <c r="RJT2571" s="77"/>
      <c r="RJU2571" s="77"/>
      <c r="RJV2571" s="77"/>
      <c r="RJW2571" s="77"/>
      <c r="RJX2571" s="77"/>
      <c r="RJY2571" s="77"/>
      <c r="RJZ2571" s="77"/>
      <c r="RKA2571" s="77"/>
      <c r="RKB2571" s="77"/>
      <c r="RKC2571" s="77"/>
      <c r="RKD2571" s="77"/>
      <c r="RKE2571" s="77"/>
      <c r="RKF2571" s="77"/>
      <c r="RKG2571" s="77"/>
      <c r="RKH2571" s="77"/>
      <c r="RKI2571" s="77"/>
      <c r="RKJ2571" s="77"/>
      <c r="RKK2571" s="77"/>
      <c r="RKL2571" s="77"/>
      <c r="RKM2571" s="77"/>
      <c r="RKN2571" s="77"/>
      <c r="RKO2571" s="77"/>
      <c r="RKP2571" s="77"/>
      <c r="RKQ2571" s="77"/>
      <c r="RKR2571" s="77"/>
      <c r="RKS2571" s="77"/>
      <c r="RKT2571" s="77"/>
      <c r="RKU2571" s="77"/>
      <c r="RKV2571" s="77"/>
      <c r="RKW2571" s="77"/>
      <c r="RKX2571" s="77"/>
      <c r="RKY2571" s="77"/>
      <c r="RKZ2571" s="77"/>
      <c r="RLA2571" s="77"/>
      <c r="RLB2571" s="77"/>
      <c r="RLC2571" s="77"/>
      <c r="RLD2571" s="77"/>
      <c r="RLE2571" s="77"/>
      <c r="RLF2571" s="77"/>
      <c r="RLG2571" s="77"/>
      <c r="RLH2571" s="77"/>
      <c r="RLI2571" s="77"/>
      <c r="RLJ2571" s="77"/>
      <c r="RLK2571" s="77"/>
      <c r="RLL2571" s="77"/>
      <c r="RLM2571" s="77"/>
      <c r="RLN2571" s="77"/>
      <c r="RLO2571" s="77"/>
      <c r="RLP2571" s="77"/>
      <c r="RLQ2571" s="77"/>
      <c r="RLR2571" s="77"/>
      <c r="RLS2571" s="77"/>
      <c r="RLT2571" s="77"/>
      <c r="RLU2571" s="77"/>
      <c r="RLV2571" s="77"/>
      <c r="RLW2571" s="77"/>
      <c r="RLX2571" s="77"/>
      <c r="RLY2571" s="77"/>
      <c r="RLZ2571" s="77"/>
      <c r="RMA2571" s="77"/>
      <c r="RMB2571" s="77"/>
      <c r="RMC2571" s="77"/>
      <c r="RMD2571" s="77"/>
      <c r="RME2571" s="77"/>
      <c r="RMF2571" s="77"/>
      <c r="RMG2571" s="77"/>
      <c r="RMH2571" s="77"/>
      <c r="RMI2571" s="77"/>
      <c r="RMJ2571" s="77"/>
      <c r="RMK2571" s="77"/>
      <c r="RML2571" s="77"/>
      <c r="RMM2571" s="77"/>
      <c r="RMN2571" s="77"/>
      <c r="RMO2571" s="77"/>
      <c r="RMP2571" s="77"/>
      <c r="RMQ2571" s="77"/>
      <c r="RMR2571" s="77"/>
      <c r="RMS2571" s="77"/>
      <c r="RMT2571" s="77"/>
      <c r="RMU2571" s="77"/>
      <c r="RMV2571" s="77"/>
      <c r="RMW2571" s="77"/>
      <c r="RMX2571" s="77"/>
      <c r="RMY2571" s="77"/>
      <c r="RMZ2571" s="77"/>
      <c r="RNA2571" s="77"/>
      <c r="RNB2571" s="77"/>
      <c r="RNC2571" s="77"/>
      <c r="RND2571" s="77"/>
      <c r="RNE2571" s="77"/>
      <c r="RNF2571" s="77"/>
      <c r="RNG2571" s="77"/>
      <c r="RNH2571" s="77"/>
      <c r="RNI2571" s="77"/>
      <c r="RNJ2571" s="77"/>
      <c r="RNK2571" s="77"/>
      <c r="RNL2571" s="77"/>
      <c r="RNM2571" s="77"/>
      <c r="RNN2571" s="77"/>
      <c r="RNO2571" s="77"/>
      <c r="RNP2571" s="77"/>
      <c r="RNQ2571" s="77"/>
      <c r="RNR2571" s="77"/>
      <c r="RNS2571" s="77"/>
      <c r="RNT2571" s="77"/>
      <c r="RNU2571" s="77"/>
      <c r="RNV2571" s="77"/>
      <c r="RNW2571" s="77"/>
      <c r="RNX2571" s="77"/>
      <c r="RNY2571" s="77"/>
      <c r="RNZ2571" s="77"/>
      <c r="ROA2571" s="77"/>
      <c r="ROB2571" s="77"/>
      <c r="ROC2571" s="77"/>
      <c r="ROD2571" s="77"/>
      <c r="ROE2571" s="77"/>
      <c r="ROF2571" s="77"/>
      <c r="ROG2571" s="77"/>
      <c r="ROH2571" s="77"/>
      <c r="ROI2571" s="77"/>
      <c r="ROJ2571" s="77"/>
      <c r="ROK2571" s="77"/>
      <c r="ROL2571" s="77"/>
      <c r="ROM2571" s="77"/>
      <c r="RON2571" s="77"/>
      <c r="ROO2571" s="77"/>
      <c r="ROP2571" s="77"/>
      <c r="ROQ2571" s="77"/>
      <c r="ROR2571" s="77"/>
      <c r="ROS2571" s="77"/>
      <c r="ROT2571" s="77"/>
      <c r="ROU2571" s="77"/>
      <c r="ROV2571" s="77"/>
      <c r="ROW2571" s="77"/>
      <c r="ROX2571" s="77"/>
      <c r="ROY2571" s="77"/>
      <c r="ROZ2571" s="77"/>
      <c r="RPA2571" s="77"/>
      <c r="RPB2571" s="77"/>
      <c r="RPC2571" s="77"/>
      <c r="RPD2571" s="77"/>
      <c r="RPE2571" s="77"/>
      <c r="RPF2571" s="77"/>
      <c r="RPG2571" s="77"/>
      <c r="RPH2571" s="77"/>
      <c r="RPI2571" s="77"/>
      <c r="RPJ2571" s="77"/>
      <c r="RPK2571" s="77"/>
      <c r="RPL2571" s="77"/>
      <c r="RPM2571" s="77"/>
      <c r="RPN2571" s="77"/>
      <c r="RPO2571" s="77"/>
      <c r="RPP2571" s="77"/>
      <c r="RPQ2571" s="77"/>
      <c r="RPR2571" s="77"/>
      <c r="RPS2571" s="77"/>
      <c r="RPT2571" s="77"/>
      <c r="RPU2571" s="77"/>
      <c r="RPV2571" s="77"/>
      <c r="RPW2571" s="77"/>
      <c r="RPX2571" s="77"/>
      <c r="RPY2571" s="77"/>
      <c r="RPZ2571" s="77"/>
      <c r="RQA2571" s="77"/>
      <c r="RQB2571" s="77"/>
      <c r="RQC2571" s="77"/>
      <c r="RQD2571" s="77"/>
      <c r="RQE2571" s="77"/>
      <c r="RQF2571" s="77"/>
      <c r="RQG2571" s="77"/>
      <c r="RQH2571" s="77"/>
      <c r="RQI2571" s="77"/>
      <c r="RQJ2571" s="77"/>
      <c r="RQK2571" s="77"/>
      <c r="RQL2571" s="77"/>
      <c r="RQM2571" s="77"/>
      <c r="RQN2571" s="77"/>
      <c r="RQO2571" s="77"/>
      <c r="RQP2571" s="77"/>
      <c r="RQQ2571" s="77"/>
      <c r="RQR2571" s="77"/>
      <c r="RQS2571" s="77"/>
      <c r="RQT2571" s="77"/>
      <c r="RQU2571" s="77"/>
      <c r="RQV2571" s="77"/>
      <c r="RQW2571" s="77"/>
      <c r="RQX2571" s="77"/>
      <c r="RQY2571" s="77"/>
      <c r="RQZ2571" s="77"/>
      <c r="RRA2571" s="77"/>
      <c r="RRB2571" s="77"/>
      <c r="RRC2571" s="77"/>
      <c r="RRD2571" s="77"/>
      <c r="RRE2571" s="77"/>
      <c r="RRF2571" s="77"/>
      <c r="RRG2571" s="77"/>
      <c r="RRH2571" s="77"/>
      <c r="RRI2571" s="77"/>
      <c r="RRJ2571" s="77"/>
      <c r="RRK2571" s="77"/>
      <c r="RRL2571" s="77"/>
      <c r="RRM2571" s="77"/>
      <c r="RRN2571" s="77"/>
      <c r="RRO2571" s="77"/>
      <c r="RRP2571" s="77"/>
      <c r="RRQ2571" s="77"/>
      <c r="RRR2571" s="77"/>
      <c r="RRS2571" s="77"/>
      <c r="RRT2571" s="77"/>
      <c r="RRU2571" s="77"/>
      <c r="RRV2571" s="77"/>
      <c r="RRW2571" s="77"/>
      <c r="RRX2571" s="77"/>
      <c r="RRY2571" s="77"/>
      <c r="RRZ2571" s="77"/>
      <c r="RSA2571" s="77"/>
      <c r="RSB2571" s="77"/>
      <c r="RSC2571" s="77"/>
      <c r="RSD2571" s="77"/>
      <c r="RSE2571" s="77"/>
      <c r="RSF2571" s="77"/>
      <c r="RSG2571" s="77"/>
      <c r="RSH2571" s="77"/>
      <c r="RSI2571" s="77"/>
      <c r="RSJ2571" s="77"/>
      <c r="RSK2571" s="77"/>
      <c r="RSL2571" s="77"/>
      <c r="RSM2571" s="77"/>
      <c r="RSN2571" s="77"/>
      <c r="RSO2571" s="77"/>
      <c r="RSP2571" s="77"/>
      <c r="RSQ2571" s="77"/>
      <c r="RSR2571" s="77"/>
      <c r="RSS2571" s="77"/>
      <c r="RST2571" s="77"/>
      <c r="RSU2571" s="77"/>
      <c r="RSV2571" s="77"/>
      <c r="RSW2571" s="77"/>
      <c r="RSX2571" s="77"/>
      <c r="RSY2571" s="77"/>
      <c r="RSZ2571" s="77"/>
      <c r="RTA2571" s="77"/>
      <c r="RTB2571" s="77"/>
      <c r="RTC2571" s="77"/>
      <c r="RTD2571" s="77"/>
      <c r="RTE2571" s="77"/>
      <c r="RTF2571" s="77"/>
      <c r="RTG2571" s="77"/>
      <c r="RTH2571" s="77"/>
      <c r="RTI2571" s="77"/>
      <c r="RTJ2571" s="77"/>
      <c r="RTK2571" s="77"/>
      <c r="RTL2571" s="77"/>
      <c r="RTM2571" s="77"/>
      <c r="RTN2571" s="77"/>
      <c r="RTO2571" s="77"/>
      <c r="RTP2571" s="77"/>
      <c r="RTQ2571" s="77"/>
      <c r="RTR2571" s="77"/>
      <c r="RTS2571" s="77"/>
      <c r="RTT2571" s="77"/>
      <c r="RTU2571" s="77"/>
      <c r="RTV2571" s="77"/>
      <c r="RTW2571" s="77"/>
      <c r="RTX2571" s="77"/>
      <c r="RTY2571" s="77"/>
      <c r="RTZ2571" s="77"/>
      <c r="RUA2571" s="77"/>
      <c r="RUB2571" s="77"/>
      <c r="RUC2571" s="77"/>
      <c r="RUD2571" s="77"/>
      <c r="RUE2571" s="77"/>
      <c r="RUF2571" s="77"/>
      <c r="RUG2571" s="77"/>
      <c r="RUH2571" s="77"/>
      <c r="RUI2571" s="77"/>
      <c r="RUJ2571" s="77"/>
      <c r="RUK2571" s="77"/>
      <c r="RUL2571" s="77"/>
      <c r="RUM2571" s="77"/>
      <c r="RUN2571" s="77"/>
      <c r="RUO2571" s="77"/>
      <c r="RUP2571" s="77"/>
      <c r="RUQ2571" s="77"/>
      <c r="RUR2571" s="77"/>
      <c r="RUS2571" s="77"/>
      <c r="RUT2571" s="77"/>
      <c r="RUU2571" s="77"/>
      <c r="RUV2571" s="77"/>
      <c r="RUW2571" s="77"/>
      <c r="RUX2571" s="77"/>
      <c r="RUY2571" s="77"/>
      <c r="RUZ2571" s="77"/>
      <c r="RVA2571" s="77"/>
      <c r="RVB2571" s="77"/>
      <c r="RVC2571" s="77"/>
      <c r="RVD2571" s="77"/>
      <c r="RVE2571" s="77"/>
      <c r="RVF2571" s="77"/>
      <c r="RVG2571" s="77"/>
      <c r="RVH2571" s="77"/>
      <c r="RVI2571" s="77"/>
      <c r="RVJ2571" s="77"/>
      <c r="RVK2571" s="77"/>
      <c r="RVL2571" s="77"/>
      <c r="RVM2571" s="77"/>
      <c r="RVN2571" s="77"/>
      <c r="RVO2571" s="77"/>
      <c r="RVP2571" s="77"/>
      <c r="RVQ2571" s="77"/>
      <c r="RVR2571" s="77"/>
      <c r="RVS2571" s="77"/>
      <c r="RVT2571" s="77"/>
      <c r="RVU2571" s="77"/>
      <c r="RVV2571" s="77"/>
      <c r="RVW2571" s="77"/>
      <c r="RVX2571" s="77"/>
      <c r="RVY2571" s="77"/>
      <c r="RVZ2571" s="77"/>
      <c r="RWA2571" s="77"/>
      <c r="RWB2571" s="77"/>
      <c r="RWC2571" s="77"/>
      <c r="RWD2571" s="77"/>
      <c r="RWE2571" s="77"/>
      <c r="RWF2571" s="77"/>
      <c r="RWG2571" s="77"/>
      <c r="RWH2571" s="77"/>
      <c r="RWI2571" s="77"/>
      <c r="RWJ2571" s="77"/>
      <c r="RWK2571" s="77"/>
      <c r="RWL2571" s="77"/>
      <c r="RWM2571" s="77"/>
      <c r="RWN2571" s="77"/>
      <c r="RWO2571" s="77"/>
      <c r="RWP2571" s="77"/>
      <c r="RWQ2571" s="77"/>
      <c r="RWR2571" s="77"/>
      <c r="RWS2571" s="77"/>
      <c r="RWT2571" s="77"/>
      <c r="RWU2571" s="77"/>
      <c r="RWV2571" s="77"/>
      <c r="RWW2571" s="77"/>
      <c r="RWX2571" s="77"/>
      <c r="RWY2571" s="77"/>
      <c r="RWZ2571" s="77"/>
      <c r="RXA2571" s="77"/>
      <c r="RXB2571" s="77"/>
      <c r="RXC2571" s="77"/>
      <c r="RXD2571" s="77"/>
      <c r="RXE2571" s="77"/>
      <c r="RXF2571" s="77"/>
      <c r="RXG2571" s="77"/>
      <c r="RXH2571" s="77"/>
      <c r="RXI2571" s="77"/>
      <c r="RXJ2571" s="77"/>
      <c r="RXK2571" s="77"/>
      <c r="RXL2571" s="77"/>
      <c r="RXM2571" s="77"/>
      <c r="RXN2571" s="77"/>
      <c r="RXO2571" s="77"/>
      <c r="RXP2571" s="77"/>
      <c r="RXQ2571" s="77"/>
      <c r="RXR2571" s="77"/>
      <c r="RXS2571" s="77"/>
      <c r="RXT2571" s="77"/>
      <c r="RXU2571" s="77"/>
      <c r="RXV2571" s="77"/>
      <c r="RXW2571" s="77"/>
      <c r="RXX2571" s="77"/>
      <c r="RXY2571" s="77"/>
      <c r="RXZ2571" s="77"/>
      <c r="RYA2571" s="77"/>
      <c r="RYB2571" s="77"/>
      <c r="RYC2571" s="77"/>
      <c r="RYD2571" s="77"/>
      <c r="RYE2571" s="77"/>
      <c r="RYF2571" s="77"/>
      <c r="RYG2571" s="77"/>
      <c r="RYH2571" s="77"/>
      <c r="RYI2571" s="77"/>
      <c r="RYJ2571" s="77"/>
      <c r="RYK2571" s="77"/>
      <c r="RYL2571" s="77"/>
      <c r="RYM2571" s="77"/>
      <c r="RYN2571" s="77"/>
      <c r="RYO2571" s="77"/>
      <c r="RYP2571" s="77"/>
      <c r="RYQ2571" s="77"/>
      <c r="RYR2571" s="77"/>
      <c r="RYS2571" s="77"/>
      <c r="RYT2571" s="77"/>
      <c r="RYU2571" s="77"/>
      <c r="RYV2571" s="77"/>
      <c r="RYW2571" s="77"/>
      <c r="RYX2571" s="77"/>
      <c r="RYY2571" s="77"/>
      <c r="RYZ2571" s="77"/>
      <c r="RZA2571" s="77"/>
      <c r="RZB2571" s="77"/>
      <c r="RZC2571" s="77"/>
      <c r="RZD2571" s="77"/>
      <c r="RZE2571" s="77"/>
      <c r="RZF2571" s="77"/>
      <c r="RZG2571" s="77"/>
      <c r="RZH2571" s="77"/>
      <c r="RZI2571" s="77"/>
      <c r="RZJ2571" s="77"/>
      <c r="RZK2571" s="77"/>
      <c r="RZL2571" s="77"/>
      <c r="RZM2571" s="77"/>
      <c r="RZN2571" s="77"/>
      <c r="RZO2571" s="77"/>
      <c r="RZP2571" s="77"/>
      <c r="RZQ2571" s="77"/>
      <c r="RZR2571" s="77"/>
      <c r="RZS2571" s="77"/>
      <c r="RZT2571" s="77"/>
      <c r="RZU2571" s="77"/>
      <c r="RZV2571" s="77"/>
      <c r="RZW2571" s="77"/>
      <c r="RZX2571" s="77"/>
      <c r="RZY2571" s="77"/>
      <c r="RZZ2571" s="77"/>
      <c r="SAA2571" s="77"/>
      <c r="SAB2571" s="77"/>
      <c r="SAC2571" s="77"/>
      <c r="SAD2571" s="77"/>
      <c r="SAE2571" s="77"/>
      <c r="SAF2571" s="77"/>
      <c r="SAG2571" s="77"/>
      <c r="SAH2571" s="77"/>
      <c r="SAI2571" s="77"/>
      <c r="SAJ2571" s="77"/>
      <c r="SAK2571" s="77"/>
      <c r="SAL2571" s="77"/>
      <c r="SAM2571" s="77"/>
      <c r="SAN2571" s="77"/>
      <c r="SAO2571" s="77"/>
      <c r="SAP2571" s="77"/>
      <c r="SAQ2571" s="77"/>
      <c r="SAR2571" s="77"/>
      <c r="SAS2571" s="77"/>
      <c r="SAT2571" s="77"/>
      <c r="SAU2571" s="77"/>
      <c r="SAV2571" s="77"/>
      <c r="SAW2571" s="77"/>
      <c r="SAX2571" s="77"/>
      <c r="SAY2571" s="77"/>
      <c r="SAZ2571" s="77"/>
      <c r="SBA2571" s="77"/>
      <c r="SBB2571" s="77"/>
      <c r="SBC2571" s="77"/>
      <c r="SBD2571" s="77"/>
      <c r="SBE2571" s="77"/>
      <c r="SBF2571" s="77"/>
      <c r="SBG2571" s="77"/>
      <c r="SBH2571" s="77"/>
      <c r="SBI2571" s="77"/>
      <c r="SBJ2571" s="77"/>
      <c r="SBK2571" s="77"/>
      <c r="SBL2571" s="77"/>
      <c r="SBM2571" s="77"/>
      <c r="SBN2571" s="77"/>
      <c r="SBO2571" s="77"/>
      <c r="SBP2571" s="77"/>
      <c r="SBQ2571" s="77"/>
      <c r="SBR2571" s="77"/>
      <c r="SBS2571" s="77"/>
      <c r="SBT2571" s="77"/>
      <c r="SBU2571" s="77"/>
      <c r="SBV2571" s="77"/>
      <c r="SBW2571" s="77"/>
      <c r="SBX2571" s="77"/>
      <c r="SBY2571" s="77"/>
      <c r="SBZ2571" s="77"/>
      <c r="SCA2571" s="77"/>
      <c r="SCB2571" s="77"/>
      <c r="SCC2571" s="77"/>
      <c r="SCD2571" s="77"/>
      <c r="SCE2571" s="77"/>
      <c r="SCF2571" s="77"/>
      <c r="SCG2571" s="77"/>
      <c r="SCH2571" s="77"/>
      <c r="SCI2571" s="77"/>
      <c r="SCJ2571" s="77"/>
      <c r="SCK2571" s="77"/>
      <c r="SCL2571" s="77"/>
      <c r="SCM2571" s="77"/>
      <c r="SCN2571" s="77"/>
      <c r="SCO2571" s="77"/>
      <c r="SCP2571" s="77"/>
      <c r="SCQ2571" s="77"/>
      <c r="SCR2571" s="77"/>
      <c r="SCS2571" s="77"/>
      <c r="SCT2571" s="77"/>
      <c r="SCU2571" s="77"/>
      <c r="SCV2571" s="77"/>
      <c r="SCW2571" s="77"/>
      <c r="SCX2571" s="77"/>
      <c r="SCY2571" s="77"/>
      <c r="SCZ2571" s="77"/>
      <c r="SDA2571" s="77"/>
      <c r="SDB2571" s="77"/>
      <c r="SDC2571" s="77"/>
      <c r="SDD2571" s="77"/>
      <c r="SDE2571" s="77"/>
      <c r="SDF2571" s="77"/>
      <c r="SDG2571" s="77"/>
      <c r="SDH2571" s="77"/>
      <c r="SDI2571" s="77"/>
      <c r="SDJ2571" s="77"/>
      <c r="SDK2571" s="77"/>
      <c r="SDL2571" s="77"/>
      <c r="SDM2571" s="77"/>
      <c r="SDN2571" s="77"/>
      <c r="SDO2571" s="77"/>
      <c r="SDP2571" s="77"/>
      <c r="SDQ2571" s="77"/>
      <c r="SDR2571" s="77"/>
      <c r="SDS2571" s="77"/>
      <c r="SDT2571" s="77"/>
      <c r="SDU2571" s="77"/>
      <c r="SDV2571" s="77"/>
      <c r="SDW2571" s="77"/>
      <c r="SDX2571" s="77"/>
      <c r="SDY2571" s="77"/>
      <c r="SDZ2571" s="77"/>
      <c r="SEA2571" s="77"/>
      <c r="SEB2571" s="77"/>
      <c r="SEC2571" s="77"/>
      <c r="SED2571" s="77"/>
      <c r="SEE2571" s="77"/>
      <c r="SEF2571" s="77"/>
      <c r="SEG2571" s="77"/>
      <c r="SEH2571" s="77"/>
      <c r="SEI2571" s="77"/>
      <c r="SEJ2571" s="77"/>
      <c r="SEK2571" s="77"/>
      <c r="SEL2571" s="77"/>
      <c r="SEM2571" s="77"/>
      <c r="SEN2571" s="77"/>
      <c r="SEO2571" s="77"/>
      <c r="SEP2571" s="77"/>
      <c r="SEQ2571" s="77"/>
      <c r="SER2571" s="77"/>
      <c r="SES2571" s="77"/>
      <c r="SET2571" s="77"/>
      <c r="SEU2571" s="77"/>
      <c r="SEV2571" s="77"/>
      <c r="SEW2571" s="77"/>
      <c r="SEX2571" s="77"/>
      <c r="SEY2571" s="77"/>
      <c r="SEZ2571" s="77"/>
      <c r="SFA2571" s="77"/>
      <c r="SFB2571" s="77"/>
      <c r="SFC2571" s="77"/>
      <c r="SFD2571" s="77"/>
      <c r="SFE2571" s="77"/>
      <c r="SFF2571" s="77"/>
      <c r="SFG2571" s="77"/>
      <c r="SFH2571" s="77"/>
      <c r="SFI2571" s="77"/>
      <c r="SFJ2571" s="77"/>
      <c r="SFK2571" s="77"/>
      <c r="SFL2571" s="77"/>
      <c r="SFM2571" s="77"/>
      <c r="SFN2571" s="77"/>
      <c r="SFO2571" s="77"/>
      <c r="SFP2571" s="77"/>
      <c r="SFQ2571" s="77"/>
      <c r="SFR2571" s="77"/>
      <c r="SFS2571" s="77"/>
      <c r="SFT2571" s="77"/>
      <c r="SFU2571" s="77"/>
      <c r="SFV2571" s="77"/>
      <c r="SFW2571" s="77"/>
      <c r="SFX2571" s="77"/>
      <c r="SFY2571" s="77"/>
      <c r="SFZ2571" s="77"/>
      <c r="SGA2571" s="77"/>
      <c r="SGB2571" s="77"/>
      <c r="SGC2571" s="77"/>
      <c r="SGD2571" s="77"/>
      <c r="SGE2571" s="77"/>
      <c r="SGF2571" s="77"/>
      <c r="SGG2571" s="77"/>
      <c r="SGH2571" s="77"/>
      <c r="SGI2571" s="77"/>
      <c r="SGJ2571" s="77"/>
      <c r="SGK2571" s="77"/>
      <c r="SGL2571" s="77"/>
      <c r="SGM2571" s="77"/>
      <c r="SGN2571" s="77"/>
      <c r="SGO2571" s="77"/>
      <c r="SGP2571" s="77"/>
      <c r="SGQ2571" s="77"/>
      <c r="SGR2571" s="77"/>
      <c r="SGS2571" s="77"/>
      <c r="SGT2571" s="77"/>
      <c r="SGU2571" s="77"/>
      <c r="SGV2571" s="77"/>
      <c r="SGW2571" s="77"/>
      <c r="SGX2571" s="77"/>
      <c r="SGY2571" s="77"/>
      <c r="SGZ2571" s="77"/>
      <c r="SHA2571" s="77"/>
      <c r="SHB2571" s="77"/>
      <c r="SHC2571" s="77"/>
      <c r="SHD2571" s="77"/>
      <c r="SHE2571" s="77"/>
      <c r="SHF2571" s="77"/>
      <c r="SHG2571" s="77"/>
      <c r="SHH2571" s="77"/>
      <c r="SHI2571" s="77"/>
      <c r="SHJ2571" s="77"/>
      <c r="SHK2571" s="77"/>
      <c r="SHL2571" s="77"/>
      <c r="SHM2571" s="77"/>
      <c r="SHN2571" s="77"/>
      <c r="SHO2571" s="77"/>
      <c r="SHP2571" s="77"/>
      <c r="SHQ2571" s="77"/>
      <c r="SHR2571" s="77"/>
      <c r="SHS2571" s="77"/>
      <c r="SHT2571" s="77"/>
      <c r="SHU2571" s="77"/>
      <c r="SHV2571" s="77"/>
      <c r="SHW2571" s="77"/>
      <c r="SHX2571" s="77"/>
      <c r="SHY2571" s="77"/>
      <c r="SHZ2571" s="77"/>
      <c r="SIA2571" s="77"/>
      <c r="SIB2571" s="77"/>
      <c r="SIC2571" s="77"/>
      <c r="SID2571" s="77"/>
      <c r="SIE2571" s="77"/>
      <c r="SIF2571" s="77"/>
      <c r="SIG2571" s="77"/>
      <c r="SIH2571" s="77"/>
      <c r="SII2571" s="77"/>
      <c r="SIJ2571" s="77"/>
      <c r="SIK2571" s="77"/>
      <c r="SIL2571" s="77"/>
      <c r="SIM2571" s="77"/>
      <c r="SIN2571" s="77"/>
      <c r="SIO2571" s="77"/>
      <c r="SIP2571" s="77"/>
      <c r="SIQ2571" s="77"/>
      <c r="SIR2571" s="77"/>
      <c r="SIS2571" s="77"/>
      <c r="SIT2571" s="77"/>
      <c r="SIU2571" s="77"/>
      <c r="SIV2571" s="77"/>
      <c r="SIW2571" s="77"/>
      <c r="SIX2571" s="77"/>
      <c r="SIY2571" s="77"/>
      <c r="SIZ2571" s="77"/>
      <c r="SJA2571" s="77"/>
      <c r="SJB2571" s="77"/>
      <c r="SJC2571" s="77"/>
      <c r="SJD2571" s="77"/>
      <c r="SJE2571" s="77"/>
      <c r="SJF2571" s="77"/>
      <c r="SJG2571" s="77"/>
      <c r="SJH2571" s="77"/>
      <c r="SJI2571" s="77"/>
      <c r="SJJ2571" s="77"/>
      <c r="SJK2571" s="77"/>
      <c r="SJL2571" s="77"/>
      <c r="SJM2571" s="77"/>
      <c r="SJN2571" s="77"/>
      <c r="SJO2571" s="77"/>
      <c r="SJP2571" s="77"/>
      <c r="SJQ2571" s="77"/>
      <c r="SJR2571" s="77"/>
      <c r="SJS2571" s="77"/>
      <c r="SJT2571" s="77"/>
      <c r="SJU2571" s="77"/>
      <c r="SJV2571" s="77"/>
      <c r="SJW2571" s="77"/>
      <c r="SJX2571" s="77"/>
      <c r="SJY2571" s="77"/>
      <c r="SJZ2571" s="77"/>
      <c r="SKA2571" s="77"/>
      <c r="SKB2571" s="77"/>
      <c r="SKC2571" s="77"/>
      <c r="SKD2571" s="77"/>
      <c r="SKE2571" s="77"/>
      <c r="SKF2571" s="77"/>
      <c r="SKG2571" s="77"/>
      <c r="SKH2571" s="77"/>
      <c r="SKI2571" s="77"/>
      <c r="SKJ2571" s="77"/>
      <c r="SKK2571" s="77"/>
      <c r="SKL2571" s="77"/>
      <c r="SKM2571" s="77"/>
      <c r="SKN2571" s="77"/>
      <c r="SKO2571" s="77"/>
      <c r="SKP2571" s="77"/>
      <c r="SKQ2571" s="77"/>
      <c r="SKR2571" s="77"/>
      <c r="SKS2571" s="77"/>
      <c r="SKT2571" s="77"/>
      <c r="SKU2571" s="77"/>
      <c r="SKV2571" s="77"/>
      <c r="SKW2571" s="77"/>
      <c r="SKX2571" s="77"/>
      <c r="SKY2571" s="77"/>
      <c r="SKZ2571" s="77"/>
      <c r="SLA2571" s="77"/>
      <c r="SLB2571" s="77"/>
      <c r="SLC2571" s="77"/>
      <c r="SLD2571" s="77"/>
      <c r="SLE2571" s="77"/>
      <c r="SLF2571" s="77"/>
      <c r="SLG2571" s="77"/>
      <c r="SLH2571" s="77"/>
      <c r="SLI2571" s="77"/>
      <c r="SLJ2571" s="77"/>
      <c r="SLK2571" s="77"/>
      <c r="SLL2571" s="77"/>
      <c r="SLM2571" s="77"/>
      <c r="SLN2571" s="77"/>
      <c r="SLO2571" s="77"/>
      <c r="SLP2571" s="77"/>
      <c r="SLQ2571" s="77"/>
      <c r="SLR2571" s="77"/>
      <c r="SLS2571" s="77"/>
      <c r="SLT2571" s="77"/>
      <c r="SLU2571" s="77"/>
      <c r="SLV2571" s="77"/>
      <c r="SLW2571" s="77"/>
      <c r="SLX2571" s="77"/>
      <c r="SLY2571" s="77"/>
      <c r="SLZ2571" s="77"/>
      <c r="SMA2571" s="77"/>
      <c r="SMB2571" s="77"/>
      <c r="SMC2571" s="77"/>
      <c r="SMD2571" s="77"/>
      <c r="SME2571" s="77"/>
      <c r="SMF2571" s="77"/>
      <c r="SMG2571" s="77"/>
      <c r="SMH2571" s="77"/>
      <c r="SMI2571" s="77"/>
      <c r="SMJ2571" s="77"/>
      <c r="SMK2571" s="77"/>
      <c r="SML2571" s="77"/>
      <c r="SMM2571" s="77"/>
      <c r="SMN2571" s="77"/>
      <c r="SMO2571" s="77"/>
      <c r="SMP2571" s="77"/>
      <c r="SMQ2571" s="77"/>
      <c r="SMR2571" s="77"/>
      <c r="SMS2571" s="77"/>
      <c r="SMT2571" s="77"/>
      <c r="SMU2571" s="77"/>
      <c r="SMV2571" s="77"/>
      <c r="SMW2571" s="77"/>
      <c r="SMX2571" s="77"/>
      <c r="SMY2571" s="77"/>
      <c r="SMZ2571" s="77"/>
      <c r="SNA2571" s="77"/>
      <c r="SNB2571" s="77"/>
      <c r="SNC2571" s="77"/>
      <c r="SND2571" s="77"/>
      <c r="SNE2571" s="77"/>
      <c r="SNF2571" s="77"/>
      <c r="SNG2571" s="77"/>
      <c r="SNH2571" s="77"/>
      <c r="SNI2571" s="77"/>
      <c r="SNJ2571" s="77"/>
      <c r="SNK2571" s="77"/>
      <c r="SNL2571" s="77"/>
      <c r="SNM2571" s="77"/>
      <c r="SNN2571" s="77"/>
      <c r="SNO2571" s="77"/>
      <c r="SNP2571" s="77"/>
      <c r="SNQ2571" s="77"/>
      <c r="SNR2571" s="77"/>
      <c r="SNS2571" s="77"/>
      <c r="SNT2571" s="77"/>
      <c r="SNU2571" s="77"/>
      <c r="SNV2571" s="77"/>
      <c r="SNW2571" s="77"/>
      <c r="SNX2571" s="77"/>
      <c r="SNY2571" s="77"/>
      <c r="SNZ2571" s="77"/>
      <c r="SOA2571" s="77"/>
      <c r="SOB2571" s="77"/>
      <c r="SOC2571" s="77"/>
      <c r="SOD2571" s="77"/>
      <c r="SOE2571" s="77"/>
      <c r="SOF2571" s="77"/>
      <c r="SOG2571" s="77"/>
      <c r="SOH2571" s="77"/>
      <c r="SOI2571" s="77"/>
      <c r="SOJ2571" s="77"/>
      <c r="SOK2571" s="77"/>
      <c r="SOL2571" s="77"/>
      <c r="SOM2571" s="77"/>
      <c r="SON2571" s="77"/>
      <c r="SOO2571" s="77"/>
      <c r="SOP2571" s="77"/>
      <c r="SOQ2571" s="77"/>
      <c r="SOR2571" s="77"/>
      <c r="SOS2571" s="77"/>
      <c r="SOT2571" s="77"/>
      <c r="SOU2571" s="77"/>
      <c r="SOV2571" s="77"/>
      <c r="SOW2571" s="77"/>
      <c r="SOX2571" s="77"/>
      <c r="SOY2571" s="77"/>
      <c r="SOZ2571" s="77"/>
      <c r="SPA2571" s="77"/>
      <c r="SPB2571" s="77"/>
      <c r="SPC2571" s="77"/>
      <c r="SPD2571" s="77"/>
      <c r="SPE2571" s="77"/>
      <c r="SPF2571" s="77"/>
      <c r="SPG2571" s="77"/>
      <c r="SPH2571" s="77"/>
      <c r="SPI2571" s="77"/>
      <c r="SPJ2571" s="77"/>
      <c r="SPK2571" s="77"/>
      <c r="SPL2571" s="77"/>
      <c r="SPM2571" s="77"/>
      <c r="SPN2571" s="77"/>
      <c r="SPO2571" s="77"/>
      <c r="SPP2571" s="77"/>
      <c r="SPQ2571" s="77"/>
      <c r="SPR2571" s="77"/>
      <c r="SPS2571" s="77"/>
      <c r="SPT2571" s="77"/>
      <c r="SPU2571" s="77"/>
      <c r="SPV2571" s="77"/>
      <c r="SPW2571" s="77"/>
      <c r="SPX2571" s="77"/>
      <c r="SPY2571" s="77"/>
      <c r="SPZ2571" s="77"/>
      <c r="SQA2571" s="77"/>
      <c r="SQB2571" s="77"/>
      <c r="SQC2571" s="77"/>
      <c r="SQD2571" s="77"/>
      <c r="SQE2571" s="77"/>
      <c r="SQF2571" s="77"/>
      <c r="SQG2571" s="77"/>
      <c r="SQH2571" s="77"/>
      <c r="SQI2571" s="77"/>
      <c r="SQJ2571" s="77"/>
      <c r="SQK2571" s="77"/>
      <c r="SQL2571" s="77"/>
      <c r="SQM2571" s="77"/>
      <c r="SQN2571" s="77"/>
      <c r="SQO2571" s="77"/>
      <c r="SQP2571" s="77"/>
      <c r="SQQ2571" s="77"/>
      <c r="SQR2571" s="77"/>
      <c r="SQS2571" s="77"/>
      <c r="SQT2571" s="77"/>
      <c r="SQU2571" s="77"/>
      <c r="SQV2571" s="77"/>
      <c r="SQW2571" s="77"/>
      <c r="SQX2571" s="77"/>
      <c r="SQY2571" s="77"/>
      <c r="SQZ2571" s="77"/>
      <c r="SRA2571" s="77"/>
      <c r="SRB2571" s="77"/>
      <c r="SRC2571" s="77"/>
      <c r="SRD2571" s="77"/>
      <c r="SRE2571" s="77"/>
      <c r="SRF2571" s="77"/>
      <c r="SRG2571" s="77"/>
      <c r="SRH2571" s="77"/>
      <c r="SRI2571" s="77"/>
      <c r="SRJ2571" s="77"/>
      <c r="SRK2571" s="77"/>
      <c r="SRL2571" s="77"/>
      <c r="SRM2571" s="77"/>
      <c r="SRN2571" s="77"/>
      <c r="SRO2571" s="77"/>
      <c r="SRP2571" s="77"/>
      <c r="SRQ2571" s="77"/>
      <c r="SRR2571" s="77"/>
      <c r="SRS2571" s="77"/>
      <c r="SRT2571" s="77"/>
      <c r="SRU2571" s="77"/>
      <c r="SRV2571" s="77"/>
      <c r="SRW2571" s="77"/>
      <c r="SRX2571" s="77"/>
      <c r="SRY2571" s="77"/>
      <c r="SRZ2571" s="77"/>
      <c r="SSA2571" s="77"/>
      <c r="SSB2571" s="77"/>
      <c r="SSC2571" s="77"/>
      <c r="SSD2571" s="77"/>
      <c r="SSE2571" s="77"/>
      <c r="SSF2571" s="77"/>
      <c r="SSG2571" s="77"/>
      <c r="SSH2571" s="77"/>
      <c r="SSI2571" s="77"/>
      <c r="SSJ2571" s="77"/>
      <c r="SSK2571" s="77"/>
      <c r="SSL2571" s="77"/>
      <c r="SSM2571" s="77"/>
      <c r="SSN2571" s="77"/>
      <c r="SSO2571" s="77"/>
      <c r="SSP2571" s="77"/>
      <c r="SSQ2571" s="77"/>
      <c r="SSR2571" s="77"/>
      <c r="SSS2571" s="77"/>
      <c r="SST2571" s="77"/>
      <c r="SSU2571" s="77"/>
      <c r="SSV2571" s="77"/>
      <c r="SSW2571" s="77"/>
      <c r="SSX2571" s="77"/>
      <c r="SSY2571" s="77"/>
      <c r="SSZ2571" s="77"/>
      <c r="STA2571" s="77"/>
      <c r="STB2571" s="77"/>
      <c r="STC2571" s="77"/>
      <c r="STD2571" s="77"/>
      <c r="STE2571" s="77"/>
      <c r="STF2571" s="77"/>
      <c r="STG2571" s="77"/>
      <c r="STH2571" s="77"/>
      <c r="STI2571" s="77"/>
      <c r="STJ2571" s="77"/>
      <c r="STK2571" s="77"/>
      <c r="STL2571" s="77"/>
      <c r="STM2571" s="77"/>
      <c r="STN2571" s="77"/>
      <c r="STO2571" s="77"/>
      <c r="STP2571" s="77"/>
      <c r="STQ2571" s="77"/>
      <c r="STR2571" s="77"/>
      <c r="STS2571" s="77"/>
      <c r="STT2571" s="77"/>
      <c r="STU2571" s="77"/>
      <c r="STV2571" s="77"/>
      <c r="STW2571" s="77"/>
      <c r="STX2571" s="77"/>
      <c r="STY2571" s="77"/>
      <c r="STZ2571" s="77"/>
      <c r="SUA2571" s="77"/>
      <c r="SUB2571" s="77"/>
      <c r="SUC2571" s="77"/>
      <c r="SUD2571" s="77"/>
      <c r="SUE2571" s="77"/>
      <c r="SUF2571" s="77"/>
      <c r="SUG2571" s="77"/>
      <c r="SUH2571" s="77"/>
      <c r="SUI2571" s="77"/>
      <c r="SUJ2571" s="77"/>
      <c r="SUK2571" s="77"/>
      <c r="SUL2571" s="77"/>
      <c r="SUM2571" s="77"/>
      <c r="SUN2571" s="77"/>
      <c r="SUO2571" s="77"/>
      <c r="SUP2571" s="77"/>
      <c r="SUQ2571" s="77"/>
      <c r="SUR2571" s="77"/>
      <c r="SUS2571" s="77"/>
      <c r="SUT2571" s="77"/>
      <c r="SUU2571" s="77"/>
      <c r="SUV2571" s="77"/>
      <c r="SUW2571" s="77"/>
      <c r="SUX2571" s="77"/>
      <c r="SUY2571" s="77"/>
      <c r="SUZ2571" s="77"/>
      <c r="SVA2571" s="77"/>
      <c r="SVB2571" s="77"/>
      <c r="SVC2571" s="77"/>
      <c r="SVD2571" s="77"/>
      <c r="SVE2571" s="77"/>
      <c r="SVF2571" s="77"/>
      <c r="SVG2571" s="77"/>
      <c r="SVH2571" s="77"/>
      <c r="SVI2571" s="77"/>
      <c r="SVJ2571" s="77"/>
      <c r="SVK2571" s="77"/>
      <c r="SVL2571" s="77"/>
      <c r="SVM2571" s="77"/>
      <c r="SVN2571" s="77"/>
      <c r="SVO2571" s="77"/>
      <c r="SVP2571" s="77"/>
      <c r="SVQ2571" s="77"/>
      <c r="SVR2571" s="77"/>
      <c r="SVS2571" s="77"/>
      <c r="SVT2571" s="77"/>
      <c r="SVU2571" s="77"/>
      <c r="SVV2571" s="77"/>
      <c r="SVW2571" s="77"/>
      <c r="SVX2571" s="77"/>
      <c r="SVY2571" s="77"/>
      <c r="SVZ2571" s="77"/>
      <c r="SWA2571" s="77"/>
      <c r="SWB2571" s="77"/>
      <c r="SWC2571" s="77"/>
      <c r="SWD2571" s="77"/>
      <c r="SWE2571" s="77"/>
      <c r="SWF2571" s="77"/>
      <c r="SWG2571" s="77"/>
      <c r="SWH2571" s="77"/>
      <c r="SWI2571" s="77"/>
      <c r="SWJ2571" s="77"/>
      <c r="SWK2571" s="77"/>
      <c r="SWL2571" s="77"/>
      <c r="SWM2571" s="77"/>
      <c r="SWN2571" s="77"/>
      <c r="SWO2571" s="77"/>
      <c r="SWP2571" s="77"/>
      <c r="SWQ2571" s="77"/>
      <c r="SWR2571" s="77"/>
      <c r="SWS2571" s="77"/>
      <c r="SWT2571" s="77"/>
      <c r="SWU2571" s="77"/>
      <c r="SWV2571" s="77"/>
      <c r="SWW2571" s="77"/>
      <c r="SWX2571" s="77"/>
      <c r="SWY2571" s="77"/>
      <c r="SWZ2571" s="77"/>
      <c r="SXA2571" s="77"/>
      <c r="SXB2571" s="77"/>
      <c r="SXC2571" s="77"/>
      <c r="SXD2571" s="77"/>
      <c r="SXE2571" s="77"/>
      <c r="SXF2571" s="77"/>
      <c r="SXG2571" s="77"/>
      <c r="SXH2571" s="77"/>
      <c r="SXI2571" s="77"/>
      <c r="SXJ2571" s="77"/>
      <c r="SXK2571" s="77"/>
      <c r="SXL2571" s="77"/>
      <c r="SXM2571" s="77"/>
      <c r="SXN2571" s="77"/>
      <c r="SXO2571" s="77"/>
      <c r="SXP2571" s="77"/>
      <c r="SXQ2571" s="77"/>
      <c r="SXR2571" s="77"/>
      <c r="SXS2571" s="77"/>
      <c r="SXT2571" s="77"/>
      <c r="SXU2571" s="77"/>
      <c r="SXV2571" s="77"/>
      <c r="SXW2571" s="77"/>
      <c r="SXX2571" s="77"/>
      <c r="SXY2571" s="77"/>
      <c r="SXZ2571" s="77"/>
      <c r="SYA2571" s="77"/>
      <c r="SYB2571" s="77"/>
      <c r="SYC2571" s="77"/>
      <c r="SYD2571" s="77"/>
      <c r="SYE2571" s="77"/>
      <c r="SYF2571" s="77"/>
      <c r="SYG2571" s="77"/>
      <c r="SYH2571" s="77"/>
      <c r="SYI2571" s="77"/>
      <c r="SYJ2571" s="77"/>
      <c r="SYK2571" s="77"/>
      <c r="SYL2571" s="77"/>
      <c r="SYM2571" s="77"/>
      <c r="SYN2571" s="77"/>
      <c r="SYO2571" s="77"/>
      <c r="SYP2571" s="77"/>
      <c r="SYQ2571" s="77"/>
      <c r="SYR2571" s="77"/>
      <c r="SYS2571" s="77"/>
      <c r="SYT2571" s="77"/>
      <c r="SYU2571" s="77"/>
      <c r="SYV2571" s="77"/>
      <c r="SYW2571" s="77"/>
      <c r="SYX2571" s="77"/>
      <c r="SYY2571" s="77"/>
      <c r="SYZ2571" s="77"/>
      <c r="SZA2571" s="77"/>
      <c r="SZB2571" s="77"/>
      <c r="SZC2571" s="77"/>
      <c r="SZD2571" s="77"/>
      <c r="SZE2571" s="77"/>
      <c r="SZF2571" s="77"/>
      <c r="SZG2571" s="77"/>
      <c r="SZH2571" s="77"/>
      <c r="SZI2571" s="77"/>
      <c r="SZJ2571" s="77"/>
      <c r="SZK2571" s="77"/>
      <c r="SZL2571" s="77"/>
      <c r="SZM2571" s="77"/>
      <c r="SZN2571" s="77"/>
      <c r="SZO2571" s="77"/>
      <c r="SZP2571" s="77"/>
      <c r="SZQ2571" s="77"/>
      <c r="SZR2571" s="77"/>
      <c r="SZS2571" s="77"/>
      <c r="SZT2571" s="77"/>
      <c r="SZU2571" s="77"/>
      <c r="SZV2571" s="77"/>
      <c r="SZW2571" s="77"/>
      <c r="SZX2571" s="77"/>
      <c r="SZY2571" s="77"/>
      <c r="SZZ2571" s="77"/>
      <c r="TAA2571" s="77"/>
      <c r="TAB2571" s="77"/>
      <c r="TAC2571" s="77"/>
      <c r="TAD2571" s="77"/>
      <c r="TAE2571" s="77"/>
      <c r="TAF2571" s="77"/>
      <c r="TAG2571" s="77"/>
      <c r="TAH2571" s="77"/>
      <c r="TAI2571" s="77"/>
      <c r="TAJ2571" s="77"/>
      <c r="TAK2571" s="77"/>
      <c r="TAL2571" s="77"/>
      <c r="TAM2571" s="77"/>
      <c r="TAN2571" s="77"/>
      <c r="TAO2571" s="77"/>
      <c r="TAP2571" s="77"/>
      <c r="TAQ2571" s="77"/>
      <c r="TAR2571" s="77"/>
      <c r="TAS2571" s="77"/>
      <c r="TAT2571" s="77"/>
      <c r="TAU2571" s="77"/>
      <c r="TAV2571" s="77"/>
      <c r="TAW2571" s="77"/>
      <c r="TAX2571" s="77"/>
      <c r="TAY2571" s="77"/>
      <c r="TAZ2571" s="77"/>
      <c r="TBA2571" s="77"/>
      <c r="TBB2571" s="77"/>
      <c r="TBC2571" s="77"/>
      <c r="TBD2571" s="77"/>
      <c r="TBE2571" s="77"/>
      <c r="TBF2571" s="77"/>
      <c r="TBG2571" s="77"/>
      <c r="TBH2571" s="77"/>
      <c r="TBI2571" s="77"/>
      <c r="TBJ2571" s="77"/>
      <c r="TBK2571" s="77"/>
      <c r="TBL2571" s="77"/>
      <c r="TBM2571" s="77"/>
      <c r="TBN2571" s="77"/>
      <c r="TBO2571" s="77"/>
      <c r="TBP2571" s="77"/>
      <c r="TBQ2571" s="77"/>
      <c r="TBR2571" s="77"/>
      <c r="TBS2571" s="77"/>
      <c r="TBT2571" s="77"/>
      <c r="TBU2571" s="77"/>
      <c r="TBV2571" s="77"/>
      <c r="TBW2571" s="77"/>
      <c r="TBX2571" s="77"/>
      <c r="TBY2571" s="77"/>
      <c r="TBZ2571" s="77"/>
      <c r="TCA2571" s="77"/>
      <c r="TCB2571" s="77"/>
      <c r="TCC2571" s="77"/>
      <c r="TCD2571" s="77"/>
      <c r="TCE2571" s="77"/>
      <c r="TCF2571" s="77"/>
      <c r="TCG2571" s="77"/>
      <c r="TCH2571" s="77"/>
      <c r="TCI2571" s="77"/>
      <c r="TCJ2571" s="77"/>
      <c r="TCK2571" s="77"/>
      <c r="TCL2571" s="77"/>
      <c r="TCM2571" s="77"/>
      <c r="TCN2571" s="77"/>
      <c r="TCO2571" s="77"/>
      <c r="TCP2571" s="77"/>
      <c r="TCQ2571" s="77"/>
      <c r="TCR2571" s="77"/>
      <c r="TCS2571" s="77"/>
      <c r="TCT2571" s="77"/>
      <c r="TCU2571" s="77"/>
      <c r="TCV2571" s="77"/>
      <c r="TCW2571" s="77"/>
      <c r="TCX2571" s="77"/>
      <c r="TCY2571" s="77"/>
      <c r="TCZ2571" s="77"/>
      <c r="TDA2571" s="77"/>
      <c r="TDB2571" s="77"/>
      <c r="TDC2571" s="77"/>
      <c r="TDD2571" s="77"/>
      <c r="TDE2571" s="77"/>
      <c r="TDF2571" s="77"/>
      <c r="TDG2571" s="77"/>
      <c r="TDH2571" s="77"/>
      <c r="TDI2571" s="77"/>
      <c r="TDJ2571" s="77"/>
      <c r="TDK2571" s="77"/>
      <c r="TDL2571" s="77"/>
      <c r="TDM2571" s="77"/>
      <c r="TDN2571" s="77"/>
      <c r="TDO2571" s="77"/>
      <c r="TDP2571" s="77"/>
      <c r="TDQ2571" s="77"/>
      <c r="TDR2571" s="77"/>
      <c r="TDS2571" s="77"/>
      <c r="TDT2571" s="77"/>
      <c r="TDU2571" s="77"/>
      <c r="TDV2571" s="77"/>
      <c r="TDW2571" s="77"/>
      <c r="TDX2571" s="77"/>
      <c r="TDY2571" s="77"/>
      <c r="TDZ2571" s="77"/>
      <c r="TEA2571" s="77"/>
      <c r="TEB2571" s="77"/>
      <c r="TEC2571" s="77"/>
      <c r="TED2571" s="77"/>
      <c r="TEE2571" s="77"/>
      <c r="TEF2571" s="77"/>
      <c r="TEG2571" s="77"/>
      <c r="TEH2571" s="77"/>
      <c r="TEI2571" s="77"/>
      <c r="TEJ2571" s="77"/>
      <c r="TEK2571" s="77"/>
      <c r="TEL2571" s="77"/>
      <c r="TEM2571" s="77"/>
      <c r="TEN2571" s="77"/>
      <c r="TEO2571" s="77"/>
      <c r="TEP2571" s="77"/>
      <c r="TEQ2571" s="77"/>
      <c r="TER2571" s="77"/>
      <c r="TES2571" s="77"/>
      <c r="TET2571" s="77"/>
      <c r="TEU2571" s="77"/>
      <c r="TEV2571" s="77"/>
      <c r="TEW2571" s="77"/>
      <c r="TEX2571" s="77"/>
      <c r="TEY2571" s="77"/>
      <c r="TEZ2571" s="77"/>
      <c r="TFA2571" s="77"/>
      <c r="TFB2571" s="77"/>
      <c r="TFC2571" s="77"/>
      <c r="TFD2571" s="77"/>
      <c r="TFE2571" s="77"/>
      <c r="TFF2571" s="77"/>
      <c r="TFG2571" s="77"/>
      <c r="TFH2571" s="77"/>
      <c r="TFI2571" s="77"/>
      <c r="TFJ2571" s="77"/>
      <c r="TFK2571" s="77"/>
      <c r="TFL2571" s="77"/>
      <c r="TFM2571" s="77"/>
      <c r="TFN2571" s="77"/>
      <c r="TFO2571" s="77"/>
      <c r="TFP2571" s="77"/>
      <c r="TFQ2571" s="77"/>
      <c r="TFR2571" s="77"/>
      <c r="TFS2571" s="77"/>
      <c r="TFT2571" s="77"/>
      <c r="TFU2571" s="77"/>
      <c r="TFV2571" s="77"/>
      <c r="TFW2571" s="77"/>
      <c r="TFX2571" s="77"/>
      <c r="TFY2571" s="77"/>
      <c r="TFZ2571" s="77"/>
      <c r="TGA2571" s="77"/>
      <c r="TGB2571" s="77"/>
      <c r="TGC2571" s="77"/>
      <c r="TGD2571" s="77"/>
      <c r="TGE2571" s="77"/>
      <c r="TGF2571" s="77"/>
      <c r="TGG2571" s="77"/>
      <c r="TGH2571" s="77"/>
      <c r="TGI2571" s="77"/>
      <c r="TGJ2571" s="77"/>
      <c r="TGK2571" s="77"/>
      <c r="TGL2571" s="77"/>
      <c r="TGM2571" s="77"/>
      <c r="TGN2571" s="77"/>
      <c r="TGO2571" s="77"/>
      <c r="TGP2571" s="77"/>
      <c r="TGQ2571" s="77"/>
      <c r="TGR2571" s="77"/>
      <c r="TGS2571" s="77"/>
      <c r="TGT2571" s="77"/>
      <c r="TGU2571" s="77"/>
      <c r="TGV2571" s="77"/>
      <c r="TGW2571" s="77"/>
      <c r="TGX2571" s="77"/>
      <c r="TGY2571" s="77"/>
      <c r="TGZ2571" s="77"/>
      <c r="THA2571" s="77"/>
      <c r="THB2571" s="77"/>
      <c r="THC2571" s="77"/>
      <c r="THD2571" s="77"/>
      <c r="THE2571" s="77"/>
      <c r="THF2571" s="77"/>
      <c r="THG2571" s="77"/>
      <c r="THH2571" s="77"/>
      <c r="THI2571" s="77"/>
      <c r="THJ2571" s="77"/>
      <c r="THK2571" s="77"/>
      <c r="THL2571" s="77"/>
      <c r="THM2571" s="77"/>
      <c r="THN2571" s="77"/>
      <c r="THO2571" s="77"/>
      <c r="THP2571" s="77"/>
      <c r="THQ2571" s="77"/>
      <c r="THR2571" s="77"/>
      <c r="THS2571" s="77"/>
      <c r="THT2571" s="77"/>
      <c r="THU2571" s="77"/>
      <c r="THV2571" s="77"/>
      <c r="THW2571" s="77"/>
      <c r="THX2571" s="77"/>
      <c r="THY2571" s="77"/>
      <c r="THZ2571" s="77"/>
      <c r="TIA2571" s="77"/>
      <c r="TIB2571" s="77"/>
      <c r="TIC2571" s="77"/>
      <c r="TID2571" s="77"/>
      <c r="TIE2571" s="77"/>
      <c r="TIF2571" s="77"/>
      <c r="TIG2571" s="77"/>
      <c r="TIH2571" s="77"/>
      <c r="TII2571" s="77"/>
      <c r="TIJ2571" s="77"/>
      <c r="TIK2571" s="77"/>
      <c r="TIL2571" s="77"/>
      <c r="TIM2571" s="77"/>
      <c r="TIN2571" s="77"/>
      <c r="TIO2571" s="77"/>
      <c r="TIP2571" s="77"/>
      <c r="TIQ2571" s="77"/>
      <c r="TIR2571" s="77"/>
      <c r="TIS2571" s="77"/>
      <c r="TIT2571" s="77"/>
      <c r="TIU2571" s="77"/>
      <c r="TIV2571" s="77"/>
      <c r="TIW2571" s="77"/>
      <c r="TIX2571" s="77"/>
      <c r="TIY2571" s="77"/>
      <c r="TIZ2571" s="77"/>
      <c r="TJA2571" s="77"/>
      <c r="TJB2571" s="77"/>
      <c r="TJC2571" s="77"/>
      <c r="TJD2571" s="77"/>
      <c r="TJE2571" s="77"/>
      <c r="TJF2571" s="77"/>
      <c r="TJG2571" s="77"/>
      <c r="TJH2571" s="77"/>
      <c r="TJI2571" s="77"/>
      <c r="TJJ2571" s="77"/>
      <c r="TJK2571" s="77"/>
      <c r="TJL2571" s="77"/>
      <c r="TJM2571" s="77"/>
      <c r="TJN2571" s="77"/>
      <c r="TJO2571" s="77"/>
      <c r="TJP2571" s="77"/>
      <c r="TJQ2571" s="77"/>
      <c r="TJR2571" s="77"/>
      <c r="TJS2571" s="77"/>
      <c r="TJT2571" s="77"/>
      <c r="TJU2571" s="77"/>
      <c r="TJV2571" s="77"/>
      <c r="TJW2571" s="77"/>
      <c r="TJX2571" s="77"/>
      <c r="TJY2571" s="77"/>
      <c r="TJZ2571" s="77"/>
      <c r="TKA2571" s="77"/>
      <c r="TKB2571" s="77"/>
      <c r="TKC2571" s="77"/>
      <c r="TKD2571" s="77"/>
      <c r="TKE2571" s="77"/>
      <c r="TKF2571" s="77"/>
      <c r="TKG2571" s="77"/>
      <c r="TKH2571" s="77"/>
      <c r="TKI2571" s="77"/>
      <c r="TKJ2571" s="77"/>
      <c r="TKK2571" s="77"/>
      <c r="TKL2571" s="77"/>
      <c r="TKM2571" s="77"/>
      <c r="TKN2571" s="77"/>
      <c r="TKO2571" s="77"/>
      <c r="TKP2571" s="77"/>
      <c r="TKQ2571" s="77"/>
      <c r="TKR2571" s="77"/>
      <c r="TKS2571" s="77"/>
      <c r="TKT2571" s="77"/>
      <c r="TKU2571" s="77"/>
      <c r="TKV2571" s="77"/>
      <c r="TKW2571" s="77"/>
      <c r="TKX2571" s="77"/>
      <c r="TKY2571" s="77"/>
      <c r="TKZ2571" s="77"/>
      <c r="TLA2571" s="77"/>
      <c r="TLB2571" s="77"/>
      <c r="TLC2571" s="77"/>
      <c r="TLD2571" s="77"/>
      <c r="TLE2571" s="77"/>
      <c r="TLF2571" s="77"/>
      <c r="TLG2571" s="77"/>
      <c r="TLH2571" s="77"/>
      <c r="TLI2571" s="77"/>
      <c r="TLJ2571" s="77"/>
      <c r="TLK2571" s="77"/>
      <c r="TLL2571" s="77"/>
      <c r="TLM2571" s="77"/>
      <c r="TLN2571" s="77"/>
      <c r="TLO2571" s="77"/>
      <c r="TLP2571" s="77"/>
      <c r="TLQ2571" s="77"/>
      <c r="TLR2571" s="77"/>
      <c r="TLS2571" s="77"/>
      <c r="TLT2571" s="77"/>
      <c r="TLU2571" s="77"/>
      <c r="TLV2571" s="77"/>
      <c r="TLW2571" s="77"/>
      <c r="TLX2571" s="77"/>
      <c r="TLY2571" s="77"/>
      <c r="TLZ2571" s="77"/>
      <c r="TMA2571" s="77"/>
      <c r="TMB2571" s="77"/>
      <c r="TMC2571" s="77"/>
      <c r="TMD2571" s="77"/>
      <c r="TME2571" s="77"/>
      <c r="TMF2571" s="77"/>
      <c r="TMG2571" s="77"/>
      <c r="TMH2571" s="77"/>
      <c r="TMI2571" s="77"/>
      <c r="TMJ2571" s="77"/>
      <c r="TMK2571" s="77"/>
      <c r="TML2571" s="77"/>
      <c r="TMM2571" s="77"/>
      <c r="TMN2571" s="77"/>
      <c r="TMO2571" s="77"/>
      <c r="TMP2571" s="77"/>
      <c r="TMQ2571" s="77"/>
      <c r="TMR2571" s="77"/>
      <c r="TMS2571" s="77"/>
      <c r="TMT2571" s="77"/>
      <c r="TMU2571" s="77"/>
      <c r="TMV2571" s="77"/>
      <c r="TMW2571" s="77"/>
      <c r="TMX2571" s="77"/>
      <c r="TMY2571" s="77"/>
      <c r="TMZ2571" s="77"/>
      <c r="TNA2571" s="77"/>
      <c r="TNB2571" s="77"/>
      <c r="TNC2571" s="77"/>
      <c r="TND2571" s="77"/>
      <c r="TNE2571" s="77"/>
      <c r="TNF2571" s="77"/>
      <c r="TNG2571" s="77"/>
      <c r="TNH2571" s="77"/>
      <c r="TNI2571" s="77"/>
      <c r="TNJ2571" s="77"/>
      <c r="TNK2571" s="77"/>
      <c r="TNL2571" s="77"/>
      <c r="TNM2571" s="77"/>
      <c r="TNN2571" s="77"/>
      <c r="TNO2571" s="77"/>
      <c r="TNP2571" s="77"/>
      <c r="TNQ2571" s="77"/>
      <c r="TNR2571" s="77"/>
      <c r="TNS2571" s="77"/>
      <c r="TNT2571" s="77"/>
      <c r="TNU2571" s="77"/>
      <c r="TNV2571" s="77"/>
      <c r="TNW2571" s="77"/>
      <c r="TNX2571" s="77"/>
      <c r="TNY2571" s="77"/>
      <c r="TNZ2571" s="77"/>
      <c r="TOA2571" s="77"/>
      <c r="TOB2571" s="77"/>
      <c r="TOC2571" s="77"/>
      <c r="TOD2571" s="77"/>
      <c r="TOE2571" s="77"/>
      <c r="TOF2571" s="77"/>
      <c r="TOG2571" s="77"/>
      <c r="TOH2571" s="77"/>
      <c r="TOI2571" s="77"/>
      <c r="TOJ2571" s="77"/>
      <c r="TOK2571" s="77"/>
      <c r="TOL2571" s="77"/>
      <c r="TOM2571" s="77"/>
      <c r="TON2571" s="77"/>
      <c r="TOO2571" s="77"/>
      <c r="TOP2571" s="77"/>
      <c r="TOQ2571" s="77"/>
      <c r="TOR2571" s="77"/>
      <c r="TOS2571" s="77"/>
      <c r="TOT2571" s="77"/>
      <c r="TOU2571" s="77"/>
      <c r="TOV2571" s="77"/>
      <c r="TOW2571" s="77"/>
      <c r="TOX2571" s="77"/>
      <c r="TOY2571" s="77"/>
      <c r="TOZ2571" s="77"/>
      <c r="TPA2571" s="77"/>
      <c r="TPB2571" s="77"/>
      <c r="TPC2571" s="77"/>
      <c r="TPD2571" s="77"/>
      <c r="TPE2571" s="77"/>
      <c r="TPF2571" s="77"/>
      <c r="TPG2571" s="77"/>
      <c r="TPH2571" s="77"/>
      <c r="TPI2571" s="77"/>
      <c r="TPJ2571" s="77"/>
      <c r="TPK2571" s="77"/>
      <c r="TPL2571" s="77"/>
      <c r="TPM2571" s="77"/>
      <c r="TPN2571" s="77"/>
      <c r="TPO2571" s="77"/>
      <c r="TPP2571" s="77"/>
      <c r="TPQ2571" s="77"/>
      <c r="TPR2571" s="77"/>
      <c r="TPS2571" s="77"/>
      <c r="TPT2571" s="77"/>
      <c r="TPU2571" s="77"/>
      <c r="TPV2571" s="77"/>
      <c r="TPW2571" s="77"/>
      <c r="TPX2571" s="77"/>
      <c r="TPY2571" s="77"/>
      <c r="TPZ2571" s="77"/>
      <c r="TQA2571" s="77"/>
      <c r="TQB2571" s="77"/>
      <c r="TQC2571" s="77"/>
      <c r="TQD2571" s="77"/>
      <c r="TQE2571" s="77"/>
      <c r="TQF2571" s="77"/>
      <c r="TQG2571" s="77"/>
      <c r="TQH2571" s="77"/>
      <c r="TQI2571" s="77"/>
      <c r="TQJ2571" s="77"/>
      <c r="TQK2571" s="77"/>
      <c r="TQL2571" s="77"/>
      <c r="TQM2571" s="77"/>
      <c r="TQN2571" s="77"/>
      <c r="TQO2571" s="77"/>
      <c r="TQP2571" s="77"/>
      <c r="TQQ2571" s="77"/>
      <c r="TQR2571" s="77"/>
      <c r="TQS2571" s="77"/>
      <c r="TQT2571" s="77"/>
      <c r="TQU2571" s="77"/>
      <c r="TQV2571" s="77"/>
      <c r="TQW2571" s="77"/>
      <c r="TQX2571" s="77"/>
      <c r="TQY2571" s="77"/>
      <c r="TQZ2571" s="77"/>
      <c r="TRA2571" s="77"/>
      <c r="TRB2571" s="77"/>
      <c r="TRC2571" s="77"/>
      <c r="TRD2571" s="77"/>
      <c r="TRE2571" s="77"/>
      <c r="TRF2571" s="77"/>
      <c r="TRG2571" s="77"/>
      <c r="TRH2571" s="77"/>
      <c r="TRI2571" s="77"/>
      <c r="TRJ2571" s="77"/>
      <c r="TRK2571" s="77"/>
      <c r="TRL2571" s="77"/>
      <c r="TRM2571" s="77"/>
      <c r="TRN2571" s="77"/>
      <c r="TRO2571" s="77"/>
      <c r="TRP2571" s="77"/>
      <c r="TRQ2571" s="77"/>
      <c r="TRR2571" s="77"/>
      <c r="TRS2571" s="77"/>
      <c r="TRT2571" s="77"/>
      <c r="TRU2571" s="77"/>
      <c r="TRV2571" s="77"/>
      <c r="TRW2571" s="77"/>
      <c r="TRX2571" s="77"/>
      <c r="TRY2571" s="77"/>
      <c r="TRZ2571" s="77"/>
      <c r="TSA2571" s="77"/>
      <c r="TSB2571" s="77"/>
      <c r="TSC2571" s="77"/>
      <c r="TSD2571" s="77"/>
      <c r="TSE2571" s="77"/>
      <c r="TSF2571" s="77"/>
      <c r="TSG2571" s="77"/>
      <c r="TSH2571" s="77"/>
      <c r="TSI2571" s="77"/>
      <c r="TSJ2571" s="77"/>
      <c r="TSK2571" s="77"/>
      <c r="TSL2571" s="77"/>
      <c r="TSM2571" s="77"/>
      <c r="TSN2571" s="77"/>
      <c r="TSO2571" s="77"/>
      <c r="TSP2571" s="77"/>
      <c r="TSQ2571" s="77"/>
      <c r="TSR2571" s="77"/>
      <c r="TSS2571" s="77"/>
      <c r="TST2571" s="77"/>
      <c r="TSU2571" s="77"/>
      <c r="TSV2571" s="77"/>
      <c r="TSW2571" s="77"/>
      <c r="TSX2571" s="77"/>
      <c r="TSY2571" s="77"/>
      <c r="TSZ2571" s="77"/>
      <c r="TTA2571" s="77"/>
      <c r="TTB2571" s="77"/>
      <c r="TTC2571" s="77"/>
      <c r="TTD2571" s="77"/>
      <c r="TTE2571" s="77"/>
      <c r="TTF2571" s="77"/>
      <c r="TTG2571" s="77"/>
      <c r="TTH2571" s="77"/>
      <c r="TTI2571" s="77"/>
      <c r="TTJ2571" s="77"/>
      <c r="TTK2571" s="77"/>
      <c r="TTL2571" s="77"/>
      <c r="TTM2571" s="77"/>
      <c r="TTN2571" s="77"/>
      <c r="TTO2571" s="77"/>
      <c r="TTP2571" s="77"/>
      <c r="TTQ2571" s="77"/>
      <c r="TTR2571" s="77"/>
      <c r="TTS2571" s="77"/>
      <c r="TTT2571" s="77"/>
      <c r="TTU2571" s="77"/>
      <c r="TTV2571" s="77"/>
      <c r="TTW2571" s="77"/>
      <c r="TTX2571" s="77"/>
      <c r="TTY2571" s="77"/>
      <c r="TTZ2571" s="77"/>
      <c r="TUA2571" s="77"/>
      <c r="TUB2571" s="77"/>
      <c r="TUC2571" s="77"/>
      <c r="TUD2571" s="77"/>
      <c r="TUE2571" s="77"/>
      <c r="TUF2571" s="77"/>
      <c r="TUG2571" s="77"/>
      <c r="TUH2571" s="77"/>
      <c r="TUI2571" s="77"/>
      <c r="TUJ2571" s="77"/>
      <c r="TUK2571" s="77"/>
      <c r="TUL2571" s="77"/>
      <c r="TUM2571" s="77"/>
      <c r="TUN2571" s="77"/>
      <c r="TUO2571" s="77"/>
      <c r="TUP2571" s="77"/>
      <c r="TUQ2571" s="77"/>
      <c r="TUR2571" s="77"/>
      <c r="TUS2571" s="77"/>
      <c r="TUT2571" s="77"/>
      <c r="TUU2571" s="77"/>
      <c r="TUV2571" s="77"/>
      <c r="TUW2571" s="77"/>
      <c r="TUX2571" s="77"/>
      <c r="TUY2571" s="77"/>
      <c r="TUZ2571" s="77"/>
      <c r="TVA2571" s="77"/>
      <c r="TVB2571" s="77"/>
      <c r="TVC2571" s="77"/>
      <c r="TVD2571" s="77"/>
      <c r="TVE2571" s="77"/>
      <c r="TVF2571" s="77"/>
      <c r="TVG2571" s="77"/>
      <c r="TVH2571" s="77"/>
      <c r="TVI2571" s="77"/>
      <c r="TVJ2571" s="77"/>
      <c r="TVK2571" s="77"/>
      <c r="TVL2571" s="77"/>
      <c r="TVM2571" s="77"/>
      <c r="TVN2571" s="77"/>
      <c r="TVO2571" s="77"/>
      <c r="TVP2571" s="77"/>
      <c r="TVQ2571" s="77"/>
      <c r="TVR2571" s="77"/>
      <c r="TVS2571" s="77"/>
      <c r="TVT2571" s="77"/>
      <c r="TVU2571" s="77"/>
      <c r="TVV2571" s="77"/>
      <c r="TVW2571" s="77"/>
      <c r="TVX2571" s="77"/>
      <c r="TVY2571" s="77"/>
      <c r="TVZ2571" s="77"/>
      <c r="TWA2571" s="77"/>
      <c r="TWB2571" s="77"/>
      <c r="TWC2571" s="77"/>
      <c r="TWD2571" s="77"/>
      <c r="TWE2571" s="77"/>
      <c r="TWF2571" s="77"/>
      <c r="TWG2571" s="77"/>
      <c r="TWH2571" s="77"/>
      <c r="TWI2571" s="77"/>
      <c r="TWJ2571" s="77"/>
      <c r="TWK2571" s="77"/>
      <c r="TWL2571" s="77"/>
      <c r="TWM2571" s="77"/>
      <c r="TWN2571" s="77"/>
      <c r="TWO2571" s="77"/>
      <c r="TWP2571" s="77"/>
      <c r="TWQ2571" s="77"/>
      <c r="TWR2571" s="77"/>
      <c r="TWS2571" s="77"/>
      <c r="TWT2571" s="77"/>
      <c r="TWU2571" s="77"/>
      <c r="TWV2571" s="77"/>
      <c r="TWW2571" s="77"/>
      <c r="TWX2571" s="77"/>
      <c r="TWY2571" s="77"/>
      <c r="TWZ2571" s="77"/>
      <c r="TXA2571" s="77"/>
      <c r="TXB2571" s="77"/>
      <c r="TXC2571" s="77"/>
      <c r="TXD2571" s="77"/>
      <c r="TXE2571" s="77"/>
      <c r="TXF2571" s="77"/>
      <c r="TXG2571" s="77"/>
      <c r="TXH2571" s="77"/>
      <c r="TXI2571" s="77"/>
      <c r="TXJ2571" s="77"/>
      <c r="TXK2571" s="77"/>
      <c r="TXL2571" s="77"/>
      <c r="TXM2571" s="77"/>
      <c r="TXN2571" s="77"/>
      <c r="TXO2571" s="77"/>
      <c r="TXP2571" s="77"/>
      <c r="TXQ2571" s="77"/>
      <c r="TXR2571" s="77"/>
      <c r="TXS2571" s="77"/>
      <c r="TXT2571" s="77"/>
      <c r="TXU2571" s="77"/>
      <c r="TXV2571" s="77"/>
      <c r="TXW2571" s="77"/>
      <c r="TXX2571" s="77"/>
      <c r="TXY2571" s="77"/>
      <c r="TXZ2571" s="77"/>
      <c r="TYA2571" s="77"/>
      <c r="TYB2571" s="77"/>
      <c r="TYC2571" s="77"/>
      <c r="TYD2571" s="77"/>
      <c r="TYE2571" s="77"/>
      <c r="TYF2571" s="77"/>
      <c r="TYG2571" s="77"/>
      <c r="TYH2571" s="77"/>
      <c r="TYI2571" s="77"/>
      <c r="TYJ2571" s="77"/>
      <c r="TYK2571" s="77"/>
      <c r="TYL2571" s="77"/>
      <c r="TYM2571" s="77"/>
      <c r="TYN2571" s="77"/>
      <c r="TYO2571" s="77"/>
      <c r="TYP2571" s="77"/>
      <c r="TYQ2571" s="77"/>
      <c r="TYR2571" s="77"/>
      <c r="TYS2571" s="77"/>
      <c r="TYT2571" s="77"/>
      <c r="TYU2571" s="77"/>
      <c r="TYV2571" s="77"/>
      <c r="TYW2571" s="77"/>
      <c r="TYX2571" s="77"/>
      <c r="TYY2571" s="77"/>
      <c r="TYZ2571" s="77"/>
      <c r="TZA2571" s="77"/>
      <c r="TZB2571" s="77"/>
      <c r="TZC2571" s="77"/>
      <c r="TZD2571" s="77"/>
      <c r="TZE2571" s="77"/>
      <c r="TZF2571" s="77"/>
      <c r="TZG2571" s="77"/>
      <c r="TZH2571" s="77"/>
      <c r="TZI2571" s="77"/>
      <c r="TZJ2571" s="77"/>
      <c r="TZK2571" s="77"/>
      <c r="TZL2571" s="77"/>
      <c r="TZM2571" s="77"/>
      <c r="TZN2571" s="77"/>
      <c r="TZO2571" s="77"/>
      <c r="TZP2571" s="77"/>
      <c r="TZQ2571" s="77"/>
      <c r="TZR2571" s="77"/>
      <c r="TZS2571" s="77"/>
      <c r="TZT2571" s="77"/>
      <c r="TZU2571" s="77"/>
      <c r="TZV2571" s="77"/>
      <c r="TZW2571" s="77"/>
      <c r="TZX2571" s="77"/>
      <c r="TZY2571" s="77"/>
      <c r="TZZ2571" s="77"/>
      <c r="UAA2571" s="77"/>
      <c r="UAB2571" s="77"/>
      <c r="UAC2571" s="77"/>
      <c r="UAD2571" s="77"/>
      <c r="UAE2571" s="77"/>
      <c r="UAF2571" s="77"/>
      <c r="UAG2571" s="77"/>
      <c r="UAH2571" s="77"/>
      <c r="UAI2571" s="77"/>
      <c r="UAJ2571" s="77"/>
      <c r="UAK2571" s="77"/>
      <c r="UAL2571" s="77"/>
      <c r="UAM2571" s="77"/>
      <c r="UAN2571" s="77"/>
      <c r="UAO2571" s="77"/>
      <c r="UAP2571" s="77"/>
      <c r="UAQ2571" s="77"/>
      <c r="UAR2571" s="77"/>
      <c r="UAS2571" s="77"/>
      <c r="UAT2571" s="77"/>
      <c r="UAU2571" s="77"/>
      <c r="UAV2571" s="77"/>
      <c r="UAW2571" s="77"/>
      <c r="UAX2571" s="77"/>
      <c r="UAY2571" s="77"/>
      <c r="UAZ2571" s="77"/>
      <c r="UBA2571" s="77"/>
      <c r="UBB2571" s="77"/>
      <c r="UBC2571" s="77"/>
      <c r="UBD2571" s="77"/>
      <c r="UBE2571" s="77"/>
      <c r="UBF2571" s="77"/>
      <c r="UBG2571" s="77"/>
      <c r="UBH2571" s="77"/>
      <c r="UBI2571" s="77"/>
      <c r="UBJ2571" s="77"/>
      <c r="UBK2571" s="77"/>
      <c r="UBL2571" s="77"/>
      <c r="UBM2571" s="77"/>
      <c r="UBN2571" s="77"/>
      <c r="UBO2571" s="77"/>
      <c r="UBP2571" s="77"/>
      <c r="UBQ2571" s="77"/>
      <c r="UBR2571" s="77"/>
      <c r="UBS2571" s="77"/>
      <c r="UBT2571" s="77"/>
      <c r="UBU2571" s="77"/>
      <c r="UBV2571" s="77"/>
      <c r="UBW2571" s="77"/>
      <c r="UBX2571" s="77"/>
      <c r="UBY2571" s="77"/>
      <c r="UBZ2571" s="77"/>
      <c r="UCA2571" s="77"/>
      <c r="UCB2571" s="77"/>
      <c r="UCC2571" s="77"/>
      <c r="UCD2571" s="77"/>
      <c r="UCE2571" s="77"/>
      <c r="UCF2571" s="77"/>
      <c r="UCG2571" s="77"/>
      <c r="UCH2571" s="77"/>
      <c r="UCI2571" s="77"/>
      <c r="UCJ2571" s="77"/>
      <c r="UCK2571" s="77"/>
      <c r="UCL2571" s="77"/>
      <c r="UCM2571" s="77"/>
      <c r="UCN2571" s="77"/>
      <c r="UCO2571" s="77"/>
      <c r="UCP2571" s="77"/>
      <c r="UCQ2571" s="77"/>
      <c r="UCR2571" s="77"/>
      <c r="UCS2571" s="77"/>
      <c r="UCT2571" s="77"/>
      <c r="UCU2571" s="77"/>
      <c r="UCV2571" s="77"/>
      <c r="UCW2571" s="77"/>
      <c r="UCX2571" s="77"/>
      <c r="UCY2571" s="77"/>
      <c r="UCZ2571" s="77"/>
      <c r="UDA2571" s="77"/>
      <c r="UDB2571" s="77"/>
      <c r="UDC2571" s="77"/>
      <c r="UDD2571" s="77"/>
      <c r="UDE2571" s="77"/>
      <c r="UDF2571" s="77"/>
      <c r="UDG2571" s="77"/>
      <c r="UDH2571" s="77"/>
      <c r="UDI2571" s="77"/>
      <c r="UDJ2571" s="77"/>
      <c r="UDK2571" s="77"/>
      <c r="UDL2571" s="77"/>
      <c r="UDM2571" s="77"/>
      <c r="UDN2571" s="77"/>
      <c r="UDO2571" s="77"/>
      <c r="UDP2571" s="77"/>
      <c r="UDQ2571" s="77"/>
      <c r="UDR2571" s="77"/>
      <c r="UDS2571" s="77"/>
      <c r="UDT2571" s="77"/>
      <c r="UDU2571" s="77"/>
      <c r="UDV2571" s="77"/>
      <c r="UDW2571" s="77"/>
      <c r="UDX2571" s="77"/>
      <c r="UDY2571" s="77"/>
      <c r="UDZ2571" s="77"/>
      <c r="UEA2571" s="77"/>
      <c r="UEB2571" s="77"/>
      <c r="UEC2571" s="77"/>
      <c r="UED2571" s="77"/>
      <c r="UEE2571" s="77"/>
      <c r="UEF2571" s="77"/>
      <c r="UEG2571" s="77"/>
      <c r="UEH2571" s="77"/>
      <c r="UEI2571" s="77"/>
      <c r="UEJ2571" s="77"/>
      <c r="UEK2571" s="77"/>
      <c r="UEL2571" s="77"/>
      <c r="UEM2571" s="77"/>
      <c r="UEN2571" s="77"/>
      <c r="UEO2571" s="77"/>
      <c r="UEP2571" s="77"/>
      <c r="UEQ2571" s="77"/>
      <c r="UER2571" s="77"/>
      <c r="UES2571" s="77"/>
      <c r="UET2571" s="77"/>
      <c r="UEU2571" s="77"/>
      <c r="UEV2571" s="77"/>
      <c r="UEW2571" s="77"/>
      <c r="UEX2571" s="77"/>
      <c r="UEY2571" s="77"/>
      <c r="UEZ2571" s="77"/>
      <c r="UFA2571" s="77"/>
      <c r="UFB2571" s="77"/>
      <c r="UFC2571" s="77"/>
      <c r="UFD2571" s="77"/>
      <c r="UFE2571" s="77"/>
      <c r="UFF2571" s="77"/>
      <c r="UFG2571" s="77"/>
      <c r="UFH2571" s="77"/>
      <c r="UFI2571" s="77"/>
      <c r="UFJ2571" s="77"/>
      <c r="UFK2571" s="77"/>
      <c r="UFL2571" s="77"/>
      <c r="UFM2571" s="77"/>
      <c r="UFN2571" s="77"/>
      <c r="UFO2571" s="77"/>
      <c r="UFP2571" s="77"/>
      <c r="UFQ2571" s="77"/>
      <c r="UFR2571" s="77"/>
      <c r="UFS2571" s="77"/>
      <c r="UFT2571" s="77"/>
      <c r="UFU2571" s="77"/>
      <c r="UFV2571" s="77"/>
      <c r="UFW2571" s="77"/>
      <c r="UFX2571" s="77"/>
      <c r="UFY2571" s="77"/>
      <c r="UFZ2571" s="77"/>
      <c r="UGA2571" s="77"/>
      <c r="UGB2571" s="77"/>
      <c r="UGC2571" s="77"/>
      <c r="UGD2571" s="77"/>
      <c r="UGE2571" s="77"/>
      <c r="UGF2571" s="77"/>
      <c r="UGG2571" s="77"/>
      <c r="UGH2571" s="77"/>
      <c r="UGI2571" s="77"/>
      <c r="UGJ2571" s="77"/>
      <c r="UGK2571" s="77"/>
      <c r="UGL2571" s="77"/>
      <c r="UGM2571" s="77"/>
      <c r="UGN2571" s="77"/>
      <c r="UGO2571" s="77"/>
      <c r="UGP2571" s="77"/>
      <c r="UGQ2571" s="77"/>
      <c r="UGR2571" s="77"/>
      <c r="UGS2571" s="77"/>
      <c r="UGT2571" s="77"/>
      <c r="UGU2571" s="77"/>
      <c r="UGV2571" s="77"/>
      <c r="UGW2571" s="77"/>
      <c r="UGX2571" s="77"/>
      <c r="UGY2571" s="77"/>
      <c r="UGZ2571" s="77"/>
      <c r="UHA2571" s="77"/>
      <c r="UHB2571" s="77"/>
      <c r="UHC2571" s="77"/>
      <c r="UHD2571" s="77"/>
      <c r="UHE2571" s="77"/>
      <c r="UHF2571" s="77"/>
      <c r="UHG2571" s="77"/>
      <c r="UHH2571" s="77"/>
      <c r="UHI2571" s="77"/>
      <c r="UHJ2571" s="77"/>
      <c r="UHK2571" s="77"/>
      <c r="UHL2571" s="77"/>
      <c r="UHM2571" s="77"/>
      <c r="UHN2571" s="77"/>
      <c r="UHO2571" s="77"/>
      <c r="UHP2571" s="77"/>
      <c r="UHQ2571" s="77"/>
      <c r="UHR2571" s="77"/>
      <c r="UHS2571" s="77"/>
      <c r="UHT2571" s="77"/>
      <c r="UHU2571" s="77"/>
      <c r="UHV2571" s="77"/>
      <c r="UHW2571" s="77"/>
      <c r="UHX2571" s="77"/>
      <c r="UHY2571" s="77"/>
      <c r="UHZ2571" s="77"/>
      <c r="UIA2571" s="77"/>
      <c r="UIB2571" s="77"/>
      <c r="UIC2571" s="77"/>
      <c r="UID2571" s="77"/>
      <c r="UIE2571" s="77"/>
      <c r="UIF2571" s="77"/>
      <c r="UIG2571" s="77"/>
      <c r="UIH2571" s="77"/>
      <c r="UII2571" s="77"/>
      <c r="UIJ2571" s="77"/>
      <c r="UIK2571" s="77"/>
      <c r="UIL2571" s="77"/>
      <c r="UIM2571" s="77"/>
      <c r="UIN2571" s="77"/>
      <c r="UIO2571" s="77"/>
      <c r="UIP2571" s="77"/>
      <c r="UIQ2571" s="77"/>
      <c r="UIR2571" s="77"/>
      <c r="UIS2571" s="77"/>
      <c r="UIT2571" s="77"/>
      <c r="UIU2571" s="77"/>
      <c r="UIV2571" s="77"/>
      <c r="UIW2571" s="77"/>
      <c r="UIX2571" s="77"/>
      <c r="UIY2571" s="77"/>
      <c r="UIZ2571" s="77"/>
      <c r="UJA2571" s="77"/>
      <c r="UJB2571" s="77"/>
      <c r="UJC2571" s="77"/>
      <c r="UJD2571" s="77"/>
      <c r="UJE2571" s="77"/>
      <c r="UJF2571" s="77"/>
      <c r="UJG2571" s="77"/>
      <c r="UJH2571" s="77"/>
      <c r="UJI2571" s="77"/>
      <c r="UJJ2571" s="77"/>
      <c r="UJK2571" s="77"/>
      <c r="UJL2571" s="77"/>
      <c r="UJM2571" s="77"/>
      <c r="UJN2571" s="77"/>
      <c r="UJO2571" s="77"/>
      <c r="UJP2571" s="77"/>
      <c r="UJQ2571" s="77"/>
      <c r="UJR2571" s="77"/>
      <c r="UJS2571" s="77"/>
      <c r="UJT2571" s="77"/>
      <c r="UJU2571" s="77"/>
      <c r="UJV2571" s="77"/>
      <c r="UJW2571" s="77"/>
      <c r="UJX2571" s="77"/>
      <c r="UJY2571" s="77"/>
      <c r="UJZ2571" s="77"/>
      <c r="UKA2571" s="77"/>
      <c r="UKB2571" s="77"/>
      <c r="UKC2571" s="77"/>
      <c r="UKD2571" s="77"/>
      <c r="UKE2571" s="77"/>
      <c r="UKF2571" s="77"/>
      <c r="UKG2571" s="77"/>
      <c r="UKH2571" s="77"/>
      <c r="UKI2571" s="77"/>
      <c r="UKJ2571" s="77"/>
      <c r="UKK2571" s="77"/>
      <c r="UKL2571" s="77"/>
      <c r="UKM2571" s="77"/>
      <c r="UKN2571" s="77"/>
      <c r="UKO2571" s="77"/>
      <c r="UKP2571" s="77"/>
      <c r="UKQ2571" s="77"/>
      <c r="UKR2571" s="77"/>
      <c r="UKS2571" s="77"/>
      <c r="UKT2571" s="77"/>
      <c r="UKU2571" s="77"/>
      <c r="UKV2571" s="77"/>
      <c r="UKW2571" s="77"/>
      <c r="UKX2571" s="77"/>
      <c r="UKY2571" s="77"/>
      <c r="UKZ2571" s="77"/>
      <c r="ULA2571" s="77"/>
      <c r="ULB2571" s="77"/>
      <c r="ULC2571" s="77"/>
      <c r="ULD2571" s="77"/>
      <c r="ULE2571" s="77"/>
      <c r="ULF2571" s="77"/>
      <c r="ULG2571" s="77"/>
      <c r="ULH2571" s="77"/>
      <c r="ULI2571" s="77"/>
      <c r="ULJ2571" s="77"/>
      <c r="ULK2571" s="77"/>
      <c r="ULL2571" s="77"/>
      <c r="ULM2571" s="77"/>
      <c r="ULN2571" s="77"/>
      <c r="ULO2571" s="77"/>
      <c r="ULP2571" s="77"/>
      <c r="ULQ2571" s="77"/>
      <c r="ULR2571" s="77"/>
      <c r="ULS2571" s="77"/>
      <c r="ULT2571" s="77"/>
      <c r="ULU2571" s="77"/>
      <c r="ULV2571" s="77"/>
      <c r="ULW2571" s="77"/>
      <c r="ULX2571" s="77"/>
      <c r="ULY2571" s="77"/>
      <c r="ULZ2571" s="77"/>
      <c r="UMA2571" s="77"/>
      <c r="UMB2571" s="77"/>
      <c r="UMC2571" s="77"/>
      <c r="UMD2571" s="77"/>
      <c r="UME2571" s="77"/>
      <c r="UMF2571" s="77"/>
      <c r="UMG2571" s="77"/>
      <c r="UMH2571" s="77"/>
      <c r="UMI2571" s="77"/>
      <c r="UMJ2571" s="77"/>
      <c r="UMK2571" s="77"/>
      <c r="UML2571" s="77"/>
      <c r="UMM2571" s="77"/>
      <c r="UMN2571" s="77"/>
      <c r="UMO2571" s="77"/>
      <c r="UMP2571" s="77"/>
      <c r="UMQ2571" s="77"/>
      <c r="UMR2571" s="77"/>
      <c r="UMS2571" s="77"/>
      <c r="UMT2571" s="77"/>
      <c r="UMU2571" s="77"/>
      <c r="UMV2571" s="77"/>
      <c r="UMW2571" s="77"/>
      <c r="UMX2571" s="77"/>
      <c r="UMY2571" s="77"/>
      <c r="UMZ2571" s="77"/>
      <c r="UNA2571" s="77"/>
      <c r="UNB2571" s="77"/>
      <c r="UNC2571" s="77"/>
      <c r="UND2571" s="77"/>
      <c r="UNE2571" s="77"/>
      <c r="UNF2571" s="77"/>
      <c r="UNG2571" s="77"/>
      <c r="UNH2571" s="77"/>
      <c r="UNI2571" s="77"/>
      <c r="UNJ2571" s="77"/>
      <c r="UNK2571" s="77"/>
      <c r="UNL2571" s="77"/>
      <c r="UNM2571" s="77"/>
      <c r="UNN2571" s="77"/>
      <c r="UNO2571" s="77"/>
      <c r="UNP2571" s="77"/>
      <c r="UNQ2571" s="77"/>
      <c r="UNR2571" s="77"/>
      <c r="UNS2571" s="77"/>
      <c r="UNT2571" s="77"/>
      <c r="UNU2571" s="77"/>
      <c r="UNV2571" s="77"/>
      <c r="UNW2571" s="77"/>
      <c r="UNX2571" s="77"/>
      <c r="UNY2571" s="77"/>
      <c r="UNZ2571" s="77"/>
      <c r="UOA2571" s="77"/>
      <c r="UOB2571" s="77"/>
      <c r="UOC2571" s="77"/>
      <c r="UOD2571" s="77"/>
      <c r="UOE2571" s="77"/>
      <c r="UOF2571" s="77"/>
      <c r="UOG2571" s="77"/>
      <c r="UOH2571" s="77"/>
      <c r="UOI2571" s="77"/>
      <c r="UOJ2571" s="77"/>
      <c r="UOK2571" s="77"/>
      <c r="UOL2571" s="77"/>
      <c r="UOM2571" s="77"/>
      <c r="UON2571" s="77"/>
      <c r="UOO2571" s="77"/>
      <c r="UOP2571" s="77"/>
      <c r="UOQ2571" s="77"/>
      <c r="UOR2571" s="77"/>
      <c r="UOS2571" s="77"/>
      <c r="UOT2571" s="77"/>
      <c r="UOU2571" s="77"/>
      <c r="UOV2571" s="77"/>
      <c r="UOW2571" s="77"/>
      <c r="UOX2571" s="77"/>
      <c r="UOY2571" s="77"/>
      <c r="UOZ2571" s="77"/>
      <c r="UPA2571" s="77"/>
      <c r="UPB2571" s="77"/>
      <c r="UPC2571" s="77"/>
      <c r="UPD2571" s="77"/>
      <c r="UPE2571" s="77"/>
      <c r="UPF2571" s="77"/>
      <c r="UPG2571" s="77"/>
      <c r="UPH2571" s="77"/>
      <c r="UPI2571" s="77"/>
      <c r="UPJ2571" s="77"/>
      <c r="UPK2571" s="77"/>
      <c r="UPL2571" s="77"/>
      <c r="UPM2571" s="77"/>
      <c r="UPN2571" s="77"/>
      <c r="UPO2571" s="77"/>
      <c r="UPP2571" s="77"/>
      <c r="UPQ2571" s="77"/>
      <c r="UPR2571" s="77"/>
      <c r="UPS2571" s="77"/>
      <c r="UPT2571" s="77"/>
      <c r="UPU2571" s="77"/>
      <c r="UPV2571" s="77"/>
      <c r="UPW2571" s="77"/>
      <c r="UPX2571" s="77"/>
      <c r="UPY2571" s="77"/>
      <c r="UPZ2571" s="77"/>
      <c r="UQA2571" s="77"/>
      <c r="UQB2571" s="77"/>
      <c r="UQC2571" s="77"/>
      <c r="UQD2571" s="77"/>
      <c r="UQE2571" s="77"/>
      <c r="UQF2571" s="77"/>
      <c r="UQG2571" s="77"/>
      <c r="UQH2571" s="77"/>
      <c r="UQI2571" s="77"/>
      <c r="UQJ2571" s="77"/>
      <c r="UQK2571" s="77"/>
      <c r="UQL2571" s="77"/>
      <c r="UQM2571" s="77"/>
      <c r="UQN2571" s="77"/>
      <c r="UQO2571" s="77"/>
      <c r="UQP2571" s="77"/>
      <c r="UQQ2571" s="77"/>
      <c r="UQR2571" s="77"/>
      <c r="UQS2571" s="77"/>
      <c r="UQT2571" s="77"/>
      <c r="UQU2571" s="77"/>
      <c r="UQV2571" s="77"/>
      <c r="UQW2571" s="77"/>
      <c r="UQX2571" s="77"/>
      <c r="UQY2571" s="77"/>
      <c r="UQZ2571" s="77"/>
      <c r="URA2571" s="77"/>
      <c r="URB2571" s="77"/>
      <c r="URC2571" s="77"/>
      <c r="URD2571" s="77"/>
      <c r="URE2571" s="77"/>
      <c r="URF2571" s="77"/>
      <c r="URG2571" s="77"/>
      <c r="URH2571" s="77"/>
      <c r="URI2571" s="77"/>
      <c r="URJ2571" s="77"/>
      <c r="URK2571" s="77"/>
      <c r="URL2571" s="77"/>
      <c r="URM2571" s="77"/>
      <c r="URN2571" s="77"/>
      <c r="URO2571" s="77"/>
      <c r="URP2571" s="77"/>
      <c r="URQ2571" s="77"/>
      <c r="URR2571" s="77"/>
      <c r="URS2571" s="77"/>
      <c r="URT2571" s="77"/>
      <c r="URU2571" s="77"/>
      <c r="URV2571" s="77"/>
      <c r="URW2571" s="77"/>
      <c r="URX2571" s="77"/>
      <c r="URY2571" s="77"/>
      <c r="URZ2571" s="77"/>
      <c r="USA2571" s="77"/>
      <c r="USB2571" s="77"/>
      <c r="USC2571" s="77"/>
      <c r="USD2571" s="77"/>
      <c r="USE2571" s="77"/>
      <c r="USF2571" s="77"/>
      <c r="USG2571" s="77"/>
      <c r="USH2571" s="77"/>
      <c r="USI2571" s="77"/>
      <c r="USJ2571" s="77"/>
      <c r="USK2571" s="77"/>
      <c r="USL2571" s="77"/>
      <c r="USM2571" s="77"/>
      <c r="USN2571" s="77"/>
      <c r="USO2571" s="77"/>
      <c r="USP2571" s="77"/>
      <c r="USQ2571" s="77"/>
      <c r="USR2571" s="77"/>
      <c r="USS2571" s="77"/>
      <c r="UST2571" s="77"/>
      <c r="USU2571" s="77"/>
      <c r="USV2571" s="77"/>
      <c r="USW2571" s="77"/>
      <c r="USX2571" s="77"/>
      <c r="USY2571" s="77"/>
      <c r="USZ2571" s="77"/>
      <c r="UTA2571" s="77"/>
      <c r="UTB2571" s="77"/>
      <c r="UTC2571" s="77"/>
      <c r="UTD2571" s="77"/>
      <c r="UTE2571" s="77"/>
      <c r="UTF2571" s="77"/>
      <c r="UTG2571" s="77"/>
      <c r="UTH2571" s="77"/>
      <c r="UTI2571" s="77"/>
      <c r="UTJ2571" s="77"/>
      <c r="UTK2571" s="77"/>
      <c r="UTL2571" s="77"/>
      <c r="UTM2571" s="77"/>
      <c r="UTN2571" s="77"/>
      <c r="UTO2571" s="77"/>
      <c r="UTP2571" s="77"/>
      <c r="UTQ2571" s="77"/>
      <c r="UTR2571" s="77"/>
      <c r="UTS2571" s="77"/>
      <c r="UTT2571" s="77"/>
      <c r="UTU2571" s="77"/>
      <c r="UTV2571" s="77"/>
      <c r="UTW2571" s="77"/>
      <c r="UTX2571" s="77"/>
      <c r="UTY2571" s="77"/>
      <c r="UTZ2571" s="77"/>
      <c r="UUA2571" s="77"/>
      <c r="UUB2571" s="77"/>
      <c r="UUC2571" s="77"/>
      <c r="UUD2571" s="77"/>
      <c r="UUE2571" s="77"/>
      <c r="UUF2571" s="77"/>
      <c r="UUG2571" s="77"/>
      <c r="UUH2571" s="77"/>
      <c r="UUI2571" s="77"/>
      <c r="UUJ2571" s="77"/>
      <c r="UUK2571" s="77"/>
      <c r="UUL2571" s="77"/>
      <c r="UUM2571" s="77"/>
      <c r="UUN2571" s="77"/>
      <c r="UUO2571" s="77"/>
      <c r="UUP2571" s="77"/>
      <c r="UUQ2571" s="77"/>
      <c r="UUR2571" s="77"/>
      <c r="UUS2571" s="77"/>
      <c r="UUT2571" s="77"/>
      <c r="UUU2571" s="77"/>
      <c r="UUV2571" s="77"/>
      <c r="UUW2571" s="77"/>
      <c r="UUX2571" s="77"/>
      <c r="UUY2571" s="77"/>
      <c r="UUZ2571" s="77"/>
      <c r="UVA2571" s="77"/>
      <c r="UVB2571" s="77"/>
      <c r="UVC2571" s="77"/>
      <c r="UVD2571" s="77"/>
      <c r="UVE2571" s="77"/>
      <c r="UVF2571" s="77"/>
      <c r="UVG2571" s="77"/>
      <c r="UVH2571" s="77"/>
      <c r="UVI2571" s="77"/>
      <c r="UVJ2571" s="77"/>
      <c r="UVK2571" s="77"/>
      <c r="UVL2571" s="77"/>
      <c r="UVM2571" s="77"/>
      <c r="UVN2571" s="77"/>
      <c r="UVO2571" s="77"/>
      <c r="UVP2571" s="77"/>
      <c r="UVQ2571" s="77"/>
      <c r="UVR2571" s="77"/>
      <c r="UVS2571" s="77"/>
      <c r="UVT2571" s="77"/>
      <c r="UVU2571" s="77"/>
      <c r="UVV2571" s="77"/>
      <c r="UVW2571" s="77"/>
      <c r="UVX2571" s="77"/>
      <c r="UVY2571" s="77"/>
      <c r="UVZ2571" s="77"/>
      <c r="UWA2571" s="77"/>
      <c r="UWB2571" s="77"/>
      <c r="UWC2571" s="77"/>
      <c r="UWD2571" s="77"/>
      <c r="UWE2571" s="77"/>
      <c r="UWF2571" s="77"/>
      <c r="UWG2571" s="77"/>
      <c r="UWH2571" s="77"/>
      <c r="UWI2571" s="77"/>
      <c r="UWJ2571" s="77"/>
      <c r="UWK2571" s="77"/>
      <c r="UWL2571" s="77"/>
      <c r="UWM2571" s="77"/>
      <c r="UWN2571" s="77"/>
      <c r="UWO2571" s="77"/>
      <c r="UWP2571" s="77"/>
      <c r="UWQ2571" s="77"/>
      <c r="UWR2571" s="77"/>
      <c r="UWS2571" s="77"/>
      <c r="UWT2571" s="77"/>
      <c r="UWU2571" s="77"/>
      <c r="UWV2571" s="77"/>
      <c r="UWW2571" s="77"/>
      <c r="UWX2571" s="77"/>
      <c r="UWY2571" s="77"/>
      <c r="UWZ2571" s="77"/>
      <c r="UXA2571" s="77"/>
      <c r="UXB2571" s="77"/>
      <c r="UXC2571" s="77"/>
      <c r="UXD2571" s="77"/>
      <c r="UXE2571" s="77"/>
      <c r="UXF2571" s="77"/>
      <c r="UXG2571" s="77"/>
      <c r="UXH2571" s="77"/>
      <c r="UXI2571" s="77"/>
      <c r="UXJ2571" s="77"/>
      <c r="UXK2571" s="77"/>
      <c r="UXL2571" s="77"/>
      <c r="UXM2571" s="77"/>
      <c r="UXN2571" s="77"/>
      <c r="UXO2571" s="77"/>
      <c r="UXP2571" s="77"/>
      <c r="UXQ2571" s="77"/>
      <c r="UXR2571" s="77"/>
      <c r="UXS2571" s="77"/>
      <c r="UXT2571" s="77"/>
      <c r="UXU2571" s="77"/>
      <c r="UXV2571" s="77"/>
      <c r="UXW2571" s="77"/>
      <c r="UXX2571" s="77"/>
      <c r="UXY2571" s="77"/>
      <c r="UXZ2571" s="77"/>
      <c r="UYA2571" s="77"/>
      <c r="UYB2571" s="77"/>
      <c r="UYC2571" s="77"/>
      <c r="UYD2571" s="77"/>
      <c r="UYE2571" s="77"/>
      <c r="UYF2571" s="77"/>
      <c r="UYG2571" s="77"/>
      <c r="UYH2571" s="77"/>
      <c r="UYI2571" s="77"/>
      <c r="UYJ2571" s="77"/>
      <c r="UYK2571" s="77"/>
      <c r="UYL2571" s="77"/>
      <c r="UYM2571" s="77"/>
      <c r="UYN2571" s="77"/>
      <c r="UYO2571" s="77"/>
      <c r="UYP2571" s="77"/>
      <c r="UYQ2571" s="77"/>
      <c r="UYR2571" s="77"/>
      <c r="UYS2571" s="77"/>
      <c r="UYT2571" s="77"/>
      <c r="UYU2571" s="77"/>
      <c r="UYV2571" s="77"/>
      <c r="UYW2571" s="77"/>
      <c r="UYX2571" s="77"/>
      <c r="UYY2571" s="77"/>
      <c r="UYZ2571" s="77"/>
      <c r="UZA2571" s="77"/>
      <c r="UZB2571" s="77"/>
      <c r="UZC2571" s="77"/>
      <c r="UZD2571" s="77"/>
      <c r="UZE2571" s="77"/>
      <c r="UZF2571" s="77"/>
      <c r="UZG2571" s="77"/>
      <c r="UZH2571" s="77"/>
      <c r="UZI2571" s="77"/>
      <c r="UZJ2571" s="77"/>
      <c r="UZK2571" s="77"/>
      <c r="UZL2571" s="77"/>
      <c r="UZM2571" s="77"/>
      <c r="UZN2571" s="77"/>
      <c r="UZO2571" s="77"/>
      <c r="UZP2571" s="77"/>
      <c r="UZQ2571" s="77"/>
      <c r="UZR2571" s="77"/>
      <c r="UZS2571" s="77"/>
      <c r="UZT2571" s="77"/>
      <c r="UZU2571" s="77"/>
      <c r="UZV2571" s="77"/>
      <c r="UZW2571" s="77"/>
      <c r="UZX2571" s="77"/>
      <c r="UZY2571" s="77"/>
      <c r="UZZ2571" s="77"/>
      <c r="VAA2571" s="77"/>
      <c r="VAB2571" s="77"/>
      <c r="VAC2571" s="77"/>
      <c r="VAD2571" s="77"/>
      <c r="VAE2571" s="77"/>
      <c r="VAF2571" s="77"/>
      <c r="VAG2571" s="77"/>
      <c r="VAH2571" s="77"/>
      <c r="VAI2571" s="77"/>
      <c r="VAJ2571" s="77"/>
      <c r="VAK2571" s="77"/>
      <c r="VAL2571" s="77"/>
      <c r="VAM2571" s="77"/>
      <c r="VAN2571" s="77"/>
      <c r="VAO2571" s="77"/>
      <c r="VAP2571" s="77"/>
      <c r="VAQ2571" s="77"/>
      <c r="VAR2571" s="77"/>
      <c r="VAS2571" s="77"/>
      <c r="VAT2571" s="77"/>
      <c r="VAU2571" s="77"/>
      <c r="VAV2571" s="77"/>
      <c r="VAW2571" s="77"/>
      <c r="VAX2571" s="77"/>
      <c r="VAY2571" s="77"/>
      <c r="VAZ2571" s="77"/>
      <c r="VBA2571" s="77"/>
      <c r="VBB2571" s="77"/>
      <c r="VBC2571" s="77"/>
      <c r="VBD2571" s="77"/>
      <c r="VBE2571" s="77"/>
      <c r="VBF2571" s="77"/>
      <c r="VBG2571" s="77"/>
      <c r="VBH2571" s="77"/>
      <c r="VBI2571" s="77"/>
      <c r="VBJ2571" s="77"/>
      <c r="VBK2571" s="77"/>
      <c r="VBL2571" s="77"/>
      <c r="VBM2571" s="77"/>
      <c r="VBN2571" s="77"/>
      <c r="VBO2571" s="77"/>
      <c r="VBP2571" s="77"/>
      <c r="VBQ2571" s="77"/>
      <c r="VBR2571" s="77"/>
      <c r="VBS2571" s="77"/>
      <c r="VBT2571" s="77"/>
      <c r="VBU2571" s="77"/>
      <c r="VBV2571" s="77"/>
      <c r="VBW2571" s="77"/>
      <c r="VBX2571" s="77"/>
      <c r="VBY2571" s="77"/>
      <c r="VBZ2571" s="77"/>
      <c r="VCA2571" s="77"/>
      <c r="VCB2571" s="77"/>
      <c r="VCC2571" s="77"/>
      <c r="VCD2571" s="77"/>
      <c r="VCE2571" s="77"/>
      <c r="VCF2571" s="77"/>
      <c r="VCG2571" s="77"/>
      <c r="VCH2571" s="77"/>
      <c r="VCI2571" s="77"/>
      <c r="VCJ2571" s="77"/>
      <c r="VCK2571" s="77"/>
      <c r="VCL2571" s="77"/>
      <c r="VCM2571" s="77"/>
      <c r="VCN2571" s="77"/>
      <c r="VCO2571" s="77"/>
      <c r="VCP2571" s="77"/>
      <c r="VCQ2571" s="77"/>
      <c r="VCR2571" s="77"/>
      <c r="VCS2571" s="77"/>
      <c r="VCT2571" s="77"/>
      <c r="VCU2571" s="77"/>
      <c r="VCV2571" s="77"/>
      <c r="VCW2571" s="77"/>
      <c r="VCX2571" s="77"/>
      <c r="VCY2571" s="77"/>
      <c r="VCZ2571" s="77"/>
      <c r="VDA2571" s="77"/>
      <c r="VDB2571" s="77"/>
      <c r="VDC2571" s="77"/>
      <c r="VDD2571" s="77"/>
      <c r="VDE2571" s="77"/>
      <c r="VDF2571" s="77"/>
      <c r="VDG2571" s="77"/>
      <c r="VDH2571" s="77"/>
      <c r="VDI2571" s="77"/>
      <c r="VDJ2571" s="77"/>
      <c r="VDK2571" s="77"/>
      <c r="VDL2571" s="77"/>
      <c r="VDM2571" s="77"/>
      <c r="VDN2571" s="77"/>
      <c r="VDO2571" s="77"/>
      <c r="VDP2571" s="77"/>
      <c r="VDQ2571" s="77"/>
      <c r="VDR2571" s="77"/>
      <c r="VDS2571" s="77"/>
      <c r="VDT2571" s="77"/>
      <c r="VDU2571" s="77"/>
      <c r="VDV2571" s="77"/>
      <c r="VDW2571" s="77"/>
      <c r="VDX2571" s="77"/>
      <c r="VDY2571" s="77"/>
      <c r="VDZ2571" s="77"/>
      <c r="VEA2571" s="77"/>
      <c r="VEB2571" s="77"/>
      <c r="VEC2571" s="77"/>
      <c r="VED2571" s="77"/>
      <c r="VEE2571" s="77"/>
      <c r="VEF2571" s="77"/>
      <c r="VEG2571" s="77"/>
      <c r="VEH2571" s="77"/>
      <c r="VEI2571" s="77"/>
      <c r="VEJ2571" s="77"/>
      <c r="VEK2571" s="77"/>
      <c r="VEL2571" s="77"/>
      <c r="VEM2571" s="77"/>
      <c r="VEN2571" s="77"/>
      <c r="VEO2571" s="77"/>
      <c r="VEP2571" s="77"/>
      <c r="VEQ2571" s="77"/>
      <c r="VER2571" s="77"/>
      <c r="VES2571" s="77"/>
      <c r="VET2571" s="77"/>
      <c r="VEU2571" s="77"/>
      <c r="VEV2571" s="77"/>
      <c r="VEW2571" s="77"/>
      <c r="VEX2571" s="77"/>
      <c r="VEY2571" s="77"/>
      <c r="VEZ2571" s="77"/>
      <c r="VFA2571" s="77"/>
      <c r="VFB2571" s="77"/>
      <c r="VFC2571" s="77"/>
      <c r="VFD2571" s="77"/>
      <c r="VFE2571" s="77"/>
      <c r="VFF2571" s="77"/>
      <c r="VFG2571" s="77"/>
      <c r="VFH2571" s="77"/>
      <c r="VFI2571" s="77"/>
      <c r="VFJ2571" s="77"/>
      <c r="VFK2571" s="77"/>
      <c r="VFL2571" s="77"/>
      <c r="VFM2571" s="77"/>
      <c r="VFN2571" s="77"/>
      <c r="VFO2571" s="77"/>
      <c r="VFP2571" s="77"/>
      <c r="VFQ2571" s="77"/>
      <c r="VFR2571" s="77"/>
      <c r="VFS2571" s="77"/>
      <c r="VFT2571" s="77"/>
      <c r="VFU2571" s="77"/>
      <c r="VFV2571" s="77"/>
      <c r="VFW2571" s="77"/>
      <c r="VFX2571" s="77"/>
      <c r="VFY2571" s="77"/>
      <c r="VFZ2571" s="77"/>
      <c r="VGA2571" s="77"/>
      <c r="VGB2571" s="77"/>
      <c r="VGC2571" s="77"/>
      <c r="VGD2571" s="77"/>
      <c r="VGE2571" s="77"/>
      <c r="VGF2571" s="77"/>
      <c r="VGG2571" s="77"/>
      <c r="VGH2571" s="77"/>
      <c r="VGI2571" s="77"/>
      <c r="VGJ2571" s="77"/>
      <c r="VGK2571" s="77"/>
      <c r="VGL2571" s="77"/>
      <c r="VGM2571" s="77"/>
      <c r="VGN2571" s="77"/>
      <c r="VGO2571" s="77"/>
      <c r="VGP2571" s="77"/>
      <c r="VGQ2571" s="77"/>
      <c r="VGR2571" s="77"/>
      <c r="VGS2571" s="77"/>
      <c r="VGT2571" s="77"/>
      <c r="VGU2571" s="77"/>
      <c r="VGV2571" s="77"/>
      <c r="VGW2571" s="77"/>
      <c r="VGX2571" s="77"/>
      <c r="VGY2571" s="77"/>
      <c r="VGZ2571" s="77"/>
      <c r="VHA2571" s="77"/>
      <c r="VHB2571" s="77"/>
      <c r="VHC2571" s="77"/>
      <c r="VHD2571" s="77"/>
      <c r="VHE2571" s="77"/>
      <c r="VHF2571" s="77"/>
      <c r="VHG2571" s="77"/>
      <c r="VHH2571" s="77"/>
      <c r="VHI2571" s="77"/>
      <c r="VHJ2571" s="77"/>
      <c r="VHK2571" s="77"/>
      <c r="VHL2571" s="77"/>
      <c r="VHM2571" s="77"/>
      <c r="VHN2571" s="77"/>
      <c r="VHO2571" s="77"/>
      <c r="VHP2571" s="77"/>
      <c r="VHQ2571" s="77"/>
      <c r="VHR2571" s="77"/>
      <c r="VHS2571" s="77"/>
      <c r="VHT2571" s="77"/>
      <c r="VHU2571" s="77"/>
      <c r="VHV2571" s="77"/>
      <c r="VHW2571" s="77"/>
      <c r="VHX2571" s="77"/>
      <c r="VHY2571" s="77"/>
      <c r="VHZ2571" s="77"/>
      <c r="VIA2571" s="77"/>
      <c r="VIB2571" s="77"/>
      <c r="VIC2571" s="77"/>
      <c r="VID2571" s="77"/>
      <c r="VIE2571" s="77"/>
      <c r="VIF2571" s="77"/>
      <c r="VIG2571" s="77"/>
      <c r="VIH2571" s="77"/>
      <c r="VII2571" s="77"/>
      <c r="VIJ2571" s="77"/>
      <c r="VIK2571" s="77"/>
      <c r="VIL2571" s="77"/>
      <c r="VIM2571" s="77"/>
      <c r="VIN2571" s="77"/>
      <c r="VIO2571" s="77"/>
      <c r="VIP2571" s="77"/>
      <c r="VIQ2571" s="77"/>
      <c r="VIR2571" s="77"/>
      <c r="VIS2571" s="77"/>
      <c r="VIT2571" s="77"/>
      <c r="VIU2571" s="77"/>
      <c r="VIV2571" s="77"/>
      <c r="VIW2571" s="77"/>
      <c r="VIX2571" s="77"/>
      <c r="VIY2571" s="77"/>
      <c r="VIZ2571" s="77"/>
      <c r="VJA2571" s="77"/>
      <c r="VJB2571" s="77"/>
      <c r="VJC2571" s="77"/>
      <c r="VJD2571" s="77"/>
      <c r="VJE2571" s="77"/>
      <c r="VJF2571" s="77"/>
      <c r="VJG2571" s="77"/>
      <c r="VJH2571" s="77"/>
      <c r="VJI2571" s="77"/>
      <c r="VJJ2571" s="77"/>
      <c r="VJK2571" s="77"/>
      <c r="VJL2571" s="77"/>
      <c r="VJM2571" s="77"/>
      <c r="VJN2571" s="77"/>
      <c r="VJO2571" s="77"/>
      <c r="VJP2571" s="77"/>
      <c r="VJQ2571" s="77"/>
      <c r="VJR2571" s="77"/>
      <c r="VJS2571" s="77"/>
      <c r="VJT2571" s="77"/>
      <c r="VJU2571" s="77"/>
      <c r="VJV2571" s="77"/>
      <c r="VJW2571" s="77"/>
      <c r="VJX2571" s="77"/>
      <c r="VJY2571" s="77"/>
      <c r="VJZ2571" s="77"/>
      <c r="VKA2571" s="77"/>
      <c r="VKB2571" s="77"/>
      <c r="VKC2571" s="77"/>
      <c r="VKD2571" s="77"/>
      <c r="VKE2571" s="77"/>
      <c r="VKF2571" s="77"/>
      <c r="VKG2571" s="77"/>
      <c r="VKH2571" s="77"/>
      <c r="VKI2571" s="77"/>
      <c r="VKJ2571" s="77"/>
      <c r="VKK2571" s="77"/>
      <c r="VKL2571" s="77"/>
      <c r="VKM2571" s="77"/>
      <c r="VKN2571" s="77"/>
      <c r="VKO2571" s="77"/>
      <c r="VKP2571" s="77"/>
      <c r="VKQ2571" s="77"/>
      <c r="VKR2571" s="77"/>
      <c r="VKS2571" s="77"/>
      <c r="VKT2571" s="77"/>
      <c r="VKU2571" s="77"/>
      <c r="VKV2571" s="77"/>
      <c r="VKW2571" s="77"/>
      <c r="VKX2571" s="77"/>
      <c r="VKY2571" s="77"/>
      <c r="VKZ2571" s="77"/>
      <c r="VLA2571" s="77"/>
      <c r="VLB2571" s="77"/>
      <c r="VLC2571" s="77"/>
      <c r="VLD2571" s="77"/>
      <c r="VLE2571" s="77"/>
      <c r="VLF2571" s="77"/>
      <c r="VLG2571" s="77"/>
      <c r="VLH2571" s="77"/>
      <c r="VLI2571" s="77"/>
      <c r="VLJ2571" s="77"/>
      <c r="VLK2571" s="77"/>
      <c r="VLL2571" s="77"/>
      <c r="VLM2571" s="77"/>
      <c r="VLN2571" s="77"/>
      <c r="VLO2571" s="77"/>
      <c r="VLP2571" s="77"/>
      <c r="VLQ2571" s="77"/>
      <c r="VLR2571" s="77"/>
      <c r="VLS2571" s="77"/>
      <c r="VLT2571" s="77"/>
      <c r="VLU2571" s="77"/>
      <c r="VLV2571" s="77"/>
      <c r="VLW2571" s="77"/>
      <c r="VLX2571" s="77"/>
      <c r="VLY2571" s="77"/>
      <c r="VLZ2571" s="77"/>
      <c r="VMA2571" s="77"/>
      <c r="VMB2571" s="77"/>
      <c r="VMC2571" s="77"/>
      <c r="VMD2571" s="77"/>
      <c r="VME2571" s="77"/>
      <c r="VMF2571" s="77"/>
      <c r="VMG2571" s="77"/>
      <c r="VMH2571" s="77"/>
      <c r="VMI2571" s="77"/>
      <c r="VMJ2571" s="77"/>
      <c r="VMK2571" s="77"/>
      <c r="VML2571" s="77"/>
      <c r="VMM2571" s="77"/>
      <c r="VMN2571" s="77"/>
      <c r="VMO2571" s="77"/>
      <c r="VMP2571" s="77"/>
      <c r="VMQ2571" s="77"/>
      <c r="VMR2571" s="77"/>
      <c r="VMS2571" s="77"/>
      <c r="VMT2571" s="77"/>
      <c r="VMU2571" s="77"/>
      <c r="VMV2571" s="77"/>
      <c r="VMW2571" s="77"/>
      <c r="VMX2571" s="77"/>
      <c r="VMY2571" s="77"/>
      <c r="VMZ2571" s="77"/>
      <c r="VNA2571" s="77"/>
      <c r="VNB2571" s="77"/>
      <c r="VNC2571" s="77"/>
      <c r="VND2571" s="77"/>
      <c r="VNE2571" s="77"/>
      <c r="VNF2571" s="77"/>
      <c r="VNG2571" s="77"/>
      <c r="VNH2571" s="77"/>
      <c r="VNI2571" s="77"/>
      <c r="VNJ2571" s="77"/>
      <c r="VNK2571" s="77"/>
      <c r="VNL2571" s="77"/>
      <c r="VNM2571" s="77"/>
      <c r="VNN2571" s="77"/>
      <c r="VNO2571" s="77"/>
      <c r="VNP2571" s="77"/>
      <c r="VNQ2571" s="77"/>
      <c r="VNR2571" s="77"/>
      <c r="VNS2571" s="77"/>
      <c r="VNT2571" s="77"/>
      <c r="VNU2571" s="77"/>
      <c r="VNV2571" s="77"/>
      <c r="VNW2571" s="77"/>
      <c r="VNX2571" s="77"/>
      <c r="VNY2571" s="77"/>
      <c r="VNZ2571" s="77"/>
      <c r="VOA2571" s="77"/>
      <c r="VOB2571" s="77"/>
      <c r="VOC2571" s="77"/>
      <c r="VOD2571" s="77"/>
      <c r="VOE2571" s="77"/>
      <c r="VOF2571" s="77"/>
      <c r="VOG2571" s="77"/>
      <c r="VOH2571" s="77"/>
      <c r="VOI2571" s="77"/>
      <c r="VOJ2571" s="77"/>
      <c r="VOK2571" s="77"/>
      <c r="VOL2571" s="77"/>
      <c r="VOM2571" s="77"/>
      <c r="VON2571" s="77"/>
      <c r="VOO2571" s="77"/>
      <c r="VOP2571" s="77"/>
      <c r="VOQ2571" s="77"/>
      <c r="VOR2571" s="77"/>
      <c r="VOS2571" s="77"/>
      <c r="VOT2571" s="77"/>
      <c r="VOU2571" s="77"/>
      <c r="VOV2571" s="77"/>
      <c r="VOW2571" s="77"/>
      <c r="VOX2571" s="77"/>
      <c r="VOY2571" s="77"/>
      <c r="VOZ2571" s="77"/>
      <c r="VPA2571" s="77"/>
      <c r="VPB2571" s="77"/>
      <c r="VPC2571" s="77"/>
      <c r="VPD2571" s="77"/>
      <c r="VPE2571" s="77"/>
      <c r="VPF2571" s="77"/>
      <c r="VPG2571" s="77"/>
      <c r="VPH2571" s="77"/>
      <c r="VPI2571" s="77"/>
      <c r="VPJ2571" s="77"/>
      <c r="VPK2571" s="77"/>
      <c r="VPL2571" s="77"/>
      <c r="VPM2571" s="77"/>
      <c r="VPN2571" s="77"/>
      <c r="VPO2571" s="77"/>
      <c r="VPP2571" s="77"/>
      <c r="VPQ2571" s="77"/>
      <c r="VPR2571" s="77"/>
      <c r="VPS2571" s="77"/>
      <c r="VPT2571" s="77"/>
      <c r="VPU2571" s="77"/>
      <c r="VPV2571" s="77"/>
      <c r="VPW2571" s="77"/>
      <c r="VPX2571" s="77"/>
      <c r="VPY2571" s="77"/>
      <c r="VPZ2571" s="77"/>
      <c r="VQA2571" s="77"/>
      <c r="VQB2571" s="77"/>
      <c r="VQC2571" s="77"/>
      <c r="VQD2571" s="77"/>
      <c r="VQE2571" s="77"/>
      <c r="VQF2571" s="77"/>
      <c r="VQG2571" s="77"/>
      <c r="VQH2571" s="77"/>
      <c r="VQI2571" s="77"/>
      <c r="VQJ2571" s="77"/>
      <c r="VQK2571" s="77"/>
      <c r="VQL2571" s="77"/>
      <c r="VQM2571" s="77"/>
      <c r="VQN2571" s="77"/>
      <c r="VQO2571" s="77"/>
      <c r="VQP2571" s="77"/>
      <c r="VQQ2571" s="77"/>
      <c r="VQR2571" s="77"/>
      <c r="VQS2571" s="77"/>
      <c r="VQT2571" s="77"/>
      <c r="VQU2571" s="77"/>
      <c r="VQV2571" s="77"/>
      <c r="VQW2571" s="77"/>
      <c r="VQX2571" s="77"/>
      <c r="VQY2571" s="77"/>
      <c r="VQZ2571" s="77"/>
      <c r="VRA2571" s="77"/>
      <c r="VRB2571" s="77"/>
      <c r="VRC2571" s="77"/>
      <c r="VRD2571" s="77"/>
      <c r="VRE2571" s="77"/>
      <c r="VRF2571" s="77"/>
      <c r="VRG2571" s="77"/>
      <c r="VRH2571" s="77"/>
      <c r="VRI2571" s="77"/>
      <c r="VRJ2571" s="77"/>
      <c r="VRK2571" s="77"/>
      <c r="VRL2571" s="77"/>
      <c r="VRM2571" s="77"/>
      <c r="VRN2571" s="77"/>
      <c r="VRO2571" s="77"/>
      <c r="VRP2571" s="77"/>
      <c r="VRQ2571" s="77"/>
      <c r="VRR2571" s="77"/>
      <c r="VRS2571" s="77"/>
      <c r="VRT2571" s="77"/>
      <c r="VRU2571" s="77"/>
      <c r="VRV2571" s="77"/>
      <c r="VRW2571" s="77"/>
      <c r="VRX2571" s="77"/>
      <c r="VRY2571" s="77"/>
      <c r="VRZ2571" s="77"/>
      <c r="VSA2571" s="77"/>
      <c r="VSB2571" s="77"/>
      <c r="VSC2571" s="77"/>
      <c r="VSD2571" s="77"/>
      <c r="VSE2571" s="77"/>
      <c r="VSF2571" s="77"/>
      <c r="VSG2571" s="77"/>
      <c r="VSH2571" s="77"/>
      <c r="VSI2571" s="77"/>
      <c r="VSJ2571" s="77"/>
      <c r="VSK2571" s="77"/>
      <c r="VSL2571" s="77"/>
      <c r="VSM2571" s="77"/>
      <c r="VSN2571" s="77"/>
      <c r="VSO2571" s="77"/>
      <c r="VSP2571" s="77"/>
      <c r="VSQ2571" s="77"/>
      <c r="VSR2571" s="77"/>
      <c r="VSS2571" s="77"/>
      <c r="VST2571" s="77"/>
      <c r="VSU2571" s="77"/>
      <c r="VSV2571" s="77"/>
      <c r="VSW2571" s="77"/>
      <c r="VSX2571" s="77"/>
      <c r="VSY2571" s="77"/>
      <c r="VSZ2571" s="77"/>
      <c r="VTA2571" s="77"/>
      <c r="VTB2571" s="77"/>
      <c r="VTC2571" s="77"/>
      <c r="VTD2571" s="77"/>
      <c r="VTE2571" s="77"/>
      <c r="VTF2571" s="77"/>
      <c r="VTG2571" s="77"/>
      <c r="VTH2571" s="77"/>
      <c r="VTI2571" s="77"/>
      <c r="VTJ2571" s="77"/>
      <c r="VTK2571" s="77"/>
      <c r="VTL2571" s="77"/>
      <c r="VTM2571" s="77"/>
      <c r="VTN2571" s="77"/>
      <c r="VTO2571" s="77"/>
      <c r="VTP2571" s="77"/>
      <c r="VTQ2571" s="77"/>
      <c r="VTR2571" s="77"/>
      <c r="VTS2571" s="77"/>
      <c r="VTT2571" s="77"/>
      <c r="VTU2571" s="77"/>
      <c r="VTV2571" s="77"/>
      <c r="VTW2571" s="77"/>
      <c r="VTX2571" s="77"/>
      <c r="VTY2571" s="77"/>
      <c r="VTZ2571" s="77"/>
      <c r="VUA2571" s="77"/>
      <c r="VUB2571" s="77"/>
      <c r="VUC2571" s="77"/>
      <c r="VUD2571" s="77"/>
      <c r="VUE2571" s="77"/>
      <c r="VUF2571" s="77"/>
      <c r="VUG2571" s="77"/>
      <c r="VUH2571" s="77"/>
      <c r="VUI2571" s="77"/>
      <c r="VUJ2571" s="77"/>
      <c r="VUK2571" s="77"/>
      <c r="VUL2571" s="77"/>
      <c r="VUM2571" s="77"/>
      <c r="VUN2571" s="77"/>
      <c r="VUO2571" s="77"/>
      <c r="VUP2571" s="77"/>
      <c r="VUQ2571" s="77"/>
      <c r="VUR2571" s="77"/>
      <c r="VUS2571" s="77"/>
      <c r="VUT2571" s="77"/>
      <c r="VUU2571" s="77"/>
      <c r="VUV2571" s="77"/>
      <c r="VUW2571" s="77"/>
      <c r="VUX2571" s="77"/>
      <c r="VUY2571" s="77"/>
      <c r="VUZ2571" s="77"/>
      <c r="VVA2571" s="77"/>
      <c r="VVB2571" s="77"/>
      <c r="VVC2571" s="77"/>
      <c r="VVD2571" s="77"/>
      <c r="VVE2571" s="77"/>
      <c r="VVF2571" s="77"/>
      <c r="VVG2571" s="77"/>
      <c r="VVH2571" s="77"/>
      <c r="VVI2571" s="77"/>
      <c r="VVJ2571" s="77"/>
      <c r="VVK2571" s="77"/>
      <c r="VVL2571" s="77"/>
      <c r="VVM2571" s="77"/>
      <c r="VVN2571" s="77"/>
      <c r="VVO2571" s="77"/>
      <c r="VVP2571" s="77"/>
      <c r="VVQ2571" s="77"/>
      <c r="VVR2571" s="77"/>
      <c r="VVS2571" s="77"/>
      <c r="VVT2571" s="77"/>
      <c r="VVU2571" s="77"/>
      <c r="VVV2571" s="77"/>
      <c r="VVW2571" s="77"/>
      <c r="VVX2571" s="77"/>
      <c r="VVY2571" s="77"/>
      <c r="VVZ2571" s="77"/>
      <c r="VWA2571" s="77"/>
      <c r="VWB2571" s="77"/>
      <c r="VWC2571" s="77"/>
      <c r="VWD2571" s="77"/>
      <c r="VWE2571" s="77"/>
      <c r="VWF2571" s="77"/>
      <c r="VWG2571" s="77"/>
      <c r="VWH2571" s="77"/>
      <c r="VWI2571" s="77"/>
      <c r="VWJ2571" s="77"/>
      <c r="VWK2571" s="77"/>
      <c r="VWL2571" s="77"/>
      <c r="VWM2571" s="77"/>
      <c r="VWN2571" s="77"/>
      <c r="VWO2571" s="77"/>
      <c r="VWP2571" s="77"/>
      <c r="VWQ2571" s="77"/>
      <c r="VWR2571" s="77"/>
      <c r="VWS2571" s="77"/>
      <c r="VWT2571" s="77"/>
      <c r="VWU2571" s="77"/>
      <c r="VWV2571" s="77"/>
      <c r="VWW2571" s="77"/>
      <c r="VWX2571" s="77"/>
      <c r="VWY2571" s="77"/>
      <c r="VWZ2571" s="77"/>
      <c r="VXA2571" s="77"/>
      <c r="VXB2571" s="77"/>
      <c r="VXC2571" s="77"/>
      <c r="VXD2571" s="77"/>
      <c r="VXE2571" s="77"/>
      <c r="VXF2571" s="77"/>
      <c r="VXG2571" s="77"/>
      <c r="VXH2571" s="77"/>
      <c r="VXI2571" s="77"/>
      <c r="VXJ2571" s="77"/>
      <c r="VXK2571" s="77"/>
      <c r="VXL2571" s="77"/>
      <c r="VXM2571" s="77"/>
      <c r="VXN2571" s="77"/>
      <c r="VXO2571" s="77"/>
      <c r="VXP2571" s="77"/>
      <c r="VXQ2571" s="77"/>
      <c r="VXR2571" s="77"/>
      <c r="VXS2571" s="77"/>
      <c r="VXT2571" s="77"/>
      <c r="VXU2571" s="77"/>
      <c r="VXV2571" s="77"/>
      <c r="VXW2571" s="77"/>
      <c r="VXX2571" s="77"/>
      <c r="VXY2571" s="77"/>
      <c r="VXZ2571" s="77"/>
      <c r="VYA2571" s="77"/>
      <c r="VYB2571" s="77"/>
      <c r="VYC2571" s="77"/>
      <c r="VYD2571" s="77"/>
      <c r="VYE2571" s="77"/>
      <c r="VYF2571" s="77"/>
      <c r="VYG2571" s="77"/>
      <c r="VYH2571" s="77"/>
      <c r="VYI2571" s="77"/>
      <c r="VYJ2571" s="77"/>
      <c r="VYK2571" s="77"/>
      <c r="VYL2571" s="77"/>
      <c r="VYM2571" s="77"/>
      <c r="VYN2571" s="77"/>
      <c r="VYO2571" s="77"/>
      <c r="VYP2571" s="77"/>
      <c r="VYQ2571" s="77"/>
      <c r="VYR2571" s="77"/>
      <c r="VYS2571" s="77"/>
      <c r="VYT2571" s="77"/>
      <c r="VYU2571" s="77"/>
      <c r="VYV2571" s="77"/>
      <c r="VYW2571" s="77"/>
      <c r="VYX2571" s="77"/>
      <c r="VYY2571" s="77"/>
      <c r="VYZ2571" s="77"/>
      <c r="VZA2571" s="77"/>
      <c r="VZB2571" s="77"/>
      <c r="VZC2571" s="77"/>
      <c r="VZD2571" s="77"/>
      <c r="VZE2571" s="77"/>
      <c r="VZF2571" s="77"/>
      <c r="VZG2571" s="77"/>
      <c r="VZH2571" s="77"/>
      <c r="VZI2571" s="77"/>
      <c r="VZJ2571" s="77"/>
      <c r="VZK2571" s="77"/>
      <c r="VZL2571" s="77"/>
      <c r="VZM2571" s="77"/>
      <c r="VZN2571" s="77"/>
      <c r="VZO2571" s="77"/>
      <c r="VZP2571" s="77"/>
      <c r="VZQ2571" s="77"/>
      <c r="VZR2571" s="77"/>
      <c r="VZS2571" s="77"/>
      <c r="VZT2571" s="77"/>
      <c r="VZU2571" s="77"/>
      <c r="VZV2571" s="77"/>
      <c r="VZW2571" s="77"/>
      <c r="VZX2571" s="77"/>
      <c r="VZY2571" s="77"/>
      <c r="VZZ2571" s="77"/>
      <c r="WAA2571" s="77"/>
      <c r="WAB2571" s="77"/>
      <c r="WAC2571" s="77"/>
      <c r="WAD2571" s="77"/>
      <c r="WAE2571" s="77"/>
      <c r="WAF2571" s="77"/>
      <c r="WAG2571" s="77"/>
      <c r="WAH2571" s="77"/>
      <c r="WAI2571" s="77"/>
      <c r="WAJ2571" s="77"/>
      <c r="WAK2571" s="77"/>
      <c r="WAL2571" s="77"/>
      <c r="WAM2571" s="77"/>
      <c r="WAN2571" s="77"/>
      <c r="WAO2571" s="77"/>
      <c r="WAP2571" s="77"/>
      <c r="WAQ2571" s="77"/>
      <c r="WAR2571" s="77"/>
      <c r="WAS2571" s="77"/>
      <c r="WAT2571" s="77"/>
      <c r="WAU2571" s="77"/>
      <c r="WAV2571" s="77"/>
      <c r="WAW2571" s="77"/>
      <c r="WAX2571" s="77"/>
      <c r="WAY2571" s="77"/>
      <c r="WAZ2571" s="77"/>
      <c r="WBA2571" s="77"/>
      <c r="WBB2571" s="77"/>
      <c r="WBC2571" s="77"/>
      <c r="WBD2571" s="77"/>
      <c r="WBE2571" s="77"/>
      <c r="WBF2571" s="77"/>
      <c r="WBG2571" s="77"/>
      <c r="WBH2571" s="77"/>
      <c r="WBI2571" s="77"/>
      <c r="WBJ2571" s="77"/>
      <c r="WBK2571" s="77"/>
      <c r="WBL2571" s="77"/>
      <c r="WBM2571" s="77"/>
      <c r="WBN2571" s="77"/>
      <c r="WBO2571" s="77"/>
      <c r="WBP2571" s="77"/>
      <c r="WBQ2571" s="77"/>
      <c r="WBR2571" s="77"/>
      <c r="WBS2571" s="77"/>
      <c r="WBT2571" s="77"/>
      <c r="WBU2571" s="77"/>
      <c r="WBV2571" s="77"/>
      <c r="WBW2571" s="77"/>
      <c r="WBX2571" s="77"/>
      <c r="WBY2571" s="77"/>
      <c r="WBZ2571" s="77"/>
      <c r="WCA2571" s="77"/>
      <c r="WCB2571" s="77"/>
      <c r="WCC2571" s="77"/>
      <c r="WCD2571" s="77"/>
      <c r="WCE2571" s="77"/>
      <c r="WCF2571" s="77"/>
      <c r="WCG2571" s="77"/>
      <c r="WCH2571" s="77"/>
      <c r="WCI2571" s="77"/>
      <c r="WCJ2571" s="77"/>
      <c r="WCK2571" s="77"/>
      <c r="WCL2571" s="77"/>
      <c r="WCM2571" s="77"/>
      <c r="WCN2571" s="77"/>
      <c r="WCO2571" s="77"/>
      <c r="WCP2571" s="77"/>
      <c r="WCQ2571" s="77"/>
      <c r="WCR2571" s="77"/>
      <c r="WCS2571" s="77"/>
      <c r="WCT2571" s="77"/>
      <c r="WCU2571" s="77"/>
      <c r="WCV2571" s="77"/>
      <c r="WCW2571" s="77"/>
      <c r="WCX2571" s="77"/>
      <c r="WCY2571" s="77"/>
      <c r="WCZ2571" s="77"/>
      <c r="WDA2571" s="77"/>
      <c r="WDB2571" s="77"/>
      <c r="WDC2571" s="77"/>
      <c r="WDD2571" s="77"/>
      <c r="WDE2571" s="77"/>
      <c r="WDF2571" s="77"/>
      <c r="WDG2571" s="77"/>
      <c r="WDH2571" s="77"/>
      <c r="WDI2571" s="77"/>
      <c r="WDJ2571" s="77"/>
      <c r="WDK2571" s="77"/>
      <c r="WDL2571" s="77"/>
      <c r="WDM2571" s="77"/>
      <c r="WDN2571" s="77"/>
      <c r="WDO2571" s="77"/>
      <c r="WDP2571" s="77"/>
      <c r="WDQ2571" s="77"/>
      <c r="WDR2571" s="77"/>
      <c r="WDS2571" s="77"/>
      <c r="WDT2571" s="77"/>
      <c r="WDU2571" s="77"/>
      <c r="WDV2571" s="77"/>
      <c r="WDW2571" s="77"/>
      <c r="WDX2571" s="77"/>
      <c r="WDY2571" s="77"/>
      <c r="WDZ2571" s="77"/>
      <c r="WEA2571" s="77"/>
      <c r="WEB2571" s="77"/>
      <c r="WEC2571" s="77"/>
      <c r="WED2571" s="77"/>
      <c r="WEE2571" s="77"/>
      <c r="WEF2571" s="77"/>
      <c r="WEG2571" s="77"/>
      <c r="WEH2571" s="77"/>
      <c r="WEI2571" s="77"/>
      <c r="WEJ2571" s="77"/>
      <c r="WEK2571" s="77"/>
      <c r="WEL2571" s="77"/>
      <c r="WEM2571" s="77"/>
      <c r="WEN2571" s="77"/>
      <c r="WEO2571" s="77"/>
      <c r="WEP2571" s="77"/>
      <c r="WEQ2571" s="77"/>
      <c r="WER2571" s="77"/>
      <c r="WES2571" s="77"/>
      <c r="WET2571" s="77"/>
      <c r="WEU2571" s="77"/>
      <c r="WEV2571" s="77"/>
      <c r="WEW2571" s="77"/>
      <c r="WEX2571" s="77"/>
      <c r="WEY2571" s="77"/>
      <c r="WEZ2571" s="77"/>
      <c r="WFA2571" s="77"/>
      <c r="WFB2571" s="77"/>
      <c r="WFC2571" s="77"/>
      <c r="WFD2571" s="77"/>
      <c r="WFE2571" s="77"/>
      <c r="WFF2571" s="77"/>
      <c r="WFG2571" s="77"/>
      <c r="WFH2571" s="77"/>
      <c r="WFI2571" s="77"/>
      <c r="WFJ2571" s="77"/>
      <c r="WFK2571" s="77"/>
      <c r="WFL2571" s="77"/>
      <c r="WFM2571" s="77"/>
      <c r="WFN2571" s="77"/>
      <c r="WFO2571" s="77"/>
      <c r="WFP2571" s="77"/>
      <c r="WFQ2571" s="77"/>
      <c r="WFR2571" s="77"/>
      <c r="WFS2571" s="77"/>
      <c r="WFT2571" s="77"/>
      <c r="WFU2571" s="77"/>
      <c r="WFV2571" s="77"/>
      <c r="WFW2571" s="77"/>
      <c r="WFX2571" s="77"/>
      <c r="WFY2571" s="77"/>
      <c r="WFZ2571" s="77"/>
      <c r="WGA2571" s="77"/>
      <c r="WGB2571" s="77"/>
      <c r="WGC2571" s="77"/>
      <c r="WGD2571" s="77"/>
      <c r="WGE2571" s="77"/>
      <c r="WGF2571" s="77"/>
      <c r="WGG2571" s="77"/>
      <c r="WGH2571" s="77"/>
      <c r="WGI2571" s="77"/>
      <c r="WGJ2571" s="77"/>
      <c r="WGK2571" s="77"/>
      <c r="WGL2571" s="77"/>
      <c r="WGM2571" s="77"/>
      <c r="WGN2571" s="77"/>
      <c r="WGO2571" s="77"/>
      <c r="WGP2571" s="77"/>
      <c r="WGQ2571" s="77"/>
      <c r="WGR2571" s="77"/>
      <c r="WGS2571" s="77"/>
      <c r="WGT2571" s="77"/>
      <c r="WGU2571" s="77"/>
      <c r="WGV2571" s="77"/>
      <c r="WGW2571" s="77"/>
      <c r="WGX2571" s="77"/>
      <c r="WGY2571" s="77"/>
      <c r="WGZ2571" s="77"/>
      <c r="WHA2571" s="77"/>
      <c r="WHB2571" s="77"/>
      <c r="WHC2571" s="77"/>
      <c r="WHD2571" s="77"/>
      <c r="WHE2571" s="77"/>
      <c r="WHF2571" s="77"/>
      <c r="WHG2571" s="77"/>
      <c r="WHH2571" s="77"/>
      <c r="WHI2571" s="77"/>
      <c r="WHJ2571" s="77"/>
      <c r="WHK2571" s="77"/>
      <c r="WHL2571" s="77"/>
      <c r="WHM2571" s="77"/>
      <c r="WHN2571" s="77"/>
      <c r="WHO2571" s="77"/>
      <c r="WHP2571" s="77"/>
      <c r="WHQ2571" s="77"/>
      <c r="WHR2571" s="77"/>
      <c r="WHS2571" s="77"/>
      <c r="WHT2571" s="77"/>
      <c r="WHU2571" s="77"/>
      <c r="WHV2571" s="77"/>
      <c r="WHW2571" s="77"/>
      <c r="WHX2571" s="77"/>
      <c r="WHY2571" s="77"/>
      <c r="WHZ2571" s="77"/>
      <c r="WIA2571" s="77"/>
      <c r="WIB2571" s="77"/>
      <c r="WIC2571" s="77"/>
      <c r="WID2571" s="77"/>
      <c r="WIE2571" s="77"/>
      <c r="WIF2571" s="77"/>
      <c r="WIG2571" s="77"/>
      <c r="WIH2571" s="77"/>
      <c r="WII2571" s="77"/>
      <c r="WIJ2571" s="77"/>
      <c r="WIK2571" s="77"/>
      <c r="WIL2571" s="77"/>
      <c r="WIM2571" s="77"/>
      <c r="WIN2571" s="77"/>
      <c r="WIO2571" s="77"/>
      <c r="WIP2571" s="77"/>
      <c r="WIQ2571" s="77"/>
      <c r="WIR2571" s="77"/>
      <c r="WIS2571" s="77"/>
      <c r="WIT2571" s="77"/>
      <c r="WIU2571" s="77"/>
      <c r="WIV2571" s="77"/>
      <c r="WIW2571" s="77"/>
      <c r="WIX2571" s="77"/>
      <c r="WIY2571" s="77"/>
      <c r="WIZ2571" s="77"/>
      <c r="WJA2571" s="77"/>
      <c r="WJB2571" s="77"/>
      <c r="WJC2571" s="77"/>
      <c r="WJD2571" s="77"/>
      <c r="WJE2571" s="77"/>
      <c r="WJF2571" s="77"/>
      <c r="WJG2571" s="77"/>
      <c r="WJH2571" s="77"/>
      <c r="WJI2571" s="77"/>
      <c r="WJJ2571" s="77"/>
      <c r="WJK2571" s="77"/>
      <c r="WJL2571" s="77"/>
      <c r="WJM2571" s="77"/>
      <c r="WJN2571" s="77"/>
      <c r="WJO2571" s="77"/>
      <c r="WJP2571" s="77"/>
      <c r="WJQ2571" s="77"/>
      <c r="WJR2571" s="77"/>
      <c r="WJS2571" s="77"/>
      <c r="WJT2571" s="77"/>
      <c r="WJU2571" s="77"/>
      <c r="WJV2571" s="77"/>
      <c r="WJW2571" s="77"/>
      <c r="WJX2571" s="77"/>
      <c r="WJY2571" s="77"/>
      <c r="WJZ2571" s="77"/>
      <c r="WKA2571" s="77"/>
      <c r="WKB2571" s="77"/>
      <c r="WKC2571" s="77"/>
      <c r="WKD2571" s="77"/>
      <c r="WKE2571" s="77"/>
      <c r="WKF2571" s="77"/>
      <c r="WKG2571" s="77"/>
      <c r="WKH2571" s="77"/>
      <c r="WKI2571" s="77"/>
      <c r="WKJ2571" s="77"/>
      <c r="WKK2571" s="77"/>
      <c r="WKL2571" s="77"/>
      <c r="WKM2571" s="77"/>
      <c r="WKN2571" s="77"/>
      <c r="WKO2571" s="77"/>
      <c r="WKP2571" s="77"/>
      <c r="WKQ2571" s="77"/>
      <c r="WKR2571" s="77"/>
      <c r="WKS2571" s="77"/>
      <c r="WKT2571" s="77"/>
      <c r="WKU2571" s="77"/>
      <c r="WKV2571" s="77"/>
      <c r="WKW2571" s="77"/>
      <c r="WKX2571" s="77"/>
      <c r="WKY2571" s="77"/>
      <c r="WKZ2571" s="77"/>
      <c r="WLA2571" s="77"/>
      <c r="WLB2571" s="77"/>
      <c r="WLC2571" s="77"/>
      <c r="WLD2571" s="77"/>
      <c r="WLE2571" s="77"/>
      <c r="WLF2571" s="77"/>
      <c r="WLG2571" s="77"/>
      <c r="WLH2571" s="77"/>
      <c r="WLI2571" s="77"/>
      <c r="WLJ2571" s="77"/>
      <c r="WLK2571" s="77"/>
      <c r="WLL2571" s="77"/>
      <c r="WLM2571" s="77"/>
      <c r="WLN2571" s="77"/>
      <c r="WLO2571" s="77"/>
      <c r="WLP2571" s="77"/>
      <c r="WLQ2571" s="77"/>
      <c r="WLR2571" s="77"/>
      <c r="WLS2571" s="77"/>
      <c r="WLT2571" s="77"/>
      <c r="WLU2571" s="77"/>
      <c r="WLV2571" s="77"/>
      <c r="WLW2571" s="77"/>
      <c r="WLX2571" s="77"/>
      <c r="WLY2571" s="77"/>
      <c r="WLZ2571" s="77"/>
      <c r="WMA2571" s="77"/>
      <c r="WMB2571" s="77"/>
      <c r="WMC2571" s="77"/>
      <c r="WMD2571" s="77"/>
      <c r="WME2571" s="77"/>
      <c r="WMF2571" s="77"/>
      <c r="WMG2571" s="77"/>
      <c r="WMH2571" s="77"/>
      <c r="WMI2571" s="77"/>
      <c r="WMJ2571" s="77"/>
      <c r="WMK2571" s="77"/>
      <c r="WML2571" s="77"/>
      <c r="WMM2571" s="77"/>
      <c r="WMN2571" s="77"/>
      <c r="WMO2571" s="77"/>
      <c r="WMP2571" s="77"/>
      <c r="WMQ2571" s="77"/>
      <c r="WMR2571" s="77"/>
      <c r="WMS2571" s="77"/>
      <c r="WMT2571" s="77"/>
      <c r="WMU2571" s="77"/>
      <c r="WMV2571" s="77"/>
      <c r="WMW2571" s="77"/>
      <c r="WMX2571" s="77"/>
      <c r="WMY2571" s="77"/>
      <c r="WMZ2571" s="77"/>
      <c r="WNA2571" s="77"/>
      <c r="WNB2571" s="77"/>
      <c r="WNC2571" s="77"/>
      <c r="WND2571" s="77"/>
      <c r="WNE2571" s="77"/>
      <c r="WNF2571" s="77"/>
      <c r="WNG2571" s="77"/>
      <c r="WNH2571" s="77"/>
      <c r="WNI2571" s="77"/>
      <c r="WNJ2571" s="77"/>
      <c r="WNK2571" s="77"/>
      <c r="WNL2571" s="77"/>
      <c r="WNM2571" s="77"/>
      <c r="WNN2571" s="77"/>
      <c r="WNO2571" s="77"/>
      <c r="WNP2571" s="77"/>
      <c r="WNQ2571" s="77"/>
      <c r="WNR2571" s="77"/>
      <c r="WNS2571" s="77"/>
      <c r="WNT2571" s="77"/>
      <c r="WNU2571" s="77"/>
      <c r="WNV2571" s="77"/>
      <c r="WNW2571" s="77"/>
      <c r="WNX2571" s="77"/>
      <c r="WNY2571" s="77"/>
      <c r="WNZ2571" s="77"/>
      <c r="WOA2571" s="77"/>
      <c r="WOB2571" s="77"/>
      <c r="WOC2571" s="77"/>
      <c r="WOD2571" s="77"/>
      <c r="WOE2571" s="77"/>
      <c r="WOF2571" s="77"/>
      <c r="WOG2571" s="77"/>
      <c r="WOH2571" s="77"/>
      <c r="WOI2571" s="77"/>
      <c r="WOJ2571" s="77"/>
      <c r="WOK2571" s="77"/>
      <c r="WOL2571" s="77"/>
      <c r="WOM2571" s="77"/>
      <c r="WON2571" s="77"/>
      <c r="WOO2571" s="77"/>
      <c r="WOP2571" s="77"/>
      <c r="WOQ2571" s="77"/>
      <c r="WOR2571" s="77"/>
      <c r="WOS2571" s="77"/>
      <c r="WOT2571" s="77"/>
      <c r="WOU2571" s="77"/>
      <c r="WOV2571" s="77"/>
      <c r="WOW2571" s="77"/>
      <c r="WOX2571" s="77"/>
      <c r="WOY2571" s="77"/>
      <c r="WOZ2571" s="77"/>
      <c r="WPA2571" s="77"/>
      <c r="WPB2571" s="77"/>
      <c r="WPC2571" s="77"/>
      <c r="WPD2571" s="77"/>
      <c r="WPE2571" s="77"/>
      <c r="WPF2571" s="77"/>
      <c r="WPG2571" s="77"/>
      <c r="WPH2571" s="77"/>
      <c r="WPI2571" s="77"/>
      <c r="WPJ2571" s="77"/>
      <c r="WPK2571" s="77"/>
      <c r="WPL2571" s="77"/>
      <c r="WPM2571" s="77"/>
      <c r="WPN2571" s="77"/>
      <c r="WPO2571" s="77"/>
      <c r="WPP2571" s="77"/>
      <c r="WPQ2571" s="77"/>
      <c r="WPR2571" s="77"/>
      <c r="WPS2571" s="77"/>
      <c r="WPT2571" s="77"/>
      <c r="WPU2571" s="77"/>
      <c r="WPV2571" s="77"/>
      <c r="WPW2571" s="77"/>
      <c r="WPX2571" s="77"/>
      <c r="WPY2571" s="77"/>
      <c r="WPZ2571" s="77"/>
      <c r="WQA2571" s="77"/>
      <c r="WQB2571" s="77"/>
      <c r="WQC2571" s="77"/>
      <c r="WQD2571" s="77"/>
      <c r="WQE2571" s="77"/>
      <c r="WQF2571" s="77"/>
      <c r="WQG2571" s="77"/>
      <c r="WQH2571" s="77"/>
      <c r="WQI2571" s="77"/>
      <c r="WQJ2571" s="77"/>
      <c r="WQK2571" s="77"/>
      <c r="WQL2571" s="77"/>
      <c r="WQM2571" s="77"/>
      <c r="WQN2571" s="77"/>
      <c r="WQO2571" s="77"/>
      <c r="WQP2571" s="77"/>
      <c r="WQQ2571" s="77"/>
      <c r="WQR2571" s="77"/>
      <c r="WQS2571" s="77"/>
      <c r="WQT2571" s="77"/>
      <c r="WQU2571" s="77"/>
      <c r="WQV2571" s="77"/>
      <c r="WQW2571" s="77"/>
      <c r="WQX2571" s="77"/>
      <c r="WQY2571" s="77"/>
      <c r="WQZ2571" s="77"/>
      <c r="WRA2571" s="77"/>
      <c r="WRB2571" s="77"/>
      <c r="WRC2571" s="77"/>
      <c r="WRD2571" s="77"/>
      <c r="WRE2571" s="77"/>
      <c r="WRF2571" s="77"/>
      <c r="WRG2571" s="77"/>
      <c r="WRH2571" s="77"/>
      <c r="WRI2571" s="77"/>
      <c r="WRJ2571" s="77"/>
      <c r="WRK2571" s="77"/>
      <c r="WRL2571" s="77"/>
      <c r="WRM2571" s="77"/>
      <c r="WRN2571" s="77"/>
      <c r="WRO2571" s="77"/>
      <c r="WRP2571" s="77"/>
      <c r="WRQ2571" s="77"/>
      <c r="WRR2571" s="77"/>
      <c r="WRS2571" s="77"/>
      <c r="WRT2571" s="77"/>
      <c r="WRU2571" s="77"/>
      <c r="WRV2571" s="77"/>
      <c r="WRW2571" s="77"/>
      <c r="WRX2571" s="77"/>
      <c r="WRY2571" s="77"/>
      <c r="WRZ2571" s="77"/>
      <c r="WSA2571" s="77"/>
      <c r="WSB2571" s="77"/>
      <c r="WSC2571" s="77"/>
      <c r="WSD2571" s="77"/>
      <c r="WSE2571" s="77"/>
      <c r="WSF2571" s="77"/>
      <c r="WSG2571" s="77"/>
      <c r="WSH2571" s="77"/>
      <c r="WSI2571" s="77"/>
      <c r="WSJ2571" s="77"/>
      <c r="WSK2571" s="77"/>
      <c r="WSL2571" s="77"/>
      <c r="WSM2571" s="77"/>
      <c r="WSN2571" s="77"/>
      <c r="WSO2571" s="77"/>
      <c r="WSP2571" s="77"/>
      <c r="WSQ2571" s="77"/>
      <c r="WSR2571" s="77"/>
      <c r="WSS2571" s="77"/>
      <c r="WST2571" s="77"/>
      <c r="WSU2571" s="77"/>
      <c r="WSV2571" s="77"/>
      <c r="WSW2571" s="77"/>
      <c r="WSX2571" s="77"/>
      <c r="WSY2571" s="77"/>
      <c r="WSZ2571" s="77"/>
      <c r="WTA2571" s="77"/>
      <c r="WTB2571" s="77"/>
      <c r="WTC2571" s="77"/>
      <c r="WTD2571" s="77"/>
      <c r="WTE2571" s="77"/>
      <c r="WTF2571" s="77"/>
      <c r="WTG2571" s="77"/>
      <c r="WTH2571" s="77"/>
      <c r="WTI2571" s="77"/>
      <c r="WTJ2571" s="77"/>
      <c r="WTK2571" s="77"/>
      <c r="WTL2571" s="77"/>
      <c r="WTM2571" s="77"/>
      <c r="WTN2571" s="77"/>
      <c r="WTO2571" s="77"/>
      <c r="WTP2571" s="77"/>
      <c r="WTQ2571" s="77"/>
      <c r="WTR2571" s="77"/>
      <c r="WTS2571" s="77"/>
      <c r="WTT2571" s="77"/>
      <c r="WTU2571" s="77"/>
      <c r="WTV2571" s="77"/>
      <c r="WTW2571" s="77"/>
      <c r="WTX2571" s="77"/>
      <c r="WTY2571" s="77"/>
      <c r="WTZ2571" s="77"/>
      <c r="WUA2571" s="77"/>
      <c r="WUB2571" s="77"/>
      <c r="WUC2571" s="77"/>
      <c r="WUD2571" s="77"/>
      <c r="WUE2571" s="77"/>
      <c r="WUF2571" s="77"/>
      <c r="WUG2571" s="77"/>
      <c r="WUH2571" s="77"/>
      <c r="WUI2571" s="77"/>
      <c r="WUJ2571" s="77"/>
      <c r="WUK2571" s="77"/>
      <c r="WUL2571" s="77"/>
      <c r="WUM2571" s="77"/>
      <c r="WUN2571" s="77"/>
      <c r="WUO2571" s="77"/>
      <c r="WUP2571" s="77"/>
      <c r="WUQ2571" s="77"/>
      <c r="WUR2571" s="77"/>
      <c r="WUS2571" s="77"/>
      <c r="WUT2571" s="77"/>
      <c r="WUU2571" s="77"/>
      <c r="WUV2571" s="77"/>
      <c r="WUW2571" s="77"/>
      <c r="WUX2571" s="77"/>
      <c r="WUY2571" s="77"/>
      <c r="WUZ2571" s="77"/>
      <c r="WVA2571" s="77"/>
      <c r="WVB2571" s="77"/>
      <c r="WVC2571" s="77"/>
      <c r="WVD2571" s="77"/>
      <c r="WVE2571" s="77"/>
      <c r="WVF2571" s="77"/>
      <c r="WVG2571" s="77"/>
      <c r="WVH2571" s="77"/>
      <c r="WVI2571" s="77"/>
      <c r="WVJ2571" s="77"/>
      <c r="WVK2571" s="77"/>
      <c r="WVL2571" s="77"/>
      <c r="WVM2571" s="77"/>
      <c r="WVN2571" s="77"/>
      <c r="WVO2571" s="77"/>
      <c r="WVP2571" s="77"/>
      <c r="WVQ2571" s="77"/>
      <c r="WVR2571" s="77"/>
      <c r="WVS2571" s="77"/>
      <c r="WVT2571" s="77"/>
      <c r="WVU2571" s="77"/>
      <c r="WVV2571" s="77"/>
      <c r="WVW2571" s="77"/>
      <c r="WVX2571" s="77"/>
      <c r="WVY2571" s="77"/>
      <c r="WVZ2571" s="77"/>
      <c r="WWA2571" s="77"/>
      <c r="WWB2571" s="77"/>
      <c r="WWC2571" s="77"/>
      <c r="WWD2571" s="77"/>
      <c r="WWE2571" s="77"/>
      <c r="WWF2571" s="77"/>
      <c r="WWG2571" s="77"/>
      <c r="WWH2571" s="77"/>
      <c r="WWI2571" s="77"/>
      <c r="WWJ2571" s="77"/>
      <c r="WWK2571" s="77"/>
      <c r="WWL2571" s="77"/>
      <c r="WWM2571" s="77"/>
      <c r="WWN2571" s="77"/>
      <c r="WWO2571" s="77"/>
      <c r="WWP2571" s="77"/>
      <c r="WWQ2571" s="77"/>
      <c r="WWR2571" s="77"/>
      <c r="WWS2571" s="77"/>
      <c r="WWT2571" s="77"/>
      <c r="WWU2571" s="77"/>
      <c r="WWV2571" s="77"/>
      <c r="WWW2571" s="77"/>
      <c r="WWX2571" s="77"/>
      <c r="WWY2571" s="77"/>
      <c r="WWZ2571" s="77"/>
      <c r="WXA2571" s="77"/>
      <c r="WXB2571" s="77"/>
      <c r="WXC2571" s="77"/>
      <c r="WXD2571" s="77"/>
      <c r="WXE2571" s="77"/>
      <c r="WXF2571" s="77"/>
      <c r="WXG2571" s="77"/>
      <c r="WXH2571" s="77"/>
      <c r="WXI2571" s="77"/>
      <c r="WXJ2571" s="77"/>
      <c r="WXK2571" s="77"/>
      <c r="WXL2571" s="77"/>
      <c r="WXM2571" s="77"/>
      <c r="WXN2571" s="77"/>
      <c r="WXO2571" s="77"/>
      <c r="WXP2571" s="77"/>
      <c r="WXQ2571" s="77"/>
      <c r="WXR2571" s="77"/>
      <c r="WXS2571" s="77"/>
      <c r="WXT2571" s="77"/>
      <c r="WXU2571" s="77"/>
      <c r="WXV2571" s="77"/>
      <c r="WXW2571" s="77"/>
      <c r="WXX2571" s="77"/>
      <c r="WXY2571" s="77"/>
      <c r="WXZ2571" s="77"/>
      <c r="WYA2571" s="77"/>
      <c r="WYB2571" s="77"/>
      <c r="WYC2571" s="77"/>
      <c r="WYD2571" s="77"/>
      <c r="WYE2571" s="77"/>
      <c r="WYF2571" s="77"/>
      <c r="WYG2571" s="77"/>
      <c r="WYH2571" s="77"/>
      <c r="WYI2571" s="77"/>
      <c r="WYJ2571" s="77"/>
      <c r="WYK2571" s="77"/>
      <c r="WYL2571" s="77"/>
      <c r="WYM2571" s="77"/>
      <c r="WYN2571" s="77"/>
      <c r="WYO2571" s="77"/>
      <c r="WYP2571" s="77"/>
      <c r="WYQ2571" s="77"/>
      <c r="WYR2571" s="77"/>
      <c r="WYS2571" s="77"/>
      <c r="WYT2571" s="77"/>
      <c r="WYU2571" s="77"/>
      <c r="WYV2571" s="77"/>
      <c r="WYW2571" s="77"/>
      <c r="WYX2571" s="77"/>
      <c r="WYY2571" s="77"/>
      <c r="WYZ2571" s="77"/>
      <c r="WZA2571" s="77"/>
      <c r="WZB2571" s="77"/>
      <c r="WZC2571" s="77"/>
      <c r="WZD2571" s="77"/>
      <c r="WZE2571" s="77"/>
      <c r="WZF2571" s="77"/>
      <c r="WZG2571" s="77"/>
      <c r="WZH2571" s="77"/>
      <c r="WZI2571" s="77"/>
      <c r="WZJ2571" s="77"/>
      <c r="WZK2571" s="77"/>
      <c r="WZL2571" s="77"/>
      <c r="WZM2571" s="77"/>
      <c r="WZN2571" s="77"/>
      <c r="WZO2571" s="77"/>
      <c r="WZP2571" s="77"/>
      <c r="WZQ2571" s="77"/>
      <c r="WZR2571" s="77"/>
      <c r="WZS2571" s="77"/>
      <c r="WZT2571" s="77"/>
      <c r="WZU2571" s="77"/>
      <c r="WZV2571" s="77"/>
      <c r="WZW2571" s="77"/>
      <c r="WZX2571" s="77"/>
      <c r="WZY2571" s="77"/>
      <c r="WZZ2571" s="77"/>
      <c r="XAA2571" s="77"/>
      <c r="XAB2571" s="77"/>
      <c r="XAC2571" s="77"/>
      <c r="XAD2571" s="77"/>
      <c r="XAE2571" s="77"/>
      <c r="XAF2571" s="77"/>
      <c r="XAG2571" s="77"/>
      <c r="XAH2571" s="77"/>
      <c r="XAI2571" s="77"/>
      <c r="XAJ2571" s="77"/>
      <c r="XAK2571" s="77"/>
      <c r="XAL2571" s="77"/>
      <c r="XAM2571" s="77"/>
      <c r="XAN2571" s="77"/>
      <c r="XAO2571" s="77"/>
      <c r="XAP2571" s="77"/>
      <c r="XAQ2571" s="77"/>
      <c r="XAR2571" s="77"/>
      <c r="XAS2571" s="77"/>
      <c r="XAT2571" s="77"/>
      <c r="XAU2571" s="77"/>
      <c r="XAV2571" s="77"/>
      <c r="XAW2571" s="77"/>
      <c r="XAX2571" s="77"/>
      <c r="XAY2571" s="77"/>
      <c r="XAZ2571" s="77"/>
      <c r="XBA2571" s="77"/>
      <c r="XBB2571" s="77"/>
      <c r="XBC2571" s="77"/>
      <c r="XBD2571" s="77"/>
      <c r="XBE2571" s="77"/>
      <c r="XBF2571" s="77"/>
      <c r="XBG2571" s="77"/>
      <c r="XBH2571" s="77"/>
      <c r="XBI2571" s="77"/>
      <c r="XBJ2571" s="77"/>
      <c r="XBK2571" s="77"/>
      <c r="XBL2571" s="77"/>
      <c r="XBM2571" s="77"/>
      <c r="XBN2571" s="77"/>
      <c r="XBO2571" s="77"/>
      <c r="XBP2571" s="77"/>
      <c r="XBQ2571" s="77"/>
      <c r="XBR2571" s="77"/>
      <c r="XBS2571" s="77"/>
      <c r="XBT2571" s="77"/>
      <c r="XBU2571" s="77"/>
      <c r="XBV2571" s="77"/>
      <c r="XBW2571" s="77"/>
      <c r="XBX2571" s="77"/>
      <c r="XBY2571" s="77"/>
      <c r="XBZ2571" s="77"/>
      <c r="XCA2571" s="77"/>
      <c r="XCB2571" s="77"/>
      <c r="XCC2571" s="77"/>
      <c r="XCD2571" s="77"/>
      <c r="XCE2571" s="77"/>
      <c r="XCF2571" s="77"/>
      <c r="XCG2571" s="77"/>
      <c r="XCH2571" s="77"/>
      <c r="XCI2571" s="77"/>
      <c r="XCJ2571" s="77"/>
      <c r="XCK2571" s="77"/>
      <c r="XCL2571" s="77"/>
      <c r="XCM2571" s="77"/>
      <c r="XCN2571" s="77"/>
      <c r="XCO2571" s="77"/>
      <c r="XCP2571" s="77"/>
      <c r="XCQ2571" s="77"/>
      <c r="XCR2571" s="77"/>
      <c r="XCS2571" s="77"/>
      <c r="XCT2571" s="77"/>
      <c r="XCU2571" s="77"/>
      <c r="XCV2571" s="77"/>
      <c r="XCW2571" s="77"/>
      <c r="XCX2571" s="77"/>
      <c r="XCY2571" s="77"/>
      <c r="XCZ2571" s="77"/>
      <c r="XDA2571" s="77"/>
      <c r="XDB2571" s="77"/>
      <c r="XDC2571" s="77"/>
      <c r="XDD2571" s="77"/>
      <c r="XDE2571" s="77"/>
      <c r="XDF2571" s="77"/>
      <c r="XDG2571" s="77"/>
      <c r="XDH2571" s="77"/>
      <c r="XDI2571" s="77"/>
      <c r="XDJ2571" s="77"/>
      <c r="XDK2571" s="77"/>
      <c r="XDL2571" s="77"/>
      <c r="XDM2571" s="77"/>
      <c r="XDN2571" s="77"/>
      <c r="XDO2571" s="77"/>
      <c r="XDP2571" s="77"/>
      <c r="XDQ2571" s="77"/>
      <c r="XDR2571" s="77"/>
      <c r="XDS2571" s="77"/>
      <c r="XDT2571" s="77"/>
      <c r="XDU2571" s="77"/>
      <c r="XDV2571" s="77"/>
      <c r="XDW2571" s="77"/>
      <c r="XDX2571" s="77"/>
      <c r="XDY2571" s="77"/>
      <c r="XDZ2571" s="77"/>
      <c r="XEA2571" s="77"/>
      <c r="XEB2571" s="77"/>
      <c r="XEC2571" s="77"/>
      <c r="XED2571" s="77"/>
      <c r="XEE2571" s="77"/>
      <c r="XEF2571" s="77"/>
      <c r="XEG2571" s="77"/>
      <c r="XEH2571" s="77"/>
      <c r="XEI2571" s="77"/>
      <c r="XEJ2571" s="77"/>
      <c r="XEK2571" s="77"/>
      <c r="XEL2571" s="77"/>
      <c r="XEM2571" s="77"/>
      <c r="XEN2571" s="77"/>
      <c r="XEO2571" s="77"/>
      <c r="XEP2571" s="77"/>
      <c r="XEQ2571" s="77"/>
      <c r="XER2571" s="77"/>
      <c r="XES2571" s="77"/>
      <c r="XET2571" s="77"/>
      <c r="XEU2571" s="77"/>
      <c r="XEV2571" s="77"/>
      <c r="XEW2571" s="77"/>
      <c r="XEX2571" s="77"/>
      <c r="XEY2571" s="77"/>
      <c r="XEZ2571" s="77"/>
      <c r="XFA2571" s="77"/>
      <c r="XFB2571" s="77"/>
      <c r="XFC2571" s="77"/>
    </row>
    <row r="2572" spans="1:16383" ht="15" customHeight="1">
      <c r="A2572" s="51">
        <v>2021</v>
      </c>
      <c r="B2572" s="52">
        <v>44197</v>
      </c>
      <c r="C2572" s="52">
        <v>44286</v>
      </c>
      <c r="D2572" s="53" t="s">
        <v>96</v>
      </c>
      <c r="E2572" s="53">
        <v>290</v>
      </c>
      <c r="F2572" s="53" t="s">
        <v>251</v>
      </c>
      <c r="G2572" s="53" t="s">
        <v>251</v>
      </c>
      <c r="H2572" s="53" t="s">
        <v>293</v>
      </c>
      <c r="I2572" s="53" t="s">
        <v>2817</v>
      </c>
      <c r="J2572" s="53" t="s">
        <v>2818</v>
      </c>
      <c r="K2572" s="53" t="s">
        <v>306</v>
      </c>
      <c r="L2572" s="53" t="s">
        <v>101</v>
      </c>
      <c r="M2572" s="53" t="s">
        <v>2780</v>
      </c>
      <c r="N2572" s="53" t="s">
        <v>103</v>
      </c>
      <c r="O2572" s="53">
        <v>0</v>
      </c>
      <c r="P2572" s="54">
        <v>0</v>
      </c>
      <c r="Q2572" s="53" t="s">
        <v>121</v>
      </c>
      <c r="R2572" s="53" t="s">
        <v>122</v>
      </c>
      <c r="S2572" s="53" t="s">
        <v>122</v>
      </c>
      <c r="T2572" s="53" t="s">
        <v>121</v>
      </c>
      <c r="U2572" s="53" t="s">
        <v>122</v>
      </c>
      <c r="V2572" s="53" t="s">
        <v>122</v>
      </c>
      <c r="W2572" s="53" t="s">
        <v>296</v>
      </c>
      <c r="X2572" s="55">
        <f t="shared" si="299"/>
        <v>44197</v>
      </c>
      <c r="Y2572" s="55">
        <v>44286</v>
      </c>
      <c r="Z2572" s="53">
        <f t="shared" si="297"/>
        <v>2557</v>
      </c>
      <c r="AA2572" s="54">
        <v>547.52</v>
      </c>
      <c r="AB2572" s="54">
        <v>0</v>
      </c>
      <c r="AC2572" s="52"/>
      <c r="AD2572" s="56" t="s">
        <v>400</v>
      </c>
      <c r="AE2572" s="53">
        <f t="shared" si="298"/>
        <v>2565</v>
      </c>
      <c r="AF2572" s="57" t="s">
        <v>2965</v>
      </c>
      <c r="AG2572" s="58" t="s">
        <v>173</v>
      </c>
      <c r="AH2572" s="52">
        <f t="shared" si="301"/>
        <v>44286</v>
      </c>
      <c r="AI2572" s="52">
        <f t="shared" si="300"/>
        <v>44286</v>
      </c>
      <c r="AJ2572" s="53" t="s">
        <v>402</v>
      </c>
      <c r="AK2572" s="77"/>
      <c r="AL2572" s="77"/>
      <c r="AM2572" s="77"/>
      <c r="AN2572" s="77"/>
      <c r="AO2572" s="77"/>
      <c r="AP2572" s="77"/>
      <c r="AQ2572" s="77"/>
      <c r="AR2572" s="77"/>
      <c r="AS2572" s="77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77"/>
      <c r="BE2572" s="77"/>
      <c r="BF2572" s="77"/>
      <c r="BG2572" s="77"/>
      <c r="BH2572" s="77"/>
      <c r="BI2572" s="77"/>
      <c r="BJ2572" s="77"/>
      <c r="BK2572" s="77"/>
      <c r="BL2572" s="77"/>
      <c r="BM2572" s="77"/>
      <c r="BN2572" s="77"/>
      <c r="BO2572" s="77"/>
      <c r="BP2572" s="77"/>
      <c r="BQ2572" s="77"/>
      <c r="BR2572" s="77"/>
      <c r="BS2572" s="77"/>
      <c r="BT2572" s="77"/>
      <c r="BU2572" s="77"/>
      <c r="BV2572" s="77"/>
      <c r="BW2572" s="77"/>
      <c r="BX2572" s="77"/>
      <c r="BY2572" s="77"/>
      <c r="BZ2572" s="77"/>
      <c r="CA2572" s="77"/>
      <c r="CB2572" s="77"/>
      <c r="CC2572" s="77"/>
      <c r="CD2572" s="77"/>
      <c r="CE2572" s="77"/>
      <c r="CF2572" s="77"/>
      <c r="CG2572" s="77"/>
      <c r="CH2572" s="77"/>
      <c r="CI2572" s="77"/>
      <c r="CJ2572" s="77"/>
      <c r="CK2572" s="77"/>
      <c r="CL2572" s="77"/>
      <c r="CM2572" s="77"/>
      <c r="CN2572" s="77"/>
      <c r="CO2572" s="77"/>
      <c r="CP2572" s="77"/>
      <c r="CQ2572" s="77"/>
      <c r="CR2572" s="77"/>
      <c r="CS2572" s="77"/>
      <c r="CT2572" s="77"/>
      <c r="CU2572" s="77"/>
      <c r="CV2572" s="77"/>
      <c r="CW2572" s="77"/>
      <c r="CX2572" s="77"/>
      <c r="CY2572" s="77"/>
      <c r="CZ2572" s="77"/>
      <c r="DA2572" s="77"/>
      <c r="DB2572" s="77"/>
      <c r="DC2572" s="77"/>
      <c r="DD2572" s="77"/>
      <c r="DE2572" s="77"/>
      <c r="DF2572" s="77"/>
      <c r="DG2572" s="77"/>
      <c r="DH2572" s="77"/>
      <c r="DI2572" s="77"/>
      <c r="DJ2572" s="77"/>
      <c r="DK2572" s="77"/>
      <c r="DL2572" s="77"/>
      <c r="DM2572" s="77"/>
      <c r="DN2572" s="77"/>
      <c r="DO2572" s="77"/>
      <c r="DP2572" s="77"/>
      <c r="DQ2572" s="77"/>
      <c r="DR2572" s="77"/>
      <c r="DS2572" s="77"/>
      <c r="DT2572" s="77"/>
      <c r="DU2572" s="77"/>
      <c r="DV2572" s="77"/>
      <c r="DW2572" s="77"/>
      <c r="DX2572" s="77"/>
      <c r="DY2572" s="77"/>
      <c r="DZ2572" s="77"/>
      <c r="EA2572" s="77"/>
      <c r="EB2572" s="77"/>
      <c r="EC2572" s="77"/>
      <c r="ED2572" s="77"/>
      <c r="EE2572" s="77"/>
      <c r="EF2572" s="77"/>
      <c r="EG2572" s="77"/>
      <c r="EH2572" s="77"/>
      <c r="EI2572" s="77"/>
      <c r="EJ2572" s="77"/>
      <c r="EK2572" s="77"/>
      <c r="EL2572" s="77"/>
      <c r="EM2572" s="77"/>
      <c r="EN2572" s="77"/>
      <c r="EO2572" s="77"/>
      <c r="EP2572" s="77"/>
      <c r="EQ2572" s="77"/>
      <c r="ER2572" s="77"/>
      <c r="ES2572" s="77"/>
      <c r="ET2572" s="77"/>
      <c r="EU2572" s="77"/>
      <c r="EV2572" s="77"/>
      <c r="EW2572" s="77"/>
      <c r="EX2572" s="77"/>
      <c r="EY2572" s="77"/>
      <c r="EZ2572" s="77"/>
      <c r="FA2572" s="77"/>
      <c r="FB2572" s="77"/>
      <c r="FC2572" s="77"/>
      <c r="FD2572" s="77"/>
      <c r="FE2572" s="77"/>
      <c r="FF2572" s="77"/>
      <c r="FG2572" s="77"/>
      <c r="FH2572" s="77"/>
      <c r="FI2572" s="77"/>
      <c r="FJ2572" s="77"/>
      <c r="FK2572" s="77"/>
      <c r="FL2572" s="77"/>
      <c r="FM2572" s="77"/>
      <c r="FN2572" s="77"/>
      <c r="FO2572" s="77"/>
      <c r="FP2572" s="77"/>
      <c r="FQ2572" s="77"/>
      <c r="FR2572" s="77"/>
      <c r="FS2572" s="77"/>
      <c r="FT2572" s="77"/>
      <c r="FU2572" s="77"/>
      <c r="FV2572" s="77"/>
      <c r="FW2572" s="77"/>
      <c r="FX2572" s="77"/>
      <c r="FY2572" s="77"/>
      <c r="FZ2572" s="77"/>
      <c r="GA2572" s="77"/>
      <c r="GB2572" s="77"/>
      <c r="GC2572" s="77"/>
      <c r="GD2572" s="77"/>
      <c r="GE2572" s="77"/>
      <c r="GF2572" s="77"/>
      <c r="GG2572" s="77"/>
      <c r="GH2572" s="77"/>
      <c r="GI2572" s="77"/>
      <c r="GJ2572" s="77"/>
      <c r="GK2572" s="77"/>
      <c r="GL2572" s="77"/>
      <c r="GM2572" s="77"/>
      <c r="GN2572" s="77"/>
      <c r="GO2572" s="77"/>
      <c r="GP2572" s="77"/>
      <c r="GQ2572" s="77"/>
      <c r="GR2572" s="77"/>
      <c r="GS2572" s="77"/>
      <c r="GT2572" s="77"/>
      <c r="GU2572" s="77"/>
      <c r="GV2572" s="77"/>
      <c r="GW2572" s="77"/>
      <c r="GX2572" s="77"/>
      <c r="GY2572" s="77"/>
      <c r="GZ2572" s="77"/>
      <c r="HA2572" s="77"/>
      <c r="HB2572" s="77"/>
      <c r="HC2572" s="77"/>
      <c r="HD2572" s="77"/>
      <c r="HE2572" s="77"/>
      <c r="HF2572" s="77"/>
      <c r="HG2572" s="77"/>
      <c r="HH2572" s="77"/>
      <c r="HI2572" s="77"/>
      <c r="HJ2572" s="77"/>
      <c r="HK2572" s="77"/>
      <c r="HL2572" s="77"/>
      <c r="HM2572" s="77"/>
      <c r="HN2572" s="77"/>
      <c r="HO2572" s="77"/>
      <c r="HP2572" s="77"/>
      <c r="HQ2572" s="77"/>
      <c r="HR2572" s="77"/>
      <c r="HS2572" s="77"/>
      <c r="HT2572" s="77"/>
      <c r="HU2572" s="77"/>
      <c r="HV2572" s="77"/>
      <c r="HW2572" s="77"/>
      <c r="HX2572" s="77"/>
      <c r="HY2572" s="77"/>
      <c r="HZ2572" s="77"/>
      <c r="IA2572" s="77"/>
      <c r="IB2572" s="77"/>
      <c r="IC2572" s="77"/>
      <c r="ID2572" s="77"/>
      <c r="IE2572" s="77"/>
      <c r="IF2572" s="77"/>
      <c r="IG2572" s="77"/>
      <c r="IH2572" s="77"/>
      <c r="II2572" s="77"/>
      <c r="IJ2572" s="77"/>
      <c r="IK2572" s="77"/>
      <c r="IL2572" s="77"/>
      <c r="IM2572" s="77"/>
      <c r="IN2572" s="77"/>
      <c r="IO2572" s="77"/>
      <c r="IP2572" s="77"/>
      <c r="IQ2572" s="77"/>
      <c r="IR2572" s="77"/>
      <c r="IS2572" s="77"/>
      <c r="IT2572" s="77"/>
      <c r="IU2572" s="77"/>
      <c r="IV2572" s="77"/>
      <c r="IW2572" s="77"/>
      <c r="IX2572" s="77"/>
      <c r="IY2572" s="77"/>
      <c r="IZ2572" s="77"/>
      <c r="JA2572" s="77"/>
      <c r="JB2572" s="77"/>
      <c r="JC2572" s="77"/>
      <c r="JD2572" s="77"/>
      <c r="JE2572" s="77"/>
      <c r="JF2572" s="77"/>
      <c r="JG2572" s="77"/>
      <c r="JH2572" s="77"/>
      <c r="JI2572" s="77"/>
      <c r="JJ2572" s="77"/>
      <c r="JK2572" s="77"/>
      <c r="JL2572" s="77"/>
      <c r="JM2572" s="77"/>
      <c r="JN2572" s="77"/>
      <c r="JO2572" s="77"/>
      <c r="JP2572" s="77"/>
      <c r="JQ2572" s="77"/>
      <c r="JR2572" s="77"/>
      <c r="JS2572" s="77"/>
      <c r="JT2572" s="77"/>
      <c r="JU2572" s="77"/>
      <c r="JV2572" s="77"/>
      <c r="JW2572" s="77"/>
      <c r="JX2572" s="77"/>
      <c r="JY2572" s="77"/>
      <c r="JZ2572" s="77"/>
      <c r="KA2572" s="77"/>
      <c r="KB2572" s="77"/>
      <c r="KC2572" s="77"/>
      <c r="KD2572" s="77"/>
      <c r="KE2572" s="77"/>
      <c r="KF2572" s="77"/>
      <c r="KG2572" s="77"/>
      <c r="KH2572" s="77"/>
      <c r="KI2572" s="77"/>
      <c r="KJ2572" s="77"/>
      <c r="KK2572" s="77"/>
      <c r="KL2572" s="77"/>
      <c r="KM2572" s="77"/>
      <c r="KN2572" s="77"/>
      <c r="KO2572" s="77"/>
      <c r="KP2572" s="77"/>
      <c r="KQ2572" s="77"/>
      <c r="KR2572" s="77"/>
      <c r="KS2572" s="77"/>
      <c r="KT2572" s="77"/>
      <c r="KU2572" s="77"/>
      <c r="KV2572" s="77"/>
      <c r="KW2572" s="77"/>
      <c r="KX2572" s="77"/>
      <c r="KY2572" s="77"/>
      <c r="KZ2572" s="77"/>
      <c r="LA2572" s="77"/>
      <c r="LB2572" s="77"/>
      <c r="LC2572" s="77"/>
      <c r="LD2572" s="77"/>
      <c r="LE2572" s="77"/>
      <c r="LF2572" s="77"/>
      <c r="LG2572" s="77"/>
      <c r="LH2572" s="77"/>
      <c r="LI2572" s="77"/>
      <c r="LJ2572" s="77"/>
      <c r="LK2572" s="77"/>
      <c r="LL2572" s="77"/>
      <c r="LM2572" s="77"/>
      <c r="LN2572" s="77"/>
      <c r="LO2572" s="77"/>
      <c r="LP2572" s="77"/>
      <c r="LQ2572" s="77"/>
      <c r="LR2572" s="77"/>
      <c r="LS2572" s="77"/>
      <c r="LT2572" s="77"/>
      <c r="LU2572" s="77"/>
      <c r="LV2572" s="77"/>
      <c r="LW2572" s="77"/>
      <c r="LX2572" s="77"/>
      <c r="LY2572" s="77"/>
      <c r="LZ2572" s="77"/>
      <c r="MA2572" s="77"/>
      <c r="MB2572" s="77"/>
      <c r="MC2572" s="77"/>
      <c r="MD2572" s="77"/>
      <c r="ME2572" s="77"/>
      <c r="MF2572" s="77"/>
      <c r="MG2572" s="77"/>
      <c r="MH2572" s="77"/>
      <c r="MI2572" s="77"/>
      <c r="MJ2572" s="77"/>
      <c r="MK2572" s="77"/>
      <c r="ML2572" s="77"/>
      <c r="MM2572" s="77"/>
      <c r="MN2572" s="77"/>
      <c r="MO2572" s="77"/>
      <c r="MP2572" s="77"/>
      <c r="MQ2572" s="77"/>
      <c r="MR2572" s="77"/>
      <c r="MS2572" s="77"/>
      <c r="MT2572" s="77"/>
      <c r="MU2572" s="77"/>
      <c r="MV2572" s="77"/>
      <c r="MW2572" s="77"/>
      <c r="MX2572" s="77"/>
      <c r="MY2572" s="77"/>
      <c r="MZ2572" s="77"/>
      <c r="NA2572" s="77"/>
      <c r="NB2572" s="77"/>
      <c r="NC2572" s="77"/>
      <c r="ND2572" s="77"/>
      <c r="NE2572" s="77"/>
      <c r="NF2572" s="77"/>
      <c r="NG2572" s="77"/>
      <c r="NH2572" s="77"/>
      <c r="NI2572" s="77"/>
      <c r="NJ2572" s="77"/>
      <c r="NK2572" s="77"/>
      <c r="NL2572" s="77"/>
      <c r="NM2572" s="77"/>
      <c r="NN2572" s="77"/>
      <c r="NO2572" s="77"/>
      <c r="NP2572" s="77"/>
      <c r="NQ2572" s="77"/>
      <c r="NR2572" s="77"/>
      <c r="NS2572" s="77"/>
      <c r="NT2572" s="77"/>
      <c r="NU2572" s="77"/>
      <c r="NV2572" s="77"/>
      <c r="NW2572" s="77"/>
      <c r="NX2572" s="77"/>
      <c r="NY2572" s="77"/>
      <c r="NZ2572" s="77"/>
      <c r="OA2572" s="77"/>
      <c r="OB2572" s="77"/>
      <c r="OC2572" s="77"/>
      <c r="OD2572" s="77"/>
      <c r="OE2572" s="77"/>
      <c r="OF2572" s="77"/>
      <c r="OG2572" s="77"/>
      <c r="OH2572" s="77"/>
      <c r="OI2572" s="77"/>
      <c r="OJ2572" s="77"/>
      <c r="OK2572" s="77"/>
      <c r="OL2572" s="77"/>
      <c r="OM2572" s="77"/>
      <c r="ON2572" s="77"/>
      <c r="OO2572" s="77"/>
      <c r="OP2572" s="77"/>
      <c r="OQ2572" s="77"/>
      <c r="OR2572" s="77"/>
      <c r="OS2572" s="77"/>
      <c r="OT2572" s="77"/>
      <c r="OU2572" s="77"/>
      <c r="OV2572" s="77"/>
      <c r="OW2572" s="77"/>
      <c r="OX2572" s="77"/>
      <c r="OY2572" s="77"/>
      <c r="OZ2572" s="77"/>
      <c r="PA2572" s="77"/>
      <c r="PB2572" s="77"/>
      <c r="PC2572" s="77"/>
      <c r="PD2572" s="77"/>
      <c r="PE2572" s="77"/>
      <c r="PF2572" s="77"/>
      <c r="PG2572" s="77"/>
      <c r="PH2572" s="77"/>
      <c r="PI2572" s="77"/>
      <c r="PJ2572" s="77"/>
      <c r="PK2572" s="77"/>
      <c r="PL2572" s="77"/>
      <c r="PM2572" s="77"/>
      <c r="PN2572" s="77"/>
      <c r="PO2572" s="77"/>
      <c r="PP2572" s="77"/>
      <c r="PQ2572" s="77"/>
      <c r="PR2572" s="77"/>
      <c r="PS2572" s="77"/>
      <c r="PT2572" s="77"/>
      <c r="PU2572" s="77"/>
      <c r="PV2572" s="77"/>
      <c r="PW2572" s="77"/>
      <c r="PX2572" s="77"/>
      <c r="PY2572" s="77"/>
      <c r="PZ2572" s="77"/>
      <c r="QA2572" s="77"/>
      <c r="QB2572" s="77"/>
      <c r="QC2572" s="77"/>
      <c r="QD2572" s="77"/>
      <c r="QE2572" s="77"/>
      <c r="QF2572" s="77"/>
      <c r="QG2572" s="77"/>
      <c r="QH2572" s="77"/>
      <c r="QI2572" s="77"/>
      <c r="QJ2572" s="77"/>
      <c r="QK2572" s="77"/>
      <c r="QL2572" s="77"/>
      <c r="QM2572" s="77"/>
      <c r="QN2572" s="77"/>
      <c r="QO2572" s="77"/>
      <c r="QP2572" s="77"/>
      <c r="QQ2572" s="77"/>
      <c r="QR2572" s="77"/>
      <c r="QS2572" s="77"/>
      <c r="QT2572" s="77"/>
      <c r="QU2572" s="77"/>
      <c r="QV2572" s="77"/>
      <c r="QW2572" s="77"/>
      <c r="QX2572" s="77"/>
      <c r="QY2572" s="77"/>
      <c r="QZ2572" s="77"/>
      <c r="RA2572" s="77"/>
      <c r="RB2572" s="77"/>
      <c r="RC2572" s="77"/>
      <c r="RD2572" s="77"/>
      <c r="RE2572" s="77"/>
      <c r="RF2572" s="77"/>
      <c r="RG2572" s="77"/>
      <c r="RH2572" s="77"/>
      <c r="RI2572" s="77"/>
      <c r="RJ2572" s="77"/>
      <c r="RK2572" s="77"/>
      <c r="RL2572" s="77"/>
      <c r="RM2572" s="77"/>
      <c r="RN2572" s="77"/>
      <c r="RO2572" s="77"/>
      <c r="RP2572" s="77"/>
      <c r="RQ2572" s="77"/>
      <c r="RR2572" s="77"/>
      <c r="RS2572" s="77"/>
      <c r="RT2572" s="77"/>
      <c r="RU2572" s="77"/>
      <c r="RV2572" s="77"/>
      <c r="RW2572" s="77"/>
      <c r="RX2572" s="77"/>
      <c r="RY2572" s="77"/>
      <c r="RZ2572" s="77"/>
      <c r="SA2572" s="77"/>
      <c r="SB2572" s="77"/>
      <c r="SC2572" s="77"/>
      <c r="SD2572" s="77"/>
      <c r="SE2572" s="77"/>
      <c r="SF2572" s="77"/>
      <c r="SG2572" s="77"/>
      <c r="SH2572" s="77"/>
      <c r="SI2572" s="77"/>
      <c r="SJ2572" s="77"/>
      <c r="SK2572" s="77"/>
      <c r="SL2572" s="77"/>
      <c r="SM2572" s="77"/>
      <c r="SN2572" s="77"/>
      <c r="SO2572" s="77"/>
      <c r="SP2572" s="77"/>
      <c r="SQ2572" s="77"/>
      <c r="SR2572" s="77"/>
      <c r="SS2572" s="77"/>
      <c r="ST2572" s="77"/>
      <c r="SU2572" s="77"/>
      <c r="SV2572" s="77"/>
      <c r="SW2572" s="77"/>
      <c r="SX2572" s="77"/>
      <c r="SY2572" s="77"/>
      <c r="SZ2572" s="77"/>
      <c r="TA2572" s="77"/>
      <c r="TB2572" s="77"/>
      <c r="TC2572" s="77"/>
      <c r="TD2572" s="77"/>
      <c r="TE2572" s="77"/>
      <c r="TF2572" s="77"/>
      <c r="TG2572" s="77"/>
      <c r="TH2572" s="77"/>
      <c r="TI2572" s="77"/>
      <c r="TJ2572" s="77"/>
      <c r="TK2572" s="77"/>
      <c r="TL2572" s="77"/>
      <c r="TM2572" s="77"/>
      <c r="TN2572" s="77"/>
      <c r="TO2572" s="77"/>
      <c r="TP2572" s="77"/>
      <c r="TQ2572" s="77"/>
      <c r="TR2572" s="77"/>
      <c r="TS2572" s="77"/>
      <c r="TT2572" s="77"/>
      <c r="TU2572" s="77"/>
      <c r="TV2572" s="77"/>
      <c r="TW2572" s="77"/>
      <c r="TX2572" s="77"/>
      <c r="TY2572" s="77"/>
      <c r="TZ2572" s="77"/>
      <c r="UA2572" s="77"/>
      <c r="UB2572" s="77"/>
      <c r="UC2572" s="77"/>
      <c r="UD2572" s="77"/>
      <c r="UE2572" s="77"/>
      <c r="UF2572" s="77"/>
      <c r="UG2572" s="77"/>
      <c r="UH2572" s="77"/>
      <c r="UI2572" s="77"/>
      <c r="UJ2572" s="77"/>
      <c r="UK2572" s="77"/>
      <c r="UL2572" s="77"/>
      <c r="UM2572" s="77"/>
      <c r="UN2572" s="77"/>
      <c r="UO2572" s="77"/>
      <c r="UP2572" s="77"/>
      <c r="UQ2572" s="77"/>
      <c r="UR2572" s="77"/>
      <c r="US2572" s="77"/>
      <c r="UT2572" s="77"/>
      <c r="UU2572" s="77"/>
      <c r="UV2572" s="77"/>
      <c r="UW2572" s="77"/>
      <c r="UX2572" s="77"/>
      <c r="UY2572" s="77"/>
      <c r="UZ2572" s="77"/>
      <c r="VA2572" s="77"/>
      <c r="VB2572" s="77"/>
      <c r="VC2572" s="77"/>
      <c r="VD2572" s="77"/>
      <c r="VE2572" s="77"/>
      <c r="VF2572" s="77"/>
      <c r="VG2572" s="77"/>
      <c r="VH2572" s="77"/>
      <c r="VI2572" s="77"/>
      <c r="VJ2572" s="77"/>
      <c r="VK2572" s="77"/>
      <c r="VL2572" s="77"/>
      <c r="VM2572" s="77"/>
      <c r="VN2572" s="77"/>
      <c r="VO2572" s="77"/>
      <c r="VP2572" s="77"/>
      <c r="VQ2572" s="77"/>
      <c r="VR2572" s="77"/>
      <c r="VS2572" s="77"/>
      <c r="VT2572" s="77"/>
      <c r="VU2572" s="77"/>
      <c r="VV2572" s="77"/>
      <c r="VW2572" s="77"/>
      <c r="VX2572" s="77"/>
      <c r="VY2572" s="77"/>
      <c r="VZ2572" s="77"/>
      <c r="WA2572" s="77"/>
      <c r="WB2572" s="77"/>
      <c r="WC2572" s="77"/>
      <c r="WD2572" s="77"/>
      <c r="WE2572" s="77"/>
      <c r="WF2572" s="77"/>
      <c r="WG2572" s="77"/>
      <c r="WH2572" s="77"/>
      <c r="WI2572" s="77"/>
      <c r="WJ2572" s="77"/>
      <c r="WK2572" s="77"/>
      <c r="WL2572" s="77"/>
      <c r="WM2572" s="77"/>
      <c r="WN2572" s="77"/>
      <c r="WO2572" s="77"/>
      <c r="WP2572" s="77"/>
      <c r="WQ2572" s="77"/>
      <c r="WR2572" s="77"/>
      <c r="WS2572" s="77"/>
      <c r="WT2572" s="77"/>
      <c r="WU2572" s="77"/>
      <c r="WV2572" s="77"/>
      <c r="WW2572" s="77"/>
      <c r="WX2572" s="77"/>
      <c r="WY2572" s="77"/>
      <c r="WZ2572" s="77"/>
      <c r="XA2572" s="77"/>
      <c r="XB2572" s="77"/>
      <c r="XC2572" s="77"/>
      <c r="XD2572" s="77"/>
      <c r="XE2572" s="77"/>
      <c r="XF2572" s="77"/>
      <c r="XG2572" s="77"/>
      <c r="XH2572" s="77"/>
      <c r="XI2572" s="77"/>
      <c r="XJ2572" s="77"/>
      <c r="XK2572" s="77"/>
      <c r="XL2572" s="77"/>
      <c r="XM2572" s="77"/>
      <c r="XN2572" s="77"/>
      <c r="XO2572" s="77"/>
      <c r="XP2572" s="77"/>
      <c r="XQ2572" s="77"/>
      <c r="XR2572" s="77"/>
      <c r="XS2572" s="77"/>
      <c r="XT2572" s="77"/>
      <c r="XU2572" s="77"/>
      <c r="XV2572" s="77"/>
      <c r="XW2572" s="77"/>
      <c r="XX2572" s="77"/>
      <c r="XY2572" s="77"/>
      <c r="XZ2572" s="77"/>
      <c r="YA2572" s="77"/>
      <c r="YB2572" s="77"/>
      <c r="YC2572" s="77"/>
      <c r="YD2572" s="77"/>
      <c r="YE2572" s="77"/>
      <c r="YF2572" s="77"/>
      <c r="YG2572" s="77"/>
      <c r="YH2572" s="77"/>
      <c r="YI2572" s="77"/>
      <c r="YJ2572" s="77"/>
      <c r="YK2572" s="77"/>
      <c r="YL2572" s="77"/>
      <c r="YM2572" s="77"/>
      <c r="YN2572" s="77"/>
      <c r="YO2572" s="77"/>
      <c r="YP2572" s="77"/>
      <c r="YQ2572" s="77"/>
      <c r="YR2572" s="77"/>
      <c r="YS2572" s="77"/>
      <c r="YT2572" s="77"/>
      <c r="YU2572" s="77"/>
      <c r="YV2572" s="77"/>
      <c r="YW2572" s="77"/>
      <c r="YX2572" s="77"/>
      <c r="YY2572" s="77"/>
      <c r="YZ2572" s="77"/>
      <c r="ZA2572" s="77"/>
      <c r="ZB2572" s="77"/>
      <c r="ZC2572" s="77"/>
      <c r="ZD2572" s="77"/>
      <c r="ZE2572" s="77"/>
      <c r="ZF2572" s="77"/>
      <c r="ZG2572" s="77"/>
      <c r="ZH2572" s="77"/>
      <c r="ZI2572" s="77"/>
      <c r="ZJ2572" s="77"/>
      <c r="ZK2572" s="77"/>
      <c r="ZL2572" s="77"/>
      <c r="ZM2572" s="77"/>
      <c r="ZN2572" s="77"/>
      <c r="ZO2572" s="77"/>
      <c r="ZP2572" s="77"/>
      <c r="ZQ2572" s="77"/>
      <c r="ZR2572" s="77"/>
      <c r="ZS2572" s="77"/>
      <c r="ZT2572" s="77"/>
      <c r="ZU2572" s="77"/>
      <c r="ZV2572" s="77"/>
      <c r="ZW2572" s="77"/>
      <c r="ZX2572" s="77"/>
      <c r="ZY2572" s="77"/>
      <c r="ZZ2572" s="77"/>
      <c r="AAA2572" s="77"/>
      <c r="AAB2572" s="77"/>
      <c r="AAC2572" s="77"/>
      <c r="AAD2572" s="77"/>
      <c r="AAE2572" s="77"/>
      <c r="AAF2572" s="77"/>
      <c r="AAG2572" s="77"/>
      <c r="AAH2572" s="77"/>
      <c r="AAI2572" s="77"/>
      <c r="AAJ2572" s="77"/>
      <c r="AAK2572" s="77"/>
      <c r="AAL2572" s="77"/>
      <c r="AAM2572" s="77"/>
      <c r="AAN2572" s="77"/>
      <c r="AAO2572" s="77"/>
      <c r="AAP2572" s="77"/>
      <c r="AAQ2572" s="77"/>
      <c r="AAR2572" s="77"/>
      <c r="AAS2572" s="77"/>
      <c r="AAT2572" s="77"/>
      <c r="AAU2572" s="77"/>
      <c r="AAV2572" s="77"/>
      <c r="AAW2572" s="77"/>
      <c r="AAX2572" s="77"/>
      <c r="AAY2572" s="77"/>
      <c r="AAZ2572" s="77"/>
      <c r="ABA2572" s="77"/>
      <c r="ABB2572" s="77"/>
      <c r="ABC2572" s="77"/>
      <c r="ABD2572" s="77"/>
      <c r="ABE2572" s="77"/>
      <c r="ABF2572" s="77"/>
      <c r="ABG2572" s="77"/>
      <c r="ABH2572" s="77"/>
      <c r="ABI2572" s="77"/>
      <c r="ABJ2572" s="77"/>
      <c r="ABK2572" s="77"/>
      <c r="ABL2572" s="77"/>
      <c r="ABM2572" s="77"/>
      <c r="ABN2572" s="77"/>
      <c r="ABO2572" s="77"/>
      <c r="ABP2572" s="77"/>
      <c r="ABQ2572" s="77"/>
      <c r="ABR2572" s="77"/>
      <c r="ABS2572" s="77"/>
      <c r="ABT2572" s="77"/>
      <c r="ABU2572" s="77"/>
      <c r="ABV2572" s="77"/>
      <c r="ABW2572" s="77"/>
      <c r="ABX2572" s="77"/>
      <c r="ABY2572" s="77"/>
      <c r="ABZ2572" s="77"/>
      <c r="ACA2572" s="77"/>
      <c r="ACB2572" s="77"/>
      <c r="ACC2572" s="77"/>
      <c r="ACD2572" s="77"/>
      <c r="ACE2572" s="77"/>
      <c r="ACF2572" s="77"/>
      <c r="ACG2572" s="77"/>
      <c r="ACH2572" s="77"/>
      <c r="ACI2572" s="77"/>
      <c r="ACJ2572" s="77"/>
      <c r="ACK2572" s="77"/>
      <c r="ACL2572" s="77"/>
      <c r="ACM2572" s="77"/>
      <c r="ACN2572" s="77"/>
      <c r="ACO2572" s="77"/>
      <c r="ACP2572" s="77"/>
      <c r="ACQ2572" s="77"/>
      <c r="ACR2572" s="77"/>
      <c r="ACS2572" s="77"/>
      <c r="ACT2572" s="77"/>
      <c r="ACU2572" s="77"/>
      <c r="ACV2572" s="77"/>
      <c r="ACW2572" s="77"/>
      <c r="ACX2572" s="77"/>
      <c r="ACY2572" s="77"/>
      <c r="ACZ2572" s="77"/>
      <c r="ADA2572" s="77"/>
      <c r="ADB2572" s="77"/>
      <c r="ADC2572" s="77"/>
      <c r="ADD2572" s="77"/>
      <c r="ADE2572" s="77"/>
      <c r="ADF2572" s="77"/>
      <c r="ADG2572" s="77"/>
      <c r="ADH2572" s="77"/>
      <c r="ADI2572" s="77"/>
      <c r="ADJ2572" s="77"/>
      <c r="ADK2572" s="77"/>
      <c r="ADL2572" s="77"/>
      <c r="ADM2572" s="77"/>
      <c r="ADN2572" s="77"/>
      <c r="ADO2572" s="77"/>
      <c r="ADP2572" s="77"/>
      <c r="ADQ2572" s="77"/>
      <c r="ADR2572" s="77"/>
      <c r="ADS2572" s="77"/>
      <c r="ADT2572" s="77"/>
      <c r="ADU2572" s="77"/>
      <c r="ADV2572" s="77"/>
      <c r="ADW2572" s="77"/>
      <c r="ADX2572" s="77"/>
      <c r="ADY2572" s="77"/>
      <c r="ADZ2572" s="77"/>
      <c r="AEA2572" s="77"/>
      <c r="AEB2572" s="77"/>
      <c r="AEC2572" s="77"/>
      <c r="AED2572" s="77"/>
      <c r="AEE2572" s="77"/>
      <c r="AEF2572" s="77"/>
      <c r="AEG2572" s="77"/>
      <c r="AEH2572" s="77"/>
      <c r="AEI2572" s="77"/>
      <c r="AEJ2572" s="77"/>
      <c r="AEK2572" s="77"/>
      <c r="AEL2572" s="77"/>
      <c r="AEM2572" s="77"/>
      <c r="AEN2572" s="77"/>
      <c r="AEO2572" s="77"/>
      <c r="AEP2572" s="77"/>
      <c r="AEQ2572" s="77"/>
      <c r="AER2572" s="77"/>
      <c r="AES2572" s="77"/>
      <c r="AET2572" s="77"/>
      <c r="AEU2572" s="77"/>
      <c r="AEV2572" s="77"/>
      <c r="AEW2572" s="77"/>
      <c r="AEX2572" s="77"/>
      <c r="AEY2572" s="77"/>
      <c r="AEZ2572" s="77"/>
      <c r="AFA2572" s="77"/>
      <c r="AFB2572" s="77"/>
      <c r="AFC2572" s="77"/>
      <c r="AFD2572" s="77"/>
      <c r="AFE2572" s="77"/>
      <c r="AFF2572" s="77"/>
      <c r="AFG2572" s="77"/>
      <c r="AFH2572" s="77"/>
      <c r="AFI2572" s="77"/>
      <c r="AFJ2572" s="77"/>
      <c r="AFK2572" s="77"/>
      <c r="AFL2572" s="77"/>
      <c r="AFM2572" s="77"/>
      <c r="AFN2572" s="77"/>
      <c r="AFO2572" s="77"/>
      <c r="AFP2572" s="77"/>
      <c r="AFQ2572" s="77"/>
      <c r="AFR2572" s="77"/>
      <c r="AFS2572" s="77"/>
      <c r="AFT2572" s="77"/>
      <c r="AFU2572" s="77"/>
      <c r="AFV2572" s="77"/>
      <c r="AFW2572" s="77"/>
      <c r="AFX2572" s="77"/>
      <c r="AFY2572" s="77"/>
      <c r="AFZ2572" s="77"/>
      <c r="AGA2572" s="77"/>
      <c r="AGB2572" s="77"/>
      <c r="AGC2572" s="77"/>
      <c r="AGD2572" s="77"/>
      <c r="AGE2572" s="77"/>
      <c r="AGF2572" s="77"/>
      <c r="AGG2572" s="77"/>
      <c r="AGH2572" s="77"/>
      <c r="AGI2572" s="77"/>
      <c r="AGJ2572" s="77"/>
      <c r="AGK2572" s="77"/>
      <c r="AGL2572" s="77"/>
      <c r="AGM2572" s="77"/>
      <c r="AGN2572" s="77"/>
      <c r="AGO2572" s="77"/>
      <c r="AGP2572" s="77"/>
      <c r="AGQ2572" s="77"/>
      <c r="AGR2572" s="77"/>
      <c r="AGS2572" s="77"/>
      <c r="AGT2572" s="77"/>
      <c r="AGU2572" s="77"/>
      <c r="AGV2572" s="77"/>
      <c r="AGW2572" s="77"/>
      <c r="AGX2572" s="77"/>
      <c r="AGY2572" s="77"/>
      <c r="AGZ2572" s="77"/>
      <c r="AHA2572" s="77"/>
      <c r="AHB2572" s="77"/>
      <c r="AHC2572" s="77"/>
      <c r="AHD2572" s="77"/>
      <c r="AHE2572" s="77"/>
      <c r="AHF2572" s="77"/>
      <c r="AHG2572" s="77"/>
      <c r="AHH2572" s="77"/>
      <c r="AHI2572" s="77"/>
      <c r="AHJ2572" s="77"/>
      <c r="AHK2572" s="77"/>
      <c r="AHL2572" s="77"/>
      <c r="AHM2572" s="77"/>
      <c r="AHN2572" s="77"/>
      <c r="AHO2572" s="77"/>
      <c r="AHP2572" s="77"/>
      <c r="AHQ2572" s="77"/>
      <c r="AHR2572" s="77"/>
      <c r="AHS2572" s="77"/>
      <c r="AHT2572" s="77"/>
      <c r="AHU2572" s="77"/>
      <c r="AHV2572" s="77"/>
      <c r="AHW2572" s="77"/>
      <c r="AHX2572" s="77"/>
      <c r="AHY2572" s="77"/>
      <c r="AHZ2572" s="77"/>
      <c r="AIA2572" s="77"/>
      <c r="AIB2572" s="77"/>
      <c r="AIC2572" s="77"/>
      <c r="AID2572" s="77"/>
      <c r="AIE2572" s="77"/>
      <c r="AIF2572" s="77"/>
      <c r="AIG2572" s="77"/>
      <c r="AIH2572" s="77"/>
      <c r="AII2572" s="77"/>
      <c r="AIJ2572" s="77"/>
      <c r="AIK2572" s="77"/>
      <c r="AIL2572" s="77"/>
      <c r="AIM2572" s="77"/>
      <c r="AIN2572" s="77"/>
      <c r="AIO2572" s="77"/>
      <c r="AIP2572" s="77"/>
      <c r="AIQ2572" s="77"/>
      <c r="AIR2572" s="77"/>
      <c r="AIS2572" s="77"/>
      <c r="AIT2572" s="77"/>
      <c r="AIU2572" s="77"/>
      <c r="AIV2572" s="77"/>
      <c r="AIW2572" s="77"/>
      <c r="AIX2572" s="77"/>
      <c r="AIY2572" s="77"/>
      <c r="AIZ2572" s="77"/>
      <c r="AJA2572" s="77"/>
      <c r="AJB2572" s="77"/>
      <c r="AJC2572" s="77"/>
      <c r="AJD2572" s="77"/>
      <c r="AJE2572" s="77"/>
      <c r="AJF2572" s="77"/>
      <c r="AJG2572" s="77"/>
      <c r="AJH2572" s="77"/>
      <c r="AJI2572" s="77"/>
      <c r="AJJ2572" s="77"/>
      <c r="AJK2572" s="77"/>
      <c r="AJL2572" s="77"/>
      <c r="AJM2572" s="77"/>
      <c r="AJN2572" s="77"/>
      <c r="AJO2572" s="77"/>
      <c r="AJP2572" s="77"/>
      <c r="AJQ2572" s="77"/>
      <c r="AJR2572" s="77"/>
      <c r="AJS2572" s="77"/>
      <c r="AJT2572" s="77"/>
      <c r="AJU2572" s="77"/>
      <c r="AJV2572" s="77"/>
      <c r="AJW2572" s="77"/>
      <c r="AJX2572" s="77"/>
      <c r="AJY2572" s="77"/>
      <c r="AJZ2572" s="77"/>
      <c r="AKA2572" s="77"/>
      <c r="AKB2572" s="77"/>
      <c r="AKC2572" s="77"/>
      <c r="AKD2572" s="77"/>
      <c r="AKE2572" s="77"/>
      <c r="AKF2572" s="77"/>
      <c r="AKG2572" s="77"/>
      <c r="AKH2572" s="77"/>
      <c r="AKI2572" s="77"/>
      <c r="AKJ2572" s="77"/>
      <c r="AKK2572" s="77"/>
      <c r="AKL2572" s="77"/>
      <c r="AKM2572" s="77"/>
      <c r="AKN2572" s="77"/>
      <c r="AKO2572" s="77"/>
      <c r="AKP2572" s="77"/>
      <c r="AKQ2572" s="77"/>
      <c r="AKR2572" s="77"/>
      <c r="AKS2572" s="77"/>
      <c r="AKT2572" s="77"/>
      <c r="AKU2572" s="77"/>
      <c r="AKV2572" s="77"/>
      <c r="AKW2572" s="77"/>
      <c r="AKX2572" s="77"/>
      <c r="AKY2572" s="77"/>
      <c r="AKZ2572" s="77"/>
      <c r="ALA2572" s="77"/>
      <c r="ALB2572" s="77"/>
      <c r="ALC2572" s="77"/>
      <c r="ALD2572" s="77"/>
      <c r="ALE2572" s="77"/>
      <c r="ALF2572" s="77"/>
      <c r="ALG2572" s="77"/>
      <c r="ALH2572" s="77"/>
      <c r="ALI2572" s="77"/>
      <c r="ALJ2572" s="77"/>
      <c r="ALK2572" s="77"/>
      <c r="ALL2572" s="77"/>
      <c r="ALM2572" s="77"/>
      <c r="ALN2572" s="77"/>
      <c r="ALO2572" s="77"/>
      <c r="ALP2572" s="77"/>
      <c r="ALQ2572" s="77"/>
      <c r="ALR2572" s="77"/>
      <c r="ALS2572" s="77"/>
      <c r="ALT2572" s="77"/>
      <c r="ALU2572" s="77"/>
      <c r="ALV2572" s="77"/>
      <c r="ALW2572" s="77"/>
      <c r="ALX2572" s="77"/>
      <c r="ALY2572" s="77"/>
      <c r="ALZ2572" s="77"/>
      <c r="AMA2572" s="77"/>
      <c r="AMB2572" s="77"/>
      <c r="AMC2572" s="77"/>
      <c r="AMD2572" s="77"/>
      <c r="AME2572" s="77"/>
      <c r="AMF2572" s="77"/>
      <c r="AMG2572" s="77"/>
      <c r="AMH2572" s="77"/>
      <c r="AMI2572" s="77"/>
      <c r="AMJ2572" s="77"/>
      <c r="AMK2572" s="77"/>
      <c r="AML2572" s="77"/>
      <c r="AMM2572" s="77"/>
      <c r="AMN2572" s="77"/>
      <c r="AMO2572" s="77"/>
      <c r="AMP2572" s="77"/>
      <c r="AMQ2572" s="77"/>
      <c r="AMR2572" s="77"/>
      <c r="AMS2572" s="77"/>
      <c r="AMT2572" s="77"/>
      <c r="AMU2572" s="77"/>
      <c r="AMV2572" s="77"/>
      <c r="AMW2572" s="77"/>
      <c r="AMX2572" s="77"/>
      <c r="AMY2572" s="77"/>
      <c r="AMZ2572" s="77"/>
      <c r="ANA2572" s="77"/>
      <c r="ANB2572" s="77"/>
      <c r="ANC2572" s="77"/>
      <c r="AND2572" s="77"/>
      <c r="ANE2572" s="77"/>
      <c r="ANF2572" s="77"/>
      <c r="ANG2572" s="77"/>
      <c r="ANH2572" s="77"/>
      <c r="ANI2572" s="77"/>
      <c r="ANJ2572" s="77"/>
      <c r="ANK2572" s="77"/>
      <c r="ANL2572" s="77"/>
      <c r="ANM2572" s="77"/>
      <c r="ANN2572" s="77"/>
      <c r="ANO2572" s="77"/>
      <c r="ANP2572" s="77"/>
      <c r="ANQ2572" s="77"/>
      <c r="ANR2572" s="77"/>
      <c r="ANS2572" s="77"/>
      <c r="ANT2572" s="77"/>
      <c r="ANU2572" s="77"/>
      <c r="ANV2572" s="77"/>
      <c r="ANW2572" s="77"/>
      <c r="ANX2572" s="77"/>
      <c r="ANY2572" s="77"/>
      <c r="ANZ2572" s="77"/>
      <c r="AOA2572" s="77"/>
      <c r="AOB2572" s="77"/>
      <c r="AOC2572" s="77"/>
      <c r="AOD2572" s="77"/>
      <c r="AOE2572" s="77"/>
      <c r="AOF2572" s="77"/>
      <c r="AOG2572" s="77"/>
      <c r="AOH2572" s="77"/>
      <c r="AOI2572" s="77"/>
      <c r="AOJ2572" s="77"/>
      <c r="AOK2572" s="77"/>
      <c r="AOL2572" s="77"/>
      <c r="AOM2572" s="77"/>
      <c r="AON2572" s="77"/>
      <c r="AOO2572" s="77"/>
      <c r="AOP2572" s="77"/>
      <c r="AOQ2572" s="77"/>
      <c r="AOR2572" s="77"/>
      <c r="AOS2572" s="77"/>
      <c r="AOT2572" s="77"/>
      <c r="AOU2572" s="77"/>
      <c r="AOV2572" s="77"/>
      <c r="AOW2572" s="77"/>
      <c r="AOX2572" s="77"/>
      <c r="AOY2572" s="77"/>
      <c r="AOZ2572" s="77"/>
      <c r="APA2572" s="77"/>
      <c r="APB2572" s="77"/>
      <c r="APC2572" s="77"/>
      <c r="APD2572" s="77"/>
      <c r="APE2572" s="77"/>
      <c r="APF2572" s="77"/>
      <c r="APG2572" s="77"/>
      <c r="APH2572" s="77"/>
      <c r="API2572" s="77"/>
      <c r="APJ2572" s="77"/>
      <c r="APK2572" s="77"/>
      <c r="APL2572" s="77"/>
      <c r="APM2572" s="77"/>
      <c r="APN2572" s="77"/>
      <c r="APO2572" s="77"/>
      <c r="APP2572" s="77"/>
      <c r="APQ2572" s="77"/>
      <c r="APR2572" s="77"/>
      <c r="APS2572" s="77"/>
      <c r="APT2572" s="77"/>
      <c r="APU2572" s="77"/>
      <c r="APV2572" s="77"/>
      <c r="APW2572" s="77"/>
      <c r="APX2572" s="77"/>
      <c r="APY2572" s="77"/>
      <c r="APZ2572" s="77"/>
      <c r="AQA2572" s="77"/>
      <c r="AQB2572" s="77"/>
      <c r="AQC2572" s="77"/>
      <c r="AQD2572" s="77"/>
      <c r="AQE2572" s="77"/>
      <c r="AQF2572" s="77"/>
      <c r="AQG2572" s="77"/>
      <c r="AQH2572" s="77"/>
      <c r="AQI2572" s="77"/>
      <c r="AQJ2572" s="77"/>
      <c r="AQK2572" s="77"/>
      <c r="AQL2572" s="77"/>
      <c r="AQM2572" s="77"/>
      <c r="AQN2572" s="77"/>
      <c r="AQO2572" s="77"/>
      <c r="AQP2572" s="77"/>
      <c r="AQQ2572" s="77"/>
      <c r="AQR2572" s="77"/>
      <c r="AQS2572" s="77"/>
      <c r="AQT2572" s="77"/>
      <c r="AQU2572" s="77"/>
      <c r="AQV2572" s="77"/>
      <c r="AQW2572" s="77"/>
      <c r="AQX2572" s="77"/>
      <c r="AQY2572" s="77"/>
      <c r="AQZ2572" s="77"/>
      <c r="ARA2572" s="77"/>
      <c r="ARB2572" s="77"/>
      <c r="ARC2572" s="77"/>
      <c r="ARD2572" s="77"/>
      <c r="ARE2572" s="77"/>
      <c r="ARF2572" s="77"/>
      <c r="ARG2572" s="77"/>
      <c r="ARH2572" s="77"/>
      <c r="ARI2572" s="77"/>
      <c r="ARJ2572" s="77"/>
      <c r="ARK2572" s="77"/>
      <c r="ARL2572" s="77"/>
      <c r="ARM2572" s="77"/>
      <c r="ARN2572" s="77"/>
      <c r="ARO2572" s="77"/>
      <c r="ARP2572" s="77"/>
      <c r="ARQ2572" s="77"/>
      <c r="ARR2572" s="77"/>
      <c r="ARS2572" s="77"/>
      <c r="ART2572" s="77"/>
      <c r="ARU2572" s="77"/>
      <c r="ARV2572" s="77"/>
      <c r="ARW2572" s="77"/>
      <c r="ARX2572" s="77"/>
      <c r="ARY2572" s="77"/>
      <c r="ARZ2572" s="77"/>
      <c r="ASA2572" s="77"/>
      <c r="ASB2572" s="77"/>
      <c r="ASC2572" s="77"/>
      <c r="ASD2572" s="77"/>
      <c r="ASE2572" s="77"/>
      <c r="ASF2572" s="77"/>
      <c r="ASG2572" s="77"/>
      <c r="ASH2572" s="77"/>
      <c r="ASI2572" s="77"/>
      <c r="ASJ2572" s="77"/>
      <c r="ASK2572" s="77"/>
      <c r="ASL2572" s="77"/>
      <c r="ASM2572" s="77"/>
      <c r="ASN2572" s="77"/>
      <c r="ASO2572" s="77"/>
      <c r="ASP2572" s="77"/>
      <c r="ASQ2572" s="77"/>
      <c r="ASR2572" s="77"/>
      <c r="ASS2572" s="77"/>
      <c r="AST2572" s="77"/>
      <c r="ASU2572" s="77"/>
      <c r="ASV2572" s="77"/>
      <c r="ASW2572" s="77"/>
      <c r="ASX2572" s="77"/>
      <c r="ASY2572" s="77"/>
      <c r="ASZ2572" s="77"/>
      <c r="ATA2572" s="77"/>
      <c r="ATB2572" s="77"/>
      <c r="ATC2572" s="77"/>
      <c r="ATD2572" s="77"/>
      <c r="ATE2572" s="77"/>
      <c r="ATF2572" s="77"/>
      <c r="ATG2572" s="77"/>
      <c r="ATH2572" s="77"/>
      <c r="ATI2572" s="77"/>
      <c r="ATJ2572" s="77"/>
      <c r="ATK2572" s="77"/>
      <c r="ATL2572" s="77"/>
      <c r="ATM2572" s="77"/>
      <c r="ATN2572" s="77"/>
      <c r="ATO2572" s="77"/>
      <c r="ATP2572" s="77"/>
      <c r="ATQ2572" s="77"/>
      <c r="ATR2572" s="77"/>
      <c r="ATS2572" s="77"/>
      <c r="ATT2572" s="77"/>
      <c r="ATU2572" s="77"/>
      <c r="ATV2572" s="77"/>
      <c r="ATW2572" s="77"/>
      <c r="ATX2572" s="77"/>
      <c r="ATY2572" s="77"/>
      <c r="ATZ2572" s="77"/>
      <c r="AUA2572" s="77"/>
      <c r="AUB2572" s="77"/>
      <c r="AUC2572" s="77"/>
      <c r="AUD2572" s="77"/>
      <c r="AUE2572" s="77"/>
      <c r="AUF2572" s="77"/>
      <c r="AUG2572" s="77"/>
      <c r="AUH2572" s="77"/>
      <c r="AUI2572" s="77"/>
      <c r="AUJ2572" s="77"/>
      <c r="AUK2572" s="77"/>
      <c r="AUL2572" s="77"/>
      <c r="AUM2572" s="77"/>
      <c r="AUN2572" s="77"/>
      <c r="AUO2572" s="77"/>
      <c r="AUP2572" s="77"/>
      <c r="AUQ2572" s="77"/>
      <c r="AUR2572" s="77"/>
      <c r="AUS2572" s="77"/>
      <c r="AUT2572" s="77"/>
      <c r="AUU2572" s="77"/>
      <c r="AUV2572" s="77"/>
      <c r="AUW2572" s="77"/>
      <c r="AUX2572" s="77"/>
      <c r="AUY2572" s="77"/>
      <c r="AUZ2572" s="77"/>
      <c r="AVA2572" s="77"/>
      <c r="AVB2572" s="77"/>
      <c r="AVC2572" s="77"/>
      <c r="AVD2572" s="77"/>
      <c r="AVE2572" s="77"/>
      <c r="AVF2572" s="77"/>
      <c r="AVG2572" s="77"/>
      <c r="AVH2572" s="77"/>
      <c r="AVI2572" s="77"/>
      <c r="AVJ2572" s="77"/>
      <c r="AVK2572" s="77"/>
      <c r="AVL2572" s="77"/>
      <c r="AVM2572" s="77"/>
      <c r="AVN2572" s="77"/>
      <c r="AVO2572" s="77"/>
      <c r="AVP2572" s="77"/>
      <c r="AVQ2572" s="77"/>
      <c r="AVR2572" s="77"/>
      <c r="AVS2572" s="77"/>
      <c r="AVT2572" s="77"/>
      <c r="AVU2572" s="77"/>
      <c r="AVV2572" s="77"/>
      <c r="AVW2572" s="77"/>
      <c r="AVX2572" s="77"/>
      <c r="AVY2572" s="77"/>
      <c r="AVZ2572" s="77"/>
      <c r="AWA2572" s="77"/>
      <c r="AWB2572" s="77"/>
      <c r="AWC2572" s="77"/>
      <c r="AWD2572" s="77"/>
      <c r="AWE2572" s="77"/>
      <c r="AWF2572" s="77"/>
      <c r="AWG2572" s="77"/>
      <c r="AWH2572" s="77"/>
      <c r="AWI2572" s="77"/>
      <c r="AWJ2572" s="77"/>
      <c r="AWK2572" s="77"/>
      <c r="AWL2572" s="77"/>
      <c r="AWM2572" s="77"/>
      <c r="AWN2572" s="77"/>
      <c r="AWO2572" s="77"/>
      <c r="AWP2572" s="77"/>
      <c r="AWQ2572" s="77"/>
      <c r="AWR2572" s="77"/>
      <c r="AWS2572" s="77"/>
      <c r="AWT2572" s="77"/>
      <c r="AWU2572" s="77"/>
      <c r="AWV2572" s="77"/>
      <c r="AWW2572" s="77"/>
      <c r="AWX2572" s="77"/>
      <c r="AWY2572" s="77"/>
      <c r="AWZ2572" s="77"/>
      <c r="AXA2572" s="77"/>
      <c r="AXB2572" s="77"/>
      <c r="AXC2572" s="77"/>
      <c r="AXD2572" s="77"/>
      <c r="AXE2572" s="77"/>
      <c r="AXF2572" s="77"/>
      <c r="AXG2572" s="77"/>
      <c r="AXH2572" s="77"/>
      <c r="AXI2572" s="77"/>
      <c r="AXJ2572" s="77"/>
      <c r="AXK2572" s="77"/>
      <c r="AXL2572" s="77"/>
      <c r="AXM2572" s="77"/>
      <c r="AXN2572" s="77"/>
      <c r="AXO2572" s="77"/>
      <c r="AXP2572" s="77"/>
      <c r="AXQ2572" s="77"/>
      <c r="AXR2572" s="77"/>
      <c r="AXS2572" s="77"/>
      <c r="AXT2572" s="77"/>
      <c r="AXU2572" s="77"/>
      <c r="AXV2572" s="77"/>
      <c r="AXW2572" s="77"/>
      <c r="AXX2572" s="77"/>
      <c r="AXY2572" s="77"/>
      <c r="AXZ2572" s="77"/>
      <c r="AYA2572" s="77"/>
      <c r="AYB2572" s="77"/>
      <c r="AYC2572" s="77"/>
      <c r="AYD2572" s="77"/>
      <c r="AYE2572" s="77"/>
      <c r="AYF2572" s="77"/>
      <c r="AYG2572" s="77"/>
      <c r="AYH2572" s="77"/>
      <c r="AYI2572" s="77"/>
      <c r="AYJ2572" s="77"/>
      <c r="AYK2572" s="77"/>
      <c r="AYL2572" s="77"/>
      <c r="AYM2572" s="77"/>
      <c r="AYN2572" s="77"/>
      <c r="AYO2572" s="77"/>
      <c r="AYP2572" s="77"/>
      <c r="AYQ2572" s="77"/>
      <c r="AYR2572" s="77"/>
      <c r="AYS2572" s="77"/>
      <c r="AYT2572" s="77"/>
      <c r="AYU2572" s="77"/>
      <c r="AYV2572" s="77"/>
      <c r="AYW2572" s="77"/>
      <c r="AYX2572" s="77"/>
      <c r="AYY2572" s="77"/>
      <c r="AYZ2572" s="77"/>
      <c r="AZA2572" s="77"/>
      <c r="AZB2572" s="77"/>
      <c r="AZC2572" s="77"/>
      <c r="AZD2572" s="77"/>
      <c r="AZE2572" s="77"/>
      <c r="AZF2572" s="77"/>
      <c r="AZG2572" s="77"/>
      <c r="AZH2572" s="77"/>
      <c r="AZI2572" s="77"/>
      <c r="AZJ2572" s="77"/>
      <c r="AZK2572" s="77"/>
      <c r="AZL2572" s="77"/>
      <c r="AZM2572" s="77"/>
      <c r="AZN2572" s="77"/>
      <c r="AZO2572" s="77"/>
      <c r="AZP2572" s="77"/>
      <c r="AZQ2572" s="77"/>
      <c r="AZR2572" s="77"/>
      <c r="AZS2572" s="77"/>
      <c r="AZT2572" s="77"/>
      <c r="AZU2572" s="77"/>
      <c r="AZV2572" s="77"/>
      <c r="AZW2572" s="77"/>
      <c r="AZX2572" s="77"/>
      <c r="AZY2572" s="77"/>
      <c r="AZZ2572" s="77"/>
      <c r="BAA2572" s="77"/>
      <c r="BAB2572" s="77"/>
      <c r="BAC2572" s="77"/>
      <c r="BAD2572" s="77"/>
      <c r="BAE2572" s="77"/>
      <c r="BAF2572" s="77"/>
      <c r="BAG2572" s="77"/>
      <c r="BAH2572" s="77"/>
      <c r="BAI2572" s="77"/>
      <c r="BAJ2572" s="77"/>
      <c r="BAK2572" s="77"/>
      <c r="BAL2572" s="77"/>
      <c r="BAM2572" s="77"/>
      <c r="BAN2572" s="77"/>
      <c r="BAO2572" s="77"/>
      <c r="BAP2572" s="77"/>
      <c r="BAQ2572" s="77"/>
      <c r="BAR2572" s="77"/>
      <c r="BAS2572" s="77"/>
      <c r="BAT2572" s="77"/>
      <c r="BAU2572" s="77"/>
      <c r="BAV2572" s="77"/>
      <c r="BAW2572" s="77"/>
      <c r="BAX2572" s="77"/>
      <c r="BAY2572" s="77"/>
      <c r="BAZ2572" s="77"/>
      <c r="BBA2572" s="77"/>
      <c r="BBB2572" s="77"/>
      <c r="BBC2572" s="77"/>
      <c r="BBD2572" s="77"/>
      <c r="BBE2572" s="77"/>
      <c r="BBF2572" s="77"/>
      <c r="BBG2572" s="77"/>
      <c r="BBH2572" s="77"/>
      <c r="BBI2572" s="77"/>
      <c r="BBJ2572" s="77"/>
      <c r="BBK2572" s="77"/>
      <c r="BBL2572" s="77"/>
      <c r="BBM2572" s="77"/>
      <c r="BBN2572" s="77"/>
      <c r="BBO2572" s="77"/>
      <c r="BBP2572" s="77"/>
      <c r="BBQ2572" s="77"/>
      <c r="BBR2572" s="77"/>
      <c r="BBS2572" s="77"/>
      <c r="BBT2572" s="77"/>
      <c r="BBU2572" s="77"/>
      <c r="BBV2572" s="77"/>
      <c r="BBW2572" s="77"/>
      <c r="BBX2572" s="77"/>
      <c r="BBY2572" s="77"/>
      <c r="BBZ2572" s="77"/>
      <c r="BCA2572" s="77"/>
      <c r="BCB2572" s="77"/>
      <c r="BCC2572" s="77"/>
      <c r="BCD2572" s="77"/>
      <c r="BCE2572" s="77"/>
      <c r="BCF2572" s="77"/>
      <c r="BCG2572" s="77"/>
      <c r="BCH2572" s="77"/>
      <c r="BCI2572" s="77"/>
      <c r="BCJ2572" s="77"/>
      <c r="BCK2572" s="77"/>
      <c r="BCL2572" s="77"/>
      <c r="BCM2572" s="77"/>
      <c r="BCN2572" s="77"/>
      <c r="BCO2572" s="77"/>
      <c r="BCP2572" s="77"/>
      <c r="BCQ2572" s="77"/>
      <c r="BCR2572" s="77"/>
      <c r="BCS2572" s="77"/>
      <c r="BCT2572" s="77"/>
      <c r="BCU2572" s="77"/>
      <c r="BCV2572" s="77"/>
      <c r="BCW2572" s="77"/>
      <c r="BCX2572" s="77"/>
      <c r="BCY2572" s="77"/>
      <c r="BCZ2572" s="77"/>
      <c r="BDA2572" s="77"/>
      <c r="BDB2572" s="77"/>
      <c r="BDC2572" s="77"/>
      <c r="BDD2572" s="77"/>
      <c r="BDE2572" s="77"/>
      <c r="BDF2572" s="77"/>
      <c r="BDG2572" s="77"/>
      <c r="BDH2572" s="77"/>
      <c r="BDI2572" s="77"/>
      <c r="BDJ2572" s="77"/>
      <c r="BDK2572" s="77"/>
      <c r="BDL2572" s="77"/>
      <c r="BDM2572" s="77"/>
      <c r="BDN2572" s="77"/>
      <c r="BDO2572" s="77"/>
      <c r="BDP2572" s="77"/>
      <c r="BDQ2572" s="77"/>
      <c r="BDR2572" s="77"/>
      <c r="BDS2572" s="77"/>
      <c r="BDT2572" s="77"/>
      <c r="BDU2572" s="77"/>
      <c r="BDV2572" s="77"/>
      <c r="BDW2572" s="77"/>
      <c r="BDX2572" s="77"/>
      <c r="BDY2572" s="77"/>
      <c r="BDZ2572" s="77"/>
      <c r="BEA2572" s="77"/>
      <c r="BEB2572" s="77"/>
      <c r="BEC2572" s="77"/>
      <c r="BED2572" s="77"/>
      <c r="BEE2572" s="77"/>
      <c r="BEF2572" s="77"/>
      <c r="BEG2572" s="77"/>
      <c r="BEH2572" s="77"/>
      <c r="BEI2572" s="77"/>
      <c r="BEJ2572" s="77"/>
      <c r="BEK2572" s="77"/>
      <c r="BEL2572" s="77"/>
      <c r="BEM2572" s="77"/>
      <c r="BEN2572" s="77"/>
      <c r="BEO2572" s="77"/>
      <c r="BEP2572" s="77"/>
      <c r="BEQ2572" s="77"/>
      <c r="BER2572" s="77"/>
      <c r="BES2572" s="77"/>
      <c r="BET2572" s="77"/>
      <c r="BEU2572" s="77"/>
      <c r="BEV2572" s="77"/>
      <c r="BEW2572" s="77"/>
      <c r="BEX2572" s="77"/>
      <c r="BEY2572" s="77"/>
      <c r="BEZ2572" s="77"/>
      <c r="BFA2572" s="77"/>
      <c r="BFB2572" s="77"/>
      <c r="BFC2572" s="77"/>
      <c r="BFD2572" s="77"/>
      <c r="BFE2572" s="77"/>
      <c r="BFF2572" s="77"/>
      <c r="BFG2572" s="77"/>
      <c r="BFH2572" s="77"/>
      <c r="BFI2572" s="77"/>
      <c r="BFJ2572" s="77"/>
      <c r="BFK2572" s="77"/>
      <c r="BFL2572" s="77"/>
      <c r="BFM2572" s="77"/>
      <c r="BFN2572" s="77"/>
      <c r="BFO2572" s="77"/>
      <c r="BFP2572" s="77"/>
      <c r="BFQ2572" s="77"/>
      <c r="BFR2572" s="77"/>
      <c r="BFS2572" s="77"/>
      <c r="BFT2572" s="77"/>
      <c r="BFU2572" s="77"/>
      <c r="BFV2572" s="77"/>
      <c r="BFW2572" s="77"/>
      <c r="BFX2572" s="77"/>
      <c r="BFY2572" s="77"/>
      <c r="BFZ2572" s="77"/>
      <c r="BGA2572" s="77"/>
      <c r="BGB2572" s="77"/>
      <c r="BGC2572" s="77"/>
      <c r="BGD2572" s="77"/>
      <c r="BGE2572" s="77"/>
      <c r="BGF2572" s="77"/>
      <c r="BGG2572" s="77"/>
      <c r="BGH2572" s="77"/>
      <c r="BGI2572" s="77"/>
      <c r="BGJ2572" s="77"/>
      <c r="BGK2572" s="77"/>
      <c r="BGL2572" s="77"/>
      <c r="BGM2572" s="77"/>
      <c r="BGN2572" s="77"/>
      <c r="BGO2572" s="77"/>
      <c r="BGP2572" s="77"/>
      <c r="BGQ2572" s="77"/>
      <c r="BGR2572" s="77"/>
      <c r="BGS2572" s="77"/>
      <c r="BGT2572" s="77"/>
      <c r="BGU2572" s="77"/>
      <c r="BGV2572" s="77"/>
      <c r="BGW2572" s="77"/>
      <c r="BGX2572" s="77"/>
      <c r="BGY2572" s="77"/>
      <c r="BGZ2572" s="77"/>
      <c r="BHA2572" s="77"/>
      <c r="BHB2572" s="77"/>
      <c r="BHC2572" s="77"/>
      <c r="BHD2572" s="77"/>
      <c r="BHE2572" s="77"/>
      <c r="BHF2572" s="77"/>
      <c r="BHG2572" s="77"/>
      <c r="BHH2572" s="77"/>
      <c r="BHI2572" s="77"/>
      <c r="BHJ2572" s="77"/>
      <c r="BHK2572" s="77"/>
      <c r="BHL2572" s="77"/>
      <c r="BHM2572" s="77"/>
      <c r="BHN2572" s="77"/>
      <c r="BHO2572" s="77"/>
      <c r="BHP2572" s="77"/>
      <c r="BHQ2572" s="77"/>
      <c r="BHR2572" s="77"/>
      <c r="BHS2572" s="77"/>
      <c r="BHT2572" s="77"/>
      <c r="BHU2572" s="77"/>
      <c r="BHV2572" s="77"/>
      <c r="BHW2572" s="77"/>
      <c r="BHX2572" s="77"/>
      <c r="BHY2572" s="77"/>
      <c r="BHZ2572" s="77"/>
      <c r="BIA2572" s="77"/>
      <c r="BIB2572" s="77"/>
      <c r="BIC2572" s="77"/>
      <c r="BID2572" s="77"/>
      <c r="BIE2572" s="77"/>
      <c r="BIF2572" s="77"/>
      <c r="BIG2572" s="77"/>
      <c r="BIH2572" s="77"/>
      <c r="BII2572" s="77"/>
      <c r="BIJ2572" s="77"/>
      <c r="BIK2572" s="77"/>
      <c r="BIL2572" s="77"/>
      <c r="BIM2572" s="77"/>
      <c r="BIN2572" s="77"/>
      <c r="BIO2572" s="77"/>
      <c r="BIP2572" s="77"/>
      <c r="BIQ2572" s="77"/>
      <c r="BIR2572" s="77"/>
      <c r="BIS2572" s="77"/>
      <c r="BIT2572" s="77"/>
      <c r="BIU2572" s="77"/>
      <c r="BIV2572" s="77"/>
      <c r="BIW2572" s="77"/>
      <c r="BIX2572" s="77"/>
      <c r="BIY2572" s="77"/>
      <c r="BIZ2572" s="77"/>
      <c r="BJA2572" s="77"/>
      <c r="BJB2572" s="77"/>
      <c r="BJC2572" s="77"/>
      <c r="BJD2572" s="77"/>
      <c r="BJE2572" s="77"/>
      <c r="BJF2572" s="77"/>
      <c r="BJG2572" s="77"/>
      <c r="BJH2572" s="77"/>
      <c r="BJI2572" s="77"/>
      <c r="BJJ2572" s="77"/>
      <c r="BJK2572" s="77"/>
      <c r="BJL2572" s="77"/>
      <c r="BJM2572" s="77"/>
      <c r="BJN2572" s="77"/>
      <c r="BJO2572" s="77"/>
      <c r="BJP2572" s="77"/>
      <c r="BJQ2572" s="77"/>
      <c r="BJR2572" s="77"/>
      <c r="BJS2572" s="77"/>
      <c r="BJT2572" s="77"/>
      <c r="BJU2572" s="77"/>
      <c r="BJV2572" s="77"/>
      <c r="BJW2572" s="77"/>
      <c r="BJX2572" s="77"/>
      <c r="BJY2572" s="77"/>
      <c r="BJZ2572" s="77"/>
      <c r="BKA2572" s="77"/>
      <c r="BKB2572" s="77"/>
      <c r="BKC2572" s="77"/>
      <c r="BKD2572" s="77"/>
      <c r="BKE2572" s="77"/>
      <c r="BKF2572" s="77"/>
      <c r="BKG2572" s="77"/>
      <c r="BKH2572" s="77"/>
      <c r="BKI2572" s="77"/>
      <c r="BKJ2572" s="77"/>
      <c r="BKK2572" s="77"/>
      <c r="BKL2572" s="77"/>
      <c r="BKM2572" s="77"/>
      <c r="BKN2572" s="77"/>
      <c r="BKO2572" s="77"/>
      <c r="BKP2572" s="77"/>
      <c r="BKQ2572" s="77"/>
      <c r="BKR2572" s="77"/>
      <c r="BKS2572" s="77"/>
      <c r="BKT2572" s="77"/>
      <c r="BKU2572" s="77"/>
      <c r="BKV2572" s="77"/>
      <c r="BKW2572" s="77"/>
      <c r="BKX2572" s="77"/>
      <c r="BKY2572" s="77"/>
      <c r="BKZ2572" s="77"/>
      <c r="BLA2572" s="77"/>
      <c r="BLB2572" s="77"/>
      <c r="BLC2572" s="77"/>
      <c r="BLD2572" s="77"/>
      <c r="BLE2572" s="77"/>
      <c r="BLF2572" s="77"/>
      <c r="BLG2572" s="77"/>
      <c r="BLH2572" s="77"/>
      <c r="BLI2572" s="77"/>
      <c r="BLJ2572" s="77"/>
      <c r="BLK2572" s="77"/>
      <c r="BLL2572" s="77"/>
      <c r="BLM2572" s="77"/>
      <c r="BLN2572" s="77"/>
      <c r="BLO2572" s="77"/>
      <c r="BLP2572" s="77"/>
      <c r="BLQ2572" s="77"/>
      <c r="BLR2572" s="77"/>
      <c r="BLS2572" s="77"/>
      <c r="BLT2572" s="77"/>
      <c r="BLU2572" s="77"/>
      <c r="BLV2572" s="77"/>
      <c r="BLW2572" s="77"/>
      <c r="BLX2572" s="77"/>
      <c r="BLY2572" s="77"/>
      <c r="BLZ2572" s="77"/>
      <c r="BMA2572" s="77"/>
      <c r="BMB2572" s="77"/>
      <c r="BMC2572" s="77"/>
      <c r="BMD2572" s="77"/>
      <c r="BME2572" s="77"/>
      <c r="BMF2572" s="77"/>
      <c r="BMG2572" s="77"/>
      <c r="BMH2572" s="77"/>
      <c r="BMI2572" s="77"/>
      <c r="BMJ2572" s="77"/>
      <c r="BMK2572" s="77"/>
      <c r="BML2572" s="77"/>
      <c r="BMM2572" s="77"/>
      <c r="BMN2572" s="77"/>
      <c r="BMO2572" s="77"/>
      <c r="BMP2572" s="77"/>
      <c r="BMQ2572" s="77"/>
      <c r="BMR2572" s="77"/>
      <c r="BMS2572" s="77"/>
      <c r="BMT2572" s="77"/>
      <c r="BMU2572" s="77"/>
      <c r="BMV2572" s="77"/>
      <c r="BMW2572" s="77"/>
      <c r="BMX2572" s="77"/>
      <c r="BMY2572" s="77"/>
      <c r="BMZ2572" s="77"/>
      <c r="BNA2572" s="77"/>
      <c r="BNB2572" s="77"/>
      <c r="BNC2572" s="77"/>
      <c r="BND2572" s="77"/>
      <c r="BNE2572" s="77"/>
      <c r="BNF2572" s="77"/>
      <c r="BNG2572" s="77"/>
      <c r="BNH2572" s="77"/>
      <c r="BNI2572" s="77"/>
      <c r="BNJ2572" s="77"/>
      <c r="BNK2572" s="77"/>
      <c r="BNL2572" s="77"/>
      <c r="BNM2572" s="77"/>
      <c r="BNN2572" s="77"/>
      <c r="BNO2572" s="77"/>
      <c r="BNP2572" s="77"/>
      <c r="BNQ2572" s="77"/>
      <c r="BNR2572" s="77"/>
      <c r="BNS2572" s="77"/>
      <c r="BNT2572" s="77"/>
      <c r="BNU2572" s="77"/>
      <c r="BNV2572" s="77"/>
      <c r="BNW2572" s="77"/>
      <c r="BNX2572" s="77"/>
      <c r="BNY2572" s="77"/>
      <c r="BNZ2572" s="77"/>
      <c r="BOA2572" s="77"/>
      <c r="BOB2572" s="77"/>
      <c r="BOC2572" s="77"/>
      <c r="BOD2572" s="77"/>
      <c r="BOE2572" s="77"/>
      <c r="BOF2572" s="77"/>
      <c r="BOG2572" s="77"/>
      <c r="BOH2572" s="77"/>
      <c r="BOI2572" s="77"/>
      <c r="BOJ2572" s="77"/>
      <c r="BOK2572" s="77"/>
      <c r="BOL2572" s="77"/>
      <c r="BOM2572" s="77"/>
      <c r="BON2572" s="77"/>
      <c r="BOO2572" s="77"/>
      <c r="BOP2572" s="77"/>
      <c r="BOQ2572" s="77"/>
      <c r="BOR2572" s="77"/>
      <c r="BOS2572" s="77"/>
      <c r="BOT2572" s="77"/>
      <c r="BOU2572" s="77"/>
      <c r="BOV2572" s="77"/>
      <c r="BOW2572" s="77"/>
      <c r="BOX2572" s="77"/>
      <c r="BOY2572" s="77"/>
      <c r="BOZ2572" s="77"/>
      <c r="BPA2572" s="77"/>
      <c r="BPB2572" s="77"/>
      <c r="BPC2572" s="77"/>
      <c r="BPD2572" s="77"/>
      <c r="BPE2572" s="77"/>
      <c r="BPF2572" s="77"/>
      <c r="BPG2572" s="77"/>
      <c r="BPH2572" s="77"/>
      <c r="BPI2572" s="77"/>
      <c r="BPJ2572" s="77"/>
      <c r="BPK2572" s="77"/>
      <c r="BPL2572" s="77"/>
      <c r="BPM2572" s="77"/>
      <c r="BPN2572" s="77"/>
      <c r="BPO2572" s="77"/>
      <c r="BPP2572" s="77"/>
      <c r="BPQ2572" s="77"/>
      <c r="BPR2572" s="77"/>
      <c r="BPS2572" s="77"/>
      <c r="BPT2572" s="77"/>
      <c r="BPU2572" s="77"/>
      <c r="BPV2572" s="77"/>
      <c r="BPW2572" s="77"/>
      <c r="BPX2572" s="77"/>
      <c r="BPY2572" s="77"/>
      <c r="BPZ2572" s="77"/>
      <c r="BQA2572" s="77"/>
      <c r="BQB2572" s="77"/>
      <c r="BQC2572" s="77"/>
      <c r="BQD2572" s="77"/>
      <c r="BQE2572" s="77"/>
      <c r="BQF2572" s="77"/>
      <c r="BQG2572" s="77"/>
      <c r="BQH2572" s="77"/>
      <c r="BQI2572" s="77"/>
      <c r="BQJ2572" s="77"/>
      <c r="BQK2572" s="77"/>
      <c r="BQL2572" s="77"/>
      <c r="BQM2572" s="77"/>
      <c r="BQN2572" s="77"/>
      <c r="BQO2572" s="77"/>
      <c r="BQP2572" s="77"/>
      <c r="BQQ2572" s="77"/>
      <c r="BQR2572" s="77"/>
      <c r="BQS2572" s="77"/>
      <c r="BQT2572" s="77"/>
      <c r="BQU2572" s="77"/>
      <c r="BQV2572" s="77"/>
      <c r="BQW2572" s="77"/>
      <c r="BQX2572" s="77"/>
      <c r="BQY2572" s="77"/>
      <c r="BQZ2572" s="77"/>
      <c r="BRA2572" s="77"/>
      <c r="BRB2572" s="77"/>
      <c r="BRC2572" s="77"/>
      <c r="BRD2572" s="77"/>
      <c r="BRE2572" s="77"/>
      <c r="BRF2572" s="77"/>
      <c r="BRG2572" s="77"/>
      <c r="BRH2572" s="77"/>
      <c r="BRI2572" s="77"/>
      <c r="BRJ2572" s="77"/>
      <c r="BRK2572" s="77"/>
      <c r="BRL2572" s="77"/>
      <c r="BRM2572" s="77"/>
      <c r="BRN2572" s="77"/>
      <c r="BRO2572" s="77"/>
      <c r="BRP2572" s="77"/>
      <c r="BRQ2572" s="77"/>
      <c r="BRR2572" s="77"/>
      <c r="BRS2572" s="77"/>
      <c r="BRT2572" s="77"/>
      <c r="BRU2572" s="77"/>
      <c r="BRV2572" s="77"/>
      <c r="BRW2572" s="77"/>
      <c r="BRX2572" s="77"/>
      <c r="BRY2572" s="77"/>
      <c r="BRZ2572" s="77"/>
      <c r="BSA2572" s="77"/>
      <c r="BSB2572" s="77"/>
      <c r="BSC2572" s="77"/>
      <c r="BSD2572" s="77"/>
      <c r="BSE2572" s="77"/>
      <c r="BSF2572" s="77"/>
      <c r="BSG2572" s="77"/>
      <c r="BSH2572" s="77"/>
      <c r="BSI2572" s="77"/>
      <c r="BSJ2572" s="77"/>
      <c r="BSK2572" s="77"/>
      <c r="BSL2572" s="77"/>
      <c r="BSM2572" s="77"/>
      <c r="BSN2572" s="77"/>
      <c r="BSO2572" s="77"/>
      <c r="BSP2572" s="77"/>
      <c r="BSQ2572" s="77"/>
      <c r="BSR2572" s="77"/>
      <c r="BSS2572" s="77"/>
      <c r="BST2572" s="77"/>
      <c r="BSU2572" s="77"/>
      <c r="BSV2572" s="77"/>
      <c r="BSW2572" s="77"/>
      <c r="BSX2572" s="77"/>
      <c r="BSY2572" s="77"/>
      <c r="BSZ2572" s="77"/>
      <c r="BTA2572" s="77"/>
      <c r="BTB2572" s="77"/>
      <c r="BTC2572" s="77"/>
      <c r="BTD2572" s="77"/>
      <c r="BTE2572" s="77"/>
      <c r="BTF2572" s="77"/>
      <c r="BTG2572" s="77"/>
      <c r="BTH2572" s="77"/>
      <c r="BTI2572" s="77"/>
      <c r="BTJ2572" s="77"/>
      <c r="BTK2572" s="77"/>
      <c r="BTL2572" s="77"/>
      <c r="BTM2572" s="77"/>
      <c r="BTN2572" s="77"/>
      <c r="BTO2572" s="77"/>
      <c r="BTP2572" s="77"/>
      <c r="BTQ2572" s="77"/>
      <c r="BTR2572" s="77"/>
      <c r="BTS2572" s="77"/>
      <c r="BTT2572" s="77"/>
      <c r="BTU2572" s="77"/>
      <c r="BTV2572" s="77"/>
      <c r="BTW2572" s="77"/>
      <c r="BTX2572" s="77"/>
      <c r="BTY2572" s="77"/>
      <c r="BTZ2572" s="77"/>
      <c r="BUA2572" s="77"/>
      <c r="BUB2572" s="77"/>
      <c r="BUC2572" s="77"/>
      <c r="BUD2572" s="77"/>
      <c r="BUE2572" s="77"/>
      <c r="BUF2572" s="77"/>
      <c r="BUG2572" s="77"/>
      <c r="BUH2572" s="77"/>
      <c r="BUI2572" s="77"/>
      <c r="BUJ2572" s="77"/>
      <c r="BUK2572" s="77"/>
      <c r="BUL2572" s="77"/>
      <c r="BUM2572" s="77"/>
      <c r="BUN2572" s="77"/>
      <c r="BUO2572" s="77"/>
      <c r="BUP2572" s="77"/>
      <c r="BUQ2572" s="77"/>
      <c r="BUR2572" s="77"/>
      <c r="BUS2572" s="77"/>
      <c r="BUT2572" s="77"/>
      <c r="BUU2572" s="77"/>
      <c r="BUV2572" s="77"/>
      <c r="BUW2572" s="77"/>
      <c r="BUX2572" s="77"/>
      <c r="BUY2572" s="77"/>
      <c r="BUZ2572" s="77"/>
      <c r="BVA2572" s="77"/>
      <c r="BVB2572" s="77"/>
      <c r="BVC2572" s="77"/>
      <c r="BVD2572" s="77"/>
      <c r="BVE2572" s="77"/>
      <c r="BVF2572" s="77"/>
      <c r="BVG2572" s="77"/>
      <c r="BVH2572" s="77"/>
      <c r="BVI2572" s="77"/>
      <c r="BVJ2572" s="77"/>
      <c r="BVK2572" s="77"/>
      <c r="BVL2572" s="77"/>
      <c r="BVM2572" s="77"/>
      <c r="BVN2572" s="77"/>
      <c r="BVO2572" s="77"/>
      <c r="BVP2572" s="77"/>
      <c r="BVQ2572" s="77"/>
      <c r="BVR2572" s="77"/>
      <c r="BVS2572" s="77"/>
      <c r="BVT2572" s="77"/>
      <c r="BVU2572" s="77"/>
      <c r="BVV2572" s="77"/>
      <c r="BVW2572" s="77"/>
      <c r="BVX2572" s="77"/>
      <c r="BVY2572" s="77"/>
      <c r="BVZ2572" s="77"/>
      <c r="BWA2572" s="77"/>
      <c r="BWB2572" s="77"/>
      <c r="BWC2572" s="77"/>
      <c r="BWD2572" s="77"/>
      <c r="BWE2572" s="77"/>
      <c r="BWF2572" s="77"/>
      <c r="BWG2572" s="77"/>
      <c r="BWH2572" s="77"/>
      <c r="BWI2572" s="77"/>
      <c r="BWJ2572" s="77"/>
      <c r="BWK2572" s="77"/>
      <c r="BWL2572" s="77"/>
      <c r="BWM2572" s="77"/>
      <c r="BWN2572" s="77"/>
      <c r="BWO2572" s="77"/>
      <c r="BWP2572" s="77"/>
      <c r="BWQ2572" s="77"/>
      <c r="BWR2572" s="77"/>
      <c r="BWS2572" s="77"/>
      <c r="BWT2572" s="77"/>
      <c r="BWU2572" s="77"/>
      <c r="BWV2572" s="77"/>
      <c r="BWW2572" s="77"/>
      <c r="BWX2572" s="77"/>
      <c r="BWY2572" s="77"/>
      <c r="BWZ2572" s="77"/>
      <c r="BXA2572" s="77"/>
      <c r="BXB2572" s="77"/>
      <c r="BXC2572" s="77"/>
      <c r="BXD2572" s="77"/>
      <c r="BXE2572" s="77"/>
      <c r="BXF2572" s="77"/>
      <c r="BXG2572" s="77"/>
      <c r="BXH2572" s="77"/>
      <c r="BXI2572" s="77"/>
      <c r="BXJ2572" s="77"/>
      <c r="BXK2572" s="77"/>
      <c r="BXL2572" s="77"/>
      <c r="BXM2572" s="77"/>
      <c r="BXN2572" s="77"/>
      <c r="BXO2572" s="77"/>
      <c r="BXP2572" s="77"/>
      <c r="BXQ2572" s="77"/>
      <c r="BXR2572" s="77"/>
      <c r="BXS2572" s="77"/>
      <c r="BXT2572" s="77"/>
      <c r="BXU2572" s="77"/>
      <c r="BXV2572" s="77"/>
      <c r="BXW2572" s="77"/>
      <c r="BXX2572" s="77"/>
      <c r="BXY2572" s="77"/>
      <c r="BXZ2572" s="77"/>
      <c r="BYA2572" s="77"/>
      <c r="BYB2572" s="77"/>
      <c r="BYC2572" s="77"/>
      <c r="BYD2572" s="77"/>
      <c r="BYE2572" s="77"/>
      <c r="BYF2572" s="77"/>
      <c r="BYG2572" s="77"/>
      <c r="BYH2572" s="77"/>
      <c r="BYI2572" s="77"/>
      <c r="BYJ2572" s="77"/>
      <c r="BYK2572" s="77"/>
      <c r="BYL2572" s="77"/>
      <c r="BYM2572" s="77"/>
      <c r="BYN2572" s="77"/>
      <c r="BYO2572" s="77"/>
      <c r="BYP2572" s="77"/>
      <c r="BYQ2572" s="77"/>
      <c r="BYR2572" s="77"/>
      <c r="BYS2572" s="77"/>
      <c r="BYT2572" s="77"/>
      <c r="BYU2572" s="77"/>
      <c r="BYV2572" s="77"/>
      <c r="BYW2572" s="77"/>
      <c r="BYX2572" s="77"/>
      <c r="BYY2572" s="77"/>
      <c r="BYZ2572" s="77"/>
      <c r="BZA2572" s="77"/>
      <c r="BZB2572" s="77"/>
      <c r="BZC2572" s="77"/>
      <c r="BZD2572" s="77"/>
      <c r="BZE2572" s="77"/>
      <c r="BZF2572" s="77"/>
      <c r="BZG2572" s="77"/>
      <c r="BZH2572" s="77"/>
      <c r="BZI2572" s="77"/>
      <c r="BZJ2572" s="77"/>
      <c r="BZK2572" s="77"/>
      <c r="BZL2572" s="77"/>
      <c r="BZM2572" s="77"/>
      <c r="BZN2572" s="77"/>
      <c r="BZO2572" s="77"/>
      <c r="BZP2572" s="77"/>
      <c r="BZQ2572" s="77"/>
      <c r="BZR2572" s="77"/>
      <c r="BZS2572" s="77"/>
      <c r="BZT2572" s="77"/>
      <c r="BZU2572" s="77"/>
      <c r="BZV2572" s="77"/>
      <c r="BZW2572" s="77"/>
      <c r="BZX2572" s="77"/>
      <c r="BZY2572" s="77"/>
      <c r="BZZ2572" s="77"/>
      <c r="CAA2572" s="77"/>
      <c r="CAB2572" s="77"/>
      <c r="CAC2572" s="77"/>
      <c r="CAD2572" s="77"/>
      <c r="CAE2572" s="77"/>
      <c r="CAF2572" s="77"/>
      <c r="CAG2572" s="77"/>
      <c r="CAH2572" s="77"/>
      <c r="CAI2572" s="77"/>
      <c r="CAJ2572" s="77"/>
      <c r="CAK2572" s="77"/>
      <c r="CAL2572" s="77"/>
      <c r="CAM2572" s="77"/>
      <c r="CAN2572" s="77"/>
      <c r="CAO2572" s="77"/>
      <c r="CAP2572" s="77"/>
      <c r="CAQ2572" s="77"/>
      <c r="CAR2572" s="77"/>
      <c r="CAS2572" s="77"/>
      <c r="CAT2572" s="77"/>
      <c r="CAU2572" s="77"/>
      <c r="CAV2572" s="77"/>
      <c r="CAW2572" s="77"/>
      <c r="CAX2572" s="77"/>
      <c r="CAY2572" s="77"/>
      <c r="CAZ2572" s="77"/>
      <c r="CBA2572" s="77"/>
      <c r="CBB2572" s="77"/>
      <c r="CBC2572" s="77"/>
      <c r="CBD2572" s="77"/>
      <c r="CBE2572" s="77"/>
      <c r="CBF2572" s="77"/>
      <c r="CBG2572" s="77"/>
      <c r="CBH2572" s="77"/>
      <c r="CBI2572" s="77"/>
      <c r="CBJ2572" s="77"/>
      <c r="CBK2572" s="77"/>
      <c r="CBL2572" s="77"/>
      <c r="CBM2572" s="77"/>
      <c r="CBN2572" s="77"/>
      <c r="CBO2572" s="77"/>
      <c r="CBP2572" s="77"/>
      <c r="CBQ2572" s="77"/>
      <c r="CBR2572" s="77"/>
      <c r="CBS2572" s="77"/>
      <c r="CBT2572" s="77"/>
      <c r="CBU2572" s="77"/>
      <c r="CBV2572" s="77"/>
      <c r="CBW2572" s="77"/>
      <c r="CBX2572" s="77"/>
      <c r="CBY2572" s="77"/>
      <c r="CBZ2572" s="77"/>
      <c r="CCA2572" s="77"/>
      <c r="CCB2572" s="77"/>
      <c r="CCC2572" s="77"/>
      <c r="CCD2572" s="77"/>
      <c r="CCE2572" s="77"/>
      <c r="CCF2572" s="77"/>
      <c r="CCG2572" s="77"/>
      <c r="CCH2572" s="77"/>
      <c r="CCI2572" s="77"/>
      <c r="CCJ2572" s="77"/>
      <c r="CCK2572" s="77"/>
      <c r="CCL2572" s="77"/>
      <c r="CCM2572" s="77"/>
      <c r="CCN2572" s="77"/>
      <c r="CCO2572" s="77"/>
      <c r="CCP2572" s="77"/>
      <c r="CCQ2572" s="77"/>
      <c r="CCR2572" s="77"/>
      <c r="CCS2572" s="77"/>
      <c r="CCT2572" s="77"/>
      <c r="CCU2572" s="77"/>
      <c r="CCV2572" s="77"/>
      <c r="CCW2572" s="77"/>
      <c r="CCX2572" s="77"/>
      <c r="CCY2572" s="77"/>
      <c r="CCZ2572" s="77"/>
      <c r="CDA2572" s="77"/>
      <c r="CDB2572" s="77"/>
      <c r="CDC2572" s="77"/>
      <c r="CDD2572" s="77"/>
      <c r="CDE2572" s="77"/>
      <c r="CDF2572" s="77"/>
      <c r="CDG2572" s="77"/>
      <c r="CDH2572" s="77"/>
      <c r="CDI2572" s="77"/>
      <c r="CDJ2572" s="77"/>
      <c r="CDK2572" s="77"/>
      <c r="CDL2572" s="77"/>
      <c r="CDM2572" s="77"/>
      <c r="CDN2572" s="77"/>
      <c r="CDO2572" s="77"/>
      <c r="CDP2572" s="77"/>
      <c r="CDQ2572" s="77"/>
      <c r="CDR2572" s="77"/>
      <c r="CDS2572" s="77"/>
      <c r="CDT2572" s="77"/>
      <c r="CDU2572" s="77"/>
      <c r="CDV2572" s="77"/>
      <c r="CDW2572" s="77"/>
      <c r="CDX2572" s="77"/>
      <c r="CDY2572" s="77"/>
      <c r="CDZ2572" s="77"/>
      <c r="CEA2572" s="77"/>
      <c r="CEB2572" s="77"/>
      <c r="CEC2572" s="77"/>
      <c r="CED2572" s="77"/>
      <c r="CEE2572" s="77"/>
      <c r="CEF2572" s="77"/>
      <c r="CEG2572" s="77"/>
      <c r="CEH2572" s="77"/>
      <c r="CEI2572" s="77"/>
      <c r="CEJ2572" s="77"/>
      <c r="CEK2572" s="77"/>
      <c r="CEL2572" s="77"/>
      <c r="CEM2572" s="77"/>
      <c r="CEN2572" s="77"/>
      <c r="CEO2572" s="77"/>
      <c r="CEP2572" s="77"/>
      <c r="CEQ2572" s="77"/>
      <c r="CER2572" s="77"/>
      <c r="CES2572" s="77"/>
      <c r="CET2572" s="77"/>
      <c r="CEU2572" s="77"/>
      <c r="CEV2572" s="77"/>
      <c r="CEW2572" s="77"/>
      <c r="CEX2572" s="77"/>
      <c r="CEY2572" s="77"/>
      <c r="CEZ2572" s="77"/>
      <c r="CFA2572" s="77"/>
      <c r="CFB2572" s="77"/>
      <c r="CFC2572" s="77"/>
      <c r="CFD2572" s="77"/>
      <c r="CFE2572" s="77"/>
      <c r="CFF2572" s="77"/>
      <c r="CFG2572" s="77"/>
      <c r="CFH2572" s="77"/>
      <c r="CFI2572" s="77"/>
      <c r="CFJ2572" s="77"/>
      <c r="CFK2572" s="77"/>
      <c r="CFL2572" s="77"/>
      <c r="CFM2572" s="77"/>
      <c r="CFN2572" s="77"/>
      <c r="CFO2572" s="77"/>
      <c r="CFP2572" s="77"/>
      <c r="CFQ2572" s="77"/>
      <c r="CFR2572" s="77"/>
      <c r="CFS2572" s="77"/>
      <c r="CFT2572" s="77"/>
      <c r="CFU2572" s="77"/>
      <c r="CFV2572" s="77"/>
      <c r="CFW2572" s="77"/>
      <c r="CFX2572" s="77"/>
      <c r="CFY2572" s="77"/>
      <c r="CFZ2572" s="77"/>
      <c r="CGA2572" s="77"/>
      <c r="CGB2572" s="77"/>
      <c r="CGC2572" s="77"/>
      <c r="CGD2572" s="77"/>
      <c r="CGE2572" s="77"/>
      <c r="CGF2572" s="77"/>
      <c r="CGG2572" s="77"/>
      <c r="CGH2572" s="77"/>
      <c r="CGI2572" s="77"/>
      <c r="CGJ2572" s="77"/>
      <c r="CGK2572" s="77"/>
      <c r="CGL2572" s="77"/>
      <c r="CGM2572" s="77"/>
      <c r="CGN2572" s="77"/>
      <c r="CGO2572" s="77"/>
      <c r="CGP2572" s="77"/>
      <c r="CGQ2572" s="77"/>
      <c r="CGR2572" s="77"/>
      <c r="CGS2572" s="77"/>
      <c r="CGT2572" s="77"/>
      <c r="CGU2572" s="77"/>
      <c r="CGV2572" s="77"/>
      <c r="CGW2572" s="77"/>
      <c r="CGX2572" s="77"/>
      <c r="CGY2572" s="77"/>
      <c r="CGZ2572" s="77"/>
      <c r="CHA2572" s="77"/>
      <c r="CHB2572" s="77"/>
      <c r="CHC2572" s="77"/>
      <c r="CHD2572" s="77"/>
      <c r="CHE2572" s="77"/>
      <c r="CHF2572" s="77"/>
      <c r="CHG2572" s="77"/>
      <c r="CHH2572" s="77"/>
      <c r="CHI2572" s="77"/>
      <c r="CHJ2572" s="77"/>
      <c r="CHK2572" s="77"/>
      <c r="CHL2572" s="77"/>
      <c r="CHM2572" s="77"/>
      <c r="CHN2572" s="77"/>
      <c r="CHO2572" s="77"/>
      <c r="CHP2572" s="77"/>
      <c r="CHQ2572" s="77"/>
      <c r="CHR2572" s="77"/>
      <c r="CHS2572" s="77"/>
      <c r="CHT2572" s="77"/>
      <c r="CHU2572" s="77"/>
      <c r="CHV2572" s="77"/>
      <c r="CHW2572" s="77"/>
      <c r="CHX2572" s="77"/>
      <c r="CHY2572" s="77"/>
      <c r="CHZ2572" s="77"/>
      <c r="CIA2572" s="77"/>
      <c r="CIB2572" s="77"/>
      <c r="CIC2572" s="77"/>
      <c r="CID2572" s="77"/>
      <c r="CIE2572" s="77"/>
      <c r="CIF2572" s="77"/>
      <c r="CIG2572" s="77"/>
      <c r="CIH2572" s="77"/>
      <c r="CII2572" s="77"/>
      <c r="CIJ2572" s="77"/>
      <c r="CIK2572" s="77"/>
      <c r="CIL2572" s="77"/>
      <c r="CIM2572" s="77"/>
      <c r="CIN2572" s="77"/>
      <c r="CIO2572" s="77"/>
      <c r="CIP2572" s="77"/>
      <c r="CIQ2572" s="77"/>
      <c r="CIR2572" s="77"/>
      <c r="CIS2572" s="77"/>
      <c r="CIT2572" s="77"/>
      <c r="CIU2572" s="77"/>
      <c r="CIV2572" s="77"/>
      <c r="CIW2572" s="77"/>
      <c r="CIX2572" s="77"/>
      <c r="CIY2572" s="77"/>
      <c r="CIZ2572" s="77"/>
      <c r="CJA2572" s="77"/>
      <c r="CJB2572" s="77"/>
      <c r="CJC2572" s="77"/>
      <c r="CJD2572" s="77"/>
      <c r="CJE2572" s="77"/>
      <c r="CJF2572" s="77"/>
      <c r="CJG2572" s="77"/>
      <c r="CJH2572" s="77"/>
      <c r="CJI2572" s="77"/>
      <c r="CJJ2572" s="77"/>
      <c r="CJK2572" s="77"/>
      <c r="CJL2572" s="77"/>
      <c r="CJM2572" s="77"/>
      <c r="CJN2572" s="77"/>
      <c r="CJO2572" s="77"/>
      <c r="CJP2572" s="77"/>
      <c r="CJQ2572" s="77"/>
      <c r="CJR2572" s="77"/>
      <c r="CJS2572" s="77"/>
      <c r="CJT2572" s="77"/>
      <c r="CJU2572" s="77"/>
      <c r="CJV2572" s="77"/>
      <c r="CJW2572" s="77"/>
      <c r="CJX2572" s="77"/>
      <c r="CJY2572" s="77"/>
      <c r="CJZ2572" s="77"/>
      <c r="CKA2572" s="77"/>
      <c r="CKB2572" s="77"/>
      <c r="CKC2572" s="77"/>
      <c r="CKD2572" s="77"/>
      <c r="CKE2572" s="77"/>
      <c r="CKF2572" s="77"/>
      <c r="CKG2572" s="77"/>
      <c r="CKH2572" s="77"/>
      <c r="CKI2572" s="77"/>
      <c r="CKJ2572" s="77"/>
      <c r="CKK2572" s="77"/>
      <c r="CKL2572" s="77"/>
      <c r="CKM2572" s="77"/>
      <c r="CKN2572" s="77"/>
      <c r="CKO2572" s="77"/>
      <c r="CKP2572" s="77"/>
      <c r="CKQ2572" s="77"/>
      <c r="CKR2572" s="77"/>
      <c r="CKS2572" s="77"/>
      <c r="CKT2572" s="77"/>
      <c r="CKU2572" s="77"/>
      <c r="CKV2572" s="77"/>
      <c r="CKW2572" s="77"/>
      <c r="CKX2572" s="77"/>
      <c r="CKY2572" s="77"/>
      <c r="CKZ2572" s="77"/>
      <c r="CLA2572" s="77"/>
      <c r="CLB2572" s="77"/>
      <c r="CLC2572" s="77"/>
      <c r="CLD2572" s="77"/>
      <c r="CLE2572" s="77"/>
      <c r="CLF2572" s="77"/>
      <c r="CLG2572" s="77"/>
      <c r="CLH2572" s="77"/>
      <c r="CLI2572" s="77"/>
      <c r="CLJ2572" s="77"/>
      <c r="CLK2572" s="77"/>
      <c r="CLL2572" s="77"/>
      <c r="CLM2572" s="77"/>
      <c r="CLN2572" s="77"/>
      <c r="CLO2572" s="77"/>
      <c r="CLP2572" s="77"/>
      <c r="CLQ2572" s="77"/>
      <c r="CLR2572" s="77"/>
      <c r="CLS2572" s="77"/>
      <c r="CLT2572" s="77"/>
      <c r="CLU2572" s="77"/>
      <c r="CLV2572" s="77"/>
      <c r="CLW2572" s="77"/>
      <c r="CLX2572" s="77"/>
      <c r="CLY2572" s="77"/>
      <c r="CLZ2572" s="77"/>
      <c r="CMA2572" s="77"/>
      <c r="CMB2572" s="77"/>
      <c r="CMC2572" s="77"/>
      <c r="CMD2572" s="77"/>
      <c r="CME2572" s="77"/>
      <c r="CMF2572" s="77"/>
      <c r="CMG2572" s="77"/>
      <c r="CMH2572" s="77"/>
      <c r="CMI2572" s="77"/>
      <c r="CMJ2572" s="77"/>
      <c r="CMK2572" s="77"/>
      <c r="CML2572" s="77"/>
      <c r="CMM2572" s="77"/>
      <c r="CMN2572" s="77"/>
      <c r="CMO2572" s="77"/>
      <c r="CMP2572" s="77"/>
      <c r="CMQ2572" s="77"/>
      <c r="CMR2572" s="77"/>
      <c r="CMS2572" s="77"/>
      <c r="CMT2572" s="77"/>
      <c r="CMU2572" s="77"/>
      <c r="CMV2572" s="77"/>
      <c r="CMW2572" s="77"/>
      <c r="CMX2572" s="77"/>
      <c r="CMY2572" s="77"/>
      <c r="CMZ2572" s="77"/>
      <c r="CNA2572" s="77"/>
      <c r="CNB2572" s="77"/>
      <c r="CNC2572" s="77"/>
      <c r="CND2572" s="77"/>
      <c r="CNE2572" s="77"/>
      <c r="CNF2572" s="77"/>
      <c r="CNG2572" s="77"/>
      <c r="CNH2572" s="77"/>
      <c r="CNI2572" s="77"/>
      <c r="CNJ2572" s="77"/>
      <c r="CNK2572" s="77"/>
      <c r="CNL2572" s="77"/>
      <c r="CNM2572" s="77"/>
      <c r="CNN2572" s="77"/>
      <c r="CNO2572" s="77"/>
      <c r="CNP2572" s="77"/>
      <c r="CNQ2572" s="77"/>
      <c r="CNR2572" s="77"/>
      <c r="CNS2572" s="77"/>
      <c r="CNT2572" s="77"/>
      <c r="CNU2572" s="77"/>
      <c r="CNV2572" s="77"/>
      <c r="CNW2572" s="77"/>
      <c r="CNX2572" s="77"/>
      <c r="CNY2572" s="77"/>
      <c r="CNZ2572" s="77"/>
      <c r="COA2572" s="77"/>
      <c r="COB2572" s="77"/>
      <c r="COC2572" s="77"/>
      <c r="COD2572" s="77"/>
      <c r="COE2572" s="77"/>
      <c r="COF2572" s="77"/>
      <c r="COG2572" s="77"/>
      <c r="COH2572" s="77"/>
      <c r="COI2572" s="77"/>
      <c r="COJ2572" s="77"/>
      <c r="COK2572" s="77"/>
      <c r="COL2572" s="77"/>
      <c r="COM2572" s="77"/>
      <c r="CON2572" s="77"/>
      <c r="COO2572" s="77"/>
      <c r="COP2572" s="77"/>
      <c r="COQ2572" s="77"/>
      <c r="COR2572" s="77"/>
      <c r="COS2572" s="77"/>
      <c r="COT2572" s="77"/>
      <c r="COU2572" s="77"/>
      <c r="COV2572" s="77"/>
      <c r="COW2572" s="77"/>
      <c r="COX2572" s="77"/>
      <c r="COY2572" s="77"/>
      <c r="COZ2572" s="77"/>
      <c r="CPA2572" s="77"/>
      <c r="CPB2572" s="77"/>
      <c r="CPC2572" s="77"/>
      <c r="CPD2572" s="77"/>
      <c r="CPE2572" s="77"/>
      <c r="CPF2572" s="77"/>
      <c r="CPG2572" s="77"/>
      <c r="CPH2572" s="77"/>
      <c r="CPI2572" s="77"/>
      <c r="CPJ2572" s="77"/>
      <c r="CPK2572" s="77"/>
      <c r="CPL2572" s="77"/>
      <c r="CPM2572" s="77"/>
      <c r="CPN2572" s="77"/>
      <c r="CPO2572" s="77"/>
      <c r="CPP2572" s="77"/>
      <c r="CPQ2572" s="77"/>
      <c r="CPR2572" s="77"/>
      <c r="CPS2572" s="77"/>
      <c r="CPT2572" s="77"/>
      <c r="CPU2572" s="77"/>
      <c r="CPV2572" s="77"/>
      <c r="CPW2572" s="77"/>
      <c r="CPX2572" s="77"/>
      <c r="CPY2572" s="77"/>
      <c r="CPZ2572" s="77"/>
      <c r="CQA2572" s="77"/>
      <c r="CQB2572" s="77"/>
      <c r="CQC2572" s="77"/>
      <c r="CQD2572" s="77"/>
      <c r="CQE2572" s="77"/>
      <c r="CQF2572" s="77"/>
      <c r="CQG2572" s="77"/>
      <c r="CQH2572" s="77"/>
      <c r="CQI2572" s="77"/>
      <c r="CQJ2572" s="77"/>
      <c r="CQK2572" s="77"/>
      <c r="CQL2572" s="77"/>
      <c r="CQM2572" s="77"/>
      <c r="CQN2572" s="77"/>
      <c r="CQO2572" s="77"/>
      <c r="CQP2572" s="77"/>
      <c r="CQQ2572" s="77"/>
      <c r="CQR2572" s="77"/>
      <c r="CQS2572" s="77"/>
      <c r="CQT2572" s="77"/>
      <c r="CQU2572" s="77"/>
      <c r="CQV2572" s="77"/>
      <c r="CQW2572" s="77"/>
      <c r="CQX2572" s="77"/>
      <c r="CQY2572" s="77"/>
      <c r="CQZ2572" s="77"/>
      <c r="CRA2572" s="77"/>
      <c r="CRB2572" s="77"/>
      <c r="CRC2572" s="77"/>
      <c r="CRD2572" s="77"/>
      <c r="CRE2572" s="77"/>
      <c r="CRF2572" s="77"/>
      <c r="CRG2572" s="77"/>
      <c r="CRH2572" s="77"/>
      <c r="CRI2572" s="77"/>
      <c r="CRJ2572" s="77"/>
      <c r="CRK2572" s="77"/>
      <c r="CRL2572" s="77"/>
      <c r="CRM2572" s="77"/>
      <c r="CRN2572" s="77"/>
      <c r="CRO2572" s="77"/>
      <c r="CRP2572" s="77"/>
      <c r="CRQ2572" s="77"/>
      <c r="CRR2572" s="77"/>
      <c r="CRS2572" s="77"/>
      <c r="CRT2572" s="77"/>
      <c r="CRU2572" s="77"/>
      <c r="CRV2572" s="77"/>
      <c r="CRW2572" s="77"/>
      <c r="CRX2572" s="77"/>
      <c r="CRY2572" s="77"/>
      <c r="CRZ2572" s="77"/>
      <c r="CSA2572" s="77"/>
      <c r="CSB2572" s="77"/>
      <c r="CSC2572" s="77"/>
      <c r="CSD2572" s="77"/>
      <c r="CSE2572" s="77"/>
      <c r="CSF2572" s="77"/>
      <c r="CSG2572" s="77"/>
      <c r="CSH2572" s="77"/>
      <c r="CSI2572" s="77"/>
      <c r="CSJ2572" s="77"/>
      <c r="CSK2572" s="77"/>
      <c r="CSL2572" s="77"/>
      <c r="CSM2572" s="77"/>
      <c r="CSN2572" s="77"/>
      <c r="CSO2572" s="77"/>
      <c r="CSP2572" s="77"/>
      <c r="CSQ2572" s="77"/>
      <c r="CSR2572" s="77"/>
      <c r="CSS2572" s="77"/>
      <c r="CST2572" s="77"/>
      <c r="CSU2572" s="77"/>
      <c r="CSV2572" s="77"/>
      <c r="CSW2572" s="77"/>
      <c r="CSX2572" s="77"/>
      <c r="CSY2572" s="77"/>
      <c r="CSZ2572" s="77"/>
      <c r="CTA2572" s="77"/>
      <c r="CTB2572" s="77"/>
      <c r="CTC2572" s="77"/>
      <c r="CTD2572" s="77"/>
      <c r="CTE2572" s="77"/>
      <c r="CTF2572" s="77"/>
      <c r="CTG2572" s="77"/>
      <c r="CTH2572" s="77"/>
      <c r="CTI2572" s="77"/>
      <c r="CTJ2572" s="77"/>
      <c r="CTK2572" s="77"/>
      <c r="CTL2572" s="77"/>
      <c r="CTM2572" s="77"/>
      <c r="CTN2572" s="77"/>
      <c r="CTO2572" s="77"/>
      <c r="CTP2572" s="77"/>
      <c r="CTQ2572" s="77"/>
      <c r="CTR2572" s="77"/>
      <c r="CTS2572" s="77"/>
      <c r="CTT2572" s="77"/>
      <c r="CTU2572" s="77"/>
      <c r="CTV2572" s="77"/>
      <c r="CTW2572" s="77"/>
      <c r="CTX2572" s="77"/>
      <c r="CTY2572" s="77"/>
      <c r="CTZ2572" s="77"/>
      <c r="CUA2572" s="77"/>
      <c r="CUB2572" s="77"/>
      <c r="CUC2572" s="77"/>
      <c r="CUD2572" s="77"/>
      <c r="CUE2572" s="77"/>
      <c r="CUF2572" s="77"/>
      <c r="CUG2572" s="77"/>
      <c r="CUH2572" s="77"/>
      <c r="CUI2572" s="77"/>
      <c r="CUJ2572" s="77"/>
      <c r="CUK2572" s="77"/>
      <c r="CUL2572" s="77"/>
      <c r="CUM2572" s="77"/>
      <c r="CUN2572" s="77"/>
      <c r="CUO2572" s="77"/>
      <c r="CUP2572" s="77"/>
      <c r="CUQ2572" s="77"/>
      <c r="CUR2572" s="77"/>
      <c r="CUS2572" s="77"/>
      <c r="CUT2572" s="77"/>
      <c r="CUU2572" s="77"/>
      <c r="CUV2572" s="77"/>
      <c r="CUW2572" s="77"/>
      <c r="CUX2572" s="77"/>
      <c r="CUY2572" s="77"/>
      <c r="CUZ2572" s="77"/>
      <c r="CVA2572" s="77"/>
      <c r="CVB2572" s="77"/>
      <c r="CVC2572" s="77"/>
      <c r="CVD2572" s="77"/>
      <c r="CVE2572" s="77"/>
      <c r="CVF2572" s="77"/>
      <c r="CVG2572" s="77"/>
      <c r="CVH2572" s="77"/>
      <c r="CVI2572" s="77"/>
      <c r="CVJ2572" s="77"/>
      <c r="CVK2572" s="77"/>
      <c r="CVL2572" s="77"/>
      <c r="CVM2572" s="77"/>
      <c r="CVN2572" s="77"/>
      <c r="CVO2572" s="77"/>
      <c r="CVP2572" s="77"/>
      <c r="CVQ2572" s="77"/>
      <c r="CVR2572" s="77"/>
      <c r="CVS2572" s="77"/>
      <c r="CVT2572" s="77"/>
      <c r="CVU2572" s="77"/>
      <c r="CVV2572" s="77"/>
      <c r="CVW2572" s="77"/>
      <c r="CVX2572" s="77"/>
      <c r="CVY2572" s="77"/>
      <c r="CVZ2572" s="77"/>
      <c r="CWA2572" s="77"/>
      <c r="CWB2572" s="77"/>
      <c r="CWC2572" s="77"/>
      <c r="CWD2572" s="77"/>
      <c r="CWE2572" s="77"/>
      <c r="CWF2572" s="77"/>
      <c r="CWG2572" s="77"/>
      <c r="CWH2572" s="77"/>
      <c r="CWI2572" s="77"/>
      <c r="CWJ2572" s="77"/>
      <c r="CWK2572" s="77"/>
      <c r="CWL2572" s="77"/>
      <c r="CWM2572" s="77"/>
      <c r="CWN2572" s="77"/>
      <c r="CWO2572" s="77"/>
      <c r="CWP2572" s="77"/>
      <c r="CWQ2572" s="77"/>
      <c r="CWR2572" s="77"/>
      <c r="CWS2572" s="77"/>
      <c r="CWT2572" s="77"/>
      <c r="CWU2572" s="77"/>
      <c r="CWV2572" s="77"/>
      <c r="CWW2572" s="77"/>
      <c r="CWX2572" s="77"/>
      <c r="CWY2572" s="77"/>
      <c r="CWZ2572" s="77"/>
      <c r="CXA2572" s="77"/>
      <c r="CXB2572" s="77"/>
      <c r="CXC2572" s="77"/>
      <c r="CXD2572" s="77"/>
      <c r="CXE2572" s="77"/>
      <c r="CXF2572" s="77"/>
      <c r="CXG2572" s="77"/>
      <c r="CXH2572" s="77"/>
      <c r="CXI2572" s="77"/>
      <c r="CXJ2572" s="77"/>
      <c r="CXK2572" s="77"/>
      <c r="CXL2572" s="77"/>
      <c r="CXM2572" s="77"/>
      <c r="CXN2572" s="77"/>
      <c r="CXO2572" s="77"/>
      <c r="CXP2572" s="77"/>
      <c r="CXQ2572" s="77"/>
      <c r="CXR2572" s="77"/>
      <c r="CXS2572" s="77"/>
      <c r="CXT2572" s="77"/>
      <c r="CXU2572" s="77"/>
      <c r="CXV2572" s="77"/>
      <c r="CXW2572" s="77"/>
      <c r="CXX2572" s="77"/>
      <c r="CXY2572" s="77"/>
      <c r="CXZ2572" s="77"/>
      <c r="CYA2572" s="77"/>
      <c r="CYB2572" s="77"/>
      <c r="CYC2572" s="77"/>
      <c r="CYD2572" s="77"/>
      <c r="CYE2572" s="77"/>
      <c r="CYF2572" s="77"/>
      <c r="CYG2572" s="77"/>
      <c r="CYH2572" s="77"/>
      <c r="CYI2572" s="77"/>
      <c r="CYJ2572" s="77"/>
      <c r="CYK2572" s="77"/>
      <c r="CYL2572" s="77"/>
      <c r="CYM2572" s="77"/>
      <c r="CYN2572" s="77"/>
      <c r="CYO2572" s="77"/>
      <c r="CYP2572" s="77"/>
      <c r="CYQ2572" s="77"/>
      <c r="CYR2572" s="77"/>
      <c r="CYS2572" s="77"/>
      <c r="CYT2572" s="77"/>
      <c r="CYU2572" s="77"/>
      <c r="CYV2572" s="77"/>
      <c r="CYW2572" s="77"/>
      <c r="CYX2572" s="77"/>
      <c r="CYY2572" s="77"/>
      <c r="CYZ2572" s="77"/>
      <c r="CZA2572" s="77"/>
      <c r="CZB2572" s="77"/>
      <c r="CZC2572" s="77"/>
      <c r="CZD2572" s="77"/>
      <c r="CZE2572" s="77"/>
      <c r="CZF2572" s="77"/>
      <c r="CZG2572" s="77"/>
      <c r="CZH2572" s="77"/>
      <c r="CZI2572" s="77"/>
      <c r="CZJ2572" s="77"/>
      <c r="CZK2572" s="77"/>
      <c r="CZL2572" s="77"/>
      <c r="CZM2572" s="77"/>
      <c r="CZN2572" s="77"/>
      <c r="CZO2572" s="77"/>
      <c r="CZP2572" s="77"/>
      <c r="CZQ2572" s="77"/>
      <c r="CZR2572" s="77"/>
      <c r="CZS2572" s="77"/>
      <c r="CZT2572" s="77"/>
      <c r="CZU2572" s="77"/>
      <c r="CZV2572" s="77"/>
      <c r="CZW2572" s="77"/>
      <c r="CZX2572" s="77"/>
      <c r="CZY2572" s="77"/>
      <c r="CZZ2572" s="77"/>
      <c r="DAA2572" s="77"/>
      <c r="DAB2572" s="77"/>
      <c r="DAC2572" s="77"/>
      <c r="DAD2572" s="77"/>
      <c r="DAE2572" s="77"/>
      <c r="DAF2572" s="77"/>
      <c r="DAG2572" s="77"/>
      <c r="DAH2572" s="77"/>
      <c r="DAI2572" s="77"/>
      <c r="DAJ2572" s="77"/>
      <c r="DAK2572" s="77"/>
      <c r="DAL2572" s="77"/>
      <c r="DAM2572" s="77"/>
      <c r="DAN2572" s="77"/>
      <c r="DAO2572" s="77"/>
      <c r="DAP2572" s="77"/>
      <c r="DAQ2572" s="77"/>
      <c r="DAR2572" s="77"/>
      <c r="DAS2572" s="77"/>
      <c r="DAT2572" s="77"/>
      <c r="DAU2572" s="77"/>
      <c r="DAV2572" s="77"/>
      <c r="DAW2572" s="77"/>
      <c r="DAX2572" s="77"/>
      <c r="DAY2572" s="77"/>
      <c r="DAZ2572" s="77"/>
      <c r="DBA2572" s="77"/>
      <c r="DBB2572" s="77"/>
      <c r="DBC2572" s="77"/>
      <c r="DBD2572" s="77"/>
      <c r="DBE2572" s="77"/>
      <c r="DBF2572" s="77"/>
      <c r="DBG2572" s="77"/>
      <c r="DBH2572" s="77"/>
      <c r="DBI2572" s="77"/>
      <c r="DBJ2572" s="77"/>
      <c r="DBK2572" s="77"/>
      <c r="DBL2572" s="77"/>
      <c r="DBM2572" s="77"/>
      <c r="DBN2572" s="77"/>
      <c r="DBO2572" s="77"/>
      <c r="DBP2572" s="77"/>
      <c r="DBQ2572" s="77"/>
      <c r="DBR2572" s="77"/>
      <c r="DBS2572" s="77"/>
      <c r="DBT2572" s="77"/>
      <c r="DBU2572" s="77"/>
      <c r="DBV2572" s="77"/>
      <c r="DBW2572" s="77"/>
      <c r="DBX2572" s="77"/>
      <c r="DBY2572" s="77"/>
      <c r="DBZ2572" s="77"/>
      <c r="DCA2572" s="77"/>
      <c r="DCB2572" s="77"/>
      <c r="DCC2572" s="77"/>
      <c r="DCD2572" s="77"/>
      <c r="DCE2572" s="77"/>
      <c r="DCF2572" s="77"/>
      <c r="DCG2572" s="77"/>
      <c r="DCH2572" s="77"/>
      <c r="DCI2572" s="77"/>
      <c r="DCJ2572" s="77"/>
      <c r="DCK2572" s="77"/>
      <c r="DCL2572" s="77"/>
      <c r="DCM2572" s="77"/>
      <c r="DCN2572" s="77"/>
      <c r="DCO2572" s="77"/>
      <c r="DCP2572" s="77"/>
      <c r="DCQ2572" s="77"/>
      <c r="DCR2572" s="77"/>
      <c r="DCS2572" s="77"/>
      <c r="DCT2572" s="77"/>
      <c r="DCU2572" s="77"/>
      <c r="DCV2572" s="77"/>
      <c r="DCW2572" s="77"/>
      <c r="DCX2572" s="77"/>
      <c r="DCY2572" s="77"/>
      <c r="DCZ2572" s="77"/>
      <c r="DDA2572" s="77"/>
      <c r="DDB2572" s="77"/>
      <c r="DDC2572" s="77"/>
      <c r="DDD2572" s="77"/>
      <c r="DDE2572" s="77"/>
      <c r="DDF2572" s="77"/>
      <c r="DDG2572" s="77"/>
      <c r="DDH2572" s="77"/>
      <c r="DDI2572" s="77"/>
      <c r="DDJ2572" s="77"/>
      <c r="DDK2572" s="77"/>
      <c r="DDL2572" s="77"/>
      <c r="DDM2572" s="77"/>
      <c r="DDN2572" s="77"/>
      <c r="DDO2572" s="77"/>
      <c r="DDP2572" s="77"/>
      <c r="DDQ2572" s="77"/>
      <c r="DDR2572" s="77"/>
      <c r="DDS2572" s="77"/>
      <c r="DDT2572" s="77"/>
      <c r="DDU2572" s="77"/>
      <c r="DDV2572" s="77"/>
      <c r="DDW2572" s="77"/>
      <c r="DDX2572" s="77"/>
      <c r="DDY2572" s="77"/>
      <c r="DDZ2572" s="77"/>
      <c r="DEA2572" s="77"/>
      <c r="DEB2572" s="77"/>
      <c r="DEC2572" s="77"/>
      <c r="DED2572" s="77"/>
      <c r="DEE2572" s="77"/>
      <c r="DEF2572" s="77"/>
      <c r="DEG2572" s="77"/>
      <c r="DEH2572" s="77"/>
      <c r="DEI2572" s="77"/>
      <c r="DEJ2572" s="77"/>
      <c r="DEK2572" s="77"/>
      <c r="DEL2572" s="77"/>
      <c r="DEM2572" s="77"/>
      <c r="DEN2572" s="77"/>
      <c r="DEO2572" s="77"/>
      <c r="DEP2572" s="77"/>
      <c r="DEQ2572" s="77"/>
      <c r="DER2572" s="77"/>
      <c r="DES2572" s="77"/>
      <c r="DET2572" s="77"/>
      <c r="DEU2572" s="77"/>
      <c r="DEV2572" s="77"/>
      <c r="DEW2572" s="77"/>
      <c r="DEX2572" s="77"/>
      <c r="DEY2572" s="77"/>
      <c r="DEZ2572" s="77"/>
      <c r="DFA2572" s="77"/>
      <c r="DFB2572" s="77"/>
      <c r="DFC2572" s="77"/>
      <c r="DFD2572" s="77"/>
      <c r="DFE2572" s="77"/>
      <c r="DFF2572" s="77"/>
      <c r="DFG2572" s="77"/>
      <c r="DFH2572" s="77"/>
      <c r="DFI2572" s="77"/>
      <c r="DFJ2572" s="77"/>
      <c r="DFK2572" s="77"/>
      <c r="DFL2572" s="77"/>
      <c r="DFM2572" s="77"/>
      <c r="DFN2572" s="77"/>
      <c r="DFO2572" s="77"/>
      <c r="DFP2572" s="77"/>
      <c r="DFQ2572" s="77"/>
      <c r="DFR2572" s="77"/>
      <c r="DFS2572" s="77"/>
      <c r="DFT2572" s="77"/>
      <c r="DFU2572" s="77"/>
      <c r="DFV2572" s="77"/>
      <c r="DFW2572" s="77"/>
      <c r="DFX2572" s="77"/>
      <c r="DFY2572" s="77"/>
      <c r="DFZ2572" s="77"/>
      <c r="DGA2572" s="77"/>
      <c r="DGB2572" s="77"/>
      <c r="DGC2572" s="77"/>
      <c r="DGD2572" s="77"/>
      <c r="DGE2572" s="77"/>
      <c r="DGF2572" s="77"/>
      <c r="DGG2572" s="77"/>
      <c r="DGH2572" s="77"/>
      <c r="DGI2572" s="77"/>
      <c r="DGJ2572" s="77"/>
      <c r="DGK2572" s="77"/>
      <c r="DGL2572" s="77"/>
      <c r="DGM2572" s="77"/>
      <c r="DGN2572" s="77"/>
      <c r="DGO2572" s="77"/>
      <c r="DGP2572" s="77"/>
      <c r="DGQ2572" s="77"/>
      <c r="DGR2572" s="77"/>
      <c r="DGS2572" s="77"/>
      <c r="DGT2572" s="77"/>
      <c r="DGU2572" s="77"/>
      <c r="DGV2572" s="77"/>
      <c r="DGW2572" s="77"/>
      <c r="DGX2572" s="77"/>
      <c r="DGY2572" s="77"/>
      <c r="DGZ2572" s="77"/>
      <c r="DHA2572" s="77"/>
      <c r="DHB2572" s="77"/>
      <c r="DHC2572" s="77"/>
      <c r="DHD2572" s="77"/>
      <c r="DHE2572" s="77"/>
      <c r="DHF2572" s="77"/>
      <c r="DHG2572" s="77"/>
      <c r="DHH2572" s="77"/>
      <c r="DHI2572" s="77"/>
      <c r="DHJ2572" s="77"/>
      <c r="DHK2572" s="77"/>
      <c r="DHL2572" s="77"/>
      <c r="DHM2572" s="77"/>
      <c r="DHN2572" s="77"/>
      <c r="DHO2572" s="77"/>
      <c r="DHP2572" s="77"/>
      <c r="DHQ2572" s="77"/>
      <c r="DHR2572" s="77"/>
      <c r="DHS2572" s="77"/>
      <c r="DHT2572" s="77"/>
      <c r="DHU2572" s="77"/>
      <c r="DHV2572" s="77"/>
      <c r="DHW2572" s="77"/>
      <c r="DHX2572" s="77"/>
      <c r="DHY2572" s="77"/>
      <c r="DHZ2572" s="77"/>
      <c r="DIA2572" s="77"/>
      <c r="DIB2572" s="77"/>
      <c r="DIC2572" s="77"/>
      <c r="DID2572" s="77"/>
      <c r="DIE2572" s="77"/>
      <c r="DIF2572" s="77"/>
      <c r="DIG2572" s="77"/>
      <c r="DIH2572" s="77"/>
      <c r="DII2572" s="77"/>
      <c r="DIJ2572" s="77"/>
      <c r="DIK2572" s="77"/>
      <c r="DIL2572" s="77"/>
      <c r="DIM2572" s="77"/>
      <c r="DIN2572" s="77"/>
      <c r="DIO2572" s="77"/>
      <c r="DIP2572" s="77"/>
      <c r="DIQ2572" s="77"/>
      <c r="DIR2572" s="77"/>
      <c r="DIS2572" s="77"/>
      <c r="DIT2572" s="77"/>
      <c r="DIU2572" s="77"/>
      <c r="DIV2572" s="77"/>
      <c r="DIW2572" s="77"/>
      <c r="DIX2572" s="77"/>
      <c r="DIY2572" s="77"/>
      <c r="DIZ2572" s="77"/>
      <c r="DJA2572" s="77"/>
      <c r="DJB2572" s="77"/>
      <c r="DJC2572" s="77"/>
      <c r="DJD2572" s="77"/>
      <c r="DJE2572" s="77"/>
      <c r="DJF2572" s="77"/>
      <c r="DJG2572" s="77"/>
      <c r="DJH2572" s="77"/>
      <c r="DJI2572" s="77"/>
      <c r="DJJ2572" s="77"/>
      <c r="DJK2572" s="77"/>
      <c r="DJL2572" s="77"/>
      <c r="DJM2572" s="77"/>
      <c r="DJN2572" s="77"/>
      <c r="DJO2572" s="77"/>
      <c r="DJP2572" s="77"/>
      <c r="DJQ2572" s="77"/>
      <c r="DJR2572" s="77"/>
      <c r="DJS2572" s="77"/>
      <c r="DJT2572" s="77"/>
      <c r="DJU2572" s="77"/>
      <c r="DJV2572" s="77"/>
      <c r="DJW2572" s="77"/>
      <c r="DJX2572" s="77"/>
      <c r="DJY2572" s="77"/>
      <c r="DJZ2572" s="77"/>
      <c r="DKA2572" s="77"/>
      <c r="DKB2572" s="77"/>
      <c r="DKC2572" s="77"/>
      <c r="DKD2572" s="77"/>
      <c r="DKE2572" s="77"/>
      <c r="DKF2572" s="77"/>
      <c r="DKG2572" s="77"/>
      <c r="DKH2572" s="77"/>
      <c r="DKI2572" s="77"/>
      <c r="DKJ2572" s="77"/>
      <c r="DKK2572" s="77"/>
      <c r="DKL2572" s="77"/>
      <c r="DKM2572" s="77"/>
      <c r="DKN2572" s="77"/>
      <c r="DKO2572" s="77"/>
      <c r="DKP2572" s="77"/>
      <c r="DKQ2572" s="77"/>
      <c r="DKR2572" s="77"/>
      <c r="DKS2572" s="77"/>
      <c r="DKT2572" s="77"/>
      <c r="DKU2572" s="77"/>
      <c r="DKV2572" s="77"/>
      <c r="DKW2572" s="77"/>
      <c r="DKX2572" s="77"/>
      <c r="DKY2572" s="77"/>
      <c r="DKZ2572" s="77"/>
      <c r="DLA2572" s="77"/>
      <c r="DLB2572" s="77"/>
      <c r="DLC2572" s="77"/>
      <c r="DLD2572" s="77"/>
      <c r="DLE2572" s="77"/>
      <c r="DLF2572" s="77"/>
      <c r="DLG2572" s="77"/>
      <c r="DLH2572" s="77"/>
      <c r="DLI2572" s="77"/>
      <c r="DLJ2572" s="77"/>
      <c r="DLK2572" s="77"/>
      <c r="DLL2572" s="77"/>
      <c r="DLM2572" s="77"/>
      <c r="DLN2572" s="77"/>
      <c r="DLO2572" s="77"/>
      <c r="DLP2572" s="77"/>
      <c r="DLQ2572" s="77"/>
      <c r="DLR2572" s="77"/>
      <c r="DLS2572" s="77"/>
      <c r="DLT2572" s="77"/>
      <c r="DLU2572" s="77"/>
      <c r="DLV2572" s="77"/>
      <c r="DLW2572" s="77"/>
      <c r="DLX2572" s="77"/>
      <c r="DLY2572" s="77"/>
      <c r="DLZ2572" s="77"/>
      <c r="DMA2572" s="77"/>
      <c r="DMB2572" s="77"/>
      <c r="DMC2572" s="77"/>
      <c r="DMD2572" s="77"/>
      <c r="DME2572" s="77"/>
      <c r="DMF2572" s="77"/>
      <c r="DMG2572" s="77"/>
      <c r="DMH2572" s="77"/>
      <c r="DMI2572" s="77"/>
      <c r="DMJ2572" s="77"/>
      <c r="DMK2572" s="77"/>
      <c r="DML2572" s="77"/>
      <c r="DMM2572" s="77"/>
      <c r="DMN2572" s="77"/>
      <c r="DMO2572" s="77"/>
      <c r="DMP2572" s="77"/>
      <c r="DMQ2572" s="77"/>
      <c r="DMR2572" s="77"/>
      <c r="DMS2572" s="77"/>
      <c r="DMT2572" s="77"/>
      <c r="DMU2572" s="77"/>
      <c r="DMV2572" s="77"/>
      <c r="DMW2572" s="77"/>
      <c r="DMX2572" s="77"/>
      <c r="DMY2572" s="77"/>
      <c r="DMZ2572" s="77"/>
      <c r="DNA2572" s="77"/>
      <c r="DNB2572" s="77"/>
      <c r="DNC2572" s="77"/>
      <c r="DND2572" s="77"/>
      <c r="DNE2572" s="77"/>
      <c r="DNF2572" s="77"/>
      <c r="DNG2572" s="77"/>
      <c r="DNH2572" s="77"/>
      <c r="DNI2572" s="77"/>
      <c r="DNJ2572" s="77"/>
      <c r="DNK2572" s="77"/>
      <c r="DNL2572" s="77"/>
      <c r="DNM2572" s="77"/>
      <c r="DNN2572" s="77"/>
      <c r="DNO2572" s="77"/>
      <c r="DNP2572" s="77"/>
      <c r="DNQ2572" s="77"/>
      <c r="DNR2572" s="77"/>
      <c r="DNS2572" s="77"/>
      <c r="DNT2572" s="77"/>
      <c r="DNU2572" s="77"/>
      <c r="DNV2572" s="77"/>
      <c r="DNW2572" s="77"/>
      <c r="DNX2572" s="77"/>
      <c r="DNY2572" s="77"/>
      <c r="DNZ2572" s="77"/>
      <c r="DOA2572" s="77"/>
      <c r="DOB2572" s="77"/>
      <c r="DOC2572" s="77"/>
      <c r="DOD2572" s="77"/>
      <c r="DOE2572" s="77"/>
      <c r="DOF2572" s="77"/>
      <c r="DOG2572" s="77"/>
      <c r="DOH2572" s="77"/>
      <c r="DOI2572" s="77"/>
      <c r="DOJ2572" s="77"/>
      <c r="DOK2572" s="77"/>
      <c r="DOL2572" s="77"/>
      <c r="DOM2572" s="77"/>
      <c r="DON2572" s="77"/>
      <c r="DOO2572" s="77"/>
      <c r="DOP2572" s="77"/>
      <c r="DOQ2572" s="77"/>
      <c r="DOR2572" s="77"/>
      <c r="DOS2572" s="77"/>
      <c r="DOT2572" s="77"/>
      <c r="DOU2572" s="77"/>
      <c r="DOV2572" s="77"/>
      <c r="DOW2572" s="77"/>
      <c r="DOX2572" s="77"/>
      <c r="DOY2572" s="77"/>
      <c r="DOZ2572" s="77"/>
      <c r="DPA2572" s="77"/>
      <c r="DPB2572" s="77"/>
      <c r="DPC2572" s="77"/>
      <c r="DPD2572" s="77"/>
      <c r="DPE2572" s="77"/>
      <c r="DPF2572" s="77"/>
      <c r="DPG2572" s="77"/>
      <c r="DPH2572" s="77"/>
      <c r="DPI2572" s="77"/>
      <c r="DPJ2572" s="77"/>
      <c r="DPK2572" s="77"/>
      <c r="DPL2572" s="77"/>
      <c r="DPM2572" s="77"/>
      <c r="DPN2572" s="77"/>
      <c r="DPO2572" s="77"/>
      <c r="DPP2572" s="77"/>
      <c r="DPQ2572" s="77"/>
      <c r="DPR2572" s="77"/>
      <c r="DPS2572" s="77"/>
      <c r="DPT2572" s="77"/>
      <c r="DPU2572" s="77"/>
      <c r="DPV2572" s="77"/>
      <c r="DPW2572" s="77"/>
      <c r="DPX2572" s="77"/>
      <c r="DPY2572" s="77"/>
      <c r="DPZ2572" s="77"/>
      <c r="DQA2572" s="77"/>
      <c r="DQB2572" s="77"/>
      <c r="DQC2572" s="77"/>
      <c r="DQD2572" s="77"/>
      <c r="DQE2572" s="77"/>
      <c r="DQF2572" s="77"/>
      <c r="DQG2572" s="77"/>
      <c r="DQH2572" s="77"/>
      <c r="DQI2572" s="77"/>
      <c r="DQJ2572" s="77"/>
      <c r="DQK2572" s="77"/>
      <c r="DQL2572" s="77"/>
      <c r="DQM2572" s="77"/>
      <c r="DQN2572" s="77"/>
      <c r="DQO2572" s="77"/>
      <c r="DQP2572" s="77"/>
      <c r="DQQ2572" s="77"/>
      <c r="DQR2572" s="77"/>
      <c r="DQS2572" s="77"/>
      <c r="DQT2572" s="77"/>
      <c r="DQU2572" s="77"/>
      <c r="DQV2572" s="77"/>
      <c r="DQW2572" s="77"/>
      <c r="DQX2572" s="77"/>
      <c r="DQY2572" s="77"/>
      <c r="DQZ2572" s="77"/>
      <c r="DRA2572" s="77"/>
      <c r="DRB2572" s="77"/>
      <c r="DRC2572" s="77"/>
      <c r="DRD2572" s="77"/>
      <c r="DRE2572" s="77"/>
      <c r="DRF2572" s="77"/>
      <c r="DRG2572" s="77"/>
      <c r="DRH2572" s="77"/>
      <c r="DRI2572" s="77"/>
      <c r="DRJ2572" s="77"/>
      <c r="DRK2572" s="77"/>
      <c r="DRL2572" s="77"/>
      <c r="DRM2572" s="77"/>
      <c r="DRN2572" s="77"/>
      <c r="DRO2572" s="77"/>
      <c r="DRP2572" s="77"/>
      <c r="DRQ2572" s="77"/>
      <c r="DRR2572" s="77"/>
      <c r="DRS2572" s="77"/>
      <c r="DRT2572" s="77"/>
      <c r="DRU2572" s="77"/>
      <c r="DRV2572" s="77"/>
      <c r="DRW2572" s="77"/>
      <c r="DRX2572" s="77"/>
      <c r="DRY2572" s="77"/>
      <c r="DRZ2572" s="77"/>
      <c r="DSA2572" s="77"/>
      <c r="DSB2572" s="77"/>
      <c r="DSC2572" s="77"/>
      <c r="DSD2572" s="77"/>
      <c r="DSE2572" s="77"/>
      <c r="DSF2572" s="77"/>
      <c r="DSG2572" s="77"/>
      <c r="DSH2572" s="77"/>
      <c r="DSI2572" s="77"/>
      <c r="DSJ2572" s="77"/>
      <c r="DSK2572" s="77"/>
      <c r="DSL2572" s="77"/>
      <c r="DSM2572" s="77"/>
      <c r="DSN2572" s="77"/>
      <c r="DSO2572" s="77"/>
      <c r="DSP2572" s="77"/>
      <c r="DSQ2572" s="77"/>
      <c r="DSR2572" s="77"/>
      <c r="DSS2572" s="77"/>
      <c r="DST2572" s="77"/>
      <c r="DSU2572" s="77"/>
      <c r="DSV2572" s="77"/>
      <c r="DSW2572" s="77"/>
      <c r="DSX2572" s="77"/>
      <c r="DSY2572" s="77"/>
      <c r="DSZ2572" s="77"/>
      <c r="DTA2572" s="77"/>
      <c r="DTB2572" s="77"/>
      <c r="DTC2572" s="77"/>
      <c r="DTD2572" s="77"/>
      <c r="DTE2572" s="77"/>
      <c r="DTF2572" s="77"/>
      <c r="DTG2572" s="77"/>
      <c r="DTH2572" s="77"/>
      <c r="DTI2572" s="77"/>
      <c r="DTJ2572" s="77"/>
      <c r="DTK2572" s="77"/>
      <c r="DTL2572" s="77"/>
      <c r="DTM2572" s="77"/>
      <c r="DTN2572" s="77"/>
      <c r="DTO2572" s="77"/>
      <c r="DTP2572" s="77"/>
      <c r="DTQ2572" s="77"/>
      <c r="DTR2572" s="77"/>
      <c r="DTS2572" s="77"/>
      <c r="DTT2572" s="77"/>
      <c r="DTU2572" s="77"/>
      <c r="DTV2572" s="77"/>
      <c r="DTW2572" s="77"/>
      <c r="DTX2572" s="77"/>
      <c r="DTY2572" s="77"/>
      <c r="DTZ2572" s="77"/>
      <c r="DUA2572" s="77"/>
      <c r="DUB2572" s="77"/>
      <c r="DUC2572" s="77"/>
      <c r="DUD2572" s="77"/>
      <c r="DUE2572" s="77"/>
      <c r="DUF2572" s="77"/>
      <c r="DUG2572" s="77"/>
      <c r="DUH2572" s="77"/>
      <c r="DUI2572" s="77"/>
      <c r="DUJ2572" s="77"/>
      <c r="DUK2572" s="77"/>
      <c r="DUL2572" s="77"/>
      <c r="DUM2572" s="77"/>
      <c r="DUN2572" s="77"/>
      <c r="DUO2572" s="77"/>
      <c r="DUP2572" s="77"/>
      <c r="DUQ2572" s="77"/>
      <c r="DUR2572" s="77"/>
      <c r="DUS2572" s="77"/>
      <c r="DUT2572" s="77"/>
      <c r="DUU2572" s="77"/>
      <c r="DUV2572" s="77"/>
      <c r="DUW2572" s="77"/>
      <c r="DUX2572" s="77"/>
      <c r="DUY2572" s="77"/>
      <c r="DUZ2572" s="77"/>
      <c r="DVA2572" s="77"/>
      <c r="DVB2572" s="77"/>
      <c r="DVC2572" s="77"/>
      <c r="DVD2572" s="77"/>
      <c r="DVE2572" s="77"/>
      <c r="DVF2572" s="77"/>
      <c r="DVG2572" s="77"/>
      <c r="DVH2572" s="77"/>
      <c r="DVI2572" s="77"/>
      <c r="DVJ2572" s="77"/>
      <c r="DVK2572" s="77"/>
      <c r="DVL2572" s="77"/>
      <c r="DVM2572" s="77"/>
      <c r="DVN2572" s="77"/>
      <c r="DVO2572" s="77"/>
      <c r="DVP2572" s="77"/>
      <c r="DVQ2572" s="77"/>
      <c r="DVR2572" s="77"/>
      <c r="DVS2572" s="77"/>
      <c r="DVT2572" s="77"/>
      <c r="DVU2572" s="77"/>
      <c r="DVV2572" s="77"/>
      <c r="DVW2572" s="77"/>
      <c r="DVX2572" s="77"/>
      <c r="DVY2572" s="77"/>
      <c r="DVZ2572" s="77"/>
      <c r="DWA2572" s="77"/>
      <c r="DWB2572" s="77"/>
      <c r="DWC2572" s="77"/>
      <c r="DWD2572" s="77"/>
      <c r="DWE2572" s="77"/>
      <c r="DWF2572" s="77"/>
      <c r="DWG2572" s="77"/>
      <c r="DWH2572" s="77"/>
      <c r="DWI2572" s="77"/>
      <c r="DWJ2572" s="77"/>
      <c r="DWK2572" s="77"/>
      <c r="DWL2572" s="77"/>
      <c r="DWM2572" s="77"/>
      <c r="DWN2572" s="77"/>
      <c r="DWO2572" s="77"/>
      <c r="DWP2572" s="77"/>
      <c r="DWQ2572" s="77"/>
      <c r="DWR2572" s="77"/>
      <c r="DWS2572" s="77"/>
      <c r="DWT2572" s="77"/>
      <c r="DWU2572" s="77"/>
      <c r="DWV2572" s="77"/>
      <c r="DWW2572" s="77"/>
      <c r="DWX2572" s="77"/>
      <c r="DWY2572" s="77"/>
      <c r="DWZ2572" s="77"/>
      <c r="DXA2572" s="77"/>
      <c r="DXB2572" s="77"/>
      <c r="DXC2572" s="77"/>
      <c r="DXD2572" s="77"/>
      <c r="DXE2572" s="77"/>
      <c r="DXF2572" s="77"/>
      <c r="DXG2572" s="77"/>
      <c r="DXH2572" s="77"/>
      <c r="DXI2572" s="77"/>
      <c r="DXJ2572" s="77"/>
      <c r="DXK2572" s="77"/>
      <c r="DXL2572" s="77"/>
      <c r="DXM2572" s="77"/>
      <c r="DXN2572" s="77"/>
      <c r="DXO2572" s="77"/>
      <c r="DXP2572" s="77"/>
      <c r="DXQ2572" s="77"/>
      <c r="DXR2572" s="77"/>
      <c r="DXS2572" s="77"/>
      <c r="DXT2572" s="77"/>
      <c r="DXU2572" s="77"/>
      <c r="DXV2572" s="77"/>
      <c r="DXW2572" s="77"/>
      <c r="DXX2572" s="77"/>
      <c r="DXY2572" s="77"/>
      <c r="DXZ2572" s="77"/>
      <c r="DYA2572" s="77"/>
      <c r="DYB2572" s="77"/>
      <c r="DYC2572" s="77"/>
      <c r="DYD2572" s="77"/>
      <c r="DYE2572" s="77"/>
      <c r="DYF2572" s="77"/>
      <c r="DYG2572" s="77"/>
      <c r="DYH2572" s="77"/>
      <c r="DYI2572" s="77"/>
      <c r="DYJ2572" s="77"/>
      <c r="DYK2572" s="77"/>
      <c r="DYL2572" s="77"/>
      <c r="DYM2572" s="77"/>
      <c r="DYN2572" s="77"/>
      <c r="DYO2572" s="77"/>
      <c r="DYP2572" s="77"/>
      <c r="DYQ2572" s="77"/>
      <c r="DYR2572" s="77"/>
      <c r="DYS2572" s="77"/>
      <c r="DYT2572" s="77"/>
      <c r="DYU2572" s="77"/>
      <c r="DYV2572" s="77"/>
      <c r="DYW2572" s="77"/>
      <c r="DYX2572" s="77"/>
      <c r="DYY2572" s="77"/>
      <c r="DYZ2572" s="77"/>
      <c r="DZA2572" s="77"/>
      <c r="DZB2572" s="77"/>
      <c r="DZC2572" s="77"/>
      <c r="DZD2572" s="77"/>
      <c r="DZE2572" s="77"/>
      <c r="DZF2572" s="77"/>
      <c r="DZG2572" s="77"/>
      <c r="DZH2572" s="77"/>
      <c r="DZI2572" s="77"/>
      <c r="DZJ2572" s="77"/>
      <c r="DZK2572" s="77"/>
      <c r="DZL2572" s="77"/>
      <c r="DZM2572" s="77"/>
      <c r="DZN2572" s="77"/>
      <c r="DZO2572" s="77"/>
      <c r="DZP2572" s="77"/>
      <c r="DZQ2572" s="77"/>
      <c r="DZR2572" s="77"/>
      <c r="DZS2572" s="77"/>
      <c r="DZT2572" s="77"/>
      <c r="DZU2572" s="77"/>
      <c r="DZV2572" s="77"/>
      <c r="DZW2572" s="77"/>
      <c r="DZX2572" s="77"/>
      <c r="DZY2572" s="77"/>
      <c r="DZZ2572" s="77"/>
      <c r="EAA2572" s="77"/>
      <c r="EAB2572" s="77"/>
      <c r="EAC2572" s="77"/>
      <c r="EAD2572" s="77"/>
      <c r="EAE2572" s="77"/>
      <c r="EAF2572" s="77"/>
      <c r="EAG2572" s="77"/>
      <c r="EAH2572" s="77"/>
      <c r="EAI2572" s="77"/>
      <c r="EAJ2572" s="77"/>
      <c r="EAK2572" s="77"/>
      <c r="EAL2572" s="77"/>
      <c r="EAM2572" s="77"/>
      <c r="EAN2572" s="77"/>
      <c r="EAO2572" s="77"/>
      <c r="EAP2572" s="77"/>
      <c r="EAQ2572" s="77"/>
      <c r="EAR2572" s="77"/>
      <c r="EAS2572" s="77"/>
      <c r="EAT2572" s="77"/>
      <c r="EAU2572" s="77"/>
      <c r="EAV2572" s="77"/>
      <c r="EAW2572" s="77"/>
      <c r="EAX2572" s="77"/>
      <c r="EAY2572" s="77"/>
      <c r="EAZ2572" s="77"/>
      <c r="EBA2572" s="77"/>
      <c r="EBB2572" s="77"/>
      <c r="EBC2572" s="77"/>
      <c r="EBD2572" s="77"/>
      <c r="EBE2572" s="77"/>
      <c r="EBF2572" s="77"/>
      <c r="EBG2572" s="77"/>
      <c r="EBH2572" s="77"/>
      <c r="EBI2572" s="77"/>
      <c r="EBJ2572" s="77"/>
      <c r="EBK2572" s="77"/>
      <c r="EBL2572" s="77"/>
      <c r="EBM2572" s="77"/>
      <c r="EBN2572" s="77"/>
      <c r="EBO2572" s="77"/>
      <c r="EBP2572" s="77"/>
      <c r="EBQ2572" s="77"/>
      <c r="EBR2572" s="77"/>
      <c r="EBS2572" s="77"/>
      <c r="EBT2572" s="77"/>
      <c r="EBU2572" s="77"/>
      <c r="EBV2572" s="77"/>
      <c r="EBW2572" s="77"/>
      <c r="EBX2572" s="77"/>
      <c r="EBY2572" s="77"/>
      <c r="EBZ2572" s="77"/>
      <c r="ECA2572" s="77"/>
      <c r="ECB2572" s="77"/>
      <c r="ECC2572" s="77"/>
      <c r="ECD2572" s="77"/>
      <c r="ECE2572" s="77"/>
      <c r="ECF2572" s="77"/>
      <c r="ECG2572" s="77"/>
      <c r="ECH2572" s="77"/>
      <c r="ECI2572" s="77"/>
      <c r="ECJ2572" s="77"/>
      <c r="ECK2572" s="77"/>
      <c r="ECL2572" s="77"/>
      <c r="ECM2572" s="77"/>
      <c r="ECN2572" s="77"/>
      <c r="ECO2572" s="77"/>
      <c r="ECP2572" s="77"/>
      <c r="ECQ2572" s="77"/>
      <c r="ECR2572" s="77"/>
      <c r="ECS2572" s="77"/>
      <c r="ECT2572" s="77"/>
      <c r="ECU2572" s="77"/>
      <c r="ECV2572" s="77"/>
      <c r="ECW2572" s="77"/>
      <c r="ECX2572" s="77"/>
      <c r="ECY2572" s="77"/>
      <c r="ECZ2572" s="77"/>
      <c r="EDA2572" s="77"/>
      <c r="EDB2572" s="77"/>
      <c r="EDC2572" s="77"/>
      <c r="EDD2572" s="77"/>
      <c r="EDE2572" s="77"/>
      <c r="EDF2572" s="77"/>
      <c r="EDG2572" s="77"/>
      <c r="EDH2572" s="77"/>
      <c r="EDI2572" s="77"/>
      <c r="EDJ2572" s="77"/>
      <c r="EDK2572" s="77"/>
      <c r="EDL2572" s="77"/>
      <c r="EDM2572" s="77"/>
      <c r="EDN2572" s="77"/>
      <c r="EDO2572" s="77"/>
      <c r="EDP2572" s="77"/>
      <c r="EDQ2572" s="77"/>
      <c r="EDR2572" s="77"/>
      <c r="EDS2572" s="77"/>
      <c r="EDT2572" s="77"/>
      <c r="EDU2572" s="77"/>
      <c r="EDV2572" s="77"/>
      <c r="EDW2572" s="77"/>
      <c r="EDX2572" s="77"/>
      <c r="EDY2572" s="77"/>
      <c r="EDZ2572" s="77"/>
      <c r="EEA2572" s="77"/>
      <c r="EEB2572" s="77"/>
      <c r="EEC2572" s="77"/>
      <c r="EED2572" s="77"/>
      <c r="EEE2572" s="77"/>
      <c r="EEF2572" s="77"/>
      <c r="EEG2572" s="77"/>
      <c r="EEH2572" s="77"/>
      <c r="EEI2572" s="77"/>
      <c r="EEJ2572" s="77"/>
      <c r="EEK2572" s="77"/>
      <c r="EEL2572" s="77"/>
      <c r="EEM2572" s="77"/>
      <c r="EEN2572" s="77"/>
      <c r="EEO2572" s="77"/>
      <c r="EEP2572" s="77"/>
      <c r="EEQ2572" s="77"/>
      <c r="EER2572" s="77"/>
      <c r="EES2572" s="77"/>
      <c r="EET2572" s="77"/>
      <c r="EEU2572" s="77"/>
      <c r="EEV2572" s="77"/>
      <c r="EEW2572" s="77"/>
      <c r="EEX2572" s="77"/>
      <c r="EEY2572" s="77"/>
      <c r="EEZ2572" s="77"/>
      <c r="EFA2572" s="77"/>
      <c r="EFB2572" s="77"/>
      <c r="EFC2572" s="77"/>
      <c r="EFD2572" s="77"/>
      <c r="EFE2572" s="77"/>
      <c r="EFF2572" s="77"/>
      <c r="EFG2572" s="77"/>
      <c r="EFH2572" s="77"/>
      <c r="EFI2572" s="77"/>
      <c r="EFJ2572" s="77"/>
      <c r="EFK2572" s="77"/>
      <c r="EFL2572" s="77"/>
      <c r="EFM2572" s="77"/>
      <c r="EFN2572" s="77"/>
      <c r="EFO2572" s="77"/>
      <c r="EFP2572" s="77"/>
      <c r="EFQ2572" s="77"/>
      <c r="EFR2572" s="77"/>
      <c r="EFS2572" s="77"/>
      <c r="EFT2572" s="77"/>
      <c r="EFU2572" s="77"/>
      <c r="EFV2572" s="77"/>
      <c r="EFW2572" s="77"/>
      <c r="EFX2572" s="77"/>
      <c r="EFY2572" s="77"/>
      <c r="EFZ2572" s="77"/>
      <c r="EGA2572" s="77"/>
      <c r="EGB2572" s="77"/>
      <c r="EGC2572" s="77"/>
      <c r="EGD2572" s="77"/>
      <c r="EGE2572" s="77"/>
      <c r="EGF2572" s="77"/>
      <c r="EGG2572" s="77"/>
      <c r="EGH2572" s="77"/>
      <c r="EGI2572" s="77"/>
      <c r="EGJ2572" s="77"/>
      <c r="EGK2572" s="77"/>
      <c r="EGL2572" s="77"/>
      <c r="EGM2572" s="77"/>
      <c r="EGN2572" s="77"/>
      <c r="EGO2572" s="77"/>
      <c r="EGP2572" s="77"/>
      <c r="EGQ2572" s="77"/>
      <c r="EGR2572" s="77"/>
      <c r="EGS2572" s="77"/>
      <c r="EGT2572" s="77"/>
      <c r="EGU2572" s="77"/>
      <c r="EGV2572" s="77"/>
      <c r="EGW2572" s="77"/>
      <c r="EGX2572" s="77"/>
      <c r="EGY2572" s="77"/>
      <c r="EGZ2572" s="77"/>
      <c r="EHA2572" s="77"/>
      <c r="EHB2572" s="77"/>
      <c r="EHC2572" s="77"/>
      <c r="EHD2572" s="77"/>
      <c r="EHE2572" s="77"/>
      <c r="EHF2572" s="77"/>
      <c r="EHG2572" s="77"/>
      <c r="EHH2572" s="77"/>
      <c r="EHI2572" s="77"/>
      <c r="EHJ2572" s="77"/>
      <c r="EHK2572" s="77"/>
      <c r="EHL2572" s="77"/>
      <c r="EHM2572" s="77"/>
      <c r="EHN2572" s="77"/>
      <c r="EHO2572" s="77"/>
      <c r="EHP2572" s="77"/>
      <c r="EHQ2572" s="77"/>
      <c r="EHR2572" s="77"/>
      <c r="EHS2572" s="77"/>
      <c r="EHT2572" s="77"/>
      <c r="EHU2572" s="77"/>
      <c r="EHV2572" s="77"/>
      <c r="EHW2572" s="77"/>
      <c r="EHX2572" s="77"/>
      <c r="EHY2572" s="77"/>
      <c r="EHZ2572" s="77"/>
      <c r="EIA2572" s="77"/>
      <c r="EIB2572" s="77"/>
      <c r="EIC2572" s="77"/>
      <c r="EID2572" s="77"/>
      <c r="EIE2572" s="77"/>
      <c r="EIF2572" s="77"/>
      <c r="EIG2572" s="77"/>
      <c r="EIH2572" s="77"/>
      <c r="EII2572" s="77"/>
      <c r="EIJ2572" s="77"/>
      <c r="EIK2572" s="77"/>
      <c r="EIL2572" s="77"/>
      <c r="EIM2572" s="77"/>
      <c r="EIN2572" s="77"/>
      <c r="EIO2572" s="77"/>
      <c r="EIP2572" s="77"/>
      <c r="EIQ2572" s="77"/>
      <c r="EIR2572" s="77"/>
      <c r="EIS2572" s="77"/>
      <c r="EIT2572" s="77"/>
      <c r="EIU2572" s="77"/>
      <c r="EIV2572" s="77"/>
      <c r="EIW2572" s="77"/>
      <c r="EIX2572" s="77"/>
      <c r="EIY2572" s="77"/>
      <c r="EIZ2572" s="77"/>
      <c r="EJA2572" s="77"/>
      <c r="EJB2572" s="77"/>
      <c r="EJC2572" s="77"/>
      <c r="EJD2572" s="77"/>
      <c r="EJE2572" s="77"/>
      <c r="EJF2572" s="77"/>
      <c r="EJG2572" s="77"/>
      <c r="EJH2572" s="77"/>
      <c r="EJI2572" s="77"/>
      <c r="EJJ2572" s="77"/>
      <c r="EJK2572" s="77"/>
      <c r="EJL2572" s="77"/>
      <c r="EJM2572" s="77"/>
      <c r="EJN2572" s="77"/>
      <c r="EJO2572" s="77"/>
      <c r="EJP2572" s="77"/>
      <c r="EJQ2572" s="77"/>
      <c r="EJR2572" s="77"/>
      <c r="EJS2572" s="77"/>
      <c r="EJT2572" s="77"/>
      <c r="EJU2572" s="77"/>
      <c r="EJV2572" s="77"/>
      <c r="EJW2572" s="77"/>
      <c r="EJX2572" s="77"/>
      <c r="EJY2572" s="77"/>
      <c r="EJZ2572" s="77"/>
      <c r="EKA2572" s="77"/>
      <c r="EKB2572" s="77"/>
      <c r="EKC2572" s="77"/>
      <c r="EKD2572" s="77"/>
      <c r="EKE2572" s="77"/>
      <c r="EKF2572" s="77"/>
      <c r="EKG2572" s="77"/>
      <c r="EKH2572" s="77"/>
      <c r="EKI2572" s="77"/>
      <c r="EKJ2572" s="77"/>
      <c r="EKK2572" s="77"/>
      <c r="EKL2572" s="77"/>
      <c r="EKM2572" s="77"/>
      <c r="EKN2572" s="77"/>
      <c r="EKO2572" s="77"/>
      <c r="EKP2572" s="77"/>
      <c r="EKQ2572" s="77"/>
      <c r="EKR2572" s="77"/>
      <c r="EKS2572" s="77"/>
      <c r="EKT2572" s="77"/>
      <c r="EKU2572" s="77"/>
      <c r="EKV2572" s="77"/>
      <c r="EKW2572" s="77"/>
      <c r="EKX2572" s="77"/>
      <c r="EKY2572" s="77"/>
      <c r="EKZ2572" s="77"/>
      <c r="ELA2572" s="77"/>
      <c r="ELB2572" s="77"/>
      <c r="ELC2572" s="77"/>
      <c r="ELD2572" s="77"/>
      <c r="ELE2572" s="77"/>
      <c r="ELF2572" s="77"/>
      <c r="ELG2572" s="77"/>
      <c r="ELH2572" s="77"/>
      <c r="ELI2572" s="77"/>
      <c r="ELJ2572" s="77"/>
      <c r="ELK2572" s="77"/>
      <c r="ELL2572" s="77"/>
      <c r="ELM2572" s="77"/>
      <c r="ELN2572" s="77"/>
      <c r="ELO2572" s="77"/>
      <c r="ELP2572" s="77"/>
      <c r="ELQ2572" s="77"/>
      <c r="ELR2572" s="77"/>
      <c r="ELS2572" s="77"/>
      <c r="ELT2572" s="77"/>
      <c r="ELU2572" s="77"/>
      <c r="ELV2572" s="77"/>
      <c r="ELW2572" s="77"/>
      <c r="ELX2572" s="77"/>
      <c r="ELY2572" s="77"/>
      <c r="ELZ2572" s="77"/>
      <c r="EMA2572" s="77"/>
      <c r="EMB2572" s="77"/>
      <c r="EMC2572" s="77"/>
      <c r="EMD2572" s="77"/>
      <c r="EME2572" s="77"/>
      <c r="EMF2572" s="77"/>
      <c r="EMG2572" s="77"/>
      <c r="EMH2572" s="77"/>
      <c r="EMI2572" s="77"/>
      <c r="EMJ2572" s="77"/>
      <c r="EMK2572" s="77"/>
      <c r="EML2572" s="77"/>
      <c r="EMM2572" s="77"/>
      <c r="EMN2572" s="77"/>
      <c r="EMO2572" s="77"/>
      <c r="EMP2572" s="77"/>
      <c r="EMQ2572" s="77"/>
      <c r="EMR2572" s="77"/>
      <c r="EMS2572" s="77"/>
      <c r="EMT2572" s="77"/>
      <c r="EMU2572" s="77"/>
      <c r="EMV2572" s="77"/>
      <c r="EMW2572" s="77"/>
      <c r="EMX2572" s="77"/>
      <c r="EMY2572" s="77"/>
      <c r="EMZ2572" s="77"/>
      <c r="ENA2572" s="77"/>
      <c r="ENB2572" s="77"/>
      <c r="ENC2572" s="77"/>
      <c r="END2572" s="77"/>
      <c r="ENE2572" s="77"/>
      <c r="ENF2572" s="77"/>
      <c r="ENG2572" s="77"/>
      <c r="ENH2572" s="77"/>
      <c r="ENI2572" s="77"/>
      <c r="ENJ2572" s="77"/>
      <c r="ENK2572" s="77"/>
      <c r="ENL2572" s="77"/>
      <c r="ENM2572" s="77"/>
      <c r="ENN2572" s="77"/>
      <c r="ENO2572" s="77"/>
      <c r="ENP2572" s="77"/>
      <c r="ENQ2572" s="77"/>
      <c r="ENR2572" s="77"/>
      <c r="ENS2572" s="77"/>
      <c r="ENT2572" s="77"/>
      <c r="ENU2572" s="77"/>
      <c r="ENV2572" s="77"/>
      <c r="ENW2572" s="77"/>
      <c r="ENX2572" s="77"/>
      <c r="ENY2572" s="77"/>
      <c r="ENZ2572" s="77"/>
      <c r="EOA2572" s="77"/>
      <c r="EOB2572" s="77"/>
      <c r="EOC2572" s="77"/>
      <c r="EOD2572" s="77"/>
      <c r="EOE2572" s="77"/>
      <c r="EOF2572" s="77"/>
      <c r="EOG2572" s="77"/>
      <c r="EOH2572" s="77"/>
      <c r="EOI2572" s="77"/>
      <c r="EOJ2572" s="77"/>
      <c r="EOK2572" s="77"/>
      <c r="EOL2572" s="77"/>
      <c r="EOM2572" s="77"/>
      <c r="EON2572" s="77"/>
      <c r="EOO2572" s="77"/>
      <c r="EOP2572" s="77"/>
      <c r="EOQ2572" s="77"/>
      <c r="EOR2572" s="77"/>
      <c r="EOS2572" s="77"/>
      <c r="EOT2572" s="77"/>
      <c r="EOU2572" s="77"/>
      <c r="EOV2572" s="77"/>
      <c r="EOW2572" s="77"/>
      <c r="EOX2572" s="77"/>
      <c r="EOY2572" s="77"/>
      <c r="EOZ2572" s="77"/>
      <c r="EPA2572" s="77"/>
      <c r="EPB2572" s="77"/>
      <c r="EPC2572" s="77"/>
      <c r="EPD2572" s="77"/>
      <c r="EPE2572" s="77"/>
      <c r="EPF2572" s="77"/>
      <c r="EPG2572" s="77"/>
      <c r="EPH2572" s="77"/>
      <c r="EPI2572" s="77"/>
      <c r="EPJ2572" s="77"/>
      <c r="EPK2572" s="77"/>
      <c r="EPL2572" s="77"/>
      <c r="EPM2572" s="77"/>
      <c r="EPN2572" s="77"/>
      <c r="EPO2572" s="77"/>
      <c r="EPP2572" s="77"/>
      <c r="EPQ2572" s="77"/>
      <c r="EPR2572" s="77"/>
      <c r="EPS2572" s="77"/>
      <c r="EPT2572" s="77"/>
      <c r="EPU2572" s="77"/>
      <c r="EPV2572" s="77"/>
      <c r="EPW2572" s="77"/>
      <c r="EPX2572" s="77"/>
      <c r="EPY2572" s="77"/>
      <c r="EPZ2572" s="77"/>
      <c r="EQA2572" s="77"/>
      <c r="EQB2572" s="77"/>
      <c r="EQC2572" s="77"/>
      <c r="EQD2572" s="77"/>
      <c r="EQE2572" s="77"/>
      <c r="EQF2572" s="77"/>
      <c r="EQG2572" s="77"/>
      <c r="EQH2572" s="77"/>
      <c r="EQI2572" s="77"/>
      <c r="EQJ2572" s="77"/>
      <c r="EQK2572" s="77"/>
      <c r="EQL2572" s="77"/>
      <c r="EQM2572" s="77"/>
      <c r="EQN2572" s="77"/>
      <c r="EQO2572" s="77"/>
      <c r="EQP2572" s="77"/>
      <c r="EQQ2572" s="77"/>
      <c r="EQR2572" s="77"/>
      <c r="EQS2572" s="77"/>
      <c r="EQT2572" s="77"/>
      <c r="EQU2572" s="77"/>
      <c r="EQV2572" s="77"/>
      <c r="EQW2572" s="77"/>
      <c r="EQX2572" s="77"/>
      <c r="EQY2572" s="77"/>
      <c r="EQZ2572" s="77"/>
      <c r="ERA2572" s="77"/>
      <c r="ERB2572" s="77"/>
      <c r="ERC2572" s="77"/>
      <c r="ERD2572" s="77"/>
      <c r="ERE2572" s="77"/>
      <c r="ERF2572" s="77"/>
      <c r="ERG2572" s="77"/>
      <c r="ERH2572" s="77"/>
      <c r="ERI2572" s="77"/>
      <c r="ERJ2572" s="77"/>
      <c r="ERK2572" s="77"/>
      <c r="ERL2572" s="77"/>
      <c r="ERM2572" s="77"/>
      <c r="ERN2572" s="77"/>
      <c r="ERO2572" s="77"/>
      <c r="ERP2572" s="77"/>
      <c r="ERQ2572" s="77"/>
      <c r="ERR2572" s="77"/>
      <c r="ERS2572" s="77"/>
      <c r="ERT2572" s="77"/>
      <c r="ERU2572" s="77"/>
      <c r="ERV2572" s="77"/>
      <c r="ERW2572" s="77"/>
      <c r="ERX2572" s="77"/>
      <c r="ERY2572" s="77"/>
      <c r="ERZ2572" s="77"/>
      <c r="ESA2572" s="77"/>
      <c r="ESB2572" s="77"/>
      <c r="ESC2572" s="77"/>
      <c r="ESD2572" s="77"/>
      <c r="ESE2572" s="77"/>
      <c r="ESF2572" s="77"/>
      <c r="ESG2572" s="77"/>
      <c r="ESH2572" s="77"/>
      <c r="ESI2572" s="77"/>
      <c r="ESJ2572" s="77"/>
      <c r="ESK2572" s="77"/>
      <c r="ESL2572" s="77"/>
      <c r="ESM2572" s="77"/>
      <c r="ESN2572" s="77"/>
      <c r="ESO2572" s="77"/>
      <c r="ESP2572" s="77"/>
      <c r="ESQ2572" s="77"/>
      <c r="ESR2572" s="77"/>
      <c r="ESS2572" s="77"/>
      <c r="EST2572" s="77"/>
      <c r="ESU2572" s="77"/>
      <c r="ESV2572" s="77"/>
      <c r="ESW2572" s="77"/>
      <c r="ESX2572" s="77"/>
      <c r="ESY2572" s="77"/>
      <c r="ESZ2572" s="77"/>
      <c r="ETA2572" s="77"/>
      <c r="ETB2572" s="77"/>
      <c r="ETC2572" s="77"/>
      <c r="ETD2572" s="77"/>
      <c r="ETE2572" s="77"/>
      <c r="ETF2572" s="77"/>
      <c r="ETG2572" s="77"/>
      <c r="ETH2572" s="77"/>
      <c r="ETI2572" s="77"/>
      <c r="ETJ2572" s="77"/>
      <c r="ETK2572" s="77"/>
      <c r="ETL2572" s="77"/>
      <c r="ETM2572" s="77"/>
      <c r="ETN2572" s="77"/>
      <c r="ETO2572" s="77"/>
      <c r="ETP2572" s="77"/>
      <c r="ETQ2572" s="77"/>
      <c r="ETR2572" s="77"/>
      <c r="ETS2572" s="77"/>
      <c r="ETT2572" s="77"/>
      <c r="ETU2572" s="77"/>
      <c r="ETV2572" s="77"/>
      <c r="ETW2572" s="77"/>
      <c r="ETX2572" s="77"/>
      <c r="ETY2572" s="77"/>
      <c r="ETZ2572" s="77"/>
      <c r="EUA2572" s="77"/>
      <c r="EUB2572" s="77"/>
      <c r="EUC2572" s="77"/>
      <c r="EUD2572" s="77"/>
      <c r="EUE2572" s="77"/>
      <c r="EUF2572" s="77"/>
      <c r="EUG2572" s="77"/>
      <c r="EUH2572" s="77"/>
      <c r="EUI2572" s="77"/>
      <c r="EUJ2572" s="77"/>
      <c r="EUK2572" s="77"/>
      <c r="EUL2572" s="77"/>
      <c r="EUM2572" s="77"/>
      <c r="EUN2572" s="77"/>
      <c r="EUO2572" s="77"/>
      <c r="EUP2572" s="77"/>
      <c r="EUQ2572" s="77"/>
      <c r="EUR2572" s="77"/>
      <c r="EUS2572" s="77"/>
      <c r="EUT2572" s="77"/>
      <c r="EUU2572" s="77"/>
      <c r="EUV2572" s="77"/>
      <c r="EUW2572" s="77"/>
      <c r="EUX2572" s="77"/>
      <c r="EUY2572" s="77"/>
      <c r="EUZ2572" s="77"/>
      <c r="EVA2572" s="77"/>
      <c r="EVB2572" s="77"/>
      <c r="EVC2572" s="77"/>
      <c r="EVD2572" s="77"/>
      <c r="EVE2572" s="77"/>
      <c r="EVF2572" s="77"/>
      <c r="EVG2572" s="77"/>
      <c r="EVH2572" s="77"/>
      <c r="EVI2572" s="77"/>
      <c r="EVJ2572" s="77"/>
      <c r="EVK2572" s="77"/>
      <c r="EVL2572" s="77"/>
      <c r="EVM2572" s="77"/>
      <c r="EVN2572" s="77"/>
      <c r="EVO2572" s="77"/>
      <c r="EVP2572" s="77"/>
      <c r="EVQ2572" s="77"/>
      <c r="EVR2572" s="77"/>
      <c r="EVS2572" s="77"/>
      <c r="EVT2572" s="77"/>
      <c r="EVU2572" s="77"/>
      <c r="EVV2572" s="77"/>
      <c r="EVW2572" s="77"/>
      <c r="EVX2572" s="77"/>
      <c r="EVY2572" s="77"/>
      <c r="EVZ2572" s="77"/>
      <c r="EWA2572" s="77"/>
      <c r="EWB2572" s="77"/>
      <c r="EWC2572" s="77"/>
      <c r="EWD2572" s="77"/>
      <c r="EWE2572" s="77"/>
      <c r="EWF2572" s="77"/>
      <c r="EWG2572" s="77"/>
      <c r="EWH2572" s="77"/>
      <c r="EWI2572" s="77"/>
      <c r="EWJ2572" s="77"/>
      <c r="EWK2572" s="77"/>
      <c r="EWL2572" s="77"/>
      <c r="EWM2572" s="77"/>
      <c r="EWN2572" s="77"/>
      <c r="EWO2572" s="77"/>
      <c r="EWP2572" s="77"/>
      <c r="EWQ2572" s="77"/>
      <c r="EWR2572" s="77"/>
      <c r="EWS2572" s="77"/>
      <c r="EWT2572" s="77"/>
      <c r="EWU2572" s="77"/>
      <c r="EWV2572" s="77"/>
      <c r="EWW2572" s="77"/>
      <c r="EWX2572" s="77"/>
      <c r="EWY2572" s="77"/>
      <c r="EWZ2572" s="77"/>
      <c r="EXA2572" s="77"/>
      <c r="EXB2572" s="77"/>
      <c r="EXC2572" s="77"/>
      <c r="EXD2572" s="77"/>
      <c r="EXE2572" s="77"/>
      <c r="EXF2572" s="77"/>
      <c r="EXG2572" s="77"/>
      <c r="EXH2572" s="77"/>
      <c r="EXI2572" s="77"/>
      <c r="EXJ2572" s="77"/>
      <c r="EXK2572" s="77"/>
      <c r="EXL2572" s="77"/>
      <c r="EXM2572" s="77"/>
      <c r="EXN2572" s="77"/>
      <c r="EXO2572" s="77"/>
      <c r="EXP2572" s="77"/>
      <c r="EXQ2572" s="77"/>
      <c r="EXR2572" s="77"/>
      <c r="EXS2572" s="77"/>
      <c r="EXT2572" s="77"/>
      <c r="EXU2572" s="77"/>
      <c r="EXV2572" s="77"/>
      <c r="EXW2572" s="77"/>
      <c r="EXX2572" s="77"/>
      <c r="EXY2572" s="77"/>
      <c r="EXZ2572" s="77"/>
      <c r="EYA2572" s="77"/>
      <c r="EYB2572" s="77"/>
      <c r="EYC2572" s="77"/>
      <c r="EYD2572" s="77"/>
      <c r="EYE2572" s="77"/>
      <c r="EYF2572" s="77"/>
      <c r="EYG2572" s="77"/>
      <c r="EYH2572" s="77"/>
      <c r="EYI2572" s="77"/>
      <c r="EYJ2572" s="77"/>
      <c r="EYK2572" s="77"/>
      <c r="EYL2572" s="77"/>
      <c r="EYM2572" s="77"/>
      <c r="EYN2572" s="77"/>
      <c r="EYO2572" s="77"/>
      <c r="EYP2572" s="77"/>
      <c r="EYQ2572" s="77"/>
      <c r="EYR2572" s="77"/>
      <c r="EYS2572" s="77"/>
      <c r="EYT2572" s="77"/>
      <c r="EYU2572" s="77"/>
      <c r="EYV2572" s="77"/>
      <c r="EYW2572" s="77"/>
      <c r="EYX2572" s="77"/>
      <c r="EYY2572" s="77"/>
      <c r="EYZ2572" s="77"/>
      <c r="EZA2572" s="77"/>
      <c r="EZB2572" s="77"/>
      <c r="EZC2572" s="77"/>
      <c r="EZD2572" s="77"/>
      <c r="EZE2572" s="77"/>
      <c r="EZF2572" s="77"/>
      <c r="EZG2572" s="77"/>
      <c r="EZH2572" s="77"/>
      <c r="EZI2572" s="77"/>
      <c r="EZJ2572" s="77"/>
      <c r="EZK2572" s="77"/>
      <c r="EZL2572" s="77"/>
      <c r="EZM2572" s="77"/>
      <c r="EZN2572" s="77"/>
      <c r="EZO2572" s="77"/>
      <c r="EZP2572" s="77"/>
      <c r="EZQ2572" s="77"/>
      <c r="EZR2572" s="77"/>
      <c r="EZS2572" s="77"/>
      <c r="EZT2572" s="77"/>
      <c r="EZU2572" s="77"/>
      <c r="EZV2572" s="77"/>
      <c r="EZW2572" s="77"/>
      <c r="EZX2572" s="77"/>
      <c r="EZY2572" s="77"/>
      <c r="EZZ2572" s="77"/>
      <c r="FAA2572" s="77"/>
      <c r="FAB2572" s="77"/>
      <c r="FAC2572" s="77"/>
      <c r="FAD2572" s="77"/>
      <c r="FAE2572" s="77"/>
      <c r="FAF2572" s="77"/>
      <c r="FAG2572" s="77"/>
      <c r="FAH2572" s="77"/>
      <c r="FAI2572" s="77"/>
      <c r="FAJ2572" s="77"/>
      <c r="FAK2572" s="77"/>
      <c r="FAL2572" s="77"/>
      <c r="FAM2572" s="77"/>
      <c r="FAN2572" s="77"/>
      <c r="FAO2572" s="77"/>
      <c r="FAP2572" s="77"/>
      <c r="FAQ2572" s="77"/>
      <c r="FAR2572" s="77"/>
      <c r="FAS2572" s="77"/>
      <c r="FAT2572" s="77"/>
      <c r="FAU2572" s="77"/>
      <c r="FAV2572" s="77"/>
      <c r="FAW2572" s="77"/>
      <c r="FAX2572" s="77"/>
      <c r="FAY2572" s="77"/>
      <c r="FAZ2572" s="77"/>
      <c r="FBA2572" s="77"/>
      <c r="FBB2572" s="77"/>
      <c r="FBC2572" s="77"/>
      <c r="FBD2572" s="77"/>
      <c r="FBE2572" s="77"/>
      <c r="FBF2572" s="77"/>
      <c r="FBG2572" s="77"/>
      <c r="FBH2572" s="77"/>
      <c r="FBI2572" s="77"/>
      <c r="FBJ2572" s="77"/>
      <c r="FBK2572" s="77"/>
      <c r="FBL2572" s="77"/>
      <c r="FBM2572" s="77"/>
      <c r="FBN2572" s="77"/>
      <c r="FBO2572" s="77"/>
      <c r="FBP2572" s="77"/>
      <c r="FBQ2572" s="77"/>
      <c r="FBR2572" s="77"/>
      <c r="FBS2572" s="77"/>
      <c r="FBT2572" s="77"/>
      <c r="FBU2572" s="77"/>
      <c r="FBV2572" s="77"/>
      <c r="FBW2572" s="77"/>
      <c r="FBX2572" s="77"/>
      <c r="FBY2572" s="77"/>
      <c r="FBZ2572" s="77"/>
      <c r="FCA2572" s="77"/>
      <c r="FCB2572" s="77"/>
      <c r="FCC2572" s="77"/>
      <c r="FCD2572" s="77"/>
      <c r="FCE2572" s="77"/>
      <c r="FCF2572" s="77"/>
      <c r="FCG2572" s="77"/>
      <c r="FCH2572" s="77"/>
      <c r="FCI2572" s="77"/>
      <c r="FCJ2572" s="77"/>
      <c r="FCK2572" s="77"/>
      <c r="FCL2572" s="77"/>
      <c r="FCM2572" s="77"/>
      <c r="FCN2572" s="77"/>
      <c r="FCO2572" s="77"/>
      <c r="FCP2572" s="77"/>
      <c r="FCQ2572" s="77"/>
      <c r="FCR2572" s="77"/>
      <c r="FCS2572" s="77"/>
      <c r="FCT2572" s="77"/>
      <c r="FCU2572" s="77"/>
      <c r="FCV2572" s="77"/>
      <c r="FCW2572" s="77"/>
      <c r="FCX2572" s="77"/>
      <c r="FCY2572" s="77"/>
      <c r="FCZ2572" s="77"/>
      <c r="FDA2572" s="77"/>
      <c r="FDB2572" s="77"/>
      <c r="FDC2572" s="77"/>
      <c r="FDD2572" s="77"/>
      <c r="FDE2572" s="77"/>
      <c r="FDF2572" s="77"/>
      <c r="FDG2572" s="77"/>
      <c r="FDH2572" s="77"/>
      <c r="FDI2572" s="77"/>
      <c r="FDJ2572" s="77"/>
      <c r="FDK2572" s="77"/>
      <c r="FDL2572" s="77"/>
      <c r="FDM2572" s="77"/>
      <c r="FDN2572" s="77"/>
      <c r="FDO2572" s="77"/>
      <c r="FDP2572" s="77"/>
      <c r="FDQ2572" s="77"/>
      <c r="FDR2572" s="77"/>
      <c r="FDS2572" s="77"/>
      <c r="FDT2572" s="77"/>
      <c r="FDU2572" s="77"/>
      <c r="FDV2572" s="77"/>
      <c r="FDW2572" s="77"/>
      <c r="FDX2572" s="77"/>
      <c r="FDY2572" s="77"/>
      <c r="FDZ2572" s="77"/>
      <c r="FEA2572" s="77"/>
      <c r="FEB2572" s="77"/>
      <c r="FEC2572" s="77"/>
      <c r="FED2572" s="77"/>
      <c r="FEE2572" s="77"/>
      <c r="FEF2572" s="77"/>
      <c r="FEG2572" s="77"/>
      <c r="FEH2572" s="77"/>
      <c r="FEI2572" s="77"/>
      <c r="FEJ2572" s="77"/>
      <c r="FEK2572" s="77"/>
      <c r="FEL2572" s="77"/>
      <c r="FEM2572" s="77"/>
      <c r="FEN2572" s="77"/>
      <c r="FEO2572" s="77"/>
      <c r="FEP2572" s="77"/>
      <c r="FEQ2572" s="77"/>
      <c r="FER2572" s="77"/>
      <c r="FES2572" s="77"/>
      <c r="FET2572" s="77"/>
      <c r="FEU2572" s="77"/>
      <c r="FEV2572" s="77"/>
      <c r="FEW2572" s="77"/>
      <c r="FEX2572" s="77"/>
      <c r="FEY2572" s="77"/>
      <c r="FEZ2572" s="77"/>
      <c r="FFA2572" s="77"/>
      <c r="FFB2572" s="77"/>
      <c r="FFC2572" s="77"/>
      <c r="FFD2572" s="77"/>
      <c r="FFE2572" s="77"/>
      <c r="FFF2572" s="77"/>
      <c r="FFG2572" s="77"/>
      <c r="FFH2572" s="77"/>
      <c r="FFI2572" s="77"/>
      <c r="FFJ2572" s="77"/>
      <c r="FFK2572" s="77"/>
      <c r="FFL2572" s="77"/>
      <c r="FFM2572" s="77"/>
      <c r="FFN2572" s="77"/>
      <c r="FFO2572" s="77"/>
      <c r="FFP2572" s="77"/>
      <c r="FFQ2572" s="77"/>
      <c r="FFR2572" s="77"/>
      <c r="FFS2572" s="77"/>
      <c r="FFT2572" s="77"/>
      <c r="FFU2572" s="77"/>
      <c r="FFV2572" s="77"/>
      <c r="FFW2572" s="77"/>
      <c r="FFX2572" s="77"/>
      <c r="FFY2572" s="77"/>
      <c r="FFZ2572" s="77"/>
      <c r="FGA2572" s="77"/>
      <c r="FGB2572" s="77"/>
      <c r="FGC2572" s="77"/>
      <c r="FGD2572" s="77"/>
      <c r="FGE2572" s="77"/>
      <c r="FGF2572" s="77"/>
      <c r="FGG2572" s="77"/>
      <c r="FGH2572" s="77"/>
      <c r="FGI2572" s="77"/>
      <c r="FGJ2572" s="77"/>
      <c r="FGK2572" s="77"/>
      <c r="FGL2572" s="77"/>
      <c r="FGM2572" s="77"/>
      <c r="FGN2572" s="77"/>
      <c r="FGO2572" s="77"/>
      <c r="FGP2572" s="77"/>
      <c r="FGQ2572" s="77"/>
      <c r="FGR2572" s="77"/>
      <c r="FGS2572" s="77"/>
      <c r="FGT2572" s="77"/>
      <c r="FGU2572" s="77"/>
      <c r="FGV2572" s="77"/>
      <c r="FGW2572" s="77"/>
      <c r="FGX2572" s="77"/>
      <c r="FGY2572" s="77"/>
      <c r="FGZ2572" s="77"/>
      <c r="FHA2572" s="77"/>
      <c r="FHB2572" s="77"/>
      <c r="FHC2572" s="77"/>
      <c r="FHD2572" s="77"/>
      <c r="FHE2572" s="77"/>
      <c r="FHF2572" s="77"/>
      <c r="FHG2572" s="77"/>
      <c r="FHH2572" s="77"/>
      <c r="FHI2572" s="77"/>
      <c r="FHJ2572" s="77"/>
      <c r="FHK2572" s="77"/>
      <c r="FHL2572" s="77"/>
      <c r="FHM2572" s="77"/>
      <c r="FHN2572" s="77"/>
      <c r="FHO2572" s="77"/>
      <c r="FHP2572" s="77"/>
      <c r="FHQ2572" s="77"/>
      <c r="FHR2572" s="77"/>
      <c r="FHS2572" s="77"/>
      <c r="FHT2572" s="77"/>
      <c r="FHU2572" s="77"/>
      <c r="FHV2572" s="77"/>
      <c r="FHW2572" s="77"/>
      <c r="FHX2572" s="77"/>
      <c r="FHY2572" s="77"/>
      <c r="FHZ2572" s="77"/>
      <c r="FIA2572" s="77"/>
      <c r="FIB2572" s="77"/>
      <c r="FIC2572" s="77"/>
      <c r="FID2572" s="77"/>
      <c r="FIE2572" s="77"/>
      <c r="FIF2572" s="77"/>
      <c r="FIG2572" s="77"/>
      <c r="FIH2572" s="77"/>
      <c r="FII2572" s="77"/>
      <c r="FIJ2572" s="77"/>
      <c r="FIK2572" s="77"/>
      <c r="FIL2572" s="77"/>
      <c r="FIM2572" s="77"/>
      <c r="FIN2572" s="77"/>
      <c r="FIO2572" s="77"/>
      <c r="FIP2572" s="77"/>
      <c r="FIQ2572" s="77"/>
      <c r="FIR2572" s="77"/>
      <c r="FIS2572" s="77"/>
      <c r="FIT2572" s="77"/>
      <c r="FIU2572" s="77"/>
      <c r="FIV2572" s="77"/>
      <c r="FIW2572" s="77"/>
      <c r="FIX2572" s="77"/>
      <c r="FIY2572" s="77"/>
      <c r="FIZ2572" s="77"/>
      <c r="FJA2572" s="77"/>
      <c r="FJB2572" s="77"/>
      <c r="FJC2572" s="77"/>
      <c r="FJD2572" s="77"/>
      <c r="FJE2572" s="77"/>
      <c r="FJF2572" s="77"/>
      <c r="FJG2572" s="77"/>
      <c r="FJH2572" s="77"/>
      <c r="FJI2572" s="77"/>
      <c r="FJJ2572" s="77"/>
      <c r="FJK2572" s="77"/>
      <c r="FJL2572" s="77"/>
      <c r="FJM2572" s="77"/>
      <c r="FJN2572" s="77"/>
      <c r="FJO2572" s="77"/>
      <c r="FJP2572" s="77"/>
      <c r="FJQ2572" s="77"/>
      <c r="FJR2572" s="77"/>
      <c r="FJS2572" s="77"/>
      <c r="FJT2572" s="77"/>
      <c r="FJU2572" s="77"/>
      <c r="FJV2572" s="77"/>
      <c r="FJW2572" s="77"/>
      <c r="FJX2572" s="77"/>
      <c r="FJY2572" s="77"/>
      <c r="FJZ2572" s="77"/>
      <c r="FKA2572" s="77"/>
      <c r="FKB2572" s="77"/>
      <c r="FKC2572" s="77"/>
      <c r="FKD2572" s="77"/>
      <c r="FKE2572" s="77"/>
      <c r="FKF2572" s="77"/>
      <c r="FKG2572" s="77"/>
      <c r="FKH2572" s="77"/>
      <c r="FKI2572" s="77"/>
      <c r="FKJ2572" s="77"/>
      <c r="FKK2572" s="77"/>
      <c r="FKL2572" s="77"/>
      <c r="FKM2572" s="77"/>
      <c r="FKN2572" s="77"/>
      <c r="FKO2572" s="77"/>
      <c r="FKP2572" s="77"/>
      <c r="FKQ2572" s="77"/>
      <c r="FKR2572" s="77"/>
      <c r="FKS2572" s="77"/>
      <c r="FKT2572" s="77"/>
      <c r="FKU2572" s="77"/>
      <c r="FKV2572" s="77"/>
      <c r="FKW2572" s="77"/>
      <c r="FKX2572" s="77"/>
      <c r="FKY2572" s="77"/>
      <c r="FKZ2572" s="77"/>
      <c r="FLA2572" s="77"/>
      <c r="FLB2572" s="77"/>
      <c r="FLC2572" s="77"/>
      <c r="FLD2572" s="77"/>
      <c r="FLE2572" s="77"/>
      <c r="FLF2572" s="77"/>
      <c r="FLG2572" s="77"/>
      <c r="FLH2572" s="77"/>
      <c r="FLI2572" s="77"/>
      <c r="FLJ2572" s="77"/>
      <c r="FLK2572" s="77"/>
      <c r="FLL2572" s="77"/>
      <c r="FLM2572" s="77"/>
      <c r="FLN2572" s="77"/>
      <c r="FLO2572" s="77"/>
      <c r="FLP2572" s="77"/>
      <c r="FLQ2572" s="77"/>
      <c r="FLR2572" s="77"/>
      <c r="FLS2572" s="77"/>
      <c r="FLT2572" s="77"/>
      <c r="FLU2572" s="77"/>
      <c r="FLV2572" s="77"/>
      <c r="FLW2572" s="77"/>
      <c r="FLX2572" s="77"/>
      <c r="FLY2572" s="77"/>
      <c r="FLZ2572" s="77"/>
      <c r="FMA2572" s="77"/>
      <c r="FMB2572" s="77"/>
      <c r="FMC2572" s="77"/>
      <c r="FMD2572" s="77"/>
      <c r="FME2572" s="77"/>
      <c r="FMF2572" s="77"/>
      <c r="FMG2572" s="77"/>
      <c r="FMH2572" s="77"/>
      <c r="FMI2572" s="77"/>
      <c r="FMJ2572" s="77"/>
      <c r="FMK2572" s="77"/>
      <c r="FML2572" s="77"/>
      <c r="FMM2572" s="77"/>
      <c r="FMN2572" s="77"/>
      <c r="FMO2572" s="77"/>
      <c r="FMP2572" s="77"/>
      <c r="FMQ2572" s="77"/>
      <c r="FMR2572" s="77"/>
      <c r="FMS2572" s="77"/>
      <c r="FMT2572" s="77"/>
      <c r="FMU2572" s="77"/>
      <c r="FMV2572" s="77"/>
      <c r="FMW2572" s="77"/>
      <c r="FMX2572" s="77"/>
      <c r="FMY2572" s="77"/>
      <c r="FMZ2572" s="77"/>
      <c r="FNA2572" s="77"/>
      <c r="FNB2572" s="77"/>
      <c r="FNC2572" s="77"/>
      <c r="FND2572" s="77"/>
      <c r="FNE2572" s="77"/>
      <c r="FNF2572" s="77"/>
      <c r="FNG2572" s="77"/>
      <c r="FNH2572" s="77"/>
      <c r="FNI2572" s="77"/>
      <c r="FNJ2572" s="77"/>
      <c r="FNK2572" s="77"/>
      <c r="FNL2572" s="77"/>
      <c r="FNM2572" s="77"/>
      <c r="FNN2572" s="77"/>
      <c r="FNO2572" s="77"/>
      <c r="FNP2572" s="77"/>
      <c r="FNQ2572" s="77"/>
      <c r="FNR2572" s="77"/>
      <c r="FNS2572" s="77"/>
      <c r="FNT2572" s="77"/>
      <c r="FNU2572" s="77"/>
      <c r="FNV2572" s="77"/>
      <c r="FNW2572" s="77"/>
      <c r="FNX2572" s="77"/>
      <c r="FNY2572" s="77"/>
      <c r="FNZ2572" s="77"/>
      <c r="FOA2572" s="77"/>
      <c r="FOB2572" s="77"/>
      <c r="FOC2572" s="77"/>
      <c r="FOD2572" s="77"/>
      <c r="FOE2572" s="77"/>
      <c r="FOF2572" s="77"/>
      <c r="FOG2572" s="77"/>
      <c r="FOH2572" s="77"/>
      <c r="FOI2572" s="77"/>
      <c r="FOJ2572" s="77"/>
      <c r="FOK2572" s="77"/>
      <c r="FOL2572" s="77"/>
      <c r="FOM2572" s="77"/>
      <c r="FON2572" s="77"/>
      <c r="FOO2572" s="77"/>
      <c r="FOP2572" s="77"/>
      <c r="FOQ2572" s="77"/>
      <c r="FOR2572" s="77"/>
      <c r="FOS2572" s="77"/>
      <c r="FOT2572" s="77"/>
      <c r="FOU2572" s="77"/>
      <c r="FOV2572" s="77"/>
      <c r="FOW2572" s="77"/>
      <c r="FOX2572" s="77"/>
      <c r="FOY2572" s="77"/>
      <c r="FOZ2572" s="77"/>
      <c r="FPA2572" s="77"/>
      <c r="FPB2572" s="77"/>
      <c r="FPC2572" s="77"/>
      <c r="FPD2572" s="77"/>
      <c r="FPE2572" s="77"/>
      <c r="FPF2572" s="77"/>
      <c r="FPG2572" s="77"/>
      <c r="FPH2572" s="77"/>
      <c r="FPI2572" s="77"/>
      <c r="FPJ2572" s="77"/>
      <c r="FPK2572" s="77"/>
      <c r="FPL2572" s="77"/>
      <c r="FPM2572" s="77"/>
      <c r="FPN2572" s="77"/>
      <c r="FPO2572" s="77"/>
      <c r="FPP2572" s="77"/>
      <c r="FPQ2572" s="77"/>
      <c r="FPR2572" s="77"/>
      <c r="FPS2572" s="77"/>
      <c r="FPT2572" s="77"/>
      <c r="FPU2572" s="77"/>
      <c r="FPV2572" s="77"/>
      <c r="FPW2572" s="77"/>
      <c r="FPX2572" s="77"/>
      <c r="FPY2572" s="77"/>
      <c r="FPZ2572" s="77"/>
      <c r="FQA2572" s="77"/>
      <c r="FQB2572" s="77"/>
      <c r="FQC2572" s="77"/>
      <c r="FQD2572" s="77"/>
      <c r="FQE2572" s="77"/>
      <c r="FQF2572" s="77"/>
      <c r="FQG2572" s="77"/>
      <c r="FQH2572" s="77"/>
      <c r="FQI2572" s="77"/>
      <c r="FQJ2572" s="77"/>
      <c r="FQK2572" s="77"/>
      <c r="FQL2572" s="77"/>
      <c r="FQM2572" s="77"/>
      <c r="FQN2572" s="77"/>
      <c r="FQO2572" s="77"/>
      <c r="FQP2572" s="77"/>
      <c r="FQQ2572" s="77"/>
      <c r="FQR2572" s="77"/>
      <c r="FQS2572" s="77"/>
      <c r="FQT2572" s="77"/>
      <c r="FQU2572" s="77"/>
      <c r="FQV2572" s="77"/>
      <c r="FQW2572" s="77"/>
      <c r="FQX2572" s="77"/>
      <c r="FQY2572" s="77"/>
      <c r="FQZ2572" s="77"/>
      <c r="FRA2572" s="77"/>
      <c r="FRB2572" s="77"/>
      <c r="FRC2572" s="77"/>
      <c r="FRD2572" s="77"/>
      <c r="FRE2572" s="77"/>
      <c r="FRF2572" s="77"/>
      <c r="FRG2572" s="77"/>
      <c r="FRH2572" s="77"/>
      <c r="FRI2572" s="77"/>
      <c r="FRJ2572" s="77"/>
      <c r="FRK2572" s="77"/>
      <c r="FRL2572" s="77"/>
      <c r="FRM2572" s="77"/>
      <c r="FRN2572" s="77"/>
      <c r="FRO2572" s="77"/>
      <c r="FRP2572" s="77"/>
      <c r="FRQ2572" s="77"/>
      <c r="FRR2572" s="77"/>
      <c r="FRS2572" s="77"/>
      <c r="FRT2572" s="77"/>
      <c r="FRU2572" s="77"/>
      <c r="FRV2572" s="77"/>
      <c r="FRW2572" s="77"/>
      <c r="FRX2572" s="77"/>
      <c r="FRY2572" s="77"/>
      <c r="FRZ2572" s="77"/>
      <c r="FSA2572" s="77"/>
      <c r="FSB2572" s="77"/>
      <c r="FSC2572" s="77"/>
      <c r="FSD2572" s="77"/>
      <c r="FSE2572" s="77"/>
      <c r="FSF2572" s="77"/>
      <c r="FSG2572" s="77"/>
      <c r="FSH2572" s="77"/>
      <c r="FSI2572" s="77"/>
      <c r="FSJ2572" s="77"/>
      <c r="FSK2572" s="77"/>
      <c r="FSL2572" s="77"/>
      <c r="FSM2572" s="77"/>
      <c r="FSN2572" s="77"/>
      <c r="FSO2572" s="77"/>
      <c r="FSP2572" s="77"/>
      <c r="FSQ2572" s="77"/>
      <c r="FSR2572" s="77"/>
      <c r="FSS2572" s="77"/>
      <c r="FST2572" s="77"/>
      <c r="FSU2572" s="77"/>
      <c r="FSV2572" s="77"/>
      <c r="FSW2572" s="77"/>
      <c r="FSX2572" s="77"/>
      <c r="FSY2572" s="77"/>
      <c r="FSZ2572" s="77"/>
      <c r="FTA2572" s="77"/>
      <c r="FTB2572" s="77"/>
      <c r="FTC2572" s="77"/>
      <c r="FTD2572" s="77"/>
      <c r="FTE2572" s="77"/>
      <c r="FTF2572" s="77"/>
      <c r="FTG2572" s="77"/>
      <c r="FTH2572" s="77"/>
      <c r="FTI2572" s="77"/>
      <c r="FTJ2572" s="77"/>
      <c r="FTK2572" s="77"/>
      <c r="FTL2572" s="77"/>
      <c r="FTM2572" s="77"/>
      <c r="FTN2572" s="77"/>
      <c r="FTO2572" s="77"/>
      <c r="FTP2572" s="77"/>
      <c r="FTQ2572" s="77"/>
      <c r="FTR2572" s="77"/>
      <c r="FTS2572" s="77"/>
      <c r="FTT2572" s="77"/>
      <c r="FTU2572" s="77"/>
      <c r="FTV2572" s="77"/>
      <c r="FTW2572" s="77"/>
      <c r="FTX2572" s="77"/>
      <c r="FTY2572" s="77"/>
      <c r="FTZ2572" s="77"/>
      <c r="FUA2572" s="77"/>
      <c r="FUB2572" s="77"/>
      <c r="FUC2572" s="77"/>
      <c r="FUD2572" s="77"/>
      <c r="FUE2572" s="77"/>
      <c r="FUF2572" s="77"/>
      <c r="FUG2572" s="77"/>
      <c r="FUH2572" s="77"/>
      <c r="FUI2572" s="77"/>
      <c r="FUJ2572" s="77"/>
      <c r="FUK2572" s="77"/>
      <c r="FUL2572" s="77"/>
      <c r="FUM2572" s="77"/>
      <c r="FUN2572" s="77"/>
      <c r="FUO2572" s="77"/>
      <c r="FUP2572" s="77"/>
      <c r="FUQ2572" s="77"/>
      <c r="FUR2572" s="77"/>
      <c r="FUS2572" s="77"/>
      <c r="FUT2572" s="77"/>
      <c r="FUU2572" s="77"/>
      <c r="FUV2572" s="77"/>
      <c r="FUW2572" s="77"/>
      <c r="FUX2572" s="77"/>
      <c r="FUY2572" s="77"/>
      <c r="FUZ2572" s="77"/>
      <c r="FVA2572" s="77"/>
      <c r="FVB2572" s="77"/>
      <c r="FVC2572" s="77"/>
      <c r="FVD2572" s="77"/>
      <c r="FVE2572" s="77"/>
      <c r="FVF2572" s="77"/>
      <c r="FVG2572" s="77"/>
      <c r="FVH2572" s="77"/>
      <c r="FVI2572" s="77"/>
      <c r="FVJ2572" s="77"/>
      <c r="FVK2572" s="77"/>
      <c r="FVL2572" s="77"/>
      <c r="FVM2572" s="77"/>
      <c r="FVN2572" s="77"/>
      <c r="FVO2572" s="77"/>
      <c r="FVP2572" s="77"/>
      <c r="FVQ2572" s="77"/>
      <c r="FVR2572" s="77"/>
      <c r="FVS2572" s="77"/>
      <c r="FVT2572" s="77"/>
      <c r="FVU2572" s="77"/>
      <c r="FVV2572" s="77"/>
      <c r="FVW2572" s="77"/>
      <c r="FVX2572" s="77"/>
      <c r="FVY2572" s="77"/>
      <c r="FVZ2572" s="77"/>
      <c r="FWA2572" s="77"/>
      <c r="FWB2572" s="77"/>
      <c r="FWC2572" s="77"/>
      <c r="FWD2572" s="77"/>
      <c r="FWE2572" s="77"/>
      <c r="FWF2572" s="77"/>
      <c r="FWG2572" s="77"/>
      <c r="FWH2572" s="77"/>
      <c r="FWI2572" s="77"/>
      <c r="FWJ2572" s="77"/>
      <c r="FWK2572" s="77"/>
      <c r="FWL2572" s="77"/>
      <c r="FWM2572" s="77"/>
      <c r="FWN2572" s="77"/>
      <c r="FWO2572" s="77"/>
      <c r="FWP2572" s="77"/>
      <c r="FWQ2572" s="77"/>
      <c r="FWR2572" s="77"/>
      <c r="FWS2572" s="77"/>
      <c r="FWT2572" s="77"/>
      <c r="FWU2572" s="77"/>
      <c r="FWV2572" s="77"/>
      <c r="FWW2572" s="77"/>
      <c r="FWX2572" s="77"/>
      <c r="FWY2572" s="77"/>
      <c r="FWZ2572" s="77"/>
      <c r="FXA2572" s="77"/>
      <c r="FXB2572" s="77"/>
      <c r="FXC2572" s="77"/>
      <c r="FXD2572" s="77"/>
      <c r="FXE2572" s="77"/>
      <c r="FXF2572" s="77"/>
      <c r="FXG2572" s="77"/>
      <c r="FXH2572" s="77"/>
      <c r="FXI2572" s="77"/>
      <c r="FXJ2572" s="77"/>
      <c r="FXK2572" s="77"/>
      <c r="FXL2572" s="77"/>
      <c r="FXM2572" s="77"/>
      <c r="FXN2572" s="77"/>
      <c r="FXO2572" s="77"/>
      <c r="FXP2572" s="77"/>
      <c r="FXQ2572" s="77"/>
      <c r="FXR2572" s="77"/>
      <c r="FXS2572" s="77"/>
      <c r="FXT2572" s="77"/>
      <c r="FXU2572" s="77"/>
      <c r="FXV2572" s="77"/>
      <c r="FXW2572" s="77"/>
      <c r="FXX2572" s="77"/>
      <c r="FXY2572" s="77"/>
      <c r="FXZ2572" s="77"/>
      <c r="FYA2572" s="77"/>
      <c r="FYB2572" s="77"/>
      <c r="FYC2572" s="77"/>
      <c r="FYD2572" s="77"/>
      <c r="FYE2572" s="77"/>
      <c r="FYF2572" s="77"/>
      <c r="FYG2572" s="77"/>
      <c r="FYH2572" s="77"/>
      <c r="FYI2572" s="77"/>
      <c r="FYJ2572" s="77"/>
      <c r="FYK2572" s="77"/>
      <c r="FYL2572" s="77"/>
      <c r="FYM2572" s="77"/>
      <c r="FYN2572" s="77"/>
      <c r="FYO2572" s="77"/>
      <c r="FYP2572" s="77"/>
      <c r="FYQ2572" s="77"/>
      <c r="FYR2572" s="77"/>
      <c r="FYS2572" s="77"/>
      <c r="FYT2572" s="77"/>
      <c r="FYU2572" s="77"/>
      <c r="FYV2572" s="77"/>
      <c r="FYW2572" s="77"/>
      <c r="FYX2572" s="77"/>
      <c r="FYY2572" s="77"/>
      <c r="FYZ2572" s="77"/>
      <c r="FZA2572" s="77"/>
      <c r="FZB2572" s="77"/>
      <c r="FZC2572" s="77"/>
      <c r="FZD2572" s="77"/>
      <c r="FZE2572" s="77"/>
      <c r="FZF2572" s="77"/>
      <c r="FZG2572" s="77"/>
      <c r="FZH2572" s="77"/>
      <c r="FZI2572" s="77"/>
      <c r="FZJ2572" s="77"/>
      <c r="FZK2572" s="77"/>
      <c r="FZL2572" s="77"/>
      <c r="FZM2572" s="77"/>
      <c r="FZN2572" s="77"/>
      <c r="FZO2572" s="77"/>
      <c r="FZP2572" s="77"/>
      <c r="FZQ2572" s="77"/>
      <c r="FZR2572" s="77"/>
      <c r="FZS2572" s="77"/>
      <c r="FZT2572" s="77"/>
      <c r="FZU2572" s="77"/>
      <c r="FZV2572" s="77"/>
      <c r="FZW2572" s="77"/>
      <c r="FZX2572" s="77"/>
      <c r="FZY2572" s="77"/>
      <c r="FZZ2572" s="77"/>
      <c r="GAA2572" s="77"/>
      <c r="GAB2572" s="77"/>
      <c r="GAC2572" s="77"/>
      <c r="GAD2572" s="77"/>
      <c r="GAE2572" s="77"/>
      <c r="GAF2572" s="77"/>
      <c r="GAG2572" s="77"/>
      <c r="GAH2572" s="77"/>
      <c r="GAI2572" s="77"/>
      <c r="GAJ2572" s="77"/>
      <c r="GAK2572" s="77"/>
      <c r="GAL2572" s="77"/>
      <c r="GAM2572" s="77"/>
      <c r="GAN2572" s="77"/>
      <c r="GAO2572" s="77"/>
      <c r="GAP2572" s="77"/>
      <c r="GAQ2572" s="77"/>
      <c r="GAR2572" s="77"/>
      <c r="GAS2572" s="77"/>
      <c r="GAT2572" s="77"/>
      <c r="GAU2572" s="77"/>
      <c r="GAV2572" s="77"/>
      <c r="GAW2572" s="77"/>
      <c r="GAX2572" s="77"/>
      <c r="GAY2572" s="77"/>
      <c r="GAZ2572" s="77"/>
      <c r="GBA2572" s="77"/>
      <c r="GBB2572" s="77"/>
      <c r="GBC2572" s="77"/>
      <c r="GBD2572" s="77"/>
      <c r="GBE2572" s="77"/>
      <c r="GBF2572" s="77"/>
      <c r="GBG2572" s="77"/>
      <c r="GBH2572" s="77"/>
      <c r="GBI2572" s="77"/>
      <c r="GBJ2572" s="77"/>
      <c r="GBK2572" s="77"/>
      <c r="GBL2572" s="77"/>
      <c r="GBM2572" s="77"/>
      <c r="GBN2572" s="77"/>
      <c r="GBO2572" s="77"/>
      <c r="GBP2572" s="77"/>
      <c r="GBQ2572" s="77"/>
      <c r="GBR2572" s="77"/>
      <c r="GBS2572" s="77"/>
      <c r="GBT2572" s="77"/>
      <c r="GBU2572" s="77"/>
      <c r="GBV2572" s="77"/>
      <c r="GBW2572" s="77"/>
      <c r="GBX2572" s="77"/>
      <c r="GBY2572" s="77"/>
      <c r="GBZ2572" s="77"/>
      <c r="GCA2572" s="77"/>
      <c r="GCB2572" s="77"/>
      <c r="GCC2572" s="77"/>
      <c r="GCD2572" s="77"/>
      <c r="GCE2572" s="77"/>
      <c r="GCF2572" s="77"/>
      <c r="GCG2572" s="77"/>
      <c r="GCH2572" s="77"/>
      <c r="GCI2572" s="77"/>
      <c r="GCJ2572" s="77"/>
      <c r="GCK2572" s="77"/>
      <c r="GCL2572" s="77"/>
      <c r="GCM2572" s="77"/>
      <c r="GCN2572" s="77"/>
      <c r="GCO2572" s="77"/>
      <c r="GCP2572" s="77"/>
      <c r="GCQ2572" s="77"/>
      <c r="GCR2572" s="77"/>
      <c r="GCS2572" s="77"/>
      <c r="GCT2572" s="77"/>
      <c r="GCU2572" s="77"/>
      <c r="GCV2572" s="77"/>
      <c r="GCW2572" s="77"/>
      <c r="GCX2572" s="77"/>
      <c r="GCY2572" s="77"/>
      <c r="GCZ2572" s="77"/>
      <c r="GDA2572" s="77"/>
      <c r="GDB2572" s="77"/>
      <c r="GDC2572" s="77"/>
      <c r="GDD2572" s="77"/>
      <c r="GDE2572" s="77"/>
      <c r="GDF2572" s="77"/>
      <c r="GDG2572" s="77"/>
      <c r="GDH2572" s="77"/>
      <c r="GDI2572" s="77"/>
      <c r="GDJ2572" s="77"/>
      <c r="GDK2572" s="77"/>
      <c r="GDL2572" s="77"/>
      <c r="GDM2572" s="77"/>
      <c r="GDN2572" s="77"/>
      <c r="GDO2572" s="77"/>
      <c r="GDP2572" s="77"/>
      <c r="GDQ2572" s="77"/>
      <c r="GDR2572" s="77"/>
      <c r="GDS2572" s="77"/>
      <c r="GDT2572" s="77"/>
      <c r="GDU2572" s="77"/>
      <c r="GDV2572" s="77"/>
      <c r="GDW2572" s="77"/>
      <c r="GDX2572" s="77"/>
      <c r="GDY2572" s="77"/>
      <c r="GDZ2572" s="77"/>
      <c r="GEA2572" s="77"/>
      <c r="GEB2572" s="77"/>
      <c r="GEC2572" s="77"/>
      <c r="GED2572" s="77"/>
      <c r="GEE2572" s="77"/>
      <c r="GEF2572" s="77"/>
      <c r="GEG2572" s="77"/>
      <c r="GEH2572" s="77"/>
      <c r="GEI2572" s="77"/>
      <c r="GEJ2572" s="77"/>
      <c r="GEK2572" s="77"/>
      <c r="GEL2572" s="77"/>
      <c r="GEM2572" s="77"/>
      <c r="GEN2572" s="77"/>
      <c r="GEO2572" s="77"/>
      <c r="GEP2572" s="77"/>
      <c r="GEQ2572" s="77"/>
      <c r="GER2572" s="77"/>
      <c r="GES2572" s="77"/>
      <c r="GET2572" s="77"/>
      <c r="GEU2572" s="77"/>
      <c r="GEV2572" s="77"/>
      <c r="GEW2572" s="77"/>
      <c r="GEX2572" s="77"/>
      <c r="GEY2572" s="77"/>
      <c r="GEZ2572" s="77"/>
      <c r="GFA2572" s="77"/>
      <c r="GFB2572" s="77"/>
      <c r="GFC2572" s="77"/>
      <c r="GFD2572" s="77"/>
      <c r="GFE2572" s="77"/>
      <c r="GFF2572" s="77"/>
      <c r="GFG2572" s="77"/>
      <c r="GFH2572" s="77"/>
      <c r="GFI2572" s="77"/>
      <c r="GFJ2572" s="77"/>
      <c r="GFK2572" s="77"/>
      <c r="GFL2572" s="77"/>
      <c r="GFM2572" s="77"/>
      <c r="GFN2572" s="77"/>
      <c r="GFO2572" s="77"/>
      <c r="GFP2572" s="77"/>
      <c r="GFQ2572" s="77"/>
      <c r="GFR2572" s="77"/>
      <c r="GFS2572" s="77"/>
      <c r="GFT2572" s="77"/>
      <c r="GFU2572" s="77"/>
      <c r="GFV2572" s="77"/>
      <c r="GFW2572" s="77"/>
      <c r="GFX2572" s="77"/>
      <c r="GFY2572" s="77"/>
      <c r="GFZ2572" s="77"/>
      <c r="GGA2572" s="77"/>
      <c r="GGB2572" s="77"/>
      <c r="GGC2572" s="77"/>
      <c r="GGD2572" s="77"/>
      <c r="GGE2572" s="77"/>
      <c r="GGF2572" s="77"/>
      <c r="GGG2572" s="77"/>
      <c r="GGH2572" s="77"/>
      <c r="GGI2572" s="77"/>
      <c r="GGJ2572" s="77"/>
      <c r="GGK2572" s="77"/>
      <c r="GGL2572" s="77"/>
      <c r="GGM2572" s="77"/>
      <c r="GGN2572" s="77"/>
      <c r="GGO2572" s="77"/>
      <c r="GGP2572" s="77"/>
      <c r="GGQ2572" s="77"/>
      <c r="GGR2572" s="77"/>
      <c r="GGS2572" s="77"/>
      <c r="GGT2572" s="77"/>
      <c r="GGU2572" s="77"/>
      <c r="GGV2572" s="77"/>
      <c r="GGW2572" s="77"/>
      <c r="GGX2572" s="77"/>
      <c r="GGY2572" s="77"/>
      <c r="GGZ2572" s="77"/>
      <c r="GHA2572" s="77"/>
      <c r="GHB2572" s="77"/>
      <c r="GHC2572" s="77"/>
      <c r="GHD2572" s="77"/>
      <c r="GHE2572" s="77"/>
      <c r="GHF2572" s="77"/>
      <c r="GHG2572" s="77"/>
      <c r="GHH2572" s="77"/>
      <c r="GHI2572" s="77"/>
      <c r="GHJ2572" s="77"/>
      <c r="GHK2572" s="77"/>
      <c r="GHL2572" s="77"/>
      <c r="GHM2572" s="77"/>
      <c r="GHN2572" s="77"/>
      <c r="GHO2572" s="77"/>
      <c r="GHP2572" s="77"/>
      <c r="GHQ2572" s="77"/>
      <c r="GHR2572" s="77"/>
      <c r="GHS2572" s="77"/>
      <c r="GHT2572" s="77"/>
      <c r="GHU2572" s="77"/>
      <c r="GHV2572" s="77"/>
      <c r="GHW2572" s="77"/>
      <c r="GHX2572" s="77"/>
      <c r="GHY2572" s="77"/>
      <c r="GHZ2572" s="77"/>
      <c r="GIA2572" s="77"/>
      <c r="GIB2572" s="77"/>
      <c r="GIC2572" s="77"/>
      <c r="GID2572" s="77"/>
      <c r="GIE2572" s="77"/>
      <c r="GIF2572" s="77"/>
      <c r="GIG2572" s="77"/>
      <c r="GIH2572" s="77"/>
      <c r="GII2572" s="77"/>
      <c r="GIJ2572" s="77"/>
      <c r="GIK2572" s="77"/>
      <c r="GIL2572" s="77"/>
      <c r="GIM2572" s="77"/>
      <c r="GIN2572" s="77"/>
      <c r="GIO2572" s="77"/>
      <c r="GIP2572" s="77"/>
      <c r="GIQ2572" s="77"/>
      <c r="GIR2572" s="77"/>
      <c r="GIS2572" s="77"/>
      <c r="GIT2572" s="77"/>
      <c r="GIU2572" s="77"/>
      <c r="GIV2572" s="77"/>
      <c r="GIW2572" s="77"/>
      <c r="GIX2572" s="77"/>
      <c r="GIY2572" s="77"/>
      <c r="GIZ2572" s="77"/>
      <c r="GJA2572" s="77"/>
      <c r="GJB2572" s="77"/>
      <c r="GJC2572" s="77"/>
      <c r="GJD2572" s="77"/>
      <c r="GJE2572" s="77"/>
      <c r="GJF2572" s="77"/>
      <c r="GJG2572" s="77"/>
      <c r="GJH2572" s="77"/>
      <c r="GJI2572" s="77"/>
      <c r="GJJ2572" s="77"/>
      <c r="GJK2572" s="77"/>
      <c r="GJL2572" s="77"/>
      <c r="GJM2572" s="77"/>
      <c r="GJN2572" s="77"/>
      <c r="GJO2572" s="77"/>
      <c r="GJP2572" s="77"/>
      <c r="GJQ2572" s="77"/>
      <c r="GJR2572" s="77"/>
      <c r="GJS2572" s="77"/>
      <c r="GJT2572" s="77"/>
      <c r="GJU2572" s="77"/>
      <c r="GJV2572" s="77"/>
      <c r="GJW2572" s="77"/>
      <c r="GJX2572" s="77"/>
      <c r="GJY2572" s="77"/>
      <c r="GJZ2572" s="77"/>
      <c r="GKA2572" s="77"/>
      <c r="GKB2572" s="77"/>
      <c r="GKC2572" s="77"/>
      <c r="GKD2572" s="77"/>
      <c r="GKE2572" s="77"/>
      <c r="GKF2572" s="77"/>
      <c r="GKG2572" s="77"/>
      <c r="GKH2572" s="77"/>
      <c r="GKI2572" s="77"/>
      <c r="GKJ2572" s="77"/>
      <c r="GKK2572" s="77"/>
      <c r="GKL2572" s="77"/>
      <c r="GKM2572" s="77"/>
      <c r="GKN2572" s="77"/>
      <c r="GKO2572" s="77"/>
      <c r="GKP2572" s="77"/>
      <c r="GKQ2572" s="77"/>
      <c r="GKR2572" s="77"/>
      <c r="GKS2572" s="77"/>
      <c r="GKT2572" s="77"/>
      <c r="GKU2572" s="77"/>
      <c r="GKV2572" s="77"/>
      <c r="GKW2572" s="77"/>
      <c r="GKX2572" s="77"/>
      <c r="GKY2572" s="77"/>
      <c r="GKZ2572" s="77"/>
      <c r="GLA2572" s="77"/>
      <c r="GLB2572" s="77"/>
      <c r="GLC2572" s="77"/>
      <c r="GLD2572" s="77"/>
      <c r="GLE2572" s="77"/>
      <c r="GLF2572" s="77"/>
      <c r="GLG2572" s="77"/>
      <c r="GLH2572" s="77"/>
      <c r="GLI2572" s="77"/>
      <c r="GLJ2572" s="77"/>
      <c r="GLK2572" s="77"/>
      <c r="GLL2572" s="77"/>
      <c r="GLM2572" s="77"/>
      <c r="GLN2572" s="77"/>
      <c r="GLO2572" s="77"/>
      <c r="GLP2572" s="77"/>
      <c r="GLQ2572" s="77"/>
      <c r="GLR2572" s="77"/>
      <c r="GLS2572" s="77"/>
      <c r="GLT2572" s="77"/>
      <c r="GLU2572" s="77"/>
      <c r="GLV2572" s="77"/>
      <c r="GLW2572" s="77"/>
      <c r="GLX2572" s="77"/>
      <c r="GLY2572" s="77"/>
      <c r="GLZ2572" s="77"/>
      <c r="GMA2572" s="77"/>
      <c r="GMB2572" s="77"/>
      <c r="GMC2572" s="77"/>
      <c r="GMD2572" s="77"/>
      <c r="GME2572" s="77"/>
      <c r="GMF2572" s="77"/>
      <c r="GMG2572" s="77"/>
      <c r="GMH2572" s="77"/>
      <c r="GMI2572" s="77"/>
      <c r="GMJ2572" s="77"/>
      <c r="GMK2572" s="77"/>
      <c r="GML2572" s="77"/>
      <c r="GMM2572" s="77"/>
      <c r="GMN2572" s="77"/>
      <c r="GMO2572" s="77"/>
      <c r="GMP2572" s="77"/>
      <c r="GMQ2572" s="77"/>
      <c r="GMR2572" s="77"/>
      <c r="GMS2572" s="77"/>
      <c r="GMT2572" s="77"/>
      <c r="GMU2572" s="77"/>
      <c r="GMV2572" s="77"/>
      <c r="GMW2572" s="77"/>
      <c r="GMX2572" s="77"/>
      <c r="GMY2572" s="77"/>
      <c r="GMZ2572" s="77"/>
      <c r="GNA2572" s="77"/>
      <c r="GNB2572" s="77"/>
      <c r="GNC2572" s="77"/>
      <c r="GND2572" s="77"/>
      <c r="GNE2572" s="77"/>
      <c r="GNF2572" s="77"/>
      <c r="GNG2572" s="77"/>
      <c r="GNH2572" s="77"/>
      <c r="GNI2572" s="77"/>
      <c r="GNJ2572" s="77"/>
      <c r="GNK2572" s="77"/>
      <c r="GNL2572" s="77"/>
      <c r="GNM2572" s="77"/>
      <c r="GNN2572" s="77"/>
      <c r="GNO2572" s="77"/>
      <c r="GNP2572" s="77"/>
      <c r="GNQ2572" s="77"/>
      <c r="GNR2572" s="77"/>
      <c r="GNS2572" s="77"/>
      <c r="GNT2572" s="77"/>
      <c r="GNU2572" s="77"/>
      <c r="GNV2572" s="77"/>
      <c r="GNW2572" s="77"/>
      <c r="GNX2572" s="77"/>
      <c r="GNY2572" s="77"/>
      <c r="GNZ2572" s="77"/>
      <c r="GOA2572" s="77"/>
      <c r="GOB2572" s="77"/>
      <c r="GOC2572" s="77"/>
      <c r="GOD2572" s="77"/>
      <c r="GOE2572" s="77"/>
      <c r="GOF2572" s="77"/>
      <c r="GOG2572" s="77"/>
      <c r="GOH2572" s="77"/>
      <c r="GOI2572" s="77"/>
      <c r="GOJ2572" s="77"/>
      <c r="GOK2572" s="77"/>
      <c r="GOL2572" s="77"/>
      <c r="GOM2572" s="77"/>
      <c r="GON2572" s="77"/>
      <c r="GOO2572" s="77"/>
      <c r="GOP2572" s="77"/>
      <c r="GOQ2572" s="77"/>
      <c r="GOR2572" s="77"/>
      <c r="GOS2572" s="77"/>
      <c r="GOT2572" s="77"/>
      <c r="GOU2572" s="77"/>
      <c r="GOV2572" s="77"/>
      <c r="GOW2572" s="77"/>
      <c r="GOX2572" s="77"/>
      <c r="GOY2572" s="77"/>
      <c r="GOZ2572" s="77"/>
      <c r="GPA2572" s="77"/>
      <c r="GPB2572" s="77"/>
      <c r="GPC2572" s="77"/>
      <c r="GPD2572" s="77"/>
      <c r="GPE2572" s="77"/>
      <c r="GPF2572" s="77"/>
      <c r="GPG2572" s="77"/>
      <c r="GPH2572" s="77"/>
      <c r="GPI2572" s="77"/>
      <c r="GPJ2572" s="77"/>
      <c r="GPK2572" s="77"/>
      <c r="GPL2572" s="77"/>
      <c r="GPM2572" s="77"/>
      <c r="GPN2572" s="77"/>
      <c r="GPO2572" s="77"/>
      <c r="GPP2572" s="77"/>
      <c r="GPQ2572" s="77"/>
      <c r="GPR2572" s="77"/>
      <c r="GPS2572" s="77"/>
      <c r="GPT2572" s="77"/>
      <c r="GPU2572" s="77"/>
      <c r="GPV2572" s="77"/>
      <c r="GPW2572" s="77"/>
      <c r="GPX2572" s="77"/>
      <c r="GPY2572" s="77"/>
      <c r="GPZ2572" s="77"/>
      <c r="GQA2572" s="77"/>
      <c r="GQB2572" s="77"/>
      <c r="GQC2572" s="77"/>
      <c r="GQD2572" s="77"/>
      <c r="GQE2572" s="77"/>
      <c r="GQF2572" s="77"/>
      <c r="GQG2572" s="77"/>
      <c r="GQH2572" s="77"/>
      <c r="GQI2572" s="77"/>
      <c r="GQJ2572" s="77"/>
      <c r="GQK2572" s="77"/>
      <c r="GQL2572" s="77"/>
      <c r="GQM2572" s="77"/>
      <c r="GQN2572" s="77"/>
      <c r="GQO2572" s="77"/>
      <c r="GQP2572" s="77"/>
      <c r="GQQ2572" s="77"/>
      <c r="GQR2572" s="77"/>
      <c r="GQS2572" s="77"/>
      <c r="GQT2572" s="77"/>
      <c r="GQU2572" s="77"/>
      <c r="GQV2572" s="77"/>
      <c r="GQW2572" s="77"/>
      <c r="GQX2572" s="77"/>
      <c r="GQY2572" s="77"/>
      <c r="GQZ2572" s="77"/>
      <c r="GRA2572" s="77"/>
      <c r="GRB2572" s="77"/>
      <c r="GRC2572" s="77"/>
      <c r="GRD2572" s="77"/>
      <c r="GRE2572" s="77"/>
      <c r="GRF2572" s="77"/>
      <c r="GRG2572" s="77"/>
      <c r="GRH2572" s="77"/>
      <c r="GRI2572" s="77"/>
      <c r="GRJ2572" s="77"/>
      <c r="GRK2572" s="77"/>
      <c r="GRL2572" s="77"/>
      <c r="GRM2572" s="77"/>
      <c r="GRN2572" s="77"/>
      <c r="GRO2572" s="77"/>
      <c r="GRP2572" s="77"/>
      <c r="GRQ2572" s="77"/>
      <c r="GRR2572" s="77"/>
      <c r="GRS2572" s="77"/>
      <c r="GRT2572" s="77"/>
      <c r="GRU2572" s="77"/>
      <c r="GRV2572" s="77"/>
      <c r="GRW2572" s="77"/>
      <c r="GRX2572" s="77"/>
      <c r="GRY2572" s="77"/>
      <c r="GRZ2572" s="77"/>
      <c r="GSA2572" s="77"/>
      <c r="GSB2572" s="77"/>
      <c r="GSC2572" s="77"/>
      <c r="GSD2572" s="77"/>
      <c r="GSE2572" s="77"/>
      <c r="GSF2572" s="77"/>
      <c r="GSG2572" s="77"/>
      <c r="GSH2572" s="77"/>
      <c r="GSI2572" s="77"/>
      <c r="GSJ2572" s="77"/>
      <c r="GSK2572" s="77"/>
      <c r="GSL2572" s="77"/>
      <c r="GSM2572" s="77"/>
      <c r="GSN2572" s="77"/>
      <c r="GSO2572" s="77"/>
      <c r="GSP2572" s="77"/>
      <c r="GSQ2572" s="77"/>
      <c r="GSR2572" s="77"/>
      <c r="GSS2572" s="77"/>
      <c r="GST2572" s="77"/>
      <c r="GSU2572" s="77"/>
      <c r="GSV2572" s="77"/>
      <c r="GSW2572" s="77"/>
      <c r="GSX2572" s="77"/>
      <c r="GSY2572" s="77"/>
      <c r="GSZ2572" s="77"/>
      <c r="GTA2572" s="77"/>
      <c r="GTB2572" s="77"/>
      <c r="GTC2572" s="77"/>
      <c r="GTD2572" s="77"/>
      <c r="GTE2572" s="77"/>
      <c r="GTF2572" s="77"/>
      <c r="GTG2572" s="77"/>
      <c r="GTH2572" s="77"/>
      <c r="GTI2572" s="77"/>
      <c r="GTJ2572" s="77"/>
      <c r="GTK2572" s="77"/>
      <c r="GTL2572" s="77"/>
      <c r="GTM2572" s="77"/>
      <c r="GTN2572" s="77"/>
      <c r="GTO2572" s="77"/>
      <c r="GTP2572" s="77"/>
      <c r="GTQ2572" s="77"/>
      <c r="GTR2572" s="77"/>
      <c r="GTS2572" s="77"/>
      <c r="GTT2572" s="77"/>
      <c r="GTU2572" s="77"/>
      <c r="GTV2572" s="77"/>
      <c r="GTW2572" s="77"/>
      <c r="GTX2572" s="77"/>
      <c r="GTY2572" s="77"/>
      <c r="GTZ2572" s="77"/>
      <c r="GUA2572" s="77"/>
      <c r="GUB2572" s="77"/>
      <c r="GUC2572" s="77"/>
      <c r="GUD2572" s="77"/>
      <c r="GUE2572" s="77"/>
      <c r="GUF2572" s="77"/>
      <c r="GUG2572" s="77"/>
      <c r="GUH2572" s="77"/>
      <c r="GUI2572" s="77"/>
      <c r="GUJ2572" s="77"/>
      <c r="GUK2572" s="77"/>
      <c r="GUL2572" s="77"/>
      <c r="GUM2572" s="77"/>
      <c r="GUN2572" s="77"/>
      <c r="GUO2572" s="77"/>
      <c r="GUP2572" s="77"/>
      <c r="GUQ2572" s="77"/>
      <c r="GUR2572" s="77"/>
      <c r="GUS2572" s="77"/>
      <c r="GUT2572" s="77"/>
      <c r="GUU2572" s="77"/>
      <c r="GUV2572" s="77"/>
      <c r="GUW2572" s="77"/>
      <c r="GUX2572" s="77"/>
      <c r="GUY2572" s="77"/>
      <c r="GUZ2572" s="77"/>
      <c r="GVA2572" s="77"/>
      <c r="GVB2572" s="77"/>
      <c r="GVC2572" s="77"/>
      <c r="GVD2572" s="77"/>
      <c r="GVE2572" s="77"/>
      <c r="GVF2572" s="77"/>
      <c r="GVG2572" s="77"/>
      <c r="GVH2572" s="77"/>
      <c r="GVI2572" s="77"/>
      <c r="GVJ2572" s="77"/>
      <c r="GVK2572" s="77"/>
      <c r="GVL2572" s="77"/>
      <c r="GVM2572" s="77"/>
      <c r="GVN2572" s="77"/>
      <c r="GVO2572" s="77"/>
      <c r="GVP2572" s="77"/>
      <c r="GVQ2572" s="77"/>
      <c r="GVR2572" s="77"/>
      <c r="GVS2572" s="77"/>
      <c r="GVT2572" s="77"/>
      <c r="GVU2572" s="77"/>
      <c r="GVV2572" s="77"/>
      <c r="GVW2572" s="77"/>
      <c r="GVX2572" s="77"/>
      <c r="GVY2572" s="77"/>
      <c r="GVZ2572" s="77"/>
      <c r="GWA2572" s="77"/>
      <c r="GWB2572" s="77"/>
      <c r="GWC2572" s="77"/>
      <c r="GWD2572" s="77"/>
      <c r="GWE2572" s="77"/>
      <c r="GWF2572" s="77"/>
      <c r="GWG2572" s="77"/>
      <c r="GWH2572" s="77"/>
      <c r="GWI2572" s="77"/>
      <c r="GWJ2572" s="77"/>
      <c r="GWK2572" s="77"/>
      <c r="GWL2572" s="77"/>
      <c r="GWM2572" s="77"/>
      <c r="GWN2572" s="77"/>
      <c r="GWO2572" s="77"/>
      <c r="GWP2572" s="77"/>
      <c r="GWQ2572" s="77"/>
      <c r="GWR2572" s="77"/>
      <c r="GWS2572" s="77"/>
      <c r="GWT2572" s="77"/>
      <c r="GWU2572" s="77"/>
      <c r="GWV2572" s="77"/>
      <c r="GWW2572" s="77"/>
      <c r="GWX2572" s="77"/>
      <c r="GWY2572" s="77"/>
      <c r="GWZ2572" s="77"/>
      <c r="GXA2572" s="77"/>
      <c r="GXB2572" s="77"/>
      <c r="GXC2572" s="77"/>
      <c r="GXD2572" s="77"/>
      <c r="GXE2572" s="77"/>
      <c r="GXF2572" s="77"/>
      <c r="GXG2572" s="77"/>
      <c r="GXH2572" s="77"/>
      <c r="GXI2572" s="77"/>
      <c r="GXJ2572" s="77"/>
      <c r="GXK2572" s="77"/>
      <c r="GXL2572" s="77"/>
      <c r="GXM2572" s="77"/>
      <c r="GXN2572" s="77"/>
      <c r="GXO2572" s="77"/>
      <c r="GXP2572" s="77"/>
      <c r="GXQ2572" s="77"/>
      <c r="GXR2572" s="77"/>
      <c r="GXS2572" s="77"/>
      <c r="GXT2572" s="77"/>
      <c r="GXU2572" s="77"/>
      <c r="GXV2572" s="77"/>
      <c r="GXW2572" s="77"/>
      <c r="GXX2572" s="77"/>
      <c r="GXY2572" s="77"/>
      <c r="GXZ2572" s="77"/>
      <c r="GYA2572" s="77"/>
      <c r="GYB2572" s="77"/>
      <c r="GYC2572" s="77"/>
      <c r="GYD2572" s="77"/>
      <c r="GYE2572" s="77"/>
      <c r="GYF2572" s="77"/>
      <c r="GYG2572" s="77"/>
      <c r="GYH2572" s="77"/>
      <c r="GYI2572" s="77"/>
      <c r="GYJ2572" s="77"/>
      <c r="GYK2572" s="77"/>
      <c r="GYL2572" s="77"/>
      <c r="GYM2572" s="77"/>
      <c r="GYN2572" s="77"/>
      <c r="GYO2572" s="77"/>
      <c r="GYP2572" s="77"/>
      <c r="GYQ2572" s="77"/>
      <c r="GYR2572" s="77"/>
      <c r="GYS2572" s="77"/>
      <c r="GYT2572" s="77"/>
      <c r="GYU2572" s="77"/>
      <c r="GYV2572" s="77"/>
      <c r="GYW2572" s="77"/>
      <c r="GYX2572" s="77"/>
      <c r="GYY2572" s="77"/>
      <c r="GYZ2572" s="77"/>
      <c r="GZA2572" s="77"/>
      <c r="GZB2572" s="77"/>
      <c r="GZC2572" s="77"/>
      <c r="GZD2572" s="77"/>
      <c r="GZE2572" s="77"/>
      <c r="GZF2572" s="77"/>
      <c r="GZG2572" s="77"/>
      <c r="GZH2572" s="77"/>
      <c r="GZI2572" s="77"/>
      <c r="GZJ2572" s="77"/>
      <c r="GZK2572" s="77"/>
      <c r="GZL2572" s="77"/>
      <c r="GZM2572" s="77"/>
      <c r="GZN2572" s="77"/>
      <c r="GZO2572" s="77"/>
      <c r="GZP2572" s="77"/>
      <c r="GZQ2572" s="77"/>
      <c r="GZR2572" s="77"/>
      <c r="GZS2572" s="77"/>
      <c r="GZT2572" s="77"/>
      <c r="GZU2572" s="77"/>
      <c r="GZV2572" s="77"/>
      <c r="GZW2572" s="77"/>
      <c r="GZX2572" s="77"/>
      <c r="GZY2572" s="77"/>
      <c r="GZZ2572" s="77"/>
      <c r="HAA2572" s="77"/>
      <c r="HAB2572" s="77"/>
      <c r="HAC2572" s="77"/>
      <c r="HAD2572" s="77"/>
      <c r="HAE2572" s="77"/>
      <c r="HAF2572" s="77"/>
      <c r="HAG2572" s="77"/>
      <c r="HAH2572" s="77"/>
      <c r="HAI2572" s="77"/>
      <c r="HAJ2572" s="77"/>
      <c r="HAK2572" s="77"/>
      <c r="HAL2572" s="77"/>
      <c r="HAM2572" s="77"/>
      <c r="HAN2572" s="77"/>
      <c r="HAO2572" s="77"/>
      <c r="HAP2572" s="77"/>
      <c r="HAQ2572" s="77"/>
      <c r="HAR2572" s="77"/>
      <c r="HAS2572" s="77"/>
      <c r="HAT2572" s="77"/>
      <c r="HAU2572" s="77"/>
      <c r="HAV2572" s="77"/>
      <c r="HAW2572" s="77"/>
      <c r="HAX2572" s="77"/>
      <c r="HAY2572" s="77"/>
      <c r="HAZ2572" s="77"/>
      <c r="HBA2572" s="77"/>
      <c r="HBB2572" s="77"/>
      <c r="HBC2572" s="77"/>
      <c r="HBD2572" s="77"/>
      <c r="HBE2572" s="77"/>
      <c r="HBF2572" s="77"/>
      <c r="HBG2572" s="77"/>
      <c r="HBH2572" s="77"/>
      <c r="HBI2572" s="77"/>
      <c r="HBJ2572" s="77"/>
      <c r="HBK2572" s="77"/>
      <c r="HBL2572" s="77"/>
      <c r="HBM2572" s="77"/>
      <c r="HBN2572" s="77"/>
      <c r="HBO2572" s="77"/>
      <c r="HBP2572" s="77"/>
      <c r="HBQ2572" s="77"/>
      <c r="HBR2572" s="77"/>
      <c r="HBS2572" s="77"/>
      <c r="HBT2572" s="77"/>
      <c r="HBU2572" s="77"/>
      <c r="HBV2572" s="77"/>
      <c r="HBW2572" s="77"/>
      <c r="HBX2572" s="77"/>
      <c r="HBY2572" s="77"/>
      <c r="HBZ2572" s="77"/>
      <c r="HCA2572" s="77"/>
      <c r="HCB2572" s="77"/>
      <c r="HCC2572" s="77"/>
      <c r="HCD2572" s="77"/>
      <c r="HCE2572" s="77"/>
      <c r="HCF2572" s="77"/>
      <c r="HCG2572" s="77"/>
      <c r="HCH2572" s="77"/>
      <c r="HCI2572" s="77"/>
      <c r="HCJ2572" s="77"/>
      <c r="HCK2572" s="77"/>
      <c r="HCL2572" s="77"/>
      <c r="HCM2572" s="77"/>
      <c r="HCN2572" s="77"/>
      <c r="HCO2572" s="77"/>
      <c r="HCP2572" s="77"/>
      <c r="HCQ2572" s="77"/>
      <c r="HCR2572" s="77"/>
      <c r="HCS2572" s="77"/>
      <c r="HCT2572" s="77"/>
      <c r="HCU2572" s="77"/>
      <c r="HCV2572" s="77"/>
      <c r="HCW2572" s="77"/>
      <c r="HCX2572" s="77"/>
      <c r="HCY2572" s="77"/>
      <c r="HCZ2572" s="77"/>
      <c r="HDA2572" s="77"/>
      <c r="HDB2572" s="77"/>
      <c r="HDC2572" s="77"/>
      <c r="HDD2572" s="77"/>
      <c r="HDE2572" s="77"/>
      <c r="HDF2572" s="77"/>
      <c r="HDG2572" s="77"/>
      <c r="HDH2572" s="77"/>
      <c r="HDI2572" s="77"/>
      <c r="HDJ2572" s="77"/>
      <c r="HDK2572" s="77"/>
      <c r="HDL2572" s="77"/>
      <c r="HDM2572" s="77"/>
      <c r="HDN2572" s="77"/>
      <c r="HDO2572" s="77"/>
      <c r="HDP2572" s="77"/>
      <c r="HDQ2572" s="77"/>
      <c r="HDR2572" s="77"/>
      <c r="HDS2572" s="77"/>
      <c r="HDT2572" s="77"/>
      <c r="HDU2572" s="77"/>
      <c r="HDV2572" s="77"/>
      <c r="HDW2572" s="77"/>
      <c r="HDX2572" s="77"/>
      <c r="HDY2572" s="77"/>
      <c r="HDZ2572" s="77"/>
      <c r="HEA2572" s="77"/>
      <c r="HEB2572" s="77"/>
      <c r="HEC2572" s="77"/>
      <c r="HED2572" s="77"/>
      <c r="HEE2572" s="77"/>
      <c r="HEF2572" s="77"/>
      <c r="HEG2572" s="77"/>
      <c r="HEH2572" s="77"/>
      <c r="HEI2572" s="77"/>
      <c r="HEJ2572" s="77"/>
      <c r="HEK2572" s="77"/>
      <c r="HEL2572" s="77"/>
      <c r="HEM2572" s="77"/>
      <c r="HEN2572" s="77"/>
      <c r="HEO2572" s="77"/>
      <c r="HEP2572" s="77"/>
      <c r="HEQ2572" s="77"/>
      <c r="HER2572" s="77"/>
      <c r="HES2572" s="77"/>
      <c r="HET2572" s="77"/>
      <c r="HEU2572" s="77"/>
      <c r="HEV2572" s="77"/>
      <c r="HEW2572" s="77"/>
      <c r="HEX2572" s="77"/>
      <c r="HEY2572" s="77"/>
      <c r="HEZ2572" s="77"/>
      <c r="HFA2572" s="77"/>
      <c r="HFB2572" s="77"/>
      <c r="HFC2572" s="77"/>
      <c r="HFD2572" s="77"/>
      <c r="HFE2572" s="77"/>
      <c r="HFF2572" s="77"/>
      <c r="HFG2572" s="77"/>
      <c r="HFH2572" s="77"/>
      <c r="HFI2572" s="77"/>
      <c r="HFJ2572" s="77"/>
      <c r="HFK2572" s="77"/>
      <c r="HFL2572" s="77"/>
      <c r="HFM2572" s="77"/>
      <c r="HFN2572" s="77"/>
      <c r="HFO2572" s="77"/>
      <c r="HFP2572" s="77"/>
      <c r="HFQ2572" s="77"/>
      <c r="HFR2572" s="77"/>
      <c r="HFS2572" s="77"/>
      <c r="HFT2572" s="77"/>
      <c r="HFU2572" s="77"/>
      <c r="HFV2572" s="77"/>
      <c r="HFW2572" s="77"/>
      <c r="HFX2572" s="77"/>
      <c r="HFY2572" s="77"/>
      <c r="HFZ2572" s="77"/>
      <c r="HGA2572" s="77"/>
      <c r="HGB2572" s="77"/>
      <c r="HGC2572" s="77"/>
      <c r="HGD2572" s="77"/>
      <c r="HGE2572" s="77"/>
      <c r="HGF2572" s="77"/>
      <c r="HGG2572" s="77"/>
      <c r="HGH2572" s="77"/>
      <c r="HGI2572" s="77"/>
      <c r="HGJ2572" s="77"/>
      <c r="HGK2572" s="77"/>
      <c r="HGL2572" s="77"/>
      <c r="HGM2572" s="77"/>
      <c r="HGN2572" s="77"/>
      <c r="HGO2572" s="77"/>
      <c r="HGP2572" s="77"/>
      <c r="HGQ2572" s="77"/>
      <c r="HGR2572" s="77"/>
      <c r="HGS2572" s="77"/>
      <c r="HGT2572" s="77"/>
      <c r="HGU2572" s="77"/>
      <c r="HGV2572" s="77"/>
      <c r="HGW2572" s="77"/>
      <c r="HGX2572" s="77"/>
      <c r="HGY2572" s="77"/>
      <c r="HGZ2572" s="77"/>
      <c r="HHA2572" s="77"/>
      <c r="HHB2572" s="77"/>
      <c r="HHC2572" s="77"/>
      <c r="HHD2572" s="77"/>
      <c r="HHE2572" s="77"/>
      <c r="HHF2572" s="77"/>
      <c r="HHG2572" s="77"/>
      <c r="HHH2572" s="77"/>
      <c r="HHI2572" s="77"/>
      <c r="HHJ2572" s="77"/>
      <c r="HHK2572" s="77"/>
      <c r="HHL2572" s="77"/>
      <c r="HHM2572" s="77"/>
      <c r="HHN2572" s="77"/>
      <c r="HHO2572" s="77"/>
      <c r="HHP2572" s="77"/>
      <c r="HHQ2572" s="77"/>
      <c r="HHR2572" s="77"/>
      <c r="HHS2572" s="77"/>
      <c r="HHT2572" s="77"/>
      <c r="HHU2572" s="77"/>
      <c r="HHV2572" s="77"/>
      <c r="HHW2572" s="77"/>
      <c r="HHX2572" s="77"/>
      <c r="HHY2572" s="77"/>
      <c r="HHZ2572" s="77"/>
      <c r="HIA2572" s="77"/>
      <c r="HIB2572" s="77"/>
      <c r="HIC2572" s="77"/>
      <c r="HID2572" s="77"/>
      <c r="HIE2572" s="77"/>
      <c r="HIF2572" s="77"/>
      <c r="HIG2572" s="77"/>
      <c r="HIH2572" s="77"/>
      <c r="HII2572" s="77"/>
      <c r="HIJ2572" s="77"/>
      <c r="HIK2572" s="77"/>
      <c r="HIL2572" s="77"/>
      <c r="HIM2572" s="77"/>
      <c r="HIN2572" s="77"/>
      <c r="HIO2572" s="77"/>
      <c r="HIP2572" s="77"/>
      <c r="HIQ2572" s="77"/>
      <c r="HIR2572" s="77"/>
      <c r="HIS2572" s="77"/>
      <c r="HIT2572" s="77"/>
      <c r="HIU2572" s="77"/>
      <c r="HIV2572" s="77"/>
      <c r="HIW2572" s="77"/>
      <c r="HIX2572" s="77"/>
      <c r="HIY2572" s="77"/>
      <c r="HIZ2572" s="77"/>
      <c r="HJA2572" s="77"/>
      <c r="HJB2572" s="77"/>
      <c r="HJC2572" s="77"/>
      <c r="HJD2572" s="77"/>
      <c r="HJE2572" s="77"/>
      <c r="HJF2572" s="77"/>
      <c r="HJG2572" s="77"/>
      <c r="HJH2572" s="77"/>
      <c r="HJI2572" s="77"/>
      <c r="HJJ2572" s="77"/>
      <c r="HJK2572" s="77"/>
      <c r="HJL2572" s="77"/>
      <c r="HJM2572" s="77"/>
      <c r="HJN2572" s="77"/>
      <c r="HJO2572" s="77"/>
      <c r="HJP2572" s="77"/>
      <c r="HJQ2572" s="77"/>
      <c r="HJR2572" s="77"/>
      <c r="HJS2572" s="77"/>
      <c r="HJT2572" s="77"/>
      <c r="HJU2572" s="77"/>
      <c r="HJV2572" s="77"/>
      <c r="HJW2572" s="77"/>
      <c r="HJX2572" s="77"/>
      <c r="HJY2572" s="77"/>
      <c r="HJZ2572" s="77"/>
      <c r="HKA2572" s="77"/>
      <c r="HKB2572" s="77"/>
      <c r="HKC2572" s="77"/>
      <c r="HKD2572" s="77"/>
      <c r="HKE2572" s="77"/>
      <c r="HKF2572" s="77"/>
      <c r="HKG2572" s="77"/>
      <c r="HKH2572" s="77"/>
      <c r="HKI2572" s="77"/>
      <c r="HKJ2572" s="77"/>
      <c r="HKK2572" s="77"/>
      <c r="HKL2572" s="77"/>
      <c r="HKM2572" s="77"/>
      <c r="HKN2572" s="77"/>
      <c r="HKO2572" s="77"/>
      <c r="HKP2572" s="77"/>
      <c r="HKQ2572" s="77"/>
      <c r="HKR2572" s="77"/>
      <c r="HKS2572" s="77"/>
      <c r="HKT2572" s="77"/>
      <c r="HKU2572" s="77"/>
      <c r="HKV2572" s="77"/>
      <c r="HKW2572" s="77"/>
      <c r="HKX2572" s="77"/>
      <c r="HKY2572" s="77"/>
      <c r="HKZ2572" s="77"/>
      <c r="HLA2572" s="77"/>
      <c r="HLB2572" s="77"/>
      <c r="HLC2572" s="77"/>
      <c r="HLD2572" s="77"/>
      <c r="HLE2572" s="77"/>
      <c r="HLF2572" s="77"/>
      <c r="HLG2572" s="77"/>
      <c r="HLH2572" s="77"/>
      <c r="HLI2572" s="77"/>
      <c r="HLJ2572" s="77"/>
      <c r="HLK2572" s="77"/>
      <c r="HLL2572" s="77"/>
      <c r="HLM2572" s="77"/>
      <c r="HLN2572" s="77"/>
      <c r="HLO2572" s="77"/>
      <c r="HLP2572" s="77"/>
      <c r="HLQ2572" s="77"/>
      <c r="HLR2572" s="77"/>
      <c r="HLS2572" s="77"/>
      <c r="HLT2572" s="77"/>
      <c r="HLU2572" s="77"/>
      <c r="HLV2572" s="77"/>
      <c r="HLW2572" s="77"/>
      <c r="HLX2572" s="77"/>
      <c r="HLY2572" s="77"/>
      <c r="HLZ2572" s="77"/>
      <c r="HMA2572" s="77"/>
      <c r="HMB2572" s="77"/>
      <c r="HMC2572" s="77"/>
      <c r="HMD2572" s="77"/>
      <c r="HME2572" s="77"/>
      <c r="HMF2572" s="77"/>
      <c r="HMG2572" s="77"/>
      <c r="HMH2572" s="77"/>
      <c r="HMI2572" s="77"/>
      <c r="HMJ2572" s="77"/>
      <c r="HMK2572" s="77"/>
      <c r="HML2572" s="77"/>
      <c r="HMM2572" s="77"/>
      <c r="HMN2572" s="77"/>
      <c r="HMO2572" s="77"/>
      <c r="HMP2572" s="77"/>
      <c r="HMQ2572" s="77"/>
      <c r="HMR2572" s="77"/>
      <c r="HMS2572" s="77"/>
      <c r="HMT2572" s="77"/>
      <c r="HMU2572" s="77"/>
      <c r="HMV2572" s="77"/>
      <c r="HMW2572" s="77"/>
      <c r="HMX2572" s="77"/>
      <c r="HMY2572" s="77"/>
      <c r="HMZ2572" s="77"/>
      <c r="HNA2572" s="77"/>
      <c r="HNB2572" s="77"/>
      <c r="HNC2572" s="77"/>
      <c r="HND2572" s="77"/>
      <c r="HNE2572" s="77"/>
      <c r="HNF2572" s="77"/>
      <c r="HNG2572" s="77"/>
      <c r="HNH2572" s="77"/>
      <c r="HNI2572" s="77"/>
      <c r="HNJ2572" s="77"/>
      <c r="HNK2572" s="77"/>
      <c r="HNL2572" s="77"/>
      <c r="HNM2572" s="77"/>
      <c r="HNN2572" s="77"/>
      <c r="HNO2572" s="77"/>
      <c r="HNP2572" s="77"/>
      <c r="HNQ2572" s="77"/>
      <c r="HNR2572" s="77"/>
      <c r="HNS2572" s="77"/>
      <c r="HNT2572" s="77"/>
      <c r="HNU2572" s="77"/>
      <c r="HNV2572" s="77"/>
      <c r="HNW2572" s="77"/>
      <c r="HNX2572" s="77"/>
      <c r="HNY2572" s="77"/>
      <c r="HNZ2572" s="77"/>
      <c r="HOA2572" s="77"/>
      <c r="HOB2572" s="77"/>
      <c r="HOC2572" s="77"/>
      <c r="HOD2572" s="77"/>
      <c r="HOE2572" s="77"/>
      <c r="HOF2572" s="77"/>
      <c r="HOG2572" s="77"/>
      <c r="HOH2572" s="77"/>
      <c r="HOI2572" s="77"/>
      <c r="HOJ2572" s="77"/>
      <c r="HOK2572" s="77"/>
      <c r="HOL2572" s="77"/>
      <c r="HOM2572" s="77"/>
      <c r="HON2572" s="77"/>
      <c r="HOO2572" s="77"/>
      <c r="HOP2572" s="77"/>
      <c r="HOQ2572" s="77"/>
      <c r="HOR2572" s="77"/>
      <c r="HOS2572" s="77"/>
      <c r="HOT2572" s="77"/>
      <c r="HOU2572" s="77"/>
      <c r="HOV2572" s="77"/>
      <c r="HOW2572" s="77"/>
      <c r="HOX2572" s="77"/>
      <c r="HOY2572" s="77"/>
      <c r="HOZ2572" s="77"/>
      <c r="HPA2572" s="77"/>
      <c r="HPB2572" s="77"/>
      <c r="HPC2572" s="77"/>
      <c r="HPD2572" s="77"/>
      <c r="HPE2572" s="77"/>
      <c r="HPF2572" s="77"/>
      <c r="HPG2572" s="77"/>
      <c r="HPH2572" s="77"/>
      <c r="HPI2572" s="77"/>
      <c r="HPJ2572" s="77"/>
      <c r="HPK2572" s="77"/>
      <c r="HPL2572" s="77"/>
      <c r="HPM2572" s="77"/>
      <c r="HPN2572" s="77"/>
      <c r="HPO2572" s="77"/>
      <c r="HPP2572" s="77"/>
      <c r="HPQ2572" s="77"/>
      <c r="HPR2572" s="77"/>
      <c r="HPS2572" s="77"/>
      <c r="HPT2572" s="77"/>
      <c r="HPU2572" s="77"/>
      <c r="HPV2572" s="77"/>
      <c r="HPW2572" s="77"/>
      <c r="HPX2572" s="77"/>
      <c r="HPY2572" s="77"/>
      <c r="HPZ2572" s="77"/>
      <c r="HQA2572" s="77"/>
      <c r="HQB2572" s="77"/>
      <c r="HQC2572" s="77"/>
      <c r="HQD2572" s="77"/>
      <c r="HQE2572" s="77"/>
      <c r="HQF2572" s="77"/>
      <c r="HQG2572" s="77"/>
      <c r="HQH2572" s="77"/>
      <c r="HQI2572" s="77"/>
      <c r="HQJ2572" s="77"/>
      <c r="HQK2572" s="77"/>
      <c r="HQL2572" s="77"/>
      <c r="HQM2572" s="77"/>
      <c r="HQN2572" s="77"/>
      <c r="HQO2572" s="77"/>
      <c r="HQP2572" s="77"/>
      <c r="HQQ2572" s="77"/>
      <c r="HQR2572" s="77"/>
      <c r="HQS2572" s="77"/>
      <c r="HQT2572" s="77"/>
      <c r="HQU2572" s="77"/>
      <c r="HQV2572" s="77"/>
      <c r="HQW2572" s="77"/>
      <c r="HQX2572" s="77"/>
      <c r="HQY2572" s="77"/>
      <c r="HQZ2572" s="77"/>
      <c r="HRA2572" s="77"/>
      <c r="HRB2572" s="77"/>
      <c r="HRC2572" s="77"/>
      <c r="HRD2572" s="77"/>
      <c r="HRE2572" s="77"/>
      <c r="HRF2572" s="77"/>
      <c r="HRG2572" s="77"/>
      <c r="HRH2572" s="77"/>
      <c r="HRI2572" s="77"/>
      <c r="HRJ2572" s="77"/>
      <c r="HRK2572" s="77"/>
      <c r="HRL2572" s="77"/>
      <c r="HRM2572" s="77"/>
      <c r="HRN2572" s="77"/>
      <c r="HRO2572" s="77"/>
      <c r="HRP2572" s="77"/>
      <c r="HRQ2572" s="77"/>
      <c r="HRR2572" s="77"/>
      <c r="HRS2572" s="77"/>
      <c r="HRT2572" s="77"/>
      <c r="HRU2572" s="77"/>
      <c r="HRV2572" s="77"/>
      <c r="HRW2572" s="77"/>
      <c r="HRX2572" s="77"/>
      <c r="HRY2572" s="77"/>
      <c r="HRZ2572" s="77"/>
      <c r="HSA2572" s="77"/>
      <c r="HSB2572" s="77"/>
      <c r="HSC2572" s="77"/>
      <c r="HSD2572" s="77"/>
      <c r="HSE2572" s="77"/>
      <c r="HSF2572" s="77"/>
      <c r="HSG2572" s="77"/>
      <c r="HSH2572" s="77"/>
      <c r="HSI2572" s="77"/>
      <c r="HSJ2572" s="77"/>
      <c r="HSK2572" s="77"/>
      <c r="HSL2572" s="77"/>
      <c r="HSM2572" s="77"/>
      <c r="HSN2572" s="77"/>
      <c r="HSO2572" s="77"/>
      <c r="HSP2572" s="77"/>
      <c r="HSQ2572" s="77"/>
      <c r="HSR2572" s="77"/>
      <c r="HSS2572" s="77"/>
      <c r="HST2572" s="77"/>
      <c r="HSU2572" s="77"/>
      <c r="HSV2572" s="77"/>
      <c r="HSW2572" s="77"/>
      <c r="HSX2572" s="77"/>
      <c r="HSY2572" s="77"/>
      <c r="HSZ2572" s="77"/>
      <c r="HTA2572" s="77"/>
      <c r="HTB2572" s="77"/>
      <c r="HTC2572" s="77"/>
      <c r="HTD2572" s="77"/>
      <c r="HTE2572" s="77"/>
      <c r="HTF2572" s="77"/>
      <c r="HTG2572" s="77"/>
      <c r="HTH2572" s="77"/>
      <c r="HTI2572" s="77"/>
      <c r="HTJ2572" s="77"/>
      <c r="HTK2572" s="77"/>
      <c r="HTL2572" s="77"/>
      <c r="HTM2572" s="77"/>
      <c r="HTN2572" s="77"/>
      <c r="HTO2572" s="77"/>
      <c r="HTP2572" s="77"/>
      <c r="HTQ2572" s="77"/>
      <c r="HTR2572" s="77"/>
      <c r="HTS2572" s="77"/>
      <c r="HTT2572" s="77"/>
      <c r="HTU2572" s="77"/>
      <c r="HTV2572" s="77"/>
      <c r="HTW2572" s="77"/>
      <c r="HTX2572" s="77"/>
      <c r="HTY2572" s="77"/>
      <c r="HTZ2572" s="77"/>
      <c r="HUA2572" s="77"/>
      <c r="HUB2572" s="77"/>
      <c r="HUC2572" s="77"/>
      <c r="HUD2572" s="77"/>
      <c r="HUE2572" s="77"/>
      <c r="HUF2572" s="77"/>
      <c r="HUG2572" s="77"/>
      <c r="HUH2572" s="77"/>
      <c r="HUI2572" s="77"/>
      <c r="HUJ2572" s="77"/>
      <c r="HUK2572" s="77"/>
      <c r="HUL2572" s="77"/>
      <c r="HUM2572" s="77"/>
      <c r="HUN2572" s="77"/>
      <c r="HUO2572" s="77"/>
      <c r="HUP2572" s="77"/>
      <c r="HUQ2572" s="77"/>
      <c r="HUR2572" s="77"/>
      <c r="HUS2572" s="77"/>
      <c r="HUT2572" s="77"/>
      <c r="HUU2572" s="77"/>
      <c r="HUV2572" s="77"/>
      <c r="HUW2572" s="77"/>
      <c r="HUX2572" s="77"/>
      <c r="HUY2572" s="77"/>
      <c r="HUZ2572" s="77"/>
      <c r="HVA2572" s="77"/>
      <c r="HVB2572" s="77"/>
      <c r="HVC2572" s="77"/>
      <c r="HVD2572" s="77"/>
      <c r="HVE2572" s="77"/>
      <c r="HVF2572" s="77"/>
      <c r="HVG2572" s="77"/>
      <c r="HVH2572" s="77"/>
      <c r="HVI2572" s="77"/>
      <c r="HVJ2572" s="77"/>
      <c r="HVK2572" s="77"/>
      <c r="HVL2572" s="77"/>
      <c r="HVM2572" s="77"/>
      <c r="HVN2572" s="77"/>
      <c r="HVO2572" s="77"/>
      <c r="HVP2572" s="77"/>
      <c r="HVQ2572" s="77"/>
      <c r="HVR2572" s="77"/>
      <c r="HVS2572" s="77"/>
      <c r="HVT2572" s="77"/>
      <c r="HVU2572" s="77"/>
      <c r="HVV2572" s="77"/>
      <c r="HVW2572" s="77"/>
      <c r="HVX2572" s="77"/>
      <c r="HVY2572" s="77"/>
      <c r="HVZ2572" s="77"/>
      <c r="HWA2572" s="77"/>
      <c r="HWB2572" s="77"/>
      <c r="HWC2572" s="77"/>
      <c r="HWD2572" s="77"/>
      <c r="HWE2572" s="77"/>
      <c r="HWF2572" s="77"/>
      <c r="HWG2572" s="77"/>
      <c r="HWH2572" s="77"/>
      <c r="HWI2572" s="77"/>
      <c r="HWJ2572" s="77"/>
      <c r="HWK2572" s="77"/>
      <c r="HWL2572" s="77"/>
      <c r="HWM2572" s="77"/>
      <c r="HWN2572" s="77"/>
      <c r="HWO2572" s="77"/>
      <c r="HWP2572" s="77"/>
      <c r="HWQ2572" s="77"/>
      <c r="HWR2572" s="77"/>
      <c r="HWS2572" s="77"/>
      <c r="HWT2572" s="77"/>
      <c r="HWU2572" s="77"/>
      <c r="HWV2572" s="77"/>
      <c r="HWW2572" s="77"/>
      <c r="HWX2572" s="77"/>
      <c r="HWY2572" s="77"/>
      <c r="HWZ2572" s="77"/>
      <c r="HXA2572" s="77"/>
      <c r="HXB2572" s="77"/>
      <c r="HXC2572" s="77"/>
      <c r="HXD2572" s="77"/>
      <c r="HXE2572" s="77"/>
      <c r="HXF2572" s="77"/>
      <c r="HXG2572" s="77"/>
      <c r="HXH2572" s="77"/>
      <c r="HXI2572" s="77"/>
      <c r="HXJ2572" s="77"/>
      <c r="HXK2572" s="77"/>
      <c r="HXL2572" s="77"/>
      <c r="HXM2572" s="77"/>
      <c r="HXN2572" s="77"/>
      <c r="HXO2572" s="77"/>
      <c r="HXP2572" s="77"/>
      <c r="HXQ2572" s="77"/>
      <c r="HXR2572" s="77"/>
      <c r="HXS2572" s="77"/>
      <c r="HXT2572" s="77"/>
      <c r="HXU2572" s="77"/>
      <c r="HXV2572" s="77"/>
      <c r="HXW2572" s="77"/>
      <c r="HXX2572" s="77"/>
      <c r="HXY2572" s="77"/>
      <c r="HXZ2572" s="77"/>
      <c r="HYA2572" s="77"/>
      <c r="HYB2572" s="77"/>
      <c r="HYC2572" s="77"/>
      <c r="HYD2572" s="77"/>
      <c r="HYE2572" s="77"/>
      <c r="HYF2572" s="77"/>
      <c r="HYG2572" s="77"/>
      <c r="HYH2572" s="77"/>
      <c r="HYI2572" s="77"/>
      <c r="HYJ2572" s="77"/>
      <c r="HYK2572" s="77"/>
      <c r="HYL2572" s="77"/>
      <c r="HYM2572" s="77"/>
      <c r="HYN2572" s="77"/>
      <c r="HYO2572" s="77"/>
      <c r="HYP2572" s="77"/>
      <c r="HYQ2572" s="77"/>
      <c r="HYR2572" s="77"/>
      <c r="HYS2572" s="77"/>
      <c r="HYT2572" s="77"/>
      <c r="HYU2572" s="77"/>
      <c r="HYV2572" s="77"/>
      <c r="HYW2572" s="77"/>
      <c r="HYX2572" s="77"/>
      <c r="HYY2572" s="77"/>
      <c r="HYZ2572" s="77"/>
      <c r="HZA2572" s="77"/>
      <c r="HZB2572" s="77"/>
      <c r="HZC2572" s="77"/>
      <c r="HZD2572" s="77"/>
      <c r="HZE2572" s="77"/>
      <c r="HZF2572" s="77"/>
      <c r="HZG2572" s="77"/>
      <c r="HZH2572" s="77"/>
      <c r="HZI2572" s="77"/>
      <c r="HZJ2572" s="77"/>
      <c r="HZK2572" s="77"/>
      <c r="HZL2572" s="77"/>
      <c r="HZM2572" s="77"/>
      <c r="HZN2572" s="77"/>
      <c r="HZO2572" s="77"/>
      <c r="HZP2572" s="77"/>
      <c r="HZQ2572" s="77"/>
      <c r="HZR2572" s="77"/>
      <c r="HZS2572" s="77"/>
      <c r="HZT2572" s="77"/>
      <c r="HZU2572" s="77"/>
      <c r="HZV2572" s="77"/>
      <c r="HZW2572" s="77"/>
      <c r="HZX2572" s="77"/>
      <c r="HZY2572" s="77"/>
      <c r="HZZ2572" s="77"/>
      <c r="IAA2572" s="77"/>
      <c r="IAB2572" s="77"/>
      <c r="IAC2572" s="77"/>
      <c r="IAD2572" s="77"/>
      <c r="IAE2572" s="77"/>
      <c r="IAF2572" s="77"/>
      <c r="IAG2572" s="77"/>
      <c r="IAH2572" s="77"/>
      <c r="IAI2572" s="77"/>
      <c r="IAJ2572" s="77"/>
      <c r="IAK2572" s="77"/>
      <c r="IAL2572" s="77"/>
      <c r="IAM2572" s="77"/>
      <c r="IAN2572" s="77"/>
      <c r="IAO2572" s="77"/>
      <c r="IAP2572" s="77"/>
      <c r="IAQ2572" s="77"/>
      <c r="IAR2572" s="77"/>
      <c r="IAS2572" s="77"/>
      <c r="IAT2572" s="77"/>
      <c r="IAU2572" s="77"/>
      <c r="IAV2572" s="77"/>
      <c r="IAW2572" s="77"/>
      <c r="IAX2572" s="77"/>
      <c r="IAY2572" s="77"/>
      <c r="IAZ2572" s="77"/>
      <c r="IBA2572" s="77"/>
      <c r="IBB2572" s="77"/>
      <c r="IBC2572" s="77"/>
      <c r="IBD2572" s="77"/>
      <c r="IBE2572" s="77"/>
      <c r="IBF2572" s="77"/>
      <c r="IBG2572" s="77"/>
      <c r="IBH2572" s="77"/>
      <c r="IBI2572" s="77"/>
      <c r="IBJ2572" s="77"/>
      <c r="IBK2572" s="77"/>
      <c r="IBL2572" s="77"/>
      <c r="IBM2572" s="77"/>
      <c r="IBN2572" s="77"/>
      <c r="IBO2572" s="77"/>
      <c r="IBP2572" s="77"/>
      <c r="IBQ2572" s="77"/>
      <c r="IBR2572" s="77"/>
      <c r="IBS2572" s="77"/>
      <c r="IBT2572" s="77"/>
      <c r="IBU2572" s="77"/>
      <c r="IBV2572" s="77"/>
      <c r="IBW2572" s="77"/>
      <c r="IBX2572" s="77"/>
      <c r="IBY2572" s="77"/>
      <c r="IBZ2572" s="77"/>
      <c r="ICA2572" s="77"/>
      <c r="ICB2572" s="77"/>
      <c r="ICC2572" s="77"/>
      <c r="ICD2572" s="77"/>
      <c r="ICE2572" s="77"/>
      <c r="ICF2572" s="77"/>
      <c r="ICG2572" s="77"/>
      <c r="ICH2572" s="77"/>
      <c r="ICI2572" s="77"/>
      <c r="ICJ2572" s="77"/>
      <c r="ICK2572" s="77"/>
      <c r="ICL2572" s="77"/>
      <c r="ICM2572" s="77"/>
      <c r="ICN2572" s="77"/>
      <c r="ICO2572" s="77"/>
      <c r="ICP2572" s="77"/>
      <c r="ICQ2572" s="77"/>
      <c r="ICR2572" s="77"/>
      <c r="ICS2572" s="77"/>
      <c r="ICT2572" s="77"/>
      <c r="ICU2572" s="77"/>
      <c r="ICV2572" s="77"/>
      <c r="ICW2572" s="77"/>
      <c r="ICX2572" s="77"/>
      <c r="ICY2572" s="77"/>
      <c r="ICZ2572" s="77"/>
      <c r="IDA2572" s="77"/>
      <c r="IDB2572" s="77"/>
      <c r="IDC2572" s="77"/>
      <c r="IDD2572" s="77"/>
      <c r="IDE2572" s="77"/>
      <c r="IDF2572" s="77"/>
      <c r="IDG2572" s="77"/>
      <c r="IDH2572" s="77"/>
      <c r="IDI2572" s="77"/>
      <c r="IDJ2572" s="77"/>
      <c r="IDK2572" s="77"/>
      <c r="IDL2572" s="77"/>
      <c r="IDM2572" s="77"/>
      <c r="IDN2572" s="77"/>
      <c r="IDO2572" s="77"/>
      <c r="IDP2572" s="77"/>
      <c r="IDQ2572" s="77"/>
      <c r="IDR2572" s="77"/>
      <c r="IDS2572" s="77"/>
      <c r="IDT2572" s="77"/>
      <c r="IDU2572" s="77"/>
      <c r="IDV2572" s="77"/>
      <c r="IDW2572" s="77"/>
      <c r="IDX2572" s="77"/>
      <c r="IDY2572" s="77"/>
      <c r="IDZ2572" s="77"/>
      <c r="IEA2572" s="77"/>
      <c r="IEB2572" s="77"/>
      <c r="IEC2572" s="77"/>
      <c r="IED2572" s="77"/>
      <c r="IEE2572" s="77"/>
      <c r="IEF2572" s="77"/>
      <c r="IEG2572" s="77"/>
      <c r="IEH2572" s="77"/>
      <c r="IEI2572" s="77"/>
      <c r="IEJ2572" s="77"/>
      <c r="IEK2572" s="77"/>
      <c r="IEL2572" s="77"/>
      <c r="IEM2572" s="77"/>
      <c r="IEN2572" s="77"/>
      <c r="IEO2572" s="77"/>
      <c r="IEP2572" s="77"/>
      <c r="IEQ2572" s="77"/>
      <c r="IER2572" s="77"/>
      <c r="IES2572" s="77"/>
      <c r="IET2572" s="77"/>
      <c r="IEU2572" s="77"/>
      <c r="IEV2572" s="77"/>
      <c r="IEW2572" s="77"/>
      <c r="IEX2572" s="77"/>
      <c r="IEY2572" s="77"/>
      <c r="IEZ2572" s="77"/>
      <c r="IFA2572" s="77"/>
      <c r="IFB2572" s="77"/>
      <c r="IFC2572" s="77"/>
      <c r="IFD2572" s="77"/>
      <c r="IFE2572" s="77"/>
      <c r="IFF2572" s="77"/>
      <c r="IFG2572" s="77"/>
      <c r="IFH2572" s="77"/>
      <c r="IFI2572" s="77"/>
      <c r="IFJ2572" s="77"/>
      <c r="IFK2572" s="77"/>
      <c r="IFL2572" s="77"/>
      <c r="IFM2572" s="77"/>
      <c r="IFN2572" s="77"/>
      <c r="IFO2572" s="77"/>
      <c r="IFP2572" s="77"/>
      <c r="IFQ2572" s="77"/>
      <c r="IFR2572" s="77"/>
      <c r="IFS2572" s="77"/>
      <c r="IFT2572" s="77"/>
      <c r="IFU2572" s="77"/>
      <c r="IFV2572" s="77"/>
      <c r="IFW2572" s="77"/>
      <c r="IFX2572" s="77"/>
      <c r="IFY2572" s="77"/>
      <c r="IFZ2572" s="77"/>
      <c r="IGA2572" s="77"/>
      <c r="IGB2572" s="77"/>
      <c r="IGC2572" s="77"/>
      <c r="IGD2572" s="77"/>
      <c r="IGE2572" s="77"/>
      <c r="IGF2572" s="77"/>
      <c r="IGG2572" s="77"/>
      <c r="IGH2572" s="77"/>
      <c r="IGI2572" s="77"/>
      <c r="IGJ2572" s="77"/>
      <c r="IGK2572" s="77"/>
      <c r="IGL2572" s="77"/>
      <c r="IGM2572" s="77"/>
      <c r="IGN2572" s="77"/>
      <c r="IGO2572" s="77"/>
      <c r="IGP2572" s="77"/>
      <c r="IGQ2572" s="77"/>
      <c r="IGR2572" s="77"/>
      <c r="IGS2572" s="77"/>
      <c r="IGT2572" s="77"/>
      <c r="IGU2572" s="77"/>
      <c r="IGV2572" s="77"/>
      <c r="IGW2572" s="77"/>
      <c r="IGX2572" s="77"/>
      <c r="IGY2572" s="77"/>
      <c r="IGZ2572" s="77"/>
      <c r="IHA2572" s="77"/>
      <c r="IHB2572" s="77"/>
      <c r="IHC2572" s="77"/>
      <c r="IHD2572" s="77"/>
      <c r="IHE2572" s="77"/>
      <c r="IHF2572" s="77"/>
      <c r="IHG2572" s="77"/>
      <c r="IHH2572" s="77"/>
      <c r="IHI2572" s="77"/>
      <c r="IHJ2572" s="77"/>
      <c r="IHK2572" s="77"/>
      <c r="IHL2572" s="77"/>
      <c r="IHM2572" s="77"/>
      <c r="IHN2572" s="77"/>
      <c r="IHO2572" s="77"/>
      <c r="IHP2572" s="77"/>
      <c r="IHQ2572" s="77"/>
      <c r="IHR2572" s="77"/>
      <c r="IHS2572" s="77"/>
      <c r="IHT2572" s="77"/>
      <c r="IHU2572" s="77"/>
      <c r="IHV2572" s="77"/>
      <c r="IHW2572" s="77"/>
      <c r="IHX2572" s="77"/>
      <c r="IHY2572" s="77"/>
      <c r="IHZ2572" s="77"/>
      <c r="IIA2572" s="77"/>
      <c r="IIB2572" s="77"/>
      <c r="IIC2572" s="77"/>
      <c r="IID2572" s="77"/>
      <c r="IIE2572" s="77"/>
      <c r="IIF2572" s="77"/>
      <c r="IIG2572" s="77"/>
      <c r="IIH2572" s="77"/>
      <c r="III2572" s="77"/>
      <c r="IIJ2572" s="77"/>
      <c r="IIK2572" s="77"/>
      <c r="IIL2572" s="77"/>
      <c r="IIM2572" s="77"/>
      <c r="IIN2572" s="77"/>
      <c r="IIO2572" s="77"/>
      <c r="IIP2572" s="77"/>
      <c r="IIQ2572" s="77"/>
      <c r="IIR2572" s="77"/>
      <c r="IIS2572" s="77"/>
      <c r="IIT2572" s="77"/>
      <c r="IIU2572" s="77"/>
      <c r="IIV2572" s="77"/>
      <c r="IIW2572" s="77"/>
      <c r="IIX2572" s="77"/>
      <c r="IIY2572" s="77"/>
      <c r="IIZ2572" s="77"/>
      <c r="IJA2572" s="77"/>
      <c r="IJB2572" s="77"/>
      <c r="IJC2572" s="77"/>
      <c r="IJD2572" s="77"/>
      <c r="IJE2572" s="77"/>
      <c r="IJF2572" s="77"/>
      <c r="IJG2572" s="77"/>
      <c r="IJH2572" s="77"/>
      <c r="IJI2572" s="77"/>
      <c r="IJJ2572" s="77"/>
      <c r="IJK2572" s="77"/>
      <c r="IJL2572" s="77"/>
      <c r="IJM2572" s="77"/>
      <c r="IJN2572" s="77"/>
      <c r="IJO2572" s="77"/>
      <c r="IJP2572" s="77"/>
      <c r="IJQ2572" s="77"/>
      <c r="IJR2572" s="77"/>
      <c r="IJS2572" s="77"/>
      <c r="IJT2572" s="77"/>
      <c r="IJU2572" s="77"/>
      <c r="IJV2572" s="77"/>
      <c r="IJW2572" s="77"/>
      <c r="IJX2572" s="77"/>
      <c r="IJY2572" s="77"/>
      <c r="IJZ2572" s="77"/>
      <c r="IKA2572" s="77"/>
      <c r="IKB2572" s="77"/>
      <c r="IKC2572" s="77"/>
      <c r="IKD2572" s="77"/>
      <c r="IKE2572" s="77"/>
      <c r="IKF2572" s="77"/>
      <c r="IKG2572" s="77"/>
      <c r="IKH2572" s="77"/>
      <c r="IKI2572" s="77"/>
      <c r="IKJ2572" s="77"/>
      <c r="IKK2572" s="77"/>
      <c r="IKL2572" s="77"/>
      <c r="IKM2572" s="77"/>
      <c r="IKN2572" s="77"/>
      <c r="IKO2572" s="77"/>
      <c r="IKP2572" s="77"/>
      <c r="IKQ2572" s="77"/>
      <c r="IKR2572" s="77"/>
      <c r="IKS2572" s="77"/>
      <c r="IKT2572" s="77"/>
      <c r="IKU2572" s="77"/>
      <c r="IKV2572" s="77"/>
      <c r="IKW2572" s="77"/>
      <c r="IKX2572" s="77"/>
      <c r="IKY2572" s="77"/>
      <c r="IKZ2572" s="77"/>
      <c r="ILA2572" s="77"/>
      <c r="ILB2572" s="77"/>
      <c r="ILC2572" s="77"/>
      <c r="ILD2572" s="77"/>
      <c r="ILE2572" s="77"/>
      <c r="ILF2572" s="77"/>
      <c r="ILG2572" s="77"/>
      <c r="ILH2572" s="77"/>
      <c r="ILI2572" s="77"/>
      <c r="ILJ2572" s="77"/>
      <c r="ILK2572" s="77"/>
      <c r="ILL2572" s="77"/>
      <c r="ILM2572" s="77"/>
      <c r="ILN2572" s="77"/>
      <c r="ILO2572" s="77"/>
      <c r="ILP2572" s="77"/>
      <c r="ILQ2572" s="77"/>
      <c r="ILR2572" s="77"/>
      <c r="ILS2572" s="77"/>
      <c r="ILT2572" s="77"/>
      <c r="ILU2572" s="77"/>
      <c r="ILV2572" s="77"/>
      <c r="ILW2572" s="77"/>
      <c r="ILX2572" s="77"/>
      <c r="ILY2572" s="77"/>
      <c r="ILZ2572" s="77"/>
      <c r="IMA2572" s="77"/>
      <c r="IMB2572" s="77"/>
      <c r="IMC2572" s="77"/>
      <c r="IMD2572" s="77"/>
      <c r="IME2572" s="77"/>
      <c r="IMF2572" s="77"/>
      <c r="IMG2572" s="77"/>
      <c r="IMH2572" s="77"/>
      <c r="IMI2572" s="77"/>
      <c r="IMJ2572" s="77"/>
      <c r="IMK2572" s="77"/>
      <c r="IML2572" s="77"/>
      <c r="IMM2572" s="77"/>
      <c r="IMN2572" s="77"/>
      <c r="IMO2572" s="77"/>
      <c r="IMP2572" s="77"/>
      <c r="IMQ2572" s="77"/>
      <c r="IMR2572" s="77"/>
      <c r="IMS2572" s="77"/>
      <c r="IMT2572" s="77"/>
      <c r="IMU2572" s="77"/>
      <c r="IMV2572" s="77"/>
      <c r="IMW2572" s="77"/>
      <c r="IMX2572" s="77"/>
      <c r="IMY2572" s="77"/>
      <c r="IMZ2572" s="77"/>
      <c r="INA2572" s="77"/>
      <c r="INB2572" s="77"/>
      <c r="INC2572" s="77"/>
      <c r="IND2572" s="77"/>
      <c r="INE2572" s="77"/>
      <c r="INF2572" s="77"/>
      <c r="ING2572" s="77"/>
      <c r="INH2572" s="77"/>
      <c r="INI2572" s="77"/>
      <c r="INJ2572" s="77"/>
      <c r="INK2572" s="77"/>
      <c r="INL2572" s="77"/>
      <c r="INM2572" s="77"/>
      <c r="INN2572" s="77"/>
      <c r="INO2572" s="77"/>
      <c r="INP2572" s="77"/>
      <c r="INQ2572" s="77"/>
      <c r="INR2572" s="77"/>
      <c r="INS2572" s="77"/>
      <c r="INT2572" s="77"/>
      <c r="INU2572" s="77"/>
      <c r="INV2572" s="77"/>
      <c r="INW2572" s="77"/>
      <c r="INX2572" s="77"/>
      <c r="INY2572" s="77"/>
      <c r="INZ2572" s="77"/>
      <c r="IOA2572" s="77"/>
      <c r="IOB2572" s="77"/>
      <c r="IOC2572" s="77"/>
      <c r="IOD2572" s="77"/>
      <c r="IOE2572" s="77"/>
      <c r="IOF2572" s="77"/>
      <c r="IOG2572" s="77"/>
      <c r="IOH2572" s="77"/>
      <c r="IOI2572" s="77"/>
      <c r="IOJ2572" s="77"/>
      <c r="IOK2572" s="77"/>
      <c r="IOL2572" s="77"/>
      <c r="IOM2572" s="77"/>
      <c r="ION2572" s="77"/>
      <c r="IOO2572" s="77"/>
      <c r="IOP2572" s="77"/>
      <c r="IOQ2572" s="77"/>
      <c r="IOR2572" s="77"/>
      <c r="IOS2572" s="77"/>
      <c r="IOT2572" s="77"/>
      <c r="IOU2572" s="77"/>
      <c r="IOV2572" s="77"/>
      <c r="IOW2572" s="77"/>
      <c r="IOX2572" s="77"/>
      <c r="IOY2572" s="77"/>
      <c r="IOZ2572" s="77"/>
      <c r="IPA2572" s="77"/>
      <c r="IPB2572" s="77"/>
      <c r="IPC2572" s="77"/>
      <c r="IPD2572" s="77"/>
      <c r="IPE2572" s="77"/>
      <c r="IPF2572" s="77"/>
      <c r="IPG2572" s="77"/>
      <c r="IPH2572" s="77"/>
      <c r="IPI2572" s="77"/>
      <c r="IPJ2572" s="77"/>
      <c r="IPK2572" s="77"/>
      <c r="IPL2572" s="77"/>
      <c r="IPM2572" s="77"/>
      <c r="IPN2572" s="77"/>
      <c r="IPO2572" s="77"/>
      <c r="IPP2572" s="77"/>
      <c r="IPQ2572" s="77"/>
      <c r="IPR2572" s="77"/>
      <c r="IPS2572" s="77"/>
      <c r="IPT2572" s="77"/>
      <c r="IPU2572" s="77"/>
      <c r="IPV2572" s="77"/>
      <c r="IPW2572" s="77"/>
      <c r="IPX2572" s="77"/>
      <c r="IPY2572" s="77"/>
      <c r="IPZ2572" s="77"/>
      <c r="IQA2572" s="77"/>
      <c r="IQB2572" s="77"/>
      <c r="IQC2572" s="77"/>
      <c r="IQD2572" s="77"/>
      <c r="IQE2572" s="77"/>
      <c r="IQF2572" s="77"/>
      <c r="IQG2572" s="77"/>
      <c r="IQH2572" s="77"/>
      <c r="IQI2572" s="77"/>
      <c r="IQJ2572" s="77"/>
      <c r="IQK2572" s="77"/>
      <c r="IQL2572" s="77"/>
      <c r="IQM2572" s="77"/>
      <c r="IQN2572" s="77"/>
      <c r="IQO2572" s="77"/>
      <c r="IQP2572" s="77"/>
      <c r="IQQ2572" s="77"/>
      <c r="IQR2572" s="77"/>
      <c r="IQS2572" s="77"/>
      <c r="IQT2572" s="77"/>
      <c r="IQU2572" s="77"/>
      <c r="IQV2572" s="77"/>
      <c r="IQW2572" s="77"/>
      <c r="IQX2572" s="77"/>
      <c r="IQY2572" s="77"/>
      <c r="IQZ2572" s="77"/>
      <c r="IRA2572" s="77"/>
      <c r="IRB2572" s="77"/>
      <c r="IRC2572" s="77"/>
      <c r="IRD2572" s="77"/>
      <c r="IRE2572" s="77"/>
      <c r="IRF2572" s="77"/>
      <c r="IRG2572" s="77"/>
      <c r="IRH2572" s="77"/>
      <c r="IRI2572" s="77"/>
      <c r="IRJ2572" s="77"/>
      <c r="IRK2572" s="77"/>
      <c r="IRL2572" s="77"/>
      <c r="IRM2572" s="77"/>
      <c r="IRN2572" s="77"/>
      <c r="IRO2572" s="77"/>
      <c r="IRP2572" s="77"/>
      <c r="IRQ2572" s="77"/>
      <c r="IRR2572" s="77"/>
      <c r="IRS2572" s="77"/>
      <c r="IRT2572" s="77"/>
      <c r="IRU2572" s="77"/>
      <c r="IRV2572" s="77"/>
      <c r="IRW2572" s="77"/>
      <c r="IRX2572" s="77"/>
      <c r="IRY2572" s="77"/>
      <c r="IRZ2572" s="77"/>
      <c r="ISA2572" s="77"/>
      <c r="ISB2572" s="77"/>
      <c r="ISC2572" s="77"/>
      <c r="ISD2572" s="77"/>
      <c r="ISE2572" s="77"/>
      <c r="ISF2572" s="77"/>
      <c r="ISG2572" s="77"/>
      <c r="ISH2572" s="77"/>
      <c r="ISI2572" s="77"/>
      <c r="ISJ2572" s="77"/>
      <c r="ISK2572" s="77"/>
      <c r="ISL2572" s="77"/>
      <c r="ISM2572" s="77"/>
      <c r="ISN2572" s="77"/>
      <c r="ISO2572" s="77"/>
      <c r="ISP2572" s="77"/>
      <c r="ISQ2572" s="77"/>
      <c r="ISR2572" s="77"/>
      <c r="ISS2572" s="77"/>
      <c r="IST2572" s="77"/>
      <c r="ISU2572" s="77"/>
      <c r="ISV2572" s="77"/>
      <c r="ISW2572" s="77"/>
      <c r="ISX2572" s="77"/>
      <c r="ISY2572" s="77"/>
      <c r="ISZ2572" s="77"/>
      <c r="ITA2572" s="77"/>
      <c r="ITB2572" s="77"/>
      <c r="ITC2572" s="77"/>
      <c r="ITD2572" s="77"/>
      <c r="ITE2572" s="77"/>
      <c r="ITF2572" s="77"/>
      <c r="ITG2572" s="77"/>
      <c r="ITH2572" s="77"/>
      <c r="ITI2572" s="77"/>
      <c r="ITJ2572" s="77"/>
      <c r="ITK2572" s="77"/>
      <c r="ITL2572" s="77"/>
      <c r="ITM2572" s="77"/>
      <c r="ITN2572" s="77"/>
      <c r="ITO2572" s="77"/>
      <c r="ITP2572" s="77"/>
      <c r="ITQ2572" s="77"/>
      <c r="ITR2572" s="77"/>
      <c r="ITS2572" s="77"/>
      <c r="ITT2572" s="77"/>
      <c r="ITU2572" s="77"/>
      <c r="ITV2572" s="77"/>
      <c r="ITW2572" s="77"/>
      <c r="ITX2572" s="77"/>
      <c r="ITY2572" s="77"/>
      <c r="ITZ2572" s="77"/>
      <c r="IUA2572" s="77"/>
      <c r="IUB2572" s="77"/>
      <c r="IUC2572" s="77"/>
      <c r="IUD2572" s="77"/>
      <c r="IUE2572" s="77"/>
      <c r="IUF2572" s="77"/>
      <c r="IUG2572" s="77"/>
      <c r="IUH2572" s="77"/>
      <c r="IUI2572" s="77"/>
      <c r="IUJ2572" s="77"/>
      <c r="IUK2572" s="77"/>
      <c r="IUL2572" s="77"/>
      <c r="IUM2572" s="77"/>
      <c r="IUN2572" s="77"/>
      <c r="IUO2572" s="77"/>
      <c r="IUP2572" s="77"/>
      <c r="IUQ2572" s="77"/>
      <c r="IUR2572" s="77"/>
      <c r="IUS2572" s="77"/>
      <c r="IUT2572" s="77"/>
      <c r="IUU2572" s="77"/>
      <c r="IUV2572" s="77"/>
      <c r="IUW2572" s="77"/>
      <c r="IUX2572" s="77"/>
      <c r="IUY2572" s="77"/>
      <c r="IUZ2572" s="77"/>
      <c r="IVA2572" s="77"/>
      <c r="IVB2572" s="77"/>
      <c r="IVC2572" s="77"/>
      <c r="IVD2572" s="77"/>
      <c r="IVE2572" s="77"/>
      <c r="IVF2572" s="77"/>
      <c r="IVG2572" s="77"/>
      <c r="IVH2572" s="77"/>
      <c r="IVI2572" s="77"/>
      <c r="IVJ2572" s="77"/>
      <c r="IVK2572" s="77"/>
      <c r="IVL2572" s="77"/>
      <c r="IVM2572" s="77"/>
      <c r="IVN2572" s="77"/>
      <c r="IVO2572" s="77"/>
      <c r="IVP2572" s="77"/>
      <c r="IVQ2572" s="77"/>
      <c r="IVR2572" s="77"/>
      <c r="IVS2572" s="77"/>
      <c r="IVT2572" s="77"/>
      <c r="IVU2572" s="77"/>
      <c r="IVV2572" s="77"/>
      <c r="IVW2572" s="77"/>
      <c r="IVX2572" s="77"/>
      <c r="IVY2572" s="77"/>
      <c r="IVZ2572" s="77"/>
      <c r="IWA2572" s="77"/>
      <c r="IWB2572" s="77"/>
      <c r="IWC2572" s="77"/>
      <c r="IWD2572" s="77"/>
      <c r="IWE2572" s="77"/>
      <c r="IWF2572" s="77"/>
      <c r="IWG2572" s="77"/>
      <c r="IWH2572" s="77"/>
      <c r="IWI2572" s="77"/>
      <c r="IWJ2572" s="77"/>
      <c r="IWK2572" s="77"/>
      <c r="IWL2572" s="77"/>
      <c r="IWM2572" s="77"/>
      <c r="IWN2572" s="77"/>
      <c r="IWO2572" s="77"/>
      <c r="IWP2572" s="77"/>
      <c r="IWQ2572" s="77"/>
      <c r="IWR2572" s="77"/>
      <c r="IWS2572" s="77"/>
      <c r="IWT2572" s="77"/>
      <c r="IWU2572" s="77"/>
      <c r="IWV2572" s="77"/>
      <c r="IWW2572" s="77"/>
      <c r="IWX2572" s="77"/>
      <c r="IWY2572" s="77"/>
      <c r="IWZ2572" s="77"/>
      <c r="IXA2572" s="77"/>
      <c r="IXB2572" s="77"/>
      <c r="IXC2572" s="77"/>
      <c r="IXD2572" s="77"/>
      <c r="IXE2572" s="77"/>
      <c r="IXF2572" s="77"/>
      <c r="IXG2572" s="77"/>
      <c r="IXH2572" s="77"/>
      <c r="IXI2572" s="77"/>
      <c r="IXJ2572" s="77"/>
      <c r="IXK2572" s="77"/>
      <c r="IXL2572" s="77"/>
      <c r="IXM2572" s="77"/>
      <c r="IXN2572" s="77"/>
      <c r="IXO2572" s="77"/>
      <c r="IXP2572" s="77"/>
      <c r="IXQ2572" s="77"/>
      <c r="IXR2572" s="77"/>
      <c r="IXS2572" s="77"/>
      <c r="IXT2572" s="77"/>
      <c r="IXU2572" s="77"/>
      <c r="IXV2572" s="77"/>
      <c r="IXW2572" s="77"/>
      <c r="IXX2572" s="77"/>
      <c r="IXY2572" s="77"/>
      <c r="IXZ2572" s="77"/>
      <c r="IYA2572" s="77"/>
      <c r="IYB2572" s="77"/>
      <c r="IYC2572" s="77"/>
      <c r="IYD2572" s="77"/>
      <c r="IYE2572" s="77"/>
      <c r="IYF2572" s="77"/>
      <c r="IYG2572" s="77"/>
      <c r="IYH2572" s="77"/>
      <c r="IYI2572" s="77"/>
      <c r="IYJ2572" s="77"/>
      <c r="IYK2572" s="77"/>
      <c r="IYL2572" s="77"/>
      <c r="IYM2572" s="77"/>
      <c r="IYN2572" s="77"/>
      <c r="IYO2572" s="77"/>
      <c r="IYP2572" s="77"/>
      <c r="IYQ2572" s="77"/>
      <c r="IYR2572" s="77"/>
      <c r="IYS2572" s="77"/>
      <c r="IYT2572" s="77"/>
      <c r="IYU2572" s="77"/>
      <c r="IYV2572" s="77"/>
      <c r="IYW2572" s="77"/>
      <c r="IYX2572" s="77"/>
      <c r="IYY2572" s="77"/>
      <c r="IYZ2572" s="77"/>
      <c r="IZA2572" s="77"/>
      <c r="IZB2572" s="77"/>
      <c r="IZC2572" s="77"/>
      <c r="IZD2572" s="77"/>
      <c r="IZE2572" s="77"/>
      <c r="IZF2572" s="77"/>
      <c r="IZG2572" s="77"/>
      <c r="IZH2572" s="77"/>
      <c r="IZI2572" s="77"/>
      <c r="IZJ2572" s="77"/>
      <c r="IZK2572" s="77"/>
      <c r="IZL2572" s="77"/>
      <c r="IZM2572" s="77"/>
      <c r="IZN2572" s="77"/>
      <c r="IZO2572" s="77"/>
      <c r="IZP2572" s="77"/>
      <c r="IZQ2572" s="77"/>
      <c r="IZR2572" s="77"/>
      <c r="IZS2572" s="77"/>
      <c r="IZT2572" s="77"/>
      <c r="IZU2572" s="77"/>
      <c r="IZV2572" s="77"/>
      <c r="IZW2572" s="77"/>
      <c r="IZX2572" s="77"/>
      <c r="IZY2572" s="77"/>
      <c r="IZZ2572" s="77"/>
      <c r="JAA2572" s="77"/>
      <c r="JAB2572" s="77"/>
      <c r="JAC2572" s="77"/>
      <c r="JAD2572" s="77"/>
      <c r="JAE2572" s="77"/>
      <c r="JAF2572" s="77"/>
      <c r="JAG2572" s="77"/>
      <c r="JAH2572" s="77"/>
      <c r="JAI2572" s="77"/>
      <c r="JAJ2572" s="77"/>
      <c r="JAK2572" s="77"/>
      <c r="JAL2572" s="77"/>
      <c r="JAM2572" s="77"/>
      <c r="JAN2572" s="77"/>
      <c r="JAO2572" s="77"/>
      <c r="JAP2572" s="77"/>
      <c r="JAQ2572" s="77"/>
      <c r="JAR2572" s="77"/>
      <c r="JAS2572" s="77"/>
      <c r="JAT2572" s="77"/>
      <c r="JAU2572" s="77"/>
      <c r="JAV2572" s="77"/>
      <c r="JAW2572" s="77"/>
      <c r="JAX2572" s="77"/>
      <c r="JAY2572" s="77"/>
      <c r="JAZ2572" s="77"/>
      <c r="JBA2572" s="77"/>
      <c r="JBB2572" s="77"/>
      <c r="JBC2572" s="77"/>
      <c r="JBD2572" s="77"/>
      <c r="JBE2572" s="77"/>
      <c r="JBF2572" s="77"/>
      <c r="JBG2572" s="77"/>
      <c r="JBH2572" s="77"/>
      <c r="JBI2572" s="77"/>
      <c r="JBJ2572" s="77"/>
      <c r="JBK2572" s="77"/>
      <c r="JBL2572" s="77"/>
      <c r="JBM2572" s="77"/>
      <c r="JBN2572" s="77"/>
      <c r="JBO2572" s="77"/>
      <c r="JBP2572" s="77"/>
      <c r="JBQ2572" s="77"/>
      <c r="JBR2572" s="77"/>
      <c r="JBS2572" s="77"/>
      <c r="JBT2572" s="77"/>
      <c r="JBU2572" s="77"/>
      <c r="JBV2572" s="77"/>
      <c r="JBW2572" s="77"/>
      <c r="JBX2572" s="77"/>
      <c r="JBY2572" s="77"/>
      <c r="JBZ2572" s="77"/>
      <c r="JCA2572" s="77"/>
      <c r="JCB2572" s="77"/>
      <c r="JCC2572" s="77"/>
      <c r="JCD2572" s="77"/>
      <c r="JCE2572" s="77"/>
      <c r="JCF2572" s="77"/>
      <c r="JCG2572" s="77"/>
      <c r="JCH2572" s="77"/>
      <c r="JCI2572" s="77"/>
      <c r="JCJ2572" s="77"/>
      <c r="JCK2572" s="77"/>
      <c r="JCL2572" s="77"/>
      <c r="JCM2572" s="77"/>
      <c r="JCN2572" s="77"/>
      <c r="JCO2572" s="77"/>
      <c r="JCP2572" s="77"/>
      <c r="JCQ2572" s="77"/>
      <c r="JCR2572" s="77"/>
      <c r="JCS2572" s="77"/>
      <c r="JCT2572" s="77"/>
      <c r="JCU2572" s="77"/>
      <c r="JCV2572" s="77"/>
      <c r="JCW2572" s="77"/>
      <c r="JCX2572" s="77"/>
      <c r="JCY2572" s="77"/>
      <c r="JCZ2572" s="77"/>
      <c r="JDA2572" s="77"/>
      <c r="JDB2572" s="77"/>
      <c r="JDC2572" s="77"/>
      <c r="JDD2572" s="77"/>
      <c r="JDE2572" s="77"/>
      <c r="JDF2572" s="77"/>
      <c r="JDG2572" s="77"/>
      <c r="JDH2572" s="77"/>
      <c r="JDI2572" s="77"/>
      <c r="JDJ2572" s="77"/>
      <c r="JDK2572" s="77"/>
      <c r="JDL2572" s="77"/>
      <c r="JDM2572" s="77"/>
      <c r="JDN2572" s="77"/>
      <c r="JDO2572" s="77"/>
      <c r="JDP2572" s="77"/>
      <c r="JDQ2572" s="77"/>
      <c r="JDR2572" s="77"/>
      <c r="JDS2572" s="77"/>
      <c r="JDT2572" s="77"/>
      <c r="JDU2572" s="77"/>
      <c r="JDV2572" s="77"/>
      <c r="JDW2572" s="77"/>
      <c r="JDX2572" s="77"/>
      <c r="JDY2572" s="77"/>
      <c r="JDZ2572" s="77"/>
      <c r="JEA2572" s="77"/>
      <c r="JEB2572" s="77"/>
      <c r="JEC2572" s="77"/>
      <c r="JED2572" s="77"/>
      <c r="JEE2572" s="77"/>
      <c r="JEF2572" s="77"/>
      <c r="JEG2572" s="77"/>
      <c r="JEH2572" s="77"/>
      <c r="JEI2572" s="77"/>
      <c r="JEJ2572" s="77"/>
      <c r="JEK2572" s="77"/>
      <c r="JEL2572" s="77"/>
      <c r="JEM2572" s="77"/>
      <c r="JEN2572" s="77"/>
      <c r="JEO2572" s="77"/>
      <c r="JEP2572" s="77"/>
      <c r="JEQ2572" s="77"/>
      <c r="JER2572" s="77"/>
      <c r="JES2572" s="77"/>
      <c r="JET2572" s="77"/>
      <c r="JEU2572" s="77"/>
      <c r="JEV2572" s="77"/>
      <c r="JEW2572" s="77"/>
      <c r="JEX2572" s="77"/>
      <c r="JEY2572" s="77"/>
      <c r="JEZ2572" s="77"/>
      <c r="JFA2572" s="77"/>
      <c r="JFB2572" s="77"/>
      <c r="JFC2572" s="77"/>
      <c r="JFD2572" s="77"/>
      <c r="JFE2572" s="77"/>
      <c r="JFF2572" s="77"/>
      <c r="JFG2572" s="77"/>
      <c r="JFH2572" s="77"/>
      <c r="JFI2572" s="77"/>
      <c r="JFJ2572" s="77"/>
      <c r="JFK2572" s="77"/>
      <c r="JFL2572" s="77"/>
      <c r="JFM2572" s="77"/>
      <c r="JFN2572" s="77"/>
      <c r="JFO2572" s="77"/>
      <c r="JFP2572" s="77"/>
      <c r="JFQ2572" s="77"/>
      <c r="JFR2572" s="77"/>
      <c r="JFS2572" s="77"/>
      <c r="JFT2572" s="77"/>
      <c r="JFU2572" s="77"/>
      <c r="JFV2572" s="77"/>
      <c r="JFW2572" s="77"/>
      <c r="JFX2572" s="77"/>
      <c r="JFY2572" s="77"/>
      <c r="JFZ2572" s="77"/>
      <c r="JGA2572" s="77"/>
      <c r="JGB2572" s="77"/>
      <c r="JGC2572" s="77"/>
      <c r="JGD2572" s="77"/>
      <c r="JGE2572" s="77"/>
      <c r="JGF2572" s="77"/>
      <c r="JGG2572" s="77"/>
      <c r="JGH2572" s="77"/>
      <c r="JGI2572" s="77"/>
      <c r="JGJ2572" s="77"/>
      <c r="JGK2572" s="77"/>
      <c r="JGL2572" s="77"/>
      <c r="JGM2572" s="77"/>
      <c r="JGN2572" s="77"/>
      <c r="JGO2572" s="77"/>
      <c r="JGP2572" s="77"/>
      <c r="JGQ2572" s="77"/>
      <c r="JGR2572" s="77"/>
      <c r="JGS2572" s="77"/>
      <c r="JGT2572" s="77"/>
      <c r="JGU2572" s="77"/>
      <c r="JGV2572" s="77"/>
      <c r="JGW2572" s="77"/>
      <c r="JGX2572" s="77"/>
      <c r="JGY2572" s="77"/>
      <c r="JGZ2572" s="77"/>
      <c r="JHA2572" s="77"/>
      <c r="JHB2572" s="77"/>
      <c r="JHC2572" s="77"/>
      <c r="JHD2572" s="77"/>
      <c r="JHE2572" s="77"/>
      <c r="JHF2572" s="77"/>
      <c r="JHG2572" s="77"/>
      <c r="JHH2572" s="77"/>
      <c r="JHI2572" s="77"/>
      <c r="JHJ2572" s="77"/>
      <c r="JHK2572" s="77"/>
      <c r="JHL2572" s="77"/>
      <c r="JHM2572" s="77"/>
      <c r="JHN2572" s="77"/>
      <c r="JHO2572" s="77"/>
      <c r="JHP2572" s="77"/>
      <c r="JHQ2572" s="77"/>
      <c r="JHR2572" s="77"/>
      <c r="JHS2572" s="77"/>
      <c r="JHT2572" s="77"/>
      <c r="JHU2572" s="77"/>
      <c r="JHV2572" s="77"/>
      <c r="JHW2572" s="77"/>
      <c r="JHX2572" s="77"/>
      <c r="JHY2572" s="77"/>
      <c r="JHZ2572" s="77"/>
      <c r="JIA2572" s="77"/>
      <c r="JIB2572" s="77"/>
      <c r="JIC2572" s="77"/>
      <c r="JID2572" s="77"/>
      <c r="JIE2572" s="77"/>
      <c r="JIF2572" s="77"/>
      <c r="JIG2572" s="77"/>
      <c r="JIH2572" s="77"/>
      <c r="JII2572" s="77"/>
      <c r="JIJ2572" s="77"/>
      <c r="JIK2572" s="77"/>
      <c r="JIL2572" s="77"/>
      <c r="JIM2572" s="77"/>
      <c r="JIN2572" s="77"/>
      <c r="JIO2572" s="77"/>
      <c r="JIP2572" s="77"/>
      <c r="JIQ2572" s="77"/>
      <c r="JIR2572" s="77"/>
      <c r="JIS2572" s="77"/>
      <c r="JIT2572" s="77"/>
      <c r="JIU2572" s="77"/>
      <c r="JIV2572" s="77"/>
      <c r="JIW2572" s="77"/>
      <c r="JIX2572" s="77"/>
      <c r="JIY2572" s="77"/>
      <c r="JIZ2572" s="77"/>
      <c r="JJA2572" s="77"/>
      <c r="JJB2572" s="77"/>
      <c r="JJC2572" s="77"/>
      <c r="JJD2572" s="77"/>
      <c r="JJE2572" s="77"/>
      <c r="JJF2572" s="77"/>
      <c r="JJG2572" s="77"/>
      <c r="JJH2572" s="77"/>
      <c r="JJI2572" s="77"/>
      <c r="JJJ2572" s="77"/>
      <c r="JJK2572" s="77"/>
      <c r="JJL2572" s="77"/>
      <c r="JJM2572" s="77"/>
      <c r="JJN2572" s="77"/>
      <c r="JJO2572" s="77"/>
      <c r="JJP2572" s="77"/>
      <c r="JJQ2572" s="77"/>
      <c r="JJR2572" s="77"/>
      <c r="JJS2572" s="77"/>
      <c r="JJT2572" s="77"/>
      <c r="JJU2572" s="77"/>
      <c r="JJV2572" s="77"/>
      <c r="JJW2572" s="77"/>
      <c r="JJX2572" s="77"/>
      <c r="JJY2572" s="77"/>
      <c r="JJZ2572" s="77"/>
      <c r="JKA2572" s="77"/>
      <c r="JKB2572" s="77"/>
      <c r="JKC2572" s="77"/>
      <c r="JKD2572" s="77"/>
      <c r="JKE2572" s="77"/>
      <c r="JKF2572" s="77"/>
      <c r="JKG2572" s="77"/>
      <c r="JKH2572" s="77"/>
      <c r="JKI2572" s="77"/>
      <c r="JKJ2572" s="77"/>
      <c r="JKK2572" s="77"/>
      <c r="JKL2572" s="77"/>
      <c r="JKM2572" s="77"/>
      <c r="JKN2572" s="77"/>
      <c r="JKO2572" s="77"/>
      <c r="JKP2572" s="77"/>
      <c r="JKQ2572" s="77"/>
      <c r="JKR2572" s="77"/>
      <c r="JKS2572" s="77"/>
      <c r="JKT2572" s="77"/>
      <c r="JKU2572" s="77"/>
      <c r="JKV2572" s="77"/>
      <c r="JKW2572" s="77"/>
      <c r="JKX2572" s="77"/>
      <c r="JKY2572" s="77"/>
      <c r="JKZ2572" s="77"/>
      <c r="JLA2572" s="77"/>
      <c r="JLB2572" s="77"/>
      <c r="JLC2572" s="77"/>
      <c r="JLD2572" s="77"/>
      <c r="JLE2572" s="77"/>
      <c r="JLF2572" s="77"/>
      <c r="JLG2572" s="77"/>
      <c r="JLH2572" s="77"/>
      <c r="JLI2572" s="77"/>
      <c r="JLJ2572" s="77"/>
      <c r="JLK2572" s="77"/>
      <c r="JLL2572" s="77"/>
      <c r="JLM2572" s="77"/>
      <c r="JLN2572" s="77"/>
      <c r="JLO2572" s="77"/>
      <c r="JLP2572" s="77"/>
      <c r="JLQ2572" s="77"/>
      <c r="JLR2572" s="77"/>
      <c r="JLS2572" s="77"/>
      <c r="JLT2572" s="77"/>
      <c r="JLU2572" s="77"/>
      <c r="JLV2572" s="77"/>
      <c r="JLW2572" s="77"/>
      <c r="JLX2572" s="77"/>
      <c r="JLY2572" s="77"/>
      <c r="JLZ2572" s="77"/>
      <c r="JMA2572" s="77"/>
      <c r="JMB2572" s="77"/>
      <c r="JMC2572" s="77"/>
      <c r="JMD2572" s="77"/>
      <c r="JME2572" s="77"/>
      <c r="JMF2572" s="77"/>
      <c r="JMG2572" s="77"/>
      <c r="JMH2572" s="77"/>
      <c r="JMI2572" s="77"/>
      <c r="JMJ2572" s="77"/>
      <c r="JMK2572" s="77"/>
      <c r="JML2572" s="77"/>
      <c r="JMM2572" s="77"/>
      <c r="JMN2572" s="77"/>
      <c r="JMO2572" s="77"/>
      <c r="JMP2572" s="77"/>
      <c r="JMQ2572" s="77"/>
      <c r="JMR2572" s="77"/>
      <c r="JMS2572" s="77"/>
      <c r="JMT2572" s="77"/>
      <c r="JMU2572" s="77"/>
      <c r="JMV2572" s="77"/>
      <c r="JMW2572" s="77"/>
      <c r="JMX2572" s="77"/>
      <c r="JMY2572" s="77"/>
      <c r="JMZ2572" s="77"/>
      <c r="JNA2572" s="77"/>
      <c r="JNB2572" s="77"/>
      <c r="JNC2572" s="77"/>
      <c r="JND2572" s="77"/>
      <c r="JNE2572" s="77"/>
      <c r="JNF2572" s="77"/>
      <c r="JNG2572" s="77"/>
      <c r="JNH2572" s="77"/>
      <c r="JNI2572" s="77"/>
      <c r="JNJ2572" s="77"/>
      <c r="JNK2572" s="77"/>
      <c r="JNL2572" s="77"/>
      <c r="JNM2572" s="77"/>
      <c r="JNN2572" s="77"/>
      <c r="JNO2572" s="77"/>
      <c r="JNP2572" s="77"/>
      <c r="JNQ2572" s="77"/>
      <c r="JNR2572" s="77"/>
      <c r="JNS2572" s="77"/>
      <c r="JNT2572" s="77"/>
      <c r="JNU2572" s="77"/>
      <c r="JNV2572" s="77"/>
      <c r="JNW2572" s="77"/>
      <c r="JNX2572" s="77"/>
      <c r="JNY2572" s="77"/>
      <c r="JNZ2572" s="77"/>
      <c r="JOA2572" s="77"/>
      <c r="JOB2572" s="77"/>
      <c r="JOC2572" s="77"/>
      <c r="JOD2572" s="77"/>
      <c r="JOE2572" s="77"/>
      <c r="JOF2572" s="77"/>
      <c r="JOG2572" s="77"/>
      <c r="JOH2572" s="77"/>
      <c r="JOI2572" s="77"/>
      <c r="JOJ2572" s="77"/>
      <c r="JOK2572" s="77"/>
      <c r="JOL2572" s="77"/>
      <c r="JOM2572" s="77"/>
      <c r="JON2572" s="77"/>
      <c r="JOO2572" s="77"/>
      <c r="JOP2572" s="77"/>
      <c r="JOQ2572" s="77"/>
      <c r="JOR2572" s="77"/>
      <c r="JOS2572" s="77"/>
      <c r="JOT2572" s="77"/>
      <c r="JOU2572" s="77"/>
      <c r="JOV2572" s="77"/>
      <c r="JOW2572" s="77"/>
      <c r="JOX2572" s="77"/>
      <c r="JOY2572" s="77"/>
      <c r="JOZ2572" s="77"/>
      <c r="JPA2572" s="77"/>
      <c r="JPB2572" s="77"/>
      <c r="JPC2572" s="77"/>
      <c r="JPD2572" s="77"/>
      <c r="JPE2572" s="77"/>
      <c r="JPF2572" s="77"/>
      <c r="JPG2572" s="77"/>
      <c r="JPH2572" s="77"/>
      <c r="JPI2572" s="77"/>
      <c r="JPJ2572" s="77"/>
      <c r="JPK2572" s="77"/>
      <c r="JPL2572" s="77"/>
      <c r="JPM2572" s="77"/>
      <c r="JPN2572" s="77"/>
      <c r="JPO2572" s="77"/>
      <c r="JPP2572" s="77"/>
      <c r="JPQ2572" s="77"/>
      <c r="JPR2572" s="77"/>
      <c r="JPS2572" s="77"/>
      <c r="JPT2572" s="77"/>
      <c r="JPU2572" s="77"/>
      <c r="JPV2572" s="77"/>
      <c r="JPW2572" s="77"/>
      <c r="JPX2572" s="77"/>
      <c r="JPY2572" s="77"/>
      <c r="JPZ2572" s="77"/>
      <c r="JQA2572" s="77"/>
      <c r="JQB2572" s="77"/>
      <c r="JQC2572" s="77"/>
      <c r="JQD2572" s="77"/>
      <c r="JQE2572" s="77"/>
      <c r="JQF2572" s="77"/>
      <c r="JQG2572" s="77"/>
      <c r="JQH2572" s="77"/>
      <c r="JQI2572" s="77"/>
      <c r="JQJ2572" s="77"/>
      <c r="JQK2572" s="77"/>
      <c r="JQL2572" s="77"/>
      <c r="JQM2572" s="77"/>
      <c r="JQN2572" s="77"/>
      <c r="JQO2572" s="77"/>
      <c r="JQP2572" s="77"/>
      <c r="JQQ2572" s="77"/>
      <c r="JQR2572" s="77"/>
      <c r="JQS2572" s="77"/>
      <c r="JQT2572" s="77"/>
      <c r="JQU2572" s="77"/>
      <c r="JQV2572" s="77"/>
      <c r="JQW2572" s="77"/>
      <c r="JQX2572" s="77"/>
      <c r="JQY2572" s="77"/>
      <c r="JQZ2572" s="77"/>
      <c r="JRA2572" s="77"/>
      <c r="JRB2572" s="77"/>
      <c r="JRC2572" s="77"/>
      <c r="JRD2572" s="77"/>
      <c r="JRE2572" s="77"/>
      <c r="JRF2572" s="77"/>
      <c r="JRG2572" s="77"/>
      <c r="JRH2572" s="77"/>
      <c r="JRI2572" s="77"/>
      <c r="JRJ2572" s="77"/>
      <c r="JRK2572" s="77"/>
      <c r="JRL2572" s="77"/>
      <c r="JRM2572" s="77"/>
      <c r="JRN2572" s="77"/>
      <c r="JRO2572" s="77"/>
      <c r="JRP2572" s="77"/>
      <c r="JRQ2572" s="77"/>
      <c r="JRR2572" s="77"/>
      <c r="JRS2572" s="77"/>
      <c r="JRT2572" s="77"/>
      <c r="JRU2572" s="77"/>
      <c r="JRV2572" s="77"/>
      <c r="JRW2572" s="77"/>
      <c r="JRX2572" s="77"/>
      <c r="JRY2572" s="77"/>
      <c r="JRZ2572" s="77"/>
      <c r="JSA2572" s="77"/>
      <c r="JSB2572" s="77"/>
      <c r="JSC2572" s="77"/>
      <c r="JSD2572" s="77"/>
      <c r="JSE2572" s="77"/>
      <c r="JSF2572" s="77"/>
      <c r="JSG2572" s="77"/>
      <c r="JSH2572" s="77"/>
      <c r="JSI2572" s="77"/>
      <c r="JSJ2572" s="77"/>
      <c r="JSK2572" s="77"/>
      <c r="JSL2572" s="77"/>
      <c r="JSM2572" s="77"/>
      <c r="JSN2572" s="77"/>
      <c r="JSO2572" s="77"/>
      <c r="JSP2572" s="77"/>
      <c r="JSQ2572" s="77"/>
      <c r="JSR2572" s="77"/>
      <c r="JSS2572" s="77"/>
      <c r="JST2572" s="77"/>
      <c r="JSU2572" s="77"/>
      <c r="JSV2572" s="77"/>
      <c r="JSW2572" s="77"/>
      <c r="JSX2572" s="77"/>
      <c r="JSY2572" s="77"/>
      <c r="JSZ2572" s="77"/>
      <c r="JTA2572" s="77"/>
      <c r="JTB2572" s="77"/>
      <c r="JTC2572" s="77"/>
      <c r="JTD2572" s="77"/>
      <c r="JTE2572" s="77"/>
      <c r="JTF2572" s="77"/>
      <c r="JTG2572" s="77"/>
      <c r="JTH2572" s="77"/>
      <c r="JTI2572" s="77"/>
      <c r="JTJ2572" s="77"/>
      <c r="JTK2572" s="77"/>
      <c r="JTL2572" s="77"/>
      <c r="JTM2572" s="77"/>
      <c r="JTN2572" s="77"/>
      <c r="JTO2572" s="77"/>
      <c r="JTP2572" s="77"/>
      <c r="JTQ2572" s="77"/>
      <c r="JTR2572" s="77"/>
      <c r="JTS2572" s="77"/>
      <c r="JTT2572" s="77"/>
      <c r="JTU2572" s="77"/>
      <c r="JTV2572" s="77"/>
      <c r="JTW2572" s="77"/>
      <c r="JTX2572" s="77"/>
      <c r="JTY2572" s="77"/>
      <c r="JTZ2572" s="77"/>
      <c r="JUA2572" s="77"/>
      <c r="JUB2572" s="77"/>
      <c r="JUC2572" s="77"/>
      <c r="JUD2572" s="77"/>
      <c r="JUE2572" s="77"/>
      <c r="JUF2572" s="77"/>
      <c r="JUG2572" s="77"/>
      <c r="JUH2572" s="77"/>
      <c r="JUI2572" s="77"/>
      <c r="JUJ2572" s="77"/>
      <c r="JUK2572" s="77"/>
      <c r="JUL2572" s="77"/>
      <c r="JUM2572" s="77"/>
      <c r="JUN2572" s="77"/>
      <c r="JUO2572" s="77"/>
      <c r="JUP2572" s="77"/>
      <c r="JUQ2572" s="77"/>
      <c r="JUR2572" s="77"/>
      <c r="JUS2572" s="77"/>
      <c r="JUT2572" s="77"/>
      <c r="JUU2572" s="77"/>
      <c r="JUV2572" s="77"/>
      <c r="JUW2572" s="77"/>
      <c r="JUX2572" s="77"/>
      <c r="JUY2572" s="77"/>
      <c r="JUZ2572" s="77"/>
      <c r="JVA2572" s="77"/>
      <c r="JVB2572" s="77"/>
      <c r="JVC2572" s="77"/>
      <c r="JVD2572" s="77"/>
      <c r="JVE2572" s="77"/>
      <c r="JVF2572" s="77"/>
      <c r="JVG2572" s="77"/>
      <c r="JVH2572" s="77"/>
      <c r="JVI2572" s="77"/>
      <c r="JVJ2572" s="77"/>
      <c r="JVK2572" s="77"/>
      <c r="JVL2572" s="77"/>
      <c r="JVM2572" s="77"/>
      <c r="JVN2572" s="77"/>
      <c r="JVO2572" s="77"/>
      <c r="JVP2572" s="77"/>
      <c r="JVQ2572" s="77"/>
      <c r="JVR2572" s="77"/>
      <c r="JVS2572" s="77"/>
      <c r="JVT2572" s="77"/>
      <c r="JVU2572" s="77"/>
      <c r="JVV2572" s="77"/>
      <c r="JVW2572" s="77"/>
      <c r="JVX2572" s="77"/>
      <c r="JVY2572" s="77"/>
      <c r="JVZ2572" s="77"/>
      <c r="JWA2572" s="77"/>
      <c r="JWB2572" s="77"/>
      <c r="JWC2572" s="77"/>
      <c r="JWD2572" s="77"/>
      <c r="JWE2572" s="77"/>
      <c r="JWF2572" s="77"/>
      <c r="JWG2572" s="77"/>
      <c r="JWH2572" s="77"/>
      <c r="JWI2572" s="77"/>
      <c r="JWJ2572" s="77"/>
      <c r="JWK2572" s="77"/>
      <c r="JWL2572" s="77"/>
      <c r="JWM2572" s="77"/>
      <c r="JWN2572" s="77"/>
      <c r="JWO2572" s="77"/>
      <c r="JWP2572" s="77"/>
      <c r="JWQ2572" s="77"/>
      <c r="JWR2572" s="77"/>
      <c r="JWS2572" s="77"/>
      <c r="JWT2572" s="77"/>
      <c r="JWU2572" s="77"/>
      <c r="JWV2572" s="77"/>
      <c r="JWW2572" s="77"/>
      <c r="JWX2572" s="77"/>
      <c r="JWY2572" s="77"/>
      <c r="JWZ2572" s="77"/>
      <c r="JXA2572" s="77"/>
      <c r="JXB2572" s="77"/>
      <c r="JXC2572" s="77"/>
      <c r="JXD2572" s="77"/>
      <c r="JXE2572" s="77"/>
      <c r="JXF2572" s="77"/>
      <c r="JXG2572" s="77"/>
      <c r="JXH2572" s="77"/>
      <c r="JXI2572" s="77"/>
      <c r="JXJ2572" s="77"/>
      <c r="JXK2572" s="77"/>
      <c r="JXL2572" s="77"/>
      <c r="JXM2572" s="77"/>
      <c r="JXN2572" s="77"/>
      <c r="JXO2572" s="77"/>
      <c r="JXP2572" s="77"/>
      <c r="JXQ2572" s="77"/>
      <c r="JXR2572" s="77"/>
      <c r="JXS2572" s="77"/>
      <c r="JXT2572" s="77"/>
      <c r="JXU2572" s="77"/>
      <c r="JXV2572" s="77"/>
      <c r="JXW2572" s="77"/>
      <c r="JXX2572" s="77"/>
      <c r="JXY2572" s="77"/>
      <c r="JXZ2572" s="77"/>
      <c r="JYA2572" s="77"/>
      <c r="JYB2572" s="77"/>
      <c r="JYC2572" s="77"/>
      <c r="JYD2572" s="77"/>
      <c r="JYE2572" s="77"/>
      <c r="JYF2572" s="77"/>
      <c r="JYG2572" s="77"/>
      <c r="JYH2572" s="77"/>
      <c r="JYI2572" s="77"/>
      <c r="JYJ2572" s="77"/>
      <c r="JYK2572" s="77"/>
      <c r="JYL2572" s="77"/>
      <c r="JYM2572" s="77"/>
      <c r="JYN2572" s="77"/>
      <c r="JYO2572" s="77"/>
      <c r="JYP2572" s="77"/>
      <c r="JYQ2572" s="77"/>
      <c r="JYR2572" s="77"/>
      <c r="JYS2572" s="77"/>
      <c r="JYT2572" s="77"/>
      <c r="JYU2572" s="77"/>
      <c r="JYV2572" s="77"/>
      <c r="JYW2572" s="77"/>
      <c r="JYX2572" s="77"/>
      <c r="JYY2572" s="77"/>
      <c r="JYZ2572" s="77"/>
      <c r="JZA2572" s="77"/>
      <c r="JZB2572" s="77"/>
      <c r="JZC2572" s="77"/>
      <c r="JZD2572" s="77"/>
      <c r="JZE2572" s="77"/>
      <c r="JZF2572" s="77"/>
      <c r="JZG2572" s="77"/>
      <c r="JZH2572" s="77"/>
      <c r="JZI2572" s="77"/>
      <c r="JZJ2572" s="77"/>
      <c r="JZK2572" s="77"/>
      <c r="JZL2572" s="77"/>
      <c r="JZM2572" s="77"/>
      <c r="JZN2572" s="77"/>
      <c r="JZO2572" s="77"/>
      <c r="JZP2572" s="77"/>
      <c r="JZQ2572" s="77"/>
      <c r="JZR2572" s="77"/>
      <c r="JZS2572" s="77"/>
      <c r="JZT2572" s="77"/>
      <c r="JZU2572" s="77"/>
      <c r="JZV2572" s="77"/>
      <c r="JZW2572" s="77"/>
      <c r="JZX2572" s="77"/>
      <c r="JZY2572" s="77"/>
      <c r="JZZ2572" s="77"/>
      <c r="KAA2572" s="77"/>
      <c r="KAB2572" s="77"/>
      <c r="KAC2572" s="77"/>
      <c r="KAD2572" s="77"/>
      <c r="KAE2572" s="77"/>
      <c r="KAF2572" s="77"/>
      <c r="KAG2572" s="77"/>
      <c r="KAH2572" s="77"/>
      <c r="KAI2572" s="77"/>
      <c r="KAJ2572" s="77"/>
      <c r="KAK2572" s="77"/>
      <c r="KAL2572" s="77"/>
      <c r="KAM2572" s="77"/>
      <c r="KAN2572" s="77"/>
      <c r="KAO2572" s="77"/>
      <c r="KAP2572" s="77"/>
      <c r="KAQ2572" s="77"/>
      <c r="KAR2572" s="77"/>
      <c r="KAS2572" s="77"/>
      <c r="KAT2572" s="77"/>
      <c r="KAU2572" s="77"/>
      <c r="KAV2572" s="77"/>
      <c r="KAW2572" s="77"/>
      <c r="KAX2572" s="77"/>
      <c r="KAY2572" s="77"/>
      <c r="KAZ2572" s="77"/>
      <c r="KBA2572" s="77"/>
      <c r="KBB2572" s="77"/>
      <c r="KBC2572" s="77"/>
      <c r="KBD2572" s="77"/>
      <c r="KBE2572" s="77"/>
      <c r="KBF2572" s="77"/>
      <c r="KBG2572" s="77"/>
      <c r="KBH2572" s="77"/>
      <c r="KBI2572" s="77"/>
      <c r="KBJ2572" s="77"/>
      <c r="KBK2572" s="77"/>
      <c r="KBL2572" s="77"/>
      <c r="KBM2572" s="77"/>
      <c r="KBN2572" s="77"/>
      <c r="KBO2572" s="77"/>
      <c r="KBP2572" s="77"/>
      <c r="KBQ2572" s="77"/>
      <c r="KBR2572" s="77"/>
      <c r="KBS2572" s="77"/>
      <c r="KBT2572" s="77"/>
      <c r="KBU2572" s="77"/>
      <c r="KBV2572" s="77"/>
      <c r="KBW2572" s="77"/>
      <c r="KBX2572" s="77"/>
      <c r="KBY2572" s="77"/>
      <c r="KBZ2572" s="77"/>
      <c r="KCA2572" s="77"/>
      <c r="KCB2572" s="77"/>
      <c r="KCC2572" s="77"/>
      <c r="KCD2572" s="77"/>
      <c r="KCE2572" s="77"/>
      <c r="KCF2572" s="77"/>
      <c r="KCG2572" s="77"/>
      <c r="KCH2572" s="77"/>
      <c r="KCI2572" s="77"/>
      <c r="KCJ2572" s="77"/>
      <c r="KCK2572" s="77"/>
      <c r="KCL2572" s="77"/>
      <c r="KCM2572" s="77"/>
      <c r="KCN2572" s="77"/>
      <c r="KCO2572" s="77"/>
      <c r="KCP2572" s="77"/>
      <c r="KCQ2572" s="77"/>
      <c r="KCR2572" s="77"/>
      <c r="KCS2572" s="77"/>
      <c r="KCT2572" s="77"/>
      <c r="KCU2572" s="77"/>
      <c r="KCV2572" s="77"/>
      <c r="KCW2572" s="77"/>
      <c r="KCX2572" s="77"/>
      <c r="KCY2572" s="77"/>
      <c r="KCZ2572" s="77"/>
      <c r="KDA2572" s="77"/>
      <c r="KDB2572" s="77"/>
      <c r="KDC2572" s="77"/>
      <c r="KDD2572" s="77"/>
      <c r="KDE2572" s="77"/>
      <c r="KDF2572" s="77"/>
      <c r="KDG2572" s="77"/>
      <c r="KDH2572" s="77"/>
      <c r="KDI2572" s="77"/>
      <c r="KDJ2572" s="77"/>
      <c r="KDK2572" s="77"/>
      <c r="KDL2572" s="77"/>
      <c r="KDM2572" s="77"/>
      <c r="KDN2572" s="77"/>
      <c r="KDO2572" s="77"/>
      <c r="KDP2572" s="77"/>
      <c r="KDQ2572" s="77"/>
      <c r="KDR2572" s="77"/>
      <c r="KDS2572" s="77"/>
      <c r="KDT2572" s="77"/>
      <c r="KDU2572" s="77"/>
      <c r="KDV2572" s="77"/>
      <c r="KDW2572" s="77"/>
      <c r="KDX2572" s="77"/>
      <c r="KDY2572" s="77"/>
      <c r="KDZ2572" s="77"/>
      <c r="KEA2572" s="77"/>
      <c r="KEB2572" s="77"/>
      <c r="KEC2572" s="77"/>
      <c r="KED2572" s="77"/>
      <c r="KEE2572" s="77"/>
      <c r="KEF2572" s="77"/>
      <c r="KEG2572" s="77"/>
      <c r="KEH2572" s="77"/>
      <c r="KEI2572" s="77"/>
      <c r="KEJ2572" s="77"/>
      <c r="KEK2572" s="77"/>
      <c r="KEL2572" s="77"/>
      <c r="KEM2572" s="77"/>
      <c r="KEN2572" s="77"/>
      <c r="KEO2572" s="77"/>
      <c r="KEP2572" s="77"/>
      <c r="KEQ2572" s="77"/>
      <c r="KER2572" s="77"/>
      <c r="KES2572" s="77"/>
      <c r="KET2572" s="77"/>
      <c r="KEU2572" s="77"/>
      <c r="KEV2572" s="77"/>
      <c r="KEW2572" s="77"/>
      <c r="KEX2572" s="77"/>
      <c r="KEY2572" s="77"/>
      <c r="KEZ2572" s="77"/>
      <c r="KFA2572" s="77"/>
      <c r="KFB2572" s="77"/>
      <c r="KFC2572" s="77"/>
      <c r="KFD2572" s="77"/>
      <c r="KFE2572" s="77"/>
      <c r="KFF2572" s="77"/>
      <c r="KFG2572" s="77"/>
      <c r="KFH2572" s="77"/>
      <c r="KFI2572" s="77"/>
      <c r="KFJ2572" s="77"/>
      <c r="KFK2572" s="77"/>
      <c r="KFL2572" s="77"/>
      <c r="KFM2572" s="77"/>
      <c r="KFN2572" s="77"/>
      <c r="KFO2572" s="77"/>
      <c r="KFP2572" s="77"/>
      <c r="KFQ2572" s="77"/>
      <c r="KFR2572" s="77"/>
      <c r="KFS2572" s="77"/>
      <c r="KFT2572" s="77"/>
      <c r="KFU2572" s="77"/>
      <c r="KFV2572" s="77"/>
      <c r="KFW2572" s="77"/>
      <c r="KFX2572" s="77"/>
      <c r="KFY2572" s="77"/>
      <c r="KFZ2572" s="77"/>
      <c r="KGA2572" s="77"/>
      <c r="KGB2572" s="77"/>
      <c r="KGC2572" s="77"/>
      <c r="KGD2572" s="77"/>
      <c r="KGE2572" s="77"/>
      <c r="KGF2572" s="77"/>
      <c r="KGG2572" s="77"/>
      <c r="KGH2572" s="77"/>
      <c r="KGI2572" s="77"/>
      <c r="KGJ2572" s="77"/>
      <c r="KGK2572" s="77"/>
      <c r="KGL2572" s="77"/>
      <c r="KGM2572" s="77"/>
      <c r="KGN2572" s="77"/>
      <c r="KGO2572" s="77"/>
      <c r="KGP2572" s="77"/>
      <c r="KGQ2572" s="77"/>
      <c r="KGR2572" s="77"/>
      <c r="KGS2572" s="77"/>
      <c r="KGT2572" s="77"/>
      <c r="KGU2572" s="77"/>
      <c r="KGV2572" s="77"/>
      <c r="KGW2572" s="77"/>
      <c r="KGX2572" s="77"/>
      <c r="KGY2572" s="77"/>
      <c r="KGZ2572" s="77"/>
      <c r="KHA2572" s="77"/>
      <c r="KHB2572" s="77"/>
      <c r="KHC2572" s="77"/>
      <c r="KHD2572" s="77"/>
      <c r="KHE2572" s="77"/>
      <c r="KHF2572" s="77"/>
      <c r="KHG2572" s="77"/>
      <c r="KHH2572" s="77"/>
      <c r="KHI2572" s="77"/>
      <c r="KHJ2572" s="77"/>
      <c r="KHK2572" s="77"/>
      <c r="KHL2572" s="77"/>
      <c r="KHM2572" s="77"/>
      <c r="KHN2572" s="77"/>
      <c r="KHO2572" s="77"/>
      <c r="KHP2572" s="77"/>
      <c r="KHQ2572" s="77"/>
      <c r="KHR2572" s="77"/>
      <c r="KHS2572" s="77"/>
      <c r="KHT2572" s="77"/>
      <c r="KHU2572" s="77"/>
      <c r="KHV2572" s="77"/>
      <c r="KHW2572" s="77"/>
      <c r="KHX2572" s="77"/>
      <c r="KHY2572" s="77"/>
      <c r="KHZ2572" s="77"/>
      <c r="KIA2572" s="77"/>
      <c r="KIB2572" s="77"/>
      <c r="KIC2572" s="77"/>
      <c r="KID2572" s="77"/>
      <c r="KIE2572" s="77"/>
      <c r="KIF2572" s="77"/>
      <c r="KIG2572" s="77"/>
      <c r="KIH2572" s="77"/>
      <c r="KII2572" s="77"/>
      <c r="KIJ2572" s="77"/>
      <c r="KIK2572" s="77"/>
      <c r="KIL2572" s="77"/>
      <c r="KIM2572" s="77"/>
      <c r="KIN2572" s="77"/>
      <c r="KIO2572" s="77"/>
      <c r="KIP2572" s="77"/>
      <c r="KIQ2572" s="77"/>
      <c r="KIR2572" s="77"/>
      <c r="KIS2572" s="77"/>
      <c r="KIT2572" s="77"/>
      <c r="KIU2572" s="77"/>
      <c r="KIV2572" s="77"/>
      <c r="KIW2572" s="77"/>
      <c r="KIX2572" s="77"/>
      <c r="KIY2572" s="77"/>
      <c r="KIZ2572" s="77"/>
      <c r="KJA2572" s="77"/>
      <c r="KJB2572" s="77"/>
      <c r="KJC2572" s="77"/>
      <c r="KJD2572" s="77"/>
      <c r="KJE2572" s="77"/>
      <c r="KJF2572" s="77"/>
      <c r="KJG2572" s="77"/>
      <c r="KJH2572" s="77"/>
      <c r="KJI2572" s="77"/>
      <c r="KJJ2572" s="77"/>
      <c r="KJK2572" s="77"/>
      <c r="KJL2572" s="77"/>
      <c r="KJM2572" s="77"/>
      <c r="KJN2572" s="77"/>
      <c r="KJO2572" s="77"/>
      <c r="KJP2572" s="77"/>
      <c r="KJQ2572" s="77"/>
      <c r="KJR2572" s="77"/>
      <c r="KJS2572" s="77"/>
      <c r="KJT2572" s="77"/>
      <c r="KJU2572" s="77"/>
      <c r="KJV2572" s="77"/>
      <c r="KJW2572" s="77"/>
      <c r="KJX2572" s="77"/>
      <c r="KJY2572" s="77"/>
      <c r="KJZ2572" s="77"/>
      <c r="KKA2572" s="77"/>
      <c r="KKB2572" s="77"/>
      <c r="KKC2572" s="77"/>
      <c r="KKD2572" s="77"/>
      <c r="KKE2572" s="77"/>
      <c r="KKF2572" s="77"/>
      <c r="KKG2572" s="77"/>
      <c r="KKH2572" s="77"/>
      <c r="KKI2572" s="77"/>
      <c r="KKJ2572" s="77"/>
      <c r="KKK2572" s="77"/>
      <c r="KKL2572" s="77"/>
      <c r="KKM2572" s="77"/>
      <c r="KKN2572" s="77"/>
      <c r="KKO2572" s="77"/>
      <c r="KKP2572" s="77"/>
      <c r="KKQ2572" s="77"/>
      <c r="KKR2572" s="77"/>
      <c r="KKS2572" s="77"/>
      <c r="KKT2572" s="77"/>
      <c r="KKU2572" s="77"/>
      <c r="KKV2572" s="77"/>
      <c r="KKW2572" s="77"/>
      <c r="KKX2572" s="77"/>
      <c r="KKY2572" s="77"/>
      <c r="KKZ2572" s="77"/>
      <c r="KLA2572" s="77"/>
      <c r="KLB2572" s="77"/>
      <c r="KLC2572" s="77"/>
      <c r="KLD2572" s="77"/>
      <c r="KLE2572" s="77"/>
      <c r="KLF2572" s="77"/>
      <c r="KLG2572" s="77"/>
      <c r="KLH2572" s="77"/>
      <c r="KLI2572" s="77"/>
      <c r="KLJ2572" s="77"/>
      <c r="KLK2572" s="77"/>
      <c r="KLL2572" s="77"/>
      <c r="KLM2572" s="77"/>
      <c r="KLN2572" s="77"/>
      <c r="KLO2572" s="77"/>
      <c r="KLP2572" s="77"/>
      <c r="KLQ2572" s="77"/>
      <c r="KLR2572" s="77"/>
      <c r="KLS2572" s="77"/>
      <c r="KLT2572" s="77"/>
      <c r="KLU2572" s="77"/>
      <c r="KLV2572" s="77"/>
      <c r="KLW2572" s="77"/>
      <c r="KLX2572" s="77"/>
      <c r="KLY2572" s="77"/>
      <c r="KLZ2572" s="77"/>
      <c r="KMA2572" s="77"/>
      <c r="KMB2572" s="77"/>
      <c r="KMC2572" s="77"/>
      <c r="KMD2572" s="77"/>
      <c r="KME2572" s="77"/>
      <c r="KMF2572" s="77"/>
      <c r="KMG2572" s="77"/>
      <c r="KMH2572" s="77"/>
      <c r="KMI2572" s="77"/>
      <c r="KMJ2572" s="77"/>
      <c r="KMK2572" s="77"/>
      <c r="KML2572" s="77"/>
      <c r="KMM2572" s="77"/>
      <c r="KMN2572" s="77"/>
      <c r="KMO2572" s="77"/>
      <c r="KMP2572" s="77"/>
      <c r="KMQ2572" s="77"/>
      <c r="KMR2572" s="77"/>
      <c r="KMS2572" s="77"/>
      <c r="KMT2572" s="77"/>
      <c r="KMU2572" s="77"/>
      <c r="KMV2572" s="77"/>
      <c r="KMW2572" s="77"/>
      <c r="KMX2572" s="77"/>
      <c r="KMY2572" s="77"/>
      <c r="KMZ2572" s="77"/>
      <c r="KNA2572" s="77"/>
      <c r="KNB2572" s="77"/>
      <c r="KNC2572" s="77"/>
      <c r="KND2572" s="77"/>
      <c r="KNE2572" s="77"/>
      <c r="KNF2572" s="77"/>
      <c r="KNG2572" s="77"/>
      <c r="KNH2572" s="77"/>
      <c r="KNI2572" s="77"/>
      <c r="KNJ2572" s="77"/>
      <c r="KNK2572" s="77"/>
      <c r="KNL2572" s="77"/>
      <c r="KNM2572" s="77"/>
      <c r="KNN2572" s="77"/>
      <c r="KNO2572" s="77"/>
      <c r="KNP2572" s="77"/>
      <c r="KNQ2572" s="77"/>
      <c r="KNR2572" s="77"/>
      <c r="KNS2572" s="77"/>
      <c r="KNT2572" s="77"/>
      <c r="KNU2572" s="77"/>
      <c r="KNV2572" s="77"/>
      <c r="KNW2572" s="77"/>
      <c r="KNX2572" s="77"/>
      <c r="KNY2572" s="77"/>
      <c r="KNZ2572" s="77"/>
      <c r="KOA2572" s="77"/>
      <c r="KOB2572" s="77"/>
      <c r="KOC2572" s="77"/>
      <c r="KOD2572" s="77"/>
      <c r="KOE2572" s="77"/>
      <c r="KOF2572" s="77"/>
      <c r="KOG2572" s="77"/>
      <c r="KOH2572" s="77"/>
      <c r="KOI2572" s="77"/>
      <c r="KOJ2572" s="77"/>
      <c r="KOK2572" s="77"/>
      <c r="KOL2572" s="77"/>
      <c r="KOM2572" s="77"/>
      <c r="KON2572" s="77"/>
      <c r="KOO2572" s="77"/>
      <c r="KOP2572" s="77"/>
      <c r="KOQ2572" s="77"/>
      <c r="KOR2572" s="77"/>
      <c r="KOS2572" s="77"/>
      <c r="KOT2572" s="77"/>
      <c r="KOU2572" s="77"/>
      <c r="KOV2572" s="77"/>
      <c r="KOW2572" s="77"/>
      <c r="KOX2572" s="77"/>
      <c r="KOY2572" s="77"/>
      <c r="KOZ2572" s="77"/>
      <c r="KPA2572" s="77"/>
      <c r="KPB2572" s="77"/>
      <c r="KPC2572" s="77"/>
      <c r="KPD2572" s="77"/>
      <c r="KPE2572" s="77"/>
      <c r="KPF2572" s="77"/>
      <c r="KPG2572" s="77"/>
      <c r="KPH2572" s="77"/>
      <c r="KPI2572" s="77"/>
      <c r="KPJ2572" s="77"/>
      <c r="KPK2572" s="77"/>
      <c r="KPL2572" s="77"/>
      <c r="KPM2572" s="77"/>
      <c r="KPN2572" s="77"/>
      <c r="KPO2572" s="77"/>
      <c r="KPP2572" s="77"/>
      <c r="KPQ2572" s="77"/>
      <c r="KPR2572" s="77"/>
      <c r="KPS2572" s="77"/>
      <c r="KPT2572" s="77"/>
      <c r="KPU2572" s="77"/>
      <c r="KPV2572" s="77"/>
      <c r="KPW2572" s="77"/>
      <c r="KPX2572" s="77"/>
      <c r="KPY2572" s="77"/>
      <c r="KPZ2572" s="77"/>
      <c r="KQA2572" s="77"/>
      <c r="KQB2572" s="77"/>
      <c r="KQC2572" s="77"/>
      <c r="KQD2572" s="77"/>
      <c r="KQE2572" s="77"/>
      <c r="KQF2572" s="77"/>
      <c r="KQG2572" s="77"/>
      <c r="KQH2572" s="77"/>
      <c r="KQI2572" s="77"/>
      <c r="KQJ2572" s="77"/>
      <c r="KQK2572" s="77"/>
      <c r="KQL2572" s="77"/>
      <c r="KQM2572" s="77"/>
      <c r="KQN2572" s="77"/>
      <c r="KQO2572" s="77"/>
      <c r="KQP2572" s="77"/>
      <c r="KQQ2572" s="77"/>
      <c r="KQR2572" s="77"/>
      <c r="KQS2572" s="77"/>
      <c r="KQT2572" s="77"/>
      <c r="KQU2572" s="77"/>
      <c r="KQV2572" s="77"/>
      <c r="KQW2572" s="77"/>
      <c r="KQX2572" s="77"/>
      <c r="KQY2572" s="77"/>
      <c r="KQZ2572" s="77"/>
      <c r="KRA2572" s="77"/>
      <c r="KRB2572" s="77"/>
      <c r="KRC2572" s="77"/>
      <c r="KRD2572" s="77"/>
      <c r="KRE2572" s="77"/>
      <c r="KRF2572" s="77"/>
      <c r="KRG2572" s="77"/>
      <c r="KRH2572" s="77"/>
      <c r="KRI2572" s="77"/>
      <c r="KRJ2572" s="77"/>
      <c r="KRK2572" s="77"/>
      <c r="KRL2572" s="77"/>
      <c r="KRM2572" s="77"/>
      <c r="KRN2572" s="77"/>
      <c r="KRO2572" s="77"/>
      <c r="KRP2572" s="77"/>
      <c r="KRQ2572" s="77"/>
      <c r="KRR2572" s="77"/>
      <c r="KRS2572" s="77"/>
      <c r="KRT2572" s="77"/>
      <c r="KRU2572" s="77"/>
      <c r="KRV2572" s="77"/>
      <c r="KRW2572" s="77"/>
      <c r="KRX2572" s="77"/>
      <c r="KRY2572" s="77"/>
      <c r="KRZ2572" s="77"/>
      <c r="KSA2572" s="77"/>
      <c r="KSB2572" s="77"/>
      <c r="KSC2572" s="77"/>
      <c r="KSD2572" s="77"/>
      <c r="KSE2572" s="77"/>
      <c r="KSF2572" s="77"/>
      <c r="KSG2572" s="77"/>
      <c r="KSH2572" s="77"/>
      <c r="KSI2572" s="77"/>
      <c r="KSJ2572" s="77"/>
      <c r="KSK2572" s="77"/>
      <c r="KSL2572" s="77"/>
      <c r="KSM2572" s="77"/>
      <c r="KSN2572" s="77"/>
      <c r="KSO2572" s="77"/>
      <c r="KSP2572" s="77"/>
      <c r="KSQ2572" s="77"/>
      <c r="KSR2572" s="77"/>
      <c r="KSS2572" s="77"/>
      <c r="KST2572" s="77"/>
      <c r="KSU2572" s="77"/>
      <c r="KSV2572" s="77"/>
      <c r="KSW2572" s="77"/>
      <c r="KSX2572" s="77"/>
      <c r="KSY2572" s="77"/>
      <c r="KSZ2572" s="77"/>
      <c r="KTA2572" s="77"/>
      <c r="KTB2572" s="77"/>
      <c r="KTC2572" s="77"/>
      <c r="KTD2572" s="77"/>
      <c r="KTE2572" s="77"/>
      <c r="KTF2572" s="77"/>
      <c r="KTG2572" s="77"/>
      <c r="KTH2572" s="77"/>
      <c r="KTI2572" s="77"/>
      <c r="KTJ2572" s="77"/>
      <c r="KTK2572" s="77"/>
      <c r="KTL2572" s="77"/>
      <c r="KTM2572" s="77"/>
      <c r="KTN2572" s="77"/>
      <c r="KTO2572" s="77"/>
      <c r="KTP2572" s="77"/>
      <c r="KTQ2572" s="77"/>
      <c r="KTR2572" s="77"/>
      <c r="KTS2572" s="77"/>
      <c r="KTT2572" s="77"/>
      <c r="KTU2572" s="77"/>
      <c r="KTV2572" s="77"/>
      <c r="KTW2572" s="77"/>
      <c r="KTX2572" s="77"/>
      <c r="KTY2572" s="77"/>
      <c r="KTZ2572" s="77"/>
      <c r="KUA2572" s="77"/>
      <c r="KUB2572" s="77"/>
      <c r="KUC2572" s="77"/>
      <c r="KUD2572" s="77"/>
      <c r="KUE2572" s="77"/>
      <c r="KUF2572" s="77"/>
      <c r="KUG2572" s="77"/>
      <c r="KUH2572" s="77"/>
      <c r="KUI2572" s="77"/>
      <c r="KUJ2572" s="77"/>
      <c r="KUK2572" s="77"/>
      <c r="KUL2572" s="77"/>
      <c r="KUM2572" s="77"/>
      <c r="KUN2572" s="77"/>
      <c r="KUO2572" s="77"/>
      <c r="KUP2572" s="77"/>
      <c r="KUQ2572" s="77"/>
      <c r="KUR2572" s="77"/>
      <c r="KUS2572" s="77"/>
      <c r="KUT2572" s="77"/>
      <c r="KUU2572" s="77"/>
      <c r="KUV2572" s="77"/>
      <c r="KUW2572" s="77"/>
      <c r="KUX2572" s="77"/>
      <c r="KUY2572" s="77"/>
      <c r="KUZ2572" s="77"/>
      <c r="KVA2572" s="77"/>
      <c r="KVB2572" s="77"/>
      <c r="KVC2572" s="77"/>
      <c r="KVD2572" s="77"/>
      <c r="KVE2572" s="77"/>
      <c r="KVF2572" s="77"/>
      <c r="KVG2572" s="77"/>
      <c r="KVH2572" s="77"/>
      <c r="KVI2572" s="77"/>
      <c r="KVJ2572" s="77"/>
      <c r="KVK2572" s="77"/>
      <c r="KVL2572" s="77"/>
      <c r="KVM2572" s="77"/>
      <c r="KVN2572" s="77"/>
      <c r="KVO2572" s="77"/>
      <c r="KVP2572" s="77"/>
      <c r="KVQ2572" s="77"/>
      <c r="KVR2572" s="77"/>
      <c r="KVS2572" s="77"/>
      <c r="KVT2572" s="77"/>
      <c r="KVU2572" s="77"/>
      <c r="KVV2572" s="77"/>
      <c r="KVW2572" s="77"/>
      <c r="KVX2572" s="77"/>
      <c r="KVY2572" s="77"/>
      <c r="KVZ2572" s="77"/>
      <c r="KWA2572" s="77"/>
      <c r="KWB2572" s="77"/>
      <c r="KWC2572" s="77"/>
      <c r="KWD2572" s="77"/>
      <c r="KWE2572" s="77"/>
      <c r="KWF2572" s="77"/>
      <c r="KWG2572" s="77"/>
      <c r="KWH2572" s="77"/>
      <c r="KWI2572" s="77"/>
      <c r="KWJ2572" s="77"/>
      <c r="KWK2572" s="77"/>
      <c r="KWL2572" s="77"/>
      <c r="KWM2572" s="77"/>
      <c r="KWN2572" s="77"/>
      <c r="KWO2572" s="77"/>
      <c r="KWP2572" s="77"/>
      <c r="KWQ2572" s="77"/>
      <c r="KWR2572" s="77"/>
      <c r="KWS2572" s="77"/>
      <c r="KWT2572" s="77"/>
      <c r="KWU2572" s="77"/>
      <c r="KWV2572" s="77"/>
      <c r="KWW2572" s="77"/>
      <c r="KWX2572" s="77"/>
      <c r="KWY2572" s="77"/>
      <c r="KWZ2572" s="77"/>
      <c r="KXA2572" s="77"/>
      <c r="KXB2572" s="77"/>
      <c r="KXC2572" s="77"/>
      <c r="KXD2572" s="77"/>
      <c r="KXE2572" s="77"/>
      <c r="KXF2572" s="77"/>
      <c r="KXG2572" s="77"/>
      <c r="KXH2572" s="77"/>
      <c r="KXI2572" s="77"/>
      <c r="KXJ2572" s="77"/>
      <c r="KXK2572" s="77"/>
      <c r="KXL2572" s="77"/>
      <c r="KXM2572" s="77"/>
      <c r="KXN2572" s="77"/>
      <c r="KXO2572" s="77"/>
      <c r="KXP2572" s="77"/>
      <c r="KXQ2572" s="77"/>
      <c r="KXR2572" s="77"/>
      <c r="KXS2572" s="77"/>
      <c r="KXT2572" s="77"/>
      <c r="KXU2572" s="77"/>
      <c r="KXV2572" s="77"/>
      <c r="KXW2572" s="77"/>
      <c r="KXX2572" s="77"/>
      <c r="KXY2572" s="77"/>
      <c r="KXZ2572" s="77"/>
      <c r="KYA2572" s="77"/>
      <c r="KYB2572" s="77"/>
      <c r="KYC2572" s="77"/>
      <c r="KYD2572" s="77"/>
      <c r="KYE2572" s="77"/>
      <c r="KYF2572" s="77"/>
      <c r="KYG2572" s="77"/>
      <c r="KYH2572" s="77"/>
      <c r="KYI2572" s="77"/>
      <c r="KYJ2572" s="77"/>
      <c r="KYK2572" s="77"/>
      <c r="KYL2572" s="77"/>
      <c r="KYM2572" s="77"/>
      <c r="KYN2572" s="77"/>
      <c r="KYO2572" s="77"/>
      <c r="KYP2572" s="77"/>
      <c r="KYQ2572" s="77"/>
      <c r="KYR2572" s="77"/>
      <c r="KYS2572" s="77"/>
      <c r="KYT2572" s="77"/>
      <c r="KYU2572" s="77"/>
      <c r="KYV2572" s="77"/>
      <c r="KYW2572" s="77"/>
      <c r="KYX2572" s="77"/>
      <c r="KYY2572" s="77"/>
      <c r="KYZ2572" s="77"/>
      <c r="KZA2572" s="77"/>
      <c r="KZB2572" s="77"/>
      <c r="KZC2572" s="77"/>
      <c r="KZD2572" s="77"/>
      <c r="KZE2572" s="77"/>
      <c r="KZF2572" s="77"/>
      <c r="KZG2572" s="77"/>
      <c r="KZH2572" s="77"/>
      <c r="KZI2572" s="77"/>
      <c r="KZJ2572" s="77"/>
      <c r="KZK2572" s="77"/>
      <c r="KZL2572" s="77"/>
      <c r="KZM2572" s="77"/>
      <c r="KZN2572" s="77"/>
      <c r="KZO2572" s="77"/>
      <c r="KZP2572" s="77"/>
      <c r="KZQ2572" s="77"/>
      <c r="KZR2572" s="77"/>
      <c r="KZS2572" s="77"/>
      <c r="KZT2572" s="77"/>
      <c r="KZU2572" s="77"/>
      <c r="KZV2572" s="77"/>
      <c r="KZW2572" s="77"/>
      <c r="KZX2572" s="77"/>
      <c r="KZY2572" s="77"/>
      <c r="KZZ2572" s="77"/>
      <c r="LAA2572" s="77"/>
      <c r="LAB2572" s="77"/>
      <c r="LAC2572" s="77"/>
      <c r="LAD2572" s="77"/>
      <c r="LAE2572" s="77"/>
      <c r="LAF2572" s="77"/>
      <c r="LAG2572" s="77"/>
      <c r="LAH2572" s="77"/>
      <c r="LAI2572" s="77"/>
      <c r="LAJ2572" s="77"/>
      <c r="LAK2572" s="77"/>
      <c r="LAL2572" s="77"/>
      <c r="LAM2572" s="77"/>
      <c r="LAN2572" s="77"/>
      <c r="LAO2572" s="77"/>
      <c r="LAP2572" s="77"/>
      <c r="LAQ2572" s="77"/>
      <c r="LAR2572" s="77"/>
      <c r="LAS2572" s="77"/>
      <c r="LAT2572" s="77"/>
      <c r="LAU2572" s="77"/>
      <c r="LAV2572" s="77"/>
      <c r="LAW2572" s="77"/>
      <c r="LAX2572" s="77"/>
      <c r="LAY2572" s="77"/>
      <c r="LAZ2572" s="77"/>
      <c r="LBA2572" s="77"/>
      <c r="LBB2572" s="77"/>
      <c r="LBC2572" s="77"/>
      <c r="LBD2572" s="77"/>
      <c r="LBE2572" s="77"/>
      <c r="LBF2572" s="77"/>
      <c r="LBG2572" s="77"/>
      <c r="LBH2572" s="77"/>
      <c r="LBI2572" s="77"/>
      <c r="LBJ2572" s="77"/>
      <c r="LBK2572" s="77"/>
      <c r="LBL2572" s="77"/>
      <c r="LBM2572" s="77"/>
      <c r="LBN2572" s="77"/>
      <c r="LBO2572" s="77"/>
      <c r="LBP2572" s="77"/>
      <c r="LBQ2572" s="77"/>
      <c r="LBR2572" s="77"/>
      <c r="LBS2572" s="77"/>
      <c r="LBT2572" s="77"/>
      <c r="LBU2572" s="77"/>
      <c r="LBV2572" s="77"/>
      <c r="LBW2572" s="77"/>
      <c r="LBX2572" s="77"/>
      <c r="LBY2572" s="77"/>
      <c r="LBZ2572" s="77"/>
      <c r="LCA2572" s="77"/>
      <c r="LCB2572" s="77"/>
      <c r="LCC2572" s="77"/>
      <c r="LCD2572" s="77"/>
      <c r="LCE2572" s="77"/>
      <c r="LCF2572" s="77"/>
      <c r="LCG2572" s="77"/>
      <c r="LCH2572" s="77"/>
      <c r="LCI2572" s="77"/>
      <c r="LCJ2572" s="77"/>
      <c r="LCK2572" s="77"/>
      <c r="LCL2572" s="77"/>
      <c r="LCM2572" s="77"/>
      <c r="LCN2572" s="77"/>
      <c r="LCO2572" s="77"/>
      <c r="LCP2572" s="77"/>
      <c r="LCQ2572" s="77"/>
      <c r="LCR2572" s="77"/>
      <c r="LCS2572" s="77"/>
      <c r="LCT2572" s="77"/>
      <c r="LCU2572" s="77"/>
      <c r="LCV2572" s="77"/>
      <c r="LCW2572" s="77"/>
      <c r="LCX2572" s="77"/>
      <c r="LCY2572" s="77"/>
      <c r="LCZ2572" s="77"/>
      <c r="LDA2572" s="77"/>
      <c r="LDB2572" s="77"/>
      <c r="LDC2572" s="77"/>
      <c r="LDD2572" s="77"/>
      <c r="LDE2572" s="77"/>
      <c r="LDF2572" s="77"/>
      <c r="LDG2572" s="77"/>
      <c r="LDH2572" s="77"/>
      <c r="LDI2572" s="77"/>
      <c r="LDJ2572" s="77"/>
      <c r="LDK2572" s="77"/>
      <c r="LDL2572" s="77"/>
      <c r="LDM2572" s="77"/>
      <c r="LDN2572" s="77"/>
      <c r="LDO2572" s="77"/>
      <c r="LDP2572" s="77"/>
      <c r="LDQ2572" s="77"/>
      <c r="LDR2572" s="77"/>
      <c r="LDS2572" s="77"/>
      <c r="LDT2572" s="77"/>
      <c r="LDU2572" s="77"/>
      <c r="LDV2572" s="77"/>
      <c r="LDW2572" s="77"/>
      <c r="LDX2572" s="77"/>
      <c r="LDY2572" s="77"/>
      <c r="LDZ2572" s="77"/>
      <c r="LEA2572" s="77"/>
      <c r="LEB2572" s="77"/>
      <c r="LEC2572" s="77"/>
      <c r="LED2572" s="77"/>
      <c r="LEE2572" s="77"/>
      <c r="LEF2572" s="77"/>
      <c r="LEG2572" s="77"/>
      <c r="LEH2572" s="77"/>
      <c r="LEI2572" s="77"/>
      <c r="LEJ2572" s="77"/>
      <c r="LEK2572" s="77"/>
      <c r="LEL2572" s="77"/>
      <c r="LEM2572" s="77"/>
      <c r="LEN2572" s="77"/>
      <c r="LEO2572" s="77"/>
      <c r="LEP2572" s="77"/>
      <c r="LEQ2572" s="77"/>
      <c r="LER2572" s="77"/>
      <c r="LES2572" s="77"/>
      <c r="LET2572" s="77"/>
      <c r="LEU2572" s="77"/>
      <c r="LEV2572" s="77"/>
      <c r="LEW2572" s="77"/>
      <c r="LEX2572" s="77"/>
      <c r="LEY2572" s="77"/>
      <c r="LEZ2572" s="77"/>
      <c r="LFA2572" s="77"/>
      <c r="LFB2572" s="77"/>
      <c r="LFC2572" s="77"/>
      <c r="LFD2572" s="77"/>
      <c r="LFE2572" s="77"/>
      <c r="LFF2572" s="77"/>
      <c r="LFG2572" s="77"/>
      <c r="LFH2572" s="77"/>
      <c r="LFI2572" s="77"/>
      <c r="LFJ2572" s="77"/>
      <c r="LFK2572" s="77"/>
      <c r="LFL2572" s="77"/>
      <c r="LFM2572" s="77"/>
      <c r="LFN2572" s="77"/>
      <c r="LFO2572" s="77"/>
      <c r="LFP2572" s="77"/>
      <c r="LFQ2572" s="77"/>
      <c r="LFR2572" s="77"/>
      <c r="LFS2572" s="77"/>
      <c r="LFT2572" s="77"/>
      <c r="LFU2572" s="77"/>
      <c r="LFV2572" s="77"/>
      <c r="LFW2572" s="77"/>
      <c r="LFX2572" s="77"/>
      <c r="LFY2572" s="77"/>
      <c r="LFZ2572" s="77"/>
      <c r="LGA2572" s="77"/>
      <c r="LGB2572" s="77"/>
      <c r="LGC2572" s="77"/>
      <c r="LGD2572" s="77"/>
      <c r="LGE2572" s="77"/>
      <c r="LGF2572" s="77"/>
      <c r="LGG2572" s="77"/>
      <c r="LGH2572" s="77"/>
      <c r="LGI2572" s="77"/>
      <c r="LGJ2572" s="77"/>
      <c r="LGK2572" s="77"/>
      <c r="LGL2572" s="77"/>
      <c r="LGM2572" s="77"/>
      <c r="LGN2572" s="77"/>
      <c r="LGO2572" s="77"/>
      <c r="LGP2572" s="77"/>
      <c r="LGQ2572" s="77"/>
      <c r="LGR2572" s="77"/>
      <c r="LGS2572" s="77"/>
      <c r="LGT2572" s="77"/>
      <c r="LGU2572" s="77"/>
      <c r="LGV2572" s="77"/>
      <c r="LGW2572" s="77"/>
      <c r="LGX2572" s="77"/>
      <c r="LGY2572" s="77"/>
      <c r="LGZ2572" s="77"/>
      <c r="LHA2572" s="77"/>
      <c r="LHB2572" s="77"/>
      <c r="LHC2572" s="77"/>
      <c r="LHD2572" s="77"/>
      <c r="LHE2572" s="77"/>
      <c r="LHF2572" s="77"/>
      <c r="LHG2572" s="77"/>
      <c r="LHH2572" s="77"/>
      <c r="LHI2572" s="77"/>
      <c r="LHJ2572" s="77"/>
      <c r="LHK2572" s="77"/>
      <c r="LHL2572" s="77"/>
      <c r="LHM2572" s="77"/>
      <c r="LHN2572" s="77"/>
      <c r="LHO2572" s="77"/>
      <c r="LHP2572" s="77"/>
      <c r="LHQ2572" s="77"/>
      <c r="LHR2572" s="77"/>
      <c r="LHS2572" s="77"/>
      <c r="LHT2572" s="77"/>
      <c r="LHU2572" s="77"/>
      <c r="LHV2572" s="77"/>
      <c r="LHW2572" s="77"/>
      <c r="LHX2572" s="77"/>
      <c r="LHY2572" s="77"/>
      <c r="LHZ2572" s="77"/>
      <c r="LIA2572" s="77"/>
      <c r="LIB2572" s="77"/>
      <c r="LIC2572" s="77"/>
      <c r="LID2572" s="77"/>
      <c r="LIE2572" s="77"/>
      <c r="LIF2572" s="77"/>
      <c r="LIG2572" s="77"/>
      <c r="LIH2572" s="77"/>
      <c r="LII2572" s="77"/>
      <c r="LIJ2572" s="77"/>
      <c r="LIK2572" s="77"/>
      <c r="LIL2572" s="77"/>
      <c r="LIM2572" s="77"/>
      <c r="LIN2572" s="77"/>
      <c r="LIO2572" s="77"/>
      <c r="LIP2572" s="77"/>
      <c r="LIQ2572" s="77"/>
      <c r="LIR2572" s="77"/>
      <c r="LIS2572" s="77"/>
      <c r="LIT2572" s="77"/>
      <c r="LIU2572" s="77"/>
      <c r="LIV2572" s="77"/>
      <c r="LIW2572" s="77"/>
      <c r="LIX2572" s="77"/>
      <c r="LIY2572" s="77"/>
      <c r="LIZ2572" s="77"/>
      <c r="LJA2572" s="77"/>
      <c r="LJB2572" s="77"/>
      <c r="LJC2572" s="77"/>
      <c r="LJD2572" s="77"/>
      <c r="LJE2572" s="77"/>
      <c r="LJF2572" s="77"/>
      <c r="LJG2572" s="77"/>
      <c r="LJH2572" s="77"/>
      <c r="LJI2572" s="77"/>
      <c r="LJJ2572" s="77"/>
      <c r="LJK2572" s="77"/>
      <c r="LJL2572" s="77"/>
      <c r="LJM2572" s="77"/>
      <c r="LJN2572" s="77"/>
      <c r="LJO2572" s="77"/>
      <c r="LJP2572" s="77"/>
      <c r="LJQ2572" s="77"/>
      <c r="LJR2572" s="77"/>
      <c r="LJS2572" s="77"/>
      <c r="LJT2572" s="77"/>
      <c r="LJU2572" s="77"/>
      <c r="LJV2572" s="77"/>
      <c r="LJW2572" s="77"/>
      <c r="LJX2572" s="77"/>
      <c r="LJY2572" s="77"/>
      <c r="LJZ2572" s="77"/>
      <c r="LKA2572" s="77"/>
      <c r="LKB2572" s="77"/>
      <c r="LKC2572" s="77"/>
      <c r="LKD2572" s="77"/>
      <c r="LKE2572" s="77"/>
      <c r="LKF2572" s="77"/>
      <c r="LKG2572" s="77"/>
      <c r="LKH2572" s="77"/>
      <c r="LKI2572" s="77"/>
      <c r="LKJ2572" s="77"/>
      <c r="LKK2572" s="77"/>
      <c r="LKL2572" s="77"/>
      <c r="LKM2572" s="77"/>
      <c r="LKN2572" s="77"/>
      <c r="LKO2572" s="77"/>
      <c r="LKP2572" s="77"/>
      <c r="LKQ2572" s="77"/>
      <c r="LKR2572" s="77"/>
      <c r="LKS2572" s="77"/>
      <c r="LKT2572" s="77"/>
      <c r="LKU2572" s="77"/>
      <c r="LKV2572" s="77"/>
      <c r="LKW2572" s="77"/>
      <c r="LKX2572" s="77"/>
      <c r="LKY2572" s="77"/>
      <c r="LKZ2572" s="77"/>
      <c r="LLA2572" s="77"/>
      <c r="LLB2572" s="77"/>
      <c r="LLC2572" s="77"/>
      <c r="LLD2572" s="77"/>
      <c r="LLE2572" s="77"/>
      <c r="LLF2572" s="77"/>
      <c r="LLG2572" s="77"/>
      <c r="LLH2572" s="77"/>
      <c r="LLI2572" s="77"/>
      <c r="LLJ2572" s="77"/>
      <c r="LLK2572" s="77"/>
      <c r="LLL2572" s="77"/>
      <c r="LLM2572" s="77"/>
      <c r="LLN2572" s="77"/>
      <c r="LLO2572" s="77"/>
      <c r="LLP2572" s="77"/>
      <c r="LLQ2572" s="77"/>
      <c r="LLR2572" s="77"/>
      <c r="LLS2572" s="77"/>
      <c r="LLT2572" s="77"/>
      <c r="LLU2572" s="77"/>
      <c r="LLV2572" s="77"/>
      <c r="LLW2572" s="77"/>
      <c r="LLX2572" s="77"/>
      <c r="LLY2572" s="77"/>
      <c r="LLZ2572" s="77"/>
      <c r="LMA2572" s="77"/>
      <c r="LMB2572" s="77"/>
      <c r="LMC2572" s="77"/>
      <c r="LMD2572" s="77"/>
      <c r="LME2572" s="77"/>
      <c r="LMF2572" s="77"/>
      <c r="LMG2572" s="77"/>
      <c r="LMH2572" s="77"/>
      <c r="LMI2572" s="77"/>
      <c r="LMJ2572" s="77"/>
      <c r="LMK2572" s="77"/>
      <c r="LML2572" s="77"/>
      <c r="LMM2572" s="77"/>
      <c r="LMN2572" s="77"/>
      <c r="LMO2572" s="77"/>
      <c r="LMP2572" s="77"/>
      <c r="LMQ2572" s="77"/>
      <c r="LMR2572" s="77"/>
      <c r="LMS2572" s="77"/>
      <c r="LMT2572" s="77"/>
      <c r="LMU2572" s="77"/>
      <c r="LMV2572" s="77"/>
      <c r="LMW2572" s="77"/>
      <c r="LMX2572" s="77"/>
      <c r="LMY2572" s="77"/>
      <c r="LMZ2572" s="77"/>
      <c r="LNA2572" s="77"/>
      <c r="LNB2572" s="77"/>
      <c r="LNC2572" s="77"/>
      <c r="LND2572" s="77"/>
      <c r="LNE2572" s="77"/>
      <c r="LNF2572" s="77"/>
      <c r="LNG2572" s="77"/>
      <c r="LNH2572" s="77"/>
      <c r="LNI2572" s="77"/>
      <c r="LNJ2572" s="77"/>
      <c r="LNK2572" s="77"/>
      <c r="LNL2572" s="77"/>
      <c r="LNM2572" s="77"/>
      <c r="LNN2572" s="77"/>
      <c r="LNO2572" s="77"/>
      <c r="LNP2572" s="77"/>
      <c r="LNQ2572" s="77"/>
      <c r="LNR2572" s="77"/>
      <c r="LNS2572" s="77"/>
      <c r="LNT2572" s="77"/>
      <c r="LNU2572" s="77"/>
      <c r="LNV2572" s="77"/>
      <c r="LNW2572" s="77"/>
      <c r="LNX2572" s="77"/>
      <c r="LNY2572" s="77"/>
      <c r="LNZ2572" s="77"/>
      <c r="LOA2572" s="77"/>
      <c r="LOB2572" s="77"/>
      <c r="LOC2572" s="77"/>
      <c r="LOD2572" s="77"/>
      <c r="LOE2572" s="77"/>
      <c r="LOF2572" s="77"/>
      <c r="LOG2572" s="77"/>
      <c r="LOH2572" s="77"/>
      <c r="LOI2572" s="77"/>
      <c r="LOJ2572" s="77"/>
      <c r="LOK2572" s="77"/>
      <c r="LOL2572" s="77"/>
      <c r="LOM2572" s="77"/>
      <c r="LON2572" s="77"/>
      <c r="LOO2572" s="77"/>
      <c r="LOP2572" s="77"/>
      <c r="LOQ2572" s="77"/>
      <c r="LOR2572" s="77"/>
      <c r="LOS2572" s="77"/>
      <c r="LOT2572" s="77"/>
      <c r="LOU2572" s="77"/>
      <c r="LOV2572" s="77"/>
      <c r="LOW2572" s="77"/>
      <c r="LOX2572" s="77"/>
      <c r="LOY2572" s="77"/>
      <c r="LOZ2572" s="77"/>
      <c r="LPA2572" s="77"/>
      <c r="LPB2572" s="77"/>
      <c r="LPC2572" s="77"/>
      <c r="LPD2572" s="77"/>
      <c r="LPE2572" s="77"/>
      <c r="LPF2572" s="77"/>
      <c r="LPG2572" s="77"/>
      <c r="LPH2572" s="77"/>
      <c r="LPI2572" s="77"/>
      <c r="LPJ2572" s="77"/>
      <c r="LPK2572" s="77"/>
      <c r="LPL2572" s="77"/>
      <c r="LPM2572" s="77"/>
      <c r="LPN2572" s="77"/>
      <c r="LPO2572" s="77"/>
      <c r="LPP2572" s="77"/>
      <c r="LPQ2572" s="77"/>
      <c r="LPR2572" s="77"/>
      <c r="LPS2572" s="77"/>
      <c r="LPT2572" s="77"/>
      <c r="LPU2572" s="77"/>
      <c r="LPV2572" s="77"/>
      <c r="LPW2572" s="77"/>
      <c r="LPX2572" s="77"/>
      <c r="LPY2572" s="77"/>
      <c r="LPZ2572" s="77"/>
      <c r="LQA2572" s="77"/>
      <c r="LQB2572" s="77"/>
      <c r="LQC2572" s="77"/>
      <c r="LQD2572" s="77"/>
      <c r="LQE2572" s="77"/>
      <c r="LQF2572" s="77"/>
      <c r="LQG2572" s="77"/>
      <c r="LQH2572" s="77"/>
      <c r="LQI2572" s="77"/>
      <c r="LQJ2572" s="77"/>
      <c r="LQK2572" s="77"/>
      <c r="LQL2572" s="77"/>
      <c r="LQM2572" s="77"/>
      <c r="LQN2572" s="77"/>
      <c r="LQO2572" s="77"/>
      <c r="LQP2572" s="77"/>
      <c r="LQQ2572" s="77"/>
      <c r="LQR2572" s="77"/>
      <c r="LQS2572" s="77"/>
      <c r="LQT2572" s="77"/>
      <c r="LQU2572" s="77"/>
      <c r="LQV2572" s="77"/>
      <c r="LQW2572" s="77"/>
      <c r="LQX2572" s="77"/>
      <c r="LQY2572" s="77"/>
      <c r="LQZ2572" s="77"/>
      <c r="LRA2572" s="77"/>
      <c r="LRB2572" s="77"/>
      <c r="LRC2572" s="77"/>
      <c r="LRD2572" s="77"/>
      <c r="LRE2572" s="77"/>
      <c r="LRF2572" s="77"/>
      <c r="LRG2572" s="77"/>
      <c r="LRH2572" s="77"/>
      <c r="LRI2572" s="77"/>
      <c r="LRJ2572" s="77"/>
      <c r="LRK2572" s="77"/>
      <c r="LRL2572" s="77"/>
      <c r="LRM2572" s="77"/>
      <c r="LRN2572" s="77"/>
      <c r="LRO2572" s="77"/>
      <c r="LRP2572" s="77"/>
      <c r="LRQ2572" s="77"/>
      <c r="LRR2572" s="77"/>
      <c r="LRS2572" s="77"/>
      <c r="LRT2572" s="77"/>
      <c r="LRU2572" s="77"/>
      <c r="LRV2572" s="77"/>
      <c r="LRW2572" s="77"/>
      <c r="LRX2572" s="77"/>
      <c r="LRY2572" s="77"/>
      <c r="LRZ2572" s="77"/>
      <c r="LSA2572" s="77"/>
      <c r="LSB2572" s="77"/>
      <c r="LSC2572" s="77"/>
      <c r="LSD2572" s="77"/>
      <c r="LSE2572" s="77"/>
      <c r="LSF2572" s="77"/>
      <c r="LSG2572" s="77"/>
      <c r="LSH2572" s="77"/>
      <c r="LSI2572" s="77"/>
      <c r="LSJ2572" s="77"/>
      <c r="LSK2572" s="77"/>
      <c r="LSL2572" s="77"/>
      <c r="LSM2572" s="77"/>
      <c r="LSN2572" s="77"/>
      <c r="LSO2572" s="77"/>
      <c r="LSP2572" s="77"/>
      <c r="LSQ2572" s="77"/>
      <c r="LSR2572" s="77"/>
      <c r="LSS2572" s="77"/>
      <c r="LST2572" s="77"/>
      <c r="LSU2572" s="77"/>
      <c r="LSV2572" s="77"/>
      <c r="LSW2572" s="77"/>
      <c r="LSX2572" s="77"/>
      <c r="LSY2572" s="77"/>
      <c r="LSZ2572" s="77"/>
      <c r="LTA2572" s="77"/>
      <c r="LTB2572" s="77"/>
      <c r="LTC2572" s="77"/>
      <c r="LTD2572" s="77"/>
      <c r="LTE2572" s="77"/>
      <c r="LTF2572" s="77"/>
      <c r="LTG2572" s="77"/>
      <c r="LTH2572" s="77"/>
      <c r="LTI2572" s="77"/>
      <c r="LTJ2572" s="77"/>
      <c r="LTK2572" s="77"/>
      <c r="LTL2572" s="77"/>
      <c r="LTM2572" s="77"/>
      <c r="LTN2572" s="77"/>
      <c r="LTO2572" s="77"/>
      <c r="LTP2572" s="77"/>
      <c r="LTQ2572" s="77"/>
      <c r="LTR2572" s="77"/>
      <c r="LTS2572" s="77"/>
      <c r="LTT2572" s="77"/>
      <c r="LTU2572" s="77"/>
      <c r="LTV2572" s="77"/>
      <c r="LTW2572" s="77"/>
      <c r="LTX2572" s="77"/>
      <c r="LTY2572" s="77"/>
      <c r="LTZ2572" s="77"/>
      <c r="LUA2572" s="77"/>
      <c r="LUB2572" s="77"/>
      <c r="LUC2572" s="77"/>
      <c r="LUD2572" s="77"/>
      <c r="LUE2572" s="77"/>
      <c r="LUF2572" s="77"/>
      <c r="LUG2572" s="77"/>
      <c r="LUH2572" s="77"/>
      <c r="LUI2572" s="77"/>
      <c r="LUJ2572" s="77"/>
      <c r="LUK2572" s="77"/>
      <c r="LUL2572" s="77"/>
      <c r="LUM2572" s="77"/>
      <c r="LUN2572" s="77"/>
      <c r="LUO2572" s="77"/>
      <c r="LUP2572" s="77"/>
      <c r="LUQ2572" s="77"/>
      <c r="LUR2572" s="77"/>
      <c r="LUS2572" s="77"/>
      <c r="LUT2572" s="77"/>
      <c r="LUU2572" s="77"/>
      <c r="LUV2572" s="77"/>
      <c r="LUW2572" s="77"/>
      <c r="LUX2572" s="77"/>
      <c r="LUY2572" s="77"/>
      <c r="LUZ2572" s="77"/>
      <c r="LVA2572" s="77"/>
      <c r="LVB2572" s="77"/>
      <c r="LVC2572" s="77"/>
      <c r="LVD2572" s="77"/>
      <c r="LVE2572" s="77"/>
      <c r="LVF2572" s="77"/>
      <c r="LVG2572" s="77"/>
      <c r="LVH2572" s="77"/>
      <c r="LVI2572" s="77"/>
      <c r="LVJ2572" s="77"/>
      <c r="LVK2572" s="77"/>
      <c r="LVL2572" s="77"/>
      <c r="LVM2572" s="77"/>
      <c r="LVN2572" s="77"/>
      <c r="LVO2572" s="77"/>
      <c r="LVP2572" s="77"/>
      <c r="LVQ2572" s="77"/>
      <c r="LVR2572" s="77"/>
      <c r="LVS2572" s="77"/>
      <c r="LVT2572" s="77"/>
      <c r="LVU2572" s="77"/>
      <c r="LVV2572" s="77"/>
      <c r="LVW2572" s="77"/>
      <c r="LVX2572" s="77"/>
      <c r="LVY2572" s="77"/>
      <c r="LVZ2572" s="77"/>
      <c r="LWA2572" s="77"/>
      <c r="LWB2572" s="77"/>
      <c r="LWC2572" s="77"/>
      <c r="LWD2572" s="77"/>
      <c r="LWE2572" s="77"/>
      <c r="LWF2572" s="77"/>
      <c r="LWG2572" s="77"/>
      <c r="LWH2572" s="77"/>
      <c r="LWI2572" s="77"/>
      <c r="LWJ2572" s="77"/>
      <c r="LWK2572" s="77"/>
      <c r="LWL2572" s="77"/>
      <c r="LWM2572" s="77"/>
      <c r="LWN2572" s="77"/>
      <c r="LWO2572" s="77"/>
      <c r="LWP2572" s="77"/>
      <c r="LWQ2572" s="77"/>
      <c r="LWR2572" s="77"/>
      <c r="LWS2572" s="77"/>
      <c r="LWT2572" s="77"/>
      <c r="LWU2572" s="77"/>
      <c r="LWV2572" s="77"/>
      <c r="LWW2572" s="77"/>
      <c r="LWX2572" s="77"/>
      <c r="LWY2572" s="77"/>
      <c r="LWZ2572" s="77"/>
      <c r="LXA2572" s="77"/>
      <c r="LXB2572" s="77"/>
      <c r="LXC2572" s="77"/>
      <c r="LXD2572" s="77"/>
      <c r="LXE2572" s="77"/>
      <c r="LXF2572" s="77"/>
      <c r="LXG2572" s="77"/>
      <c r="LXH2572" s="77"/>
      <c r="LXI2572" s="77"/>
      <c r="LXJ2572" s="77"/>
      <c r="LXK2572" s="77"/>
      <c r="LXL2572" s="77"/>
      <c r="LXM2572" s="77"/>
      <c r="LXN2572" s="77"/>
      <c r="LXO2572" s="77"/>
      <c r="LXP2572" s="77"/>
      <c r="LXQ2572" s="77"/>
      <c r="LXR2572" s="77"/>
      <c r="LXS2572" s="77"/>
      <c r="LXT2572" s="77"/>
      <c r="LXU2572" s="77"/>
      <c r="LXV2572" s="77"/>
      <c r="LXW2572" s="77"/>
      <c r="LXX2572" s="77"/>
      <c r="LXY2572" s="77"/>
      <c r="LXZ2572" s="77"/>
      <c r="LYA2572" s="77"/>
      <c r="LYB2572" s="77"/>
      <c r="LYC2572" s="77"/>
      <c r="LYD2572" s="77"/>
      <c r="LYE2572" s="77"/>
      <c r="LYF2572" s="77"/>
      <c r="LYG2572" s="77"/>
      <c r="LYH2572" s="77"/>
      <c r="LYI2572" s="77"/>
      <c r="LYJ2572" s="77"/>
      <c r="LYK2572" s="77"/>
      <c r="LYL2572" s="77"/>
      <c r="LYM2572" s="77"/>
      <c r="LYN2572" s="77"/>
      <c r="LYO2572" s="77"/>
      <c r="LYP2572" s="77"/>
      <c r="LYQ2572" s="77"/>
      <c r="LYR2572" s="77"/>
      <c r="LYS2572" s="77"/>
      <c r="LYT2572" s="77"/>
      <c r="LYU2572" s="77"/>
      <c r="LYV2572" s="77"/>
      <c r="LYW2572" s="77"/>
      <c r="LYX2572" s="77"/>
      <c r="LYY2572" s="77"/>
      <c r="LYZ2572" s="77"/>
      <c r="LZA2572" s="77"/>
      <c r="LZB2572" s="77"/>
      <c r="LZC2572" s="77"/>
      <c r="LZD2572" s="77"/>
      <c r="LZE2572" s="77"/>
      <c r="LZF2572" s="77"/>
      <c r="LZG2572" s="77"/>
      <c r="LZH2572" s="77"/>
      <c r="LZI2572" s="77"/>
      <c r="LZJ2572" s="77"/>
      <c r="LZK2572" s="77"/>
      <c r="LZL2572" s="77"/>
      <c r="LZM2572" s="77"/>
      <c r="LZN2572" s="77"/>
      <c r="LZO2572" s="77"/>
      <c r="LZP2572" s="77"/>
      <c r="LZQ2572" s="77"/>
      <c r="LZR2572" s="77"/>
      <c r="LZS2572" s="77"/>
      <c r="LZT2572" s="77"/>
      <c r="LZU2572" s="77"/>
      <c r="LZV2572" s="77"/>
      <c r="LZW2572" s="77"/>
      <c r="LZX2572" s="77"/>
      <c r="LZY2572" s="77"/>
      <c r="LZZ2572" s="77"/>
      <c r="MAA2572" s="77"/>
      <c r="MAB2572" s="77"/>
      <c r="MAC2572" s="77"/>
      <c r="MAD2572" s="77"/>
      <c r="MAE2572" s="77"/>
      <c r="MAF2572" s="77"/>
      <c r="MAG2572" s="77"/>
      <c r="MAH2572" s="77"/>
      <c r="MAI2572" s="77"/>
      <c r="MAJ2572" s="77"/>
      <c r="MAK2572" s="77"/>
      <c r="MAL2572" s="77"/>
      <c r="MAM2572" s="77"/>
      <c r="MAN2572" s="77"/>
      <c r="MAO2572" s="77"/>
      <c r="MAP2572" s="77"/>
      <c r="MAQ2572" s="77"/>
      <c r="MAR2572" s="77"/>
      <c r="MAS2572" s="77"/>
      <c r="MAT2572" s="77"/>
      <c r="MAU2572" s="77"/>
      <c r="MAV2572" s="77"/>
      <c r="MAW2572" s="77"/>
      <c r="MAX2572" s="77"/>
      <c r="MAY2572" s="77"/>
      <c r="MAZ2572" s="77"/>
      <c r="MBA2572" s="77"/>
      <c r="MBB2572" s="77"/>
      <c r="MBC2572" s="77"/>
      <c r="MBD2572" s="77"/>
      <c r="MBE2572" s="77"/>
      <c r="MBF2572" s="77"/>
      <c r="MBG2572" s="77"/>
      <c r="MBH2572" s="77"/>
      <c r="MBI2572" s="77"/>
      <c r="MBJ2572" s="77"/>
      <c r="MBK2572" s="77"/>
      <c r="MBL2572" s="77"/>
      <c r="MBM2572" s="77"/>
      <c r="MBN2572" s="77"/>
      <c r="MBO2572" s="77"/>
      <c r="MBP2572" s="77"/>
      <c r="MBQ2572" s="77"/>
      <c r="MBR2572" s="77"/>
      <c r="MBS2572" s="77"/>
      <c r="MBT2572" s="77"/>
      <c r="MBU2572" s="77"/>
      <c r="MBV2572" s="77"/>
      <c r="MBW2572" s="77"/>
      <c r="MBX2572" s="77"/>
      <c r="MBY2572" s="77"/>
      <c r="MBZ2572" s="77"/>
      <c r="MCA2572" s="77"/>
      <c r="MCB2572" s="77"/>
      <c r="MCC2572" s="77"/>
      <c r="MCD2572" s="77"/>
      <c r="MCE2572" s="77"/>
      <c r="MCF2572" s="77"/>
      <c r="MCG2572" s="77"/>
      <c r="MCH2572" s="77"/>
      <c r="MCI2572" s="77"/>
      <c r="MCJ2572" s="77"/>
      <c r="MCK2572" s="77"/>
      <c r="MCL2572" s="77"/>
      <c r="MCM2572" s="77"/>
      <c r="MCN2572" s="77"/>
      <c r="MCO2572" s="77"/>
      <c r="MCP2572" s="77"/>
      <c r="MCQ2572" s="77"/>
      <c r="MCR2572" s="77"/>
      <c r="MCS2572" s="77"/>
      <c r="MCT2572" s="77"/>
      <c r="MCU2572" s="77"/>
      <c r="MCV2572" s="77"/>
      <c r="MCW2572" s="77"/>
      <c r="MCX2572" s="77"/>
      <c r="MCY2572" s="77"/>
      <c r="MCZ2572" s="77"/>
      <c r="MDA2572" s="77"/>
      <c r="MDB2572" s="77"/>
      <c r="MDC2572" s="77"/>
      <c r="MDD2572" s="77"/>
      <c r="MDE2572" s="77"/>
      <c r="MDF2572" s="77"/>
      <c r="MDG2572" s="77"/>
      <c r="MDH2572" s="77"/>
      <c r="MDI2572" s="77"/>
      <c r="MDJ2572" s="77"/>
      <c r="MDK2572" s="77"/>
      <c r="MDL2572" s="77"/>
      <c r="MDM2572" s="77"/>
      <c r="MDN2572" s="77"/>
      <c r="MDO2572" s="77"/>
      <c r="MDP2572" s="77"/>
      <c r="MDQ2572" s="77"/>
      <c r="MDR2572" s="77"/>
      <c r="MDS2572" s="77"/>
      <c r="MDT2572" s="77"/>
      <c r="MDU2572" s="77"/>
      <c r="MDV2572" s="77"/>
      <c r="MDW2572" s="77"/>
      <c r="MDX2572" s="77"/>
      <c r="MDY2572" s="77"/>
      <c r="MDZ2572" s="77"/>
      <c r="MEA2572" s="77"/>
      <c r="MEB2572" s="77"/>
      <c r="MEC2572" s="77"/>
      <c r="MED2572" s="77"/>
      <c r="MEE2572" s="77"/>
      <c r="MEF2572" s="77"/>
      <c r="MEG2572" s="77"/>
      <c r="MEH2572" s="77"/>
      <c r="MEI2572" s="77"/>
      <c r="MEJ2572" s="77"/>
      <c r="MEK2572" s="77"/>
      <c r="MEL2572" s="77"/>
      <c r="MEM2572" s="77"/>
      <c r="MEN2572" s="77"/>
      <c r="MEO2572" s="77"/>
      <c r="MEP2572" s="77"/>
      <c r="MEQ2572" s="77"/>
      <c r="MER2572" s="77"/>
      <c r="MES2572" s="77"/>
      <c r="MET2572" s="77"/>
      <c r="MEU2572" s="77"/>
      <c r="MEV2572" s="77"/>
      <c r="MEW2572" s="77"/>
      <c r="MEX2572" s="77"/>
      <c r="MEY2572" s="77"/>
      <c r="MEZ2572" s="77"/>
      <c r="MFA2572" s="77"/>
      <c r="MFB2572" s="77"/>
      <c r="MFC2572" s="77"/>
      <c r="MFD2572" s="77"/>
      <c r="MFE2572" s="77"/>
      <c r="MFF2572" s="77"/>
      <c r="MFG2572" s="77"/>
      <c r="MFH2572" s="77"/>
      <c r="MFI2572" s="77"/>
      <c r="MFJ2572" s="77"/>
      <c r="MFK2572" s="77"/>
      <c r="MFL2572" s="77"/>
      <c r="MFM2572" s="77"/>
      <c r="MFN2572" s="77"/>
      <c r="MFO2572" s="77"/>
      <c r="MFP2572" s="77"/>
      <c r="MFQ2572" s="77"/>
      <c r="MFR2572" s="77"/>
      <c r="MFS2572" s="77"/>
      <c r="MFT2572" s="77"/>
      <c r="MFU2572" s="77"/>
      <c r="MFV2572" s="77"/>
      <c r="MFW2572" s="77"/>
      <c r="MFX2572" s="77"/>
      <c r="MFY2572" s="77"/>
      <c r="MFZ2572" s="77"/>
      <c r="MGA2572" s="77"/>
      <c r="MGB2572" s="77"/>
      <c r="MGC2572" s="77"/>
      <c r="MGD2572" s="77"/>
      <c r="MGE2572" s="77"/>
      <c r="MGF2572" s="77"/>
      <c r="MGG2572" s="77"/>
      <c r="MGH2572" s="77"/>
      <c r="MGI2572" s="77"/>
      <c r="MGJ2572" s="77"/>
      <c r="MGK2572" s="77"/>
      <c r="MGL2572" s="77"/>
      <c r="MGM2572" s="77"/>
      <c r="MGN2572" s="77"/>
      <c r="MGO2572" s="77"/>
      <c r="MGP2572" s="77"/>
      <c r="MGQ2572" s="77"/>
      <c r="MGR2572" s="77"/>
      <c r="MGS2572" s="77"/>
      <c r="MGT2572" s="77"/>
      <c r="MGU2572" s="77"/>
      <c r="MGV2572" s="77"/>
      <c r="MGW2572" s="77"/>
      <c r="MGX2572" s="77"/>
      <c r="MGY2572" s="77"/>
      <c r="MGZ2572" s="77"/>
      <c r="MHA2572" s="77"/>
      <c r="MHB2572" s="77"/>
      <c r="MHC2572" s="77"/>
      <c r="MHD2572" s="77"/>
      <c r="MHE2572" s="77"/>
      <c r="MHF2572" s="77"/>
      <c r="MHG2572" s="77"/>
      <c r="MHH2572" s="77"/>
      <c r="MHI2572" s="77"/>
      <c r="MHJ2572" s="77"/>
      <c r="MHK2572" s="77"/>
      <c r="MHL2572" s="77"/>
      <c r="MHM2572" s="77"/>
      <c r="MHN2572" s="77"/>
      <c r="MHO2572" s="77"/>
      <c r="MHP2572" s="77"/>
      <c r="MHQ2572" s="77"/>
      <c r="MHR2572" s="77"/>
      <c r="MHS2572" s="77"/>
      <c r="MHT2572" s="77"/>
      <c r="MHU2572" s="77"/>
      <c r="MHV2572" s="77"/>
      <c r="MHW2572" s="77"/>
      <c r="MHX2572" s="77"/>
      <c r="MHY2572" s="77"/>
      <c r="MHZ2572" s="77"/>
      <c r="MIA2572" s="77"/>
      <c r="MIB2572" s="77"/>
      <c r="MIC2572" s="77"/>
      <c r="MID2572" s="77"/>
      <c r="MIE2572" s="77"/>
      <c r="MIF2572" s="77"/>
      <c r="MIG2572" s="77"/>
      <c r="MIH2572" s="77"/>
      <c r="MII2572" s="77"/>
      <c r="MIJ2572" s="77"/>
      <c r="MIK2572" s="77"/>
      <c r="MIL2572" s="77"/>
      <c r="MIM2572" s="77"/>
      <c r="MIN2572" s="77"/>
      <c r="MIO2572" s="77"/>
      <c r="MIP2572" s="77"/>
      <c r="MIQ2572" s="77"/>
      <c r="MIR2572" s="77"/>
      <c r="MIS2572" s="77"/>
      <c r="MIT2572" s="77"/>
      <c r="MIU2572" s="77"/>
      <c r="MIV2572" s="77"/>
      <c r="MIW2572" s="77"/>
      <c r="MIX2572" s="77"/>
      <c r="MIY2572" s="77"/>
      <c r="MIZ2572" s="77"/>
      <c r="MJA2572" s="77"/>
      <c r="MJB2572" s="77"/>
      <c r="MJC2572" s="77"/>
      <c r="MJD2572" s="77"/>
      <c r="MJE2572" s="77"/>
      <c r="MJF2572" s="77"/>
      <c r="MJG2572" s="77"/>
      <c r="MJH2572" s="77"/>
      <c r="MJI2572" s="77"/>
      <c r="MJJ2572" s="77"/>
      <c r="MJK2572" s="77"/>
      <c r="MJL2572" s="77"/>
      <c r="MJM2572" s="77"/>
      <c r="MJN2572" s="77"/>
      <c r="MJO2572" s="77"/>
      <c r="MJP2572" s="77"/>
      <c r="MJQ2572" s="77"/>
      <c r="MJR2572" s="77"/>
      <c r="MJS2572" s="77"/>
      <c r="MJT2572" s="77"/>
      <c r="MJU2572" s="77"/>
      <c r="MJV2572" s="77"/>
      <c r="MJW2572" s="77"/>
      <c r="MJX2572" s="77"/>
      <c r="MJY2572" s="77"/>
      <c r="MJZ2572" s="77"/>
      <c r="MKA2572" s="77"/>
      <c r="MKB2572" s="77"/>
      <c r="MKC2572" s="77"/>
      <c r="MKD2572" s="77"/>
      <c r="MKE2572" s="77"/>
      <c r="MKF2572" s="77"/>
      <c r="MKG2572" s="77"/>
      <c r="MKH2572" s="77"/>
      <c r="MKI2572" s="77"/>
      <c r="MKJ2572" s="77"/>
      <c r="MKK2572" s="77"/>
      <c r="MKL2572" s="77"/>
      <c r="MKM2572" s="77"/>
      <c r="MKN2572" s="77"/>
      <c r="MKO2572" s="77"/>
      <c r="MKP2572" s="77"/>
      <c r="MKQ2572" s="77"/>
      <c r="MKR2572" s="77"/>
      <c r="MKS2572" s="77"/>
      <c r="MKT2572" s="77"/>
      <c r="MKU2572" s="77"/>
      <c r="MKV2572" s="77"/>
      <c r="MKW2572" s="77"/>
      <c r="MKX2572" s="77"/>
      <c r="MKY2572" s="77"/>
      <c r="MKZ2572" s="77"/>
      <c r="MLA2572" s="77"/>
      <c r="MLB2572" s="77"/>
      <c r="MLC2572" s="77"/>
      <c r="MLD2572" s="77"/>
      <c r="MLE2572" s="77"/>
      <c r="MLF2572" s="77"/>
      <c r="MLG2572" s="77"/>
      <c r="MLH2572" s="77"/>
      <c r="MLI2572" s="77"/>
      <c r="MLJ2572" s="77"/>
      <c r="MLK2572" s="77"/>
      <c r="MLL2572" s="77"/>
      <c r="MLM2572" s="77"/>
      <c r="MLN2572" s="77"/>
      <c r="MLO2572" s="77"/>
      <c r="MLP2572" s="77"/>
      <c r="MLQ2572" s="77"/>
      <c r="MLR2572" s="77"/>
      <c r="MLS2572" s="77"/>
      <c r="MLT2572" s="77"/>
      <c r="MLU2572" s="77"/>
      <c r="MLV2572" s="77"/>
      <c r="MLW2572" s="77"/>
      <c r="MLX2572" s="77"/>
      <c r="MLY2572" s="77"/>
      <c r="MLZ2572" s="77"/>
      <c r="MMA2572" s="77"/>
      <c r="MMB2572" s="77"/>
      <c r="MMC2572" s="77"/>
      <c r="MMD2572" s="77"/>
      <c r="MME2572" s="77"/>
      <c r="MMF2572" s="77"/>
      <c r="MMG2572" s="77"/>
      <c r="MMH2572" s="77"/>
      <c r="MMI2572" s="77"/>
      <c r="MMJ2572" s="77"/>
      <c r="MMK2572" s="77"/>
      <c r="MML2572" s="77"/>
      <c r="MMM2572" s="77"/>
      <c r="MMN2572" s="77"/>
      <c r="MMO2572" s="77"/>
      <c r="MMP2572" s="77"/>
      <c r="MMQ2572" s="77"/>
      <c r="MMR2572" s="77"/>
      <c r="MMS2572" s="77"/>
      <c r="MMT2572" s="77"/>
      <c r="MMU2572" s="77"/>
      <c r="MMV2572" s="77"/>
      <c r="MMW2572" s="77"/>
      <c r="MMX2572" s="77"/>
      <c r="MMY2572" s="77"/>
      <c r="MMZ2572" s="77"/>
      <c r="MNA2572" s="77"/>
      <c r="MNB2572" s="77"/>
      <c r="MNC2572" s="77"/>
      <c r="MND2572" s="77"/>
      <c r="MNE2572" s="77"/>
      <c r="MNF2572" s="77"/>
      <c r="MNG2572" s="77"/>
      <c r="MNH2572" s="77"/>
      <c r="MNI2572" s="77"/>
      <c r="MNJ2572" s="77"/>
      <c r="MNK2572" s="77"/>
      <c r="MNL2572" s="77"/>
      <c r="MNM2572" s="77"/>
      <c r="MNN2572" s="77"/>
      <c r="MNO2572" s="77"/>
      <c r="MNP2572" s="77"/>
      <c r="MNQ2572" s="77"/>
      <c r="MNR2572" s="77"/>
      <c r="MNS2572" s="77"/>
      <c r="MNT2572" s="77"/>
      <c r="MNU2572" s="77"/>
      <c r="MNV2572" s="77"/>
      <c r="MNW2572" s="77"/>
      <c r="MNX2572" s="77"/>
      <c r="MNY2572" s="77"/>
      <c r="MNZ2572" s="77"/>
      <c r="MOA2572" s="77"/>
      <c r="MOB2572" s="77"/>
      <c r="MOC2572" s="77"/>
      <c r="MOD2572" s="77"/>
      <c r="MOE2572" s="77"/>
      <c r="MOF2572" s="77"/>
      <c r="MOG2572" s="77"/>
      <c r="MOH2572" s="77"/>
      <c r="MOI2572" s="77"/>
      <c r="MOJ2572" s="77"/>
      <c r="MOK2572" s="77"/>
      <c r="MOL2572" s="77"/>
      <c r="MOM2572" s="77"/>
      <c r="MON2572" s="77"/>
      <c r="MOO2572" s="77"/>
      <c r="MOP2572" s="77"/>
      <c r="MOQ2572" s="77"/>
      <c r="MOR2572" s="77"/>
      <c r="MOS2572" s="77"/>
      <c r="MOT2572" s="77"/>
      <c r="MOU2572" s="77"/>
      <c r="MOV2572" s="77"/>
      <c r="MOW2572" s="77"/>
      <c r="MOX2572" s="77"/>
      <c r="MOY2572" s="77"/>
      <c r="MOZ2572" s="77"/>
      <c r="MPA2572" s="77"/>
      <c r="MPB2572" s="77"/>
      <c r="MPC2572" s="77"/>
      <c r="MPD2572" s="77"/>
      <c r="MPE2572" s="77"/>
      <c r="MPF2572" s="77"/>
      <c r="MPG2572" s="77"/>
      <c r="MPH2572" s="77"/>
      <c r="MPI2572" s="77"/>
      <c r="MPJ2572" s="77"/>
      <c r="MPK2572" s="77"/>
      <c r="MPL2572" s="77"/>
      <c r="MPM2572" s="77"/>
      <c r="MPN2572" s="77"/>
      <c r="MPO2572" s="77"/>
      <c r="MPP2572" s="77"/>
      <c r="MPQ2572" s="77"/>
      <c r="MPR2572" s="77"/>
      <c r="MPS2572" s="77"/>
      <c r="MPT2572" s="77"/>
      <c r="MPU2572" s="77"/>
      <c r="MPV2572" s="77"/>
      <c r="MPW2572" s="77"/>
      <c r="MPX2572" s="77"/>
      <c r="MPY2572" s="77"/>
      <c r="MPZ2572" s="77"/>
      <c r="MQA2572" s="77"/>
      <c r="MQB2572" s="77"/>
      <c r="MQC2572" s="77"/>
      <c r="MQD2572" s="77"/>
      <c r="MQE2572" s="77"/>
      <c r="MQF2572" s="77"/>
      <c r="MQG2572" s="77"/>
      <c r="MQH2572" s="77"/>
      <c r="MQI2572" s="77"/>
      <c r="MQJ2572" s="77"/>
      <c r="MQK2572" s="77"/>
      <c r="MQL2572" s="77"/>
      <c r="MQM2572" s="77"/>
      <c r="MQN2572" s="77"/>
      <c r="MQO2572" s="77"/>
      <c r="MQP2572" s="77"/>
      <c r="MQQ2572" s="77"/>
      <c r="MQR2572" s="77"/>
      <c r="MQS2572" s="77"/>
      <c r="MQT2572" s="77"/>
      <c r="MQU2572" s="77"/>
      <c r="MQV2572" s="77"/>
      <c r="MQW2572" s="77"/>
      <c r="MQX2572" s="77"/>
      <c r="MQY2572" s="77"/>
      <c r="MQZ2572" s="77"/>
      <c r="MRA2572" s="77"/>
      <c r="MRB2572" s="77"/>
      <c r="MRC2572" s="77"/>
      <c r="MRD2572" s="77"/>
      <c r="MRE2572" s="77"/>
      <c r="MRF2572" s="77"/>
      <c r="MRG2572" s="77"/>
      <c r="MRH2572" s="77"/>
      <c r="MRI2572" s="77"/>
      <c r="MRJ2572" s="77"/>
      <c r="MRK2572" s="77"/>
      <c r="MRL2572" s="77"/>
      <c r="MRM2572" s="77"/>
      <c r="MRN2572" s="77"/>
      <c r="MRO2572" s="77"/>
      <c r="MRP2572" s="77"/>
      <c r="MRQ2572" s="77"/>
      <c r="MRR2572" s="77"/>
      <c r="MRS2572" s="77"/>
      <c r="MRT2572" s="77"/>
      <c r="MRU2572" s="77"/>
      <c r="MRV2572" s="77"/>
      <c r="MRW2572" s="77"/>
      <c r="MRX2572" s="77"/>
      <c r="MRY2572" s="77"/>
      <c r="MRZ2572" s="77"/>
      <c r="MSA2572" s="77"/>
      <c r="MSB2572" s="77"/>
      <c r="MSC2572" s="77"/>
      <c r="MSD2572" s="77"/>
      <c r="MSE2572" s="77"/>
      <c r="MSF2572" s="77"/>
      <c r="MSG2572" s="77"/>
      <c r="MSH2572" s="77"/>
      <c r="MSI2572" s="77"/>
      <c r="MSJ2572" s="77"/>
      <c r="MSK2572" s="77"/>
      <c r="MSL2572" s="77"/>
      <c r="MSM2572" s="77"/>
      <c r="MSN2572" s="77"/>
      <c r="MSO2572" s="77"/>
      <c r="MSP2572" s="77"/>
      <c r="MSQ2572" s="77"/>
      <c r="MSR2572" s="77"/>
      <c r="MSS2572" s="77"/>
      <c r="MST2572" s="77"/>
      <c r="MSU2572" s="77"/>
      <c r="MSV2572" s="77"/>
      <c r="MSW2572" s="77"/>
      <c r="MSX2572" s="77"/>
      <c r="MSY2572" s="77"/>
      <c r="MSZ2572" s="77"/>
      <c r="MTA2572" s="77"/>
      <c r="MTB2572" s="77"/>
      <c r="MTC2572" s="77"/>
      <c r="MTD2572" s="77"/>
      <c r="MTE2572" s="77"/>
      <c r="MTF2572" s="77"/>
      <c r="MTG2572" s="77"/>
      <c r="MTH2572" s="77"/>
      <c r="MTI2572" s="77"/>
      <c r="MTJ2572" s="77"/>
      <c r="MTK2572" s="77"/>
      <c r="MTL2572" s="77"/>
      <c r="MTM2572" s="77"/>
      <c r="MTN2572" s="77"/>
      <c r="MTO2572" s="77"/>
      <c r="MTP2572" s="77"/>
      <c r="MTQ2572" s="77"/>
      <c r="MTR2572" s="77"/>
      <c r="MTS2572" s="77"/>
      <c r="MTT2572" s="77"/>
      <c r="MTU2572" s="77"/>
      <c r="MTV2572" s="77"/>
      <c r="MTW2572" s="77"/>
      <c r="MTX2572" s="77"/>
      <c r="MTY2572" s="77"/>
      <c r="MTZ2572" s="77"/>
      <c r="MUA2572" s="77"/>
      <c r="MUB2572" s="77"/>
      <c r="MUC2572" s="77"/>
      <c r="MUD2572" s="77"/>
      <c r="MUE2572" s="77"/>
      <c r="MUF2572" s="77"/>
      <c r="MUG2572" s="77"/>
      <c r="MUH2572" s="77"/>
      <c r="MUI2572" s="77"/>
      <c r="MUJ2572" s="77"/>
      <c r="MUK2572" s="77"/>
      <c r="MUL2572" s="77"/>
      <c r="MUM2572" s="77"/>
      <c r="MUN2572" s="77"/>
      <c r="MUO2572" s="77"/>
      <c r="MUP2572" s="77"/>
      <c r="MUQ2572" s="77"/>
      <c r="MUR2572" s="77"/>
      <c r="MUS2572" s="77"/>
      <c r="MUT2572" s="77"/>
      <c r="MUU2572" s="77"/>
      <c r="MUV2572" s="77"/>
      <c r="MUW2572" s="77"/>
      <c r="MUX2572" s="77"/>
      <c r="MUY2572" s="77"/>
      <c r="MUZ2572" s="77"/>
      <c r="MVA2572" s="77"/>
      <c r="MVB2572" s="77"/>
      <c r="MVC2572" s="77"/>
      <c r="MVD2572" s="77"/>
      <c r="MVE2572" s="77"/>
      <c r="MVF2572" s="77"/>
      <c r="MVG2572" s="77"/>
      <c r="MVH2572" s="77"/>
      <c r="MVI2572" s="77"/>
      <c r="MVJ2572" s="77"/>
      <c r="MVK2572" s="77"/>
      <c r="MVL2572" s="77"/>
      <c r="MVM2572" s="77"/>
      <c r="MVN2572" s="77"/>
      <c r="MVO2572" s="77"/>
      <c r="MVP2572" s="77"/>
      <c r="MVQ2572" s="77"/>
      <c r="MVR2572" s="77"/>
      <c r="MVS2572" s="77"/>
      <c r="MVT2572" s="77"/>
      <c r="MVU2572" s="77"/>
      <c r="MVV2572" s="77"/>
      <c r="MVW2572" s="77"/>
      <c r="MVX2572" s="77"/>
      <c r="MVY2572" s="77"/>
      <c r="MVZ2572" s="77"/>
      <c r="MWA2572" s="77"/>
      <c r="MWB2572" s="77"/>
      <c r="MWC2572" s="77"/>
      <c r="MWD2572" s="77"/>
      <c r="MWE2572" s="77"/>
      <c r="MWF2572" s="77"/>
      <c r="MWG2572" s="77"/>
      <c r="MWH2572" s="77"/>
      <c r="MWI2572" s="77"/>
      <c r="MWJ2572" s="77"/>
      <c r="MWK2572" s="77"/>
      <c r="MWL2572" s="77"/>
      <c r="MWM2572" s="77"/>
      <c r="MWN2572" s="77"/>
      <c r="MWO2572" s="77"/>
      <c r="MWP2572" s="77"/>
      <c r="MWQ2572" s="77"/>
      <c r="MWR2572" s="77"/>
      <c r="MWS2572" s="77"/>
      <c r="MWT2572" s="77"/>
      <c r="MWU2572" s="77"/>
      <c r="MWV2572" s="77"/>
      <c r="MWW2572" s="77"/>
      <c r="MWX2572" s="77"/>
      <c r="MWY2572" s="77"/>
      <c r="MWZ2572" s="77"/>
      <c r="MXA2572" s="77"/>
      <c r="MXB2572" s="77"/>
      <c r="MXC2572" s="77"/>
      <c r="MXD2572" s="77"/>
      <c r="MXE2572" s="77"/>
      <c r="MXF2572" s="77"/>
      <c r="MXG2572" s="77"/>
      <c r="MXH2572" s="77"/>
      <c r="MXI2572" s="77"/>
      <c r="MXJ2572" s="77"/>
      <c r="MXK2572" s="77"/>
      <c r="MXL2572" s="77"/>
      <c r="MXM2572" s="77"/>
      <c r="MXN2572" s="77"/>
      <c r="MXO2572" s="77"/>
      <c r="MXP2572" s="77"/>
      <c r="MXQ2572" s="77"/>
      <c r="MXR2572" s="77"/>
      <c r="MXS2572" s="77"/>
      <c r="MXT2572" s="77"/>
      <c r="MXU2572" s="77"/>
      <c r="MXV2572" s="77"/>
      <c r="MXW2572" s="77"/>
      <c r="MXX2572" s="77"/>
      <c r="MXY2572" s="77"/>
      <c r="MXZ2572" s="77"/>
      <c r="MYA2572" s="77"/>
      <c r="MYB2572" s="77"/>
      <c r="MYC2572" s="77"/>
      <c r="MYD2572" s="77"/>
      <c r="MYE2572" s="77"/>
      <c r="MYF2572" s="77"/>
      <c r="MYG2572" s="77"/>
      <c r="MYH2572" s="77"/>
      <c r="MYI2572" s="77"/>
      <c r="MYJ2572" s="77"/>
      <c r="MYK2572" s="77"/>
      <c r="MYL2572" s="77"/>
      <c r="MYM2572" s="77"/>
      <c r="MYN2572" s="77"/>
      <c r="MYO2572" s="77"/>
      <c r="MYP2572" s="77"/>
      <c r="MYQ2572" s="77"/>
      <c r="MYR2572" s="77"/>
      <c r="MYS2572" s="77"/>
      <c r="MYT2572" s="77"/>
      <c r="MYU2572" s="77"/>
      <c r="MYV2572" s="77"/>
      <c r="MYW2572" s="77"/>
      <c r="MYX2572" s="77"/>
      <c r="MYY2572" s="77"/>
      <c r="MYZ2572" s="77"/>
      <c r="MZA2572" s="77"/>
      <c r="MZB2572" s="77"/>
      <c r="MZC2572" s="77"/>
      <c r="MZD2572" s="77"/>
      <c r="MZE2572" s="77"/>
      <c r="MZF2572" s="77"/>
      <c r="MZG2572" s="77"/>
      <c r="MZH2572" s="77"/>
      <c r="MZI2572" s="77"/>
      <c r="MZJ2572" s="77"/>
      <c r="MZK2572" s="77"/>
      <c r="MZL2572" s="77"/>
      <c r="MZM2572" s="77"/>
      <c r="MZN2572" s="77"/>
      <c r="MZO2572" s="77"/>
      <c r="MZP2572" s="77"/>
      <c r="MZQ2572" s="77"/>
      <c r="MZR2572" s="77"/>
      <c r="MZS2572" s="77"/>
      <c r="MZT2572" s="77"/>
      <c r="MZU2572" s="77"/>
      <c r="MZV2572" s="77"/>
      <c r="MZW2572" s="77"/>
      <c r="MZX2572" s="77"/>
      <c r="MZY2572" s="77"/>
      <c r="MZZ2572" s="77"/>
      <c r="NAA2572" s="77"/>
      <c r="NAB2572" s="77"/>
      <c r="NAC2572" s="77"/>
      <c r="NAD2572" s="77"/>
      <c r="NAE2572" s="77"/>
      <c r="NAF2572" s="77"/>
      <c r="NAG2572" s="77"/>
      <c r="NAH2572" s="77"/>
      <c r="NAI2572" s="77"/>
      <c r="NAJ2572" s="77"/>
      <c r="NAK2572" s="77"/>
      <c r="NAL2572" s="77"/>
      <c r="NAM2572" s="77"/>
      <c r="NAN2572" s="77"/>
      <c r="NAO2572" s="77"/>
      <c r="NAP2572" s="77"/>
      <c r="NAQ2572" s="77"/>
      <c r="NAR2572" s="77"/>
      <c r="NAS2572" s="77"/>
      <c r="NAT2572" s="77"/>
      <c r="NAU2572" s="77"/>
      <c r="NAV2572" s="77"/>
      <c r="NAW2572" s="77"/>
      <c r="NAX2572" s="77"/>
      <c r="NAY2572" s="77"/>
      <c r="NAZ2572" s="77"/>
      <c r="NBA2572" s="77"/>
      <c r="NBB2572" s="77"/>
      <c r="NBC2572" s="77"/>
      <c r="NBD2572" s="77"/>
      <c r="NBE2572" s="77"/>
      <c r="NBF2572" s="77"/>
      <c r="NBG2572" s="77"/>
      <c r="NBH2572" s="77"/>
      <c r="NBI2572" s="77"/>
      <c r="NBJ2572" s="77"/>
      <c r="NBK2572" s="77"/>
      <c r="NBL2572" s="77"/>
      <c r="NBM2572" s="77"/>
      <c r="NBN2572" s="77"/>
      <c r="NBO2572" s="77"/>
      <c r="NBP2572" s="77"/>
      <c r="NBQ2572" s="77"/>
      <c r="NBR2572" s="77"/>
      <c r="NBS2572" s="77"/>
      <c r="NBT2572" s="77"/>
      <c r="NBU2572" s="77"/>
      <c r="NBV2572" s="77"/>
      <c r="NBW2572" s="77"/>
      <c r="NBX2572" s="77"/>
      <c r="NBY2572" s="77"/>
      <c r="NBZ2572" s="77"/>
      <c r="NCA2572" s="77"/>
      <c r="NCB2572" s="77"/>
      <c r="NCC2572" s="77"/>
      <c r="NCD2572" s="77"/>
      <c r="NCE2572" s="77"/>
      <c r="NCF2572" s="77"/>
      <c r="NCG2572" s="77"/>
      <c r="NCH2572" s="77"/>
      <c r="NCI2572" s="77"/>
      <c r="NCJ2572" s="77"/>
      <c r="NCK2572" s="77"/>
      <c r="NCL2572" s="77"/>
      <c r="NCM2572" s="77"/>
      <c r="NCN2572" s="77"/>
      <c r="NCO2572" s="77"/>
      <c r="NCP2572" s="77"/>
      <c r="NCQ2572" s="77"/>
      <c r="NCR2572" s="77"/>
      <c r="NCS2572" s="77"/>
      <c r="NCT2572" s="77"/>
      <c r="NCU2572" s="77"/>
      <c r="NCV2572" s="77"/>
      <c r="NCW2572" s="77"/>
      <c r="NCX2572" s="77"/>
      <c r="NCY2572" s="77"/>
      <c r="NCZ2572" s="77"/>
      <c r="NDA2572" s="77"/>
      <c r="NDB2572" s="77"/>
      <c r="NDC2572" s="77"/>
      <c r="NDD2572" s="77"/>
      <c r="NDE2572" s="77"/>
      <c r="NDF2572" s="77"/>
      <c r="NDG2572" s="77"/>
      <c r="NDH2572" s="77"/>
      <c r="NDI2572" s="77"/>
      <c r="NDJ2572" s="77"/>
      <c r="NDK2572" s="77"/>
      <c r="NDL2572" s="77"/>
      <c r="NDM2572" s="77"/>
      <c r="NDN2572" s="77"/>
      <c r="NDO2572" s="77"/>
      <c r="NDP2572" s="77"/>
      <c r="NDQ2572" s="77"/>
      <c r="NDR2572" s="77"/>
      <c r="NDS2572" s="77"/>
      <c r="NDT2572" s="77"/>
      <c r="NDU2572" s="77"/>
      <c r="NDV2572" s="77"/>
      <c r="NDW2572" s="77"/>
      <c r="NDX2572" s="77"/>
      <c r="NDY2572" s="77"/>
      <c r="NDZ2572" s="77"/>
      <c r="NEA2572" s="77"/>
      <c r="NEB2572" s="77"/>
      <c r="NEC2572" s="77"/>
      <c r="NED2572" s="77"/>
      <c r="NEE2572" s="77"/>
      <c r="NEF2572" s="77"/>
      <c r="NEG2572" s="77"/>
      <c r="NEH2572" s="77"/>
      <c r="NEI2572" s="77"/>
      <c r="NEJ2572" s="77"/>
      <c r="NEK2572" s="77"/>
      <c r="NEL2572" s="77"/>
      <c r="NEM2572" s="77"/>
      <c r="NEN2572" s="77"/>
      <c r="NEO2572" s="77"/>
      <c r="NEP2572" s="77"/>
      <c r="NEQ2572" s="77"/>
      <c r="NER2572" s="77"/>
      <c r="NES2572" s="77"/>
      <c r="NET2572" s="77"/>
      <c r="NEU2572" s="77"/>
      <c r="NEV2572" s="77"/>
      <c r="NEW2572" s="77"/>
      <c r="NEX2572" s="77"/>
      <c r="NEY2572" s="77"/>
      <c r="NEZ2572" s="77"/>
      <c r="NFA2572" s="77"/>
      <c r="NFB2572" s="77"/>
      <c r="NFC2572" s="77"/>
      <c r="NFD2572" s="77"/>
      <c r="NFE2572" s="77"/>
      <c r="NFF2572" s="77"/>
      <c r="NFG2572" s="77"/>
      <c r="NFH2572" s="77"/>
      <c r="NFI2572" s="77"/>
      <c r="NFJ2572" s="77"/>
      <c r="NFK2572" s="77"/>
      <c r="NFL2572" s="77"/>
      <c r="NFM2572" s="77"/>
      <c r="NFN2572" s="77"/>
      <c r="NFO2572" s="77"/>
      <c r="NFP2572" s="77"/>
      <c r="NFQ2572" s="77"/>
      <c r="NFR2572" s="77"/>
      <c r="NFS2572" s="77"/>
      <c r="NFT2572" s="77"/>
      <c r="NFU2572" s="77"/>
      <c r="NFV2572" s="77"/>
      <c r="NFW2572" s="77"/>
      <c r="NFX2572" s="77"/>
      <c r="NFY2572" s="77"/>
      <c r="NFZ2572" s="77"/>
      <c r="NGA2572" s="77"/>
      <c r="NGB2572" s="77"/>
      <c r="NGC2572" s="77"/>
      <c r="NGD2572" s="77"/>
      <c r="NGE2572" s="77"/>
      <c r="NGF2572" s="77"/>
      <c r="NGG2572" s="77"/>
      <c r="NGH2572" s="77"/>
      <c r="NGI2572" s="77"/>
      <c r="NGJ2572" s="77"/>
      <c r="NGK2572" s="77"/>
      <c r="NGL2572" s="77"/>
      <c r="NGM2572" s="77"/>
      <c r="NGN2572" s="77"/>
      <c r="NGO2572" s="77"/>
      <c r="NGP2572" s="77"/>
      <c r="NGQ2572" s="77"/>
      <c r="NGR2572" s="77"/>
      <c r="NGS2572" s="77"/>
      <c r="NGT2572" s="77"/>
      <c r="NGU2572" s="77"/>
      <c r="NGV2572" s="77"/>
      <c r="NGW2572" s="77"/>
      <c r="NGX2572" s="77"/>
      <c r="NGY2572" s="77"/>
      <c r="NGZ2572" s="77"/>
      <c r="NHA2572" s="77"/>
      <c r="NHB2572" s="77"/>
      <c r="NHC2572" s="77"/>
      <c r="NHD2572" s="77"/>
      <c r="NHE2572" s="77"/>
      <c r="NHF2572" s="77"/>
      <c r="NHG2572" s="77"/>
      <c r="NHH2572" s="77"/>
      <c r="NHI2572" s="77"/>
      <c r="NHJ2572" s="77"/>
      <c r="NHK2572" s="77"/>
      <c r="NHL2572" s="77"/>
      <c r="NHM2572" s="77"/>
      <c r="NHN2572" s="77"/>
      <c r="NHO2572" s="77"/>
      <c r="NHP2572" s="77"/>
      <c r="NHQ2572" s="77"/>
      <c r="NHR2572" s="77"/>
      <c r="NHS2572" s="77"/>
      <c r="NHT2572" s="77"/>
      <c r="NHU2572" s="77"/>
      <c r="NHV2572" s="77"/>
      <c r="NHW2572" s="77"/>
      <c r="NHX2572" s="77"/>
      <c r="NHY2572" s="77"/>
      <c r="NHZ2572" s="77"/>
      <c r="NIA2572" s="77"/>
      <c r="NIB2572" s="77"/>
      <c r="NIC2572" s="77"/>
      <c r="NID2572" s="77"/>
      <c r="NIE2572" s="77"/>
      <c r="NIF2572" s="77"/>
      <c r="NIG2572" s="77"/>
      <c r="NIH2572" s="77"/>
      <c r="NII2572" s="77"/>
      <c r="NIJ2572" s="77"/>
      <c r="NIK2572" s="77"/>
      <c r="NIL2572" s="77"/>
      <c r="NIM2572" s="77"/>
      <c r="NIN2572" s="77"/>
      <c r="NIO2572" s="77"/>
      <c r="NIP2572" s="77"/>
      <c r="NIQ2572" s="77"/>
      <c r="NIR2572" s="77"/>
      <c r="NIS2572" s="77"/>
      <c r="NIT2572" s="77"/>
      <c r="NIU2572" s="77"/>
      <c r="NIV2572" s="77"/>
      <c r="NIW2572" s="77"/>
      <c r="NIX2572" s="77"/>
      <c r="NIY2572" s="77"/>
      <c r="NIZ2572" s="77"/>
      <c r="NJA2572" s="77"/>
      <c r="NJB2572" s="77"/>
      <c r="NJC2572" s="77"/>
      <c r="NJD2572" s="77"/>
      <c r="NJE2572" s="77"/>
      <c r="NJF2572" s="77"/>
      <c r="NJG2572" s="77"/>
      <c r="NJH2572" s="77"/>
      <c r="NJI2572" s="77"/>
      <c r="NJJ2572" s="77"/>
      <c r="NJK2572" s="77"/>
      <c r="NJL2572" s="77"/>
      <c r="NJM2572" s="77"/>
      <c r="NJN2572" s="77"/>
      <c r="NJO2572" s="77"/>
      <c r="NJP2572" s="77"/>
      <c r="NJQ2572" s="77"/>
      <c r="NJR2572" s="77"/>
      <c r="NJS2572" s="77"/>
      <c r="NJT2572" s="77"/>
      <c r="NJU2572" s="77"/>
      <c r="NJV2572" s="77"/>
      <c r="NJW2572" s="77"/>
      <c r="NJX2572" s="77"/>
      <c r="NJY2572" s="77"/>
      <c r="NJZ2572" s="77"/>
      <c r="NKA2572" s="77"/>
      <c r="NKB2572" s="77"/>
      <c r="NKC2572" s="77"/>
      <c r="NKD2572" s="77"/>
      <c r="NKE2572" s="77"/>
      <c r="NKF2572" s="77"/>
      <c r="NKG2572" s="77"/>
      <c r="NKH2572" s="77"/>
      <c r="NKI2572" s="77"/>
      <c r="NKJ2572" s="77"/>
      <c r="NKK2572" s="77"/>
      <c r="NKL2572" s="77"/>
      <c r="NKM2572" s="77"/>
      <c r="NKN2572" s="77"/>
      <c r="NKO2572" s="77"/>
      <c r="NKP2572" s="77"/>
      <c r="NKQ2572" s="77"/>
      <c r="NKR2572" s="77"/>
      <c r="NKS2572" s="77"/>
      <c r="NKT2572" s="77"/>
      <c r="NKU2572" s="77"/>
      <c r="NKV2572" s="77"/>
      <c r="NKW2572" s="77"/>
      <c r="NKX2572" s="77"/>
      <c r="NKY2572" s="77"/>
      <c r="NKZ2572" s="77"/>
      <c r="NLA2572" s="77"/>
      <c r="NLB2572" s="77"/>
      <c r="NLC2572" s="77"/>
      <c r="NLD2572" s="77"/>
      <c r="NLE2572" s="77"/>
      <c r="NLF2572" s="77"/>
      <c r="NLG2572" s="77"/>
      <c r="NLH2572" s="77"/>
      <c r="NLI2572" s="77"/>
      <c r="NLJ2572" s="77"/>
      <c r="NLK2572" s="77"/>
      <c r="NLL2572" s="77"/>
      <c r="NLM2572" s="77"/>
      <c r="NLN2572" s="77"/>
      <c r="NLO2572" s="77"/>
      <c r="NLP2572" s="77"/>
      <c r="NLQ2572" s="77"/>
      <c r="NLR2572" s="77"/>
      <c r="NLS2572" s="77"/>
      <c r="NLT2572" s="77"/>
      <c r="NLU2572" s="77"/>
      <c r="NLV2572" s="77"/>
      <c r="NLW2572" s="77"/>
      <c r="NLX2572" s="77"/>
      <c r="NLY2572" s="77"/>
      <c r="NLZ2572" s="77"/>
      <c r="NMA2572" s="77"/>
      <c r="NMB2572" s="77"/>
      <c r="NMC2572" s="77"/>
      <c r="NMD2572" s="77"/>
      <c r="NME2572" s="77"/>
      <c r="NMF2572" s="77"/>
      <c r="NMG2572" s="77"/>
      <c r="NMH2572" s="77"/>
      <c r="NMI2572" s="77"/>
      <c r="NMJ2572" s="77"/>
      <c r="NMK2572" s="77"/>
      <c r="NML2572" s="77"/>
      <c r="NMM2572" s="77"/>
      <c r="NMN2572" s="77"/>
      <c r="NMO2572" s="77"/>
      <c r="NMP2572" s="77"/>
      <c r="NMQ2572" s="77"/>
      <c r="NMR2572" s="77"/>
      <c r="NMS2572" s="77"/>
      <c r="NMT2572" s="77"/>
      <c r="NMU2572" s="77"/>
      <c r="NMV2572" s="77"/>
      <c r="NMW2572" s="77"/>
      <c r="NMX2572" s="77"/>
      <c r="NMY2572" s="77"/>
      <c r="NMZ2572" s="77"/>
      <c r="NNA2572" s="77"/>
      <c r="NNB2572" s="77"/>
      <c r="NNC2572" s="77"/>
      <c r="NND2572" s="77"/>
      <c r="NNE2572" s="77"/>
      <c r="NNF2572" s="77"/>
      <c r="NNG2572" s="77"/>
      <c r="NNH2572" s="77"/>
      <c r="NNI2572" s="77"/>
      <c r="NNJ2572" s="77"/>
      <c r="NNK2572" s="77"/>
      <c r="NNL2572" s="77"/>
      <c r="NNM2572" s="77"/>
      <c r="NNN2572" s="77"/>
      <c r="NNO2572" s="77"/>
      <c r="NNP2572" s="77"/>
      <c r="NNQ2572" s="77"/>
      <c r="NNR2572" s="77"/>
      <c r="NNS2572" s="77"/>
      <c r="NNT2572" s="77"/>
      <c r="NNU2572" s="77"/>
      <c r="NNV2572" s="77"/>
      <c r="NNW2572" s="77"/>
      <c r="NNX2572" s="77"/>
      <c r="NNY2572" s="77"/>
      <c r="NNZ2572" s="77"/>
      <c r="NOA2572" s="77"/>
      <c r="NOB2572" s="77"/>
      <c r="NOC2572" s="77"/>
      <c r="NOD2572" s="77"/>
      <c r="NOE2572" s="77"/>
      <c r="NOF2572" s="77"/>
      <c r="NOG2572" s="77"/>
      <c r="NOH2572" s="77"/>
      <c r="NOI2572" s="77"/>
      <c r="NOJ2572" s="77"/>
      <c r="NOK2572" s="77"/>
      <c r="NOL2572" s="77"/>
      <c r="NOM2572" s="77"/>
      <c r="NON2572" s="77"/>
      <c r="NOO2572" s="77"/>
      <c r="NOP2572" s="77"/>
      <c r="NOQ2572" s="77"/>
      <c r="NOR2572" s="77"/>
      <c r="NOS2572" s="77"/>
      <c r="NOT2572" s="77"/>
      <c r="NOU2572" s="77"/>
      <c r="NOV2572" s="77"/>
      <c r="NOW2572" s="77"/>
      <c r="NOX2572" s="77"/>
      <c r="NOY2572" s="77"/>
      <c r="NOZ2572" s="77"/>
      <c r="NPA2572" s="77"/>
      <c r="NPB2572" s="77"/>
      <c r="NPC2572" s="77"/>
      <c r="NPD2572" s="77"/>
      <c r="NPE2572" s="77"/>
      <c r="NPF2572" s="77"/>
      <c r="NPG2572" s="77"/>
      <c r="NPH2572" s="77"/>
      <c r="NPI2572" s="77"/>
      <c r="NPJ2572" s="77"/>
      <c r="NPK2572" s="77"/>
      <c r="NPL2572" s="77"/>
      <c r="NPM2572" s="77"/>
      <c r="NPN2572" s="77"/>
      <c r="NPO2572" s="77"/>
      <c r="NPP2572" s="77"/>
      <c r="NPQ2572" s="77"/>
      <c r="NPR2572" s="77"/>
      <c r="NPS2572" s="77"/>
      <c r="NPT2572" s="77"/>
      <c r="NPU2572" s="77"/>
      <c r="NPV2572" s="77"/>
      <c r="NPW2572" s="77"/>
      <c r="NPX2572" s="77"/>
      <c r="NPY2572" s="77"/>
      <c r="NPZ2572" s="77"/>
      <c r="NQA2572" s="77"/>
      <c r="NQB2572" s="77"/>
      <c r="NQC2572" s="77"/>
      <c r="NQD2572" s="77"/>
      <c r="NQE2572" s="77"/>
      <c r="NQF2572" s="77"/>
      <c r="NQG2572" s="77"/>
      <c r="NQH2572" s="77"/>
      <c r="NQI2572" s="77"/>
      <c r="NQJ2572" s="77"/>
      <c r="NQK2572" s="77"/>
      <c r="NQL2572" s="77"/>
      <c r="NQM2572" s="77"/>
      <c r="NQN2572" s="77"/>
      <c r="NQO2572" s="77"/>
      <c r="NQP2572" s="77"/>
      <c r="NQQ2572" s="77"/>
      <c r="NQR2572" s="77"/>
      <c r="NQS2572" s="77"/>
      <c r="NQT2572" s="77"/>
      <c r="NQU2572" s="77"/>
      <c r="NQV2572" s="77"/>
      <c r="NQW2572" s="77"/>
      <c r="NQX2572" s="77"/>
      <c r="NQY2572" s="77"/>
      <c r="NQZ2572" s="77"/>
      <c r="NRA2572" s="77"/>
      <c r="NRB2572" s="77"/>
      <c r="NRC2572" s="77"/>
      <c r="NRD2572" s="77"/>
      <c r="NRE2572" s="77"/>
      <c r="NRF2572" s="77"/>
      <c r="NRG2572" s="77"/>
      <c r="NRH2572" s="77"/>
      <c r="NRI2572" s="77"/>
      <c r="NRJ2572" s="77"/>
      <c r="NRK2572" s="77"/>
      <c r="NRL2572" s="77"/>
      <c r="NRM2572" s="77"/>
      <c r="NRN2572" s="77"/>
      <c r="NRO2572" s="77"/>
      <c r="NRP2572" s="77"/>
      <c r="NRQ2572" s="77"/>
      <c r="NRR2572" s="77"/>
      <c r="NRS2572" s="77"/>
      <c r="NRT2572" s="77"/>
      <c r="NRU2572" s="77"/>
      <c r="NRV2572" s="77"/>
      <c r="NRW2572" s="77"/>
      <c r="NRX2572" s="77"/>
      <c r="NRY2572" s="77"/>
      <c r="NRZ2572" s="77"/>
      <c r="NSA2572" s="77"/>
      <c r="NSB2572" s="77"/>
      <c r="NSC2572" s="77"/>
      <c r="NSD2572" s="77"/>
      <c r="NSE2572" s="77"/>
      <c r="NSF2572" s="77"/>
      <c r="NSG2572" s="77"/>
      <c r="NSH2572" s="77"/>
      <c r="NSI2572" s="77"/>
      <c r="NSJ2572" s="77"/>
      <c r="NSK2572" s="77"/>
      <c r="NSL2572" s="77"/>
      <c r="NSM2572" s="77"/>
      <c r="NSN2572" s="77"/>
      <c r="NSO2572" s="77"/>
      <c r="NSP2572" s="77"/>
      <c r="NSQ2572" s="77"/>
      <c r="NSR2572" s="77"/>
      <c r="NSS2572" s="77"/>
      <c r="NST2572" s="77"/>
      <c r="NSU2572" s="77"/>
      <c r="NSV2572" s="77"/>
      <c r="NSW2572" s="77"/>
      <c r="NSX2572" s="77"/>
      <c r="NSY2572" s="77"/>
      <c r="NSZ2572" s="77"/>
      <c r="NTA2572" s="77"/>
      <c r="NTB2572" s="77"/>
      <c r="NTC2572" s="77"/>
      <c r="NTD2572" s="77"/>
      <c r="NTE2572" s="77"/>
      <c r="NTF2572" s="77"/>
      <c r="NTG2572" s="77"/>
      <c r="NTH2572" s="77"/>
      <c r="NTI2572" s="77"/>
      <c r="NTJ2572" s="77"/>
      <c r="NTK2572" s="77"/>
      <c r="NTL2572" s="77"/>
      <c r="NTM2572" s="77"/>
      <c r="NTN2572" s="77"/>
      <c r="NTO2572" s="77"/>
      <c r="NTP2572" s="77"/>
      <c r="NTQ2572" s="77"/>
      <c r="NTR2572" s="77"/>
      <c r="NTS2572" s="77"/>
      <c r="NTT2572" s="77"/>
      <c r="NTU2572" s="77"/>
      <c r="NTV2572" s="77"/>
      <c r="NTW2572" s="77"/>
      <c r="NTX2572" s="77"/>
      <c r="NTY2572" s="77"/>
      <c r="NTZ2572" s="77"/>
      <c r="NUA2572" s="77"/>
      <c r="NUB2572" s="77"/>
      <c r="NUC2572" s="77"/>
      <c r="NUD2572" s="77"/>
      <c r="NUE2572" s="77"/>
      <c r="NUF2572" s="77"/>
      <c r="NUG2572" s="77"/>
      <c r="NUH2572" s="77"/>
      <c r="NUI2572" s="77"/>
      <c r="NUJ2572" s="77"/>
      <c r="NUK2572" s="77"/>
      <c r="NUL2572" s="77"/>
      <c r="NUM2572" s="77"/>
      <c r="NUN2572" s="77"/>
      <c r="NUO2572" s="77"/>
      <c r="NUP2572" s="77"/>
      <c r="NUQ2572" s="77"/>
      <c r="NUR2572" s="77"/>
      <c r="NUS2572" s="77"/>
      <c r="NUT2572" s="77"/>
      <c r="NUU2572" s="77"/>
      <c r="NUV2572" s="77"/>
      <c r="NUW2572" s="77"/>
      <c r="NUX2572" s="77"/>
      <c r="NUY2572" s="77"/>
      <c r="NUZ2572" s="77"/>
      <c r="NVA2572" s="77"/>
      <c r="NVB2572" s="77"/>
      <c r="NVC2572" s="77"/>
      <c r="NVD2572" s="77"/>
      <c r="NVE2572" s="77"/>
      <c r="NVF2572" s="77"/>
      <c r="NVG2572" s="77"/>
      <c r="NVH2572" s="77"/>
      <c r="NVI2572" s="77"/>
      <c r="NVJ2572" s="77"/>
      <c r="NVK2572" s="77"/>
      <c r="NVL2572" s="77"/>
      <c r="NVM2572" s="77"/>
      <c r="NVN2572" s="77"/>
      <c r="NVO2572" s="77"/>
      <c r="NVP2572" s="77"/>
      <c r="NVQ2572" s="77"/>
      <c r="NVR2572" s="77"/>
      <c r="NVS2572" s="77"/>
      <c r="NVT2572" s="77"/>
      <c r="NVU2572" s="77"/>
      <c r="NVV2572" s="77"/>
      <c r="NVW2572" s="77"/>
      <c r="NVX2572" s="77"/>
      <c r="NVY2572" s="77"/>
      <c r="NVZ2572" s="77"/>
      <c r="NWA2572" s="77"/>
      <c r="NWB2572" s="77"/>
      <c r="NWC2572" s="77"/>
      <c r="NWD2572" s="77"/>
      <c r="NWE2572" s="77"/>
      <c r="NWF2572" s="77"/>
      <c r="NWG2572" s="77"/>
      <c r="NWH2572" s="77"/>
      <c r="NWI2572" s="77"/>
      <c r="NWJ2572" s="77"/>
      <c r="NWK2572" s="77"/>
      <c r="NWL2572" s="77"/>
      <c r="NWM2572" s="77"/>
      <c r="NWN2572" s="77"/>
      <c r="NWO2572" s="77"/>
      <c r="NWP2572" s="77"/>
      <c r="NWQ2572" s="77"/>
      <c r="NWR2572" s="77"/>
      <c r="NWS2572" s="77"/>
      <c r="NWT2572" s="77"/>
      <c r="NWU2572" s="77"/>
      <c r="NWV2572" s="77"/>
      <c r="NWW2572" s="77"/>
      <c r="NWX2572" s="77"/>
      <c r="NWY2572" s="77"/>
      <c r="NWZ2572" s="77"/>
      <c r="NXA2572" s="77"/>
      <c r="NXB2572" s="77"/>
      <c r="NXC2572" s="77"/>
      <c r="NXD2572" s="77"/>
      <c r="NXE2572" s="77"/>
      <c r="NXF2572" s="77"/>
      <c r="NXG2572" s="77"/>
      <c r="NXH2572" s="77"/>
      <c r="NXI2572" s="77"/>
      <c r="NXJ2572" s="77"/>
      <c r="NXK2572" s="77"/>
      <c r="NXL2572" s="77"/>
      <c r="NXM2572" s="77"/>
      <c r="NXN2572" s="77"/>
      <c r="NXO2572" s="77"/>
      <c r="NXP2572" s="77"/>
      <c r="NXQ2572" s="77"/>
      <c r="NXR2572" s="77"/>
      <c r="NXS2572" s="77"/>
      <c r="NXT2572" s="77"/>
      <c r="NXU2572" s="77"/>
      <c r="NXV2572" s="77"/>
      <c r="NXW2572" s="77"/>
      <c r="NXX2572" s="77"/>
      <c r="NXY2572" s="77"/>
      <c r="NXZ2572" s="77"/>
      <c r="NYA2572" s="77"/>
      <c r="NYB2572" s="77"/>
      <c r="NYC2572" s="77"/>
      <c r="NYD2572" s="77"/>
      <c r="NYE2572" s="77"/>
      <c r="NYF2572" s="77"/>
      <c r="NYG2572" s="77"/>
      <c r="NYH2572" s="77"/>
      <c r="NYI2572" s="77"/>
      <c r="NYJ2572" s="77"/>
      <c r="NYK2572" s="77"/>
      <c r="NYL2572" s="77"/>
      <c r="NYM2572" s="77"/>
      <c r="NYN2572" s="77"/>
      <c r="NYO2572" s="77"/>
      <c r="NYP2572" s="77"/>
      <c r="NYQ2572" s="77"/>
      <c r="NYR2572" s="77"/>
      <c r="NYS2572" s="77"/>
      <c r="NYT2572" s="77"/>
      <c r="NYU2572" s="77"/>
      <c r="NYV2572" s="77"/>
      <c r="NYW2572" s="77"/>
      <c r="NYX2572" s="77"/>
      <c r="NYY2572" s="77"/>
      <c r="NYZ2572" s="77"/>
      <c r="NZA2572" s="77"/>
      <c r="NZB2572" s="77"/>
      <c r="NZC2572" s="77"/>
      <c r="NZD2572" s="77"/>
      <c r="NZE2572" s="77"/>
      <c r="NZF2572" s="77"/>
      <c r="NZG2572" s="77"/>
      <c r="NZH2572" s="77"/>
      <c r="NZI2572" s="77"/>
      <c r="NZJ2572" s="77"/>
      <c r="NZK2572" s="77"/>
      <c r="NZL2572" s="77"/>
      <c r="NZM2572" s="77"/>
      <c r="NZN2572" s="77"/>
      <c r="NZO2572" s="77"/>
      <c r="NZP2572" s="77"/>
      <c r="NZQ2572" s="77"/>
      <c r="NZR2572" s="77"/>
      <c r="NZS2572" s="77"/>
      <c r="NZT2572" s="77"/>
      <c r="NZU2572" s="77"/>
      <c r="NZV2572" s="77"/>
      <c r="NZW2572" s="77"/>
      <c r="NZX2572" s="77"/>
      <c r="NZY2572" s="77"/>
      <c r="NZZ2572" s="77"/>
      <c r="OAA2572" s="77"/>
      <c r="OAB2572" s="77"/>
      <c r="OAC2572" s="77"/>
      <c r="OAD2572" s="77"/>
      <c r="OAE2572" s="77"/>
      <c r="OAF2572" s="77"/>
      <c r="OAG2572" s="77"/>
      <c r="OAH2572" s="77"/>
      <c r="OAI2572" s="77"/>
      <c r="OAJ2572" s="77"/>
      <c r="OAK2572" s="77"/>
      <c r="OAL2572" s="77"/>
      <c r="OAM2572" s="77"/>
      <c r="OAN2572" s="77"/>
      <c r="OAO2572" s="77"/>
      <c r="OAP2572" s="77"/>
      <c r="OAQ2572" s="77"/>
      <c r="OAR2572" s="77"/>
      <c r="OAS2572" s="77"/>
      <c r="OAT2572" s="77"/>
      <c r="OAU2572" s="77"/>
      <c r="OAV2572" s="77"/>
      <c r="OAW2572" s="77"/>
      <c r="OAX2572" s="77"/>
      <c r="OAY2572" s="77"/>
      <c r="OAZ2572" s="77"/>
      <c r="OBA2572" s="77"/>
      <c r="OBB2572" s="77"/>
      <c r="OBC2572" s="77"/>
      <c r="OBD2572" s="77"/>
      <c r="OBE2572" s="77"/>
      <c r="OBF2572" s="77"/>
      <c r="OBG2572" s="77"/>
      <c r="OBH2572" s="77"/>
      <c r="OBI2572" s="77"/>
      <c r="OBJ2572" s="77"/>
      <c r="OBK2572" s="77"/>
      <c r="OBL2572" s="77"/>
      <c r="OBM2572" s="77"/>
      <c r="OBN2572" s="77"/>
      <c r="OBO2572" s="77"/>
      <c r="OBP2572" s="77"/>
      <c r="OBQ2572" s="77"/>
      <c r="OBR2572" s="77"/>
      <c r="OBS2572" s="77"/>
      <c r="OBT2572" s="77"/>
      <c r="OBU2572" s="77"/>
      <c r="OBV2572" s="77"/>
      <c r="OBW2572" s="77"/>
      <c r="OBX2572" s="77"/>
      <c r="OBY2572" s="77"/>
      <c r="OBZ2572" s="77"/>
      <c r="OCA2572" s="77"/>
      <c r="OCB2572" s="77"/>
      <c r="OCC2572" s="77"/>
      <c r="OCD2572" s="77"/>
      <c r="OCE2572" s="77"/>
      <c r="OCF2572" s="77"/>
      <c r="OCG2572" s="77"/>
      <c r="OCH2572" s="77"/>
      <c r="OCI2572" s="77"/>
      <c r="OCJ2572" s="77"/>
      <c r="OCK2572" s="77"/>
      <c r="OCL2572" s="77"/>
      <c r="OCM2572" s="77"/>
      <c r="OCN2572" s="77"/>
      <c r="OCO2572" s="77"/>
      <c r="OCP2572" s="77"/>
      <c r="OCQ2572" s="77"/>
      <c r="OCR2572" s="77"/>
      <c r="OCS2572" s="77"/>
      <c r="OCT2572" s="77"/>
      <c r="OCU2572" s="77"/>
      <c r="OCV2572" s="77"/>
      <c r="OCW2572" s="77"/>
      <c r="OCX2572" s="77"/>
      <c r="OCY2572" s="77"/>
      <c r="OCZ2572" s="77"/>
      <c r="ODA2572" s="77"/>
      <c r="ODB2572" s="77"/>
      <c r="ODC2572" s="77"/>
      <c r="ODD2572" s="77"/>
      <c r="ODE2572" s="77"/>
      <c r="ODF2572" s="77"/>
      <c r="ODG2572" s="77"/>
      <c r="ODH2572" s="77"/>
      <c r="ODI2572" s="77"/>
      <c r="ODJ2572" s="77"/>
      <c r="ODK2572" s="77"/>
      <c r="ODL2572" s="77"/>
      <c r="ODM2572" s="77"/>
      <c r="ODN2572" s="77"/>
      <c r="ODO2572" s="77"/>
      <c r="ODP2572" s="77"/>
      <c r="ODQ2572" s="77"/>
      <c r="ODR2572" s="77"/>
      <c r="ODS2572" s="77"/>
      <c r="ODT2572" s="77"/>
      <c r="ODU2572" s="77"/>
      <c r="ODV2572" s="77"/>
      <c r="ODW2572" s="77"/>
      <c r="ODX2572" s="77"/>
      <c r="ODY2572" s="77"/>
      <c r="ODZ2572" s="77"/>
      <c r="OEA2572" s="77"/>
      <c r="OEB2572" s="77"/>
      <c r="OEC2572" s="77"/>
      <c r="OED2572" s="77"/>
      <c r="OEE2572" s="77"/>
      <c r="OEF2572" s="77"/>
      <c r="OEG2572" s="77"/>
      <c r="OEH2572" s="77"/>
      <c r="OEI2572" s="77"/>
      <c r="OEJ2572" s="77"/>
      <c r="OEK2572" s="77"/>
      <c r="OEL2572" s="77"/>
      <c r="OEM2572" s="77"/>
      <c r="OEN2572" s="77"/>
      <c r="OEO2572" s="77"/>
      <c r="OEP2572" s="77"/>
      <c r="OEQ2572" s="77"/>
      <c r="OER2572" s="77"/>
      <c r="OES2572" s="77"/>
      <c r="OET2572" s="77"/>
      <c r="OEU2572" s="77"/>
      <c r="OEV2572" s="77"/>
      <c r="OEW2572" s="77"/>
      <c r="OEX2572" s="77"/>
      <c r="OEY2572" s="77"/>
      <c r="OEZ2572" s="77"/>
      <c r="OFA2572" s="77"/>
      <c r="OFB2572" s="77"/>
      <c r="OFC2572" s="77"/>
      <c r="OFD2572" s="77"/>
      <c r="OFE2572" s="77"/>
      <c r="OFF2572" s="77"/>
      <c r="OFG2572" s="77"/>
      <c r="OFH2572" s="77"/>
      <c r="OFI2572" s="77"/>
      <c r="OFJ2572" s="77"/>
      <c r="OFK2572" s="77"/>
      <c r="OFL2572" s="77"/>
      <c r="OFM2572" s="77"/>
      <c r="OFN2572" s="77"/>
      <c r="OFO2572" s="77"/>
      <c r="OFP2572" s="77"/>
      <c r="OFQ2572" s="77"/>
      <c r="OFR2572" s="77"/>
      <c r="OFS2572" s="77"/>
      <c r="OFT2572" s="77"/>
      <c r="OFU2572" s="77"/>
      <c r="OFV2572" s="77"/>
      <c r="OFW2572" s="77"/>
      <c r="OFX2572" s="77"/>
      <c r="OFY2572" s="77"/>
      <c r="OFZ2572" s="77"/>
      <c r="OGA2572" s="77"/>
      <c r="OGB2572" s="77"/>
      <c r="OGC2572" s="77"/>
      <c r="OGD2572" s="77"/>
      <c r="OGE2572" s="77"/>
      <c r="OGF2572" s="77"/>
      <c r="OGG2572" s="77"/>
      <c r="OGH2572" s="77"/>
      <c r="OGI2572" s="77"/>
      <c r="OGJ2572" s="77"/>
      <c r="OGK2572" s="77"/>
      <c r="OGL2572" s="77"/>
      <c r="OGM2572" s="77"/>
      <c r="OGN2572" s="77"/>
      <c r="OGO2572" s="77"/>
      <c r="OGP2572" s="77"/>
      <c r="OGQ2572" s="77"/>
      <c r="OGR2572" s="77"/>
      <c r="OGS2572" s="77"/>
      <c r="OGT2572" s="77"/>
      <c r="OGU2572" s="77"/>
      <c r="OGV2572" s="77"/>
      <c r="OGW2572" s="77"/>
      <c r="OGX2572" s="77"/>
      <c r="OGY2572" s="77"/>
      <c r="OGZ2572" s="77"/>
      <c r="OHA2572" s="77"/>
      <c r="OHB2572" s="77"/>
      <c r="OHC2572" s="77"/>
      <c r="OHD2572" s="77"/>
      <c r="OHE2572" s="77"/>
      <c r="OHF2572" s="77"/>
      <c r="OHG2572" s="77"/>
      <c r="OHH2572" s="77"/>
      <c r="OHI2572" s="77"/>
      <c r="OHJ2572" s="77"/>
      <c r="OHK2572" s="77"/>
      <c r="OHL2572" s="77"/>
      <c r="OHM2572" s="77"/>
      <c r="OHN2572" s="77"/>
      <c r="OHO2572" s="77"/>
      <c r="OHP2572" s="77"/>
      <c r="OHQ2572" s="77"/>
      <c r="OHR2572" s="77"/>
      <c r="OHS2572" s="77"/>
      <c r="OHT2572" s="77"/>
      <c r="OHU2572" s="77"/>
      <c r="OHV2572" s="77"/>
      <c r="OHW2572" s="77"/>
      <c r="OHX2572" s="77"/>
      <c r="OHY2572" s="77"/>
      <c r="OHZ2572" s="77"/>
      <c r="OIA2572" s="77"/>
      <c r="OIB2572" s="77"/>
      <c r="OIC2572" s="77"/>
      <c r="OID2572" s="77"/>
      <c r="OIE2572" s="77"/>
      <c r="OIF2572" s="77"/>
      <c r="OIG2572" s="77"/>
      <c r="OIH2572" s="77"/>
      <c r="OII2572" s="77"/>
      <c r="OIJ2572" s="77"/>
      <c r="OIK2572" s="77"/>
      <c r="OIL2572" s="77"/>
      <c r="OIM2572" s="77"/>
      <c r="OIN2572" s="77"/>
      <c r="OIO2572" s="77"/>
      <c r="OIP2572" s="77"/>
      <c r="OIQ2572" s="77"/>
      <c r="OIR2572" s="77"/>
      <c r="OIS2572" s="77"/>
      <c r="OIT2572" s="77"/>
      <c r="OIU2572" s="77"/>
      <c r="OIV2572" s="77"/>
      <c r="OIW2572" s="77"/>
      <c r="OIX2572" s="77"/>
      <c r="OIY2572" s="77"/>
      <c r="OIZ2572" s="77"/>
      <c r="OJA2572" s="77"/>
      <c r="OJB2572" s="77"/>
      <c r="OJC2572" s="77"/>
      <c r="OJD2572" s="77"/>
      <c r="OJE2572" s="77"/>
      <c r="OJF2572" s="77"/>
      <c r="OJG2572" s="77"/>
      <c r="OJH2572" s="77"/>
      <c r="OJI2572" s="77"/>
      <c r="OJJ2572" s="77"/>
      <c r="OJK2572" s="77"/>
      <c r="OJL2572" s="77"/>
      <c r="OJM2572" s="77"/>
      <c r="OJN2572" s="77"/>
      <c r="OJO2572" s="77"/>
      <c r="OJP2572" s="77"/>
      <c r="OJQ2572" s="77"/>
      <c r="OJR2572" s="77"/>
      <c r="OJS2572" s="77"/>
      <c r="OJT2572" s="77"/>
      <c r="OJU2572" s="77"/>
      <c r="OJV2572" s="77"/>
      <c r="OJW2572" s="77"/>
      <c r="OJX2572" s="77"/>
      <c r="OJY2572" s="77"/>
      <c r="OJZ2572" s="77"/>
      <c r="OKA2572" s="77"/>
      <c r="OKB2572" s="77"/>
      <c r="OKC2572" s="77"/>
      <c r="OKD2572" s="77"/>
      <c r="OKE2572" s="77"/>
      <c r="OKF2572" s="77"/>
      <c r="OKG2572" s="77"/>
      <c r="OKH2572" s="77"/>
      <c r="OKI2572" s="77"/>
      <c r="OKJ2572" s="77"/>
      <c r="OKK2572" s="77"/>
      <c r="OKL2572" s="77"/>
      <c r="OKM2572" s="77"/>
      <c r="OKN2572" s="77"/>
      <c r="OKO2572" s="77"/>
      <c r="OKP2572" s="77"/>
      <c r="OKQ2572" s="77"/>
      <c r="OKR2572" s="77"/>
      <c r="OKS2572" s="77"/>
      <c r="OKT2572" s="77"/>
      <c r="OKU2572" s="77"/>
      <c r="OKV2572" s="77"/>
      <c r="OKW2572" s="77"/>
      <c r="OKX2572" s="77"/>
      <c r="OKY2572" s="77"/>
      <c r="OKZ2572" s="77"/>
      <c r="OLA2572" s="77"/>
      <c r="OLB2572" s="77"/>
      <c r="OLC2572" s="77"/>
      <c r="OLD2572" s="77"/>
      <c r="OLE2572" s="77"/>
      <c r="OLF2572" s="77"/>
      <c r="OLG2572" s="77"/>
      <c r="OLH2572" s="77"/>
      <c r="OLI2572" s="77"/>
      <c r="OLJ2572" s="77"/>
      <c r="OLK2572" s="77"/>
      <c r="OLL2572" s="77"/>
      <c r="OLM2572" s="77"/>
      <c r="OLN2572" s="77"/>
      <c r="OLO2572" s="77"/>
      <c r="OLP2572" s="77"/>
      <c r="OLQ2572" s="77"/>
      <c r="OLR2572" s="77"/>
      <c r="OLS2572" s="77"/>
      <c r="OLT2572" s="77"/>
      <c r="OLU2572" s="77"/>
      <c r="OLV2572" s="77"/>
      <c r="OLW2572" s="77"/>
      <c r="OLX2572" s="77"/>
      <c r="OLY2572" s="77"/>
      <c r="OLZ2572" s="77"/>
      <c r="OMA2572" s="77"/>
      <c r="OMB2572" s="77"/>
      <c r="OMC2572" s="77"/>
      <c r="OMD2572" s="77"/>
      <c r="OME2572" s="77"/>
      <c r="OMF2572" s="77"/>
      <c r="OMG2572" s="77"/>
      <c r="OMH2572" s="77"/>
      <c r="OMI2572" s="77"/>
      <c r="OMJ2572" s="77"/>
      <c r="OMK2572" s="77"/>
      <c r="OML2572" s="77"/>
      <c r="OMM2572" s="77"/>
      <c r="OMN2572" s="77"/>
      <c r="OMO2572" s="77"/>
      <c r="OMP2572" s="77"/>
      <c r="OMQ2572" s="77"/>
      <c r="OMR2572" s="77"/>
      <c r="OMS2572" s="77"/>
      <c r="OMT2572" s="77"/>
      <c r="OMU2572" s="77"/>
      <c r="OMV2572" s="77"/>
      <c r="OMW2572" s="77"/>
      <c r="OMX2572" s="77"/>
      <c r="OMY2572" s="77"/>
      <c r="OMZ2572" s="77"/>
      <c r="ONA2572" s="77"/>
      <c r="ONB2572" s="77"/>
      <c r="ONC2572" s="77"/>
      <c r="OND2572" s="77"/>
      <c r="ONE2572" s="77"/>
      <c r="ONF2572" s="77"/>
      <c r="ONG2572" s="77"/>
      <c r="ONH2572" s="77"/>
      <c r="ONI2572" s="77"/>
      <c r="ONJ2572" s="77"/>
      <c r="ONK2572" s="77"/>
      <c r="ONL2572" s="77"/>
      <c r="ONM2572" s="77"/>
      <c r="ONN2572" s="77"/>
      <c r="ONO2572" s="77"/>
      <c r="ONP2572" s="77"/>
      <c r="ONQ2572" s="77"/>
      <c r="ONR2572" s="77"/>
      <c r="ONS2572" s="77"/>
      <c r="ONT2572" s="77"/>
      <c r="ONU2572" s="77"/>
      <c r="ONV2572" s="77"/>
      <c r="ONW2572" s="77"/>
      <c r="ONX2572" s="77"/>
      <c r="ONY2572" s="77"/>
      <c r="ONZ2572" s="77"/>
      <c r="OOA2572" s="77"/>
      <c r="OOB2572" s="77"/>
      <c r="OOC2572" s="77"/>
      <c r="OOD2572" s="77"/>
      <c r="OOE2572" s="77"/>
      <c r="OOF2572" s="77"/>
      <c r="OOG2572" s="77"/>
      <c r="OOH2572" s="77"/>
      <c r="OOI2572" s="77"/>
      <c r="OOJ2572" s="77"/>
      <c r="OOK2572" s="77"/>
      <c r="OOL2572" s="77"/>
      <c r="OOM2572" s="77"/>
      <c r="OON2572" s="77"/>
      <c r="OOO2572" s="77"/>
      <c r="OOP2572" s="77"/>
      <c r="OOQ2572" s="77"/>
      <c r="OOR2572" s="77"/>
      <c r="OOS2572" s="77"/>
      <c r="OOT2572" s="77"/>
      <c r="OOU2572" s="77"/>
      <c r="OOV2572" s="77"/>
      <c r="OOW2572" s="77"/>
      <c r="OOX2572" s="77"/>
      <c r="OOY2572" s="77"/>
      <c r="OOZ2572" s="77"/>
      <c r="OPA2572" s="77"/>
      <c r="OPB2572" s="77"/>
      <c r="OPC2572" s="77"/>
      <c r="OPD2572" s="77"/>
      <c r="OPE2572" s="77"/>
      <c r="OPF2572" s="77"/>
      <c r="OPG2572" s="77"/>
      <c r="OPH2572" s="77"/>
      <c r="OPI2572" s="77"/>
      <c r="OPJ2572" s="77"/>
      <c r="OPK2572" s="77"/>
      <c r="OPL2572" s="77"/>
      <c r="OPM2572" s="77"/>
      <c r="OPN2572" s="77"/>
      <c r="OPO2572" s="77"/>
      <c r="OPP2572" s="77"/>
      <c r="OPQ2572" s="77"/>
      <c r="OPR2572" s="77"/>
      <c r="OPS2572" s="77"/>
      <c r="OPT2572" s="77"/>
      <c r="OPU2572" s="77"/>
      <c r="OPV2572" s="77"/>
      <c r="OPW2572" s="77"/>
      <c r="OPX2572" s="77"/>
      <c r="OPY2572" s="77"/>
      <c r="OPZ2572" s="77"/>
      <c r="OQA2572" s="77"/>
      <c r="OQB2572" s="77"/>
      <c r="OQC2572" s="77"/>
      <c r="OQD2572" s="77"/>
      <c r="OQE2572" s="77"/>
      <c r="OQF2572" s="77"/>
      <c r="OQG2572" s="77"/>
      <c r="OQH2572" s="77"/>
      <c r="OQI2572" s="77"/>
      <c r="OQJ2572" s="77"/>
      <c r="OQK2572" s="77"/>
      <c r="OQL2572" s="77"/>
      <c r="OQM2572" s="77"/>
      <c r="OQN2572" s="77"/>
      <c r="OQO2572" s="77"/>
      <c r="OQP2572" s="77"/>
      <c r="OQQ2572" s="77"/>
      <c r="OQR2572" s="77"/>
      <c r="OQS2572" s="77"/>
      <c r="OQT2572" s="77"/>
      <c r="OQU2572" s="77"/>
      <c r="OQV2572" s="77"/>
      <c r="OQW2572" s="77"/>
      <c r="OQX2572" s="77"/>
      <c r="OQY2572" s="77"/>
      <c r="OQZ2572" s="77"/>
      <c r="ORA2572" s="77"/>
      <c r="ORB2572" s="77"/>
      <c r="ORC2572" s="77"/>
      <c r="ORD2572" s="77"/>
      <c r="ORE2572" s="77"/>
      <c r="ORF2572" s="77"/>
      <c r="ORG2572" s="77"/>
      <c r="ORH2572" s="77"/>
      <c r="ORI2572" s="77"/>
      <c r="ORJ2572" s="77"/>
      <c r="ORK2572" s="77"/>
      <c r="ORL2572" s="77"/>
      <c r="ORM2572" s="77"/>
      <c r="ORN2572" s="77"/>
      <c r="ORO2572" s="77"/>
      <c r="ORP2572" s="77"/>
      <c r="ORQ2572" s="77"/>
      <c r="ORR2572" s="77"/>
      <c r="ORS2572" s="77"/>
      <c r="ORT2572" s="77"/>
      <c r="ORU2572" s="77"/>
      <c r="ORV2572" s="77"/>
      <c r="ORW2572" s="77"/>
      <c r="ORX2572" s="77"/>
      <c r="ORY2572" s="77"/>
      <c r="ORZ2572" s="77"/>
      <c r="OSA2572" s="77"/>
      <c r="OSB2572" s="77"/>
      <c r="OSC2572" s="77"/>
      <c r="OSD2572" s="77"/>
      <c r="OSE2572" s="77"/>
      <c r="OSF2572" s="77"/>
      <c r="OSG2572" s="77"/>
      <c r="OSH2572" s="77"/>
      <c r="OSI2572" s="77"/>
      <c r="OSJ2572" s="77"/>
      <c r="OSK2572" s="77"/>
      <c r="OSL2572" s="77"/>
      <c r="OSM2572" s="77"/>
      <c r="OSN2572" s="77"/>
      <c r="OSO2572" s="77"/>
      <c r="OSP2572" s="77"/>
      <c r="OSQ2572" s="77"/>
      <c r="OSR2572" s="77"/>
      <c r="OSS2572" s="77"/>
      <c r="OST2572" s="77"/>
      <c r="OSU2572" s="77"/>
      <c r="OSV2572" s="77"/>
      <c r="OSW2572" s="77"/>
      <c r="OSX2572" s="77"/>
      <c r="OSY2572" s="77"/>
      <c r="OSZ2572" s="77"/>
      <c r="OTA2572" s="77"/>
      <c r="OTB2572" s="77"/>
      <c r="OTC2572" s="77"/>
      <c r="OTD2572" s="77"/>
      <c r="OTE2572" s="77"/>
      <c r="OTF2572" s="77"/>
      <c r="OTG2572" s="77"/>
      <c r="OTH2572" s="77"/>
      <c r="OTI2572" s="77"/>
      <c r="OTJ2572" s="77"/>
      <c r="OTK2572" s="77"/>
      <c r="OTL2572" s="77"/>
      <c r="OTM2572" s="77"/>
      <c r="OTN2572" s="77"/>
      <c r="OTO2572" s="77"/>
      <c r="OTP2572" s="77"/>
      <c r="OTQ2572" s="77"/>
      <c r="OTR2572" s="77"/>
      <c r="OTS2572" s="77"/>
      <c r="OTT2572" s="77"/>
      <c r="OTU2572" s="77"/>
      <c r="OTV2572" s="77"/>
      <c r="OTW2572" s="77"/>
      <c r="OTX2572" s="77"/>
      <c r="OTY2572" s="77"/>
      <c r="OTZ2572" s="77"/>
      <c r="OUA2572" s="77"/>
      <c r="OUB2572" s="77"/>
      <c r="OUC2572" s="77"/>
      <c r="OUD2572" s="77"/>
      <c r="OUE2572" s="77"/>
      <c r="OUF2572" s="77"/>
      <c r="OUG2572" s="77"/>
      <c r="OUH2572" s="77"/>
      <c r="OUI2572" s="77"/>
      <c r="OUJ2572" s="77"/>
      <c r="OUK2572" s="77"/>
      <c r="OUL2572" s="77"/>
      <c r="OUM2572" s="77"/>
      <c r="OUN2572" s="77"/>
      <c r="OUO2572" s="77"/>
      <c r="OUP2572" s="77"/>
      <c r="OUQ2572" s="77"/>
      <c r="OUR2572" s="77"/>
      <c r="OUS2572" s="77"/>
      <c r="OUT2572" s="77"/>
      <c r="OUU2572" s="77"/>
      <c r="OUV2572" s="77"/>
      <c r="OUW2572" s="77"/>
      <c r="OUX2572" s="77"/>
      <c r="OUY2572" s="77"/>
      <c r="OUZ2572" s="77"/>
      <c r="OVA2572" s="77"/>
      <c r="OVB2572" s="77"/>
      <c r="OVC2572" s="77"/>
      <c r="OVD2572" s="77"/>
      <c r="OVE2572" s="77"/>
      <c r="OVF2572" s="77"/>
      <c r="OVG2572" s="77"/>
      <c r="OVH2572" s="77"/>
      <c r="OVI2572" s="77"/>
      <c r="OVJ2572" s="77"/>
      <c r="OVK2572" s="77"/>
      <c r="OVL2572" s="77"/>
      <c r="OVM2572" s="77"/>
      <c r="OVN2572" s="77"/>
      <c r="OVO2572" s="77"/>
      <c r="OVP2572" s="77"/>
      <c r="OVQ2572" s="77"/>
      <c r="OVR2572" s="77"/>
      <c r="OVS2572" s="77"/>
      <c r="OVT2572" s="77"/>
      <c r="OVU2572" s="77"/>
      <c r="OVV2572" s="77"/>
      <c r="OVW2572" s="77"/>
      <c r="OVX2572" s="77"/>
      <c r="OVY2572" s="77"/>
      <c r="OVZ2572" s="77"/>
      <c r="OWA2572" s="77"/>
      <c r="OWB2572" s="77"/>
      <c r="OWC2572" s="77"/>
      <c r="OWD2572" s="77"/>
      <c r="OWE2572" s="77"/>
      <c r="OWF2572" s="77"/>
      <c r="OWG2572" s="77"/>
      <c r="OWH2572" s="77"/>
      <c r="OWI2572" s="77"/>
      <c r="OWJ2572" s="77"/>
      <c r="OWK2572" s="77"/>
      <c r="OWL2572" s="77"/>
      <c r="OWM2572" s="77"/>
      <c r="OWN2572" s="77"/>
      <c r="OWO2572" s="77"/>
      <c r="OWP2572" s="77"/>
      <c r="OWQ2572" s="77"/>
      <c r="OWR2572" s="77"/>
      <c r="OWS2572" s="77"/>
      <c r="OWT2572" s="77"/>
      <c r="OWU2572" s="77"/>
      <c r="OWV2572" s="77"/>
      <c r="OWW2572" s="77"/>
      <c r="OWX2572" s="77"/>
      <c r="OWY2572" s="77"/>
      <c r="OWZ2572" s="77"/>
      <c r="OXA2572" s="77"/>
      <c r="OXB2572" s="77"/>
      <c r="OXC2572" s="77"/>
      <c r="OXD2572" s="77"/>
      <c r="OXE2572" s="77"/>
      <c r="OXF2572" s="77"/>
      <c r="OXG2572" s="77"/>
      <c r="OXH2572" s="77"/>
      <c r="OXI2572" s="77"/>
      <c r="OXJ2572" s="77"/>
      <c r="OXK2572" s="77"/>
      <c r="OXL2572" s="77"/>
      <c r="OXM2572" s="77"/>
      <c r="OXN2572" s="77"/>
      <c r="OXO2572" s="77"/>
      <c r="OXP2572" s="77"/>
      <c r="OXQ2572" s="77"/>
      <c r="OXR2572" s="77"/>
      <c r="OXS2572" s="77"/>
      <c r="OXT2572" s="77"/>
      <c r="OXU2572" s="77"/>
      <c r="OXV2572" s="77"/>
      <c r="OXW2572" s="77"/>
      <c r="OXX2572" s="77"/>
      <c r="OXY2572" s="77"/>
      <c r="OXZ2572" s="77"/>
      <c r="OYA2572" s="77"/>
      <c r="OYB2572" s="77"/>
      <c r="OYC2572" s="77"/>
      <c r="OYD2572" s="77"/>
      <c r="OYE2572" s="77"/>
      <c r="OYF2572" s="77"/>
      <c r="OYG2572" s="77"/>
      <c r="OYH2572" s="77"/>
      <c r="OYI2572" s="77"/>
      <c r="OYJ2572" s="77"/>
      <c r="OYK2572" s="77"/>
      <c r="OYL2572" s="77"/>
      <c r="OYM2572" s="77"/>
      <c r="OYN2572" s="77"/>
      <c r="OYO2572" s="77"/>
      <c r="OYP2572" s="77"/>
      <c r="OYQ2572" s="77"/>
      <c r="OYR2572" s="77"/>
      <c r="OYS2572" s="77"/>
      <c r="OYT2572" s="77"/>
      <c r="OYU2572" s="77"/>
      <c r="OYV2572" s="77"/>
      <c r="OYW2572" s="77"/>
      <c r="OYX2572" s="77"/>
      <c r="OYY2572" s="77"/>
      <c r="OYZ2572" s="77"/>
      <c r="OZA2572" s="77"/>
      <c r="OZB2572" s="77"/>
      <c r="OZC2572" s="77"/>
      <c r="OZD2572" s="77"/>
      <c r="OZE2572" s="77"/>
      <c r="OZF2572" s="77"/>
      <c r="OZG2572" s="77"/>
      <c r="OZH2572" s="77"/>
      <c r="OZI2572" s="77"/>
      <c r="OZJ2572" s="77"/>
      <c r="OZK2572" s="77"/>
      <c r="OZL2572" s="77"/>
      <c r="OZM2572" s="77"/>
      <c r="OZN2572" s="77"/>
      <c r="OZO2572" s="77"/>
      <c r="OZP2572" s="77"/>
      <c r="OZQ2572" s="77"/>
      <c r="OZR2572" s="77"/>
      <c r="OZS2572" s="77"/>
      <c r="OZT2572" s="77"/>
      <c r="OZU2572" s="77"/>
      <c r="OZV2572" s="77"/>
      <c r="OZW2572" s="77"/>
      <c r="OZX2572" s="77"/>
      <c r="OZY2572" s="77"/>
      <c r="OZZ2572" s="77"/>
      <c r="PAA2572" s="77"/>
      <c r="PAB2572" s="77"/>
      <c r="PAC2572" s="77"/>
      <c r="PAD2572" s="77"/>
      <c r="PAE2572" s="77"/>
      <c r="PAF2572" s="77"/>
      <c r="PAG2572" s="77"/>
      <c r="PAH2572" s="77"/>
      <c r="PAI2572" s="77"/>
      <c r="PAJ2572" s="77"/>
      <c r="PAK2572" s="77"/>
      <c r="PAL2572" s="77"/>
      <c r="PAM2572" s="77"/>
      <c r="PAN2572" s="77"/>
      <c r="PAO2572" s="77"/>
      <c r="PAP2572" s="77"/>
      <c r="PAQ2572" s="77"/>
      <c r="PAR2572" s="77"/>
      <c r="PAS2572" s="77"/>
      <c r="PAT2572" s="77"/>
      <c r="PAU2572" s="77"/>
      <c r="PAV2572" s="77"/>
      <c r="PAW2572" s="77"/>
      <c r="PAX2572" s="77"/>
      <c r="PAY2572" s="77"/>
      <c r="PAZ2572" s="77"/>
      <c r="PBA2572" s="77"/>
      <c r="PBB2572" s="77"/>
      <c r="PBC2572" s="77"/>
      <c r="PBD2572" s="77"/>
      <c r="PBE2572" s="77"/>
      <c r="PBF2572" s="77"/>
      <c r="PBG2572" s="77"/>
      <c r="PBH2572" s="77"/>
      <c r="PBI2572" s="77"/>
      <c r="PBJ2572" s="77"/>
      <c r="PBK2572" s="77"/>
      <c r="PBL2572" s="77"/>
      <c r="PBM2572" s="77"/>
      <c r="PBN2572" s="77"/>
      <c r="PBO2572" s="77"/>
      <c r="PBP2572" s="77"/>
      <c r="PBQ2572" s="77"/>
      <c r="PBR2572" s="77"/>
      <c r="PBS2572" s="77"/>
      <c r="PBT2572" s="77"/>
      <c r="PBU2572" s="77"/>
      <c r="PBV2572" s="77"/>
      <c r="PBW2572" s="77"/>
      <c r="PBX2572" s="77"/>
      <c r="PBY2572" s="77"/>
      <c r="PBZ2572" s="77"/>
      <c r="PCA2572" s="77"/>
      <c r="PCB2572" s="77"/>
      <c r="PCC2572" s="77"/>
      <c r="PCD2572" s="77"/>
      <c r="PCE2572" s="77"/>
      <c r="PCF2572" s="77"/>
      <c r="PCG2572" s="77"/>
      <c r="PCH2572" s="77"/>
      <c r="PCI2572" s="77"/>
      <c r="PCJ2572" s="77"/>
      <c r="PCK2572" s="77"/>
      <c r="PCL2572" s="77"/>
      <c r="PCM2572" s="77"/>
      <c r="PCN2572" s="77"/>
      <c r="PCO2572" s="77"/>
      <c r="PCP2572" s="77"/>
      <c r="PCQ2572" s="77"/>
      <c r="PCR2572" s="77"/>
      <c r="PCS2572" s="77"/>
      <c r="PCT2572" s="77"/>
      <c r="PCU2572" s="77"/>
      <c r="PCV2572" s="77"/>
      <c r="PCW2572" s="77"/>
      <c r="PCX2572" s="77"/>
      <c r="PCY2572" s="77"/>
      <c r="PCZ2572" s="77"/>
      <c r="PDA2572" s="77"/>
      <c r="PDB2572" s="77"/>
      <c r="PDC2572" s="77"/>
      <c r="PDD2572" s="77"/>
      <c r="PDE2572" s="77"/>
      <c r="PDF2572" s="77"/>
      <c r="PDG2572" s="77"/>
      <c r="PDH2572" s="77"/>
      <c r="PDI2572" s="77"/>
      <c r="PDJ2572" s="77"/>
      <c r="PDK2572" s="77"/>
      <c r="PDL2572" s="77"/>
      <c r="PDM2572" s="77"/>
      <c r="PDN2572" s="77"/>
      <c r="PDO2572" s="77"/>
      <c r="PDP2572" s="77"/>
      <c r="PDQ2572" s="77"/>
      <c r="PDR2572" s="77"/>
      <c r="PDS2572" s="77"/>
      <c r="PDT2572" s="77"/>
      <c r="PDU2572" s="77"/>
      <c r="PDV2572" s="77"/>
      <c r="PDW2572" s="77"/>
      <c r="PDX2572" s="77"/>
      <c r="PDY2572" s="77"/>
      <c r="PDZ2572" s="77"/>
      <c r="PEA2572" s="77"/>
      <c r="PEB2572" s="77"/>
      <c r="PEC2572" s="77"/>
      <c r="PED2572" s="77"/>
      <c r="PEE2572" s="77"/>
      <c r="PEF2572" s="77"/>
      <c r="PEG2572" s="77"/>
      <c r="PEH2572" s="77"/>
      <c r="PEI2572" s="77"/>
      <c r="PEJ2572" s="77"/>
      <c r="PEK2572" s="77"/>
      <c r="PEL2572" s="77"/>
      <c r="PEM2572" s="77"/>
      <c r="PEN2572" s="77"/>
      <c r="PEO2572" s="77"/>
      <c r="PEP2572" s="77"/>
      <c r="PEQ2572" s="77"/>
      <c r="PER2572" s="77"/>
      <c r="PES2572" s="77"/>
      <c r="PET2572" s="77"/>
      <c r="PEU2572" s="77"/>
      <c r="PEV2572" s="77"/>
      <c r="PEW2572" s="77"/>
      <c r="PEX2572" s="77"/>
      <c r="PEY2572" s="77"/>
      <c r="PEZ2572" s="77"/>
      <c r="PFA2572" s="77"/>
      <c r="PFB2572" s="77"/>
      <c r="PFC2572" s="77"/>
      <c r="PFD2572" s="77"/>
      <c r="PFE2572" s="77"/>
      <c r="PFF2572" s="77"/>
      <c r="PFG2572" s="77"/>
      <c r="PFH2572" s="77"/>
      <c r="PFI2572" s="77"/>
      <c r="PFJ2572" s="77"/>
      <c r="PFK2572" s="77"/>
      <c r="PFL2572" s="77"/>
      <c r="PFM2572" s="77"/>
      <c r="PFN2572" s="77"/>
      <c r="PFO2572" s="77"/>
      <c r="PFP2572" s="77"/>
      <c r="PFQ2572" s="77"/>
      <c r="PFR2572" s="77"/>
      <c r="PFS2572" s="77"/>
      <c r="PFT2572" s="77"/>
      <c r="PFU2572" s="77"/>
      <c r="PFV2572" s="77"/>
      <c r="PFW2572" s="77"/>
      <c r="PFX2572" s="77"/>
      <c r="PFY2572" s="77"/>
      <c r="PFZ2572" s="77"/>
      <c r="PGA2572" s="77"/>
      <c r="PGB2572" s="77"/>
      <c r="PGC2572" s="77"/>
      <c r="PGD2572" s="77"/>
      <c r="PGE2572" s="77"/>
      <c r="PGF2572" s="77"/>
      <c r="PGG2572" s="77"/>
      <c r="PGH2572" s="77"/>
      <c r="PGI2572" s="77"/>
      <c r="PGJ2572" s="77"/>
      <c r="PGK2572" s="77"/>
      <c r="PGL2572" s="77"/>
      <c r="PGM2572" s="77"/>
      <c r="PGN2572" s="77"/>
      <c r="PGO2572" s="77"/>
      <c r="PGP2572" s="77"/>
      <c r="PGQ2572" s="77"/>
      <c r="PGR2572" s="77"/>
      <c r="PGS2572" s="77"/>
      <c r="PGT2572" s="77"/>
      <c r="PGU2572" s="77"/>
      <c r="PGV2572" s="77"/>
      <c r="PGW2572" s="77"/>
      <c r="PGX2572" s="77"/>
      <c r="PGY2572" s="77"/>
      <c r="PGZ2572" s="77"/>
      <c r="PHA2572" s="77"/>
      <c r="PHB2572" s="77"/>
      <c r="PHC2572" s="77"/>
      <c r="PHD2572" s="77"/>
      <c r="PHE2572" s="77"/>
      <c r="PHF2572" s="77"/>
      <c r="PHG2572" s="77"/>
      <c r="PHH2572" s="77"/>
      <c r="PHI2572" s="77"/>
      <c r="PHJ2572" s="77"/>
      <c r="PHK2572" s="77"/>
      <c r="PHL2572" s="77"/>
      <c r="PHM2572" s="77"/>
      <c r="PHN2572" s="77"/>
      <c r="PHO2572" s="77"/>
      <c r="PHP2572" s="77"/>
      <c r="PHQ2572" s="77"/>
      <c r="PHR2572" s="77"/>
      <c r="PHS2572" s="77"/>
      <c r="PHT2572" s="77"/>
      <c r="PHU2572" s="77"/>
      <c r="PHV2572" s="77"/>
      <c r="PHW2572" s="77"/>
      <c r="PHX2572" s="77"/>
      <c r="PHY2572" s="77"/>
      <c r="PHZ2572" s="77"/>
      <c r="PIA2572" s="77"/>
      <c r="PIB2572" s="77"/>
      <c r="PIC2572" s="77"/>
      <c r="PID2572" s="77"/>
      <c r="PIE2572" s="77"/>
      <c r="PIF2572" s="77"/>
      <c r="PIG2572" s="77"/>
      <c r="PIH2572" s="77"/>
      <c r="PII2572" s="77"/>
      <c r="PIJ2572" s="77"/>
      <c r="PIK2572" s="77"/>
      <c r="PIL2572" s="77"/>
      <c r="PIM2572" s="77"/>
      <c r="PIN2572" s="77"/>
      <c r="PIO2572" s="77"/>
      <c r="PIP2572" s="77"/>
      <c r="PIQ2572" s="77"/>
      <c r="PIR2572" s="77"/>
      <c r="PIS2572" s="77"/>
      <c r="PIT2572" s="77"/>
      <c r="PIU2572" s="77"/>
      <c r="PIV2572" s="77"/>
      <c r="PIW2572" s="77"/>
      <c r="PIX2572" s="77"/>
      <c r="PIY2572" s="77"/>
      <c r="PIZ2572" s="77"/>
      <c r="PJA2572" s="77"/>
      <c r="PJB2572" s="77"/>
      <c r="PJC2572" s="77"/>
      <c r="PJD2572" s="77"/>
      <c r="PJE2572" s="77"/>
      <c r="PJF2572" s="77"/>
      <c r="PJG2572" s="77"/>
      <c r="PJH2572" s="77"/>
      <c r="PJI2572" s="77"/>
      <c r="PJJ2572" s="77"/>
      <c r="PJK2572" s="77"/>
      <c r="PJL2572" s="77"/>
      <c r="PJM2572" s="77"/>
      <c r="PJN2572" s="77"/>
      <c r="PJO2572" s="77"/>
      <c r="PJP2572" s="77"/>
      <c r="PJQ2572" s="77"/>
      <c r="PJR2572" s="77"/>
      <c r="PJS2572" s="77"/>
      <c r="PJT2572" s="77"/>
      <c r="PJU2572" s="77"/>
      <c r="PJV2572" s="77"/>
      <c r="PJW2572" s="77"/>
      <c r="PJX2572" s="77"/>
      <c r="PJY2572" s="77"/>
      <c r="PJZ2572" s="77"/>
      <c r="PKA2572" s="77"/>
      <c r="PKB2572" s="77"/>
      <c r="PKC2572" s="77"/>
      <c r="PKD2572" s="77"/>
      <c r="PKE2572" s="77"/>
      <c r="PKF2572" s="77"/>
      <c r="PKG2572" s="77"/>
      <c r="PKH2572" s="77"/>
      <c r="PKI2572" s="77"/>
      <c r="PKJ2572" s="77"/>
      <c r="PKK2572" s="77"/>
      <c r="PKL2572" s="77"/>
      <c r="PKM2572" s="77"/>
      <c r="PKN2572" s="77"/>
      <c r="PKO2572" s="77"/>
      <c r="PKP2572" s="77"/>
      <c r="PKQ2572" s="77"/>
      <c r="PKR2572" s="77"/>
      <c r="PKS2572" s="77"/>
      <c r="PKT2572" s="77"/>
      <c r="PKU2572" s="77"/>
      <c r="PKV2572" s="77"/>
      <c r="PKW2572" s="77"/>
      <c r="PKX2572" s="77"/>
      <c r="PKY2572" s="77"/>
      <c r="PKZ2572" s="77"/>
      <c r="PLA2572" s="77"/>
      <c r="PLB2572" s="77"/>
      <c r="PLC2572" s="77"/>
      <c r="PLD2572" s="77"/>
      <c r="PLE2572" s="77"/>
      <c r="PLF2572" s="77"/>
      <c r="PLG2572" s="77"/>
      <c r="PLH2572" s="77"/>
      <c r="PLI2572" s="77"/>
      <c r="PLJ2572" s="77"/>
      <c r="PLK2572" s="77"/>
      <c r="PLL2572" s="77"/>
      <c r="PLM2572" s="77"/>
      <c r="PLN2572" s="77"/>
      <c r="PLO2572" s="77"/>
      <c r="PLP2572" s="77"/>
      <c r="PLQ2572" s="77"/>
      <c r="PLR2572" s="77"/>
      <c r="PLS2572" s="77"/>
      <c r="PLT2572" s="77"/>
      <c r="PLU2572" s="77"/>
      <c r="PLV2572" s="77"/>
      <c r="PLW2572" s="77"/>
      <c r="PLX2572" s="77"/>
      <c r="PLY2572" s="77"/>
      <c r="PLZ2572" s="77"/>
      <c r="PMA2572" s="77"/>
      <c r="PMB2572" s="77"/>
      <c r="PMC2572" s="77"/>
      <c r="PMD2572" s="77"/>
      <c r="PME2572" s="77"/>
      <c r="PMF2572" s="77"/>
      <c r="PMG2572" s="77"/>
      <c r="PMH2572" s="77"/>
      <c r="PMI2572" s="77"/>
      <c r="PMJ2572" s="77"/>
      <c r="PMK2572" s="77"/>
      <c r="PML2572" s="77"/>
      <c r="PMM2572" s="77"/>
      <c r="PMN2572" s="77"/>
      <c r="PMO2572" s="77"/>
      <c r="PMP2572" s="77"/>
      <c r="PMQ2572" s="77"/>
      <c r="PMR2572" s="77"/>
      <c r="PMS2572" s="77"/>
      <c r="PMT2572" s="77"/>
      <c r="PMU2572" s="77"/>
      <c r="PMV2572" s="77"/>
      <c r="PMW2572" s="77"/>
      <c r="PMX2572" s="77"/>
      <c r="PMY2572" s="77"/>
      <c r="PMZ2572" s="77"/>
      <c r="PNA2572" s="77"/>
      <c r="PNB2572" s="77"/>
      <c r="PNC2572" s="77"/>
      <c r="PND2572" s="77"/>
      <c r="PNE2572" s="77"/>
      <c r="PNF2572" s="77"/>
      <c r="PNG2572" s="77"/>
      <c r="PNH2572" s="77"/>
      <c r="PNI2572" s="77"/>
      <c r="PNJ2572" s="77"/>
      <c r="PNK2572" s="77"/>
      <c r="PNL2572" s="77"/>
      <c r="PNM2572" s="77"/>
      <c r="PNN2572" s="77"/>
      <c r="PNO2572" s="77"/>
      <c r="PNP2572" s="77"/>
      <c r="PNQ2572" s="77"/>
      <c r="PNR2572" s="77"/>
      <c r="PNS2572" s="77"/>
      <c r="PNT2572" s="77"/>
      <c r="PNU2572" s="77"/>
      <c r="PNV2572" s="77"/>
      <c r="PNW2572" s="77"/>
      <c r="PNX2572" s="77"/>
      <c r="PNY2572" s="77"/>
      <c r="PNZ2572" s="77"/>
      <c r="POA2572" s="77"/>
      <c r="POB2572" s="77"/>
      <c r="POC2572" s="77"/>
      <c r="POD2572" s="77"/>
      <c r="POE2572" s="77"/>
      <c r="POF2572" s="77"/>
      <c r="POG2572" s="77"/>
      <c r="POH2572" s="77"/>
      <c r="POI2572" s="77"/>
      <c r="POJ2572" s="77"/>
      <c r="POK2572" s="77"/>
      <c r="POL2572" s="77"/>
      <c r="POM2572" s="77"/>
      <c r="PON2572" s="77"/>
      <c r="POO2572" s="77"/>
      <c r="POP2572" s="77"/>
      <c r="POQ2572" s="77"/>
      <c r="POR2572" s="77"/>
      <c r="POS2572" s="77"/>
      <c r="POT2572" s="77"/>
      <c r="POU2572" s="77"/>
      <c r="POV2572" s="77"/>
      <c r="POW2572" s="77"/>
      <c r="POX2572" s="77"/>
      <c r="POY2572" s="77"/>
      <c r="POZ2572" s="77"/>
      <c r="PPA2572" s="77"/>
      <c r="PPB2572" s="77"/>
      <c r="PPC2572" s="77"/>
      <c r="PPD2572" s="77"/>
      <c r="PPE2572" s="77"/>
      <c r="PPF2572" s="77"/>
      <c r="PPG2572" s="77"/>
      <c r="PPH2572" s="77"/>
      <c r="PPI2572" s="77"/>
      <c r="PPJ2572" s="77"/>
      <c r="PPK2572" s="77"/>
      <c r="PPL2572" s="77"/>
      <c r="PPM2572" s="77"/>
      <c r="PPN2572" s="77"/>
      <c r="PPO2572" s="77"/>
      <c r="PPP2572" s="77"/>
      <c r="PPQ2572" s="77"/>
      <c r="PPR2572" s="77"/>
      <c r="PPS2572" s="77"/>
      <c r="PPT2572" s="77"/>
      <c r="PPU2572" s="77"/>
      <c r="PPV2572" s="77"/>
      <c r="PPW2572" s="77"/>
      <c r="PPX2572" s="77"/>
      <c r="PPY2572" s="77"/>
      <c r="PPZ2572" s="77"/>
      <c r="PQA2572" s="77"/>
      <c r="PQB2572" s="77"/>
      <c r="PQC2572" s="77"/>
      <c r="PQD2572" s="77"/>
      <c r="PQE2572" s="77"/>
      <c r="PQF2572" s="77"/>
      <c r="PQG2572" s="77"/>
      <c r="PQH2572" s="77"/>
      <c r="PQI2572" s="77"/>
      <c r="PQJ2572" s="77"/>
      <c r="PQK2572" s="77"/>
      <c r="PQL2572" s="77"/>
      <c r="PQM2572" s="77"/>
      <c r="PQN2572" s="77"/>
      <c r="PQO2572" s="77"/>
      <c r="PQP2572" s="77"/>
      <c r="PQQ2572" s="77"/>
      <c r="PQR2572" s="77"/>
      <c r="PQS2572" s="77"/>
      <c r="PQT2572" s="77"/>
      <c r="PQU2572" s="77"/>
      <c r="PQV2572" s="77"/>
      <c r="PQW2572" s="77"/>
      <c r="PQX2572" s="77"/>
      <c r="PQY2572" s="77"/>
      <c r="PQZ2572" s="77"/>
      <c r="PRA2572" s="77"/>
      <c r="PRB2572" s="77"/>
      <c r="PRC2572" s="77"/>
      <c r="PRD2572" s="77"/>
      <c r="PRE2572" s="77"/>
      <c r="PRF2572" s="77"/>
      <c r="PRG2572" s="77"/>
      <c r="PRH2572" s="77"/>
      <c r="PRI2572" s="77"/>
      <c r="PRJ2572" s="77"/>
      <c r="PRK2572" s="77"/>
      <c r="PRL2572" s="77"/>
      <c r="PRM2572" s="77"/>
      <c r="PRN2572" s="77"/>
      <c r="PRO2572" s="77"/>
      <c r="PRP2572" s="77"/>
      <c r="PRQ2572" s="77"/>
      <c r="PRR2572" s="77"/>
      <c r="PRS2572" s="77"/>
      <c r="PRT2572" s="77"/>
      <c r="PRU2572" s="77"/>
      <c r="PRV2572" s="77"/>
      <c r="PRW2572" s="77"/>
      <c r="PRX2572" s="77"/>
      <c r="PRY2572" s="77"/>
      <c r="PRZ2572" s="77"/>
      <c r="PSA2572" s="77"/>
      <c r="PSB2572" s="77"/>
      <c r="PSC2572" s="77"/>
      <c r="PSD2572" s="77"/>
      <c r="PSE2572" s="77"/>
      <c r="PSF2572" s="77"/>
      <c r="PSG2572" s="77"/>
      <c r="PSH2572" s="77"/>
      <c r="PSI2572" s="77"/>
      <c r="PSJ2572" s="77"/>
      <c r="PSK2572" s="77"/>
      <c r="PSL2572" s="77"/>
      <c r="PSM2572" s="77"/>
      <c r="PSN2572" s="77"/>
      <c r="PSO2572" s="77"/>
      <c r="PSP2572" s="77"/>
      <c r="PSQ2572" s="77"/>
      <c r="PSR2572" s="77"/>
      <c r="PSS2572" s="77"/>
      <c r="PST2572" s="77"/>
      <c r="PSU2572" s="77"/>
      <c r="PSV2572" s="77"/>
      <c r="PSW2572" s="77"/>
      <c r="PSX2572" s="77"/>
      <c r="PSY2572" s="77"/>
      <c r="PSZ2572" s="77"/>
      <c r="PTA2572" s="77"/>
      <c r="PTB2572" s="77"/>
      <c r="PTC2572" s="77"/>
      <c r="PTD2572" s="77"/>
      <c r="PTE2572" s="77"/>
      <c r="PTF2572" s="77"/>
      <c r="PTG2572" s="77"/>
      <c r="PTH2572" s="77"/>
      <c r="PTI2572" s="77"/>
      <c r="PTJ2572" s="77"/>
      <c r="PTK2572" s="77"/>
      <c r="PTL2572" s="77"/>
      <c r="PTM2572" s="77"/>
      <c r="PTN2572" s="77"/>
      <c r="PTO2572" s="77"/>
      <c r="PTP2572" s="77"/>
      <c r="PTQ2572" s="77"/>
      <c r="PTR2572" s="77"/>
      <c r="PTS2572" s="77"/>
      <c r="PTT2572" s="77"/>
      <c r="PTU2572" s="77"/>
      <c r="PTV2572" s="77"/>
      <c r="PTW2572" s="77"/>
      <c r="PTX2572" s="77"/>
      <c r="PTY2572" s="77"/>
      <c r="PTZ2572" s="77"/>
      <c r="PUA2572" s="77"/>
      <c r="PUB2572" s="77"/>
      <c r="PUC2572" s="77"/>
      <c r="PUD2572" s="77"/>
      <c r="PUE2572" s="77"/>
      <c r="PUF2572" s="77"/>
      <c r="PUG2572" s="77"/>
      <c r="PUH2572" s="77"/>
      <c r="PUI2572" s="77"/>
      <c r="PUJ2572" s="77"/>
      <c r="PUK2572" s="77"/>
      <c r="PUL2572" s="77"/>
      <c r="PUM2572" s="77"/>
      <c r="PUN2572" s="77"/>
      <c r="PUO2572" s="77"/>
      <c r="PUP2572" s="77"/>
      <c r="PUQ2572" s="77"/>
      <c r="PUR2572" s="77"/>
      <c r="PUS2572" s="77"/>
      <c r="PUT2572" s="77"/>
      <c r="PUU2572" s="77"/>
      <c r="PUV2572" s="77"/>
      <c r="PUW2572" s="77"/>
      <c r="PUX2572" s="77"/>
      <c r="PUY2572" s="77"/>
      <c r="PUZ2572" s="77"/>
      <c r="PVA2572" s="77"/>
      <c r="PVB2572" s="77"/>
      <c r="PVC2572" s="77"/>
      <c r="PVD2572" s="77"/>
      <c r="PVE2572" s="77"/>
      <c r="PVF2572" s="77"/>
      <c r="PVG2572" s="77"/>
      <c r="PVH2572" s="77"/>
      <c r="PVI2572" s="77"/>
      <c r="PVJ2572" s="77"/>
      <c r="PVK2572" s="77"/>
      <c r="PVL2572" s="77"/>
      <c r="PVM2572" s="77"/>
      <c r="PVN2572" s="77"/>
      <c r="PVO2572" s="77"/>
      <c r="PVP2572" s="77"/>
      <c r="PVQ2572" s="77"/>
      <c r="PVR2572" s="77"/>
      <c r="PVS2572" s="77"/>
      <c r="PVT2572" s="77"/>
      <c r="PVU2572" s="77"/>
      <c r="PVV2572" s="77"/>
      <c r="PVW2572" s="77"/>
      <c r="PVX2572" s="77"/>
      <c r="PVY2572" s="77"/>
      <c r="PVZ2572" s="77"/>
      <c r="PWA2572" s="77"/>
      <c r="PWB2572" s="77"/>
      <c r="PWC2572" s="77"/>
      <c r="PWD2572" s="77"/>
      <c r="PWE2572" s="77"/>
      <c r="PWF2572" s="77"/>
      <c r="PWG2572" s="77"/>
      <c r="PWH2572" s="77"/>
      <c r="PWI2572" s="77"/>
      <c r="PWJ2572" s="77"/>
      <c r="PWK2572" s="77"/>
      <c r="PWL2572" s="77"/>
      <c r="PWM2572" s="77"/>
      <c r="PWN2572" s="77"/>
      <c r="PWO2572" s="77"/>
      <c r="PWP2572" s="77"/>
      <c r="PWQ2572" s="77"/>
      <c r="PWR2572" s="77"/>
      <c r="PWS2572" s="77"/>
      <c r="PWT2572" s="77"/>
      <c r="PWU2572" s="77"/>
      <c r="PWV2572" s="77"/>
      <c r="PWW2572" s="77"/>
      <c r="PWX2572" s="77"/>
      <c r="PWY2572" s="77"/>
      <c r="PWZ2572" s="77"/>
      <c r="PXA2572" s="77"/>
      <c r="PXB2572" s="77"/>
      <c r="PXC2572" s="77"/>
      <c r="PXD2572" s="77"/>
      <c r="PXE2572" s="77"/>
      <c r="PXF2572" s="77"/>
      <c r="PXG2572" s="77"/>
      <c r="PXH2572" s="77"/>
      <c r="PXI2572" s="77"/>
      <c r="PXJ2572" s="77"/>
      <c r="PXK2572" s="77"/>
      <c r="PXL2572" s="77"/>
      <c r="PXM2572" s="77"/>
      <c r="PXN2572" s="77"/>
      <c r="PXO2572" s="77"/>
      <c r="PXP2572" s="77"/>
      <c r="PXQ2572" s="77"/>
      <c r="PXR2572" s="77"/>
      <c r="PXS2572" s="77"/>
      <c r="PXT2572" s="77"/>
      <c r="PXU2572" s="77"/>
      <c r="PXV2572" s="77"/>
      <c r="PXW2572" s="77"/>
      <c r="PXX2572" s="77"/>
      <c r="PXY2572" s="77"/>
      <c r="PXZ2572" s="77"/>
      <c r="PYA2572" s="77"/>
      <c r="PYB2572" s="77"/>
      <c r="PYC2572" s="77"/>
      <c r="PYD2572" s="77"/>
      <c r="PYE2572" s="77"/>
      <c r="PYF2572" s="77"/>
      <c r="PYG2572" s="77"/>
      <c r="PYH2572" s="77"/>
      <c r="PYI2572" s="77"/>
      <c r="PYJ2572" s="77"/>
      <c r="PYK2572" s="77"/>
      <c r="PYL2572" s="77"/>
      <c r="PYM2572" s="77"/>
      <c r="PYN2572" s="77"/>
      <c r="PYO2572" s="77"/>
      <c r="PYP2572" s="77"/>
      <c r="PYQ2572" s="77"/>
      <c r="PYR2572" s="77"/>
      <c r="PYS2572" s="77"/>
      <c r="PYT2572" s="77"/>
      <c r="PYU2572" s="77"/>
      <c r="PYV2572" s="77"/>
      <c r="PYW2572" s="77"/>
      <c r="PYX2572" s="77"/>
      <c r="PYY2572" s="77"/>
      <c r="PYZ2572" s="77"/>
      <c r="PZA2572" s="77"/>
      <c r="PZB2572" s="77"/>
      <c r="PZC2572" s="77"/>
      <c r="PZD2572" s="77"/>
      <c r="PZE2572" s="77"/>
      <c r="PZF2572" s="77"/>
      <c r="PZG2572" s="77"/>
      <c r="PZH2572" s="77"/>
      <c r="PZI2572" s="77"/>
      <c r="PZJ2572" s="77"/>
      <c r="PZK2572" s="77"/>
      <c r="PZL2572" s="77"/>
      <c r="PZM2572" s="77"/>
      <c r="PZN2572" s="77"/>
      <c r="PZO2572" s="77"/>
      <c r="PZP2572" s="77"/>
      <c r="PZQ2572" s="77"/>
      <c r="PZR2572" s="77"/>
      <c r="PZS2572" s="77"/>
      <c r="PZT2572" s="77"/>
      <c r="PZU2572" s="77"/>
      <c r="PZV2572" s="77"/>
      <c r="PZW2572" s="77"/>
      <c r="PZX2572" s="77"/>
      <c r="PZY2572" s="77"/>
      <c r="PZZ2572" s="77"/>
      <c r="QAA2572" s="77"/>
      <c r="QAB2572" s="77"/>
      <c r="QAC2572" s="77"/>
      <c r="QAD2572" s="77"/>
      <c r="QAE2572" s="77"/>
      <c r="QAF2572" s="77"/>
      <c r="QAG2572" s="77"/>
      <c r="QAH2572" s="77"/>
      <c r="QAI2572" s="77"/>
      <c r="QAJ2572" s="77"/>
      <c r="QAK2572" s="77"/>
      <c r="QAL2572" s="77"/>
      <c r="QAM2572" s="77"/>
      <c r="QAN2572" s="77"/>
      <c r="QAO2572" s="77"/>
      <c r="QAP2572" s="77"/>
      <c r="QAQ2572" s="77"/>
      <c r="QAR2572" s="77"/>
      <c r="QAS2572" s="77"/>
      <c r="QAT2572" s="77"/>
      <c r="QAU2572" s="77"/>
      <c r="QAV2572" s="77"/>
      <c r="QAW2572" s="77"/>
      <c r="QAX2572" s="77"/>
      <c r="QAY2572" s="77"/>
      <c r="QAZ2572" s="77"/>
      <c r="QBA2572" s="77"/>
      <c r="QBB2572" s="77"/>
      <c r="QBC2572" s="77"/>
      <c r="QBD2572" s="77"/>
      <c r="QBE2572" s="77"/>
      <c r="QBF2572" s="77"/>
      <c r="QBG2572" s="77"/>
      <c r="QBH2572" s="77"/>
      <c r="QBI2572" s="77"/>
      <c r="QBJ2572" s="77"/>
      <c r="QBK2572" s="77"/>
      <c r="QBL2572" s="77"/>
      <c r="QBM2572" s="77"/>
      <c r="QBN2572" s="77"/>
      <c r="QBO2572" s="77"/>
      <c r="QBP2572" s="77"/>
      <c r="QBQ2572" s="77"/>
      <c r="QBR2572" s="77"/>
      <c r="QBS2572" s="77"/>
      <c r="QBT2572" s="77"/>
      <c r="QBU2572" s="77"/>
      <c r="QBV2572" s="77"/>
      <c r="QBW2572" s="77"/>
      <c r="QBX2572" s="77"/>
      <c r="QBY2572" s="77"/>
      <c r="QBZ2572" s="77"/>
      <c r="QCA2572" s="77"/>
      <c r="QCB2572" s="77"/>
      <c r="QCC2572" s="77"/>
      <c r="QCD2572" s="77"/>
      <c r="QCE2572" s="77"/>
      <c r="QCF2572" s="77"/>
      <c r="QCG2572" s="77"/>
      <c r="QCH2572" s="77"/>
      <c r="QCI2572" s="77"/>
      <c r="QCJ2572" s="77"/>
      <c r="QCK2572" s="77"/>
      <c r="QCL2572" s="77"/>
      <c r="QCM2572" s="77"/>
      <c r="QCN2572" s="77"/>
      <c r="QCO2572" s="77"/>
      <c r="QCP2572" s="77"/>
      <c r="QCQ2572" s="77"/>
      <c r="QCR2572" s="77"/>
      <c r="QCS2572" s="77"/>
      <c r="QCT2572" s="77"/>
      <c r="QCU2572" s="77"/>
      <c r="QCV2572" s="77"/>
      <c r="QCW2572" s="77"/>
      <c r="QCX2572" s="77"/>
      <c r="QCY2572" s="77"/>
      <c r="QCZ2572" s="77"/>
      <c r="QDA2572" s="77"/>
      <c r="QDB2572" s="77"/>
      <c r="QDC2572" s="77"/>
      <c r="QDD2572" s="77"/>
      <c r="QDE2572" s="77"/>
      <c r="QDF2572" s="77"/>
      <c r="QDG2572" s="77"/>
      <c r="QDH2572" s="77"/>
      <c r="QDI2572" s="77"/>
      <c r="QDJ2572" s="77"/>
      <c r="QDK2572" s="77"/>
      <c r="QDL2572" s="77"/>
      <c r="QDM2572" s="77"/>
      <c r="QDN2572" s="77"/>
      <c r="QDO2572" s="77"/>
      <c r="QDP2572" s="77"/>
      <c r="QDQ2572" s="77"/>
      <c r="QDR2572" s="77"/>
      <c r="QDS2572" s="77"/>
      <c r="QDT2572" s="77"/>
      <c r="QDU2572" s="77"/>
      <c r="QDV2572" s="77"/>
      <c r="QDW2572" s="77"/>
      <c r="QDX2572" s="77"/>
      <c r="QDY2572" s="77"/>
      <c r="QDZ2572" s="77"/>
      <c r="QEA2572" s="77"/>
      <c r="QEB2572" s="77"/>
      <c r="QEC2572" s="77"/>
      <c r="QED2572" s="77"/>
      <c r="QEE2572" s="77"/>
      <c r="QEF2572" s="77"/>
      <c r="QEG2572" s="77"/>
      <c r="QEH2572" s="77"/>
      <c r="QEI2572" s="77"/>
      <c r="QEJ2572" s="77"/>
      <c r="QEK2572" s="77"/>
      <c r="QEL2572" s="77"/>
      <c r="QEM2572" s="77"/>
      <c r="QEN2572" s="77"/>
      <c r="QEO2572" s="77"/>
      <c r="QEP2572" s="77"/>
      <c r="QEQ2572" s="77"/>
      <c r="QER2572" s="77"/>
      <c r="QES2572" s="77"/>
      <c r="QET2572" s="77"/>
      <c r="QEU2572" s="77"/>
      <c r="QEV2572" s="77"/>
      <c r="QEW2572" s="77"/>
      <c r="QEX2572" s="77"/>
      <c r="QEY2572" s="77"/>
      <c r="QEZ2572" s="77"/>
      <c r="QFA2572" s="77"/>
      <c r="QFB2572" s="77"/>
      <c r="QFC2572" s="77"/>
      <c r="QFD2572" s="77"/>
      <c r="QFE2572" s="77"/>
      <c r="QFF2572" s="77"/>
      <c r="QFG2572" s="77"/>
      <c r="QFH2572" s="77"/>
      <c r="QFI2572" s="77"/>
      <c r="QFJ2572" s="77"/>
      <c r="QFK2572" s="77"/>
      <c r="QFL2572" s="77"/>
      <c r="QFM2572" s="77"/>
      <c r="QFN2572" s="77"/>
      <c r="QFO2572" s="77"/>
      <c r="QFP2572" s="77"/>
      <c r="QFQ2572" s="77"/>
      <c r="QFR2572" s="77"/>
      <c r="QFS2572" s="77"/>
      <c r="QFT2572" s="77"/>
      <c r="QFU2572" s="77"/>
      <c r="QFV2572" s="77"/>
      <c r="QFW2572" s="77"/>
      <c r="QFX2572" s="77"/>
      <c r="QFY2572" s="77"/>
      <c r="QFZ2572" s="77"/>
      <c r="QGA2572" s="77"/>
      <c r="QGB2572" s="77"/>
      <c r="QGC2572" s="77"/>
      <c r="QGD2572" s="77"/>
      <c r="QGE2572" s="77"/>
      <c r="QGF2572" s="77"/>
      <c r="QGG2572" s="77"/>
      <c r="QGH2572" s="77"/>
      <c r="QGI2572" s="77"/>
      <c r="QGJ2572" s="77"/>
      <c r="QGK2572" s="77"/>
      <c r="QGL2572" s="77"/>
      <c r="QGM2572" s="77"/>
      <c r="QGN2572" s="77"/>
      <c r="QGO2572" s="77"/>
      <c r="QGP2572" s="77"/>
      <c r="QGQ2572" s="77"/>
      <c r="QGR2572" s="77"/>
      <c r="QGS2572" s="77"/>
      <c r="QGT2572" s="77"/>
      <c r="QGU2572" s="77"/>
      <c r="QGV2572" s="77"/>
      <c r="QGW2572" s="77"/>
      <c r="QGX2572" s="77"/>
      <c r="QGY2572" s="77"/>
      <c r="QGZ2572" s="77"/>
      <c r="QHA2572" s="77"/>
      <c r="QHB2572" s="77"/>
      <c r="QHC2572" s="77"/>
      <c r="QHD2572" s="77"/>
      <c r="QHE2572" s="77"/>
      <c r="QHF2572" s="77"/>
      <c r="QHG2572" s="77"/>
      <c r="QHH2572" s="77"/>
      <c r="QHI2572" s="77"/>
      <c r="QHJ2572" s="77"/>
      <c r="QHK2572" s="77"/>
      <c r="QHL2572" s="77"/>
      <c r="QHM2572" s="77"/>
      <c r="QHN2572" s="77"/>
      <c r="QHO2572" s="77"/>
      <c r="QHP2572" s="77"/>
      <c r="QHQ2572" s="77"/>
      <c r="QHR2572" s="77"/>
      <c r="QHS2572" s="77"/>
      <c r="QHT2572" s="77"/>
      <c r="QHU2572" s="77"/>
      <c r="QHV2572" s="77"/>
      <c r="QHW2572" s="77"/>
      <c r="QHX2572" s="77"/>
      <c r="QHY2572" s="77"/>
      <c r="QHZ2572" s="77"/>
      <c r="QIA2572" s="77"/>
      <c r="QIB2572" s="77"/>
      <c r="QIC2572" s="77"/>
      <c r="QID2572" s="77"/>
      <c r="QIE2572" s="77"/>
      <c r="QIF2572" s="77"/>
      <c r="QIG2572" s="77"/>
      <c r="QIH2572" s="77"/>
      <c r="QII2572" s="77"/>
      <c r="QIJ2572" s="77"/>
      <c r="QIK2572" s="77"/>
      <c r="QIL2572" s="77"/>
      <c r="QIM2572" s="77"/>
      <c r="QIN2572" s="77"/>
      <c r="QIO2572" s="77"/>
      <c r="QIP2572" s="77"/>
      <c r="QIQ2572" s="77"/>
      <c r="QIR2572" s="77"/>
      <c r="QIS2572" s="77"/>
      <c r="QIT2572" s="77"/>
      <c r="QIU2572" s="77"/>
      <c r="QIV2572" s="77"/>
      <c r="QIW2572" s="77"/>
      <c r="QIX2572" s="77"/>
      <c r="QIY2572" s="77"/>
      <c r="QIZ2572" s="77"/>
      <c r="QJA2572" s="77"/>
      <c r="QJB2572" s="77"/>
      <c r="QJC2572" s="77"/>
      <c r="QJD2572" s="77"/>
      <c r="QJE2572" s="77"/>
      <c r="QJF2572" s="77"/>
      <c r="QJG2572" s="77"/>
      <c r="QJH2572" s="77"/>
      <c r="QJI2572" s="77"/>
      <c r="QJJ2572" s="77"/>
      <c r="QJK2572" s="77"/>
      <c r="QJL2572" s="77"/>
      <c r="QJM2572" s="77"/>
      <c r="QJN2572" s="77"/>
      <c r="QJO2572" s="77"/>
      <c r="QJP2572" s="77"/>
      <c r="QJQ2572" s="77"/>
      <c r="QJR2572" s="77"/>
      <c r="QJS2572" s="77"/>
      <c r="QJT2572" s="77"/>
      <c r="QJU2572" s="77"/>
      <c r="QJV2572" s="77"/>
      <c r="QJW2572" s="77"/>
      <c r="QJX2572" s="77"/>
      <c r="QJY2572" s="77"/>
      <c r="QJZ2572" s="77"/>
      <c r="QKA2572" s="77"/>
      <c r="QKB2572" s="77"/>
      <c r="QKC2572" s="77"/>
      <c r="QKD2572" s="77"/>
      <c r="QKE2572" s="77"/>
      <c r="QKF2572" s="77"/>
      <c r="QKG2572" s="77"/>
      <c r="QKH2572" s="77"/>
      <c r="QKI2572" s="77"/>
      <c r="QKJ2572" s="77"/>
      <c r="QKK2572" s="77"/>
      <c r="QKL2572" s="77"/>
      <c r="QKM2572" s="77"/>
      <c r="QKN2572" s="77"/>
      <c r="QKO2572" s="77"/>
      <c r="QKP2572" s="77"/>
      <c r="QKQ2572" s="77"/>
      <c r="QKR2572" s="77"/>
      <c r="QKS2572" s="77"/>
      <c r="QKT2572" s="77"/>
      <c r="QKU2572" s="77"/>
      <c r="QKV2572" s="77"/>
      <c r="QKW2572" s="77"/>
      <c r="QKX2572" s="77"/>
      <c r="QKY2572" s="77"/>
      <c r="QKZ2572" s="77"/>
      <c r="QLA2572" s="77"/>
      <c r="QLB2572" s="77"/>
      <c r="QLC2572" s="77"/>
      <c r="QLD2572" s="77"/>
      <c r="QLE2572" s="77"/>
      <c r="QLF2572" s="77"/>
      <c r="QLG2572" s="77"/>
      <c r="QLH2572" s="77"/>
      <c r="QLI2572" s="77"/>
      <c r="QLJ2572" s="77"/>
      <c r="QLK2572" s="77"/>
      <c r="QLL2572" s="77"/>
      <c r="QLM2572" s="77"/>
      <c r="QLN2572" s="77"/>
      <c r="QLO2572" s="77"/>
      <c r="QLP2572" s="77"/>
      <c r="QLQ2572" s="77"/>
      <c r="QLR2572" s="77"/>
      <c r="QLS2572" s="77"/>
      <c r="QLT2572" s="77"/>
      <c r="QLU2572" s="77"/>
      <c r="QLV2572" s="77"/>
      <c r="QLW2572" s="77"/>
      <c r="QLX2572" s="77"/>
      <c r="QLY2572" s="77"/>
      <c r="QLZ2572" s="77"/>
      <c r="QMA2572" s="77"/>
      <c r="QMB2572" s="77"/>
      <c r="QMC2572" s="77"/>
      <c r="QMD2572" s="77"/>
      <c r="QME2572" s="77"/>
      <c r="QMF2572" s="77"/>
      <c r="QMG2572" s="77"/>
      <c r="QMH2572" s="77"/>
      <c r="QMI2572" s="77"/>
      <c r="QMJ2572" s="77"/>
      <c r="QMK2572" s="77"/>
      <c r="QML2572" s="77"/>
      <c r="QMM2572" s="77"/>
      <c r="QMN2572" s="77"/>
      <c r="QMO2572" s="77"/>
      <c r="QMP2572" s="77"/>
      <c r="QMQ2572" s="77"/>
      <c r="QMR2572" s="77"/>
      <c r="QMS2572" s="77"/>
      <c r="QMT2572" s="77"/>
      <c r="QMU2572" s="77"/>
      <c r="QMV2572" s="77"/>
      <c r="QMW2572" s="77"/>
      <c r="QMX2572" s="77"/>
      <c r="QMY2572" s="77"/>
      <c r="QMZ2572" s="77"/>
      <c r="QNA2572" s="77"/>
      <c r="QNB2572" s="77"/>
      <c r="QNC2572" s="77"/>
      <c r="QND2572" s="77"/>
      <c r="QNE2572" s="77"/>
      <c r="QNF2572" s="77"/>
      <c r="QNG2572" s="77"/>
      <c r="QNH2572" s="77"/>
      <c r="QNI2572" s="77"/>
      <c r="QNJ2572" s="77"/>
      <c r="QNK2572" s="77"/>
      <c r="QNL2572" s="77"/>
      <c r="QNM2572" s="77"/>
      <c r="QNN2572" s="77"/>
      <c r="QNO2572" s="77"/>
      <c r="QNP2572" s="77"/>
      <c r="QNQ2572" s="77"/>
      <c r="QNR2572" s="77"/>
      <c r="QNS2572" s="77"/>
      <c r="QNT2572" s="77"/>
      <c r="QNU2572" s="77"/>
      <c r="QNV2572" s="77"/>
      <c r="QNW2572" s="77"/>
      <c r="QNX2572" s="77"/>
      <c r="QNY2572" s="77"/>
      <c r="QNZ2572" s="77"/>
      <c r="QOA2572" s="77"/>
      <c r="QOB2572" s="77"/>
      <c r="QOC2572" s="77"/>
      <c r="QOD2572" s="77"/>
      <c r="QOE2572" s="77"/>
      <c r="QOF2572" s="77"/>
      <c r="QOG2572" s="77"/>
      <c r="QOH2572" s="77"/>
      <c r="QOI2572" s="77"/>
      <c r="QOJ2572" s="77"/>
      <c r="QOK2572" s="77"/>
      <c r="QOL2572" s="77"/>
      <c r="QOM2572" s="77"/>
      <c r="QON2572" s="77"/>
      <c r="QOO2572" s="77"/>
      <c r="QOP2572" s="77"/>
      <c r="QOQ2572" s="77"/>
      <c r="QOR2572" s="77"/>
      <c r="QOS2572" s="77"/>
      <c r="QOT2572" s="77"/>
      <c r="QOU2572" s="77"/>
      <c r="QOV2572" s="77"/>
      <c r="QOW2572" s="77"/>
      <c r="QOX2572" s="77"/>
      <c r="QOY2572" s="77"/>
      <c r="QOZ2572" s="77"/>
      <c r="QPA2572" s="77"/>
      <c r="QPB2572" s="77"/>
      <c r="QPC2572" s="77"/>
      <c r="QPD2572" s="77"/>
      <c r="QPE2572" s="77"/>
      <c r="QPF2572" s="77"/>
      <c r="QPG2572" s="77"/>
      <c r="QPH2572" s="77"/>
      <c r="QPI2572" s="77"/>
      <c r="QPJ2572" s="77"/>
      <c r="QPK2572" s="77"/>
      <c r="QPL2572" s="77"/>
      <c r="QPM2572" s="77"/>
      <c r="QPN2572" s="77"/>
      <c r="QPO2572" s="77"/>
      <c r="QPP2572" s="77"/>
      <c r="QPQ2572" s="77"/>
      <c r="QPR2572" s="77"/>
      <c r="QPS2572" s="77"/>
      <c r="QPT2572" s="77"/>
      <c r="QPU2572" s="77"/>
      <c r="QPV2572" s="77"/>
      <c r="QPW2572" s="77"/>
      <c r="QPX2572" s="77"/>
      <c r="QPY2572" s="77"/>
      <c r="QPZ2572" s="77"/>
      <c r="QQA2572" s="77"/>
      <c r="QQB2572" s="77"/>
      <c r="QQC2572" s="77"/>
      <c r="QQD2572" s="77"/>
      <c r="QQE2572" s="77"/>
      <c r="QQF2572" s="77"/>
      <c r="QQG2572" s="77"/>
      <c r="QQH2572" s="77"/>
      <c r="QQI2572" s="77"/>
      <c r="QQJ2572" s="77"/>
      <c r="QQK2572" s="77"/>
      <c r="QQL2572" s="77"/>
      <c r="QQM2572" s="77"/>
      <c r="QQN2572" s="77"/>
      <c r="QQO2572" s="77"/>
      <c r="QQP2572" s="77"/>
      <c r="QQQ2572" s="77"/>
      <c r="QQR2572" s="77"/>
      <c r="QQS2572" s="77"/>
      <c r="QQT2572" s="77"/>
      <c r="QQU2572" s="77"/>
      <c r="QQV2572" s="77"/>
      <c r="QQW2572" s="77"/>
      <c r="QQX2572" s="77"/>
      <c r="QQY2572" s="77"/>
      <c r="QQZ2572" s="77"/>
      <c r="QRA2572" s="77"/>
      <c r="QRB2572" s="77"/>
      <c r="QRC2572" s="77"/>
      <c r="QRD2572" s="77"/>
      <c r="QRE2572" s="77"/>
      <c r="QRF2572" s="77"/>
      <c r="QRG2572" s="77"/>
      <c r="QRH2572" s="77"/>
      <c r="QRI2572" s="77"/>
      <c r="QRJ2572" s="77"/>
      <c r="QRK2572" s="77"/>
      <c r="QRL2572" s="77"/>
      <c r="QRM2572" s="77"/>
      <c r="QRN2572" s="77"/>
      <c r="QRO2572" s="77"/>
      <c r="QRP2572" s="77"/>
      <c r="QRQ2572" s="77"/>
      <c r="QRR2572" s="77"/>
      <c r="QRS2572" s="77"/>
      <c r="QRT2572" s="77"/>
      <c r="QRU2572" s="77"/>
      <c r="QRV2572" s="77"/>
      <c r="QRW2572" s="77"/>
      <c r="QRX2572" s="77"/>
      <c r="QRY2572" s="77"/>
      <c r="QRZ2572" s="77"/>
      <c r="QSA2572" s="77"/>
      <c r="QSB2572" s="77"/>
      <c r="QSC2572" s="77"/>
      <c r="QSD2572" s="77"/>
      <c r="QSE2572" s="77"/>
      <c r="QSF2572" s="77"/>
      <c r="QSG2572" s="77"/>
      <c r="QSH2572" s="77"/>
      <c r="QSI2572" s="77"/>
      <c r="QSJ2572" s="77"/>
      <c r="QSK2572" s="77"/>
      <c r="QSL2572" s="77"/>
      <c r="QSM2572" s="77"/>
      <c r="QSN2572" s="77"/>
      <c r="QSO2572" s="77"/>
      <c r="QSP2572" s="77"/>
      <c r="QSQ2572" s="77"/>
      <c r="QSR2572" s="77"/>
      <c r="QSS2572" s="77"/>
      <c r="QST2572" s="77"/>
      <c r="QSU2572" s="77"/>
      <c r="QSV2572" s="77"/>
      <c r="QSW2572" s="77"/>
      <c r="QSX2572" s="77"/>
      <c r="QSY2572" s="77"/>
      <c r="QSZ2572" s="77"/>
      <c r="QTA2572" s="77"/>
      <c r="QTB2572" s="77"/>
      <c r="QTC2572" s="77"/>
      <c r="QTD2572" s="77"/>
      <c r="QTE2572" s="77"/>
      <c r="QTF2572" s="77"/>
      <c r="QTG2572" s="77"/>
      <c r="QTH2572" s="77"/>
      <c r="QTI2572" s="77"/>
      <c r="QTJ2572" s="77"/>
      <c r="QTK2572" s="77"/>
      <c r="QTL2572" s="77"/>
      <c r="QTM2572" s="77"/>
      <c r="QTN2572" s="77"/>
      <c r="QTO2572" s="77"/>
      <c r="QTP2572" s="77"/>
      <c r="QTQ2572" s="77"/>
      <c r="QTR2572" s="77"/>
      <c r="QTS2572" s="77"/>
      <c r="QTT2572" s="77"/>
      <c r="QTU2572" s="77"/>
      <c r="QTV2572" s="77"/>
      <c r="QTW2572" s="77"/>
      <c r="QTX2572" s="77"/>
      <c r="QTY2572" s="77"/>
      <c r="QTZ2572" s="77"/>
      <c r="QUA2572" s="77"/>
      <c r="QUB2572" s="77"/>
      <c r="QUC2572" s="77"/>
      <c r="QUD2572" s="77"/>
      <c r="QUE2572" s="77"/>
      <c r="QUF2572" s="77"/>
      <c r="QUG2572" s="77"/>
      <c r="QUH2572" s="77"/>
      <c r="QUI2572" s="77"/>
      <c r="QUJ2572" s="77"/>
      <c r="QUK2572" s="77"/>
      <c r="QUL2572" s="77"/>
      <c r="QUM2572" s="77"/>
      <c r="QUN2572" s="77"/>
      <c r="QUO2572" s="77"/>
      <c r="QUP2572" s="77"/>
      <c r="QUQ2572" s="77"/>
      <c r="QUR2572" s="77"/>
      <c r="QUS2572" s="77"/>
      <c r="QUT2572" s="77"/>
      <c r="QUU2572" s="77"/>
      <c r="QUV2572" s="77"/>
      <c r="QUW2572" s="77"/>
      <c r="QUX2572" s="77"/>
      <c r="QUY2572" s="77"/>
      <c r="QUZ2572" s="77"/>
      <c r="QVA2572" s="77"/>
      <c r="QVB2572" s="77"/>
      <c r="QVC2572" s="77"/>
      <c r="QVD2572" s="77"/>
      <c r="QVE2572" s="77"/>
      <c r="QVF2572" s="77"/>
      <c r="QVG2572" s="77"/>
      <c r="QVH2572" s="77"/>
      <c r="QVI2572" s="77"/>
      <c r="QVJ2572" s="77"/>
      <c r="QVK2572" s="77"/>
      <c r="QVL2572" s="77"/>
      <c r="QVM2572" s="77"/>
      <c r="QVN2572" s="77"/>
      <c r="QVO2572" s="77"/>
      <c r="QVP2572" s="77"/>
      <c r="QVQ2572" s="77"/>
      <c r="QVR2572" s="77"/>
      <c r="QVS2572" s="77"/>
      <c r="QVT2572" s="77"/>
      <c r="QVU2572" s="77"/>
      <c r="QVV2572" s="77"/>
      <c r="QVW2572" s="77"/>
      <c r="QVX2572" s="77"/>
      <c r="QVY2572" s="77"/>
      <c r="QVZ2572" s="77"/>
      <c r="QWA2572" s="77"/>
      <c r="QWB2572" s="77"/>
      <c r="QWC2572" s="77"/>
      <c r="QWD2572" s="77"/>
      <c r="QWE2572" s="77"/>
      <c r="QWF2572" s="77"/>
      <c r="QWG2572" s="77"/>
      <c r="QWH2572" s="77"/>
      <c r="QWI2572" s="77"/>
      <c r="QWJ2572" s="77"/>
      <c r="QWK2572" s="77"/>
      <c r="QWL2572" s="77"/>
      <c r="QWM2572" s="77"/>
      <c r="QWN2572" s="77"/>
      <c r="QWO2572" s="77"/>
      <c r="QWP2572" s="77"/>
      <c r="QWQ2572" s="77"/>
      <c r="QWR2572" s="77"/>
      <c r="QWS2572" s="77"/>
      <c r="QWT2572" s="77"/>
      <c r="QWU2572" s="77"/>
      <c r="QWV2572" s="77"/>
      <c r="QWW2572" s="77"/>
      <c r="QWX2572" s="77"/>
      <c r="QWY2572" s="77"/>
      <c r="QWZ2572" s="77"/>
      <c r="QXA2572" s="77"/>
      <c r="QXB2572" s="77"/>
      <c r="QXC2572" s="77"/>
      <c r="QXD2572" s="77"/>
      <c r="QXE2572" s="77"/>
      <c r="QXF2572" s="77"/>
      <c r="QXG2572" s="77"/>
      <c r="QXH2572" s="77"/>
      <c r="QXI2572" s="77"/>
      <c r="QXJ2572" s="77"/>
      <c r="QXK2572" s="77"/>
      <c r="QXL2572" s="77"/>
      <c r="QXM2572" s="77"/>
      <c r="QXN2572" s="77"/>
      <c r="QXO2572" s="77"/>
      <c r="QXP2572" s="77"/>
      <c r="QXQ2572" s="77"/>
      <c r="QXR2572" s="77"/>
      <c r="QXS2572" s="77"/>
      <c r="QXT2572" s="77"/>
      <c r="QXU2572" s="77"/>
      <c r="QXV2572" s="77"/>
      <c r="QXW2572" s="77"/>
      <c r="QXX2572" s="77"/>
      <c r="QXY2572" s="77"/>
      <c r="QXZ2572" s="77"/>
      <c r="QYA2572" s="77"/>
      <c r="QYB2572" s="77"/>
      <c r="QYC2572" s="77"/>
      <c r="QYD2572" s="77"/>
      <c r="QYE2572" s="77"/>
      <c r="QYF2572" s="77"/>
      <c r="QYG2572" s="77"/>
      <c r="QYH2572" s="77"/>
      <c r="QYI2572" s="77"/>
      <c r="QYJ2572" s="77"/>
      <c r="QYK2572" s="77"/>
      <c r="QYL2572" s="77"/>
      <c r="QYM2572" s="77"/>
      <c r="QYN2572" s="77"/>
      <c r="QYO2572" s="77"/>
      <c r="QYP2572" s="77"/>
      <c r="QYQ2572" s="77"/>
      <c r="QYR2572" s="77"/>
      <c r="QYS2572" s="77"/>
      <c r="QYT2572" s="77"/>
      <c r="QYU2572" s="77"/>
      <c r="QYV2572" s="77"/>
      <c r="QYW2572" s="77"/>
      <c r="QYX2572" s="77"/>
      <c r="QYY2572" s="77"/>
      <c r="QYZ2572" s="77"/>
      <c r="QZA2572" s="77"/>
      <c r="QZB2572" s="77"/>
      <c r="QZC2572" s="77"/>
      <c r="QZD2572" s="77"/>
      <c r="QZE2572" s="77"/>
      <c r="QZF2572" s="77"/>
      <c r="QZG2572" s="77"/>
      <c r="QZH2572" s="77"/>
      <c r="QZI2572" s="77"/>
      <c r="QZJ2572" s="77"/>
      <c r="QZK2572" s="77"/>
      <c r="QZL2572" s="77"/>
      <c r="QZM2572" s="77"/>
      <c r="QZN2572" s="77"/>
      <c r="QZO2572" s="77"/>
      <c r="QZP2572" s="77"/>
      <c r="QZQ2572" s="77"/>
      <c r="QZR2572" s="77"/>
      <c r="QZS2572" s="77"/>
      <c r="QZT2572" s="77"/>
      <c r="QZU2572" s="77"/>
      <c r="QZV2572" s="77"/>
      <c r="QZW2572" s="77"/>
      <c r="QZX2572" s="77"/>
      <c r="QZY2572" s="77"/>
      <c r="QZZ2572" s="77"/>
      <c r="RAA2572" s="77"/>
      <c r="RAB2572" s="77"/>
      <c r="RAC2572" s="77"/>
      <c r="RAD2572" s="77"/>
      <c r="RAE2572" s="77"/>
      <c r="RAF2572" s="77"/>
      <c r="RAG2572" s="77"/>
      <c r="RAH2572" s="77"/>
      <c r="RAI2572" s="77"/>
      <c r="RAJ2572" s="77"/>
      <c r="RAK2572" s="77"/>
      <c r="RAL2572" s="77"/>
      <c r="RAM2572" s="77"/>
      <c r="RAN2572" s="77"/>
      <c r="RAO2572" s="77"/>
      <c r="RAP2572" s="77"/>
      <c r="RAQ2572" s="77"/>
      <c r="RAR2572" s="77"/>
      <c r="RAS2572" s="77"/>
      <c r="RAT2572" s="77"/>
      <c r="RAU2572" s="77"/>
      <c r="RAV2572" s="77"/>
      <c r="RAW2572" s="77"/>
      <c r="RAX2572" s="77"/>
      <c r="RAY2572" s="77"/>
      <c r="RAZ2572" s="77"/>
      <c r="RBA2572" s="77"/>
      <c r="RBB2572" s="77"/>
      <c r="RBC2572" s="77"/>
      <c r="RBD2572" s="77"/>
      <c r="RBE2572" s="77"/>
      <c r="RBF2572" s="77"/>
      <c r="RBG2572" s="77"/>
      <c r="RBH2572" s="77"/>
      <c r="RBI2572" s="77"/>
      <c r="RBJ2572" s="77"/>
      <c r="RBK2572" s="77"/>
      <c r="RBL2572" s="77"/>
      <c r="RBM2572" s="77"/>
      <c r="RBN2572" s="77"/>
      <c r="RBO2572" s="77"/>
      <c r="RBP2572" s="77"/>
      <c r="RBQ2572" s="77"/>
      <c r="RBR2572" s="77"/>
      <c r="RBS2572" s="77"/>
      <c r="RBT2572" s="77"/>
      <c r="RBU2572" s="77"/>
      <c r="RBV2572" s="77"/>
      <c r="RBW2572" s="77"/>
      <c r="RBX2572" s="77"/>
      <c r="RBY2572" s="77"/>
      <c r="RBZ2572" s="77"/>
      <c r="RCA2572" s="77"/>
      <c r="RCB2572" s="77"/>
      <c r="RCC2572" s="77"/>
      <c r="RCD2572" s="77"/>
      <c r="RCE2572" s="77"/>
      <c r="RCF2572" s="77"/>
      <c r="RCG2572" s="77"/>
      <c r="RCH2572" s="77"/>
      <c r="RCI2572" s="77"/>
      <c r="RCJ2572" s="77"/>
      <c r="RCK2572" s="77"/>
      <c r="RCL2572" s="77"/>
      <c r="RCM2572" s="77"/>
      <c r="RCN2572" s="77"/>
      <c r="RCO2572" s="77"/>
      <c r="RCP2572" s="77"/>
      <c r="RCQ2572" s="77"/>
      <c r="RCR2572" s="77"/>
      <c r="RCS2572" s="77"/>
      <c r="RCT2572" s="77"/>
      <c r="RCU2572" s="77"/>
      <c r="RCV2572" s="77"/>
      <c r="RCW2572" s="77"/>
      <c r="RCX2572" s="77"/>
      <c r="RCY2572" s="77"/>
      <c r="RCZ2572" s="77"/>
      <c r="RDA2572" s="77"/>
      <c r="RDB2572" s="77"/>
      <c r="RDC2572" s="77"/>
      <c r="RDD2572" s="77"/>
      <c r="RDE2572" s="77"/>
      <c r="RDF2572" s="77"/>
      <c r="RDG2572" s="77"/>
      <c r="RDH2572" s="77"/>
      <c r="RDI2572" s="77"/>
      <c r="RDJ2572" s="77"/>
      <c r="RDK2572" s="77"/>
      <c r="RDL2572" s="77"/>
      <c r="RDM2572" s="77"/>
      <c r="RDN2572" s="77"/>
      <c r="RDO2572" s="77"/>
      <c r="RDP2572" s="77"/>
      <c r="RDQ2572" s="77"/>
      <c r="RDR2572" s="77"/>
      <c r="RDS2572" s="77"/>
      <c r="RDT2572" s="77"/>
      <c r="RDU2572" s="77"/>
      <c r="RDV2572" s="77"/>
      <c r="RDW2572" s="77"/>
      <c r="RDX2572" s="77"/>
      <c r="RDY2572" s="77"/>
      <c r="RDZ2572" s="77"/>
      <c r="REA2572" s="77"/>
      <c r="REB2572" s="77"/>
      <c r="REC2572" s="77"/>
      <c r="RED2572" s="77"/>
      <c r="REE2572" s="77"/>
      <c r="REF2572" s="77"/>
      <c r="REG2572" s="77"/>
      <c r="REH2572" s="77"/>
      <c r="REI2572" s="77"/>
      <c r="REJ2572" s="77"/>
      <c r="REK2572" s="77"/>
      <c r="REL2572" s="77"/>
      <c r="REM2572" s="77"/>
      <c r="REN2572" s="77"/>
      <c r="REO2572" s="77"/>
      <c r="REP2572" s="77"/>
      <c r="REQ2572" s="77"/>
      <c r="RER2572" s="77"/>
      <c r="RES2572" s="77"/>
      <c r="RET2572" s="77"/>
      <c r="REU2572" s="77"/>
      <c r="REV2572" s="77"/>
      <c r="REW2572" s="77"/>
      <c r="REX2572" s="77"/>
      <c r="REY2572" s="77"/>
      <c r="REZ2572" s="77"/>
      <c r="RFA2572" s="77"/>
      <c r="RFB2572" s="77"/>
      <c r="RFC2572" s="77"/>
      <c r="RFD2572" s="77"/>
      <c r="RFE2572" s="77"/>
      <c r="RFF2572" s="77"/>
      <c r="RFG2572" s="77"/>
      <c r="RFH2572" s="77"/>
      <c r="RFI2572" s="77"/>
      <c r="RFJ2572" s="77"/>
      <c r="RFK2572" s="77"/>
      <c r="RFL2572" s="77"/>
      <c r="RFM2572" s="77"/>
      <c r="RFN2572" s="77"/>
      <c r="RFO2572" s="77"/>
      <c r="RFP2572" s="77"/>
      <c r="RFQ2572" s="77"/>
      <c r="RFR2572" s="77"/>
      <c r="RFS2572" s="77"/>
      <c r="RFT2572" s="77"/>
      <c r="RFU2572" s="77"/>
      <c r="RFV2572" s="77"/>
      <c r="RFW2572" s="77"/>
      <c r="RFX2572" s="77"/>
      <c r="RFY2572" s="77"/>
      <c r="RFZ2572" s="77"/>
      <c r="RGA2572" s="77"/>
      <c r="RGB2572" s="77"/>
      <c r="RGC2572" s="77"/>
      <c r="RGD2572" s="77"/>
      <c r="RGE2572" s="77"/>
      <c r="RGF2572" s="77"/>
      <c r="RGG2572" s="77"/>
      <c r="RGH2572" s="77"/>
      <c r="RGI2572" s="77"/>
      <c r="RGJ2572" s="77"/>
      <c r="RGK2572" s="77"/>
      <c r="RGL2572" s="77"/>
      <c r="RGM2572" s="77"/>
      <c r="RGN2572" s="77"/>
      <c r="RGO2572" s="77"/>
      <c r="RGP2572" s="77"/>
      <c r="RGQ2572" s="77"/>
      <c r="RGR2572" s="77"/>
      <c r="RGS2572" s="77"/>
      <c r="RGT2572" s="77"/>
      <c r="RGU2572" s="77"/>
      <c r="RGV2572" s="77"/>
      <c r="RGW2572" s="77"/>
      <c r="RGX2572" s="77"/>
      <c r="RGY2572" s="77"/>
      <c r="RGZ2572" s="77"/>
      <c r="RHA2572" s="77"/>
      <c r="RHB2572" s="77"/>
      <c r="RHC2572" s="77"/>
      <c r="RHD2572" s="77"/>
      <c r="RHE2572" s="77"/>
      <c r="RHF2572" s="77"/>
      <c r="RHG2572" s="77"/>
      <c r="RHH2572" s="77"/>
      <c r="RHI2572" s="77"/>
      <c r="RHJ2572" s="77"/>
      <c r="RHK2572" s="77"/>
      <c r="RHL2572" s="77"/>
      <c r="RHM2572" s="77"/>
      <c r="RHN2572" s="77"/>
      <c r="RHO2572" s="77"/>
      <c r="RHP2572" s="77"/>
      <c r="RHQ2572" s="77"/>
      <c r="RHR2572" s="77"/>
      <c r="RHS2572" s="77"/>
      <c r="RHT2572" s="77"/>
      <c r="RHU2572" s="77"/>
      <c r="RHV2572" s="77"/>
      <c r="RHW2572" s="77"/>
      <c r="RHX2572" s="77"/>
      <c r="RHY2572" s="77"/>
      <c r="RHZ2572" s="77"/>
      <c r="RIA2572" s="77"/>
      <c r="RIB2572" s="77"/>
      <c r="RIC2572" s="77"/>
      <c r="RID2572" s="77"/>
      <c r="RIE2572" s="77"/>
      <c r="RIF2572" s="77"/>
      <c r="RIG2572" s="77"/>
      <c r="RIH2572" s="77"/>
      <c r="RII2572" s="77"/>
      <c r="RIJ2572" s="77"/>
      <c r="RIK2572" s="77"/>
      <c r="RIL2572" s="77"/>
      <c r="RIM2572" s="77"/>
      <c r="RIN2572" s="77"/>
      <c r="RIO2572" s="77"/>
      <c r="RIP2572" s="77"/>
      <c r="RIQ2572" s="77"/>
      <c r="RIR2572" s="77"/>
      <c r="RIS2572" s="77"/>
      <c r="RIT2572" s="77"/>
      <c r="RIU2572" s="77"/>
      <c r="RIV2572" s="77"/>
      <c r="RIW2572" s="77"/>
      <c r="RIX2572" s="77"/>
      <c r="RIY2572" s="77"/>
      <c r="RIZ2572" s="77"/>
      <c r="RJA2572" s="77"/>
      <c r="RJB2572" s="77"/>
      <c r="RJC2572" s="77"/>
      <c r="RJD2572" s="77"/>
      <c r="RJE2572" s="77"/>
      <c r="RJF2572" s="77"/>
      <c r="RJG2572" s="77"/>
      <c r="RJH2572" s="77"/>
      <c r="RJI2572" s="77"/>
      <c r="RJJ2572" s="77"/>
      <c r="RJK2572" s="77"/>
      <c r="RJL2572" s="77"/>
      <c r="RJM2572" s="77"/>
      <c r="RJN2572" s="77"/>
      <c r="RJO2572" s="77"/>
      <c r="RJP2572" s="77"/>
      <c r="RJQ2572" s="77"/>
      <c r="RJR2572" s="77"/>
      <c r="RJS2572" s="77"/>
      <c r="RJT2572" s="77"/>
      <c r="RJU2572" s="77"/>
      <c r="RJV2572" s="77"/>
      <c r="RJW2572" s="77"/>
      <c r="RJX2572" s="77"/>
      <c r="RJY2572" s="77"/>
      <c r="RJZ2572" s="77"/>
      <c r="RKA2572" s="77"/>
      <c r="RKB2572" s="77"/>
      <c r="RKC2572" s="77"/>
      <c r="RKD2572" s="77"/>
      <c r="RKE2572" s="77"/>
      <c r="RKF2572" s="77"/>
      <c r="RKG2572" s="77"/>
      <c r="RKH2572" s="77"/>
      <c r="RKI2572" s="77"/>
      <c r="RKJ2572" s="77"/>
      <c r="RKK2572" s="77"/>
      <c r="RKL2572" s="77"/>
      <c r="RKM2572" s="77"/>
      <c r="RKN2572" s="77"/>
      <c r="RKO2572" s="77"/>
      <c r="RKP2572" s="77"/>
      <c r="RKQ2572" s="77"/>
      <c r="RKR2572" s="77"/>
      <c r="RKS2572" s="77"/>
      <c r="RKT2572" s="77"/>
      <c r="RKU2572" s="77"/>
      <c r="RKV2572" s="77"/>
      <c r="RKW2572" s="77"/>
      <c r="RKX2572" s="77"/>
      <c r="RKY2572" s="77"/>
      <c r="RKZ2572" s="77"/>
      <c r="RLA2572" s="77"/>
      <c r="RLB2572" s="77"/>
      <c r="RLC2572" s="77"/>
      <c r="RLD2572" s="77"/>
      <c r="RLE2572" s="77"/>
      <c r="RLF2572" s="77"/>
      <c r="RLG2572" s="77"/>
      <c r="RLH2572" s="77"/>
      <c r="RLI2572" s="77"/>
      <c r="RLJ2572" s="77"/>
      <c r="RLK2572" s="77"/>
      <c r="RLL2572" s="77"/>
      <c r="RLM2572" s="77"/>
      <c r="RLN2572" s="77"/>
      <c r="RLO2572" s="77"/>
      <c r="RLP2572" s="77"/>
      <c r="RLQ2572" s="77"/>
      <c r="RLR2572" s="77"/>
      <c r="RLS2572" s="77"/>
      <c r="RLT2572" s="77"/>
      <c r="RLU2572" s="77"/>
      <c r="RLV2572" s="77"/>
      <c r="RLW2572" s="77"/>
      <c r="RLX2572" s="77"/>
      <c r="RLY2572" s="77"/>
      <c r="RLZ2572" s="77"/>
      <c r="RMA2572" s="77"/>
      <c r="RMB2572" s="77"/>
      <c r="RMC2572" s="77"/>
      <c r="RMD2572" s="77"/>
      <c r="RME2572" s="77"/>
      <c r="RMF2572" s="77"/>
      <c r="RMG2572" s="77"/>
      <c r="RMH2572" s="77"/>
      <c r="RMI2572" s="77"/>
      <c r="RMJ2572" s="77"/>
      <c r="RMK2572" s="77"/>
      <c r="RML2572" s="77"/>
      <c r="RMM2572" s="77"/>
      <c r="RMN2572" s="77"/>
      <c r="RMO2572" s="77"/>
      <c r="RMP2572" s="77"/>
      <c r="RMQ2572" s="77"/>
      <c r="RMR2572" s="77"/>
      <c r="RMS2572" s="77"/>
      <c r="RMT2572" s="77"/>
      <c r="RMU2572" s="77"/>
      <c r="RMV2572" s="77"/>
      <c r="RMW2572" s="77"/>
      <c r="RMX2572" s="77"/>
      <c r="RMY2572" s="77"/>
      <c r="RMZ2572" s="77"/>
      <c r="RNA2572" s="77"/>
      <c r="RNB2572" s="77"/>
      <c r="RNC2572" s="77"/>
      <c r="RND2572" s="77"/>
      <c r="RNE2572" s="77"/>
      <c r="RNF2572" s="77"/>
      <c r="RNG2572" s="77"/>
      <c r="RNH2572" s="77"/>
      <c r="RNI2572" s="77"/>
      <c r="RNJ2572" s="77"/>
      <c r="RNK2572" s="77"/>
      <c r="RNL2572" s="77"/>
      <c r="RNM2572" s="77"/>
      <c r="RNN2572" s="77"/>
      <c r="RNO2572" s="77"/>
      <c r="RNP2572" s="77"/>
      <c r="RNQ2572" s="77"/>
      <c r="RNR2572" s="77"/>
      <c r="RNS2572" s="77"/>
      <c r="RNT2572" s="77"/>
      <c r="RNU2572" s="77"/>
      <c r="RNV2572" s="77"/>
      <c r="RNW2572" s="77"/>
      <c r="RNX2572" s="77"/>
      <c r="RNY2572" s="77"/>
      <c r="RNZ2572" s="77"/>
      <c r="ROA2572" s="77"/>
      <c r="ROB2572" s="77"/>
      <c r="ROC2572" s="77"/>
      <c r="ROD2572" s="77"/>
      <c r="ROE2572" s="77"/>
      <c r="ROF2572" s="77"/>
      <c r="ROG2572" s="77"/>
      <c r="ROH2572" s="77"/>
      <c r="ROI2572" s="77"/>
      <c r="ROJ2572" s="77"/>
      <c r="ROK2572" s="77"/>
      <c r="ROL2572" s="77"/>
      <c r="ROM2572" s="77"/>
      <c r="RON2572" s="77"/>
      <c r="ROO2572" s="77"/>
      <c r="ROP2572" s="77"/>
      <c r="ROQ2572" s="77"/>
      <c r="ROR2572" s="77"/>
      <c r="ROS2572" s="77"/>
      <c r="ROT2572" s="77"/>
      <c r="ROU2572" s="77"/>
      <c r="ROV2572" s="77"/>
      <c r="ROW2572" s="77"/>
      <c r="ROX2572" s="77"/>
      <c r="ROY2572" s="77"/>
      <c r="ROZ2572" s="77"/>
      <c r="RPA2572" s="77"/>
      <c r="RPB2572" s="77"/>
      <c r="RPC2572" s="77"/>
      <c r="RPD2572" s="77"/>
      <c r="RPE2572" s="77"/>
      <c r="RPF2572" s="77"/>
      <c r="RPG2572" s="77"/>
      <c r="RPH2572" s="77"/>
      <c r="RPI2572" s="77"/>
      <c r="RPJ2572" s="77"/>
      <c r="RPK2572" s="77"/>
      <c r="RPL2572" s="77"/>
      <c r="RPM2572" s="77"/>
      <c r="RPN2572" s="77"/>
      <c r="RPO2572" s="77"/>
      <c r="RPP2572" s="77"/>
      <c r="RPQ2572" s="77"/>
      <c r="RPR2572" s="77"/>
      <c r="RPS2572" s="77"/>
      <c r="RPT2572" s="77"/>
      <c r="RPU2572" s="77"/>
      <c r="RPV2572" s="77"/>
      <c r="RPW2572" s="77"/>
      <c r="RPX2572" s="77"/>
      <c r="RPY2572" s="77"/>
      <c r="RPZ2572" s="77"/>
      <c r="RQA2572" s="77"/>
      <c r="RQB2572" s="77"/>
      <c r="RQC2572" s="77"/>
      <c r="RQD2572" s="77"/>
      <c r="RQE2572" s="77"/>
      <c r="RQF2572" s="77"/>
      <c r="RQG2572" s="77"/>
      <c r="RQH2572" s="77"/>
      <c r="RQI2572" s="77"/>
      <c r="RQJ2572" s="77"/>
      <c r="RQK2572" s="77"/>
      <c r="RQL2572" s="77"/>
      <c r="RQM2572" s="77"/>
      <c r="RQN2572" s="77"/>
      <c r="RQO2572" s="77"/>
      <c r="RQP2572" s="77"/>
      <c r="RQQ2572" s="77"/>
      <c r="RQR2572" s="77"/>
      <c r="RQS2572" s="77"/>
      <c r="RQT2572" s="77"/>
      <c r="RQU2572" s="77"/>
      <c r="RQV2572" s="77"/>
      <c r="RQW2572" s="77"/>
      <c r="RQX2572" s="77"/>
      <c r="RQY2572" s="77"/>
      <c r="RQZ2572" s="77"/>
      <c r="RRA2572" s="77"/>
      <c r="RRB2572" s="77"/>
      <c r="RRC2572" s="77"/>
      <c r="RRD2572" s="77"/>
      <c r="RRE2572" s="77"/>
      <c r="RRF2572" s="77"/>
      <c r="RRG2572" s="77"/>
      <c r="RRH2572" s="77"/>
      <c r="RRI2572" s="77"/>
      <c r="RRJ2572" s="77"/>
      <c r="RRK2572" s="77"/>
      <c r="RRL2572" s="77"/>
      <c r="RRM2572" s="77"/>
      <c r="RRN2572" s="77"/>
      <c r="RRO2572" s="77"/>
      <c r="RRP2572" s="77"/>
      <c r="RRQ2572" s="77"/>
      <c r="RRR2572" s="77"/>
      <c r="RRS2572" s="77"/>
      <c r="RRT2572" s="77"/>
      <c r="RRU2572" s="77"/>
      <c r="RRV2572" s="77"/>
      <c r="RRW2572" s="77"/>
      <c r="RRX2572" s="77"/>
      <c r="RRY2572" s="77"/>
      <c r="RRZ2572" s="77"/>
      <c r="RSA2572" s="77"/>
      <c r="RSB2572" s="77"/>
      <c r="RSC2572" s="77"/>
      <c r="RSD2572" s="77"/>
      <c r="RSE2572" s="77"/>
      <c r="RSF2572" s="77"/>
      <c r="RSG2572" s="77"/>
      <c r="RSH2572" s="77"/>
      <c r="RSI2572" s="77"/>
      <c r="RSJ2572" s="77"/>
      <c r="RSK2572" s="77"/>
      <c r="RSL2572" s="77"/>
      <c r="RSM2572" s="77"/>
      <c r="RSN2572" s="77"/>
      <c r="RSO2572" s="77"/>
      <c r="RSP2572" s="77"/>
      <c r="RSQ2572" s="77"/>
      <c r="RSR2572" s="77"/>
      <c r="RSS2572" s="77"/>
      <c r="RST2572" s="77"/>
      <c r="RSU2572" s="77"/>
      <c r="RSV2572" s="77"/>
      <c r="RSW2572" s="77"/>
      <c r="RSX2572" s="77"/>
      <c r="RSY2572" s="77"/>
      <c r="RSZ2572" s="77"/>
      <c r="RTA2572" s="77"/>
      <c r="RTB2572" s="77"/>
      <c r="RTC2572" s="77"/>
      <c r="RTD2572" s="77"/>
      <c r="RTE2572" s="77"/>
      <c r="RTF2572" s="77"/>
      <c r="RTG2572" s="77"/>
      <c r="RTH2572" s="77"/>
      <c r="RTI2572" s="77"/>
      <c r="RTJ2572" s="77"/>
      <c r="RTK2572" s="77"/>
      <c r="RTL2572" s="77"/>
      <c r="RTM2572" s="77"/>
      <c r="RTN2572" s="77"/>
      <c r="RTO2572" s="77"/>
      <c r="RTP2572" s="77"/>
      <c r="RTQ2572" s="77"/>
      <c r="RTR2572" s="77"/>
      <c r="RTS2572" s="77"/>
      <c r="RTT2572" s="77"/>
      <c r="RTU2572" s="77"/>
      <c r="RTV2572" s="77"/>
      <c r="RTW2572" s="77"/>
      <c r="RTX2572" s="77"/>
      <c r="RTY2572" s="77"/>
      <c r="RTZ2572" s="77"/>
      <c r="RUA2572" s="77"/>
      <c r="RUB2572" s="77"/>
      <c r="RUC2572" s="77"/>
      <c r="RUD2572" s="77"/>
      <c r="RUE2572" s="77"/>
      <c r="RUF2572" s="77"/>
      <c r="RUG2572" s="77"/>
      <c r="RUH2572" s="77"/>
      <c r="RUI2572" s="77"/>
      <c r="RUJ2572" s="77"/>
      <c r="RUK2572" s="77"/>
      <c r="RUL2572" s="77"/>
      <c r="RUM2572" s="77"/>
      <c r="RUN2572" s="77"/>
      <c r="RUO2572" s="77"/>
      <c r="RUP2572" s="77"/>
      <c r="RUQ2572" s="77"/>
      <c r="RUR2572" s="77"/>
      <c r="RUS2572" s="77"/>
      <c r="RUT2572" s="77"/>
      <c r="RUU2572" s="77"/>
      <c r="RUV2572" s="77"/>
      <c r="RUW2572" s="77"/>
      <c r="RUX2572" s="77"/>
      <c r="RUY2572" s="77"/>
      <c r="RUZ2572" s="77"/>
      <c r="RVA2572" s="77"/>
      <c r="RVB2572" s="77"/>
      <c r="RVC2572" s="77"/>
      <c r="RVD2572" s="77"/>
      <c r="RVE2572" s="77"/>
      <c r="RVF2572" s="77"/>
      <c r="RVG2572" s="77"/>
      <c r="RVH2572" s="77"/>
      <c r="RVI2572" s="77"/>
      <c r="RVJ2572" s="77"/>
      <c r="RVK2572" s="77"/>
      <c r="RVL2572" s="77"/>
      <c r="RVM2572" s="77"/>
      <c r="RVN2572" s="77"/>
      <c r="RVO2572" s="77"/>
      <c r="RVP2572" s="77"/>
      <c r="RVQ2572" s="77"/>
      <c r="RVR2572" s="77"/>
      <c r="RVS2572" s="77"/>
      <c r="RVT2572" s="77"/>
      <c r="RVU2572" s="77"/>
      <c r="RVV2572" s="77"/>
      <c r="RVW2572" s="77"/>
      <c r="RVX2572" s="77"/>
      <c r="RVY2572" s="77"/>
      <c r="RVZ2572" s="77"/>
      <c r="RWA2572" s="77"/>
      <c r="RWB2572" s="77"/>
      <c r="RWC2572" s="77"/>
      <c r="RWD2572" s="77"/>
      <c r="RWE2572" s="77"/>
      <c r="RWF2572" s="77"/>
      <c r="RWG2572" s="77"/>
      <c r="RWH2572" s="77"/>
      <c r="RWI2572" s="77"/>
      <c r="RWJ2572" s="77"/>
      <c r="RWK2572" s="77"/>
      <c r="RWL2572" s="77"/>
      <c r="RWM2572" s="77"/>
      <c r="RWN2572" s="77"/>
      <c r="RWO2572" s="77"/>
      <c r="RWP2572" s="77"/>
      <c r="RWQ2572" s="77"/>
      <c r="RWR2572" s="77"/>
      <c r="RWS2572" s="77"/>
      <c r="RWT2572" s="77"/>
      <c r="RWU2572" s="77"/>
      <c r="RWV2572" s="77"/>
      <c r="RWW2572" s="77"/>
      <c r="RWX2572" s="77"/>
      <c r="RWY2572" s="77"/>
      <c r="RWZ2572" s="77"/>
      <c r="RXA2572" s="77"/>
      <c r="RXB2572" s="77"/>
      <c r="RXC2572" s="77"/>
      <c r="RXD2572" s="77"/>
      <c r="RXE2572" s="77"/>
      <c r="RXF2572" s="77"/>
      <c r="RXG2572" s="77"/>
      <c r="RXH2572" s="77"/>
      <c r="RXI2572" s="77"/>
      <c r="RXJ2572" s="77"/>
      <c r="RXK2572" s="77"/>
      <c r="RXL2572" s="77"/>
      <c r="RXM2572" s="77"/>
      <c r="RXN2572" s="77"/>
      <c r="RXO2572" s="77"/>
      <c r="RXP2572" s="77"/>
      <c r="RXQ2572" s="77"/>
      <c r="RXR2572" s="77"/>
      <c r="RXS2572" s="77"/>
      <c r="RXT2572" s="77"/>
      <c r="RXU2572" s="77"/>
      <c r="RXV2572" s="77"/>
      <c r="RXW2572" s="77"/>
      <c r="RXX2572" s="77"/>
      <c r="RXY2572" s="77"/>
      <c r="RXZ2572" s="77"/>
      <c r="RYA2572" s="77"/>
      <c r="RYB2572" s="77"/>
      <c r="RYC2572" s="77"/>
      <c r="RYD2572" s="77"/>
      <c r="RYE2572" s="77"/>
      <c r="RYF2572" s="77"/>
      <c r="RYG2572" s="77"/>
      <c r="RYH2572" s="77"/>
      <c r="RYI2572" s="77"/>
      <c r="RYJ2572" s="77"/>
      <c r="RYK2572" s="77"/>
      <c r="RYL2572" s="77"/>
      <c r="RYM2572" s="77"/>
      <c r="RYN2572" s="77"/>
      <c r="RYO2572" s="77"/>
      <c r="RYP2572" s="77"/>
      <c r="RYQ2572" s="77"/>
      <c r="RYR2572" s="77"/>
      <c r="RYS2572" s="77"/>
      <c r="RYT2572" s="77"/>
      <c r="RYU2572" s="77"/>
      <c r="RYV2572" s="77"/>
      <c r="RYW2572" s="77"/>
      <c r="RYX2572" s="77"/>
      <c r="RYY2572" s="77"/>
      <c r="RYZ2572" s="77"/>
      <c r="RZA2572" s="77"/>
      <c r="RZB2572" s="77"/>
      <c r="RZC2572" s="77"/>
      <c r="RZD2572" s="77"/>
      <c r="RZE2572" s="77"/>
      <c r="RZF2572" s="77"/>
      <c r="RZG2572" s="77"/>
      <c r="RZH2572" s="77"/>
      <c r="RZI2572" s="77"/>
      <c r="RZJ2572" s="77"/>
      <c r="RZK2572" s="77"/>
      <c r="RZL2572" s="77"/>
      <c r="RZM2572" s="77"/>
      <c r="RZN2572" s="77"/>
      <c r="RZO2572" s="77"/>
      <c r="RZP2572" s="77"/>
      <c r="RZQ2572" s="77"/>
      <c r="RZR2572" s="77"/>
      <c r="RZS2572" s="77"/>
      <c r="RZT2572" s="77"/>
      <c r="RZU2572" s="77"/>
      <c r="RZV2572" s="77"/>
      <c r="RZW2572" s="77"/>
      <c r="RZX2572" s="77"/>
      <c r="RZY2572" s="77"/>
      <c r="RZZ2572" s="77"/>
      <c r="SAA2572" s="77"/>
      <c r="SAB2572" s="77"/>
      <c r="SAC2572" s="77"/>
      <c r="SAD2572" s="77"/>
      <c r="SAE2572" s="77"/>
      <c r="SAF2572" s="77"/>
      <c r="SAG2572" s="77"/>
      <c r="SAH2572" s="77"/>
      <c r="SAI2572" s="77"/>
      <c r="SAJ2572" s="77"/>
      <c r="SAK2572" s="77"/>
      <c r="SAL2572" s="77"/>
      <c r="SAM2572" s="77"/>
      <c r="SAN2572" s="77"/>
      <c r="SAO2572" s="77"/>
      <c r="SAP2572" s="77"/>
      <c r="SAQ2572" s="77"/>
      <c r="SAR2572" s="77"/>
      <c r="SAS2572" s="77"/>
      <c r="SAT2572" s="77"/>
      <c r="SAU2572" s="77"/>
      <c r="SAV2572" s="77"/>
      <c r="SAW2572" s="77"/>
      <c r="SAX2572" s="77"/>
      <c r="SAY2572" s="77"/>
      <c r="SAZ2572" s="77"/>
      <c r="SBA2572" s="77"/>
      <c r="SBB2572" s="77"/>
      <c r="SBC2572" s="77"/>
      <c r="SBD2572" s="77"/>
      <c r="SBE2572" s="77"/>
      <c r="SBF2572" s="77"/>
      <c r="SBG2572" s="77"/>
      <c r="SBH2572" s="77"/>
      <c r="SBI2572" s="77"/>
      <c r="SBJ2572" s="77"/>
      <c r="SBK2572" s="77"/>
      <c r="SBL2572" s="77"/>
      <c r="SBM2572" s="77"/>
      <c r="SBN2572" s="77"/>
      <c r="SBO2572" s="77"/>
      <c r="SBP2572" s="77"/>
      <c r="SBQ2572" s="77"/>
      <c r="SBR2572" s="77"/>
      <c r="SBS2572" s="77"/>
      <c r="SBT2572" s="77"/>
      <c r="SBU2572" s="77"/>
      <c r="SBV2572" s="77"/>
      <c r="SBW2572" s="77"/>
      <c r="SBX2572" s="77"/>
      <c r="SBY2572" s="77"/>
      <c r="SBZ2572" s="77"/>
      <c r="SCA2572" s="77"/>
      <c r="SCB2572" s="77"/>
      <c r="SCC2572" s="77"/>
      <c r="SCD2572" s="77"/>
      <c r="SCE2572" s="77"/>
      <c r="SCF2572" s="77"/>
      <c r="SCG2572" s="77"/>
      <c r="SCH2572" s="77"/>
      <c r="SCI2572" s="77"/>
      <c r="SCJ2572" s="77"/>
      <c r="SCK2572" s="77"/>
      <c r="SCL2572" s="77"/>
      <c r="SCM2572" s="77"/>
      <c r="SCN2572" s="77"/>
      <c r="SCO2572" s="77"/>
      <c r="SCP2572" s="77"/>
      <c r="SCQ2572" s="77"/>
      <c r="SCR2572" s="77"/>
      <c r="SCS2572" s="77"/>
      <c r="SCT2572" s="77"/>
      <c r="SCU2572" s="77"/>
      <c r="SCV2572" s="77"/>
      <c r="SCW2572" s="77"/>
      <c r="SCX2572" s="77"/>
      <c r="SCY2572" s="77"/>
      <c r="SCZ2572" s="77"/>
      <c r="SDA2572" s="77"/>
      <c r="SDB2572" s="77"/>
      <c r="SDC2572" s="77"/>
      <c r="SDD2572" s="77"/>
      <c r="SDE2572" s="77"/>
      <c r="SDF2572" s="77"/>
      <c r="SDG2572" s="77"/>
      <c r="SDH2572" s="77"/>
      <c r="SDI2572" s="77"/>
      <c r="SDJ2572" s="77"/>
      <c r="SDK2572" s="77"/>
      <c r="SDL2572" s="77"/>
      <c r="SDM2572" s="77"/>
      <c r="SDN2572" s="77"/>
      <c r="SDO2572" s="77"/>
      <c r="SDP2572" s="77"/>
      <c r="SDQ2572" s="77"/>
      <c r="SDR2572" s="77"/>
      <c r="SDS2572" s="77"/>
      <c r="SDT2572" s="77"/>
      <c r="SDU2572" s="77"/>
      <c r="SDV2572" s="77"/>
      <c r="SDW2572" s="77"/>
      <c r="SDX2572" s="77"/>
      <c r="SDY2572" s="77"/>
      <c r="SDZ2572" s="77"/>
      <c r="SEA2572" s="77"/>
      <c r="SEB2572" s="77"/>
      <c r="SEC2572" s="77"/>
      <c r="SED2572" s="77"/>
      <c r="SEE2572" s="77"/>
      <c r="SEF2572" s="77"/>
      <c r="SEG2572" s="77"/>
      <c r="SEH2572" s="77"/>
      <c r="SEI2572" s="77"/>
      <c r="SEJ2572" s="77"/>
      <c r="SEK2572" s="77"/>
      <c r="SEL2572" s="77"/>
      <c r="SEM2572" s="77"/>
      <c r="SEN2572" s="77"/>
      <c r="SEO2572" s="77"/>
      <c r="SEP2572" s="77"/>
      <c r="SEQ2572" s="77"/>
      <c r="SER2572" s="77"/>
      <c r="SES2572" s="77"/>
      <c r="SET2572" s="77"/>
      <c r="SEU2572" s="77"/>
      <c r="SEV2572" s="77"/>
      <c r="SEW2572" s="77"/>
      <c r="SEX2572" s="77"/>
      <c r="SEY2572" s="77"/>
      <c r="SEZ2572" s="77"/>
      <c r="SFA2572" s="77"/>
      <c r="SFB2572" s="77"/>
      <c r="SFC2572" s="77"/>
      <c r="SFD2572" s="77"/>
      <c r="SFE2572" s="77"/>
      <c r="SFF2572" s="77"/>
      <c r="SFG2572" s="77"/>
      <c r="SFH2572" s="77"/>
      <c r="SFI2572" s="77"/>
      <c r="SFJ2572" s="77"/>
      <c r="SFK2572" s="77"/>
      <c r="SFL2572" s="77"/>
      <c r="SFM2572" s="77"/>
      <c r="SFN2572" s="77"/>
      <c r="SFO2572" s="77"/>
      <c r="SFP2572" s="77"/>
      <c r="SFQ2572" s="77"/>
      <c r="SFR2572" s="77"/>
      <c r="SFS2572" s="77"/>
      <c r="SFT2572" s="77"/>
      <c r="SFU2572" s="77"/>
      <c r="SFV2572" s="77"/>
      <c r="SFW2572" s="77"/>
      <c r="SFX2572" s="77"/>
      <c r="SFY2572" s="77"/>
      <c r="SFZ2572" s="77"/>
      <c r="SGA2572" s="77"/>
      <c r="SGB2572" s="77"/>
      <c r="SGC2572" s="77"/>
      <c r="SGD2572" s="77"/>
      <c r="SGE2572" s="77"/>
      <c r="SGF2572" s="77"/>
      <c r="SGG2572" s="77"/>
      <c r="SGH2572" s="77"/>
      <c r="SGI2572" s="77"/>
      <c r="SGJ2572" s="77"/>
      <c r="SGK2572" s="77"/>
      <c r="SGL2572" s="77"/>
      <c r="SGM2572" s="77"/>
      <c r="SGN2572" s="77"/>
      <c r="SGO2572" s="77"/>
      <c r="SGP2572" s="77"/>
      <c r="SGQ2572" s="77"/>
      <c r="SGR2572" s="77"/>
      <c r="SGS2572" s="77"/>
      <c r="SGT2572" s="77"/>
      <c r="SGU2572" s="77"/>
      <c r="SGV2572" s="77"/>
      <c r="SGW2572" s="77"/>
      <c r="SGX2572" s="77"/>
      <c r="SGY2572" s="77"/>
      <c r="SGZ2572" s="77"/>
      <c r="SHA2572" s="77"/>
      <c r="SHB2572" s="77"/>
      <c r="SHC2572" s="77"/>
      <c r="SHD2572" s="77"/>
      <c r="SHE2572" s="77"/>
      <c r="SHF2572" s="77"/>
      <c r="SHG2572" s="77"/>
      <c r="SHH2572" s="77"/>
      <c r="SHI2572" s="77"/>
      <c r="SHJ2572" s="77"/>
      <c r="SHK2572" s="77"/>
      <c r="SHL2572" s="77"/>
      <c r="SHM2572" s="77"/>
      <c r="SHN2572" s="77"/>
      <c r="SHO2572" s="77"/>
      <c r="SHP2572" s="77"/>
      <c r="SHQ2572" s="77"/>
      <c r="SHR2572" s="77"/>
      <c r="SHS2572" s="77"/>
      <c r="SHT2572" s="77"/>
      <c r="SHU2572" s="77"/>
      <c r="SHV2572" s="77"/>
      <c r="SHW2572" s="77"/>
      <c r="SHX2572" s="77"/>
      <c r="SHY2572" s="77"/>
      <c r="SHZ2572" s="77"/>
      <c r="SIA2572" s="77"/>
      <c r="SIB2572" s="77"/>
      <c r="SIC2572" s="77"/>
      <c r="SID2572" s="77"/>
      <c r="SIE2572" s="77"/>
      <c r="SIF2572" s="77"/>
      <c r="SIG2572" s="77"/>
      <c r="SIH2572" s="77"/>
      <c r="SII2572" s="77"/>
      <c r="SIJ2572" s="77"/>
      <c r="SIK2572" s="77"/>
      <c r="SIL2572" s="77"/>
      <c r="SIM2572" s="77"/>
      <c r="SIN2572" s="77"/>
      <c r="SIO2572" s="77"/>
      <c r="SIP2572" s="77"/>
      <c r="SIQ2572" s="77"/>
      <c r="SIR2572" s="77"/>
      <c r="SIS2572" s="77"/>
      <c r="SIT2572" s="77"/>
      <c r="SIU2572" s="77"/>
      <c r="SIV2572" s="77"/>
      <c r="SIW2572" s="77"/>
      <c r="SIX2572" s="77"/>
      <c r="SIY2572" s="77"/>
      <c r="SIZ2572" s="77"/>
      <c r="SJA2572" s="77"/>
      <c r="SJB2572" s="77"/>
      <c r="SJC2572" s="77"/>
      <c r="SJD2572" s="77"/>
      <c r="SJE2572" s="77"/>
      <c r="SJF2572" s="77"/>
      <c r="SJG2572" s="77"/>
      <c r="SJH2572" s="77"/>
      <c r="SJI2572" s="77"/>
      <c r="SJJ2572" s="77"/>
      <c r="SJK2572" s="77"/>
      <c r="SJL2572" s="77"/>
      <c r="SJM2572" s="77"/>
      <c r="SJN2572" s="77"/>
      <c r="SJO2572" s="77"/>
      <c r="SJP2572" s="77"/>
      <c r="SJQ2572" s="77"/>
      <c r="SJR2572" s="77"/>
      <c r="SJS2572" s="77"/>
      <c r="SJT2572" s="77"/>
      <c r="SJU2572" s="77"/>
      <c r="SJV2572" s="77"/>
      <c r="SJW2572" s="77"/>
      <c r="SJX2572" s="77"/>
      <c r="SJY2572" s="77"/>
      <c r="SJZ2572" s="77"/>
      <c r="SKA2572" s="77"/>
      <c r="SKB2572" s="77"/>
      <c r="SKC2572" s="77"/>
      <c r="SKD2572" s="77"/>
      <c r="SKE2572" s="77"/>
      <c r="SKF2572" s="77"/>
      <c r="SKG2572" s="77"/>
      <c r="SKH2572" s="77"/>
      <c r="SKI2572" s="77"/>
      <c r="SKJ2572" s="77"/>
      <c r="SKK2572" s="77"/>
      <c r="SKL2572" s="77"/>
      <c r="SKM2572" s="77"/>
      <c r="SKN2572" s="77"/>
      <c r="SKO2572" s="77"/>
      <c r="SKP2572" s="77"/>
      <c r="SKQ2572" s="77"/>
      <c r="SKR2572" s="77"/>
      <c r="SKS2572" s="77"/>
      <c r="SKT2572" s="77"/>
      <c r="SKU2572" s="77"/>
      <c r="SKV2572" s="77"/>
      <c r="SKW2572" s="77"/>
      <c r="SKX2572" s="77"/>
      <c r="SKY2572" s="77"/>
      <c r="SKZ2572" s="77"/>
      <c r="SLA2572" s="77"/>
      <c r="SLB2572" s="77"/>
      <c r="SLC2572" s="77"/>
      <c r="SLD2572" s="77"/>
      <c r="SLE2572" s="77"/>
      <c r="SLF2572" s="77"/>
      <c r="SLG2572" s="77"/>
      <c r="SLH2572" s="77"/>
      <c r="SLI2572" s="77"/>
      <c r="SLJ2572" s="77"/>
      <c r="SLK2572" s="77"/>
      <c r="SLL2572" s="77"/>
      <c r="SLM2572" s="77"/>
      <c r="SLN2572" s="77"/>
      <c r="SLO2572" s="77"/>
      <c r="SLP2572" s="77"/>
      <c r="SLQ2572" s="77"/>
      <c r="SLR2572" s="77"/>
      <c r="SLS2572" s="77"/>
      <c r="SLT2572" s="77"/>
      <c r="SLU2572" s="77"/>
      <c r="SLV2572" s="77"/>
      <c r="SLW2572" s="77"/>
      <c r="SLX2572" s="77"/>
      <c r="SLY2572" s="77"/>
      <c r="SLZ2572" s="77"/>
      <c r="SMA2572" s="77"/>
      <c r="SMB2572" s="77"/>
      <c r="SMC2572" s="77"/>
      <c r="SMD2572" s="77"/>
      <c r="SME2572" s="77"/>
      <c r="SMF2572" s="77"/>
      <c r="SMG2572" s="77"/>
      <c r="SMH2572" s="77"/>
      <c r="SMI2572" s="77"/>
      <c r="SMJ2572" s="77"/>
      <c r="SMK2572" s="77"/>
      <c r="SML2572" s="77"/>
      <c r="SMM2572" s="77"/>
      <c r="SMN2572" s="77"/>
      <c r="SMO2572" s="77"/>
      <c r="SMP2572" s="77"/>
      <c r="SMQ2572" s="77"/>
      <c r="SMR2572" s="77"/>
      <c r="SMS2572" s="77"/>
      <c r="SMT2572" s="77"/>
      <c r="SMU2572" s="77"/>
      <c r="SMV2572" s="77"/>
      <c r="SMW2572" s="77"/>
      <c r="SMX2572" s="77"/>
      <c r="SMY2572" s="77"/>
      <c r="SMZ2572" s="77"/>
      <c r="SNA2572" s="77"/>
      <c r="SNB2572" s="77"/>
      <c r="SNC2572" s="77"/>
      <c r="SND2572" s="77"/>
      <c r="SNE2572" s="77"/>
      <c r="SNF2572" s="77"/>
      <c r="SNG2572" s="77"/>
      <c r="SNH2572" s="77"/>
      <c r="SNI2572" s="77"/>
      <c r="SNJ2572" s="77"/>
      <c r="SNK2572" s="77"/>
      <c r="SNL2572" s="77"/>
      <c r="SNM2572" s="77"/>
      <c r="SNN2572" s="77"/>
      <c r="SNO2572" s="77"/>
      <c r="SNP2572" s="77"/>
      <c r="SNQ2572" s="77"/>
      <c r="SNR2572" s="77"/>
      <c r="SNS2572" s="77"/>
      <c r="SNT2572" s="77"/>
      <c r="SNU2572" s="77"/>
      <c r="SNV2572" s="77"/>
      <c r="SNW2572" s="77"/>
      <c r="SNX2572" s="77"/>
      <c r="SNY2572" s="77"/>
      <c r="SNZ2572" s="77"/>
      <c r="SOA2572" s="77"/>
      <c r="SOB2572" s="77"/>
      <c r="SOC2572" s="77"/>
      <c r="SOD2572" s="77"/>
      <c r="SOE2572" s="77"/>
      <c r="SOF2572" s="77"/>
      <c r="SOG2572" s="77"/>
      <c r="SOH2572" s="77"/>
      <c r="SOI2572" s="77"/>
      <c r="SOJ2572" s="77"/>
      <c r="SOK2572" s="77"/>
      <c r="SOL2572" s="77"/>
      <c r="SOM2572" s="77"/>
      <c r="SON2572" s="77"/>
      <c r="SOO2572" s="77"/>
      <c r="SOP2572" s="77"/>
      <c r="SOQ2572" s="77"/>
      <c r="SOR2572" s="77"/>
      <c r="SOS2572" s="77"/>
      <c r="SOT2572" s="77"/>
      <c r="SOU2572" s="77"/>
      <c r="SOV2572" s="77"/>
      <c r="SOW2572" s="77"/>
      <c r="SOX2572" s="77"/>
      <c r="SOY2572" s="77"/>
      <c r="SOZ2572" s="77"/>
      <c r="SPA2572" s="77"/>
      <c r="SPB2572" s="77"/>
      <c r="SPC2572" s="77"/>
      <c r="SPD2572" s="77"/>
      <c r="SPE2572" s="77"/>
      <c r="SPF2572" s="77"/>
      <c r="SPG2572" s="77"/>
      <c r="SPH2572" s="77"/>
      <c r="SPI2572" s="77"/>
      <c r="SPJ2572" s="77"/>
      <c r="SPK2572" s="77"/>
      <c r="SPL2572" s="77"/>
      <c r="SPM2572" s="77"/>
      <c r="SPN2572" s="77"/>
      <c r="SPO2572" s="77"/>
      <c r="SPP2572" s="77"/>
      <c r="SPQ2572" s="77"/>
      <c r="SPR2572" s="77"/>
      <c r="SPS2572" s="77"/>
      <c r="SPT2572" s="77"/>
      <c r="SPU2572" s="77"/>
      <c r="SPV2572" s="77"/>
      <c r="SPW2572" s="77"/>
      <c r="SPX2572" s="77"/>
      <c r="SPY2572" s="77"/>
      <c r="SPZ2572" s="77"/>
      <c r="SQA2572" s="77"/>
      <c r="SQB2572" s="77"/>
      <c r="SQC2572" s="77"/>
      <c r="SQD2572" s="77"/>
      <c r="SQE2572" s="77"/>
      <c r="SQF2572" s="77"/>
      <c r="SQG2572" s="77"/>
      <c r="SQH2572" s="77"/>
      <c r="SQI2572" s="77"/>
      <c r="SQJ2572" s="77"/>
      <c r="SQK2572" s="77"/>
      <c r="SQL2572" s="77"/>
      <c r="SQM2572" s="77"/>
      <c r="SQN2572" s="77"/>
      <c r="SQO2572" s="77"/>
      <c r="SQP2572" s="77"/>
      <c r="SQQ2572" s="77"/>
      <c r="SQR2572" s="77"/>
      <c r="SQS2572" s="77"/>
      <c r="SQT2572" s="77"/>
      <c r="SQU2572" s="77"/>
      <c r="SQV2572" s="77"/>
      <c r="SQW2572" s="77"/>
      <c r="SQX2572" s="77"/>
      <c r="SQY2572" s="77"/>
      <c r="SQZ2572" s="77"/>
      <c r="SRA2572" s="77"/>
      <c r="SRB2572" s="77"/>
      <c r="SRC2572" s="77"/>
      <c r="SRD2572" s="77"/>
      <c r="SRE2572" s="77"/>
      <c r="SRF2572" s="77"/>
      <c r="SRG2572" s="77"/>
      <c r="SRH2572" s="77"/>
      <c r="SRI2572" s="77"/>
      <c r="SRJ2572" s="77"/>
      <c r="SRK2572" s="77"/>
      <c r="SRL2572" s="77"/>
      <c r="SRM2572" s="77"/>
      <c r="SRN2572" s="77"/>
      <c r="SRO2572" s="77"/>
      <c r="SRP2572" s="77"/>
      <c r="SRQ2572" s="77"/>
      <c r="SRR2572" s="77"/>
      <c r="SRS2572" s="77"/>
      <c r="SRT2572" s="77"/>
      <c r="SRU2572" s="77"/>
      <c r="SRV2572" s="77"/>
      <c r="SRW2572" s="77"/>
      <c r="SRX2572" s="77"/>
      <c r="SRY2572" s="77"/>
      <c r="SRZ2572" s="77"/>
      <c r="SSA2572" s="77"/>
      <c r="SSB2572" s="77"/>
      <c r="SSC2572" s="77"/>
      <c r="SSD2572" s="77"/>
      <c r="SSE2572" s="77"/>
      <c r="SSF2572" s="77"/>
      <c r="SSG2572" s="77"/>
      <c r="SSH2572" s="77"/>
      <c r="SSI2572" s="77"/>
      <c r="SSJ2572" s="77"/>
      <c r="SSK2572" s="77"/>
      <c r="SSL2572" s="77"/>
      <c r="SSM2572" s="77"/>
      <c r="SSN2572" s="77"/>
      <c r="SSO2572" s="77"/>
      <c r="SSP2572" s="77"/>
      <c r="SSQ2572" s="77"/>
      <c r="SSR2572" s="77"/>
      <c r="SSS2572" s="77"/>
      <c r="SST2572" s="77"/>
      <c r="SSU2572" s="77"/>
      <c r="SSV2572" s="77"/>
      <c r="SSW2572" s="77"/>
      <c r="SSX2572" s="77"/>
      <c r="SSY2572" s="77"/>
      <c r="SSZ2572" s="77"/>
      <c r="STA2572" s="77"/>
      <c r="STB2572" s="77"/>
      <c r="STC2572" s="77"/>
      <c r="STD2572" s="77"/>
      <c r="STE2572" s="77"/>
      <c r="STF2572" s="77"/>
      <c r="STG2572" s="77"/>
      <c r="STH2572" s="77"/>
      <c r="STI2572" s="77"/>
      <c r="STJ2572" s="77"/>
      <c r="STK2572" s="77"/>
      <c r="STL2572" s="77"/>
      <c r="STM2572" s="77"/>
      <c r="STN2572" s="77"/>
      <c r="STO2572" s="77"/>
      <c r="STP2572" s="77"/>
      <c r="STQ2572" s="77"/>
      <c r="STR2572" s="77"/>
      <c r="STS2572" s="77"/>
      <c r="STT2572" s="77"/>
      <c r="STU2572" s="77"/>
      <c r="STV2572" s="77"/>
      <c r="STW2572" s="77"/>
      <c r="STX2572" s="77"/>
      <c r="STY2572" s="77"/>
      <c r="STZ2572" s="77"/>
      <c r="SUA2572" s="77"/>
      <c r="SUB2572" s="77"/>
      <c r="SUC2572" s="77"/>
      <c r="SUD2572" s="77"/>
      <c r="SUE2572" s="77"/>
      <c r="SUF2572" s="77"/>
      <c r="SUG2572" s="77"/>
      <c r="SUH2572" s="77"/>
      <c r="SUI2572" s="77"/>
      <c r="SUJ2572" s="77"/>
      <c r="SUK2572" s="77"/>
      <c r="SUL2572" s="77"/>
      <c r="SUM2572" s="77"/>
      <c r="SUN2572" s="77"/>
      <c r="SUO2572" s="77"/>
      <c r="SUP2572" s="77"/>
      <c r="SUQ2572" s="77"/>
      <c r="SUR2572" s="77"/>
      <c r="SUS2572" s="77"/>
      <c r="SUT2572" s="77"/>
      <c r="SUU2572" s="77"/>
      <c r="SUV2572" s="77"/>
      <c r="SUW2572" s="77"/>
      <c r="SUX2572" s="77"/>
      <c r="SUY2572" s="77"/>
      <c r="SUZ2572" s="77"/>
      <c r="SVA2572" s="77"/>
      <c r="SVB2572" s="77"/>
      <c r="SVC2572" s="77"/>
      <c r="SVD2572" s="77"/>
      <c r="SVE2572" s="77"/>
      <c r="SVF2572" s="77"/>
      <c r="SVG2572" s="77"/>
      <c r="SVH2572" s="77"/>
      <c r="SVI2572" s="77"/>
      <c r="SVJ2572" s="77"/>
      <c r="SVK2572" s="77"/>
      <c r="SVL2572" s="77"/>
      <c r="SVM2572" s="77"/>
      <c r="SVN2572" s="77"/>
      <c r="SVO2572" s="77"/>
      <c r="SVP2572" s="77"/>
      <c r="SVQ2572" s="77"/>
      <c r="SVR2572" s="77"/>
      <c r="SVS2572" s="77"/>
      <c r="SVT2572" s="77"/>
      <c r="SVU2572" s="77"/>
      <c r="SVV2572" s="77"/>
      <c r="SVW2572" s="77"/>
      <c r="SVX2572" s="77"/>
      <c r="SVY2572" s="77"/>
      <c r="SVZ2572" s="77"/>
      <c r="SWA2572" s="77"/>
      <c r="SWB2572" s="77"/>
      <c r="SWC2572" s="77"/>
      <c r="SWD2572" s="77"/>
      <c r="SWE2572" s="77"/>
      <c r="SWF2572" s="77"/>
      <c r="SWG2572" s="77"/>
      <c r="SWH2572" s="77"/>
      <c r="SWI2572" s="77"/>
      <c r="SWJ2572" s="77"/>
      <c r="SWK2572" s="77"/>
      <c r="SWL2572" s="77"/>
      <c r="SWM2572" s="77"/>
      <c r="SWN2572" s="77"/>
      <c r="SWO2572" s="77"/>
      <c r="SWP2572" s="77"/>
      <c r="SWQ2572" s="77"/>
      <c r="SWR2572" s="77"/>
      <c r="SWS2572" s="77"/>
      <c r="SWT2572" s="77"/>
      <c r="SWU2572" s="77"/>
      <c r="SWV2572" s="77"/>
      <c r="SWW2572" s="77"/>
      <c r="SWX2572" s="77"/>
      <c r="SWY2572" s="77"/>
      <c r="SWZ2572" s="77"/>
      <c r="SXA2572" s="77"/>
      <c r="SXB2572" s="77"/>
      <c r="SXC2572" s="77"/>
      <c r="SXD2572" s="77"/>
      <c r="SXE2572" s="77"/>
      <c r="SXF2572" s="77"/>
      <c r="SXG2572" s="77"/>
      <c r="SXH2572" s="77"/>
      <c r="SXI2572" s="77"/>
      <c r="SXJ2572" s="77"/>
      <c r="SXK2572" s="77"/>
      <c r="SXL2572" s="77"/>
      <c r="SXM2572" s="77"/>
      <c r="SXN2572" s="77"/>
      <c r="SXO2572" s="77"/>
      <c r="SXP2572" s="77"/>
      <c r="SXQ2572" s="77"/>
      <c r="SXR2572" s="77"/>
      <c r="SXS2572" s="77"/>
      <c r="SXT2572" s="77"/>
      <c r="SXU2572" s="77"/>
      <c r="SXV2572" s="77"/>
      <c r="SXW2572" s="77"/>
      <c r="SXX2572" s="77"/>
      <c r="SXY2572" s="77"/>
      <c r="SXZ2572" s="77"/>
      <c r="SYA2572" s="77"/>
      <c r="SYB2572" s="77"/>
      <c r="SYC2572" s="77"/>
      <c r="SYD2572" s="77"/>
      <c r="SYE2572" s="77"/>
      <c r="SYF2572" s="77"/>
      <c r="SYG2572" s="77"/>
      <c r="SYH2572" s="77"/>
      <c r="SYI2572" s="77"/>
      <c r="SYJ2572" s="77"/>
      <c r="SYK2572" s="77"/>
      <c r="SYL2572" s="77"/>
      <c r="SYM2572" s="77"/>
      <c r="SYN2572" s="77"/>
      <c r="SYO2572" s="77"/>
      <c r="SYP2572" s="77"/>
      <c r="SYQ2572" s="77"/>
      <c r="SYR2572" s="77"/>
      <c r="SYS2572" s="77"/>
      <c r="SYT2572" s="77"/>
      <c r="SYU2572" s="77"/>
      <c r="SYV2572" s="77"/>
      <c r="SYW2572" s="77"/>
      <c r="SYX2572" s="77"/>
      <c r="SYY2572" s="77"/>
      <c r="SYZ2572" s="77"/>
      <c r="SZA2572" s="77"/>
      <c r="SZB2572" s="77"/>
      <c r="SZC2572" s="77"/>
      <c r="SZD2572" s="77"/>
      <c r="SZE2572" s="77"/>
      <c r="SZF2572" s="77"/>
      <c r="SZG2572" s="77"/>
      <c r="SZH2572" s="77"/>
      <c r="SZI2572" s="77"/>
      <c r="SZJ2572" s="77"/>
      <c r="SZK2572" s="77"/>
      <c r="SZL2572" s="77"/>
      <c r="SZM2572" s="77"/>
      <c r="SZN2572" s="77"/>
      <c r="SZO2572" s="77"/>
      <c r="SZP2572" s="77"/>
      <c r="SZQ2572" s="77"/>
      <c r="SZR2572" s="77"/>
      <c r="SZS2572" s="77"/>
      <c r="SZT2572" s="77"/>
      <c r="SZU2572" s="77"/>
      <c r="SZV2572" s="77"/>
      <c r="SZW2572" s="77"/>
      <c r="SZX2572" s="77"/>
      <c r="SZY2572" s="77"/>
      <c r="SZZ2572" s="77"/>
      <c r="TAA2572" s="77"/>
      <c r="TAB2572" s="77"/>
      <c r="TAC2572" s="77"/>
      <c r="TAD2572" s="77"/>
      <c r="TAE2572" s="77"/>
      <c r="TAF2572" s="77"/>
      <c r="TAG2572" s="77"/>
      <c r="TAH2572" s="77"/>
      <c r="TAI2572" s="77"/>
      <c r="TAJ2572" s="77"/>
      <c r="TAK2572" s="77"/>
      <c r="TAL2572" s="77"/>
      <c r="TAM2572" s="77"/>
      <c r="TAN2572" s="77"/>
      <c r="TAO2572" s="77"/>
      <c r="TAP2572" s="77"/>
      <c r="TAQ2572" s="77"/>
      <c r="TAR2572" s="77"/>
      <c r="TAS2572" s="77"/>
      <c r="TAT2572" s="77"/>
      <c r="TAU2572" s="77"/>
      <c r="TAV2572" s="77"/>
      <c r="TAW2572" s="77"/>
      <c r="TAX2572" s="77"/>
      <c r="TAY2572" s="77"/>
      <c r="TAZ2572" s="77"/>
      <c r="TBA2572" s="77"/>
      <c r="TBB2572" s="77"/>
      <c r="TBC2572" s="77"/>
      <c r="TBD2572" s="77"/>
      <c r="TBE2572" s="77"/>
      <c r="TBF2572" s="77"/>
      <c r="TBG2572" s="77"/>
      <c r="TBH2572" s="77"/>
      <c r="TBI2572" s="77"/>
      <c r="TBJ2572" s="77"/>
      <c r="TBK2572" s="77"/>
      <c r="TBL2572" s="77"/>
      <c r="TBM2572" s="77"/>
      <c r="TBN2572" s="77"/>
      <c r="TBO2572" s="77"/>
      <c r="TBP2572" s="77"/>
      <c r="TBQ2572" s="77"/>
      <c r="TBR2572" s="77"/>
      <c r="TBS2572" s="77"/>
      <c r="TBT2572" s="77"/>
      <c r="TBU2572" s="77"/>
      <c r="TBV2572" s="77"/>
      <c r="TBW2572" s="77"/>
      <c r="TBX2572" s="77"/>
      <c r="TBY2572" s="77"/>
      <c r="TBZ2572" s="77"/>
      <c r="TCA2572" s="77"/>
      <c r="TCB2572" s="77"/>
      <c r="TCC2572" s="77"/>
      <c r="TCD2572" s="77"/>
      <c r="TCE2572" s="77"/>
      <c r="TCF2572" s="77"/>
      <c r="TCG2572" s="77"/>
      <c r="TCH2572" s="77"/>
      <c r="TCI2572" s="77"/>
      <c r="TCJ2572" s="77"/>
      <c r="TCK2572" s="77"/>
      <c r="TCL2572" s="77"/>
      <c r="TCM2572" s="77"/>
      <c r="TCN2572" s="77"/>
      <c r="TCO2572" s="77"/>
      <c r="TCP2572" s="77"/>
      <c r="TCQ2572" s="77"/>
      <c r="TCR2572" s="77"/>
      <c r="TCS2572" s="77"/>
      <c r="TCT2572" s="77"/>
      <c r="TCU2572" s="77"/>
      <c r="TCV2572" s="77"/>
      <c r="TCW2572" s="77"/>
      <c r="TCX2572" s="77"/>
      <c r="TCY2572" s="77"/>
      <c r="TCZ2572" s="77"/>
      <c r="TDA2572" s="77"/>
      <c r="TDB2572" s="77"/>
      <c r="TDC2572" s="77"/>
      <c r="TDD2572" s="77"/>
      <c r="TDE2572" s="77"/>
      <c r="TDF2572" s="77"/>
      <c r="TDG2572" s="77"/>
      <c r="TDH2572" s="77"/>
      <c r="TDI2572" s="77"/>
      <c r="TDJ2572" s="77"/>
      <c r="TDK2572" s="77"/>
      <c r="TDL2572" s="77"/>
      <c r="TDM2572" s="77"/>
      <c r="TDN2572" s="77"/>
      <c r="TDO2572" s="77"/>
      <c r="TDP2572" s="77"/>
      <c r="TDQ2572" s="77"/>
      <c r="TDR2572" s="77"/>
      <c r="TDS2572" s="77"/>
      <c r="TDT2572" s="77"/>
      <c r="TDU2572" s="77"/>
      <c r="TDV2572" s="77"/>
      <c r="TDW2572" s="77"/>
      <c r="TDX2572" s="77"/>
      <c r="TDY2572" s="77"/>
      <c r="TDZ2572" s="77"/>
      <c r="TEA2572" s="77"/>
      <c r="TEB2572" s="77"/>
      <c r="TEC2572" s="77"/>
      <c r="TED2572" s="77"/>
      <c r="TEE2572" s="77"/>
      <c r="TEF2572" s="77"/>
      <c r="TEG2572" s="77"/>
      <c r="TEH2572" s="77"/>
      <c r="TEI2572" s="77"/>
      <c r="TEJ2572" s="77"/>
      <c r="TEK2572" s="77"/>
      <c r="TEL2572" s="77"/>
      <c r="TEM2572" s="77"/>
      <c r="TEN2572" s="77"/>
      <c r="TEO2572" s="77"/>
      <c r="TEP2572" s="77"/>
      <c r="TEQ2572" s="77"/>
      <c r="TER2572" s="77"/>
      <c r="TES2572" s="77"/>
      <c r="TET2572" s="77"/>
      <c r="TEU2572" s="77"/>
      <c r="TEV2572" s="77"/>
      <c r="TEW2572" s="77"/>
      <c r="TEX2572" s="77"/>
      <c r="TEY2572" s="77"/>
      <c r="TEZ2572" s="77"/>
      <c r="TFA2572" s="77"/>
      <c r="TFB2572" s="77"/>
      <c r="TFC2572" s="77"/>
      <c r="TFD2572" s="77"/>
      <c r="TFE2572" s="77"/>
      <c r="TFF2572" s="77"/>
      <c r="TFG2572" s="77"/>
      <c r="TFH2572" s="77"/>
      <c r="TFI2572" s="77"/>
      <c r="TFJ2572" s="77"/>
      <c r="TFK2572" s="77"/>
      <c r="TFL2572" s="77"/>
      <c r="TFM2572" s="77"/>
      <c r="TFN2572" s="77"/>
      <c r="TFO2572" s="77"/>
      <c r="TFP2572" s="77"/>
      <c r="TFQ2572" s="77"/>
      <c r="TFR2572" s="77"/>
      <c r="TFS2572" s="77"/>
      <c r="TFT2572" s="77"/>
      <c r="TFU2572" s="77"/>
      <c r="TFV2572" s="77"/>
      <c r="TFW2572" s="77"/>
      <c r="TFX2572" s="77"/>
      <c r="TFY2572" s="77"/>
      <c r="TFZ2572" s="77"/>
      <c r="TGA2572" s="77"/>
      <c r="TGB2572" s="77"/>
      <c r="TGC2572" s="77"/>
      <c r="TGD2572" s="77"/>
      <c r="TGE2572" s="77"/>
      <c r="TGF2572" s="77"/>
      <c r="TGG2572" s="77"/>
      <c r="TGH2572" s="77"/>
      <c r="TGI2572" s="77"/>
      <c r="TGJ2572" s="77"/>
      <c r="TGK2572" s="77"/>
      <c r="TGL2572" s="77"/>
      <c r="TGM2572" s="77"/>
      <c r="TGN2572" s="77"/>
      <c r="TGO2572" s="77"/>
      <c r="TGP2572" s="77"/>
      <c r="TGQ2572" s="77"/>
      <c r="TGR2572" s="77"/>
      <c r="TGS2572" s="77"/>
      <c r="TGT2572" s="77"/>
      <c r="TGU2572" s="77"/>
      <c r="TGV2572" s="77"/>
      <c r="TGW2572" s="77"/>
      <c r="TGX2572" s="77"/>
      <c r="TGY2572" s="77"/>
      <c r="TGZ2572" s="77"/>
      <c r="THA2572" s="77"/>
      <c r="THB2572" s="77"/>
      <c r="THC2572" s="77"/>
      <c r="THD2572" s="77"/>
      <c r="THE2572" s="77"/>
      <c r="THF2572" s="77"/>
      <c r="THG2572" s="77"/>
      <c r="THH2572" s="77"/>
      <c r="THI2572" s="77"/>
      <c r="THJ2572" s="77"/>
      <c r="THK2572" s="77"/>
      <c r="THL2572" s="77"/>
      <c r="THM2572" s="77"/>
      <c r="THN2572" s="77"/>
      <c r="THO2572" s="77"/>
      <c r="THP2572" s="77"/>
      <c r="THQ2572" s="77"/>
      <c r="THR2572" s="77"/>
      <c r="THS2572" s="77"/>
      <c r="THT2572" s="77"/>
      <c r="THU2572" s="77"/>
      <c r="THV2572" s="77"/>
      <c r="THW2572" s="77"/>
      <c r="THX2572" s="77"/>
      <c r="THY2572" s="77"/>
      <c r="THZ2572" s="77"/>
      <c r="TIA2572" s="77"/>
      <c r="TIB2572" s="77"/>
      <c r="TIC2572" s="77"/>
      <c r="TID2572" s="77"/>
      <c r="TIE2572" s="77"/>
      <c r="TIF2572" s="77"/>
      <c r="TIG2572" s="77"/>
      <c r="TIH2572" s="77"/>
      <c r="TII2572" s="77"/>
      <c r="TIJ2572" s="77"/>
      <c r="TIK2572" s="77"/>
      <c r="TIL2572" s="77"/>
      <c r="TIM2572" s="77"/>
      <c r="TIN2572" s="77"/>
      <c r="TIO2572" s="77"/>
      <c r="TIP2572" s="77"/>
      <c r="TIQ2572" s="77"/>
      <c r="TIR2572" s="77"/>
      <c r="TIS2572" s="77"/>
      <c r="TIT2572" s="77"/>
      <c r="TIU2572" s="77"/>
      <c r="TIV2572" s="77"/>
      <c r="TIW2572" s="77"/>
      <c r="TIX2572" s="77"/>
      <c r="TIY2572" s="77"/>
      <c r="TIZ2572" s="77"/>
      <c r="TJA2572" s="77"/>
      <c r="TJB2572" s="77"/>
      <c r="TJC2572" s="77"/>
      <c r="TJD2572" s="77"/>
      <c r="TJE2572" s="77"/>
      <c r="TJF2572" s="77"/>
      <c r="TJG2572" s="77"/>
      <c r="TJH2572" s="77"/>
      <c r="TJI2572" s="77"/>
      <c r="TJJ2572" s="77"/>
      <c r="TJK2572" s="77"/>
      <c r="TJL2572" s="77"/>
      <c r="TJM2572" s="77"/>
      <c r="TJN2572" s="77"/>
      <c r="TJO2572" s="77"/>
      <c r="TJP2572" s="77"/>
      <c r="TJQ2572" s="77"/>
      <c r="TJR2572" s="77"/>
      <c r="TJS2572" s="77"/>
      <c r="TJT2572" s="77"/>
      <c r="TJU2572" s="77"/>
      <c r="TJV2572" s="77"/>
      <c r="TJW2572" s="77"/>
      <c r="TJX2572" s="77"/>
      <c r="TJY2572" s="77"/>
      <c r="TJZ2572" s="77"/>
      <c r="TKA2572" s="77"/>
      <c r="TKB2572" s="77"/>
      <c r="TKC2572" s="77"/>
      <c r="TKD2572" s="77"/>
      <c r="TKE2572" s="77"/>
      <c r="TKF2572" s="77"/>
      <c r="TKG2572" s="77"/>
      <c r="TKH2572" s="77"/>
      <c r="TKI2572" s="77"/>
      <c r="TKJ2572" s="77"/>
      <c r="TKK2572" s="77"/>
      <c r="TKL2572" s="77"/>
      <c r="TKM2572" s="77"/>
      <c r="TKN2572" s="77"/>
      <c r="TKO2572" s="77"/>
      <c r="TKP2572" s="77"/>
      <c r="TKQ2572" s="77"/>
      <c r="TKR2572" s="77"/>
      <c r="TKS2572" s="77"/>
      <c r="TKT2572" s="77"/>
      <c r="TKU2572" s="77"/>
      <c r="TKV2572" s="77"/>
      <c r="TKW2572" s="77"/>
      <c r="TKX2572" s="77"/>
      <c r="TKY2572" s="77"/>
      <c r="TKZ2572" s="77"/>
      <c r="TLA2572" s="77"/>
      <c r="TLB2572" s="77"/>
      <c r="TLC2572" s="77"/>
      <c r="TLD2572" s="77"/>
      <c r="TLE2572" s="77"/>
      <c r="TLF2572" s="77"/>
      <c r="TLG2572" s="77"/>
      <c r="TLH2572" s="77"/>
      <c r="TLI2572" s="77"/>
      <c r="TLJ2572" s="77"/>
      <c r="TLK2572" s="77"/>
      <c r="TLL2572" s="77"/>
      <c r="TLM2572" s="77"/>
      <c r="TLN2572" s="77"/>
      <c r="TLO2572" s="77"/>
      <c r="TLP2572" s="77"/>
      <c r="TLQ2572" s="77"/>
      <c r="TLR2572" s="77"/>
      <c r="TLS2572" s="77"/>
      <c r="TLT2572" s="77"/>
      <c r="TLU2572" s="77"/>
      <c r="TLV2572" s="77"/>
      <c r="TLW2572" s="77"/>
      <c r="TLX2572" s="77"/>
      <c r="TLY2572" s="77"/>
      <c r="TLZ2572" s="77"/>
      <c r="TMA2572" s="77"/>
      <c r="TMB2572" s="77"/>
      <c r="TMC2572" s="77"/>
      <c r="TMD2572" s="77"/>
      <c r="TME2572" s="77"/>
      <c r="TMF2572" s="77"/>
      <c r="TMG2572" s="77"/>
      <c r="TMH2572" s="77"/>
      <c r="TMI2572" s="77"/>
      <c r="TMJ2572" s="77"/>
      <c r="TMK2572" s="77"/>
      <c r="TML2572" s="77"/>
      <c r="TMM2572" s="77"/>
      <c r="TMN2572" s="77"/>
      <c r="TMO2572" s="77"/>
      <c r="TMP2572" s="77"/>
      <c r="TMQ2572" s="77"/>
      <c r="TMR2572" s="77"/>
      <c r="TMS2572" s="77"/>
      <c r="TMT2572" s="77"/>
      <c r="TMU2572" s="77"/>
      <c r="TMV2572" s="77"/>
      <c r="TMW2572" s="77"/>
      <c r="TMX2572" s="77"/>
      <c r="TMY2572" s="77"/>
      <c r="TMZ2572" s="77"/>
      <c r="TNA2572" s="77"/>
      <c r="TNB2572" s="77"/>
      <c r="TNC2572" s="77"/>
      <c r="TND2572" s="77"/>
      <c r="TNE2572" s="77"/>
      <c r="TNF2572" s="77"/>
      <c r="TNG2572" s="77"/>
      <c r="TNH2572" s="77"/>
      <c r="TNI2572" s="77"/>
      <c r="TNJ2572" s="77"/>
      <c r="TNK2572" s="77"/>
      <c r="TNL2572" s="77"/>
      <c r="TNM2572" s="77"/>
      <c r="TNN2572" s="77"/>
      <c r="TNO2572" s="77"/>
      <c r="TNP2572" s="77"/>
      <c r="TNQ2572" s="77"/>
      <c r="TNR2572" s="77"/>
      <c r="TNS2572" s="77"/>
      <c r="TNT2572" s="77"/>
      <c r="TNU2572" s="77"/>
      <c r="TNV2572" s="77"/>
      <c r="TNW2572" s="77"/>
      <c r="TNX2572" s="77"/>
      <c r="TNY2572" s="77"/>
      <c r="TNZ2572" s="77"/>
      <c r="TOA2572" s="77"/>
      <c r="TOB2572" s="77"/>
      <c r="TOC2572" s="77"/>
      <c r="TOD2572" s="77"/>
      <c r="TOE2572" s="77"/>
      <c r="TOF2572" s="77"/>
      <c r="TOG2572" s="77"/>
      <c r="TOH2572" s="77"/>
      <c r="TOI2572" s="77"/>
      <c r="TOJ2572" s="77"/>
      <c r="TOK2572" s="77"/>
      <c r="TOL2572" s="77"/>
      <c r="TOM2572" s="77"/>
      <c r="TON2572" s="77"/>
      <c r="TOO2572" s="77"/>
      <c r="TOP2572" s="77"/>
      <c r="TOQ2572" s="77"/>
      <c r="TOR2572" s="77"/>
      <c r="TOS2572" s="77"/>
      <c r="TOT2572" s="77"/>
      <c r="TOU2572" s="77"/>
      <c r="TOV2572" s="77"/>
      <c r="TOW2572" s="77"/>
      <c r="TOX2572" s="77"/>
      <c r="TOY2572" s="77"/>
      <c r="TOZ2572" s="77"/>
      <c r="TPA2572" s="77"/>
      <c r="TPB2572" s="77"/>
      <c r="TPC2572" s="77"/>
      <c r="TPD2572" s="77"/>
      <c r="TPE2572" s="77"/>
      <c r="TPF2572" s="77"/>
      <c r="TPG2572" s="77"/>
      <c r="TPH2572" s="77"/>
      <c r="TPI2572" s="77"/>
      <c r="TPJ2572" s="77"/>
      <c r="TPK2572" s="77"/>
      <c r="TPL2572" s="77"/>
      <c r="TPM2572" s="77"/>
      <c r="TPN2572" s="77"/>
      <c r="TPO2572" s="77"/>
      <c r="TPP2572" s="77"/>
      <c r="TPQ2572" s="77"/>
      <c r="TPR2572" s="77"/>
      <c r="TPS2572" s="77"/>
      <c r="TPT2572" s="77"/>
      <c r="TPU2572" s="77"/>
      <c r="TPV2572" s="77"/>
      <c r="TPW2572" s="77"/>
      <c r="TPX2572" s="77"/>
      <c r="TPY2572" s="77"/>
      <c r="TPZ2572" s="77"/>
      <c r="TQA2572" s="77"/>
      <c r="TQB2572" s="77"/>
      <c r="TQC2572" s="77"/>
      <c r="TQD2572" s="77"/>
      <c r="TQE2572" s="77"/>
      <c r="TQF2572" s="77"/>
      <c r="TQG2572" s="77"/>
      <c r="TQH2572" s="77"/>
      <c r="TQI2572" s="77"/>
      <c r="TQJ2572" s="77"/>
      <c r="TQK2572" s="77"/>
      <c r="TQL2572" s="77"/>
      <c r="TQM2572" s="77"/>
      <c r="TQN2572" s="77"/>
      <c r="TQO2572" s="77"/>
      <c r="TQP2572" s="77"/>
      <c r="TQQ2572" s="77"/>
      <c r="TQR2572" s="77"/>
      <c r="TQS2572" s="77"/>
      <c r="TQT2572" s="77"/>
      <c r="TQU2572" s="77"/>
      <c r="TQV2572" s="77"/>
      <c r="TQW2572" s="77"/>
      <c r="TQX2572" s="77"/>
      <c r="TQY2572" s="77"/>
      <c r="TQZ2572" s="77"/>
      <c r="TRA2572" s="77"/>
      <c r="TRB2572" s="77"/>
      <c r="TRC2572" s="77"/>
      <c r="TRD2572" s="77"/>
      <c r="TRE2572" s="77"/>
      <c r="TRF2572" s="77"/>
      <c r="TRG2572" s="77"/>
      <c r="TRH2572" s="77"/>
      <c r="TRI2572" s="77"/>
      <c r="TRJ2572" s="77"/>
      <c r="TRK2572" s="77"/>
      <c r="TRL2572" s="77"/>
      <c r="TRM2572" s="77"/>
      <c r="TRN2572" s="77"/>
      <c r="TRO2572" s="77"/>
      <c r="TRP2572" s="77"/>
      <c r="TRQ2572" s="77"/>
      <c r="TRR2572" s="77"/>
      <c r="TRS2572" s="77"/>
      <c r="TRT2572" s="77"/>
      <c r="TRU2572" s="77"/>
      <c r="TRV2572" s="77"/>
      <c r="TRW2572" s="77"/>
      <c r="TRX2572" s="77"/>
      <c r="TRY2572" s="77"/>
      <c r="TRZ2572" s="77"/>
      <c r="TSA2572" s="77"/>
      <c r="TSB2572" s="77"/>
      <c r="TSC2572" s="77"/>
      <c r="TSD2572" s="77"/>
      <c r="TSE2572" s="77"/>
      <c r="TSF2572" s="77"/>
      <c r="TSG2572" s="77"/>
      <c r="TSH2572" s="77"/>
      <c r="TSI2572" s="77"/>
      <c r="TSJ2572" s="77"/>
      <c r="TSK2572" s="77"/>
      <c r="TSL2572" s="77"/>
      <c r="TSM2572" s="77"/>
      <c r="TSN2572" s="77"/>
      <c r="TSO2572" s="77"/>
      <c r="TSP2572" s="77"/>
      <c r="TSQ2572" s="77"/>
      <c r="TSR2572" s="77"/>
      <c r="TSS2572" s="77"/>
      <c r="TST2572" s="77"/>
      <c r="TSU2572" s="77"/>
      <c r="TSV2572" s="77"/>
      <c r="TSW2572" s="77"/>
      <c r="TSX2572" s="77"/>
      <c r="TSY2572" s="77"/>
      <c r="TSZ2572" s="77"/>
      <c r="TTA2572" s="77"/>
      <c r="TTB2572" s="77"/>
      <c r="TTC2572" s="77"/>
      <c r="TTD2572" s="77"/>
      <c r="TTE2572" s="77"/>
      <c r="TTF2572" s="77"/>
      <c r="TTG2572" s="77"/>
      <c r="TTH2572" s="77"/>
      <c r="TTI2572" s="77"/>
      <c r="TTJ2572" s="77"/>
      <c r="TTK2572" s="77"/>
      <c r="TTL2572" s="77"/>
      <c r="TTM2572" s="77"/>
      <c r="TTN2572" s="77"/>
      <c r="TTO2572" s="77"/>
      <c r="TTP2572" s="77"/>
      <c r="TTQ2572" s="77"/>
      <c r="TTR2572" s="77"/>
      <c r="TTS2572" s="77"/>
      <c r="TTT2572" s="77"/>
      <c r="TTU2572" s="77"/>
      <c r="TTV2572" s="77"/>
      <c r="TTW2572" s="77"/>
      <c r="TTX2572" s="77"/>
      <c r="TTY2572" s="77"/>
      <c r="TTZ2572" s="77"/>
      <c r="TUA2572" s="77"/>
      <c r="TUB2572" s="77"/>
      <c r="TUC2572" s="77"/>
      <c r="TUD2572" s="77"/>
      <c r="TUE2572" s="77"/>
      <c r="TUF2572" s="77"/>
      <c r="TUG2572" s="77"/>
      <c r="TUH2572" s="77"/>
      <c r="TUI2572" s="77"/>
      <c r="TUJ2572" s="77"/>
      <c r="TUK2572" s="77"/>
      <c r="TUL2572" s="77"/>
      <c r="TUM2572" s="77"/>
      <c r="TUN2572" s="77"/>
      <c r="TUO2572" s="77"/>
      <c r="TUP2572" s="77"/>
      <c r="TUQ2572" s="77"/>
      <c r="TUR2572" s="77"/>
      <c r="TUS2572" s="77"/>
      <c r="TUT2572" s="77"/>
      <c r="TUU2572" s="77"/>
      <c r="TUV2572" s="77"/>
      <c r="TUW2572" s="77"/>
      <c r="TUX2572" s="77"/>
      <c r="TUY2572" s="77"/>
      <c r="TUZ2572" s="77"/>
      <c r="TVA2572" s="77"/>
      <c r="TVB2572" s="77"/>
      <c r="TVC2572" s="77"/>
      <c r="TVD2572" s="77"/>
      <c r="TVE2572" s="77"/>
      <c r="TVF2572" s="77"/>
      <c r="TVG2572" s="77"/>
      <c r="TVH2572" s="77"/>
      <c r="TVI2572" s="77"/>
      <c r="TVJ2572" s="77"/>
      <c r="TVK2572" s="77"/>
      <c r="TVL2572" s="77"/>
      <c r="TVM2572" s="77"/>
      <c r="TVN2572" s="77"/>
      <c r="TVO2572" s="77"/>
      <c r="TVP2572" s="77"/>
      <c r="TVQ2572" s="77"/>
      <c r="TVR2572" s="77"/>
      <c r="TVS2572" s="77"/>
      <c r="TVT2572" s="77"/>
      <c r="TVU2572" s="77"/>
      <c r="TVV2572" s="77"/>
      <c r="TVW2572" s="77"/>
      <c r="TVX2572" s="77"/>
      <c r="TVY2572" s="77"/>
      <c r="TVZ2572" s="77"/>
      <c r="TWA2572" s="77"/>
      <c r="TWB2572" s="77"/>
      <c r="TWC2572" s="77"/>
      <c r="TWD2572" s="77"/>
      <c r="TWE2572" s="77"/>
      <c r="TWF2572" s="77"/>
      <c r="TWG2572" s="77"/>
      <c r="TWH2572" s="77"/>
      <c r="TWI2572" s="77"/>
      <c r="TWJ2572" s="77"/>
      <c r="TWK2572" s="77"/>
      <c r="TWL2572" s="77"/>
      <c r="TWM2572" s="77"/>
      <c r="TWN2572" s="77"/>
      <c r="TWO2572" s="77"/>
      <c r="TWP2572" s="77"/>
      <c r="TWQ2572" s="77"/>
      <c r="TWR2572" s="77"/>
      <c r="TWS2572" s="77"/>
      <c r="TWT2572" s="77"/>
      <c r="TWU2572" s="77"/>
      <c r="TWV2572" s="77"/>
      <c r="TWW2572" s="77"/>
      <c r="TWX2572" s="77"/>
      <c r="TWY2572" s="77"/>
      <c r="TWZ2572" s="77"/>
      <c r="TXA2572" s="77"/>
      <c r="TXB2572" s="77"/>
      <c r="TXC2572" s="77"/>
      <c r="TXD2572" s="77"/>
      <c r="TXE2572" s="77"/>
      <c r="TXF2572" s="77"/>
      <c r="TXG2572" s="77"/>
      <c r="TXH2572" s="77"/>
      <c r="TXI2572" s="77"/>
      <c r="TXJ2572" s="77"/>
      <c r="TXK2572" s="77"/>
      <c r="TXL2572" s="77"/>
      <c r="TXM2572" s="77"/>
      <c r="TXN2572" s="77"/>
      <c r="TXO2572" s="77"/>
      <c r="TXP2572" s="77"/>
      <c r="TXQ2572" s="77"/>
      <c r="TXR2572" s="77"/>
      <c r="TXS2572" s="77"/>
      <c r="TXT2572" s="77"/>
      <c r="TXU2572" s="77"/>
      <c r="TXV2572" s="77"/>
      <c r="TXW2572" s="77"/>
      <c r="TXX2572" s="77"/>
      <c r="TXY2572" s="77"/>
      <c r="TXZ2572" s="77"/>
      <c r="TYA2572" s="77"/>
      <c r="TYB2572" s="77"/>
      <c r="TYC2572" s="77"/>
      <c r="TYD2572" s="77"/>
      <c r="TYE2572" s="77"/>
      <c r="TYF2572" s="77"/>
      <c r="TYG2572" s="77"/>
      <c r="TYH2572" s="77"/>
      <c r="TYI2572" s="77"/>
      <c r="TYJ2572" s="77"/>
      <c r="TYK2572" s="77"/>
      <c r="TYL2572" s="77"/>
      <c r="TYM2572" s="77"/>
      <c r="TYN2572" s="77"/>
      <c r="TYO2572" s="77"/>
      <c r="TYP2572" s="77"/>
      <c r="TYQ2572" s="77"/>
      <c r="TYR2572" s="77"/>
      <c r="TYS2572" s="77"/>
      <c r="TYT2572" s="77"/>
      <c r="TYU2572" s="77"/>
      <c r="TYV2572" s="77"/>
      <c r="TYW2572" s="77"/>
      <c r="TYX2572" s="77"/>
      <c r="TYY2572" s="77"/>
      <c r="TYZ2572" s="77"/>
      <c r="TZA2572" s="77"/>
      <c r="TZB2572" s="77"/>
      <c r="TZC2572" s="77"/>
      <c r="TZD2572" s="77"/>
      <c r="TZE2572" s="77"/>
      <c r="TZF2572" s="77"/>
      <c r="TZG2572" s="77"/>
      <c r="TZH2572" s="77"/>
      <c r="TZI2572" s="77"/>
      <c r="TZJ2572" s="77"/>
      <c r="TZK2572" s="77"/>
      <c r="TZL2572" s="77"/>
      <c r="TZM2572" s="77"/>
      <c r="TZN2572" s="77"/>
      <c r="TZO2572" s="77"/>
      <c r="TZP2572" s="77"/>
      <c r="TZQ2572" s="77"/>
      <c r="TZR2572" s="77"/>
      <c r="TZS2572" s="77"/>
      <c r="TZT2572" s="77"/>
      <c r="TZU2572" s="77"/>
      <c r="TZV2572" s="77"/>
      <c r="TZW2572" s="77"/>
      <c r="TZX2572" s="77"/>
      <c r="TZY2572" s="77"/>
      <c r="TZZ2572" s="77"/>
      <c r="UAA2572" s="77"/>
      <c r="UAB2572" s="77"/>
      <c r="UAC2572" s="77"/>
      <c r="UAD2572" s="77"/>
      <c r="UAE2572" s="77"/>
      <c r="UAF2572" s="77"/>
      <c r="UAG2572" s="77"/>
      <c r="UAH2572" s="77"/>
      <c r="UAI2572" s="77"/>
      <c r="UAJ2572" s="77"/>
      <c r="UAK2572" s="77"/>
      <c r="UAL2572" s="77"/>
      <c r="UAM2572" s="77"/>
      <c r="UAN2572" s="77"/>
      <c r="UAO2572" s="77"/>
      <c r="UAP2572" s="77"/>
      <c r="UAQ2572" s="77"/>
      <c r="UAR2572" s="77"/>
      <c r="UAS2572" s="77"/>
      <c r="UAT2572" s="77"/>
      <c r="UAU2572" s="77"/>
      <c r="UAV2572" s="77"/>
      <c r="UAW2572" s="77"/>
      <c r="UAX2572" s="77"/>
      <c r="UAY2572" s="77"/>
      <c r="UAZ2572" s="77"/>
      <c r="UBA2572" s="77"/>
      <c r="UBB2572" s="77"/>
      <c r="UBC2572" s="77"/>
      <c r="UBD2572" s="77"/>
      <c r="UBE2572" s="77"/>
      <c r="UBF2572" s="77"/>
      <c r="UBG2572" s="77"/>
      <c r="UBH2572" s="77"/>
      <c r="UBI2572" s="77"/>
      <c r="UBJ2572" s="77"/>
      <c r="UBK2572" s="77"/>
      <c r="UBL2572" s="77"/>
      <c r="UBM2572" s="77"/>
      <c r="UBN2572" s="77"/>
      <c r="UBO2572" s="77"/>
      <c r="UBP2572" s="77"/>
      <c r="UBQ2572" s="77"/>
      <c r="UBR2572" s="77"/>
      <c r="UBS2572" s="77"/>
      <c r="UBT2572" s="77"/>
      <c r="UBU2572" s="77"/>
      <c r="UBV2572" s="77"/>
      <c r="UBW2572" s="77"/>
      <c r="UBX2572" s="77"/>
      <c r="UBY2572" s="77"/>
      <c r="UBZ2572" s="77"/>
      <c r="UCA2572" s="77"/>
      <c r="UCB2572" s="77"/>
      <c r="UCC2572" s="77"/>
      <c r="UCD2572" s="77"/>
      <c r="UCE2572" s="77"/>
      <c r="UCF2572" s="77"/>
      <c r="UCG2572" s="77"/>
      <c r="UCH2572" s="77"/>
      <c r="UCI2572" s="77"/>
      <c r="UCJ2572" s="77"/>
      <c r="UCK2572" s="77"/>
      <c r="UCL2572" s="77"/>
      <c r="UCM2572" s="77"/>
      <c r="UCN2572" s="77"/>
      <c r="UCO2572" s="77"/>
      <c r="UCP2572" s="77"/>
      <c r="UCQ2572" s="77"/>
      <c r="UCR2572" s="77"/>
      <c r="UCS2572" s="77"/>
      <c r="UCT2572" s="77"/>
      <c r="UCU2572" s="77"/>
      <c r="UCV2572" s="77"/>
      <c r="UCW2572" s="77"/>
      <c r="UCX2572" s="77"/>
      <c r="UCY2572" s="77"/>
      <c r="UCZ2572" s="77"/>
      <c r="UDA2572" s="77"/>
      <c r="UDB2572" s="77"/>
      <c r="UDC2572" s="77"/>
      <c r="UDD2572" s="77"/>
      <c r="UDE2572" s="77"/>
      <c r="UDF2572" s="77"/>
      <c r="UDG2572" s="77"/>
      <c r="UDH2572" s="77"/>
      <c r="UDI2572" s="77"/>
      <c r="UDJ2572" s="77"/>
      <c r="UDK2572" s="77"/>
      <c r="UDL2572" s="77"/>
      <c r="UDM2572" s="77"/>
      <c r="UDN2572" s="77"/>
      <c r="UDO2572" s="77"/>
      <c r="UDP2572" s="77"/>
      <c r="UDQ2572" s="77"/>
      <c r="UDR2572" s="77"/>
      <c r="UDS2572" s="77"/>
      <c r="UDT2572" s="77"/>
      <c r="UDU2572" s="77"/>
      <c r="UDV2572" s="77"/>
      <c r="UDW2572" s="77"/>
      <c r="UDX2572" s="77"/>
      <c r="UDY2572" s="77"/>
      <c r="UDZ2572" s="77"/>
      <c r="UEA2572" s="77"/>
      <c r="UEB2572" s="77"/>
      <c r="UEC2572" s="77"/>
      <c r="UED2572" s="77"/>
      <c r="UEE2572" s="77"/>
      <c r="UEF2572" s="77"/>
      <c r="UEG2572" s="77"/>
      <c r="UEH2572" s="77"/>
      <c r="UEI2572" s="77"/>
      <c r="UEJ2572" s="77"/>
      <c r="UEK2572" s="77"/>
      <c r="UEL2572" s="77"/>
      <c r="UEM2572" s="77"/>
      <c r="UEN2572" s="77"/>
      <c r="UEO2572" s="77"/>
      <c r="UEP2572" s="77"/>
      <c r="UEQ2572" s="77"/>
      <c r="UER2572" s="77"/>
      <c r="UES2572" s="77"/>
      <c r="UET2572" s="77"/>
      <c r="UEU2572" s="77"/>
      <c r="UEV2572" s="77"/>
      <c r="UEW2572" s="77"/>
      <c r="UEX2572" s="77"/>
      <c r="UEY2572" s="77"/>
      <c r="UEZ2572" s="77"/>
      <c r="UFA2572" s="77"/>
      <c r="UFB2572" s="77"/>
      <c r="UFC2572" s="77"/>
      <c r="UFD2572" s="77"/>
      <c r="UFE2572" s="77"/>
      <c r="UFF2572" s="77"/>
      <c r="UFG2572" s="77"/>
      <c r="UFH2572" s="77"/>
      <c r="UFI2572" s="77"/>
      <c r="UFJ2572" s="77"/>
      <c r="UFK2572" s="77"/>
      <c r="UFL2572" s="77"/>
      <c r="UFM2572" s="77"/>
      <c r="UFN2572" s="77"/>
      <c r="UFO2572" s="77"/>
      <c r="UFP2572" s="77"/>
      <c r="UFQ2572" s="77"/>
      <c r="UFR2572" s="77"/>
      <c r="UFS2572" s="77"/>
      <c r="UFT2572" s="77"/>
      <c r="UFU2572" s="77"/>
      <c r="UFV2572" s="77"/>
      <c r="UFW2572" s="77"/>
      <c r="UFX2572" s="77"/>
      <c r="UFY2572" s="77"/>
      <c r="UFZ2572" s="77"/>
      <c r="UGA2572" s="77"/>
      <c r="UGB2572" s="77"/>
      <c r="UGC2572" s="77"/>
      <c r="UGD2572" s="77"/>
      <c r="UGE2572" s="77"/>
      <c r="UGF2572" s="77"/>
      <c r="UGG2572" s="77"/>
      <c r="UGH2572" s="77"/>
      <c r="UGI2572" s="77"/>
      <c r="UGJ2572" s="77"/>
      <c r="UGK2572" s="77"/>
      <c r="UGL2572" s="77"/>
      <c r="UGM2572" s="77"/>
      <c r="UGN2572" s="77"/>
      <c r="UGO2572" s="77"/>
      <c r="UGP2572" s="77"/>
      <c r="UGQ2572" s="77"/>
      <c r="UGR2572" s="77"/>
      <c r="UGS2572" s="77"/>
      <c r="UGT2572" s="77"/>
      <c r="UGU2572" s="77"/>
      <c r="UGV2572" s="77"/>
      <c r="UGW2572" s="77"/>
      <c r="UGX2572" s="77"/>
      <c r="UGY2572" s="77"/>
      <c r="UGZ2572" s="77"/>
      <c r="UHA2572" s="77"/>
      <c r="UHB2572" s="77"/>
      <c r="UHC2572" s="77"/>
      <c r="UHD2572" s="77"/>
      <c r="UHE2572" s="77"/>
      <c r="UHF2572" s="77"/>
      <c r="UHG2572" s="77"/>
      <c r="UHH2572" s="77"/>
      <c r="UHI2572" s="77"/>
      <c r="UHJ2572" s="77"/>
      <c r="UHK2572" s="77"/>
      <c r="UHL2572" s="77"/>
      <c r="UHM2572" s="77"/>
      <c r="UHN2572" s="77"/>
      <c r="UHO2572" s="77"/>
      <c r="UHP2572" s="77"/>
      <c r="UHQ2572" s="77"/>
      <c r="UHR2572" s="77"/>
      <c r="UHS2572" s="77"/>
      <c r="UHT2572" s="77"/>
      <c r="UHU2572" s="77"/>
      <c r="UHV2572" s="77"/>
      <c r="UHW2572" s="77"/>
      <c r="UHX2572" s="77"/>
      <c r="UHY2572" s="77"/>
      <c r="UHZ2572" s="77"/>
      <c r="UIA2572" s="77"/>
      <c r="UIB2572" s="77"/>
      <c r="UIC2572" s="77"/>
      <c r="UID2572" s="77"/>
      <c r="UIE2572" s="77"/>
      <c r="UIF2572" s="77"/>
      <c r="UIG2572" s="77"/>
      <c r="UIH2572" s="77"/>
      <c r="UII2572" s="77"/>
      <c r="UIJ2572" s="77"/>
      <c r="UIK2572" s="77"/>
      <c r="UIL2572" s="77"/>
      <c r="UIM2572" s="77"/>
      <c r="UIN2572" s="77"/>
      <c r="UIO2572" s="77"/>
      <c r="UIP2572" s="77"/>
      <c r="UIQ2572" s="77"/>
      <c r="UIR2572" s="77"/>
      <c r="UIS2572" s="77"/>
      <c r="UIT2572" s="77"/>
      <c r="UIU2572" s="77"/>
      <c r="UIV2572" s="77"/>
      <c r="UIW2572" s="77"/>
      <c r="UIX2572" s="77"/>
      <c r="UIY2572" s="77"/>
      <c r="UIZ2572" s="77"/>
      <c r="UJA2572" s="77"/>
      <c r="UJB2572" s="77"/>
      <c r="UJC2572" s="77"/>
      <c r="UJD2572" s="77"/>
      <c r="UJE2572" s="77"/>
      <c r="UJF2572" s="77"/>
      <c r="UJG2572" s="77"/>
      <c r="UJH2572" s="77"/>
      <c r="UJI2572" s="77"/>
      <c r="UJJ2572" s="77"/>
      <c r="UJK2572" s="77"/>
      <c r="UJL2572" s="77"/>
      <c r="UJM2572" s="77"/>
      <c r="UJN2572" s="77"/>
      <c r="UJO2572" s="77"/>
      <c r="UJP2572" s="77"/>
      <c r="UJQ2572" s="77"/>
      <c r="UJR2572" s="77"/>
      <c r="UJS2572" s="77"/>
      <c r="UJT2572" s="77"/>
      <c r="UJU2572" s="77"/>
      <c r="UJV2572" s="77"/>
      <c r="UJW2572" s="77"/>
      <c r="UJX2572" s="77"/>
      <c r="UJY2572" s="77"/>
      <c r="UJZ2572" s="77"/>
      <c r="UKA2572" s="77"/>
      <c r="UKB2572" s="77"/>
      <c r="UKC2572" s="77"/>
      <c r="UKD2572" s="77"/>
      <c r="UKE2572" s="77"/>
      <c r="UKF2572" s="77"/>
      <c r="UKG2572" s="77"/>
      <c r="UKH2572" s="77"/>
      <c r="UKI2572" s="77"/>
      <c r="UKJ2572" s="77"/>
      <c r="UKK2572" s="77"/>
      <c r="UKL2572" s="77"/>
      <c r="UKM2572" s="77"/>
      <c r="UKN2572" s="77"/>
      <c r="UKO2572" s="77"/>
      <c r="UKP2572" s="77"/>
      <c r="UKQ2572" s="77"/>
      <c r="UKR2572" s="77"/>
      <c r="UKS2572" s="77"/>
      <c r="UKT2572" s="77"/>
      <c r="UKU2572" s="77"/>
      <c r="UKV2572" s="77"/>
      <c r="UKW2572" s="77"/>
      <c r="UKX2572" s="77"/>
      <c r="UKY2572" s="77"/>
      <c r="UKZ2572" s="77"/>
      <c r="ULA2572" s="77"/>
      <c r="ULB2572" s="77"/>
      <c r="ULC2572" s="77"/>
      <c r="ULD2572" s="77"/>
      <c r="ULE2572" s="77"/>
      <c r="ULF2572" s="77"/>
      <c r="ULG2572" s="77"/>
      <c r="ULH2572" s="77"/>
      <c r="ULI2572" s="77"/>
      <c r="ULJ2572" s="77"/>
      <c r="ULK2572" s="77"/>
      <c r="ULL2572" s="77"/>
      <c r="ULM2572" s="77"/>
      <c r="ULN2572" s="77"/>
      <c r="ULO2572" s="77"/>
      <c r="ULP2572" s="77"/>
      <c r="ULQ2572" s="77"/>
      <c r="ULR2572" s="77"/>
      <c r="ULS2572" s="77"/>
      <c r="ULT2572" s="77"/>
      <c r="ULU2572" s="77"/>
      <c r="ULV2572" s="77"/>
      <c r="ULW2572" s="77"/>
      <c r="ULX2572" s="77"/>
      <c r="ULY2572" s="77"/>
      <c r="ULZ2572" s="77"/>
      <c r="UMA2572" s="77"/>
      <c r="UMB2572" s="77"/>
      <c r="UMC2572" s="77"/>
      <c r="UMD2572" s="77"/>
      <c r="UME2572" s="77"/>
      <c r="UMF2572" s="77"/>
      <c r="UMG2572" s="77"/>
      <c r="UMH2572" s="77"/>
      <c r="UMI2572" s="77"/>
      <c r="UMJ2572" s="77"/>
      <c r="UMK2572" s="77"/>
      <c r="UML2572" s="77"/>
      <c r="UMM2572" s="77"/>
      <c r="UMN2572" s="77"/>
      <c r="UMO2572" s="77"/>
      <c r="UMP2572" s="77"/>
      <c r="UMQ2572" s="77"/>
      <c r="UMR2572" s="77"/>
      <c r="UMS2572" s="77"/>
      <c r="UMT2572" s="77"/>
      <c r="UMU2572" s="77"/>
      <c r="UMV2572" s="77"/>
      <c r="UMW2572" s="77"/>
      <c r="UMX2572" s="77"/>
      <c r="UMY2572" s="77"/>
      <c r="UMZ2572" s="77"/>
      <c r="UNA2572" s="77"/>
      <c r="UNB2572" s="77"/>
      <c r="UNC2572" s="77"/>
      <c r="UND2572" s="77"/>
      <c r="UNE2572" s="77"/>
      <c r="UNF2572" s="77"/>
      <c r="UNG2572" s="77"/>
      <c r="UNH2572" s="77"/>
      <c r="UNI2572" s="77"/>
      <c r="UNJ2572" s="77"/>
      <c r="UNK2572" s="77"/>
      <c r="UNL2572" s="77"/>
      <c r="UNM2572" s="77"/>
      <c r="UNN2572" s="77"/>
      <c r="UNO2572" s="77"/>
      <c r="UNP2572" s="77"/>
      <c r="UNQ2572" s="77"/>
      <c r="UNR2572" s="77"/>
      <c r="UNS2572" s="77"/>
      <c r="UNT2572" s="77"/>
      <c r="UNU2572" s="77"/>
      <c r="UNV2572" s="77"/>
      <c r="UNW2572" s="77"/>
      <c r="UNX2572" s="77"/>
      <c r="UNY2572" s="77"/>
      <c r="UNZ2572" s="77"/>
      <c r="UOA2572" s="77"/>
      <c r="UOB2572" s="77"/>
      <c r="UOC2572" s="77"/>
      <c r="UOD2572" s="77"/>
      <c r="UOE2572" s="77"/>
      <c r="UOF2572" s="77"/>
      <c r="UOG2572" s="77"/>
      <c r="UOH2572" s="77"/>
      <c r="UOI2572" s="77"/>
      <c r="UOJ2572" s="77"/>
      <c r="UOK2572" s="77"/>
      <c r="UOL2572" s="77"/>
      <c r="UOM2572" s="77"/>
      <c r="UON2572" s="77"/>
      <c r="UOO2572" s="77"/>
      <c r="UOP2572" s="77"/>
      <c r="UOQ2572" s="77"/>
      <c r="UOR2572" s="77"/>
      <c r="UOS2572" s="77"/>
      <c r="UOT2572" s="77"/>
      <c r="UOU2572" s="77"/>
      <c r="UOV2572" s="77"/>
      <c r="UOW2572" s="77"/>
      <c r="UOX2572" s="77"/>
      <c r="UOY2572" s="77"/>
      <c r="UOZ2572" s="77"/>
      <c r="UPA2572" s="77"/>
      <c r="UPB2572" s="77"/>
      <c r="UPC2572" s="77"/>
      <c r="UPD2572" s="77"/>
      <c r="UPE2572" s="77"/>
      <c r="UPF2572" s="77"/>
      <c r="UPG2572" s="77"/>
      <c r="UPH2572" s="77"/>
      <c r="UPI2572" s="77"/>
      <c r="UPJ2572" s="77"/>
      <c r="UPK2572" s="77"/>
      <c r="UPL2572" s="77"/>
      <c r="UPM2572" s="77"/>
      <c r="UPN2572" s="77"/>
      <c r="UPO2572" s="77"/>
      <c r="UPP2572" s="77"/>
      <c r="UPQ2572" s="77"/>
      <c r="UPR2572" s="77"/>
      <c r="UPS2572" s="77"/>
      <c r="UPT2572" s="77"/>
      <c r="UPU2572" s="77"/>
      <c r="UPV2572" s="77"/>
      <c r="UPW2572" s="77"/>
      <c r="UPX2572" s="77"/>
      <c r="UPY2572" s="77"/>
      <c r="UPZ2572" s="77"/>
      <c r="UQA2572" s="77"/>
      <c r="UQB2572" s="77"/>
      <c r="UQC2572" s="77"/>
      <c r="UQD2572" s="77"/>
      <c r="UQE2572" s="77"/>
      <c r="UQF2572" s="77"/>
      <c r="UQG2572" s="77"/>
      <c r="UQH2572" s="77"/>
      <c r="UQI2572" s="77"/>
      <c r="UQJ2572" s="77"/>
      <c r="UQK2572" s="77"/>
      <c r="UQL2572" s="77"/>
      <c r="UQM2572" s="77"/>
      <c r="UQN2572" s="77"/>
      <c r="UQO2572" s="77"/>
      <c r="UQP2572" s="77"/>
      <c r="UQQ2572" s="77"/>
      <c r="UQR2572" s="77"/>
      <c r="UQS2572" s="77"/>
      <c r="UQT2572" s="77"/>
      <c r="UQU2572" s="77"/>
      <c r="UQV2572" s="77"/>
      <c r="UQW2572" s="77"/>
      <c r="UQX2572" s="77"/>
      <c r="UQY2572" s="77"/>
      <c r="UQZ2572" s="77"/>
      <c r="URA2572" s="77"/>
      <c r="URB2572" s="77"/>
      <c r="URC2572" s="77"/>
      <c r="URD2572" s="77"/>
      <c r="URE2572" s="77"/>
      <c r="URF2572" s="77"/>
      <c r="URG2572" s="77"/>
      <c r="URH2572" s="77"/>
      <c r="URI2572" s="77"/>
      <c r="URJ2572" s="77"/>
      <c r="URK2572" s="77"/>
      <c r="URL2572" s="77"/>
      <c r="URM2572" s="77"/>
      <c r="URN2572" s="77"/>
      <c r="URO2572" s="77"/>
      <c r="URP2572" s="77"/>
      <c r="URQ2572" s="77"/>
      <c r="URR2572" s="77"/>
      <c r="URS2572" s="77"/>
      <c r="URT2572" s="77"/>
      <c r="URU2572" s="77"/>
      <c r="URV2572" s="77"/>
      <c r="URW2572" s="77"/>
      <c r="URX2572" s="77"/>
      <c r="URY2572" s="77"/>
      <c r="URZ2572" s="77"/>
      <c r="USA2572" s="77"/>
      <c r="USB2572" s="77"/>
      <c r="USC2572" s="77"/>
      <c r="USD2572" s="77"/>
      <c r="USE2572" s="77"/>
      <c r="USF2572" s="77"/>
      <c r="USG2572" s="77"/>
      <c r="USH2572" s="77"/>
      <c r="USI2572" s="77"/>
      <c r="USJ2572" s="77"/>
      <c r="USK2572" s="77"/>
      <c r="USL2572" s="77"/>
      <c r="USM2572" s="77"/>
      <c r="USN2572" s="77"/>
      <c r="USO2572" s="77"/>
      <c r="USP2572" s="77"/>
      <c r="USQ2572" s="77"/>
      <c r="USR2572" s="77"/>
      <c r="USS2572" s="77"/>
      <c r="UST2572" s="77"/>
      <c r="USU2572" s="77"/>
      <c r="USV2572" s="77"/>
      <c r="USW2572" s="77"/>
      <c r="USX2572" s="77"/>
      <c r="USY2572" s="77"/>
      <c r="USZ2572" s="77"/>
      <c r="UTA2572" s="77"/>
      <c r="UTB2572" s="77"/>
      <c r="UTC2572" s="77"/>
      <c r="UTD2572" s="77"/>
      <c r="UTE2572" s="77"/>
      <c r="UTF2572" s="77"/>
      <c r="UTG2572" s="77"/>
      <c r="UTH2572" s="77"/>
      <c r="UTI2572" s="77"/>
      <c r="UTJ2572" s="77"/>
      <c r="UTK2572" s="77"/>
      <c r="UTL2572" s="77"/>
      <c r="UTM2572" s="77"/>
      <c r="UTN2572" s="77"/>
      <c r="UTO2572" s="77"/>
      <c r="UTP2572" s="77"/>
      <c r="UTQ2572" s="77"/>
      <c r="UTR2572" s="77"/>
      <c r="UTS2572" s="77"/>
      <c r="UTT2572" s="77"/>
      <c r="UTU2572" s="77"/>
      <c r="UTV2572" s="77"/>
      <c r="UTW2572" s="77"/>
      <c r="UTX2572" s="77"/>
      <c r="UTY2572" s="77"/>
      <c r="UTZ2572" s="77"/>
      <c r="UUA2572" s="77"/>
      <c r="UUB2572" s="77"/>
      <c r="UUC2572" s="77"/>
      <c r="UUD2572" s="77"/>
      <c r="UUE2572" s="77"/>
      <c r="UUF2572" s="77"/>
      <c r="UUG2572" s="77"/>
      <c r="UUH2572" s="77"/>
      <c r="UUI2572" s="77"/>
      <c r="UUJ2572" s="77"/>
      <c r="UUK2572" s="77"/>
      <c r="UUL2572" s="77"/>
      <c r="UUM2572" s="77"/>
      <c r="UUN2572" s="77"/>
      <c r="UUO2572" s="77"/>
      <c r="UUP2572" s="77"/>
      <c r="UUQ2572" s="77"/>
      <c r="UUR2572" s="77"/>
      <c r="UUS2572" s="77"/>
      <c r="UUT2572" s="77"/>
      <c r="UUU2572" s="77"/>
      <c r="UUV2572" s="77"/>
      <c r="UUW2572" s="77"/>
      <c r="UUX2572" s="77"/>
      <c r="UUY2572" s="77"/>
      <c r="UUZ2572" s="77"/>
      <c r="UVA2572" s="77"/>
      <c r="UVB2572" s="77"/>
      <c r="UVC2572" s="77"/>
      <c r="UVD2572" s="77"/>
      <c r="UVE2572" s="77"/>
      <c r="UVF2572" s="77"/>
      <c r="UVG2572" s="77"/>
      <c r="UVH2572" s="77"/>
      <c r="UVI2572" s="77"/>
      <c r="UVJ2572" s="77"/>
      <c r="UVK2572" s="77"/>
      <c r="UVL2572" s="77"/>
      <c r="UVM2572" s="77"/>
      <c r="UVN2572" s="77"/>
      <c r="UVO2572" s="77"/>
      <c r="UVP2572" s="77"/>
      <c r="UVQ2572" s="77"/>
      <c r="UVR2572" s="77"/>
      <c r="UVS2572" s="77"/>
      <c r="UVT2572" s="77"/>
      <c r="UVU2572" s="77"/>
      <c r="UVV2572" s="77"/>
      <c r="UVW2572" s="77"/>
      <c r="UVX2572" s="77"/>
      <c r="UVY2572" s="77"/>
      <c r="UVZ2572" s="77"/>
      <c r="UWA2572" s="77"/>
      <c r="UWB2572" s="77"/>
      <c r="UWC2572" s="77"/>
      <c r="UWD2572" s="77"/>
      <c r="UWE2572" s="77"/>
      <c r="UWF2572" s="77"/>
      <c r="UWG2572" s="77"/>
      <c r="UWH2572" s="77"/>
      <c r="UWI2572" s="77"/>
      <c r="UWJ2572" s="77"/>
      <c r="UWK2572" s="77"/>
      <c r="UWL2572" s="77"/>
      <c r="UWM2572" s="77"/>
      <c r="UWN2572" s="77"/>
      <c r="UWO2572" s="77"/>
      <c r="UWP2572" s="77"/>
      <c r="UWQ2572" s="77"/>
      <c r="UWR2572" s="77"/>
      <c r="UWS2572" s="77"/>
      <c r="UWT2572" s="77"/>
      <c r="UWU2572" s="77"/>
      <c r="UWV2572" s="77"/>
      <c r="UWW2572" s="77"/>
      <c r="UWX2572" s="77"/>
      <c r="UWY2572" s="77"/>
      <c r="UWZ2572" s="77"/>
      <c r="UXA2572" s="77"/>
      <c r="UXB2572" s="77"/>
      <c r="UXC2572" s="77"/>
      <c r="UXD2572" s="77"/>
      <c r="UXE2572" s="77"/>
      <c r="UXF2572" s="77"/>
      <c r="UXG2572" s="77"/>
      <c r="UXH2572" s="77"/>
      <c r="UXI2572" s="77"/>
      <c r="UXJ2572" s="77"/>
      <c r="UXK2572" s="77"/>
      <c r="UXL2572" s="77"/>
      <c r="UXM2572" s="77"/>
      <c r="UXN2572" s="77"/>
      <c r="UXO2572" s="77"/>
      <c r="UXP2572" s="77"/>
      <c r="UXQ2572" s="77"/>
      <c r="UXR2572" s="77"/>
      <c r="UXS2572" s="77"/>
      <c r="UXT2572" s="77"/>
      <c r="UXU2572" s="77"/>
      <c r="UXV2572" s="77"/>
      <c r="UXW2572" s="77"/>
      <c r="UXX2572" s="77"/>
      <c r="UXY2572" s="77"/>
      <c r="UXZ2572" s="77"/>
      <c r="UYA2572" s="77"/>
      <c r="UYB2572" s="77"/>
      <c r="UYC2572" s="77"/>
      <c r="UYD2572" s="77"/>
      <c r="UYE2572" s="77"/>
      <c r="UYF2572" s="77"/>
      <c r="UYG2572" s="77"/>
      <c r="UYH2572" s="77"/>
      <c r="UYI2572" s="77"/>
      <c r="UYJ2572" s="77"/>
      <c r="UYK2572" s="77"/>
      <c r="UYL2572" s="77"/>
      <c r="UYM2572" s="77"/>
      <c r="UYN2572" s="77"/>
      <c r="UYO2572" s="77"/>
      <c r="UYP2572" s="77"/>
      <c r="UYQ2572" s="77"/>
      <c r="UYR2572" s="77"/>
      <c r="UYS2572" s="77"/>
      <c r="UYT2572" s="77"/>
      <c r="UYU2572" s="77"/>
      <c r="UYV2572" s="77"/>
      <c r="UYW2572" s="77"/>
      <c r="UYX2572" s="77"/>
      <c r="UYY2572" s="77"/>
      <c r="UYZ2572" s="77"/>
      <c r="UZA2572" s="77"/>
      <c r="UZB2572" s="77"/>
      <c r="UZC2572" s="77"/>
      <c r="UZD2572" s="77"/>
      <c r="UZE2572" s="77"/>
      <c r="UZF2572" s="77"/>
      <c r="UZG2572" s="77"/>
      <c r="UZH2572" s="77"/>
      <c r="UZI2572" s="77"/>
      <c r="UZJ2572" s="77"/>
      <c r="UZK2572" s="77"/>
      <c r="UZL2572" s="77"/>
      <c r="UZM2572" s="77"/>
      <c r="UZN2572" s="77"/>
      <c r="UZO2572" s="77"/>
      <c r="UZP2572" s="77"/>
      <c r="UZQ2572" s="77"/>
      <c r="UZR2572" s="77"/>
      <c r="UZS2572" s="77"/>
      <c r="UZT2572" s="77"/>
      <c r="UZU2572" s="77"/>
      <c r="UZV2572" s="77"/>
      <c r="UZW2572" s="77"/>
      <c r="UZX2572" s="77"/>
      <c r="UZY2572" s="77"/>
      <c r="UZZ2572" s="77"/>
      <c r="VAA2572" s="77"/>
      <c r="VAB2572" s="77"/>
      <c r="VAC2572" s="77"/>
      <c r="VAD2572" s="77"/>
      <c r="VAE2572" s="77"/>
      <c r="VAF2572" s="77"/>
      <c r="VAG2572" s="77"/>
      <c r="VAH2572" s="77"/>
      <c r="VAI2572" s="77"/>
      <c r="VAJ2572" s="77"/>
      <c r="VAK2572" s="77"/>
      <c r="VAL2572" s="77"/>
      <c r="VAM2572" s="77"/>
      <c r="VAN2572" s="77"/>
      <c r="VAO2572" s="77"/>
      <c r="VAP2572" s="77"/>
      <c r="VAQ2572" s="77"/>
      <c r="VAR2572" s="77"/>
      <c r="VAS2572" s="77"/>
      <c r="VAT2572" s="77"/>
      <c r="VAU2572" s="77"/>
      <c r="VAV2572" s="77"/>
      <c r="VAW2572" s="77"/>
      <c r="VAX2572" s="77"/>
      <c r="VAY2572" s="77"/>
      <c r="VAZ2572" s="77"/>
      <c r="VBA2572" s="77"/>
      <c r="VBB2572" s="77"/>
      <c r="VBC2572" s="77"/>
      <c r="VBD2572" s="77"/>
      <c r="VBE2572" s="77"/>
      <c r="VBF2572" s="77"/>
      <c r="VBG2572" s="77"/>
      <c r="VBH2572" s="77"/>
      <c r="VBI2572" s="77"/>
      <c r="VBJ2572" s="77"/>
      <c r="VBK2572" s="77"/>
      <c r="VBL2572" s="77"/>
      <c r="VBM2572" s="77"/>
      <c r="VBN2572" s="77"/>
      <c r="VBO2572" s="77"/>
      <c r="VBP2572" s="77"/>
      <c r="VBQ2572" s="77"/>
      <c r="VBR2572" s="77"/>
      <c r="VBS2572" s="77"/>
      <c r="VBT2572" s="77"/>
      <c r="VBU2572" s="77"/>
      <c r="VBV2572" s="77"/>
      <c r="VBW2572" s="77"/>
      <c r="VBX2572" s="77"/>
      <c r="VBY2572" s="77"/>
      <c r="VBZ2572" s="77"/>
      <c r="VCA2572" s="77"/>
      <c r="VCB2572" s="77"/>
      <c r="VCC2572" s="77"/>
      <c r="VCD2572" s="77"/>
      <c r="VCE2572" s="77"/>
      <c r="VCF2572" s="77"/>
      <c r="VCG2572" s="77"/>
      <c r="VCH2572" s="77"/>
      <c r="VCI2572" s="77"/>
      <c r="VCJ2572" s="77"/>
      <c r="VCK2572" s="77"/>
      <c r="VCL2572" s="77"/>
      <c r="VCM2572" s="77"/>
      <c r="VCN2572" s="77"/>
      <c r="VCO2572" s="77"/>
      <c r="VCP2572" s="77"/>
      <c r="VCQ2572" s="77"/>
      <c r="VCR2572" s="77"/>
      <c r="VCS2572" s="77"/>
      <c r="VCT2572" s="77"/>
      <c r="VCU2572" s="77"/>
      <c r="VCV2572" s="77"/>
      <c r="VCW2572" s="77"/>
      <c r="VCX2572" s="77"/>
      <c r="VCY2572" s="77"/>
      <c r="VCZ2572" s="77"/>
      <c r="VDA2572" s="77"/>
      <c r="VDB2572" s="77"/>
      <c r="VDC2572" s="77"/>
      <c r="VDD2572" s="77"/>
      <c r="VDE2572" s="77"/>
      <c r="VDF2572" s="77"/>
      <c r="VDG2572" s="77"/>
      <c r="VDH2572" s="77"/>
      <c r="VDI2572" s="77"/>
      <c r="VDJ2572" s="77"/>
      <c r="VDK2572" s="77"/>
      <c r="VDL2572" s="77"/>
      <c r="VDM2572" s="77"/>
      <c r="VDN2572" s="77"/>
      <c r="VDO2572" s="77"/>
      <c r="VDP2572" s="77"/>
      <c r="VDQ2572" s="77"/>
      <c r="VDR2572" s="77"/>
      <c r="VDS2572" s="77"/>
      <c r="VDT2572" s="77"/>
      <c r="VDU2572" s="77"/>
      <c r="VDV2572" s="77"/>
      <c r="VDW2572" s="77"/>
      <c r="VDX2572" s="77"/>
      <c r="VDY2572" s="77"/>
      <c r="VDZ2572" s="77"/>
      <c r="VEA2572" s="77"/>
      <c r="VEB2572" s="77"/>
      <c r="VEC2572" s="77"/>
      <c r="VED2572" s="77"/>
      <c r="VEE2572" s="77"/>
      <c r="VEF2572" s="77"/>
      <c r="VEG2572" s="77"/>
      <c r="VEH2572" s="77"/>
      <c r="VEI2572" s="77"/>
      <c r="VEJ2572" s="77"/>
      <c r="VEK2572" s="77"/>
      <c r="VEL2572" s="77"/>
      <c r="VEM2572" s="77"/>
      <c r="VEN2572" s="77"/>
      <c r="VEO2572" s="77"/>
      <c r="VEP2572" s="77"/>
      <c r="VEQ2572" s="77"/>
      <c r="VER2572" s="77"/>
      <c r="VES2572" s="77"/>
      <c r="VET2572" s="77"/>
      <c r="VEU2572" s="77"/>
      <c r="VEV2572" s="77"/>
      <c r="VEW2572" s="77"/>
      <c r="VEX2572" s="77"/>
      <c r="VEY2572" s="77"/>
      <c r="VEZ2572" s="77"/>
      <c r="VFA2572" s="77"/>
      <c r="VFB2572" s="77"/>
      <c r="VFC2572" s="77"/>
      <c r="VFD2572" s="77"/>
      <c r="VFE2572" s="77"/>
      <c r="VFF2572" s="77"/>
      <c r="VFG2572" s="77"/>
      <c r="VFH2572" s="77"/>
      <c r="VFI2572" s="77"/>
      <c r="VFJ2572" s="77"/>
      <c r="VFK2572" s="77"/>
      <c r="VFL2572" s="77"/>
      <c r="VFM2572" s="77"/>
      <c r="VFN2572" s="77"/>
      <c r="VFO2572" s="77"/>
      <c r="VFP2572" s="77"/>
      <c r="VFQ2572" s="77"/>
      <c r="VFR2572" s="77"/>
      <c r="VFS2572" s="77"/>
      <c r="VFT2572" s="77"/>
      <c r="VFU2572" s="77"/>
      <c r="VFV2572" s="77"/>
      <c r="VFW2572" s="77"/>
      <c r="VFX2572" s="77"/>
      <c r="VFY2572" s="77"/>
      <c r="VFZ2572" s="77"/>
      <c r="VGA2572" s="77"/>
      <c r="VGB2572" s="77"/>
      <c r="VGC2572" s="77"/>
      <c r="VGD2572" s="77"/>
      <c r="VGE2572" s="77"/>
      <c r="VGF2572" s="77"/>
      <c r="VGG2572" s="77"/>
      <c r="VGH2572" s="77"/>
      <c r="VGI2572" s="77"/>
      <c r="VGJ2572" s="77"/>
      <c r="VGK2572" s="77"/>
      <c r="VGL2572" s="77"/>
      <c r="VGM2572" s="77"/>
      <c r="VGN2572" s="77"/>
      <c r="VGO2572" s="77"/>
      <c r="VGP2572" s="77"/>
      <c r="VGQ2572" s="77"/>
      <c r="VGR2572" s="77"/>
      <c r="VGS2572" s="77"/>
      <c r="VGT2572" s="77"/>
      <c r="VGU2572" s="77"/>
      <c r="VGV2572" s="77"/>
      <c r="VGW2572" s="77"/>
      <c r="VGX2572" s="77"/>
      <c r="VGY2572" s="77"/>
      <c r="VGZ2572" s="77"/>
      <c r="VHA2572" s="77"/>
      <c r="VHB2572" s="77"/>
      <c r="VHC2572" s="77"/>
      <c r="VHD2572" s="77"/>
      <c r="VHE2572" s="77"/>
      <c r="VHF2572" s="77"/>
      <c r="VHG2572" s="77"/>
      <c r="VHH2572" s="77"/>
      <c r="VHI2572" s="77"/>
      <c r="VHJ2572" s="77"/>
      <c r="VHK2572" s="77"/>
      <c r="VHL2572" s="77"/>
      <c r="VHM2572" s="77"/>
      <c r="VHN2572" s="77"/>
      <c r="VHO2572" s="77"/>
      <c r="VHP2572" s="77"/>
      <c r="VHQ2572" s="77"/>
      <c r="VHR2572" s="77"/>
      <c r="VHS2572" s="77"/>
      <c r="VHT2572" s="77"/>
      <c r="VHU2572" s="77"/>
      <c r="VHV2572" s="77"/>
      <c r="VHW2572" s="77"/>
      <c r="VHX2572" s="77"/>
      <c r="VHY2572" s="77"/>
      <c r="VHZ2572" s="77"/>
      <c r="VIA2572" s="77"/>
      <c r="VIB2572" s="77"/>
      <c r="VIC2572" s="77"/>
      <c r="VID2572" s="77"/>
      <c r="VIE2572" s="77"/>
      <c r="VIF2572" s="77"/>
      <c r="VIG2572" s="77"/>
      <c r="VIH2572" s="77"/>
      <c r="VII2572" s="77"/>
      <c r="VIJ2572" s="77"/>
      <c r="VIK2572" s="77"/>
      <c r="VIL2572" s="77"/>
      <c r="VIM2572" s="77"/>
      <c r="VIN2572" s="77"/>
      <c r="VIO2572" s="77"/>
      <c r="VIP2572" s="77"/>
      <c r="VIQ2572" s="77"/>
      <c r="VIR2572" s="77"/>
      <c r="VIS2572" s="77"/>
      <c r="VIT2572" s="77"/>
      <c r="VIU2572" s="77"/>
      <c r="VIV2572" s="77"/>
      <c r="VIW2572" s="77"/>
      <c r="VIX2572" s="77"/>
      <c r="VIY2572" s="77"/>
      <c r="VIZ2572" s="77"/>
      <c r="VJA2572" s="77"/>
      <c r="VJB2572" s="77"/>
      <c r="VJC2572" s="77"/>
      <c r="VJD2572" s="77"/>
      <c r="VJE2572" s="77"/>
      <c r="VJF2572" s="77"/>
      <c r="VJG2572" s="77"/>
      <c r="VJH2572" s="77"/>
      <c r="VJI2572" s="77"/>
      <c r="VJJ2572" s="77"/>
      <c r="VJK2572" s="77"/>
      <c r="VJL2572" s="77"/>
      <c r="VJM2572" s="77"/>
      <c r="VJN2572" s="77"/>
      <c r="VJO2572" s="77"/>
      <c r="VJP2572" s="77"/>
      <c r="VJQ2572" s="77"/>
      <c r="VJR2572" s="77"/>
      <c r="VJS2572" s="77"/>
      <c r="VJT2572" s="77"/>
      <c r="VJU2572" s="77"/>
      <c r="VJV2572" s="77"/>
      <c r="VJW2572" s="77"/>
      <c r="VJX2572" s="77"/>
      <c r="VJY2572" s="77"/>
      <c r="VJZ2572" s="77"/>
      <c r="VKA2572" s="77"/>
      <c r="VKB2572" s="77"/>
      <c r="VKC2572" s="77"/>
      <c r="VKD2572" s="77"/>
      <c r="VKE2572" s="77"/>
      <c r="VKF2572" s="77"/>
      <c r="VKG2572" s="77"/>
      <c r="VKH2572" s="77"/>
      <c r="VKI2572" s="77"/>
      <c r="VKJ2572" s="77"/>
      <c r="VKK2572" s="77"/>
      <c r="VKL2572" s="77"/>
      <c r="VKM2572" s="77"/>
      <c r="VKN2572" s="77"/>
      <c r="VKO2572" s="77"/>
      <c r="VKP2572" s="77"/>
      <c r="VKQ2572" s="77"/>
      <c r="VKR2572" s="77"/>
      <c r="VKS2572" s="77"/>
      <c r="VKT2572" s="77"/>
      <c r="VKU2572" s="77"/>
      <c r="VKV2572" s="77"/>
      <c r="VKW2572" s="77"/>
      <c r="VKX2572" s="77"/>
      <c r="VKY2572" s="77"/>
      <c r="VKZ2572" s="77"/>
      <c r="VLA2572" s="77"/>
      <c r="VLB2572" s="77"/>
      <c r="VLC2572" s="77"/>
      <c r="VLD2572" s="77"/>
      <c r="VLE2572" s="77"/>
      <c r="VLF2572" s="77"/>
      <c r="VLG2572" s="77"/>
      <c r="VLH2572" s="77"/>
      <c r="VLI2572" s="77"/>
      <c r="VLJ2572" s="77"/>
      <c r="VLK2572" s="77"/>
      <c r="VLL2572" s="77"/>
      <c r="VLM2572" s="77"/>
      <c r="VLN2572" s="77"/>
      <c r="VLO2572" s="77"/>
      <c r="VLP2572" s="77"/>
      <c r="VLQ2572" s="77"/>
      <c r="VLR2572" s="77"/>
      <c r="VLS2572" s="77"/>
      <c r="VLT2572" s="77"/>
      <c r="VLU2572" s="77"/>
      <c r="VLV2572" s="77"/>
      <c r="VLW2572" s="77"/>
      <c r="VLX2572" s="77"/>
      <c r="VLY2572" s="77"/>
      <c r="VLZ2572" s="77"/>
      <c r="VMA2572" s="77"/>
      <c r="VMB2572" s="77"/>
      <c r="VMC2572" s="77"/>
      <c r="VMD2572" s="77"/>
      <c r="VME2572" s="77"/>
      <c r="VMF2572" s="77"/>
      <c r="VMG2572" s="77"/>
      <c r="VMH2572" s="77"/>
      <c r="VMI2572" s="77"/>
      <c r="VMJ2572" s="77"/>
      <c r="VMK2572" s="77"/>
      <c r="VML2572" s="77"/>
      <c r="VMM2572" s="77"/>
      <c r="VMN2572" s="77"/>
      <c r="VMO2572" s="77"/>
      <c r="VMP2572" s="77"/>
      <c r="VMQ2572" s="77"/>
      <c r="VMR2572" s="77"/>
      <c r="VMS2572" s="77"/>
      <c r="VMT2572" s="77"/>
      <c r="VMU2572" s="77"/>
      <c r="VMV2572" s="77"/>
      <c r="VMW2572" s="77"/>
      <c r="VMX2572" s="77"/>
      <c r="VMY2572" s="77"/>
      <c r="VMZ2572" s="77"/>
      <c r="VNA2572" s="77"/>
      <c r="VNB2572" s="77"/>
      <c r="VNC2572" s="77"/>
      <c r="VND2572" s="77"/>
      <c r="VNE2572" s="77"/>
      <c r="VNF2572" s="77"/>
      <c r="VNG2572" s="77"/>
      <c r="VNH2572" s="77"/>
      <c r="VNI2572" s="77"/>
      <c r="VNJ2572" s="77"/>
      <c r="VNK2572" s="77"/>
      <c r="VNL2572" s="77"/>
      <c r="VNM2572" s="77"/>
      <c r="VNN2572" s="77"/>
      <c r="VNO2572" s="77"/>
      <c r="VNP2572" s="77"/>
      <c r="VNQ2572" s="77"/>
      <c r="VNR2572" s="77"/>
      <c r="VNS2572" s="77"/>
      <c r="VNT2572" s="77"/>
      <c r="VNU2572" s="77"/>
      <c r="VNV2572" s="77"/>
      <c r="VNW2572" s="77"/>
      <c r="VNX2572" s="77"/>
      <c r="VNY2572" s="77"/>
      <c r="VNZ2572" s="77"/>
      <c r="VOA2572" s="77"/>
      <c r="VOB2572" s="77"/>
      <c r="VOC2572" s="77"/>
      <c r="VOD2572" s="77"/>
      <c r="VOE2572" s="77"/>
      <c r="VOF2572" s="77"/>
      <c r="VOG2572" s="77"/>
      <c r="VOH2572" s="77"/>
      <c r="VOI2572" s="77"/>
      <c r="VOJ2572" s="77"/>
      <c r="VOK2572" s="77"/>
      <c r="VOL2572" s="77"/>
      <c r="VOM2572" s="77"/>
      <c r="VON2572" s="77"/>
      <c r="VOO2572" s="77"/>
      <c r="VOP2572" s="77"/>
      <c r="VOQ2572" s="77"/>
      <c r="VOR2572" s="77"/>
      <c r="VOS2572" s="77"/>
      <c r="VOT2572" s="77"/>
      <c r="VOU2572" s="77"/>
      <c r="VOV2572" s="77"/>
      <c r="VOW2572" s="77"/>
      <c r="VOX2572" s="77"/>
      <c r="VOY2572" s="77"/>
      <c r="VOZ2572" s="77"/>
      <c r="VPA2572" s="77"/>
      <c r="VPB2572" s="77"/>
      <c r="VPC2572" s="77"/>
      <c r="VPD2572" s="77"/>
      <c r="VPE2572" s="77"/>
      <c r="VPF2572" s="77"/>
      <c r="VPG2572" s="77"/>
      <c r="VPH2572" s="77"/>
      <c r="VPI2572" s="77"/>
      <c r="VPJ2572" s="77"/>
      <c r="VPK2572" s="77"/>
      <c r="VPL2572" s="77"/>
      <c r="VPM2572" s="77"/>
      <c r="VPN2572" s="77"/>
      <c r="VPO2572" s="77"/>
      <c r="VPP2572" s="77"/>
      <c r="VPQ2572" s="77"/>
      <c r="VPR2572" s="77"/>
      <c r="VPS2572" s="77"/>
      <c r="VPT2572" s="77"/>
      <c r="VPU2572" s="77"/>
      <c r="VPV2572" s="77"/>
      <c r="VPW2572" s="77"/>
      <c r="VPX2572" s="77"/>
      <c r="VPY2572" s="77"/>
      <c r="VPZ2572" s="77"/>
      <c r="VQA2572" s="77"/>
      <c r="VQB2572" s="77"/>
      <c r="VQC2572" s="77"/>
      <c r="VQD2572" s="77"/>
      <c r="VQE2572" s="77"/>
      <c r="VQF2572" s="77"/>
      <c r="VQG2572" s="77"/>
      <c r="VQH2572" s="77"/>
      <c r="VQI2572" s="77"/>
      <c r="VQJ2572" s="77"/>
      <c r="VQK2572" s="77"/>
      <c r="VQL2572" s="77"/>
      <c r="VQM2572" s="77"/>
      <c r="VQN2572" s="77"/>
      <c r="VQO2572" s="77"/>
      <c r="VQP2572" s="77"/>
      <c r="VQQ2572" s="77"/>
      <c r="VQR2572" s="77"/>
      <c r="VQS2572" s="77"/>
      <c r="VQT2572" s="77"/>
      <c r="VQU2572" s="77"/>
      <c r="VQV2572" s="77"/>
      <c r="VQW2572" s="77"/>
      <c r="VQX2572" s="77"/>
      <c r="VQY2572" s="77"/>
      <c r="VQZ2572" s="77"/>
      <c r="VRA2572" s="77"/>
      <c r="VRB2572" s="77"/>
      <c r="VRC2572" s="77"/>
      <c r="VRD2572" s="77"/>
      <c r="VRE2572" s="77"/>
      <c r="VRF2572" s="77"/>
      <c r="VRG2572" s="77"/>
      <c r="VRH2572" s="77"/>
      <c r="VRI2572" s="77"/>
      <c r="VRJ2572" s="77"/>
      <c r="VRK2572" s="77"/>
      <c r="VRL2572" s="77"/>
      <c r="VRM2572" s="77"/>
      <c r="VRN2572" s="77"/>
      <c r="VRO2572" s="77"/>
      <c r="VRP2572" s="77"/>
      <c r="VRQ2572" s="77"/>
      <c r="VRR2572" s="77"/>
      <c r="VRS2572" s="77"/>
      <c r="VRT2572" s="77"/>
      <c r="VRU2572" s="77"/>
      <c r="VRV2572" s="77"/>
      <c r="VRW2572" s="77"/>
      <c r="VRX2572" s="77"/>
      <c r="VRY2572" s="77"/>
      <c r="VRZ2572" s="77"/>
      <c r="VSA2572" s="77"/>
      <c r="VSB2572" s="77"/>
      <c r="VSC2572" s="77"/>
      <c r="VSD2572" s="77"/>
      <c r="VSE2572" s="77"/>
      <c r="VSF2572" s="77"/>
      <c r="VSG2572" s="77"/>
      <c r="VSH2572" s="77"/>
      <c r="VSI2572" s="77"/>
      <c r="VSJ2572" s="77"/>
      <c r="VSK2572" s="77"/>
      <c r="VSL2572" s="77"/>
      <c r="VSM2572" s="77"/>
      <c r="VSN2572" s="77"/>
      <c r="VSO2572" s="77"/>
      <c r="VSP2572" s="77"/>
      <c r="VSQ2572" s="77"/>
      <c r="VSR2572" s="77"/>
      <c r="VSS2572" s="77"/>
      <c r="VST2572" s="77"/>
      <c r="VSU2572" s="77"/>
      <c r="VSV2572" s="77"/>
      <c r="VSW2572" s="77"/>
      <c r="VSX2572" s="77"/>
      <c r="VSY2572" s="77"/>
      <c r="VSZ2572" s="77"/>
      <c r="VTA2572" s="77"/>
      <c r="VTB2572" s="77"/>
      <c r="VTC2572" s="77"/>
      <c r="VTD2572" s="77"/>
      <c r="VTE2572" s="77"/>
      <c r="VTF2572" s="77"/>
      <c r="VTG2572" s="77"/>
      <c r="VTH2572" s="77"/>
      <c r="VTI2572" s="77"/>
      <c r="VTJ2572" s="77"/>
      <c r="VTK2572" s="77"/>
      <c r="VTL2572" s="77"/>
      <c r="VTM2572" s="77"/>
      <c r="VTN2572" s="77"/>
      <c r="VTO2572" s="77"/>
      <c r="VTP2572" s="77"/>
      <c r="VTQ2572" s="77"/>
      <c r="VTR2572" s="77"/>
      <c r="VTS2572" s="77"/>
      <c r="VTT2572" s="77"/>
      <c r="VTU2572" s="77"/>
      <c r="VTV2572" s="77"/>
      <c r="VTW2572" s="77"/>
      <c r="VTX2572" s="77"/>
      <c r="VTY2572" s="77"/>
      <c r="VTZ2572" s="77"/>
      <c r="VUA2572" s="77"/>
      <c r="VUB2572" s="77"/>
      <c r="VUC2572" s="77"/>
      <c r="VUD2572" s="77"/>
      <c r="VUE2572" s="77"/>
      <c r="VUF2572" s="77"/>
      <c r="VUG2572" s="77"/>
      <c r="VUH2572" s="77"/>
      <c r="VUI2572" s="77"/>
      <c r="VUJ2572" s="77"/>
      <c r="VUK2572" s="77"/>
      <c r="VUL2572" s="77"/>
      <c r="VUM2572" s="77"/>
      <c r="VUN2572" s="77"/>
      <c r="VUO2572" s="77"/>
      <c r="VUP2572" s="77"/>
      <c r="VUQ2572" s="77"/>
      <c r="VUR2572" s="77"/>
      <c r="VUS2572" s="77"/>
      <c r="VUT2572" s="77"/>
      <c r="VUU2572" s="77"/>
      <c r="VUV2572" s="77"/>
      <c r="VUW2572" s="77"/>
      <c r="VUX2572" s="77"/>
      <c r="VUY2572" s="77"/>
      <c r="VUZ2572" s="77"/>
      <c r="VVA2572" s="77"/>
      <c r="VVB2572" s="77"/>
      <c r="VVC2572" s="77"/>
      <c r="VVD2572" s="77"/>
      <c r="VVE2572" s="77"/>
      <c r="VVF2572" s="77"/>
      <c r="VVG2572" s="77"/>
      <c r="VVH2572" s="77"/>
      <c r="VVI2572" s="77"/>
      <c r="VVJ2572" s="77"/>
      <c r="VVK2572" s="77"/>
      <c r="VVL2572" s="77"/>
      <c r="VVM2572" s="77"/>
      <c r="VVN2572" s="77"/>
      <c r="VVO2572" s="77"/>
      <c r="VVP2572" s="77"/>
      <c r="VVQ2572" s="77"/>
      <c r="VVR2572" s="77"/>
      <c r="VVS2572" s="77"/>
      <c r="VVT2572" s="77"/>
      <c r="VVU2572" s="77"/>
      <c r="VVV2572" s="77"/>
      <c r="VVW2572" s="77"/>
      <c r="VVX2572" s="77"/>
      <c r="VVY2572" s="77"/>
      <c r="VVZ2572" s="77"/>
      <c r="VWA2572" s="77"/>
      <c r="VWB2572" s="77"/>
      <c r="VWC2572" s="77"/>
      <c r="VWD2572" s="77"/>
      <c r="VWE2572" s="77"/>
      <c r="VWF2572" s="77"/>
      <c r="VWG2572" s="77"/>
      <c r="VWH2572" s="77"/>
      <c r="VWI2572" s="77"/>
      <c r="VWJ2572" s="77"/>
      <c r="VWK2572" s="77"/>
      <c r="VWL2572" s="77"/>
      <c r="VWM2572" s="77"/>
      <c r="VWN2572" s="77"/>
      <c r="VWO2572" s="77"/>
      <c r="VWP2572" s="77"/>
      <c r="VWQ2572" s="77"/>
      <c r="VWR2572" s="77"/>
      <c r="VWS2572" s="77"/>
      <c r="VWT2572" s="77"/>
      <c r="VWU2572" s="77"/>
      <c r="VWV2572" s="77"/>
      <c r="VWW2572" s="77"/>
      <c r="VWX2572" s="77"/>
      <c r="VWY2572" s="77"/>
      <c r="VWZ2572" s="77"/>
      <c r="VXA2572" s="77"/>
      <c r="VXB2572" s="77"/>
      <c r="VXC2572" s="77"/>
      <c r="VXD2572" s="77"/>
      <c r="VXE2572" s="77"/>
      <c r="VXF2572" s="77"/>
      <c r="VXG2572" s="77"/>
      <c r="VXH2572" s="77"/>
      <c r="VXI2572" s="77"/>
      <c r="VXJ2572" s="77"/>
      <c r="VXK2572" s="77"/>
      <c r="VXL2572" s="77"/>
      <c r="VXM2572" s="77"/>
      <c r="VXN2572" s="77"/>
      <c r="VXO2572" s="77"/>
      <c r="VXP2572" s="77"/>
      <c r="VXQ2572" s="77"/>
      <c r="VXR2572" s="77"/>
      <c r="VXS2572" s="77"/>
      <c r="VXT2572" s="77"/>
      <c r="VXU2572" s="77"/>
      <c r="VXV2572" s="77"/>
      <c r="VXW2572" s="77"/>
      <c r="VXX2572" s="77"/>
      <c r="VXY2572" s="77"/>
      <c r="VXZ2572" s="77"/>
      <c r="VYA2572" s="77"/>
      <c r="VYB2572" s="77"/>
      <c r="VYC2572" s="77"/>
      <c r="VYD2572" s="77"/>
      <c r="VYE2572" s="77"/>
      <c r="VYF2572" s="77"/>
      <c r="VYG2572" s="77"/>
      <c r="VYH2572" s="77"/>
      <c r="VYI2572" s="77"/>
      <c r="VYJ2572" s="77"/>
      <c r="VYK2572" s="77"/>
      <c r="VYL2572" s="77"/>
      <c r="VYM2572" s="77"/>
      <c r="VYN2572" s="77"/>
      <c r="VYO2572" s="77"/>
      <c r="VYP2572" s="77"/>
      <c r="VYQ2572" s="77"/>
      <c r="VYR2572" s="77"/>
      <c r="VYS2572" s="77"/>
      <c r="VYT2572" s="77"/>
      <c r="VYU2572" s="77"/>
      <c r="VYV2572" s="77"/>
      <c r="VYW2572" s="77"/>
      <c r="VYX2572" s="77"/>
      <c r="VYY2572" s="77"/>
      <c r="VYZ2572" s="77"/>
      <c r="VZA2572" s="77"/>
      <c r="VZB2572" s="77"/>
      <c r="VZC2572" s="77"/>
      <c r="VZD2572" s="77"/>
      <c r="VZE2572" s="77"/>
      <c r="VZF2572" s="77"/>
      <c r="VZG2572" s="77"/>
      <c r="VZH2572" s="77"/>
      <c r="VZI2572" s="77"/>
      <c r="VZJ2572" s="77"/>
      <c r="VZK2572" s="77"/>
      <c r="VZL2572" s="77"/>
      <c r="VZM2572" s="77"/>
      <c r="VZN2572" s="77"/>
      <c r="VZO2572" s="77"/>
      <c r="VZP2572" s="77"/>
      <c r="VZQ2572" s="77"/>
      <c r="VZR2572" s="77"/>
      <c r="VZS2572" s="77"/>
      <c r="VZT2572" s="77"/>
      <c r="VZU2572" s="77"/>
      <c r="VZV2572" s="77"/>
      <c r="VZW2572" s="77"/>
      <c r="VZX2572" s="77"/>
      <c r="VZY2572" s="77"/>
      <c r="VZZ2572" s="77"/>
      <c r="WAA2572" s="77"/>
      <c r="WAB2572" s="77"/>
      <c r="WAC2572" s="77"/>
      <c r="WAD2572" s="77"/>
      <c r="WAE2572" s="77"/>
      <c r="WAF2572" s="77"/>
      <c r="WAG2572" s="77"/>
      <c r="WAH2572" s="77"/>
      <c r="WAI2572" s="77"/>
      <c r="WAJ2572" s="77"/>
      <c r="WAK2572" s="77"/>
      <c r="WAL2572" s="77"/>
      <c r="WAM2572" s="77"/>
      <c r="WAN2572" s="77"/>
      <c r="WAO2572" s="77"/>
      <c r="WAP2572" s="77"/>
      <c r="WAQ2572" s="77"/>
      <c r="WAR2572" s="77"/>
      <c r="WAS2572" s="77"/>
      <c r="WAT2572" s="77"/>
      <c r="WAU2572" s="77"/>
      <c r="WAV2572" s="77"/>
      <c r="WAW2572" s="77"/>
      <c r="WAX2572" s="77"/>
      <c r="WAY2572" s="77"/>
      <c r="WAZ2572" s="77"/>
      <c r="WBA2572" s="77"/>
      <c r="WBB2572" s="77"/>
      <c r="WBC2572" s="77"/>
      <c r="WBD2572" s="77"/>
      <c r="WBE2572" s="77"/>
      <c r="WBF2572" s="77"/>
      <c r="WBG2572" s="77"/>
      <c r="WBH2572" s="77"/>
      <c r="WBI2572" s="77"/>
      <c r="WBJ2572" s="77"/>
      <c r="WBK2572" s="77"/>
      <c r="WBL2572" s="77"/>
      <c r="WBM2572" s="77"/>
      <c r="WBN2572" s="77"/>
      <c r="WBO2572" s="77"/>
      <c r="WBP2572" s="77"/>
      <c r="WBQ2572" s="77"/>
      <c r="WBR2572" s="77"/>
      <c r="WBS2572" s="77"/>
      <c r="WBT2572" s="77"/>
      <c r="WBU2572" s="77"/>
      <c r="WBV2572" s="77"/>
      <c r="WBW2572" s="77"/>
      <c r="WBX2572" s="77"/>
      <c r="WBY2572" s="77"/>
      <c r="WBZ2572" s="77"/>
      <c r="WCA2572" s="77"/>
      <c r="WCB2572" s="77"/>
      <c r="WCC2572" s="77"/>
      <c r="WCD2572" s="77"/>
      <c r="WCE2572" s="77"/>
      <c r="WCF2572" s="77"/>
      <c r="WCG2572" s="77"/>
      <c r="WCH2572" s="77"/>
      <c r="WCI2572" s="77"/>
      <c r="WCJ2572" s="77"/>
      <c r="WCK2572" s="77"/>
      <c r="WCL2572" s="77"/>
      <c r="WCM2572" s="77"/>
      <c r="WCN2572" s="77"/>
      <c r="WCO2572" s="77"/>
      <c r="WCP2572" s="77"/>
      <c r="WCQ2572" s="77"/>
      <c r="WCR2572" s="77"/>
      <c r="WCS2572" s="77"/>
      <c r="WCT2572" s="77"/>
      <c r="WCU2572" s="77"/>
      <c r="WCV2572" s="77"/>
      <c r="WCW2572" s="77"/>
      <c r="WCX2572" s="77"/>
      <c r="WCY2572" s="77"/>
      <c r="WCZ2572" s="77"/>
      <c r="WDA2572" s="77"/>
      <c r="WDB2572" s="77"/>
      <c r="WDC2572" s="77"/>
      <c r="WDD2572" s="77"/>
      <c r="WDE2572" s="77"/>
      <c r="WDF2572" s="77"/>
      <c r="WDG2572" s="77"/>
      <c r="WDH2572" s="77"/>
      <c r="WDI2572" s="77"/>
      <c r="WDJ2572" s="77"/>
      <c r="WDK2572" s="77"/>
      <c r="WDL2572" s="77"/>
      <c r="WDM2572" s="77"/>
      <c r="WDN2572" s="77"/>
      <c r="WDO2572" s="77"/>
      <c r="WDP2572" s="77"/>
      <c r="WDQ2572" s="77"/>
      <c r="WDR2572" s="77"/>
      <c r="WDS2572" s="77"/>
      <c r="WDT2572" s="77"/>
      <c r="WDU2572" s="77"/>
      <c r="WDV2572" s="77"/>
      <c r="WDW2572" s="77"/>
      <c r="WDX2572" s="77"/>
      <c r="WDY2572" s="77"/>
      <c r="WDZ2572" s="77"/>
      <c r="WEA2572" s="77"/>
      <c r="WEB2572" s="77"/>
      <c r="WEC2572" s="77"/>
      <c r="WED2572" s="77"/>
      <c r="WEE2572" s="77"/>
      <c r="WEF2572" s="77"/>
      <c r="WEG2572" s="77"/>
      <c r="WEH2572" s="77"/>
      <c r="WEI2572" s="77"/>
      <c r="WEJ2572" s="77"/>
      <c r="WEK2572" s="77"/>
      <c r="WEL2572" s="77"/>
      <c r="WEM2572" s="77"/>
      <c r="WEN2572" s="77"/>
      <c r="WEO2572" s="77"/>
      <c r="WEP2572" s="77"/>
      <c r="WEQ2572" s="77"/>
      <c r="WER2572" s="77"/>
      <c r="WES2572" s="77"/>
      <c r="WET2572" s="77"/>
      <c r="WEU2572" s="77"/>
      <c r="WEV2572" s="77"/>
      <c r="WEW2572" s="77"/>
      <c r="WEX2572" s="77"/>
      <c r="WEY2572" s="77"/>
      <c r="WEZ2572" s="77"/>
      <c r="WFA2572" s="77"/>
      <c r="WFB2572" s="77"/>
      <c r="WFC2572" s="77"/>
      <c r="WFD2572" s="77"/>
      <c r="WFE2572" s="77"/>
      <c r="WFF2572" s="77"/>
      <c r="WFG2572" s="77"/>
      <c r="WFH2572" s="77"/>
      <c r="WFI2572" s="77"/>
      <c r="WFJ2572" s="77"/>
      <c r="WFK2572" s="77"/>
      <c r="WFL2572" s="77"/>
      <c r="WFM2572" s="77"/>
      <c r="WFN2572" s="77"/>
      <c r="WFO2572" s="77"/>
      <c r="WFP2572" s="77"/>
      <c r="WFQ2572" s="77"/>
      <c r="WFR2572" s="77"/>
      <c r="WFS2572" s="77"/>
      <c r="WFT2572" s="77"/>
      <c r="WFU2572" s="77"/>
      <c r="WFV2572" s="77"/>
      <c r="WFW2572" s="77"/>
      <c r="WFX2572" s="77"/>
      <c r="WFY2572" s="77"/>
      <c r="WFZ2572" s="77"/>
      <c r="WGA2572" s="77"/>
      <c r="WGB2572" s="77"/>
      <c r="WGC2572" s="77"/>
      <c r="WGD2572" s="77"/>
      <c r="WGE2572" s="77"/>
      <c r="WGF2572" s="77"/>
      <c r="WGG2572" s="77"/>
      <c r="WGH2572" s="77"/>
      <c r="WGI2572" s="77"/>
      <c r="WGJ2572" s="77"/>
      <c r="WGK2572" s="77"/>
      <c r="WGL2572" s="77"/>
      <c r="WGM2572" s="77"/>
      <c r="WGN2572" s="77"/>
      <c r="WGO2572" s="77"/>
      <c r="WGP2572" s="77"/>
      <c r="WGQ2572" s="77"/>
      <c r="WGR2572" s="77"/>
      <c r="WGS2572" s="77"/>
      <c r="WGT2572" s="77"/>
      <c r="WGU2572" s="77"/>
      <c r="WGV2572" s="77"/>
      <c r="WGW2572" s="77"/>
      <c r="WGX2572" s="77"/>
      <c r="WGY2572" s="77"/>
      <c r="WGZ2572" s="77"/>
      <c r="WHA2572" s="77"/>
      <c r="WHB2572" s="77"/>
      <c r="WHC2572" s="77"/>
      <c r="WHD2572" s="77"/>
      <c r="WHE2572" s="77"/>
      <c r="WHF2572" s="77"/>
      <c r="WHG2572" s="77"/>
      <c r="WHH2572" s="77"/>
      <c r="WHI2572" s="77"/>
      <c r="WHJ2572" s="77"/>
      <c r="WHK2572" s="77"/>
      <c r="WHL2572" s="77"/>
      <c r="WHM2572" s="77"/>
      <c r="WHN2572" s="77"/>
      <c r="WHO2572" s="77"/>
      <c r="WHP2572" s="77"/>
      <c r="WHQ2572" s="77"/>
      <c r="WHR2572" s="77"/>
      <c r="WHS2572" s="77"/>
      <c r="WHT2572" s="77"/>
      <c r="WHU2572" s="77"/>
      <c r="WHV2572" s="77"/>
      <c r="WHW2572" s="77"/>
      <c r="WHX2572" s="77"/>
      <c r="WHY2572" s="77"/>
      <c r="WHZ2572" s="77"/>
      <c r="WIA2572" s="77"/>
      <c r="WIB2572" s="77"/>
      <c r="WIC2572" s="77"/>
      <c r="WID2572" s="77"/>
      <c r="WIE2572" s="77"/>
      <c r="WIF2572" s="77"/>
      <c r="WIG2572" s="77"/>
      <c r="WIH2572" s="77"/>
      <c r="WII2572" s="77"/>
      <c r="WIJ2572" s="77"/>
      <c r="WIK2572" s="77"/>
      <c r="WIL2572" s="77"/>
      <c r="WIM2572" s="77"/>
      <c r="WIN2572" s="77"/>
      <c r="WIO2572" s="77"/>
      <c r="WIP2572" s="77"/>
      <c r="WIQ2572" s="77"/>
      <c r="WIR2572" s="77"/>
      <c r="WIS2572" s="77"/>
      <c r="WIT2572" s="77"/>
      <c r="WIU2572" s="77"/>
      <c r="WIV2572" s="77"/>
      <c r="WIW2572" s="77"/>
      <c r="WIX2572" s="77"/>
      <c r="WIY2572" s="77"/>
      <c r="WIZ2572" s="77"/>
      <c r="WJA2572" s="77"/>
      <c r="WJB2572" s="77"/>
      <c r="WJC2572" s="77"/>
      <c r="WJD2572" s="77"/>
      <c r="WJE2572" s="77"/>
      <c r="WJF2572" s="77"/>
      <c r="WJG2572" s="77"/>
      <c r="WJH2572" s="77"/>
      <c r="WJI2572" s="77"/>
      <c r="WJJ2572" s="77"/>
      <c r="WJK2572" s="77"/>
      <c r="WJL2572" s="77"/>
      <c r="WJM2572" s="77"/>
      <c r="WJN2572" s="77"/>
      <c r="WJO2572" s="77"/>
      <c r="WJP2572" s="77"/>
      <c r="WJQ2572" s="77"/>
      <c r="WJR2572" s="77"/>
      <c r="WJS2572" s="77"/>
      <c r="WJT2572" s="77"/>
      <c r="WJU2572" s="77"/>
      <c r="WJV2572" s="77"/>
      <c r="WJW2572" s="77"/>
      <c r="WJX2572" s="77"/>
      <c r="WJY2572" s="77"/>
      <c r="WJZ2572" s="77"/>
      <c r="WKA2572" s="77"/>
      <c r="WKB2572" s="77"/>
      <c r="WKC2572" s="77"/>
      <c r="WKD2572" s="77"/>
      <c r="WKE2572" s="77"/>
      <c r="WKF2572" s="77"/>
      <c r="WKG2572" s="77"/>
      <c r="WKH2572" s="77"/>
      <c r="WKI2572" s="77"/>
      <c r="WKJ2572" s="77"/>
      <c r="WKK2572" s="77"/>
      <c r="WKL2572" s="77"/>
      <c r="WKM2572" s="77"/>
      <c r="WKN2572" s="77"/>
      <c r="WKO2572" s="77"/>
      <c r="WKP2572" s="77"/>
      <c r="WKQ2572" s="77"/>
      <c r="WKR2572" s="77"/>
      <c r="WKS2572" s="77"/>
      <c r="WKT2572" s="77"/>
      <c r="WKU2572" s="77"/>
      <c r="WKV2572" s="77"/>
      <c r="WKW2572" s="77"/>
      <c r="WKX2572" s="77"/>
      <c r="WKY2572" s="77"/>
      <c r="WKZ2572" s="77"/>
      <c r="WLA2572" s="77"/>
      <c r="WLB2572" s="77"/>
      <c r="WLC2572" s="77"/>
      <c r="WLD2572" s="77"/>
      <c r="WLE2572" s="77"/>
      <c r="WLF2572" s="77"/>
      <c r="WLG2572" s="77"/>
      <c r="WLH2572" s="77"/>
      <c r="WLI2572" s="77"/>
      <c r="WLJ2572" s="77"/>
      <c r="WLK2572" s="77"/>
      <c r="WLL2572" s="77"/>
      <c r="WLM2572" s="77"/>
      <c r="WLN2572" s="77"/>
      <c r="WLO2572" s="77"/>
      <c r="WLP2572" s="77"/>
      <c r="WLQ2572" s="77"/>
      <c r="WLR2572" s="77"/>
      <c r="WLS2572" s="77"/>
      <c r="WLT2572" s="77"/>
      <c r="WLU2572" s="77"/>
      <c r="WLV2572" s="77"/>
      <c r="WLW2572" s="77"/>
      <c r="WLX2572" s="77"/>
      <c r="WLY2572" s="77"/>
      <c r="WLZ2572" s="77"/>
      <c r="WMA2572" s="77"/>
      <c r="WMB2572" s="77"/>
      <c r="WMC2572" s="77"/>
      <c r="WMD2572" s="77"/>
      <c r="WME2572" s="77"/>
      <c r="WMF2572" s="77"/>
      <c r="WMG2572" s="77"/>
      <c r="WMH2572" s="77"/>
      <c r="WMI2572" s="77"/>
      <c r="WMJ2572" s="77"/>
      <c r="WMK2572" s="77"/>
      <c r="WML2572" s="77"/>
      <c r="WMM2572" s="77"/>
      <c r="WMN2572" s="77"/>
      <c r="WMO2572" s="77"/>
      <c r="WMP2572" s="77"/>
      <c r="WMQ2572" s="77"/>
      <c r="WMR2572" s="77"/>
      <c r="WMS2572" s="77"/>
      <c r="WMT2572" s="77"/>
      <c r="WMU2572" s="77"/>
      <c r="WMV2572" s="77"/>
      <c r="WMW2572" s="77"/>
      <c r="WMX2572" s="77"/>
      <c r="WMY2572" s="77"/>
      <c r="WMZ2572" s="77"/>
      <c r="WNA2572" s="77"/>
      <c r="WNB2572" s="77"/>
      <c r="WNC2572" s="77"/>
      <c r="WND2572" s="77"/>
      <c r="WNE2572" s="77"/>
      <c r="WNF2572" s="77"/>
      <c r="WNG2572" s="77"/>
      <c r="WNH2572" s="77"/>
      <c r="WNI2572" s="77"/>
      <c r="WNJ2572" s="77"/>
      <c r="WNK2572" s="77"/>
      <c r="WNL2572" s="77"/>
      <c r="WNM2572" s="77"/>
      <c r="WNN2572" s="77"/>
      <c r="WNO2572" s="77"/>
      <c r="WNP2572" s="77"/>
      <c r="WNQ2572" s="77"/>
      <c r="WNR2572" s="77"/>
      <c r="WNS2572" s="77"/>
      <c r="WNT2572" s="77"/>
      <c r="WNU2572" s="77"/>
      <c r="WNV2572" s="77"/>
      <c r="WNW2572" s="77"/>
      <c r="WNX2572" s="77"/>
      <c r="WNY2572" s="77"/>
      <c r="WNZ2572" s="77"/>
      <c r="WOA2572" s="77"/>
      <c r="WOB2572" s="77"/>
      <c r="WOC2572" s="77"/>
      <c r="WOD2572" s="77"/>
      <c r="WOE2572" s="77"/>
      <c r="WOF2572" s="77"/>
      <c r="WOG2572" s="77"/>
      <c r="WOH2572" s="77"/>
      <c r="WOI2572" s="77"/>
      <c r="WOJ2572" s="77"/>
      <c r="WOK2572" s="77"/>
      <c r="WOL2572" s="77"/>
      <c r="WOM2572" s="77"/>
      <c r="WON2572" s="77"/>
      <c r="WOO2572" s="77"/>
      <c r="WOP2572" s="77"/>
      <c r="WOQ2572" s="77"/>
      <c r="WOR2572" s="77"/>
      <c r="WOS2572" s="77"/>
      <c r="WOT2572" s="77"/>
      <c r="WOU2572" s="77"/>
      <c r="WOV2572" s="77"/>
      <c r="WOW2572" s="77"/>
      <c r="WOX2572" s="77"/>
      <c r="WOY2572" s="77"/>
      <c r="WOZ2572" s="77"/>
      <c r="WPA2572" s="77"/>
      <c r="WPB2572" s="77"/>
      <c r="WPC2572" s="77"/>
      <c r="WPD2572" s="77"/>
      <c r="WPE2572" s="77"/>
      <c r="WPF2572" s="77"/>
      <c r="WPG2572" s="77"/>
      <c r="WPH2572" s="77"/>
      <c r="WPI2572" s="77"/>
      <c r="WPJ2572" s="77"/>
      <c r="WPK2572" s="77"/>
      <c r="WPL2572" s="77"/>
      <c r="WPM2572" s="77"/>
      <c r="WPN2572" s="77"/>
      <c r="WPO2572" s="77"/>
      <c r="WPP2572" s="77"/>
      <c r="WPQ2572" s="77"/>
      <c r="WPR2572" s="77"/>
      <c r="WPS2572" s="77"/>
      <c r="WPT2572" s="77"/>
      <c r="WPU2572" s="77"/>
      <c r="WPV2572" s="77"/>
      <c r="WPW2572" s="77"/>
      <c r="WPX2572" s="77"/>
      <c r="WPY2572" s="77"/>
      <c r="WPZ2572" s="77"/>
      <c r="WQA2572" s="77"/>
      <c r="WQB2572" s="77"/>
      <c r="WQC2572" s="77"/>
      <c r="WQD2572" s="77"/>
      <c r="WQE2572" s="77"/>
      <c r="WQF2572" s="77"/>
      <c r="WQG2572" s="77"/>
      <c r="WQH2572" s="77"/>
      <c r="WQI2572" s="77"/>
      <c r="WQJ2572" s="77"/>
      <c r="WQK2572" s="77"/>
      <c r="WQL2572" s="77"/>
      <c r="WQM2572" s="77"/>
      <c r="WQN2572" s="77"/>
      <c r="WQO2572" s="77"/>
      <c r="WQP2572" s="77"/>
      <c r="WQQ2572" s="77"/>
      <c r="WQR2572" s="77"/>
      <c r="WQS2572" s="77"/>
      <c r="WQT2572" s="77"/>
      <c r="WQU2572" s="77"/>
      <c r="WQV2572" s="77"/>
      <c r="WQW2572" s="77"/>
      <c r="WQX2572" s="77"/>
      <c r="WQY2572" s="77"/>
      <c r="WQZ2572" s="77"/>
      <c r="WRA2572" s="77"/>
      <c r="WRB2572" s="77"/>
      <c r="WRC2572" s="77"/>
      <c r="WRD2572" s="77"/>
      <c r="WRE2572" s="77"/>
      <c r="WRF2572" s="77"/>
      <c r="WRG2572" s="77"/>
      <c r="WRH2572" s="77"/>
      <c r="WRI2572" s="77"/>
      <c r="WRJ2572" s="77"/>
      <c r="WRK2572" s="77"/>
      <c r="WRL2572" s="77"/>
      <c r="WRM2572" s="77"/>
      <c r="WRN2572" s="77"/>
      <c r="WRO2572" s="77"/>
      <c r="WRP2572" s="77"/>
      <c r="WRQ2572" s="77"/>
      <c r="WRR2572" s="77"/>
      <c r="WRS2572" s="77"/>
      <c r="WRT2572" s="77"/>
      <c r="WRU2572" s="77"/>
      <c r="WRV2572" s="77"/>
      <c r="WRW2572" s="77"/>
      <c r="WRX2572" s="77"/>
      <c r="WRY2572" s="77"/>
      <c r="WRZ2572" s="77"/>
      <c r="WSA2572" s="77"/>
      <c r="WSB2572" s="77"/>
      <c r="WSC2572" s="77"/>
      <c r="WSD2572" s="77"/>
      <c r="WSE2572" s="77"/>
      <c r="WSF2572" s="77"/>
      <c r="WSG2572" s="77"/>
      <c r="WSH2572" s="77"/>
      <c r="WSI2572" s="77"/>
      <c r="WSJ2572" s="77"/>
      <c r="WSK2572" s="77"/>
      <c r="WSL2572" s="77"/>
      <c r="WSM2572" s="77"/>
      <c r="WSN2572" s="77"/>
      <c r="WSO2572" s="77"/>
      <c r="WSP2572" s="77"/>
      <c r="WSQ2572" s="77"/>
      <c r="WSR2572" s="77"/>
      <c r="WSS2572" s="77"/>
      <c r="WST2572" s="77"/>
      <c r="WSU2572" s="77"/>
      <c r="WSV2572" s="77"/>
      <c r="WSW2572" s="77"/>
      <c r="WSX2572" s="77"/>
      <c r="WSY2572" s="77"/>
      <c r="WSZ2572" s="77"/>
      <c r="WTA2572" s="77"/>
      <c r="WTB2572" s="77"/>
      <c r="WTC2572" s="77"/>
      <c r="WTD2572" s="77"/>
      <c r="WTE2572" s="77"/>
      <c r="WTF2572" s="77"/>
      <c r="WTG2572" s="77"/>
      <c r="WTH2572" s="77"/>
      <c r="WTI2572" s="77"/>
      <c r="WTJ2572" s="77"/>
      <c r="WTK2572" s="77"/>
      <c r="WTL2572" s="77"/>
      <c r="WTM2572" s="77"/>
      <c r="WTN2572" s="77"/>
      <c r="WTO2572" s="77"/>
      <c r="WTP2572" s="77"/>
      <c r="WTQ2572" s="77"/>
      <c r="WTR2572" s="77"/>
      <c r="WTS2572" s="77"/>
      <c r="WTT2572" s="77"/>
      <c r="WTU2572" s="77"/>
      <c r="WTV2572" s="77"/>
      <c r="WTW2572" s="77"/>
      <c r="WTX2572" s="77"/>
      <c r="WTY2572" s="77"/>
      <c r="WTZ2572" s="77"/>
      <c r="WUA2572" s="77"/>
      <c r="WUB2572" s="77"/>
      <c r="WUC2572" s="77"/>
      <c r="WUD2572" s="77"/>
      <c r="WUE2572" s="77"/>
      <c r="WUF2572" s="77"/>
      <c r="WUG2572" s="77"/>
      <c r="WUH2572" s="77"/>
      <c r="WUI2572" s="77"/>
      <c r="WUJ2572" s="77"/>
      <c r="WUK2572" s="77"/>
      <c r="WUL2572" s="77"/>
      <c r="WUM2572" s="77"/>
      <c r="WUN2572" s="77"/>
      <c r="WUO2572" s="77"/>
      <c r="WUP2572" s="77"/>
      <c r="WUQ2572" s="77"/>
      <c r="WUR2572" s="77"/>
      <c r="WUS2572" s="77"/>
      <c r="WUT2572" s="77"/>
      <c r="WUU2572" s="77"/>
      <c r="WUV2572" s="77"/>
      <c r="WUW2572" s="77"/>
      <c r="WUX2572" s="77"/>
      <c r="WUY2572" s="77"/>
      <c r="WUZ2572" s="77"/>
      <c r="WVA2572" s="77"/>
      <c r="WVB2572" s="77"/>
      <c r="WVC2572" s="77"/>
      <c r="WVD2572" s="77"/>
      <c r="WVE2572" s="77"/>
      <c r="WVF2572" s="77"/>
      <c r="WVG2572" s="77"/>
      <c r="WVH2572" s="77"/>
      <c r="WVI2572" s="77"/>
      <c r="WVJ2572" s="77"/>
      <c r="WVK2572" s="77"/>
      <c r="WVL2572" s="77"/>
      <c r="WVM2572" s="77"/>
      <c r="WVN2572" s="77"/>
      <c r="WVO2572" s="77"/>
      <c r="WVP2572" s="77"/>
      <c r="WVQ2572" s="77"/>
      <c r="WVR2572" s="77"/>
      <c r="WVS2572" s="77"/>
      <c r="WVT2572" s="77"/>
      <c r="WVU2572" s="77"/>
      <c r="WVV2572" s="77"/>
      <c r="WVW2572" s="77"/>
      <c r="WVX2572" s="77"/>
      <c r="WVY2572" s="77"/>
      <c r="WVZ2572" s="77"/>
      <c r="WWA2572" s="77"/>
      <c r="WWB2572" s="77"/>
      <c r="WWC2572" s="77"/>
      <c r="WWD2572" s="77"/>
      <c r="WWE2572" s="77"/>
      <c r="WWF2572" s="77"/>
      <c r="WWG2572" s="77"/>
      <c r="WWH2572" s="77"/>
      <c r="WWI2572" s="77"/>
      <c r="WWJ2572" s="77"/>
      <c r="WWK2572" s="77"/>
      <c r="WWL2572" s="77"/>
      <c r="WWM2572" s="77"/>
      <c r="WWN2572" s="77"/>
      <c r="WWO2572" s="77"/>
      <c r="WWP2572" s="77"/>
      <c r="WWQ2572" s="77"/>
      <c r="WWR2572" s="77"/>
      <c r="WWS2572" s="77"/>
      <c r="WWT2572" s="77"/>
      <c r="WWU2572" s="77"/>
      <c r="WWV2572" s="77"/>
      <c r="WWW2572" s="77"/>
      <c r="WWX2572" s="77"/>
      <c r="WWY2572" s="77"/>
      <c r="WWZ2572" s="77"/>
      <c r="WXA2572" s="77"/>
      <c r="WXB2572" s="77"/>
      <c r="WXC2572" s="77"/>
      <c r="WXD2572" s="77"/>
      <c r="WXE2572" s="77"/>
      <c r="WXF2572" s="77"/>
      <c r="WXG2572" s="77"/>
      <c r="WXH2572" s="77"/>
      <c r="WXI2572" s="77"/>
      <c r="WXJ2572" s="77"/>
      <c r="WXK2572" s="77"/>
      <c r="WXL2572" s="77"/>
      <c r="WXM2572" s="77"/>
      <c r="WXN2572" s="77"/>
      <c r="WXO2572" s="77"/>
      <c r="WXP2572" s="77"/>
      <c r="WXQ2572" s="77"/>
      <c r="WXR2572" s="77"/>
      <c r="WXS2572" s="77"/>
      <c r="WXT2572" s="77"/>
      <c r="WXU2572" s="77"/>
      <c r="WXV2572" s="77"/>
      <c r="WXW2572" s="77"/>
      <c r="WXX2572" s="77"/>
      <c r="WXY2572" s="77"/>
      <c r="WXZ2572" s="77"/>
      <c r="WYA2572" s="77"/>
      <c r="WYB2572" s="77"/>
      <c r="WYC2572" s="77"/>
      <c r="WYD2572" s="77"/>
      <c r="WYE2572" s="77"/>
      <c r="WYF2572" s="77"/>
      <c r="WYG2572" s="77"/>
      <c r="WYH2572" s="77"/>
      <c r="WYI2572" s="77"/>
      <c r="WYJ2572" s="77"/>
      <c r="WYK2572" s="77"/>
      <c r="WYL2572" s="77"/>
      <c r="WYM2572" s="77"/>
      <c r="WYN2572" s="77"/>
      <c r="WYO2572" s="77"/>
      <c r="WYP2572" s="77"/>
      <c r="WYQ2572" s="77"/>
      <c r="WYR2572" s="77"/>
      <c r="WYS2572" s="77"/>
      <c r="WYT2572" s="77"/>
      <c r="WYU2572" s="77"/>
      <c r="WYV2572" s="77"/>
      <c r="WYW2572" s="77"/>
      <c r="WYX2572" s="77"/>
      <c r="WYY2572" s="77"/>
      <c r="WYZ2572" s="77"/>
      <c r="WZA2572" s="77"/>
      <c r="WZB2572" s="77"/>
      <c r="WZC2572" s="77"/>
      <c r="WZD2572" s="77"/>
      <c r="WZE2572" s="77"/>
      <c r="WZF2572" s="77"/>
      <c r="WZG2572" s="77"/>
      <c r="WZH2572" s="77"/>
      <c r="WZI2572" s="77"/>
      <c r="WZJ2572" s="77"/>
      <c r="WZK2572" s="77"/>
      <c r="WZL2572" s="77"/>
      <c r="WZM2572" s="77"/>
      <c r="WZN2572" s="77"/>
      <c r="WZO2572" s="77"/>
      <c r="WZP2572" s="77"/>
      <c r="WZQ2572" s="77"/>
      <c r="WZR2572" s="77"/>
      <c r="WZS2572" s="77"/>
      <c r="WZT2572" s="77"/>
      <c r="WZU2572" s="77"/>
      <c r="WZV2572" s="77"/>
      <c r="WZW2572" s="77"/>
      <c r="WZX2572" s="77"/>
      <c r="WZY2572" s="77"/>
      <c r="WZZ2572" s="77"/>
      <c r="XAA2572" s="77"/>
      <c r="XAB2572" s="77"/>
      <c r="XAC2572" s="77"/>
      <c r="XAD2572" s="77"/>
      <c r="XAE2572" s="77"/>
      <c r="XAF2572" s="77"/>
      <c r="XAG2572" s="77"/>
      <c r="XAH2572" s="77"/>
      <c r="XAI2572" s="77"/>
      <c r="XAJ2572" s="77"/>
      <c r="XAK2572" s="77"/>
      <c r="XAL2572" s="77"/>
      <c r="XAM2572" s="77"/>
      <c r="XAN2572" s="77"/>
      <c r="XAO2572" s="77"/>
      <c r="XAP2572" s="77"/>
      <c r="XAQ2572" s="77"/>
      <c r="XAR2572" s="77"/>
      <c r="XAS2572" s="77"/>
      <c r="XAT2572" s="77"/>
      <c r="XAU2572" s="77"/>
      <c r="XAV2572" s="77"/>
      <c r="XAW2572" s="77"/>
      <c r="XAX2572" s="77"/>
      <c r="XAY2572" s="77"/>
      <c r="XAZ2572" s="77"/>
      <c r="XBA2572" s="77"/>
      <c r="XBB2572" s="77"/>
      <c r="XBC2572" s="77"/>
      <c r="XBD2572" s="77"/>
      <c r="XBE2572" s="77"/>
      <c r="XBF2572" s="77"/>
      <c r="XBG2572" s="77"/>
      <c r="XBH2572" s="77"/>
      <c r="XBI2572" s="77"/>
      <c r="XBJ2572" s="77"/>
      <c r="XBK2572" s="77"/>
      <c r="XBL2572" s="77"/>
      <c r="XBM2572" s="77"/>
      <c r="XBN2572" s="77"/>
      <c r="XBO2572" s="77"/>
      <c r="XBP2572" s="77"/>
      <c r="XBQ2572" s="77"/>
      <c r="XBR2572" s="77"/>
      <c r="XBS2572" s="77"/>
      <c r="XBT2572" s="77"/>
      <c r="XBU2572" s="77"/>
      <c r="XBV2572" s="77"/>
      <c r="XBW2572" s="77"/>
      <c r="XBX2572" s="77"/>
      <c r="XBY2572" s="77"/>
      <c r="XBZ2572" s="77"/>
      <c r="XCA2572" s="77"/>
      <c r="XCB2572" s="77"/>
      <c r="XCC2572" s="77"/>
      <c r="XCD2572" s="77"/>
      <c r="XCE2572" s="77"/>
      <c r="XCF2572" s="77"/>
      <c r="XCG2572" s="77"/>
      <c r="XCH2572" s="77"/>
      <c r="XCI2572" s="77"/>
      <c r="XCJ2572" s="77"/>
      <c r="XCK2572" s="77"/>
      <c r="XCL2572" s="77"/>
      <c r="XCM2572" s="77"/>
      <c r="XCN2572" s="77"/>
      <c r="XCO2572" s="77"/>
      <c r="XCP2572" s="77"/>
      <c r="XCQ2572" s="77"/>
      <c r="XCR2572" s="77"/>
      <c r="XCS2572" s="77"/>
      <c r="XCT2572" s="77"/>
      <c r="XCU2572" s="77"/>
      <c r="XCV2572" s="77"/>
      <c r="XCW2572" s="77"/>
      <c r="XCX2572" s="77"/>
      <c r="XCY2572" s="77"/>
      <c r="XCZ2572" s="77"/>
      <c r="XDA2572" s="77"/>
      <c r="XDB2572" s="77"/>
      <c r="XDC2572" s="77"/>
      <c r="XDD2572" s="77"/>
      <c r="XDE2572" s="77"/>
      <c r="XDF2572" s="77"/>
      <c r="XDG2572" s="77"/>
      <c r="XDH2572" s="77"/>
      <c r="XDI2572" s="77"/>
      <c r="XDJ2572" s="77"/>
      <c r="XDK2572" s="77"/>
      <c r="XDL2572" s="77"/>
      <c r="XDM2572" s="77"/>
      <c r="XDN2572" s="77"/>
      <c r="XDO2572" s="77"/>
      <c r="XDP2572" s="77"/>
      <c r="XDQ2572" s="77"/>
      <c r="XDR2572" s="77"/>
      <c r="XDS2572" s="77"/>
      <c r="XDT2572" s="77"/>
      <c r="XDU2572" s="77"/>
      <c r="XDV2572" s="77"/>
      <c r="XDW2572" s="77"/>
      <c r="XDX2572" s="77"/>
      <c r="XDY2572" s="77"/>
      <c r="XDZ2572" s="77"/>
      <c r="XEA2572" s="77"/>
      <c r="XEB2572" s="77"/>
      <c r="XEC2572" s="77"/>
      <c r="XED2572" s="77"/>
      <c r="XEE2572" s="77"/>
      <c r="XEF2572" s="77"/>
      <c r="XEG2572" s="77"/>
      <c r="XEH2572" s="77"/>
      <c r="XEI2572" s="77"/>
      <c r="XEJ2572" s="77"/>
      <c r="XEK2572" s="77"/>
      <c r="XEL2572" s="77"/>
      <c r="XEM2572" s="77"/>
      <c r="XEN2572" s="77"/>
      <c r="XEO2572" s="77"/>
      <c r="XEP2572" s="77"/>
      <c r="XEQ2572" s="77"/>
      <c r="XER2572" s="77"/>
      <c r="XES2572" s="77"/>
      <c r="XET2572" s="77"/>
      <c r="XEU2572" s="77"/>
      <c r="XEV2572" s="77"/>
      <c r="XEW2572" s="77"/>
      <c r="XEX2572" s="77"/>
      <c r="XEY2572" s="77"/>
      <c r="XEZ2572" s="77"/>
      <c r="XFA2572" s="77"/>
      <c r="XFB2572" s="77"/>
      <c r="XFC2572" s="77"/>
    </row>
    <row r="2573" spans="1:16383" ht="15" customHeight="1">
      <c r="A2573" s="51">
        <v>2021</v>
      </c>
      <c r="B2573" s="52">
        <v>44197</v>
      </c>
      <c r="C2573" s="52">
        <v>44286</v>
      </c>
      <c r="D2573" s="53" t="s">
        <v>96</v>
      </c>
      <c r="E2573" s="53">
        <v>290</v>
      </c>
      <c r="F2573" s="53" t="s">
        <v>251</v>
      </c>
      <c r="G2573" s="53" t="s">
        <v>251</v>
      </c>
      <c r="H2573" s="53" t="s">
        <v>293</v>
      </c>
      <c r="I2573" s="53" t="s">
        <v>2817</v>
      </c>
      <c r="J2573" s="53" t="s">
        <v>2818</v>
      </c>
      <c r="K2573" s="53" t="s">
        <v>306</v>
      </c>
      <c r="L2573" s="53" t="s">
        <v>101</v>
      </c>
      <c r="M2573" s="53" t="s">
        <v>2780</v>
      </c>
      <c r="N2573" s="53" t="s">
        <v>103</v>
      </c>
      <c r="O2573" s="53">
        <v>0</v>
      </c>
      <c r="P2573" s="54">
        <v>0</v>
      </c>
      <c r="Q2573" s="53" t="s">
        <v>121</v>
      </c>
      <c r="R2573" s="53" t="s">
        <v>122</v>
      </c>
      <c r="S2573" s="53" t="s">
        <v>122</v>
      </c>
      <c r="T2573" s="53" t="s">
        <v>121</v>
      </c>
      <c r="U2573" s="53" t="s">
        <v>122</v>
      </c>
      <c r="V2573" s="53" t="s">
        <v>122</v>
      </c>
      <c r="W2573" s="53" t="s">
        <v>296</v>
      </c>
      <c r="X2573" s="55">
        <f t="shared" si="299"/>
        <v>44197</v>
      </c>
      <c r="Y2573" s="55">
        <v>44286</v>
      </c>
      <c r="Z2573" s="53">
        <f t="shared" si="297"/>
        <v>2558</v>
      </c>
      <c r="AA2573" s="54">
        <v>547.52</v>
      </c>
      <c r="AB2573" s="54">
        <v>0</v>
      </c>
      <c r="AC2573" s="52"/>
      <c r="AD2573" s="56" t="s">
        <v>400</v>
      </c>
      <c r="AE2573" s="53">
        <f t="shared" si="298"/>
        <v>2566</v>
      </c>
      <c r="AF2573" s="57" t="s">
        <v>2965</v>
      </c>
      <c r="AG2573" s="58" t="s">
        <v>173</v>
      </c>
      <c r="AH2573" s="52">
        <f t="shared" si="301"/>
        <v>44286</v>
      </c>
      <c r="AI2573" s="52">
        <f t="shared" si="300"/>
        <v>44286</v>
      </c>
      <c r="AJ2573" s="53" t="s">
        <v>402</v>
      </c>
      <c r="AK2573" s="77"/>
      <c r="AL2573" s="77"/>
      <c r="AM2573" s="77"/>
      <c r="AN2573" s="77"/>
      <c r="AO2573" s="77"/>
      <c r="AP2573" s="77"/>
      <c r="AQ2573" s="77"/>
      <c r="AR2573" s="77"/>
      <c r="AS2573" s="77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77"/>
      <c r="BE2573" s="77"/>
      <c r="BF2573" s="77"/>
      <c r="BG2573" s="77"/>
      <c r="BH2573" s="77"/>
      <c r="BI2573" s="77"/>
      <c r="BJ2573" s="77"/>
      <c r="BK2573" s="77"/>
      <c r="BL2573" s="77"/>
      <c r="BM2573" s="77"/>
      <c r="BN2573" s="77"/>
      <c r="BO2573" s="77"/>
      <c r="BP2573" s="77"/>
      <c r="BQ2573" s="77"/>
      <c r="BR2573" s="77"/>
      <c r="BS2573" s="77"/>
      <c r="BT2573" s="77"/>
      <c r="BU2573" s="77"/>
      <c r="BV2573" s="77"/>
      <c r="BW2573" s="77"/>
      <c r="BX2573" s="77"/>
      <c r="BY2573" s="77"/>
      <c r="BZ2573" s="77"/>
      <c r="CA2573" s="77"/>
      <c r="CB2573" s="77"/>
      <c r="CC2573" s="77"/>
      <c r="CD2573" s="77"/>
      <c r="CE2573" s="77"/>
      <c r="CF2573" s="77"/>
      <c r="CG2573" s="77"/>
      <c r="CH2573" s="77"/>
      <c r="CI2573" s="77"/>
      <c r="CJ2573" s="77"/>
      <c r="CK2573" s="77"/>
      <c r="CL2573" s="77"/>
      <c r="CM2573" s="77"/>
      <c r="CN2573" s="77"/>
      <c r="CO2573" s="77"/>
      <c r="CP2573" s="77"/>
      <c r="CQ2573" s="77"/>
      <c r="CR2573" s="77"/>
      <c r="CS2573" s="77"/>
      <c r="CT2573" s="77"/>
      <c r="CU2573" s="77"/>
      <c r="CV2573" s="77"/>
      <c r="CW2573" s="77"/>
      <c r="CX2573" s="77"/>
      <c r="CY2573" s="77"/>
      <c r="CZ2573" s="77"/>
      <c r="DA2573" s="77"/>
      <c r="DB2573" s="77"/>
      <c r="DC2573" s="77"/>
      <c r="DD2573" s="77"/>
      <c r="DE2573" s="77"/>
      <c r="DF2573" s="77"/>
      <c r="DG2573" s="77"/>
      <c r="DH2573" s="77"/>
      <c r="DI2573" s="77"/>
      <c r="DJ2573" s="77"/>
      <c r="DK2573" s="77"/>
      <c r="DL2573" s="77"/>
      <c r="DM2573" s="77"/>
      <c r="DN2573" s="77"/>
      <c r="DO2573" s="77"/>
      <c r="DP2573" s="77"/>
      <c r="DQ2573" s="77"/>
      <c r="DR2573" s="77"/>
      <c r="DS2573" s="77"/>
      <c r="DT2573" s="77"/>
      <c r="DU2573" s="77"/>
      <c r="DV2573" s="77"/>
      <c r="DW2573" s="77"/>
      <c r="DX2573" s="77"/>
      <c r="DY2573" s="77"/>
      <c r="DZ2573" s="77"/>
      <c r="EA2573" s="77"/>
      <c r="EB2573" s="77"/>
      <c r="EC2573" s="77"/>
      <c r="ED2573" s="77"/>
      <c r="EE2573" s="77"/>
      <c r="EF2573" s="77"/>
      <c r="EG2573" s="77"/>
      <c r="EH2573" s="77"/>
      <c r="EI2573" s="77"/>
      <c r="EJ2573" s="77"/>
      <c r="EK2573" s="77"/>
      <c r="EL2573" s="77"/>
      <c r="EM2573" s="77"/>
      <c r="EN2573" s="77"/>
      <c r="EO2573" s="77"/>
      <c r="EP2573" s="77"/>
      <c r="EQ2573" s="77"/>
      <c r="ER2573" s="77"/>
      <c r="ES2573" s="77"/>
      <c r="ET2573" s="77"/>
      <c r="EU2573" s="77"/>
      <c r="EV2573" s="77"/>
      <c r="EW2573" s="77"/>
      <c r="EX2573" s="77"/>
      <c r="EY2573" s="77"/>
      <c r="EZ2573" s="77"/>
      <c r="FA2573" s="77"/>
      <c r="FB2573" s="77"/>
      <c r="FC2573" s="77"/>
      <c r="FD2573" s="77"/>
      <c r="FE2573" s="77"/>
      <c r="FF2573" s="77"/>
      <c r="FG2573" s="77"/>
      <c r="FH2573" s="77"/>
      <c r="FI2573" s="77"/>
      <c r="FJ2573" s="77"/>
      <c r="FK2573" s="77"/>
      <c r="FL2573" s="77"/>
      <c r="FM2573" s="77"/>
      <c r="FN2573" s="77"/>
      <c r="FO2573" s="77"/>
      <c r="FP2573" s="77"/>
      <c r="FQ2573" s="77"/>
      <c r="FR2573" s="77"/>
      <c r="FS2573" s="77"/>
      <c r="FT2573" s="77"/>
      <c r="FU2573" s="77"/>
      <c r="FV2573" s="77"/>
      <c r="FW2573" s="77"/>
      <c r="FX2573" s="77"/>
      <c r="FY2573" s="77"/>
      <c r="FZ2573" s="77"/>
      <c r="GA2573" s="77"/>
      <c r="GB2573" s="77"/>
      <c r="GC2573" s="77"/>
      <c r="GD2573" s="77"/>
      <c r="GE2573" s="77"/>
      <c r="GF2573" s="77"/>
      <c r="GG2573" s="77"/>
      <c r="GH2573" s="77"/>
      <c r="GI2573" s="77"/>
      <c r="GJ2573" s="77"/>
      <c r="GK2573" s="77"/>
      <c r="GL2573" s="77"/>
      <c r="GM2573" s="77"/>
      <c r="GN2573" s="77"/>
      <c r="GO2573" s="77"/>
      <c r="GP2573" s="77"/>
      <c r="GQ2573" s="77"/>
      <c r="GR2573" s="77"/>
      <c r="GS2573" s="77"/>
      <c r="GT2573" s="77"/>
      <c r="GU2573" s="77"/>
      <c r="GV2573" s="77"/>
      <c r="GW2573" s="77"/>
      <c r="GX2573" s="77"/>
      <c r="GY2573" s="77"/>
      <c r="GZ2573" s="77"/>
      <c r="HA2573" s="77"/>
      <c r="HB2573" s="77"/>
      <c r="HC2573" s="77"/>
      <c r="HD2573" s="77"/>
      <c r="HE2573" s="77"/>
      <c r="HF2573" s="77"/>
      <c r="HG2573" s="77"/>
      <c r="HH2573" s="77"/>
      <c r="HI2573" s="77"/>
      <c r="HJ2573" s="77"/>
      <c r="HK2573" s="77"/>
      <c r="HL2573" s="77"/>
      <c r="HM2573" s="77"/>
      <c r="HN2573" s="77"/>
      <c r="HO2573" s="77"/>
      <c r="HP2573" s="77"/>
      <c r="HQ2573" s="77"/>
      <c r="HR2573" s="77"/>
      <c r="HS2573" s="77"/>
      <c r="HT2573" s="77"/>
      <c r="HU2573" s="77"/>
      <c r="HV2573" s="77"/>
      <c r="HW2573" s="77"/>
      <c r="HX2573" s="77"/>
      <c r="HY2573" s="77"/>
      <c r="HZ2573" s="77"/>
      <c r="IA2573" s="77"/>
      <c r="IB2573" s="77"/>
      <c r="IC2573" s="77"/>
      <c r="ID2573" s="77"/>
      <c r="IE2573" s="77"/>
      <c r="IF2573" s="77"/>
      <c r="IG2573" s="77"/>
      <c r="IH2573" s="77"/>
      <c r="II2573" s="77"/>
      <c r="IJ2573" s="77"/>
      <c r="IK2573" s="77"/>
      <c r="IL2573" s="77"/>
      <c r="IM2573" s="77"/>
      <c r="IN2573" s="77"/>
      <c r="IO2573" s="77"/>
      <c r="IP2573" s="77"/>
      <c r="IQ2573" s="77"/>
      <c r="IR2573" s="77"/>
      <c r="IS2573" s="77"/>
      <c r="IT2573" s="77"/>
      <c r="IU2573" s="77"/>
      <c r="IV2573" s="77"/>
      <c r="IW2573" s="77"/>
      <c r="IX2573" s="77"/>
      <c r="IY2573" s="77"/>
      <c r="IZ2573" s="77"/>
      <c r="JA2573" s="77"/>
      <c r="JB2573" s="77"/>
      <c r="JC2573" s="77"/>
      <c r="JD2573" s="77"/>
      <c r="JE2573" s="77"/>
      <c r="JF2573" s="77"/>
      <c r="JG2573" s="77"/>
      <c r="JH2573" s="77"/>
      <c r="JI2573" s="77"/>
      <c r="JJ2573" s="77"/>
      <c r="JK2573" s="77"/>
      <c r="JL2573" s="77"/>
      <c r="JM2573" s="77"/>
      <c r="JN2573" s="77"/>
      <c r="JO2573" s="77"/>
      <c r="JP2573" s="77"/>
      <c r="JQ2573" s="77"/>
      <c r="JR2573" s="77"/>
      <c r="JS2573" s="77"/>
      <c r="JT2573" s="77"/>
      <c r="JU2573" s="77"/>
      <c r="JV2573" s="77"/>
      <c r="JW2573" s="77"/>
      <c r="JX2573" s="77"/>
      <c r="JY2573" s="77"/>
      <c r="JZ2573" s="77"/>
      <c r="KA2573" s="77"/>
      <c r="KB2573" s="77"/>
      <c r="KC2573" s="77"/>
      <c r="KD2573" s="77"/>
      <c r="KE2573" s="77"/>
      <c r="KF2573" s="77"/>
      <c r="KG2573" s="77"/>
      <c r="KH2573" s="77"/>
      <c r="KI2573" s="77"/>
      <c r="KJ2573" s="77"/>
      <c r="KK2573" s="77"/>
      <c r="KL2573" s="77"/>
      <c r="KM2573" s="77"/>
      <c r="KN2573" s="77"/>
      <c r="KO2573" s="77"/>
      <c r="KP2573" s="77"/>
      <c r="KQ2573" s="77"/>
      <c r="KR2573" s="77"/>
      <c r="KS2573" s="77"/>
      <c r="KT2573" s="77"/>
      <c r="KU2573" s="77"/>
      <c r="KV2573" s="77"/>
      <c r="KW2573" s="77"/>
      <c r="KX2573" s="77"/>
      <c r="KY2573" s="77"/>
      <c r="KZ2573" s="77"/>
      <c r="LA2573" s="77"/>
      <c r="LB2573" s="77"/>
      <c r="LC2573" s="77"/>
      <c r="LD2573" s="77"/>
      <c r="LE2573" s="77"/>
      <c r="LF2573" s="77"/>
      <c r="LG2573" s="77"/>
      <c r="LH2573" s="77"/>
      <c r="LI2573" s="77"/>
      <c r="LJ2573" s="77"/>
      <c r="LK2573" s="77"/>
      <c r="LL2573" s="77"/>
      <c r="LM2573" s="77"/>
      <c r="LN2573" s="77"/>
      <c r="LO2573" s="77"/>
      <c r="LP2573" s="77"/>
      <c r="LQ2573" s="77"/>
      <c r="LR2573" s="77"/>
      <c r="LS2573" s="77"/>
      <c r="LT2573" s="77"/>
      <c r="LU2573" s="77"/>
      <c r="LV2573" s="77"/>
      <c r="LW2573" s="77"/>
      <c r="LX2573" s="77"/>
      <c r="LY2573" s="77"/>
      <c r="LZ2573" s="77"/>
      <c r="MA2573" s="77"/>
      <c r="MB2573" s="77"/>
      <c r="MC2573" s="77"/>
      <c r="MD2573" s="77"/>
      <c r="ME2573" s="77"/>
      <c r="MF2573" s="77"/>
      <c r="MG2573" s="77"/>
      <c r="MH2573" s="77"/>
      <c r="MI2573" s="77"/>
      <c r="MJ2573" s="77"/>
      <c r="MK2573" s="77"/>
      <c r="ML2573" s="77"/>
      <c r="MM2573" s="77"/>
      <c r="MN2573" s="77"/>
      <c r="MO2573" s="77"/>
      <c r="MP2573" s="77"/>
      <c r="MQ2573" s="77"/>
      <c r="MR2573" s="77"/>
      <c r="MS2573" s="77"/>
      <c r="MT2573" s="77"/>
      <c r="MU2573" s="77"/>
      <c r="MV2573" s="77"/>
      <c r="MW2573" s="77"/>
      <c r="MX2573" s="77"/>
      <c r="MY2573" s="77"/>
      <c r="MZ2573" s="77"/>
      <c r="NA2573" s="77"/>
      <c r="NB2573" s="77"/>
      <c r="NC2573" s="77"/>
      <c r="ND2573" s="77"/>
      <c r="NE2573" s="77"/>
      <c r="NF2573" s="77"/>
      <c r="NG2573" s="77"/>
      <c r="NH2573" s="77"/>
      <c r="NI2573" s="77"/>
      <c r="NJ2573" s="77"/>
      <c r="NK2573" s="77"/>
      <c r="NL2573" s="77"/>
      <c r="NM2573" s="77"/>
      <c r="NN2573" s="77"/>
      <c r="NO2573" s="77"/>
      <c r="NP2573" s="77"/>
      <c r="NQ2573" s="77"/>
      <c r="NR2573" s="77"/>
      <c r="NS2573" s="77"/>
      <c r="NT2573" s="77"/>
      <c r="NU2573" s="77"/>
      <c r="NV2573" s="77"/>
      <c r="NW2573" s="77"/>
      <c r="NX2573" s="77"/>
      <c r="NY2573" s="77"/>
      <c r="NZ2573" s="77"/>
      <c r="OA2573" s="77"/>
      <c r="OB2573" s="77"/>
      <c r="OC2573" s="77"/>
      <c r="OD2573" s="77"/>
      <c r="OE2573" s="77"/>
      <c r="OF2573" s="77"/>
      <c r="OG2573" s="77"/>
      <c r="OH2573" s="77"/>
      <c r="OI2573" s="77"/>
      <c r="OJ2573" s="77"/>
      <c r="OK2573" s="77"/>
      <c r="OL2573" s="77"/>
      <c r="OM2573" s="77"/>
      <c r="ON2573" s="77"/>
      <c r="OO2573" s="77"/>
      <c r="OP2573" s="77"/>
      <c r="OQ2573" s="77"/>
      <c r="OR2573" s="77"/>
      <c r="OS2573" s="77"/>
      <c r="OT2573" s="77"/>
      <c r="OU2573" s="77"/>
      <c r="OV2573" s="77"/>
      <c r="OW2573" s="77"/>
      <c r="OX2573" s="77"/>
      <c r="OY2573" s="77"/>
      <c r="OZ2573" s="77"/>
      <c r="PA2573" s="77"/>
      <c r="PB2573" s="77"/>
      <c r="PC2573" s="77"/>
      <c r="PD2573" s="77"/>
      <c r="PE2573" s="77"/>
      <c r="PF2573" s="77"/>
      <c r="PG2573" s="77"/>
      <c r="PH2573" s="77"/>
      <c r="PI2573" s="77"/>
      <c r="PJ2573" s="77"/>
      <c r="PK2573" s="77"/>
      <c r="PL2573" s="77"/>
      <c r="PM2573" s="77"/>
      <c r="PN2573" s="77"/>
      <c r="PO2573" s="77"/>
      <c r="PP2573" s="77"/>
      <c r="PQ2573" s="77"/>
      <c r="PR2573" s="77"/>
      <c r="PS2573" s="77"/>
      <c r="PT2573" s="77"/>
      <c r="PU2573" s="77"/>
      <c r="PV2573" s="77"/>
      <c r="PW2573" s="77"/>
      <c r="PX2573" s="77"/>
      <c r="PY2573" s="77"/>
      <c r="PZ2573" s="77"/>
      <c r="QA2573" s="77"/>
      <c r="QB2573" s="77"/>
      <c r="QC2573" s="77"/>
      <c r="QD2573" s="77"/>
      <c r="QE2573" s="77"/>
      <c r="QF2573" s="77"/>
      <c r="QG2573" s="77"/>
      <c r="QH2573" s="77"/>
      <c r="QI2573" s="77"/>
      <c r="QJ2573" s="77"/>
      <c r="QK2573" s="77"/>
      <c r="QL2573" s="77"/>
      <c r="QM2573" s="77"/>
      <c r="QN2573" s="77"/>
      <c r="QO2573" s="77"/>
      <c r="QP2573" s="77"/>
      <c r="QQ2573" s="77"/>
      <c r="QR2573" s="77"/>
      <c r="QS2573" s="77"/>
      <c r="QT2573" s="77"/>
      <c r="QU2573" s="77"/>
      <c r="QV2573" s="77"/>
      <c r="QW2573" s="77"/>
      <c r="QX2573" s="77"/>
      <c r="QY2573" s="77"/>
      <c r="QZ2573" s="77"/>
      <c r="RA2573" s="77"/>
      <c r="RB2573" s="77"/>
      <c r="RC2573" s="77"/>
      <c r="RD2573" s="77"/>
      <c r="RE2573" s="77"/>
      <c r="RF2573" s="77"/>
      <c r="RG2573" s="77"/>
      <c r="RH2573" s="77"/>
      <c r="RI2573" s="77"/>
      <c r="RJ2573" s="77"/>
      <c r="RK2573" s="77"/>
      <c r="RL2573" s="77"/>
      <c r="RM2573" s="77"/>
      <c r="RN2573" s="77"/>
      <c r="RO2573" s="77"/>
      <c r="RP2573" s="77"/>
      <c r="RQ2573" s="77"/>
      <c r="RR2573" s="77"/>
      <c r="RS2573" s="77"/>
      <c r="RT2573" s="77"/>
      <c r="RU2573" s="77"/>
      <c r="RV2573" s="77"/>
      <c r="RW2573" s="77"/>
      <c r="RX2573" s="77"/>
      <c r="RY2573" s="77"/>
      <c r="RZ2573" s="77"/>
      <c r="SA2573" s="77"/>
      <c r="SB2573" s="77"/>
      <c r="SC2573" s="77"/>
      <c r="SD2573" s="77"/>
      <c r="SE2573" s="77"/>
      <c r="SF2573" s="77"/>
      <c r="SG2573" s="77"/>
      <c r="SH2573" s="77"/>
      <c r="SI2573" s="77"/>
      <c r="SJ2573" s="77"/>
      <c r="SK2573" s="77"/>
      <c r="SL2573" s="77"/>
      <c r="SM2573" s="77"/>
      <c r="SN2573" s="77"/>
      <c r="SO2573" s="77"/>
      <c r="SP2573" s="77"/>
      <c r="SQ2573" s="77"/>
      <c r="SR2573" s="77"/>
      <c r="SS2573" s="77"/>
      <c r="ST2573" s="77"/>
      <c r="SU2573" s="77"/>
      <c r="SV2573" s="77"/>
      <c r="SW2573" s="77"/>
      <c r="SX2573" s="77"/>
      <c r="SY2573" s="77"/>
      <c r="SZ2573" s="77"/>
      <c r="TA2573" s="77"/>
      <c r="TB2573" s="77"/>
      <c r="TC2573" s="77"/>
      <c r="TD2573" s="77"/>
      <c r="TE2573" s="77"/>
      <c r="TF2573" s="77"/>
      <c r="TG2573" s="77"/>
      <c r="TH2573" s="77"/>
      <c r="TI2573" s="77"/>
      <c r="TJ2573" s="77"/>
      <c r="TK2573" s="77"/>
      <c r="TL2573" s="77"/>
      <c r="TM2573" s="77"/>
      <c r="TN2573" s="77"/>
      <c r="TO2573" s="77"/>
      <c r="TP2573" s="77"/>
      <c r="TQ2573" s="77"/>
      <c r="TR2573" s="77"/>
      <c r="TS2573" s="77"/>
      <c r="TT2573" s="77"/>
      <c r="TU2573" s="77"/>
      <c r="TV2573" s="77"/>
      <c r="TW2573" s="77"/>
      <c r="TX2573" s="77"/>
      <c r="TY2573" s="77"/>
      <c r="TZ2573" s="77"/>
      <c r="UA2573" s="77"/>
      <c r="UB2573" s="77"/>
      <c r="UC2573" s="77"/>
      <c r="UD2573" s="77"/>
      <c r="UE2573" s="77"/>
      <c r="UF2573" s="77"/>
      <c r="UG2573" s="77"/>
      <c r="UH2573" s="77"/>
      <c r="UI2573" s="77"/>
      <c r="UJ2573" s="77"/>
      <c r="UK2573" s="77"/>
      <c r="UL2573" s="77"/>
      <c r="UM2573" s="77"/>
      <c r="UN2573" s="77"/>
      <c r="UO2573" s="77"/>
      <c r="UP2573" s="77"/>
      <c r="UQ2573" s="77"/>
      <c r="UR2573" s="77"/>
      <c r="US2573" s="77"/>
      <c r="UT2573" s="77"/>
      <c r="UU2573" s="77"/>
      <c r="UV2573" s="77"/>
      <c r="UW2573" s="77"/>
      <c r="UX2573" s="77"/>
      <c r="UY2573" s="77"/>
      <c r="UZ2573" s="77"/>
      <c r="VA2573" s="77"/>
      <c r="VB2573" s="77"/>
      <c r="VC2573" s="77"/>
      <c r="VD2573" s="77"/>
      <c r="VE2573" s="77"/>
      <c r="VF2573" s="77"/>
      <c r="VG2573" s="77"/>
      <c r="VH2573" s="77"/>
      <c r="VI2573" s="77"/>
      <c r="VJ2573" s="77"/>
      <c r="VK2573" s="77"/>
      <c r="VL2573" s="77"/>
      <c r="VM2573" s="77"/>
      <c r="VN2573" s="77"/>
      <c r="VO2573" s="77"/>
      <c r="VP2573" s="77"/>
      <c r="VQ2573" s="77"/>
      <c r="VR2573" s="77"/>
      <c r="VS2573" s="77"/>
      <c r="VT2573" s="77"/>
      <c r="VU2573" s="77"/>
      <c r="VV2573" s="77"/>
      <c r="VW2573" s="77"/>
      <c r="VX2573" s="77"/>
      <c r="VY2573" s="77"/>
      <c r="VZ2573" s="77"/>
      <c r="WA2573" s="77"/>
      <c r="WB2573" s="77"/>
      <c r="WC2573" s="77"/>
      <c r="WD2573" s="77"/>
      <c r="WE2573" s="77"/>
      <c r="WF2573" s="77"/>
      <c r="WG2573" s="77"/>
      <c r="WH2573" s="77"/>
      <c r="WI2573" s="77"/>
      <c r="WJ2573" s="77"/>
      <c r="WK2573" s="77"/>
      <c r="WL2573" s="77"/>
      <c r="WM2573" s="77"/>
      <c r="WN2573" s="77"/>
      <c r="WO2573" s="77"/>
      <c r="WP2573" s="77"/>
      <c r="WQ2573" s="77"/>
      <c r="WR2573" s="77"/>
      <c r="WS2573" s="77"/>
      <c r="WT2573" s="77"/>
      <c r="WU2573" s="77"/>
      <c r="WV2573" s="77"/>
      <c r="WW2573" s="77"/>
      <c r="WX2573" s="77"/>
      <c r="WY2573" s="77"/>
      <c r="WZ2573" s="77"/>
      <c r="XA2573" s="77"/>
      <c r="XB2573" s="77"/>
      <c r="XC2573" s="77"/>
      <c r="XD2573" s="77"/>
      <c r="XE2573" s="77"/>
      <c r="XF2573" s="77"/>
      <c r="XG2573" s="77"/>
      <c r="XH2573" s="77"/>
      <c r="XI2573" s="77"/>
      <c r="XJ2573" s="77"/>
      <c r="XK2573" s="77"/>
      <c r="XL2573" s="77"/>
      <c r="XM2573" s="77"/>
      <c r="XN2573" s="77"/>
      <c r="XO2573" s="77"/>
      <c r="XP2573" s="77"/>
      <c r="XQ2573" s="77"/>
      <c r="XR2573" s="77"/>
      <c r="XS2573" s="77"/>
      <c r="XT2573" s="77"/>
      <c r="XU2573" s="77"/>
      <c r="XV2573" s="77"/>
      <c r="XW2573" s="77"/>
      <c r="XX2573" s="77"/>
      <c r="XY2573" s="77"/>
      <c r="XZ2573" s="77"/>
      <c r="YA2573" s="77"/>
      <c r="YB2573" s="77"/>
      <c r="YC2573" s="77"/>
      <c r="YD2573" s="77"/>
      <c r="YE2573" s="77"/>
      <c r="YF2573" s="77"/>
      <c r="YG2573" s="77"/>
      <c r="YH2573" s="77"/>
      <c r="YI2573" s="77"/>
      <c r="YJ2573" s="77"/>
      <c r="YK2573" s="77"/>
      <c r="YL2573" s="77"/>
      <c r="YM2573" s="77"/>
      <c r="YN2573" s="77"/>
      <c r="YO2573" s="77"/>
      <c r="YP2573" s="77"/>
      <c r="YQ2573" s="77"/>
      <c r="YR2573" s="77"/>
      <c r="YS2573" s="77"/>
      <c r="YT2573" s="77"/>
      <c r="YU2573" s="77"/>
      <c r="YV2573" s="77"/>
      <c r="YW2573" s="77"/>
      <c r="YX2573" s="77"/>
      <c r="YY2573" s="77"/>
      <c r="YZ2573" s="77"/>
      <c r="ZA2573" s="77"/>
      <c r="ZB2573" s="77"/>
      <c r="ZC2573" s="77"/>
      <c r="ZD2573" s="77"/>
      <c r="ZE2573" s="77"/>
      <c r="ZF2573" s="77"/>
      <c r="ZG2573" s="77"/>
      <c r="ZH2573" s="77"/>
      <c r="ZI2573" s="77"/>
      <c r="ZJ2573" s="77"/>
      <c r="ZK2573" s="77"/>
      <c r="ZL2573" s="77"/>
      <c r="ZM2573" s="77"/>
      <c r="ZN2573" s="77"/>
      <c r="ZO2573" s="77"/>
      <c r="ZP2573" s="77"/>
      <c r="ZQ2573" s="77"/>
      <c r="ZR2573" s="77"/>
      <c r="ZS2573" s="77"/>
      <c r="ZT2573" s="77"/>
      <c r="ZU2573" s="77"/>
      <c r="ZV2573" s="77"/>
      <c r="ZW2573" s="77"/>
      <c r="ZX2573" s="77"/>
      <c r="ZY2573" s="77"/>
      <c r="ZZ2573" s="77"/>
      <c r="AAA2573" s="77"/>
      <c r="AAB2573" s="77"/>
      <c r="AAC2573" s="77"/>
      <c r="AAD2573" s="77"/>
      <c r="AAE2573" s="77"/>
      <c r="AAF2573" s="77"/>
      <c r="AAG2573" s="77"/>
      <c r="AAH2573" s="77"/>
      <c r="AAI2573" s="77"/>
      <c r="AAJ2573" s="77"/>
      <c r="AAK2573" s="77"/>
      <c r="AAL2573" s="77"/>
      <c r="AAM2573" s="77"/>
      <c r="AAN2573" s="77"/>
      <c r="AAO2573" s="77"/>
      <c r="AAP2573" s="77"/>
      <c r="AAQ2573" s="77"/>
      <c r="AAR2573" s="77"/>
      <c r="AAS2573" s="77"/>
      <c r="AAT2573" s="77"/>
      <c r="AAU2573" s="77"/>
      <c r="AAV2573" s="77"/>
      <c r="AAW2573" s="77"/>
      <c r="AAX2573" s="77"/>
      <c r="AAY2573" s="77"/>
      <c r="AAZ2573" s="77"/>
      <c r="ABA2573" s="77"/>
      <c r="ABB2573" s="77"/>
      <c r="ABC2573" s="77"/>
      <c r="ABD2573" s="77"/>
      <c r="ABE2573" s="77"/>
      <c r="ABF2573" s="77"/>
      <c r="ABG2573" s="77"/>
      <c r="ABH2573" s="77"/>
      <c r="ABI2573" s="77"/>
      <c r="ABJ2573" s="77"/>
      <c r="ABK2573" s="77"/>
      <c r="ABL2573" s="77"/>
      <c r="ABM2573" s="77"/>
      <c r="ABN2573" s="77"/>
      <c r="ABO2573" s="77"/>
      <c r="ABP2573" s="77"/>
      <c r="ABQ2573" s="77"/>
      <c r="ABR2573" s="77"/>
      <c r="ABS2573" s="77"/>
      <c r="ABT2573" s="77"/>
      <c r="ABU2573" s="77"/>
      <c r="ABV2573" s="77"/>
      <c r="ABW2573" s="77"/>
      <c r="ABX2573" s="77"/>
      <c r="ABY2573" s="77"/>
      <c r="ABZ2573" s="77"/>
      <c r="ACA2573" s="77"/>
      <c r="ACB2573" s="77"/>
      <c r="ACC2573" s="77"/>
      <c r="ACD2573" s="77"/>
      <c r="ACE2573" s="77"/>
      <c r="ACF2573" s="77"/>
      <c r="ACG2573" s="77"/>
      <c r="ACH2573" s="77"/>
      <c r="ACI2573" s="77"/>
      <c r="ACJ2573" s="77"/>
      <c r="ACK2573" s="77"/>
      <c r="ACL2573" s="77"/>
      <c r="ACM2573" s="77"/>
      <c r="ACN2573" s="77"/>
      <c r="ACO2573" s="77"/>
      <c r="ACP2573" s="77"/>
      <c r="ACQ2573" s="77"/>
      <c r="ACR2573" s="77"/>
      <c r="ACS2573" s="77"/>
      <c r="ACT2573" s="77"/>
      <c r="ACU2573" s="77"/>
      <c r="ACV2573" s="77"/>
      <c r="ACW2573" s="77"/>
      <c r="ACX2573" s="77"/>
      <c r="ACY2573" s="77"/>
      <c r="ACZ2573" s="77"/>
      <c r="ADA2573" s="77"/>
      <c r="ADB2573" s="77"/>
      <c r="ADC2573" s="77"/>
      <c r="ADD2573" s="77"/>
      <c r="ADE2573" s="77"/>
      <c r="ADF2573" s="77"/>
      <c r="ADG2573" s="77"/>
      <c r="ADH2573" s="77"/>
      <c r="ADI2573" s="77"/>
      <c r="ADJ2573" s="77"/>
      <c r="ADK2573" s="77"/>
      <c r="ADL2573" s="77"/>
      <c r="ADM2573" s="77"/>
      <c r="ADN2573" s="77"/>
      <c r="ADO2573" s="77"/>
      <c r="ADP2573" s="77"/>
      <c r="ADQ2573" s="77"/>
      <c r="ADR2573" s="77"/>
      <c r="ADS2573" s="77"/>
      <c r="ADT2573" s="77"/>
      <c r="ADU2573" s="77"/>
      <c r="ADV2573" s="77"/>
      <c r="ADW2573" s="77"/>
      <c r="ADX2573" s="77"/>
      <c r="ADY2573" s="77"/>
      <c r="ADZ2573" s="77"/>
      <c r="AEA2573" s="77"/>
      <c r="AEB2573" s="77"/>
      <c r="AEC2573" s="77"/>
      <c r="AED2573" s="77"/>
      <c r="AEE2573" s="77"/>
      <c r="AEF2573" s="77"/>
      <c r="AEG2573" s="77"/>
      <c r="AEH2573" s="77"/>
      <c r="AEI2573" s="77"/>
      <c r="AEJ2573" s="77"/>
      <c r="AEK2573" s="77"/>
      <c r="AEL2573" s="77"/>
      <c r="AEM2573" s="77"/>
      <c r="AEN2573" s="77"/>
      <c r="AEO2573" s="77"/>
      <c r="AEP2573" s="77"/>
      <c r="AEQ2573" s="77"/>
      <c r="AER2573" s="77"/>
      <c r="AES2573" s="77"/>
      <c r="AET2573" s="77"/>
      <c r="AEU2573" s="77"/>
      <c r="AEV2573" s="77"/>
      <c r="AEW2573" s="77"/>
      <c r="AEX2573" s="77"/>
      <c r="AEY2573" s="77"/>
      <c r="AEZ2573" s="77"/>
      <c r="AFA2573" s="77"/>
      <c r="AFB2573" s="77"/>
      <c r="AFC2573" s="77"/>
      <c r="AFD2573" s="77"/>
      <c r="AFE2573" s="77"/>
      <c r="AFF2573" s="77"/>
      <c r="AFG2573" s="77"/>
      <c r="AFH2573" s="77"/>
      <c r="AFI2573" s="77"/>
      <c r="AFJ2573" s="77"/>
      <c r="AFK2573" s="77"/>
      <c r="AFL2573" s="77"/>
      <c r="AFM2573" s="77"/>
      <c r="AFN2573" s="77"/>
      <c r="AFO2573" s="77"/>
      <c r="AFP2573" s="77"/>
      <c r="AFQ2573" s="77"/>
      <c r="AFR2573" s="77"/>
      <c r="AFS2573" s="77"/>
      <c r="AFT2573" s="77"/>
      <c r="AFU2573" s="77"/>
      <c r="AFV2573" s="77"/>
      <c r="AFW2573" s="77"/>
      <c r="AFX2573" s="77"/>
      <c r="AFY2573" s="77"/>
      <c r="AFZ2573" s="77"/>
      <c r="AGA2573" s="77"/>
      <c r="AGB2573" s="77"/>
      <c r="AGC2573" s="77"/>
      <c r="AGD2573" s="77"/>
      <c r="AGE2573" s="77"/>
      <c r="AGF2573" s="77"/>
      <c r="AGG2573" s="77"/>
      <c r="AGH2573" s="77"/>
      <c r="AGI2573" s="77"/>
      <c r="AGJ2573" s="77"/>
      <c r="AGK2573" s="77"/>
      <c r="AGL2573" s="77"/>
      <c r="AGM2573" s="77"/>
      <c r="AGN2573" s="77"/>
      <c r="AGO2573" s="77"/>
      <c r="AGP2573" s="77"/>
      <c r="AGQ2573" s="77"/>
      <c r="AGR2573" s="77"/>
      <c r="AGS2573" s="77"/>
      <c r="AGT2573" s="77"/>
      <c r="AGU2573" s="77"/>
      <c r="AGV2573" s="77"/>
      <c r="AGW2573" s="77"/>
      <c r="AGX2573" s="77"/>
      <c r="AGY2573" s="77"/>
      <c r="AGZ2573" s="77"/>
      <c r="AHA2573" s="77"/>
      <c r="AHB2573" s="77"/>
      <c r="AHC2573" s="77"/>
      <c r="AHD2573" s="77"/>
      <c r="AHE2573" s="77"/>
      <c r="AHF2573" s="77"/>
      <c r="AHG2573" s="77"/>
      <c r="AHH2573" s="77"/>
      <c r="AHI2573" s="77"/>
      <c r="AHJ2573" s="77"/>
      <c r="AHK2573" s="77"/>
      <c r="AHL2573" s="77"/>
      <c r="AHM2573" s="77"/>
      <c r="AHN2573" s="77"/>
      <c r="AHO2573" s="77"/>
      <c r="AHP2573" s="77"/>
      <c r="AHQ2573" s="77"/>
      <c r="AHR2573" s="77"/>
      <c r="AHS2573" s="77"/>
      <c r="AHT2573" s="77"/>
      <c r="AHU2573" s="77"/>
      <c r="AHV2573" s="77"/>
      <c r="AHW2573" s="77"/>
      <c r="AHX2573" s="77"/>
      <c r="AHY2573" s="77"/>
      <c r="AHZ2573" s="77"/>
      <c r="AIA2573" s="77"/>
      <c r="AIB2573" s="77"/>
      <c r="AIC2573" s="77"/>
      <c r="AID2573" s="77"/>
      <c r="AIE2573" s="77"/>
      <c r="AIF2573" s="77"/>
      <c r="AIG2573" s="77"/>
      <c r="AIH2573" s="77"/>
      <c r="AII2573" s="77"/>
      <c r="AIJ2573" s="77"/>
      <c r="AIK2573" s="77"/>
      <c r="AIL2573" s="77"/>
      <c r="AIM2573" s="77"/>
      <c r="AIN2573" s="77"/>
      <c r="AIO2573" s="77"/>
      <c r="AIP2573" s="77"/>
      <c r="AIQ2573" s="77"/>
      <c r="AIR2573" s="77"/>
      <c r="AIS2573" s="77"/>
      <c r="AIT2573" s="77"/>
      <c r="AIU2573" s="77"/>
      <c r="AIV2573" s="77"/>
      <c r="AIW2573" s="77"/>
      <c r="AIX2573" s="77"/>
      <c r="AIY2573" s="77"/>
      <c r="AIZ2573" s="77"/>
      <c r="AJA2573" s="77"/>
      <c r="AJB2573" s="77"/>
      <c r="AJC2573" s="77"/>
      <c r="AJD2573" s="77"/>
      <c r="AJE2573" s="77"/>
      <c r="AJF2573" s="77"/>
      <c r="AJG2573" s="77"/>
      <c r="AJH2573" s="77"/>
      <c r="AJI2573" s="77"/>
      <c r="AJJ2573" s="77"/>
      <c r="AJK2573" s="77"/>
      <c r="AJL2573" s="77"/>
      <c r="AJM2573" s="77"/>
      <c r="AJN2573" s="77"/>
      <c r="AJO2573" s="77"/>
      <c r="AJP2573" s="77"/>
      <c r="AJQ2573" s="77"/>
      <c r="AJR2573" s="77"/>
      <c r="AJS2573" s="77"/>
      <c r="AJT2573" s="77"/>
      <c r="AJU2573" s="77"/>
      <c r="AJV2573" s="77"/>
      <c r="AJW2573" s="77"/>
      <c r="AJX2573" s="77"/>
      <c r="AJY2573" s="77"/>
      <c r="AJZ2573" s="77"/>
      <c r="AKA2573" s="77"/>
      <c r="AKB2573" s="77"/>
      <c r="AKC2573" s="77"/>
      <c r="AKD2573" s="77"/>
      <c r="AKE2573" s="77"/>
      <c r="AKF2573" s="77"/>
      <c r="AKG2573" s="77"/>
      <c r="AKH2573" s="77"/>
      <c r="AKI2573" s="77"/>
      <c r="AKJ2573" s="77"/>
      <c r="AKK2573" s="77"/>
      <c r="AKL2573" s="77"/>
      <c r="AKM2573" s="77"/>
      <c r="AKN2573" s="77"/>
      <c r="AKO2573" s="77"/>
      <c r="AKP2573" s="77"/>
      <c r="AKQ2573" s="77"/>
      <c r="AKR2573" s="77"/>
      <c r="AKS2573" s="77"/>
      <c r="AKT2573" s="77"/>
      <c r="AKU2573" s="77"/>
      <c r="AKV2573" s="77"/>
      <c r="AKW2573" s="77"/>
      <c r="AKX2573" s="77"/>
      <c r="AKY2573" s="77"/>
      <c r="AKZ2573" s="77"/>
      <c r="ALA2573" s="77"/>
      <c r="ALB2573" s="77"/>
      <c r="ALC2573" s="77"/>
      <c r="ALD2573" s="77"/>
      <c r="ALE2573" s="77"/>
      <c r="ALF2573" s="77"/>
      <c r="ALG2573" s="77"/>
      <c r="ALH2573" s="77"/>
      <c r="ALI2573" s="77"/>
      <c r="ALJ2573" s="77"/>
      <c r="ALK2573" s="77"/>
      <c r="ALL2573" s="77"/>
      <c r="ALM2573" s="77"/>
      <c r="ALN2573" s="77"/>
      <c r="ALO2573" s="77"/>
      <c r="ALP2573" s="77"/>
      <c r="ALQ2573" s="77"/>
      <c r="ALR2573" s="77"/>
      <c r="ALS2573" s="77"/>
      <c r="ALT2573" s="77"/>
      <c r="ALU2573" s="77"/>
      <c r="ALV2573" s="77"/>
      <c r="ALW2573" s="77"/>
      <c r="ALX2573" s="77"/>
      <c r="ALY2573" s="77"/>
      <c r="ALZ2573" s="77"/>
      <c r="AMA2573" s="77"/>
      <c r="AMB2573" s="77"/>
      <c r="AMC2573" s="77"/>
      <c r="AMD2573" s="77"/>
      <c r="AME2573" s="77"/>
      <c r="AMF2573" s="77"/>
      <c r="AMG2573" s="77"/>
      <c r="AMH2573" s="77"/>
      <c r="AMI2573" s="77"/>
      <c r="AMJ2573" s="77"/>
      <c r="AMK2573" s="77"/>
      <c r="AML2573" s="77"/>
      <c r="AMM2573" s="77"/>
      <c r="AMN2573" s="77"/>
      <c r="AMO2573" s="77"/>
      <c r="AMP2573" s="77"/>
      <c r="AMQ2573" s="77"/>
      <c r="AMR2573" s="77"/>
      <c r="AMS2573" s="77"/>
      <c r="AMT2573" s="77"/>
      <c r="AMU2573" s="77"/>
      <c r="AMV2573" s="77"/>
      <c r="AMW2573" s="77"/>
      <c r="AMX2573" s="77"/>
      <c r="AMY2573" s="77"/>
      <c r="AMZ2573" s="77"/>
      <c r="ANA2573" s="77"/>
      <c r="ANB2573" s="77"/>
      <c r="ANC2573" s="77"/>
      <c r="AND2573" s="77"/>
      <c r="ANE2573" s="77"/>
      <c r="ANF2573" s="77"/>
      <c r="ANG2573" s="77"/>
      <c r="ANH2573" s="77"/>
      <c r="ANI2573" s="77"/>
      <c r="ANJ2573" s="77"/>
      <c r="ANK2573" s="77"/>
      <c r="ANL2573" s="77"/>
      <c r="ANM2573" s="77"/>
      <c r="ANN2573" s="77"/>
      <c r="ANO2573" s="77"/>
      <c r="ANP2573" s="77"/>
      <c r="ANQ2573" s="77"/>
      <c r="ANR2573" s="77"/>
      <c r="ANS2573" s="77"/>
      <c r="ANT2573" s="77"/>
      <c r="ANU2573" s="77"/>
      <c r="ANV2573" s="77"/>
      <c r="ANW2573" s="77"/>
      <c r="ANX2573" s="77"/>
      <c r="ANY2573" s="77"/>
      <c r="ANZ2573" s="77"/>
      <c r="AOA2573" s="77"/>
      <c r="AOB2573" s="77"/>
      <c r="AOC2573" s="77"/>
      <c r="AOD2573" s="77"/>
      <c r="AOE2573" s="77"/>
      <c r="AOF2573" s="77"/>
      <c r="AOG2573" s="77"/>
      <c r="AOH2573" s="77"/>
      <c r="AOI2573" s="77"/>
      <c r="AOJ2573" s="77"/>
      <c r="AOK2573" s="77"/>
      <c r="AOL2573" s="77"/>
      <c r="AOM2573" s="77"/>
      <c r="AON2573" s="77"/>
      <c r="AOO2573" s="77"/>
      <c r="AOP2573" s="77"/>
      <c r="AOQ2573" s="77"/>
      <c r="AOR2573" s="77"/>
      <c r="AOS2573" s="77"/>
      <c r="AOT2573" s="77"/>
      <c r="AOU2573" s="77"/>
      <c r="AOV2573" s="77"/>
      <c r="AOW2573" s="77"/>
      <c r="AOX2573" s="77"/>
      <c r="AOY2573" s="77"/>
      <c r="AOZ2573" s="77"/>
      <c r="APA2573" s="77"/>
      <c r="APB2573" s="77"/>
      <c r="APC2573" s="77"/>
      <c r="APD2573" s="77"/>
      <c r="APE2573" s="77"/>
      <c r="APF2573" s="77"/>
      <c r="APG2573" s="77"/>
      <c r="APH2573" s="77"/>
      <c r="API2573" s="77"/>
      <c r="APJ2573" s="77"/>
      <c r="APK2573" s="77"/>
      <c r="APL2573" s="77"/>
      <c r="APM2573" s="77"/>
      <c r="APN2573" s="77"/>
      <c r="APO2573" s="77"/>
      <c r="APP2573" s="77"/>
      <c r="APQ2573" s="77"/>
      <c r="APR2573" s="77"/>
      <c r="APS2573" s="77"/>
      <c r="APT2573" s="77"/>
      <c r="APU2573" s="77"/>
      <c r="APV2573" s="77"/>
      <c r="APW2573" s="77"/>
      <c r="APX2573" s="77"/>
      <c r="APY2573" s="77"/>
      <c r="APZ2573" s="77"/>
      <c r="AQA2573" s="77"/>
      <c r="AQB2573" s="77"/>
      <c r="AQC2573" s="77"/>
      <c r="AQD2573" s="77"/>
      <c r="AQE2573" s="77"/>
      <c r="AQF2573" s="77"/>
      <c r="AQG2573" s="77"/>
      <c r="AQH2573" s="77"/>
      <c r="AQI2573" s="77"/>
      <c r="AQJ2573" s="77"/>
      <c r="AQK2573" s="77"/>
      <c r="AQL2573" s="77"/>
      <c r="AQM2573" s="77"/>
      <c r="AQN2573" s="77"/>
      <c r="AQO2573" s="77"/>
      <c r="AQP2573" s="77"/>
      <c r="AQQ2573" s="77"/>
      <c r="AQR2573" s="77"/>
      <c r="AQS2573" s="77"/>
      <c r="AQT2573" s="77"/>
      <c r="AQU2573" s="77"/>
      <c r="AQV2573" s="77"/>
      <c r="AQW2573" s="77"/>
      <c r="AQX2573" s="77"/>
      <c r="AQY2573" s="77"/>
      <c r="AQZ2573" s="77"/>
      <c r="ARA2573" s="77"/>
      <c r="ARB2573" s="77"/>
      <c r="ARC2573" s="77"/>
      <c r="ARD2573" s="77"/>
      <c r="ARE2573" s="77"/>
      <c r="ARF2573" s="77"/>
      <c r="ARG2573" s="77"/>
      <c r="ARH2573" s="77"/>
      <c r="ARI2573" s="77"/>
      <c r="ARJ2573" s="77"/>
      <c r="ARK2573" s="77"/>
      <c r="ARL2573" s="77"/>
      <c r="ARM2573" s="77"/>
      <c r="ARN2573" s="77"/>
      <c r="ARO2573" s="77"/>
      <c r="ARP2573" s="77"/>
      <c r="ARQ2573" s="77"/>
      <c r="ARR2573" s="77"/>
      <c r="ARS2573" s="77"/>
      <c r="ART2573" s="77"/>
      <c r="ARU2573" s="77"/>
      <c r="ARV2573" s="77"/>
      <c r="ARW2573" s="77"/>
      <c r="ARX2573" s="77"/>
      <c r="ARY2573" s="77"/>
      <c r="ARZ2573" s="77"/>
      <c r="ASA2573" s="77"/>
      <c r="ASB2573" s="77"/>
      <c r="ASC2573" s="77"/>
      <c r="ASD2573" s="77"/>
      <c r="ASE2573" s="77"/>
      <c r="ASF2573" s="77"/>
      <c r="ASG2573" s="77"/>
      <c r="ASH2573" s="77"/>
      <c r="ASI2573" s="77"/>
      <c r="ASJ2573" s="77"/>
      <c r="ASK2573" s="77"/>
      <c r="ASL2573" s="77"/>
      <c r="ASM2573" s="77"/>
      <c r="ASN2573" s="77"/>
      <c r="ASO2573" s="77"/>
      <c r="ASP2573" s="77"/>
      <c r="ASQ2573" s="77"/>
      <c r="ASR2573" s="77"/>
      <c r="ASS2573" s="77"/>
      <c r="AST2573" s="77"/>
      <c r="ASU2573" s="77"/>
      <c r="ASV2573" s="77"/>
      <c r="ASW2573" s="77"/>
      <c r="ASX2573" s="77"/>
      <c r="ASY2573" s="77"/>
      <c r="ASZ2573" s="77"/>
      <c r="ATA2573" s="77"/>
      <c r="ATB2573" s="77"/>
      <c r="ATC2573" s="77"/>
      <c r="ATD2573" s="77"/>
      <c r="ATE2573" s="77"/>
      <c r="ATF2573" s="77"/>
      <c r="ATG2573" s="77"/>
      <c r="ATH2573" s="77"/>
      <c r="ATI2573" s="77"/>
      <c r="ATJ2573" s="77"/>
      <c r="ATK2573" s="77"/>
      <c r="ATL2573" s="77"/>
      <c r="ATM2573" s="77"/>
      <c r="ATN2573" s="77"/>
      <c r="ATO2573" s="77"/>
      <c r="ATP2573" s="77"/>
      <c r="ATQ2573" s="77"/>
      <c r="ATR2573" s="77"/>
      <c r="ATS2573" s="77"/>
      <c r="ATT2573" s="77"/>
      <c r="ATU2573" s="77"/>
      <c r="ATV2573" s="77"/>
      <c r="ATW2573" s="77"/>
      <c r="ATX2573" s="77"/>
      <c r="ATY2573" s="77"/>
      <c r="ATZ2573" s="77"/>
      <c r="AUA2573" s="77"/>
      <c r="AUB2573" s="77"/>
      <c r="AUC2573" s="77"/>
      <c r="AUD2573" s="77"/>
      <c r="AUE2573" s="77"/>
      <c r="AUF2573" s="77"/>
      <c r="AUG2573" s="77"/>
      <c r="AUH2573" s="77"/>
      <c r="AUI2573" s="77"/>
      <c r="AUJ2573" s="77"/>
      <c r="AUK2573" s="77"/>
      <c r="AUL2573" s="77"/>
      <c r="AUM2573" s="77"/>
      <c r="AUN2573" s="77"/>
      <c r="AUO2573" s="77"/>
      <c r="AUP2573" s="77"/>
      <c r="AUQ2573" s="77"/>
      <c r="AUR2573" s="77"/>
      <c r="AUS2573" s="77"/>
      <c r="AUT2573" s="77"/>
      <c r="AUU2573" s="77"/>
      <c r="AUV2573" s="77"/>
      <c r="AUW2573" s="77"/>
      <c r="AUX2573" s="77"/>
      <c r="AUY2573" s="77"/>
      <c r="AUZ2573" s="77"/>
      <c r="AVA2573" s="77"/>
      <c r="AVB2573" s="77"/>
      <c r="AVC2573" s="77"/>
      <c r="AVD2573" s="77"/>
      <c r="AVE2573" s="77"/>
      <c r="AVF2573" s="77"/>
      <c r="AVG2573" s="77"/>
      <c r="AVH2573" s="77"/>
      <c r="AVI2573" s="77"/>
      <c r="AVJ2573" s="77"/>
      <c r="AVK2573" s="77"/>
      <c r="AVL2573" s="77"/>
      <c r="AVM2573" s="77"/>
      <c r="AVN2573" s="77"/>
      <c r="AVO2573" s="77"/>
      <c r="AVP2573" s="77"/>
      <c r="AVQ2573" s="77"/>
      <c r="AVR2573" s="77"/>
      <c r="AVS2573" s="77"/>
      <c r="AVT2573" s="77"/>
      <c r="AVU2573" s="77"/>
      <c r="AVV2573" s="77"/>
      <c r="AVW2573" s="77"/>
      <c r="AVX2573" s="77"/>
      <c r="AVY2573" s="77"/>
      <c r="AVZ2573" s="77"/>
      <c r="AWA2573" s="77"/>
      <c r="AWB2573" s="77"/>
      <c r="AWC2573" s="77"/>
      <c r="AWD2573" s="77"/>
      <c r="AWE2573" s="77"/>
      <c r="AWF2573" s="77"/>
      <c r="AWG2573" s="77"/>
      <c r="AWH2573" s="77"/>
      <c r="AWI2573" s="77"/>
      <c r="AWJ2573" s="77"/>
      <c r="AWK2573" s="77"/>
      <c r="AWL2573" s="77"/>
      <c r="AWM2573" s="77"/>
      <c r="AWN2573" s="77"/>
      <c r="AWO2573" s="77"/>
      <c r="AWP2573" s="77"/>
      <c r="AWQ2573" s="77"/>
      <c r="AWR2573" s="77"/>
      <c r="AWS2573" s="77"/>
      <c r="AWT2573" s="77"/>
      <c r="AWU2573" s="77"/>
      <c r="AWV2573" s="77"/>
      <c r="AWW2573" s="77"/>
      <c r="AWX2573" s="77"/>
      <c r="AWY2573" s="77"/>
      <c r="AWZ2573" s="77"/>
      <c r="AXA2573" s="77"/>
      <c r="AXB2573" s="77"/>
      <c r="AXC2573" s="77"/>
      <c r="AXD2573" s="77"/>
      <c r="AXE2573" s="77"/>
      <c r="AXF2573" s="77"/>
      <c r="AXG2573" s="77"/>
      <c r="AXH2573" s="77"/>
      <c r="AXI2573" s="77"/>
      <c r="AXJ2573" s="77"/>
      <c r="AXK2573" s="77"/>
      <c r="AXL2573" s="77"/>
      <c r="AXM2573" s="77"/>
      <c r="AXN2573" s="77"/>
      <c r="AXO2573" s="77"/>
      <c r="AXP2573" s="77"/>
      <c r="AXQ2573" s="77"/>
      <c r="AXR2573" s="77"/>
      <c r="AXS2573" s="77"/>
      <c r="AXT2573" s="77"/>
      <c r="AXU2573" s="77"/>
      <c r="AXV2573" s="77"/>
      <c r="AXW2573" s="77"/>
      <c r="AXX2573" s="77"/>
      <c r="AXY2573" s="77"/>
      <c r="AXZ2573" s="77"/>
      <c r="AYA2573" s="77"/>
      <c r="AYB2573" s="77"/>
      <c r="AYC2573" s="77"/>
      <c r="AYD2573" s="77"/>
      <c r="AYE2573" s="77"/>
      <c r="AYF2573" s="77"/>
      <c r="AYG2573" s="77"/>
      <c r="AYH2573" s="77"/>
      <c r="AYI2573" s="77"/>
      <c r="AYJ2573" s="77"/>
      <c r="AYK2573" s="77"/>
      <c r="AYL2573" s="77"/>
      <c r="AYM2573" s="77"/>
      <c r="AYN2573" s="77"/>
      <c r="AYO2573" s="77"/>
      <c r="AYP2573" s="77"/>
      <c r="AYQ2573" s="77"/>
      <c r="AYR2573" s="77"/>
      <c r="AYS2573" s="77"/>
      <c r="AYT2573" s="77"/>
      <c r="AYU2573" s="77"/>
      <c r="AYV2573" s="77"/>
      <c r="AYW2573" s="77"/>
      <c r="AYX2573" s="77"/>
      <c r="AYY2573" s="77"/>
      <c r="AYZ2573" s="77"/>
      <c r="AZA2573" s="77"/>
      <c r="AZB2573" s="77"/>
      <c r="AZC2573" s="77"/>
      <c r="AZD2573" s="77"/>
      <c r="AZE2573" s="77"/>
      <c r="AZF2573" s="77"/>
      <c r="AZG2573" s="77"/>
      <c r="AZH2573" s="77"/>
      <c r="AZI2573" s="77"/>
      <c r="AZJ2573" s="77"/>
      <c r="AZK2573" s="77"/>
      <c r="AZL2573" s="77"/>
      <c r="AZM2573" s="77"/>
      <c r="AZN2573" s="77"/>
      <c r="AZO2573" s="77"/>
      <c r="AZP2573" s="77"/>
      <c r="AZQ2573" s="77"/>
      <c r="AZR2573" s="77"/>
      <c r="AZS2573" s="77"/>
      <c r="AZT2573" s="77"/>
      <c r="AZU2573" s="77"/>
      <c r="AZV2573" s="77"/>
      <c r="AZW2573" s="77"/>
      <c r="AZX2573" s="77"/>
      <c r="AZY2573" s="77"/>
      <c r="AZZ2573" s="77"/>
      <c r="BAA2573" s="77"/>
      <c r="BAB2573" s="77"/>
      <c r="BAC2573" s="77"/>
      <c r="BAD2573" s="77"/>
      <c r="BAE2573" s="77"/>
      <c r="BAF2573" s="77"/>
      <c r="BAG2573" s="77"/>
      <c r="BAH2573" s="77"/>
      <c r="BAI2573" s="77"/>
      <c r="BAJ2573" s="77"/>
      <c r="BAK2573" s="77"/>
      <c r="BAL2573" s="77"/>
      <c r="BAM2573" s="77"/>
      <c r="BAN2573" s="77"/>
      <c r="BAO2573" s="77"/>
      <c r="BAP2573" s="77"/>
      <c r="BAQ2573" s="77"/>
      <c r="BAR2573" s="77"/>
      <c r="BAS2573" s="77"/>
      <c r="BAT2573" s="77"/>
      <c r="BAU2573" s="77"/>
      <c r="BAV2573" s="77"/>
      <c r="BAW2573" s="77"/>
      <c r="BAX2573" s="77"/>
      <c r="BAY2573" s="77"/>
      <c r="BAZ2573" s="77"/>
      <c r="BBA2573" s="77"/>
      <c r="BBB2573" s="77"/>
      <c r="BBC2573" s="77"/>
      <c r="BBD2573" s="77"/>
      <c r="BBE2573" s="77"/>
      <c r="BBF2573" s="77"/>
      <c r="BBG2573" s="77"/>
      <c r="BBH2573" s="77"/>
      <c r="BBI2573" s="77"/>
      <c r="BBJ2573" s="77"/>
      <c r="BBK2573" s="77"/>
      <c r="BBL2573" s="77"/>
      <c r="BBM2573" s="77"/>
      <c r="BBN2573" s="77"/>
      <c r="BBO2573" s="77"/>
      <c r="BBP2573" s="77"/>
      <c r="BBQ2573" s="77"/>
      <c r="BBR2573" s="77"/>
      <c r="BBS2573" s="77"/>
      <c r="BBT2573" s="77"/>
      <c r="BBU2573" s="77"/>
      <c r="BBV2573" s="77"/>
      <c r="BBW2573" s="77"/>
      <c r="BBX2573" s="77"/>
      <c r="BBY2573" s="77"/>
      <c r="BBZ2573" s="77"/>
      <c r="BCA2573" s="77"/>
      <c r="BCB2573" s="77"/>
      <c r="BCC2573" s="77"/>
      <c r="BCD2573" s="77"/>
      <c r="BCE2573" s="77"/>
      <c r="BCF2573" s="77"/>
      <c r="BCG2573" s="77"/>
      <c r="BCH2573" s="77"/>
      <c r="BCI2573" s="77"/>
      <c r="BCJ2573" s="77"/>
      <c r="BCK2573" s="77"/>
      <c r="BCL2573" s="77"/>
      <c r="BCM2573" s="77"/>
      <c r="BCN2573" s="77"/>
      <c r="BCO2573" s="77"/>
      <c r="BCP2573" s="77"/>
      <c r="BCQ2573" s="77"/>
      <c r="BCR2573" s="77"/>
      <c r="BCS2573" s="77"/>
      <c r="BCT2573" s="77"/>
      <c r="BCU2573" s="77"/>
      <c r="BCV2573" s="77"/>
      <c r="BCW2573" s="77"/>
      <c r="BCX2573" s="77"/>
      <c r="BCY2573" s="77"/>
      <c r="BCZ2573" s="77"/>
      <c r="BDA2573" s="77"/>
      <c r="BDB2573" s="77"/>
      <c r="BDC2573" s="77"/>
      <c r="BDD2573" s="77"/>
      <c r="BDE2573" s="77"/>
      <c r="BDF2573" s="77"/>
      <c r="BDG2573" s="77"/>
      <c r="BDH2573" s="77"/>
      <c r="BDI2573" s="77"/>
      <c r="BDJ2573" s="77"/>
      <c r="BDK2573" s="77"/>
      <c r="BDL2573" s="77"/>
      <c r="BDM2573" s="77"/>
      <c r="BDN2573" s="77"/>
      <c r="BDO2573" s="77"/>
      <c r="BDP2573" s="77"/>
      <c r="BDQ2573" s="77"/>
      <c r="BDR2573" s="77"/>
      <c r="BDS2573" s="77"/>
      <c r="BDT2573" s="77"/>
      <c r="BDU2573" s="77"/>
      <c r="BDV2573" s="77"/>
      <c r="BDW2573" s="77"/>
      <c r="BDX2573" s="77"/>
      <c r="BDY2573" s="77"/>
      <c r="BDZ2573" s="77"/>
      <c r="BEA2573" s="77"/>
      <c r="BEB2573" s="77"/>
      <c r="BEC2573" s="77"/>
      <c r="BED2573" s="77"/>
      <c r="BEE2573" s="77"/>
      <c r="BEF2573" s="77"/>
      <c r="BEG2573" s="77"/>
      <c r="BEH2573" s="77"/>
      <c r="BEI2573" s="77"/>
      <c r="BEJ2573" s="77"/>
      <c r="BEK2573" s="77"/>
      <c r="BEL2573" s="77"/>
      <c r="BEM2573" s="77"/>
      <c r="BEN2573" s="77"/>
      <c r="BEO2573" s="77"/>
      <c r="BEP2573" s="77"/>
      <c r="BEQ2573" s="77"/>
      <c r="BER2573" s="77"/>
      <c r="BES2573" s="77"/>
      <c r="BET2573" s="77"/>
      <c r="BEU2573" s="77"/>
      <c r="BEV2573" s="77"/>
      <c r="BEW2573" s="77"/>
      <c r="BEX2573" s="77"/>
      <c r="BEY2573" s="77"/>
      <c r="BEZ2573" s="77"/>
      <c r="BFA2573" s="77"/>
      <c r="BFB2573" s="77"/>
      <c r="BFC2573" s="77"/>
      <c r="BFD2573" s="77"/>
      <c r="BFE2573" s="77"/>
      <c r="BFF2573" s="77"/>
      <c r="BFG2573" s="77"/>
      <c r="BFH2573" s="77"/>
      <c r="BFI2573" s="77"/>
      <c r="BFJ2573" s="77"/>
      <c r="BFK2573" s="77"/>
      <c r="BFL2573" s="77"/>
      <c r="BFM2573" s="77"/>
      <c r="BFN2573" s="77"/>
      <c r="BFO2573" s="77"/>
      <c r="BFP2573" s="77"/>
      <c r="BFQ2573" s="77"/>
      <c r="BFR2573" s="77"/>
      <c r="BFS2573" s="77"/>
      <c r="BFT2573" s="77"/>
      <c r="BFU2573" s="77"/>
      <c r="BFV2573" s="77"/>
      <c r="BFW2573" s="77"/>
      <c r="BFX2573" s="77"/>
      <c r="BFY2573" s="77"/>
      <c r="BFZ2573" s="77"/>
      <c r="BGA2573" s="77"/>
      <c r="BGB2573" s="77"/>
      <c r="BGC2573" s="77"/>
      <c r="BGD2573" s="77"/>
      <c r="BGE2573" s="77"/>
      <c r="BGF2573" s="77"/>
      <c r="BGG2573" s="77"/>
      <c r="BGH2573" s="77"/>
      <c r="BGI2573" s="77"/>
      <c r="BGJ2573" s="77"/>
      <c r="BGK2573" s="77"/>
      <c r="BGL2573" s="77"/>
      <c r="BGM2573" s="77"/>
      <c r="BGN2573" s="77"/>
      <c r="BGO2573" s="77"/>
      <c r="BGP2573" s="77"/>
      <c r="BGQ2573" s="77"/>
      <c r="BGR2573" s="77"/>
      <c r="BGS2573" s="77"/>
      <c r="BGT2573" s="77"/>
      <c r="BGU2573" s="77"/>
      <c r="BGV2573" s="77"/>
      <c r="BGW2573" s="77"/>
      <c r="BGX2573" s="77"/>
      <c r="BGY2573" s="77"/>
      <c r="BGZ2573" s="77"/>
      <c r="BHA2573" s="77"/>
      <c r="BHB2573" s="77"/>
      <c r="BHC2573" s="77"/>
      <c r="BHD2573" s="77"/>
      <c r="BHE2573" s="77"/>
      <c r="BHF2573" s="77"/>
      <c r="BHG2573" s="77"/>
      <c r="BHH2573" s="77"/>
      <c r="BHI2573" s="77"/>
      <c r="BHJ2573" s="77"/>
      <c r="BHK2573" s="77"/>
      <c r="BHL2573" s="77"/>
      <c r="BHM2573" s="77"/>
      <c r="BHN2573" s="77"/>
      <c r="BHO2573" s="77"/>
      <c r="BHP2573" s="77"/>
      <c r="BHQ2573" s="77"/>
      <c r="BHR2573" s="77"/>
      <c r="BHS2573" s="77"/>
      <c r="BHT2573" s="77"/>
      <c r="BHU2573" s="77"/>
      <c r="BHV2573" s="77"/>
      <c r="BHW2573" s="77"/>
      <c r="BHX2573" s="77"/>
      <c r="BHY2573" s="77"/>
      <c r="BHZ2573" s="77"/>
      <c r="BIA2573" s="77"/>
      <c r="BIB2573" s="77"/>
      <c r="BIC2573" s="77"/>
      <c r="BID2573" s="77"/>
      <c r="BIE2573" s="77"/>
      <c r="BIF2573" s="77"/>
      <c r="BIG2573" s="77"/>
      <c r="BIH2573" s="77"/>
      <c r="BII2573" s="77"/>
      <c r="BIJ2573" s="77"/>
      <c r="BIK2573" s="77"/>
      <c r="BIL2573" s="77"/>
      <c r="BIM2573" s="77"/>
      <c r="BIN2573" s="77"/>
      <c r="BIO2573" s="77"/>
      <c r="BIP2573" s="77"/>
      <c r="BIQ2573" s="77"/>
      <c r="BIR2573" s="77"/>
      <c r="BIS2573" s="77"/>
      <c r="BIT2573" s="77"/>
      <c r="BIU2573" s="77"/>
      <c r="BIV2573" s="77"/>
      <c r="BIW2573" s="77"/>
      <c r="BIX2573" s="77"/>
      <c r="BIY2573" s="77"/>
      <c r="BIZ2573" s="77"/>
      <c r="BJA2573" s="77"/>
      <c r="BJB2573" s="77"/>
      <c r="BJC2573" s="77"/>
      <c r="BJD2573" s="77"/>
      <c r="BJE2573" s="77"/>
      <c r="BJF2573" s="77"/>
      <c r="BJG2573" s="77"/>
      <c r="BJH2573" s="77"/>
      <c r="BJI2573" s="77"/>
      <c r="BJJ2573" s="77"/>
      <c r="BJK2573" s="77"/>
      <c r="BJL2573" s="77"/>
      <c r="BJM2573" s="77"/>
      <c r="BJN2573" s="77"/>
      <c r="BJO2573" s="77"/>
      <c r="BJP2573" s="77"/>
      <c r="BJQ2573" s="77"/>
      <c r="BJR2573" s="77"/>
      <c r="BJS2573" s="77"/>
      <c r="BJT2573" s="77"/>
      <c r="BJU2573" s="77"/>
      <c r="BJV2573" s="77"/>
      <c r="BJW2573" s="77"/>
      <c r="BJX2573" s="77"/>
      <c r="BJY2573" s="77"/>
      <c r="BJZ2573" s="77"/>
      <c r="BKA2573" s="77"/>
      <c r="BKB2573" s="77"/>
      <c r="BKC2573" s="77"/>
      <c r="BKD2573" s="77"/>
      <c r="BKE2573" s="77"/>
      <c r="BKF2573" s="77"/>
      <c r="BKG2573" s="77"/>
      <c r="BKH2573" s="77"/>
      <c r="BKI2573" s="77"/>
      <c r="BKJ2573" s="77"/>
      <c r="BKK2573" s="77"/>
      <c r="BKL2573" s="77"/>
      <c r="BKM2573" s="77"/>
      <c r="BKN2573" s="77"/>
      <c r="BKO2573" s="77"/>
      <c r="BKP2573" s="77"/>
      <c r="BKQ2573" s="77"/>
      <c r="BKR2573" s="77"/>
      <c r="BKS2573" s="77"/>
      <c r="BKT2573" s="77"/>
      <c r="BKU2573" s="77"/>
      <c r="BKV2573" s="77"/>
      <c r="BKW2573" s="77"/>
      <c r="BKX2573" s="77"/>
      <c r="BKY2573" s="77"/>
      <c r="BKZ2573" s="77"/>
      <c r="BLA2573" s="77"/>
      <c r="BLB2573" s="77"/>
      <c r="BLC2573" s="77"/>
      <c r="BLD2573" s="77"/>
      <c r="BLE2573" s="77"/>
      <c r="BLF2573" s="77"/>
      <c r="BLG2573" s="77"/>
      <c r="BLH2573" s="77"/>
      <c r="BLI2573" s="77"/>
      <c r="BLJ2573" s="77"/>
      <c r="BLK2573" s="77"/>
      <c r="BLL2573" s="77"/>
      <c r="BLM2573" s="77"/>
      <c r="BLN2573" s="77"/>
      <c r="BLO2573" s="77"/>
      <c r="BLP2573" s="77"/>
      <c r="BLQ2573" s="77"/>
      <c r="BLR2573" s="77"/>
      <c r="BLS2573" s="77"/>
      <c r="BLT2573" s="77"/>
      <c r="BLU2573" s="77"/>
      <c r="BLV2573" s="77"/>
      <c r="BLW2573" s="77"/>
      <c r="BLX2573" s="77"/>
      <c r="BLY2573" s="77"/>
      <c r="BLZ2573" s="77"/>
      <c r="BMA2573" s="77"/>
      <c r="BMB2573" s="77"/>
      <c r="BMC2573" s="77"/>
      <c r="BMD2573" s="77"/>
      <c r="BME2573" s="77"/>
      <c r="BMF2573" s="77"/>
      <c r="BMG2573" s="77"/>
      <c r="BMH2573" s="77"/>
      <c r="BMI2573" s="77"/>
      <c r="BMJ2573" s="77"/>
      <c r="BMK2573" s="77"/>
      <c r="BML2573" s="77"/>
      <c r="BMM2573" s="77"/>
      <c r="BMN2573" s="77"/>
      <c r="BMO2573" s="77"/>
      <c r="BMP2573" s="77"/>
      <c r="BMQ2573" s="77"/>
      <c r="BMR2573" s="77"/>
      <c r="BMS2573" s="77"/>
      <c r="BMT2573" s="77"/>
      <c r="BMU2573" s="77"/>
      <c r="BMV2573" s="77"/>
      <c r="BMW2573" s="77"/>
      <c r="BMX2573" s="77"/>
      <c r="BMY2573" s="77"/>
      <c r="BMZ2573" s="77"/>
      <c r="BNA2573" s="77"/>
      <c r="BNB2573" s="77"/>
      <c r="BNC2573" s="77"/>
      <c r="BND2573" s="77"/>
      <c r="BNE2573" s="77"/>
      <c r="BNF2573" s="77"/>
      <c r="BNG2573" s="77"/>
      <c r="BNH2573" s="77"/>
      <c r="BNI2573" s="77"/>
      <c r="BNJ2573" s="77"/>
      <c r="BNK2573" s="77"/>
      <c r="BNL2573" s="77"/>
      <c r="BNM2573" s="77"/>
      <c r="BNN2573" s="77"/>
      <c r="BNO2573" s="77"/>
      <c r="BNP2573" s="77"/>
      <c r="BNQ2573" s="77"/>
      <c r="BNR2573" s="77"/>
      <c r="BNS2573" s="77"/>
      <c r="BNT2573" s="77"/>
      <c r="BNU2573" s="77"/>
      <c r="BNV2573" s="77"/>
      <c r="BNW2573" s="77"/>
      <c r="BNX2573" s="77"/>
      <c r="BNY2573" s="77"/>
      <c r="BNZ2573" s="77"/>
      <c r="BOA2573" s="77"/>
      <c r="BOB2573" s="77"/>
      <c r="BOC2573" s="77"/>
      <c r="BOD2573" s="77"/>
      <c r="BOE2573" s="77"/>
      <c r="BOF2573" s="77"/>
      <c r="BOG2573" s="77"/>
      <c r="BOH2573" s="77"/>
      <c r="BOI2573" s="77"/>
      <c r="BOJ2573" s="77"/>
      <c r="BOK2573" s="77"/>
      <c r="BOL2573" s="77"/>
      <c r="BOM2573" s="77"/>
      <c r="BON2573" s="77"/>
      <c r="BOO2573" s="77"/>
      <c r="BOP2573" s="77"/>
      <c r="BOQ2573" s="77"/>
      <c r="BOR2573" s="77"/>
      <c r="BOS2573" s="77"/>
      <c r="BOT2573" s="77"/>
      <c r="BOU2573" s="77"/>
      <c r="BOV2573" s="77"/>
      <c r="BOW2573" s="77"/>
      <c r="BOX2573" s="77"/>
      <c r="BOY2573" s="77"/>
      <c r="BOZ2573" s="77"/>
      <c r="BPA2573" s="77"/>
      <c r="BPB2573" s="77"/>
      <c r="BPC2573" s="77"/>
      <c r="BPD2573" s="77"/>
      <c r="BPE2573" s="77"/>
      <c r="BPF2573" s="77"/>
      <c r="BPG2573" s="77"/>
      <c r="BPH2573" s="77"/>
      <c r="BPI2573" s="77"/>
      <c r="BPJ2573" s="77"/>
      <c r="BPK2573" s="77"/>
      <c r="BPL2573" s="77"/>
      <c r="BPM2573" s="77"/>
      <c r="BPN2573" s="77"/>
      <c r="BPO2573" s="77"/>
      <c r="BPP2573" s="77"/>
      <c r="BPQ2573" s="77"/>
      <c r="BPR2573" s="77"/>
      <c r="BPS2573" s="77"/>
      <c r="BPT2573" s="77"/>
      <c r="BPU2573" s="77"/>
      <c r="BPV2573" s="77"/>
      <c r="BPW2573" s="77"/>
      <c r="BPX2573" s="77"/>
      <c r="BPY2573" s="77"/>
      <c r="BPZ2573" s="77"/>
      <c r="BQA2573" s="77"/>
      <c r="BQB2573" s="77"/>
      <c r="BQC2573" s="77"/>
      <c r="BQD2573" s="77"/>
      <c r="BQE2573" s="77"/>
      <c r="BQF2573" s="77"/>
      <c r="BQG2573" s="77"/>
      <c r="BQH2573" s="77"/>
      <c r="BQI2573" s="77"/>
      <c r="BQJ2573" s="77"/>
      <c r="BQK2573" s="77"/>
      <c r="BQL2573" s="77"/>
      <c r="BQM2573" s="77"/>
      <c r="BQN2573" s="77"/>
      <c r="BQO2573" s="77"/>
      <c r="BQP2573" s="77"/>
      <c r="BQQ2573" s="77"/>
      <c r="BQR2573" s="77"/>
      <c r="BQS2573" s="77"/>
      <c r="BQT2573" s="77"/>
      <c r="BQU2573" s="77"/>
      <c r="BQV2573" s="77"/>
      <c r="BQW2573" s="77"/>
      <c r="BQX2573" s="77"/>
      <c r="BQY2573" s="77"/>
      <c r="BQZ2573" s="77"/>
      <c r="BRA2573" s="77"/>
      <c r="BRB2573" s="77"/>
      <c r="BRC2573" s="77"/>
      <c r="BRD2573" s="77"/>
      <c r="BRE2573" s="77"/>
      <c r="BRF2573" s="77"/>
      <c r="BRG2573" s="77"/>
      <c r="BRH2573" s="77"/>
      <c r="BRI2573" s="77"/>
      <c r="BRJ2573" s="77"/>
      <c r="BRK2573" s="77"/>
      <c r="BRL2573" s="77"/>
      <c r="BRM2573" s="77"/>
      <c r="BRN2573" s="77"/>
      <c r="BRO2573" s="77"/>
      <c r="BRP2573" s="77"/>
      <c r="BRQ2573" s="77"/>
      <c r="BRR2573" s="77"/>
      <c r="BRS2573" s="77"/>
      <c r="BRT2573" s="77"/>
      <c r="BRU2573" s="77"/>
      <c r="BRV2573" s="77"/>
      <c r="BRW2573" s="77"/>
      <c r="BRX2573" s="77"/>
      <c r="BRY2573" s="77"/>
      <c r="BRZ2573" s="77"/>
      <c r="BSA2573" s="77"/>
      <c r="BSB2573" s="77"/>
      <c r="BSC2573" s="77"/>
      <c r="BSD2573" s="77"/>
      <c r="BSE2573" s="77"/>
      <c r="BSF2573" s="77"/>
      <c r="BSG2573" s="77"/>
      <c r="BSH2573" s="77"/>
      <c r="BSI2573" s="77"/>
      <c r="BSJ2573" s="77"/>
      <c r="BSK2573" s="77"/>
      <c r="BSL2573" s="77"/>
      <c r="BSM2573" s="77"/>
      <c r="BSN2573" s="77"/>
      <c r="BSO2573" s="77"/>
      <c r="BSP2573" s="77"/>
      <c r="BSQ2573" s="77"/>
      <c r="BSR2573" s="77"/>
      <c r="BSS2573" s="77"/>
      <c r="BST2573" s="77"/>
      <c r="BSU2573" s="77"/>
      <c r="BSV2573" s="77"/>
      <c r="BSW2573" s="77"/>
      <c r="BSX2573" s="77"/>
      <c r="BSY2573" s="77"/>
      <c r="BSZ2573" s="77"/>
      <c r="BTA2573" s="77"/>
      <c r="BTB2573" s="77"/>
      <c r="BTC2573" s="77"/>
      <c r="BTD2573" s="77"/>
      <c r="BTE2573" s="77"/>
      <c r="BTF2573" s="77"/>
      <c r="BTG2573" s="77"/>
      <c r="BTH2573" s="77"/>
      <c r="BTI2573" s="77"/>
      <c r="BTJ2573" s="77"/>
      <c r="BTK2573" s="77"/>
      <c r="BTL2573" s="77"/>
      <c r="BTM2573" s="77"/>
      <c r="BTN2573" s="77"/>
      <c r="BTO2573" s="77"/>
      <c r="BTP2573" s="77"/>
      <c r="BTQ2573" s="77"/>
      <c r="BTR2573" s="77"/>
      <c r="BTS2573" s="77"/>
      <c r="BTT2573" s="77"/>
      <c r="BTU2573" s="77"/>
      <c r="BTV2573" s="77"/>
      <c r="BTW2573" s="77"/>
      <c r="BTX2573" s="77"/>
      <c r="BTY2573" s="77"/>
      <c r="BTZ2573" s="77"/>
      <c r="BUA2573" s="77"/>
      <c r="BUB2573" s="77"/>
      <c r="BUC2573" s="77"/>
      <c r="BUD2573" s="77"/>
      <c r="BUE2573" s="77"/>
      <c r="BUF2573" s="77"/>
      <c r="BUG2573" s="77"/>
      <c r="BUH2573" s="77"/>
      <c r="BUI2573" s="77"/>
      <c r="BUJ2573" s="77"/>
      <c r="BUK2573" s="77"/>
      <c r="BUL2573" s="77"/>
      <c r="BUM2573" s="77"/>
      <c r="BUN2573" s="77"/>
      <c r="BUO2573" s="77"/>
      <c r="BUP2573" s="77"/>
      <c r="BUQ2573" s="77"/>
      <c r="BUR2573" s="77"/>
      <c r="BUS2573" s="77"/>
      <c r="BUT2573" s="77"/>
      <c r="BUU2573" s="77"/>
      <c r="BUV2573" s="77"/>
      <c r="BUW2573" s="77"/>
      <c r="BUX2573" s="77"/>
      <c r="BUY2573" s="77"/>
      <c r="BUZ2573" s="77"/>
      <c r="BVA2573" s="77"/>
      <c r="BVB2573" s="77"/>
      <c r="BVC2573" s="77"/>
      <c r="BVD2573" s="77"/>
      <c r="BVE2573" s="77"/>
      <c r="BVF2573" s="77"/>
      <c r="BVG2573" s="77"/>
      <c r="BVH2573" s="77"/>
      <c r="BVI2573" s="77"/>
      <c r="BVJ2573" s="77"/>
      <c r="BVK2573" s="77"/>
      <c r="BVL2573" s="77"/>
      <c r="BVM2573" s="77"/>
      <c r="BVN2573" s="77"/>
      <c r="BVO2573" s="77"/>
      <c r="BVP2573" s="77"/>
      <c r="BVQ2573" s="77"/>
      <c r="BVR2573" s="77"/>
      <c r="BVS2573" s="77"/>
      <c r="BVT2573" s="77"/>
      <c r="BVU2573" s="77"/>
      <c r="BVV2573" s="77"/>
      <c r="BVW2573" s="77"/>
      <c r="BVX2573" s="77"/>
      <c r="BVY2573" s="77"/>
      <c r="BVZ2573" s="77"/>
      <c r="BWA2573" s="77"/>
      <c r="BWB2573" s="77"/>
      <c r="BWC2573" s="77"/>
      <c r="BWD2573" s="77"/>
      <c r="BWE2573" s="77"/>
      <c r="BWF2573" s="77"/>
      <c r="BWG2573" s="77"/>
      <c r="BWH2573" s="77"/>
      <c r="BWI2573" s="77"/>
      <c r="BWJ2573" s="77"/>
      <c r="BWK2573" s="77"/>
      <c r="BWL2573" s="77"/>
      <c r="BWM2573" s="77"/>
      <c r="BWN2573" s="77"/>
      <c r="BWO2573" s="77"/>
      <c r="BWP2573" s="77"/>
      <c r="BWQ2573" s="77"/>
      <c r="BWR2573" s="77"/>
      <c r="BWS2573" s="77"/>
      <c r="BWT2573" s="77"/>
      <c r="BWU2573" s="77"/>
      <c r="BWV2573" s="77"/>
      <c r="BWW2573" s="77"/>
      <c r="BWX2573" s="77"/>
      <c r="BWY2573" s="77"/>
      <c r="BWZ2573" s="77"/>
      <c r="BXA2573" s="77"/>
      <c r="BXB2573" s="77"/>
      <c r="BXC2573" s="77"/>
      <c r="BXD2573" s="77"/>
      <c r="BXE2573" s="77"/>
      <c r="BXF2573" s="77"/>
      <c r="BXG2573" s="77"/>
      <c r="BXH2573" s="77"/>
      <c r="BXI2573" s="77"/>
      <c r="BXJ2573" s="77"/>
      <c r="BXK2573" s="77"/>
      <c r="BXL2573" s="77"/>
      <c r="BXM2573" s="77"/>
      <c r="BXN2573" s="77"/>
      <c r="BXO2573" s="77"/>
      <c r="BXP2573" s="77"/>
      <c r="BXQ2573" s="77"/>
      <c r="BXR2573" s="77"/>
      <c r="BXS2573" s="77"/>
      <c r="BXT2573" s="77"/>
      <c r="BXU2573" s="77"/>
      <c r="BXV2573" s="77"/>
      <c r="BXW2573" s="77"/>
      <c r="BXX2573" s="77"/>
      <c r="BXY2573" s="77"/>
      <c r="BXZ2573" s="77"/>
      <c r="BYA2573" s="77"/>
      <c r="BYB2573" s="77"/>
      <c r="BYC2573" s="77"/>
      <c r="BYD2573" s="77"/>
      <c r="BYE2573" s="77"/>
      <c r="BYF2573" s="77"/>
      <c r="BYG2573" s="77"/>
      <c r="BYH2573" s="77"/>
      <c r="BYI2573" s="77"/>
      <c r="BYJ2573" s="77"/>
      <c r="BYK2573" s="77"/>
      <c r="BYL2573" s="77"/>
      <c r="BYM2573" s="77"/>
      <c r="BYN2573" s="77"/>
      <c r="BYO2573" s="77"/>
      <c r="BYP2573" s="77"/>
      <c r="BYQ2573" s="77"/>
      <c r="BYR2573" s="77"/>
      <c r="BYS2573" s="77"/>
      <c r="BYT2573" s="77"/>
      <c r="BYU2573" s="77"/>
      <c r="BYV2573" s="77"/>
      <c r="BYW2573" s="77"/>
      <c r="BYX2573" s="77"/>
      <c r="BYY2573" s="77"/>
      <c r="BYZ2573" s="77"/>
      <c r="BZA2573" s="77"/>
      <c r="BZB2573" s="77"/>
      <c r="BZC2573" s="77"/>
      <c r="BZD2573" s="77"/>
      <c r="BZE2573" s="77"/>
      <c r="BZF2573" s="77"/>
      <c r="BZG2573" s="77"/>
      <c r="BZH2573" s="77"/>
      <c r="BZI2573" s="77"/>
      <c r="BZJ2573" s="77"/>
      <c r="BZK2573" s="77"/>
      <c r="BZL2573" s="77"/>
      <c r="BZM2573" s="77"/>
      <c r="BZN2573" s="77"/>
      <c r="BZO2573" s="77"/>
      <c r="BZP2573" s="77"/>
      <c r="BZQ2573" s="77"/>
      <c r="BZR2573" s="77"/>
      <c r="BZS2573" s="77"/>
      <c r="BZT2573" s="77"/>
      <c r="BZU2573" s="77"/>
      <c r="BZV2573" s="77"/>
      <c r="BZW2573" s="77"/>
      <c r="BZX2573" s="77"/>
      <c r="BZY2573" s="77"/>
      <c r="BZZ2573" s="77"/>
      <c r="CAA2573" s="77"/>
      <c r="CAB2573" s="77"/>
      <c r="CAC2573" s="77"/>
      <c r="CAD2573" s="77"/>
      <c r="CAE2573" s="77"/>
      <c r="CAF2573" s="77"/>
      <c r="CAG2573" s="77"/>
      <c r="CAH2573" s="77"/>
      <c r="CAI2573" s="77"/>
      <c r="CAJ2573" s="77"/>
      <c r="CAK2573" s="77"/>
      <c r="CAL2573" s="77"/>
      <c r="CAM2573" s="77"/>
      <c r="CAN2573" s="77"/>
      <c r="CAO2573" s="77"/>
      <c r="CAP2573" s="77"/>
      <c r="CAQ2573" s="77"/>
      <c r="CAR2573" s="77"/>
      <c r="CAS2573" s="77"/>
      <c r="CAT2573" s="77"/>
      <c r="CAU2573" s="77"/>
      <c r="CAV2573" s="77"/>
      <c r="CAW2573" s="77"/>
      <c r="CAX2573" s="77"/>
      <c r="CAY2573" s="77"/>
      <c r="CAZ2573" s="77"/>
      <c r="CBA2573" s="77"/>
      <c r="CBB2573" s="77"/>
      <c r="CBC2573" s="77"/>
      <c r="CBD2573" s="77"/>
      <c r="CBE2573" s="77"/>
      <c r="CBF2573" s="77"/>
      <c r="CBG2573" s="77"/>
      <c r="CBH2573" s="77"/>
      <c r="CBI2573" s="77"/>
      <c r="CBJ2573" s="77"/>
      <c r="CBK2573" s="77"/>
      <c r="CBL2573" s="77"/>
      <c r="CBM2573" s="77"/>
      <c r="CBN2573" s="77"/>
      <c r="CBO2573" s="77"/>
      <c r="CBP2573" s="77"/>
      <c r="CBQ2573" s="77"/>
      <c r="CBR2573" s="77"/>
      <c r="CBS2573" s="77"/>
      <c r="CBT2573" s="77"/>
      <c r="CBU2573" s="77"/>
      <c r="CBV2573" s="77"/>
      <c r="CBW2573" s="77"/>
      <c r="CBX2573" s="77"/>
      <c r="CBY2573" s="77"/>
      <c r="CBZ2573" s="77"/>
      <c r="CCA2573" s="77"/>
      <c r="CCB2573" s="77"/>
      <c r="CCC2573" s="77"/>
      <c r="CCD2573" s="77"/>
      <c r="CCE2573" s="77"/>
      <c r="CCF2573" s="77"/>
      <c r="CCG2573" s="77"/>
      <c r="CCH2573" s="77"/>
      <c r="CCI2573" s="77"/>
      <c r="CCJ2573" s="77"/>
      <c r="CCK2573" s="77"/>
      <c r="CCL2573" s="77"/>
      <c r="CCM2573" s="77"/>
      <c r="CCN2573" s="77"/>
      <c r="CCO2573" s="77"/>
      <c r="CCP2573" s="77"/>
      <c r="CCQ2573" s="77"/>
      <c r="CCR2573" s="77"/>
      <c r="CCS2573" s="77"/>
      <c r="CCT2573" s="77"/>
      <c r="CCU2573" s="77"/>
      <c r="CCV2573" s="77"/>
      <c r="CCW2573" s="77"/>
      <c r="CCX2573" s="77"/>
      <c r="CCY2573" s="77"/>
      <c r="CCZ2573" s="77"/>
      <c r="CDA2573" s="77"/>
      <c r="CDB2573" s="77"/>
      <c r="CDC2573" s="77"/>
      <c r="CDD2573" s="77"/>
      <c r="CDE2573" s="77"/>
      <c r="CDF2573" s="77"/>
      <c r="CDG2573" s="77"/>
      <c r="CDH2573" s="77"/>
      <c r="CDI2573" s="77"/>
      <c r="CDJ2573" s="77"/>
      <c r="CDK2573" s="77"/>
      <c r="CDL2573" s="77"/>
      <c r="CDM2573" s="77"/>
      <c r="CDN2573" s="77"/>
      <c r="CDO2573" s="77"/>
      <c r="CDP2573" s="77"/>
      <c r="CDQ2573" s="77"/>
      <c r="CDR2573" s="77"/>
      <c r="CDS2573" s="77"/>
      <c r="CDT2573" s="77"/>
      <c r="CDU2573" s="77"/>
      <c r="CDV2573" s="77"/>
      <c r="CDW2573" s="77"/>
      <c r="CDX2573" s="77"/>
      <c r="CDY2573" s="77"/>
      <c r="CDZ2573" s="77"/>
      <c r="CEA2573" s="77"/>
      <c r="CEB2573" s="77"/>
      <c r="CEC2573" s="77"/>
      <c r="CED2573" s="77"/>
      <c r="CEE2573" s="77"/>
      <c r="CEF2573" s="77"/>
      <c r="CEG2573" s="77"/>
      <c r="CEH2573" s="77"/>
      <c r="CEI2573" s="77"/>
      <c r="CEJ2573" s="77"/>
      <c r="CEK2573" s="77"/>
      <c r="CEL2573" s="77"/>
      <c r="CEM2573" s="77"/>
      <c r="CEN2573" s="77"/>
      <c r="CEO2573" s="77"/>
      <c r="CEP2573" s="77"/>
      <c r="CEQ2573" s="77"/>
      <c r="CER2573" s="77"/>
      <c r="CES2573" s="77"/>
      <c r="CET2573" s="77"/>
      <c r="CEU2573" s="77"/>
      <c r="CEV2573" s="77"/>
      <c r="CEW2573" s="77"/>
      <c r="CEX2573" s="77"/>
      <c r="CEY2573" s="77"/>
      <c r="CEZ2573" s="77"/>
      <c r="CFA2573" s="77"/>
      <c r="CFB2573" s="77"/>
      <c r="CFC2573" s="77"/>
      <c r="CFD2573" s="77"/>
      <c r="CFE2573" s="77"/>
      <c r="CFF2573" s="77"/>
      <c r="CFG2573" s="77"/>
      <c r="CFH2573" s="77"/>
      <c r="CFI2573" s="77"/>
      <c r="CFJ2573" s="77"/>
      <c r="CFK2573" s="77"/>
      <c r="CFL2573" s="77"/>
      <c r="CFM2573" s="77"/>
      <c r="CFN2573" s="77"/>
      <c r="CFO2573" s="77"/>
      <c r="CFP2573" s="77"/>
      <c r="CFQ2573" s="77"/>
      <c r="CFR2573" s="77"/>
      <c r="CFS2573" s="77"/>
      <c r="CFT2573" s="77"/>
      <c r="CFU2573" s="77"/>
      <c r="CFV2573" s="77"/>
      <c r="CFW2573" s="77"/>
      <c r="CFX2573" s="77"/>
      <c r="CFY2573" s="77"/>
      <c r="CFZ2573" s="77"/>
      <c r="CGA2573" s="77"/>
      <c r="CGB2573" s="77"/>
      <c r="CGC2573" s="77"/>
      <c r="CGD2573" s="77"/>
      <c r="CGE2573" s="77"/>
      <c r="CGF2573" s="77"/>
      <c r="CGG2573" s="77"/>
      <c r="CGH2573" s="77"/>
      <c r="CGI2573" s="77"/>
      <c r="CGJ2573" s="77"/>
      <c r="CGK2573" s="77"/>
      <c r="CGL2573" s="77"/>
      <c r="CGM2573" s="77"/>
      <c r="CGN2573" s="77"/>
      <c r="CGO2573" s="77"/>
      <c r="CGP2573" s="77"/>
      <c r="CGQ2573" s="77"/>
      <c r="CGR2573" s="77"/>
      <c r="CGS2573" s="77"/>
      <c r="CGT2573" s="77"/>
      <c r="CGU2573" s="77"/>
      <c r="CGV2573" s="77"/>
      <c r="CGW2573" s="77"/>
      <c r="CGX2573" s="77"/>
      <c r="CGY2573" s="77"/>
      <c r="CGZ2573" s="77"/>
      <c r="CHA2573" s="77"/>
      <c r="CHB2573" s="77"/>
      <c r="CHC2573" s="77"/>
      <c r="CHD2573" s="77"/>
      <c r="CHE2573" s="77"/>
      <c r="CHF2573" s="77"/>
      <c r="CHG2573" s="77"/>
      <c r="CHH2573" s="77"/>
      <c r="CHI2573" s="77"/>
      <c r="CHJ2573" s="77"/>
      <c r="CHK2573" s="77"/>
      <c r="CHL2573" s="77"/>
      <c r="CHM2573" s="77"/>
      <c r="CHN2573" s="77"/>
      <c r="CHO2573" s="77"/>
      <c r="CHP2573" s="77"/>
      <c r="CHQ2573" s="77"/>
      <c r="CHR2573" s="77"/>
      <c r="CHS2573" s="77"/>
      <c r="CHT2573" s="77"/>
      <c r="CHU2573" s="77"/>
      <c r="CHV2573" s="77"/>
      <c r="CHW2573" s="77"/>
      <c r="CHX2573" s="77"/>
      <c r="CHY2573" s="77"/>
      <c r="CHZ2573" s="77"/>
      <c r="CIA2573" s="77"/>
      <c r="CIB2573" s="77"/>
      <c r="CIC2573" s="77"/>
      <c r="CID2573" s="77"/>
      <c r="CIE2573" s="77"/>
      <c r="CIF2573" s="77"/>
      <c r="CIG2573" s="77"/>
      <c r="CIH2573" s="77"/>
      <c r="CII2573" s="77"/>
      <c r="CIJ2573" s="77"/>
      <c r="CIK2573" s="77"/>
      <c r="CIL2573" s="77"/>
      <c r="CIM2573" s="77"/>
      <c r="CIN2573" s="77"/>
      <c r="CIO2573" s="77"/>
      <c r="CIP2573" s="77"/>
      <c r="CIQ2573" s="77"/>
      <c r="CIR2573" s="77"/>
      <c r="CIS2573" s="77"/>
      <c r="CIT2573" s="77"/>
      <c r="CIU2573" s="77"/>
      <c r="CIV2573" s="77"/>
      <c r="CIW2573" s="77"/>
      <c r="CIX2573" s="77"/>
      <c r="CIY2573" s="77"/>
      <c r="CIZ2573" s="77"/>
      <c r="CJA2573" s="77"/>
      <c r="CJB2573" s="77"/>
      <c r="CJC2573" s="77"/>
      <c r="CJD2573" s="77"/>
      <c r="CJE2573" s="77"/>
      <c r="CJF2573" s="77"/>
      <c r="CJG2573" s="77"/>
      <c r="CJH2573" s="77"/>
      <c r="CJI2573" s="77"/>
      <c r="CJJ2573" s="77"/>
      <c r="CJK2573" s="77"/>
      <c r="CJL2573" s="77"/>
      <c r="CJM2573" s="77"/>
      <c r="CJN2573" s="77"/>
      <c r="CJO2573" s="77"/>
      <c r="CJP2573" s="77"/>
      <c r="CJQ2573" s="77"/>
      <c r="CJR2573" s="77"/>
      <c r="CJS2573" s="77"/>
      <c r="CJT2573" s="77"/>
      <c r="CJU2573" s="77"/>
      <c r="CJV2573" s="77"/>
      <c r="CJW2573" s="77"/>
      <c r="CJX2573" s="77"/>
      <c r="CJY2573" s="77"/>
      <c r="CJZ2573" s="77"/>
      <c r="CKA2573" s="77"/>
      <c r="CKB2573" s="77"/>
      <c r="CKC2573" s="77"/>
      <c r="CKD2573" s="77"/>
      <c r="CKE2573" s="77"/>
      <c r="CKF2573" s="77"/>
      <c r="CKG2573" s="77"/>
      <c r="CKH2573" s="77"/>
      <c r="CKI2573" s="77"/>
      <c r="CKJ2573" s="77"/>
      <c r="CKK2573" s="77"/>
      <c r="CKL2573" s="77"/>
      <c r="CKM2573" s="77"/>
      <c r="CKN2573" s="77"/>
      <c r="CKO2573" s="77"/>
      <c r="CKP2573" s="77"/>
      <c r="CKQ2573" s="77"/>
      <c r="CKR2573" s="77"/>
      <c r="CKS2573" s="77"/>
      <c r="CKT2573" s="77"/>
      <c r="CKU2573" s="77"/>
      <c r="CKV2573" s="77"/>
      <c r="CKW2573" s="77"/>
      <c r="CKX2573" s="77"/>
      <c r="CKY2573" s="77"/>
      <c r="CKZ2573" s="77"/>
      <c r="CLA2573" s="77"/>
      <c r="CLB2573" s="77"/>
      <c r="CLC2573" s="77"/>
      <c r="CLD2573" s="77"/>
      <c r="CLE2573" s="77"/>
      <c r="CLF2573" s="77"/>
      <c r="CLG2573" s="77"/>
      <c r="CLH2573" s="77"/>
      <c r="CLI2573" s="77"/>
      <c r="CLJ2573" s="77"/>
      <c r="CLK2573" s="77"/>
      <c r="CLL2573" s="77"/>
      <c r="CLM2573" s="77"/>
      <c r="CLN2573" s="77"/>
      <c r="CLO2573" s="77"/>
      <c r="CLP2573" s="77"/>
      <c r="CLQ2573" s="77"/>
      <c r="CLR2573" s="77"/>
      <c r="CLS2573" s="77"/>
      <c r="CLT2573" s="77"/>
      <c r="CLU2573" s="77"/>
      <c r="CLV2573" s="77"/>
      <c r="CLW2573" s="77"/>
      <c r="CLX2573" s="77"/>
      <c r="CLY2573" s="77"/>
      <c r="CLZ2573" s="77"/>
      <c r="CMA2573" s="77"/>
      <c r="CMB2573" s="77"/>
      <c r="CMC2573" s="77"/>
      <c r="CMD2573" s="77"/>
      <c r="CME2573" s="77"/>
      <c r="CMF2573" s="77"/>
      <c r="CMG2573" s="77"/>
      <c r="CMH2573" s="77"/>
      <c r="CMI2573" s="77"/>
      <c r="CMJ2573" s="77"/>
      <c r="CMK2573" s="77"/>
      <c r="CML2573" s="77"/>
      <c r="CMM2573" s="77"/>
      <c r="CMN2573" s="77"/>
      <c r="CMO2573" s="77"/>
      <c r="CMP2573" s="77"/>
      <c r="CMQ2573" s="77"/>
      <c r="CMR2573" s="77"/>
      <c r="CMS2573" s="77"/>
      <c r="CMT2573" s="77"/>
      <c r="CMU2573" s="77"/>
      <c r="CMV2573" s="77"/>
      <c r="CMW2573" s="77"/>
      <c r="CMX2573" s="77"/>
      <c r="CMY2573" s="77"/>
      <c r="CMZ2573" s="77"/>
      <c r="CNA2573" s="77"/>
      <c r="CNB2573" s="77"/>
      <c r="CNC2573" s="77"/>
      <c r="CND2573" s="77"/>
      <c r="CNE2573" s="77"/>
      <c r="CNF2573" s="77"/>
      <c r="CNG2573" s="77"/>
      <c r="CNH2573" s="77"/>
      <c r="CNI2573" s="77"/>
      <c r="CNJ2573" s="77"/>
      <c r="CNK2573" s="77"/>
      <c r="CNL2573" s="77"/>
      <c r="CNM2573" s="77"/>
      <c r="CNN2573" s="77"/>
      <c r="CNO2573" s="77"/>
      <c r="CNP2573" s="77"/>
      <c r="CNQ2573" s="77"/>
      <c r="CNR2573" s="77"/>
      <c r="CNS2573" s="77"/>
      <c r="CNT2573" s="77"/>
      <c r="CNU2573" s="77"/>
      <c r="CNV2573" s="77"/>
      <c r="CNW2573" s="77"/>
      <c r="CNX2573" s="77"/>
      <c r="CNY2573" s="77"/>
      <c r="CNZ2573" s="77"/>
      <c r="COA2573" s="77"/>
      <c r="COB2573" s="77"/>
      <c r="COC2573" s="77"/>
      <c r="COD2573" s="77"/>
      <c r="COE2573" s="77"/>
      <c r="COF2573" s="77"/>
      <c r="COG2573" s="77"/>
      <c r="COH2573" s="77"/>
      <c r="COI2573" s="77"/>
      <c r="COJ2573" s="77"/>
      <c r="COK2573" s="77"/>
      <c r="COL2573" s="77"/>
      <c r="COM2573" s="77"/>
      <c r="CON2573" s="77"/>
      <c r="COO2573" s="77"/>
      <c r="COP2573" s="77"/>
      <c r="COQ2573" s="77"/>
      <c r="COR2573" s="77"/>
      <c r="COS2573" s="77"/>
      <c r="COT2573" s="77"/>
      <c r="COU2573" s="77"/>
      <c r="COV2573" s="77"/>
      <c r="COW2573" s="77"/>
      <c r="COX2573" s="77"/>
      <c r="COY2573" s="77"/>
      <c r="COZ2573" s="77"/>
      <c r="CPA2573" s="77"/>
      <c r="CPB2573" s="77"/>
      <c r="CPC2573" s="77"/>
      <c r="CPD2573" s="77"/>
      <c r="CPE2573" s="77"/>
      <c r="CPF2573" s="77"/>
      <c r="CPG2573" s="77"/>
      <c r="CPH2573" s="77"/>
      <c r="CPI2573" s="77"/>
      <c r="CPJ2573" s="77"/>
      <c r="CPK2573" s="77"/>
      <c r="CPL2573" s="77"/>
      <c r="CPM2573" s="77"/>
      <c r="CPN2573" s="77"/>
      <c r="CPO2573" s="77"/>
      <c r="CPP2573" s="77"/>
      <c r="CPQ2573" s="77"/>
      <c r="CPR2573" s="77"/>
      <c r="CPS2573" s="77"/>
      <c r="CPT2573" s="77"/>
      <c r="CPU2573" s="77"/>
      <c r="CPV2573" s="77"/>
      <c r="CPW2573" s="77"/>
      <c r="CPX2573" s="77"/>
      <c r="CPY2573" s="77"/>
      <c r="CPZ2573" s="77"/>
      <c r="CQA2573" s="77"/>
      <c r="CQB2573" s="77"/>
      <c r="CQC2573" s="77"/>
      <c r="CQD2573" s="77"/>
      <c r="CQE2573" s="77"/>
      <c r="CQF2573" s="77"/>
      <c r="CQG2573" s="77"/>
      <c r="CQH2573" s="77"/>
      <c r="CQI2573" s="77"/>
      <c r="CQJ2573" s="77"/>
      <c r="CQK2573" s="77"/>
      <c r="CQL2573" s="77"/>
      <c r="CQM2573" s="77"/>
      <c r="CQN2573" s="77"/>
      <c r="CQO2573" s="77"/>
      <c r="CQP2573" s="77"/>
      <c r="CQQ2573" s="77"/>
      <c r="CQR2573" s="77"/>
      <c r="CQS2573" s="77"/>
      <c r="CQT2573" s="77"/>
      <c r="CQU2573" s="77"/>
      <c r="CQV2573" s="77"/>
      <c r="CQW2573" s="77"/>
      <c r="CQX2573" s="77"/>
      <c r="CQY2573" s="77"/>
      <c r="CQZ2573" s="77"/>
      <c r="CRA2573" s="77"/>
      <c r="CRB2573" s="77"/>
      <c r="CRC2573" s="77"/>
      <c r="CRD2573" s="77"/>
      <c r="CRE2573" s="77"/>
      <c r="CRF2573" s="77"/>
      <c r="CRG2573" s="77"/>
      <c r="CRH2573" s="77"/>
      <c r="CRI2573" s="77"/>
      <c r="CRJ2573" s="77"/>
      <c r="CRK2573" s="77"/>
      <c r="CRL2573" s="77"/>
      <c r="CRM2573" s="77"/>
      <c r="CRN2573" s="77"/>
      <c r="CRO2573" s="77"/>
      <c r="CRP2573" s="77"/>
      <c r="CRQ2573" s="77"/>
      <c r="CRR2573" s="77"/>
      <c r="CRS2573" s="77"/>
      <c r="CRT2573" s="77"/>
      <c r="CRU2573" s="77"/>
      <c r="CRV2573" s="77"/>
      <c r="CRW2573" s="77"/>
      <c r="CRX2573" s="77"/>
      <c r="CRY2573" s="77"/>
      <c r="CRZ2573" s="77"/>
      <c r="CSA2573" s="77"/>
      <c r="CSB2573" s="77"/>
      <c r="CSC2573" s="77"/>
      <c r="CSD2573" s="77"/>
      <c r="CSE2573" s="77"/>
      <c r="CSF2573" s="77"/>
      <c r="CSG2573" s="77"/>
      <c r="CSH2573" s="77"/>
      <c r="CSI2573" s="77"/>
      <c r="CSJ2573" s="77"/>
      <c r="CSK2573" s="77"/>
      <c r="CSL2573" s="77"/>
      <c r="CSM2573" s="77"/>
      <c r="CSN2573" s="77"/>
      <c r="CSO2573" s="77"/>
      <c r="CSP2573" s="77"/>
      <c r="CSQ2573" s="77"/>
      <c r="CSR2573" s="77"/>
      <c r="CSS2573" s="77"/>
      <c r="CST2573" s="77"/>
      <c r="CSU2573" s="77"/>
      <c r="CSV2573" s="77"/>
      <c r="CSW2573" s="77"/>
      <c r="CSX2573" s="77"/>
      <c r="CSY2573" s="77"/>
      <c r="CSZ2573" s="77"/>
      <c r="CTA2573" s="77"/>
      <c r="CTB2573" s="77"/>
      <c r="CTC2573" s="77"/>
      <c r="CTD2573" s="77"/>
      <c r="CTE2573" s="77"/>
      <c r="CTF2573" s="77"/>
      <c r="CTG2573" s="77"/>
      <c r="CTH2573" s="77"/>
      <c r="CTI2573" s="77"/>
      <c r="CTJ2573" s="77"/>
      <c r="CTK2573" s="77"/>
      <c r="CTL2573" s="77"/>
      <c r="CTM2573" s="77"/>
      <c r="CTN2573" s="77"/>
      <c r="CTO2573" s="77"/>
      <c r="CTP2573" s="77"/>
      <c r="CTQ2573" s="77"/>
      <c r="CTR2573" s="77"/>
      <c r="CTS2573" s="77"/>
      <c r="CTT2573" s="77"/>
      <c r="CTU2573" s="77"/>
      <c r="CTV2573" s="77"/>
      <c r="CTW2573" s="77"/>
      <c r="CTX2573" s="77"/>
      <c r="CTY2573" s="77"/>
      <c r="CTZ2573" s="77"/>
      <c r="CUA2573" s="77"/>
      <c r="CUB2573" s="77"/>
      <c r="CUC2573" s="77"/>
      <c r="CUD2573" s="77"/>
      <c r="CUE2573" s="77"/>
      <c r="CUF2573" s="77"/>
      <c r="CUG2573" s="77"/>
      <c r="CUH2573" s="77"/>
      <c r="CUI2573" s="77"/>
      <c r="CUJ2573" s="77"/>
      <c r="CUK2573" s="77"/>
      <c r="CUL2573" s="77"/>
      <c r="CUM2573" s="77"/>
      <c r="CUN2573" s="77"/>
      <c r="CUO2573" s="77"/>
      <c r="CUP2573" s="77"/>
      <c r="CUQ2573" s="77"/>
      <c r="CUR2573" s="77"/>
      <c r="CUS2573" s="77"/>
      <c r="CUT2573" s="77"/>
      <c r="CUU2573" s="77"/>
      <c r="CUV2573" s="77"/>
      <c r="CUW2573" s="77"/>
      <c r="CUX2573" s="77"/>
      <c r="CUY2573" s="77"/>
      <c r="CUZ2573" s="77"/>
      <c r="CVA2573" s="77"/>
      <c r="CVB2573" s="77"/>
      <c r="CVC2573" s="77"/>
      <c r="CVD2573" s="77"/>
      <c r="CVE2573" s="77"/>
      <c r="CVF2573" s="77"/>
      <c r="CVG2573" s="77"/>
      <c r="CVH2573" s="77"/>
      <c r="CVI2573" s="77"/>
      <c r="CVJ2573" s="77"/>
      <c r="CVK2573" s="77"/>
      <c r="CVL2573" s="77"/>
      <c r="CVM2573" s="77"/>
      <c r="CVN2573" s="77"/>
      <c r="CVO2573" s="77"/>
      <c r="CVP2573" s="77"/>
      <c r="CVQ2573" s="77"/>
      <c r="CVR2573" s="77"/>
      <c r="CVS2573" s="77"/>
      <c r="CVT2573" s="77"/>
      <c r="CVU2573" s="77"/>
      <c r="CVV2573" s="77"/>
      <c r="CVW2573" s="77"/>
      <c r="CVX2573" s="77"/>
      <c r="CVY2573" s="77"/>
      <c r="CVZ2573" s="77"/>
      <c r="CWA2573" s="77"/>
      <c r="CWB2573" s="77"/>
      <c r="CWC2573" s="77"/>
      <c r="CWD2573" s="77"/>
      <c r="CWE2573" s="77"/>
      <c r="CWF2573" s="77"/>
      <c r="CWG2573" s="77"/>
      <c r="CWH2573" s="77"/>
      <c r="CWI2573" s="77"/>
      <c r="CWJ2573" s="77"/>
      <c r="CWK2573" s="77"/>
      <c r="CWL2573" s="77"/>
      <c r="CWM2573" s="77"/>
      <c r="CWN2573" s="77"/>
      <c r="CWO2573" s="77"/>
      <c r="CWP2573" s="77"/>
      <c r="CWQ2573" s="77"/>
      <c r="CWR2573" s="77"/>
      <c r="CWS2573" s="77"/>
      <c r="CWT2573" s="77"/>
      <c r="CWU2573" s="77"/>
      <c r="CWV2573" s="77"/>
      <c r="CWW2573" s="77"/>
      <c r="CWX2573" s="77"/>
      <c r="CWY2573" s="77"/>
      <c r="CWZ2573" s="77"/>
      <c r="CXA2573" s="77"/>
      <c r="CXB2573" s="77"/>
      <c r="CXC2573" s="77"/>
      <c r="CXD2573" s="77"/>
      <c r="CXE2573" s="77"/>
      <c r="CXF2573" s="77"/>
      <c r="CXG2573" s="77"/>
      <c r="CXH2573" s="77"/>
      <c r="CXI2573" s="77"/>
      <c r="CXJ2573" s="77"/>
      <c r="CXK2573" s="77"/>
      <c r="CXL2573" s="77"/>
      <c r="CXM2573" s="77"/>
      <c r="CXN2573" s="77"/>
      <c r="CXO2573" s="77"/>
      <c r="CXP2573" s="77"/>
      <c r="CXQ2573" s="77"/>
      <c r="CXR2573" s="77"/>
      <c r="CXS2573" s="77"/>
      <c r="CXT2573" s="77"/>
      <c r="CXU2573" s="77"/>
      <c r="CXV2573" s="77"/>
      <c r="CXW2573" s="77"/>
      <c r="CXX2573" s="77"/>
      <c r="CXY2573" s="77"/>
      <c r="CXZ2573" s="77"/>
      <c r="CYA2573" s="77"/>
      <c r="CYB2573" s="77"/>
      <c r="CYC2573" s="77"/>
      <c r="CYD2573" s="77"/>
      <c r="CYE2573" s="77"/>
      <c r="CYF2573" s="77"/>
      <c r="CYG2573" s="77"/>
      <c r="CYH2573" s="77"/>
      <c r="CYI2573" s="77"/>
      <c r="CYJ2573" s="77"/>
      <c r="CYK2573" s="77"/>
      <c r="CYL2573" s="77"/>
      <c r="CYM2573" s="77"/>
      <c r="CYN2573" s="77"/>
      <c r="CYO2573" s="77"/>
      <c r="CYP2573" s="77"/>
      <c r="CYQ2573" s="77"/>
      <c r="CYR2573" s="77"/>
      <c r="CYS2573" s="77"/>
      <c r="CYT2573" s="77"/>
      <c r="CYU2573" s="77"/>
      <c r="CYV2573" s="77"/>
      <c r="CYW2573" s="77"/>
      <c r="CYX2573" s="77"/>
      <c r="CYY2573" s="77"/>
      <c r="CYZ2573" s="77"/>
      <c r="CZA2573" s="77"/>
      <c r="CZB2573" s="77"/>
      <c r="CZC2573" s="77"/>
      <c r="CZD2573" s="77"/>
      <c r="CZE2573" s="77"/>
      <c r="CZF2573" s="77"/>
      <c r="CZG2573" s="77"/>
      <c r="CZH2573" s="77"/>
      <c r="CZI2573" s="77"/>
      <c r="CZJ2573" s="77"/>
      <c r="CZK2573" s="77"/>
      <c r="CZL2573" s="77"/>
      <c r="CZM2573" s="77"/>
      <c r="CZN2573" s="77"/>
      <c r="CZO2573" s="77"/>
      <c r="CZP2573" s="77"/>
      <c r="CZQ2573" s="77"/>
      <c r="CZR2573" s="77"/>
      <c r="CZS2573" s="77"/>
      <c r="CZT2573" s="77"/>
      <c r="CZU2573" s="77"/>
      <c r="CZV2573" s="77"/>
      <c r="CZW2573" s="77"/>
      <c r="CZX2573" s="77"/>
      <c r="CZY2573" s="77"/>
      <c r="CZZ2573" s="77"/>
      <c r="DAA2573" s="77"/>
      <c r="DAB2573" s="77"/>
      <c r="DAC2573" s="77"/>
      <c r="DAD2573" s="77"/>
      <c r="DAE2573" s="77"/>
      <c r="DAF2573" s="77"/>
      <c r="DAG2573" s="77"/>
      <c r="DAH2573" s="77"/>
      <c r="DAI2573" s="77"/>
      <c r="DAJ2573" s="77"/>
      <c r="DAK2573" s="77"/>
      <c r="DAL2573" s="77"/>
      <c r="DAM2573" s="77"/>
      <c r="DAN2573" s="77"/>
      <c r="DAO2573" s="77"/>
      <c r="DAP2573" s="77"/>
      <c r="DAQ2573" s="77"/>
      <c r="DAR2573" s="77"/>
      <c r="DAS2573" s="77"/>
      <c r="DAT2573" s="77"/>
      <c r="DAU2573" s="77"/>
      <c r="DAV2573" s="77"/>
      <c r="DAW2573" s="77"/>
      <c r="DAX2573" s="77"/>
      <c r="DAY2573" s="77"/>
      <c r="DAZ2573" s="77"/>
      <c r="DBA2573" s="77"/>
      <c r="DBB2573" s="77"/>
      <c r="DBC2573" s="77"/>
      <c r="DBD2573" s="77"/>
      <c r="DBE2573" s="77"/>
      <c r="DBF2573" s="77"/>
      <c r="DBG2573" s="77"/>
      <c r="DBH2573" s="77"/>
      <c r="DBI2573" s="77"/>
      <c r="DBJ2573" s="77"/>
      <c r="DBK2573" s="77"/>
      <c r="DBL2573" s="77"/>
      <c r="DBM2573" s="77"/>
      <c r="DBN2573" s="77"/>
      <c r="DBO2573" s="77"/>
      <c r="DBP2573" s="77"/>
      <c r="DBQ2573" s="77"/>
      <c r="DBR2573" s="77"/>
      <c r="DBS2573" s="77"/>
      <c r="DBT2573" s="77"/>
      <c r="DBU2573" s="77"/>
      <c r="DBV2573" s="77"/>
      <c r="DBW2573" s="77"/>
      <c r="DBX2573" s="77"/>
      <c r="DBY2573" s="77"/>
      <c r="DBZ2573" s="77"/>
      <c r="DCA2573" s="77"/>
      <c r="DCB2573" s="77"/>
      <c r="DCC2573" s="77"/>
      <c r="DCD2573" s="77"/>
      <c r="DCE2573" s="77"/>
      <c r="DCF2573" s="77"/>
      <c r="DCG2573" s="77"/>
      <c r="DCH2573" s="77"/>
      <c r="DCI2573" s="77"/>
      <c r="DCJ2573" s="77"/>
      <c r="DCK2573" s="77"/>
      <c r="DCL2573" s="77"/>
      <c r="DCM2573" s="77"/>
      <c r="DCN2573" s="77"/>
      <c r="DCO2573" s="77"/>
      <c r="DCP2573" s="77"/>
      <c r="DCQ2573" s="77"/>
      <c r="DCR2573" s="77"/>
      <c r="DCS2573" s="77"/>
      <c r="DCT2573" s="77"/>
      <c r="DCU2573" s="77"/>
      <c r="DCV2573" s="77"/>
      <c r="DCW2573" s="77"/>
      <c r="DCX2573" s="77"/>
      <c r="DCY2573" s="77"/>
      <c r="DCZ2573" s="77"/>
      <c r="DDA2573" s="77"/>
      <c r="DDB2573" s="77"/>
      <c r="DDC2573" s="77"/>
      <c r="DDD2573" s="77"/>
      <c r="DDE2573" s="77"/>
      <c r="DDF2573" s="77"/>
      <c r="DDG2573" s="77"/>
      <c r="DDH2573" s="77"/>
      <c r="DDI2573" s="77"/>
      <c r="DDJ2573" s="77"/>
      <c r="DDK2573" s="77"/>
      <c r="DDL2573" s="77"/>
      <c r="DDM2573" s="77"/>
      <c r="DDN2573" s="77"/>
      <c r="DDO2573" s="77"/>
      <c r="DDP2573" s="77"/>
      <c r="DDQ2573" s="77"/>
      <c r="DDR2573" s="77"/>
      <c r="DDS2573" s="77"/>
      <c r="DDT2573" s="77"/>
      <c r="DDU2573" s="77"/>
      <c r="DDV2573" s="77"/>
      <c r="DDW2573" s="77"/>
      <c r="DDX2573" s="77"/>
      <c r="DDY2573" s="77"/>
      <c r="DDZ2573" s="77"/>
      <c r="DEA2573" s="77"/>
      <c r="DEB2573" s="77"/>
      <c r="DEC2573" s="77"/>
      <c r="DED2573" s="77"/>
      <c r="DEE2573" s="77"/>
      <c r="DEF2573" s="77"/>
      <c r="DEG2573" s="77"/>
      <c r="DEH2573" s="77"/>
      <c r="DEI2573" s="77"/>
      <c r="DEJ2573" s="77"/>
      <c r="DEK2573" s="77"/>
      <c r="DEL2573" s="77"/>
      <c r="DEM2573" s="77"/>
      <c r="DEN2573" s="77"/>
      <c r="DEO2573" s="77"/>
      <c r="DEP2573" s="77"/>
      <c r="DEQ2573" s="77"/>
      <c r="DER2573" s="77"/>
      <c r="DES2573" s="77"/>
      <c r="DET2573" s="77"/>
      <c r="DEU2573" s="77"/>
      <c r="DEV2573" s="77"/>
      <c r="DEW2573" s="77"/>
      <c r="DEX2573" s="77"/>
      <c r="DEY2573" s="77"/>
      <c r="DEZ2573" s="77"/>
      <c r="DFA2573" s="77"/>
      <c r="DFB2573" s="77"/>
      <c r="DFC2573" s="77"/>
      <c r="DFD2573" s="77"/>
      <c r="DFE2573" s="77"/>
      <c r="DFF2573" s="77"/>
      <c r="DFG2573" s="77"/>
      <c r="DFH2573" s="77"/>
      <c r="DFI2573" s="77"/>
      <c r="DFJ2573" s="77"/>
      <c r="DFK2573" s="77"/>
      <c r="DFL2573" s="77"/>
      <c r="DFM2573" s="77"/>
      <c r="DFN2573" s="77"/>
      <c r="DFO2573" s="77"/>
      <c r="DFP2573" s="77"/>
      <c r="DFQ2573" s="77"/>
      <c r="DFR2573" s="77"/>
      <c r="DFS2573" s="77"/>
      <c r="DFT2573" s="77"/>
      <c r="DFU2573" s="77"/>
      <c r="DFV2573" s="77"/>
      <c r="DFW2573" s="77"/>
      <c r="DFX2573" s="77"/>
      <c r="DFY2573" s="77"/>
      <c r="DFZ2573" s="77"/>
      <c r="DGA2573" s="77"/>
      <c r="DGB2573" s="77"/>
      <c r="DGC2573" s="77"/>
      <c r="DGD2573" s="77"/>
      <c r="DGE2573" s="77"/>
      <c r="DGF2573" s="77"/>
      <c r="DGG2573" s="77"/>
      <c r="DGH2573" s="77"/>
      <c r="DGI2573" s="77"/>
      <c r="DGJ2573" s="77"/>
      <c r="DGK2573" s="77"/>
      <c r="DGL2573" s="77"/>
      <c r="DGM2573" s="77"/>
      <c r="DGN2573" s="77"/>
      <c r="DGO2573" s="77"/>
      <c r="DGP2573" s="77"/>
      <c r="DGQ2573" s="77"/>
      <c r="DGR2573" s="77"/>
      <c r="DGS2573" s="77"/>
      <c r="DGT2573" s="77"/>
      <c r="DGU2573" s="77"/>
      <c r="DGV2573" s="77"/>
      <c r="DGW2573" s="77"/>
      <c r="DGX2573" s="77"/>
      <c r="DGY2573" s="77"/>
      <c r="DGZ2573" s="77"/>
      <c r="DHA2573" s="77"/>
      <c r="DHB2573" s="77"/>
      <c r="DHC2573" s="77"/>
      <c r="DHD2573" s="77"/>
      <c r="DHE2573" s="77"/>
      <c r="DHF2573" s="77"/>
      <c r="DHG2573" s="77"/>
      <c r="DHH2573" s="77"/>
      <c r="DHI2573" s="77"/>
      <c r="DHJ2573" s="77"/>
      <c r="DHK2573" s="77"/>
      <c r="DHL2573" s="77"/>
      <c r="DHM2573" s="77"/>
      <c r="DHN2573" s="77"/>
      <c r="DHO2573" s="77"/>
      <c r="DHP2573" s="77"/>
      <c r="DHQ2573" s="77"/>
      <c r="DHR2573" s="77"/>
      <c r="DHS2573" s="77"/>
      <c r="DHT2573" s="77"/>
      <c r="DHU2573" s="77"/>
      <c r="DHV2573" s="77"/>
      <c r="DHW2573" s="77"/>
      <c r="DHX2573" s="77"/>
      <c r="DHY2573" s="77"/>
      <c r="DHZ2573" s="77"/>
      <c r="DIA2573" s="77"/>
      <c r="DIB2573" s="77"/>
      <c r="DIC2573" s="77"/>
      <c r="DID2573" s="77"/>
      <c r="DIE2573" s="77"/>
      <c r="DIF2573" s="77"/>
      <c r="DIG2573" s="77"/>
      <c r="DIH2573" s="77"/>
      <c r="DII2573" s="77"/>
      <c r="DIJ2573" s="77"/>
      <c r="DIK2573" s="77"/>
      <c r="DIL2573" s="77"/>
      <c r="DIM2573" s="77"/>
      <c r="DIN2573" s="77"/>
      <c r="DIO2573" s="77"/>
      <c r="DIP2573" s="77"/>
      <c r="DIQ2573" s="77"/>
      <c r="DIR2573" s="77"/>
      <c r="DIS2573" s="77"/>
      <c r="DIT2573" s="77"/>
      <c r="DIU2573" s="77"/>
      <c r="DIV2573" s="77"/>
      <c r="DIW2573" s="77"/>
      <c r="DIX2573" s="77"/>
      <c r="DIY2573" s="77"/>
      <c r="DIZ2573" s="77"/>
      <c r="DJA2573" s="77"/>
      <c r="DJB2573" s="77"/>
      <c r="DJC2573" s="77"/>
      <c r="DJD2573" s="77"/>
      <c r="DJE2573" s="77"/>
      <c r="DJF2573" s="77"/>
      <c r="DJG2573" s="77"/>
      <c r="DJH2573" s="77"/>
      <c r="DJI2573" s="77"/>
      <c r="DJJ2573" s="77"/>
      <c r="DJK2573" s="77"/>
      <c r="DJL2573" s="77"/>
      <c r="DJM2573" s="77"/>
      <c r="DJN2573" s="77"/>
      <c r="DJO2573" s="77"/>
      <c r="DJP2573" s="77"/>
      <c r="DJQ2573" s="77"/>
      <c r="DJR2573" s="77"/>
      <c r="DJS2573" s="77"/>
      <c r="DJT2573" s="77"/>
      <c r="DJU2573" s="77"/>
      <c r="DJV2573" s="77"/>
      <c r="DJW2573" s="77"/>
      <c r="DJX2573" s="77"/>
      <c r="DJY2573" s="77"/>
      <c r="DJZ2573" s="77"/>
      <c r="DKA2573" s="77"/>
      <c r="DKB2573" s="77"/>
      <c r="DKC2573" s="77"/>
      <c r="DKD2573" s="77"/>
      <c r="DKE2573" s="77"/>
      <c r="DKF2573" s="77"/>
      <c r="DKG2573" s="77"/>
      <c r="DKH2573" s="77"/>
      <c r="DKI2573" s="77"/>
      <c r="DKJ2573" s="77"/>
      <c r="DKK2573" s="77"/>
      <c r="DKL2573" s="77"/>
      <c r="DKM2573" s="77"/>
      <c r="DKN2573" s="77"/>
      <c r="DKO2573" s="77"/>
      <c r="DKP2573" s="77"/>
      <c r="DKQ2573" s="77"/>
      <c r="DKR2573" s="77"/>
      <c r="DKS2573" s="77"/>
      <c r="DKT2573" s="77"/>
      <c r="DKU2573" s="77"/>
      <c r="DKV2573" s="77"/>
      <c r="DKW2573" s="77"/>
      <c r="DKX2573" s="77"/>
      <c r="DKY2573" s="77"/>
      <c r="DKZ2573" s="77"/>
      <c r="DLA2573" s="77"/>
      <c r="DLB2573" s="77"/>
      <c r="DLC2573" s="77"/>
      <c r="DLD2573" s="77"/>
      <c r="DLE2573" s="77"/>
      <c r="DLF2573" s="77"/>
      <c r="DLG2573" s="77"/>
      <c r="DLH2573" s="77"/>
      <c r="DLI2573" s="77"/>
      <c r="DLJ2573" s="77"/>
      <c r="DLK2573" s="77"/>
      <c r="DLL2573" s="77"/>
      <c r="DLM2573" s="77"/>
      <c r="DLN2573" s="77"/>
      <c r="DLO2573" s="77"/>
      <c r="DLP2573" s="77"/>
      <c r="DLQ2573" s="77"/>
      <c r="DLR2573" s="77"/>
      <c r="DLS2573" s="77"/>
      <c r="DLT2573" s="77"/>
      <c r="DLU2573" s="77"/>
      <c r="DLV2573" s="77"/>
      <c r="DLW2573" s="77"/>
      <c r="DLX2573" s="77"/>
      <c r="DLY2573" s="77"/>
      <c r="DLZ2573" s="77"/>
      <c r="DMA2573" s="77"/>
      <c r="DMB2573" s="77"/>
      <c r="DMC2573" s="77"/>
      <c r="DMD2573" s="77"/>
      <c r="DME2573" s="77"/>
      <c r="DMF2573" s="77"/>
      <c r="DMG2573" s="77"/>
      <c r="DMH2573" s="77"/>
      <c r="DMI2573" s="77"/>
      <c r="DMJ2573" s="77"/>
      <c r="DMK2573" s="77"/>
      <c r="DML2573" s="77"/>
      <c r="DMM2573" s="77"/>
      <c r="DMN2573" s="77"/>
      <c r="DMO2573" s="77"/>
      <c r="DMP2573" s="77"/>
      <c r="DMQ2573" s="77"/>
      <c r="DMR2573" s="77"/>
      <c r="DMS2573" s="77"/>
      <c r="DMT2573" s="77"/>
      <c r="DMU2573" s="77"/>
      <c r="DMV2573" s="77"/>
      <c r="DMW2573" s="77"/>
      <c r="DMX2573" s="77"/>
      <c r="DMY2573" s="77"/>
      <c r="DMZ2573" s="77"/>
      <c r="DNA2573" s="77"/>
      <c r="DNB2573" s="77"/>
      <c r="DNC2573" s="77"/>
      <c r="DND2573" s="77"/>
      <c r="DNE2573" s="77"/>
      <c r="DNF2573" s="77"/>
      <c r="DNG2573" s="77"/>
      <c r="DNH2573" s="77"/>
      <c r="DNI2573" s="77"/>
      <c r="DNJ2573" s="77"/>
      <c r="DNK2573" s="77"/>
      <c r="DNL2573" s="77"/>
      <c r="DNM2573" s="77"/>
      <c r="DNN2573" s="77"/>
      <c r="DNO2573" s="77"/>
      <c r="DNP2573" s="77"/>
      <c r="DNQ2573" s="77"/>
      <c r="DNR2573" s="77"/>
      <c r="DNS2573" s="77"/>
      <c r="DNT2573" s="77"/>
      <c r="DNU2573" s="77"/>
      <c r="DNV2573" s="77"/>
      <c r="DNW2573" s="77"/>
      <c r="DNX2573" s="77"/>
      <c r="DNY2573" s="77"/>
      <c r="DNZ2573" s="77"/>
      <c r="DOA2573" s="77"/>
      <c r="DOB2573" s="77"/>
      <c r="DOC2573" s="77"/>
      <c r="DOD2573" s="77"/>
      <c r="DOE2573" s="77"/>
      <c r="DOF2573" s="77"/>
      <c r="DOG2573" s="77"/>
      <c r="DOH2573" s="77"/>
      <c r="DOI2573" s="77"/>
      <c r="DOJ2573" s="77"/>
      <c r="DOK2573" s="77"/>
      <c r="DOL2573" s="77"/>
      <c r="DOM2573" s="77"/>
      <c r="DON2573" s="77"/>
      <c r="DOO2573" s="77"/>
      <c r="DOP2573" s="77"/>
      <c r="DOQ2573" s="77"/>
      <c r="DOR2573" s="77"/>
      <c r="DOS2573" s="77"/>
      <c r="DOT2573" s="77"/>
      <c r="DOU2573" s="77"/>
      <c r="DOV2573" s="77"/>
      <c r="DOW2573" s="77"/>
      <c r="DOX2573" s="77"/>
      <c r="DOY2573" s="77"/>
      <c r="DOZ2573" s="77"/>
      <c r="DPA2573" s="77"/>
      <c r="DPB2573" s="77"/>
      <c r="DPC2573" s="77"/>
      <c r="DPD2573" s="77"/>
      <c r="DPE2573" s="77"/>
      <c r="DPF2573" s="77"/>
      <c r="DPG2573" s="77"/>
      <c r="DPH2573" s="77"/>
      <c r="DPI2573" s="77"/>
      <c r="DPJ2573" s="77"/>
      <c r="DPK2573" s="77"/>
      <c r="DPL2573" s="77"/>
      <c r="DPM2573" s="77"/>
      <c r="DPN2573" s="77"/>
      <c r="DPO2573" s="77"/>
      <c r="DPP2573" s="77"/>
      <c r="DPQ2573" s="77"/>
      <c r="DPR2573" s="77"/>
      <c r="DPS2573" s="77"/>
      <c r="DPT2573" s="77"/>
      <c r="DPU2573" s="77"/>
      <c r="DPV2573" s="77"/>
      <c r="DPW2573" s="77"/>
      <c r="DPX2573" s="77"/>
      <c r="DPY2573" s="77"/>
      <c r="DPZ2573" s="77"/>
      <c r="DQA2573" s="77"/>
      <c r="DQB2573" s="77"/>
      <c r="DQC2573" s="77"/>
      <c r="DQD2573" s="77"/>
      <c r="DQE2573" s="77"/>
      <c r="DQF2573" s="77"/>
      <c r="DQG2573" s="77"/>
      <c r="DQH2573" s="77"/>
      <c r="DQI2573" s="77"/>
      <c r="DQJ2573" s="77"/>
      <c r="DQK2573" s="77"/>
      <c r="DQL2573" s="77"/>
      <c r="DQM2573" s="77"/>
      <c r="DQN2573" s="77"/>
      <c r="DQO2573" s="77"/>
      <c r="DQP2573" s="77"/>
      <c r="DQQ2573" s="77"/>
      <c r="DQR2573" s="77"/>
      <c r="DQS2573" s="77"/>
      <c r="DQT2573" s="77"/>
      <c r="DQU2573" s="77"/>
      <c r="DQV2573" s="77"/>
      <c r="DQW2573" s="77"/>
      <c r="DQX2573" s="77"/>
      <c r="DQY2573" s="77"/>
      <c r="DQZ2573" s="77"/>
      <c r="DRA2573" s="77"/>
      <c r="DRB2573" s="77"/>
      <c r="DRC2573" s="77"/>
      <c r="DRD2573" s="77"/>
      <c r="DRE2573" s="77"/>
      <c r="DRF2573" s="77"/>
      <c r="DRG2573" s="77"/>
      <c r="DRH2573" s="77"/>
      <c r="DRI2573" s="77"/>
      <c r="DRJ2573" s="77"/>
      <c r="DRK2573" s="77"/>
      <c r="DRL2573" s="77"/>
      <c r="DRM2573" s="77"/>
      <c r="DRN2573" s="77"/>
      <c r="DRO2573" s="77"/>
      <c r="DRP2573" s="77"/>
      <c r="DRQ2573" s="77"/>
      <c r="DRR2573" s="77"/>
      <c r="DRS2573" s="77"/>
      <c r="DRT2573" s="77"/>
      <c r="DRU2573" s="77"/>
      <c r="DRV2573" s="77"/>
      <c r="DRW2573" s="77"/>
      <c r="DRX2573" s="77"/>
      <c r="DRY2573" s="77"/>
      <c r="DRZ2573" s="77"/>
      <c r="DSA2573" s="77"/>
      <c r="DSB2573" s="77"/>
      <c r="DSC2573" s="77"/>
      <c r="DSD2573" s="77"/>
      <c r="DSE2573" s="77"/>
      <c r="DSF2573" s="77"/>
      <c r="DSG2573" s="77"/>
      <c r="DSH2573" s="77"/>
      <c r="DSI2573" s="77"/>
      <c r="DSJ2573" s="77"/>
      <c r="DSK2573" s="77"/>
      <c r="DSL2573" s="77"/>
      <c r="DSM2573" s="77"/>
      <c r="DSN2573" s="77"/>
      <c r="DSO2573" s="77"/>
      <c r="DSP2573" s="77"/>
      <c r="DSQ2573" s="77"/>
      <c r="DSR2573" s="77"/>
      <c r="DSS2573" s="77"/>
      <c r="DST2573" s="77"/>
      <c r="DSU2573" s="77"/>
      <c r="DSV2573" s="77"/>
      <c r="DSW2573" s="77"/>
      <c r="DSX2573" s="77"/>
      <c r="DSY2573" s="77"/>
      <c r="DSZ2573" s="77"/>
      <c r="DTA2573" s="77"/>
      <c r="DTB2573" s="77"/>
      <c r="DTC2573" s="77"/>
      <c r="DTD2573" s="77"/>
      <c r="DTE2573" s="77"/>
      <c r="DTF2573" s="77"/>
      <c r="DTG2573" s="77"/>
      <c r="DTH2573" s="77"/>
      <c r="DTI2573" s="77"/>
      <c r="DTJ2573" s="77"/>
      <c r="DTK2573" s="77"/>
      <c r="DTL2573" s="77"/>
      <c r="DTM2573" s="77"/>
      <c r="DTN2573" s="77"/>
      <c r="DTO2573" s="77"/>
      <c r="DTP2573" s="77"/>
      <c r="DTQ2573" s="77"/>
      <c r="DTR2573" s="77"/>
      <c r="DTS2573" s="77"/>
      <c r="DTT2573" s="77"/>
      <c r="DTU2573" s="77"/>
      <c r="DTV2573" s="77"/>
      <c r="DTW2573" s="77"/>
      <c r="DTX2573" s="77"/>
      <c r="DTY2573" s="77"/>
      <c r="DTZ2573" s="77"/>
      <c r="DUA2573" s="77"/>
      <c r="DUB2573" s="77"/>
      <c r="DUC2573" s="77"/>
      <c r="DUD2573" s="77"/>
      <c r="DUE2573" s="77"/>
      <c r="DUF2573" s="77"/>
      <c r="DUG2573" s="77"/>
      <c r="DUH2573" s="77"/>
      <c r="DUI2573" s="77"/>
      <c r="DUJ2573" s="77"/>
      <c r="DUK2573" s="77"/>
      <c r="DUL2573" s="77"/>
      <c r="DUM2573" s="77"/>
      <c r="DUN2573" s="77"/>
      <c r="DUO2573" s="77"/>
      <c r="DUP2573" s="77"/>
      <c r="DUQ2573" s="77"/>
      <c r="DUR2573" s="77"/>
      <c r="DUS2573" s="77"/>
      <c r="DUT2573" s="77"/>
      <c r="DUU2573" s="77"/>
      <c r="DUV2573" s="77"/>
      <c r="DUW2573" s="77"/>
      <c r="DUX2573" s="77"/>
      <c r="DUY2573" s="77"/>
      <c r="DUZ2573" s="77"/>
      <c r="DVA2573" s="77"/>
      <c r="DVB2573" s="77"/>
      <c r="DVC2573" s="77"/>
      <c r="DVD2573" s="77"/>
      <c r="DVE2573" s="77"/>
      <c r="DVF2573" s="77"/>
      <c r="DVG2573" s="77"/>
      <c r="DVH2573" s="77"/>
      <c r="DVI2573" s="77"/>
      <c r="DVJ2573" s="77"/>
      <c r="DVK2573" s="77"/>
      <c r="DVL2573" s="77"/>
      <c r="DVM2573" s="77"/>
      <c r="DVN2573" s="77"/>
      <c r="DVO2573" s="77"/>
      <c r="DVP2573" s="77"/>
      <c r="DVQ2573" s="77"/>
      <c r="DVR2573" s="77"/>
      <c r="DVS2573" s="77"/>
      <c r="DVT2573" s="77"/>
      <c r="DVU2573" s="77"/>
      <c r="DVV2573" s="77"/>
      <c r="DVW2573" s="77"/>
      <c r="DVX2573" s="77"/>
      <c r="DVY2573" s="77"/>
      <c r="DVZ2573" s="77"/>
      <c r="DWA2573" s="77"/>
      <c r="DWB2573" s="77"/>
      <c r="DWC2573" s="77"/>
      <c r="DWD2573" s="77"/>
      <c r="DWE2573" s="77"/>
      <c r="DWF2573" s="77"/>
      <c r="DWG2573" s="77"/>
      <c r="DWH2573" s="77"/>
      <c r="DWI2573" s="77"/>
      <c r="DWJ2573" s="77"/>
      <c r="DWK2573" s="77"/>
      <c r="DWL2573" s="77"/>
      <c r="DWM2573" s="77"/>
      <c r="DWN2573" s="77"/>
      <c r="DWO2573" s="77"/>
      <c r="DWP2573" s="77"/>
      <c r="DWQ2573" s="77"/>
      <c r="DWR2573" s="77"/>
      <c r="DWS2573" s="77"/>
      <c r="DWT2573" s="77"/>
      <c r="DWU2573" s="77"/>
      <c r="DWV2573" s="77"/>
      <c r="DWW2573" s="77"/>
      <c r="DWX2573" s="77"/>
      <c r="DWY2573" s="77"/>
      <c r="DWZ2573" s="77"/>
      <c r="DXA2573" s="77"/>
      <c r="DXB2573" s="77"/>
      <c r="DXC2573" s="77"/>
      <c r="DXD2573" s="77"/>
      <c r="DXE2573" s="77"/>
      <c r="DXF2573" s="77"/>
      <c r="DXG2573" s="77"/>
      <c r="DXH2573" s="77"/>
      <c r="DXI2573" s="77"/>
      <c r="DXJ2573" s="77"/>
      <c r="DXK2573" s="77"/>
      <c r="DXL2573" s="77"/>
      <c r="DXM2573" s="77"/>
      <c r="DXN2573" s="77"/>
      <c r="DXO2573" s="77"/>
      <c r="DXP2573" s="77"/>
      <c r="DXQ2573" s="77"/>
      <c r="DXR2573" s="77"/>
      <c r="DXS2573" s="77"/>
      <c r="DXT2573" s="77"/>
      <c r="DXU2573" s="77"/>
      <c r="DXV2573" s="77"/>
      <c r="DXW2573" s="77"/>
      <c r="DXX2573" s="77"/>
      <c r="DXY2573" s="77"/>
      <c r="DXZ2573" s="77"/>
      <c r="DYA2573" s="77"/>
      <c r="DYB2573" s="77"/>
      <c r="DYC2573" s="77"/>
      <c r="DYD2573" s="77"/>
      <c r="DYE2573" s="77"/>
      <c r="DYF2573" s="77"/>
      <c r="DYG2573" s="77"/>
      <c r="DYH2573" s="77"/>
      <c r="DYI2573" s="77"/>
      <c r="DYJ2573" s="77"/>
      <c r="DYK2573" s="77"/>
      <c r="DYL2573" s="77"/>
      <c r="DYM2573" s="77"/>
      <c r="DYN2573" s="77"/>
      <c r="DYO2573" s="77"/>
      <c r="DYP2573" s="77"/>
      <c r="DYQ2573" s="77"/>
      <c r="DYR2573" s="77"/>
      <c r="DYS2573" s="77"/>
      <c r="DYT2573" s="77"/>
      <c r="DYU2573" s="77"/>
      <c r="DYV2573" s="77"/>
      <c r="DYW2573" s="77"/>
      <c r="DYX2573" s="77"/>
      <c r="DYY2573" s="77"/>
      <c r="DYZ2573" s="77"/>
      <c r="DZA2573" s="77"/>
      <c r="DZB2573" s="77"/>
      <c r="DZC2573" s="77"/>
      <c r="DZD2573" s="77"/>
      <c r="DZE2573" s="77"/>
      <c r="DZF2573" s="77"/>
      <c r="DZG2573" s="77"/>
      <c r="DZH2573" s="77"/>
      <c r="DZI2573" s="77"/>
      <c r="DZJ2573" s="77"/>
      <c r="DZK2573" s="77"/>
      <c r="DZL2573" s="77"/>
      <c r="DZM2573" s="77"/>
      <c r="DZN2573" s="77"/>
      <c r="DZO2573" s="77"/>
      <c r="DZP2573" s="77"/>
      <c r="DZQ2573" s="77"/>
      <c r="DZR2573" s="77"/>
      <c r="DZS2573" s="77"/>
      <c r="DZT2573" s="77"/>
      <c r="DZU2573" s="77"/>
      <c r="DZV2573" s="77"/>
      <c r="DZW2573" s="77"/>
      <c r="DZX2573" s="77"/>
      <c r="DZY2573" s="77"/>
      <c r="DZZ2573" s="77"/>
      <c r="EAA2573" s="77"/>
      <c r="EAB2573" s="77"/>
      <c r="EAC2573" s="77"/>
      <c r="EAD2573" s="77"/>
      <c r="EAE2573" s="77"/>
      <c r="EAF2573" s="77"/>
      <c r="EAG2573" s="77"/>
      <c r="EAH2573" s="77"/>
      <c r="EAI2573" s="77"/>
      <c r="EAJ2573" s="77"/>
      <c r="EAK2573" s="77"/>
      <c r="EAL2573" s="77"/>
      <c r="EAM2573" s="77"/>
      <c r="EAN2573" s="77"/>
      <c r="EAO2573" s="77"/>
      <c r="EAP2573" s="77"/>
      <c r="EAQ2573" s="77"/>
      <c r="EAR2573" s="77"/>
      <c r="EAS2573" s="77"/>
      <c r="EAT2573" s="77"/>
      <c r="EAU2573" s="77"/>
      <c r="EAV2573" s="77"/>
      <c r="EAW2573" s="77"/>
      <c r="EAX2573" s="77"/>
      <c r="EAY2573" s="77"/>
      <c r="EAZ2573" s="77"/>
      <c r="EBA2573" s="77"/>
      <c r="EBB2573" s="77"/>
      <c r="EBC2573" s="77"/>
      <c r="EBD2573" s="77"/>
      <c r="EBE2573" s="77"/>
      <c r="EBF2573" s="77"/>
      <c r="EBG2573" s="77"/>
      <c r="EBH2573" s="77"/>
      <c r="EBI2573" s="77"/>
      <c r="EBJ2573" s="77"/>
      <c r="EBK2573" s="77"/>
      <c r="EBL2573" s="77"/>
      <c r="EBM2573" s="77"/>
      <c r="EBN2573" s="77"/>
      <c r="EBO2573" s="77"/>
      <c r="EBP2573" s="77"/>
      <c r="EBQ2573" s="77"/>
      <c r="EBR2573" s="77"/>
      <c r="EBS2573" s="77"/>
      <c r="EBT2573" s="77"/>
      <c r="EBU2573" s="77"/>
      <c r="EBV2573" s="77"/>
      <c r="EBW2573" s="77"/>
      <c r="EBX2573" s="77"/>
      <c r="EBY2573" s="77"/>
      <c r="EBZ2573" s="77"/>
      <c r="ECA2573" s="77"/>
      <c r="ECB2573" s="77"/>
      <c r="ECC2573" s="77"/>
      <c r="ECD2573" s="77"/>
      <c r="ECE2573" s="77"/>
      <c r="ECF2573" s="77"/>
      <c r="ECG2573" s="77"/>
      <c r="ECH2573" s="77"/>
      <c r="ECI2573" s="77"/>
      <c r="ECJ2573" s="77"/>
      <c r="ECK2573" s="77"/>
      <c r="ECL2573" s="77"/>
      <c r="ECM2573" s="77"/>
      <c r="ECN2573" s="77"/>
      <c r="ECO2573" s="77"/>
      <c r="ECP2573" s="77"/>
      <c r="ECQ2573" s="77"/>
      <c r="ECR2573" s="77"/>
      <c r="ECS2573" s="77"/>
      <c r="ECT2573" s="77"/>
      <c r="ECU2573" s="77"/>
      <c r="ECV2573" s="77"/>
      <c r="ECW2573" s="77"/>
      <c r="ECX2573" s="77"/>
      <c r="ECY2573" s="77"/>
      <c r="ECZ2573" s="77"/>
      <c r="EDA2573" s="77"/>
      <c r="EDB2573" s="77"/>
      <c r="EDC2573" s="77"/>
      <c r="EDD2573" s="77"/>
      <c r="EDE2573" s="77"/>
      <c r="EDF2573" s="77"/>
      <c r="EDG2573" s="77"/>
      <c r="EDH2573" s="77"/>
      <c r="EDI2573" s="77"/>
      <c r="EDJ2573" s="77"/>
      <c r="EDK2573" s="77"/>
      <c r="EDL2573" s="77"/>
      <c r="EDM2573" s="77"/>
      <c r="EDN2573" s="77"/>
      <c r="EDO2573" s="77"/>
      <c r="EDP2573" s="77"/>
      <c r="EDQ2573" s="77"/>
      <c r="EDR2573" s="77"/>
      <c r="EDS2573" s="77"/>
      <c r="EDT2573" s="77"/>
      <c r="EDU2573" s="77"/>
      <c r="EDV2573" s="77"/>
      <c r="EDW2573" s="77"/>
      <c r="EDX2573" s="77"/>
      <c r="EDY2573" s="77"/>
      <c r="EDZ2573" s="77"/>
      <c r="EEA2573" s="77"/>
      <c r="EEB2573" s="77"/>
      <c r="EEC2573" s="77"/>
      <c r="EED2573" s="77"/>
      <c r="EEE2573" s="77"/>
      <c r="EEF2573" s="77"/>
      <c r="EEG2573" s="77"/>
      <c r="EEH2573" s="77"/>
      <c r="EEI2573" s="77"/>
      <c r="EEJ2573" s="77"/>
      <c r="EEK2573" s="77"/>
      <c r="EEL2573" s="77"/>
      <c r="EEM2573" s="77"/>
      <c r="EEN2573" s="77"/>
      <c r="EEO2573" s="77"/>
      <c r="EEP2573" s="77"/>
      <c r="EEQ2573" s="77"/>
      <c r="EER2573" s="77"/>
      <c r="EES2573" s="77"/>
      <c r="EET2573" s="77"/>
      <c r="EEU2573" s="77"/>
      <c r="EEV2573" s="77"/>
      <c r="EEW2573" s="77"/>
      <c r="EEX2573" s="77"/>
      <c r="EEY2573" s="77"/>
      <c r="EEZ2573" s="77"/>
      <c r="EFA2573" s="77"/>
      <c r="EFB2573" s="77"/>
      <c r="EFC2573" s="77"/>
      <c r="EFD2573" s="77"/>
      <c r="EFE2573" s="77"/>
      <c r="EFF2573" s="77"/>
      <c r="EFG2573" s="77"/>
      <c r="EFH2573" s="77"/>
      <c r="EFI2573" s="77"/>
      <c r="EFJ2573" s="77"/>
      <c r="EFK2573" s="77"/>
      <c r="EFL2573" s="77"/>
      <c r="EFM2573" s="77"/>
      <c r="EFN2573" s="77"/>
      <c r="EFO2573" s="77"/>
      <c r="EFP2573" s="77"/>
      <c r="EFQ2573" s="77"/>
      <c r="EFR2573" s="77"/>
      <c r="EFS2573" s="77"/>
      <c r="EFT2573" s="77"/>
      <c r="EFU2573" s="77"/>
      <c r="EFV2573" s="77"/>
      <c r="EFW2573" s="77"/>
      <c r="EFX2573" s="77"/>
      <c r="EFY2573" s="77"/>
      <c r="EFZ2573" s="77"/>
      <c r="EGA2573" s="77"/>
      <c r="EGB2573" s="77"/>
      <c r="EGC2573" s="77"/>
      <c r="EGD2573" s="77"/>
      <c r="EGE2573" s="77"/>
      <c r="EGF2573" s="77"/>
      <c r="EGG2573" s="77"/>
      <c r="EGH2573" s="77"/>
      <c r="EGI2573" s="77"/>
      <c r="EGJ2573" s="77"/>
      <c r="EGK2573" s="77"/>
      <c r="EGL2573" s="77"/>
      <c r="EGM2573" s="77"/>
      <c r="EGN2573" s="77"/>
      <c r="EGO2573" s="77"/>
      <c r="EGP2573" s="77"/>
      <c r="EGQ2573" s="77"/>
      <c r="EGR2573" s="77"/>
      <c r="EGS2573" s="77"/>
      <c r="EGT2573" s="77"/>
      <c r="EGU2573" s="77"/>
      <c r="EGV2573" s="77"/>
      <c r="EGW2573" s="77"/>
      <c r="EGX2573" s="77"/>
      <c r="EGY2573" s="77"/>
      <c r="EGZ2573" s="77"/>
      <c r="EHA2573" s="77"/>
      <c r="EHB2573" s="77"/>
      <c r="EHC2573" s="77"/>
      <c r="EHD2573" s="77"/>
      <c r="EHE2573" s="77"/>
      <c r="EHF2573" s="77"/>
      <c r="EHG2573" s="77"/>
      <c r="EHH2573" s="77"/>
      <c r="EHI2573" s="77"/>
      <c r="EHJ2573" s="77"/>
      <c r="EHK2573" s="77"/>
      <c r="EHL2573" s="77"/>
      <c r="EHM2573" s="77"/>
      <c r="EHN2573" s="77"/>
      <c r="EHO2573" s="77"/>
      <c r="EHP2573" s="77"/>
      <c r="EHQ2573" s="77"/>
      <c r="EHR2573" s="77"/>
      <c r="EHS2573" s="77"/>
      <c r="EHT2573" s="77"/>
      <c r="EHU2573" s="77"/>
      <c r="EHV2573" s="77"/>
      <c r="EHW2573" s="77"/>
      <c r="EHX2573" s="77"/>
      <c r="EHY2573" s="77"/>
      <c r="EHZ2573" s="77"/>
      <c r="EIA2573" s="77"/>
      <c r="EIB2573" s="77"/>
      <c r="EIC2573" s="77"/>
      <c r="EID2573" s="77"/>
      <c r="EIE2573" s="77"/>
      <c r="EIF2573" s="77"/>
      <c r="EIG2573" s="77"/>
      <c r="EIH2573" s="77"/>
      <c r="EII2573" s="77"/>
      <c r="EIJ2573" s="77"/>
      <c r="EIK2573" s="77"/>
      <c r="EIL2573" s="77"/>
      <c r="EIM2573" s="77"/>
      <c r="EIN2573" s="77"/>
      <c r="EIO2573" s="77"/>
      <c r="EIP2573" s="77"/>
      <c r="EIQ2573" s="77"/>
      <c r="EIR2573" s="77"/>
      <c r="EIS2573" s="77"/>
      <c r="EIT2573" s="77"/>
      <c r="EIU2573" s="77"/>
      <c r="EIV2573" s="77"/>
      <c r="EIW2573" s="77"/>
      <c r="EIX2573" s="77"/>
      <c r="EIY2573" s="77"/>
      <c r="EIZ2573" s="77"/>
      <c r="EJA2573" s="77"/>
      <c r="EJB2573" s="77"/>
      <c r="EJC2573" s="77"/>
      <c r="EJD2573" s="77"/>
      <c r="EJE2573" s="77"/>
      <c r="EJF2573" s="77"/>
      <c r="EJG2573" s="77"/>
      <c r="EJH2573" s="77"/>
      <c r="EJI2573" s="77"/>
      <c r="EJJ2573" s="77"/>
      <c r="EJK2573" s="77"/>
      <c r="EJL2573" s="77"/>
      <c r="EJM2573" s="77"/>
      <c r="EJN2573" s="77"/>
      <c r="EJO2573" s="77"/>
      <c r="EJP2573" s="77"/>
      <c r="EJQ2573" s="77"/>
      <c r="EJR2573" s="77"/>
      <c r="EJS2573" s="77"/>
      <c r="EJT2573" s="77"/>
      <c r="EJU2573" s="77"/>
      <c r="EJV2573" s="77"/>
      <c r="EJW2573" s="77"/>
      <c r="EJX2573" s="77"/>
      <c r="EJY2573" s="77"/>
      <c r="EJZ2573" s="77"/>
      <c r="EKA2573" s="77"/>
      <c r="EKB2573" s="77"/>
      <c r="EKC2573" s="77"/>
      <c r="EKD2573" s="77"/>
      <c r="EKE2573" s="77"/>
      <c r="EKF2573" s="77"/>
      <c r="EKG2573" s="77"/>
      <c r="EKH2573" s="77"/>
      <c r="EKI2573" s="77"/>
      <c r="EKJ2573" s="77"/>
      <c r="EKK2573" s="77"/>
      <c r="EKL2573" s="77"/>
      <c r="EKM2573" s="77"/>
      <c r="EKN2573" s="77"/>
      <c r="EKO2573" s="77"/>
      <c r="EKP2573" s="77"/>
      <c r="EKQ2573" s="77"/>
      <c r="EKR2573" s="77"/>
      <c r="EKS2573" s="77"/>
      <c r="EKT2573" s="77"/>
      <c r="EKU2573" s="77"/>
      <c r="EKV2573" s="77"/>
      <c r="EKW2573" s="77"/>
      <c r="EKX2573" s="77"/>
      <c r="EKY2573" s="77"/>
      <c r="EKZ2573" s="77"/>
      <c r="ELA2573" s="77"/>
      <c r="ELB2573" s="77"/>
      <c r="ELC2573" s="77"/>
      <c r="ELD2573" s="77"/>
      <c r="ELE2573" s="77"/>
      <c r="ELF2573" s="77"/>
      <c r="ELG2573" s="77"/>
      <c r="ELH2573" s="77"/>
      <c r="ELI2573" s="77"/>
      <c r="ELJ2573" s="77"/>
      <c r="ELK2573" s="77"/>
      <c r="ELL2573" s="77"/>
      <c r="ELM2573" s="77"/>
      <c r="ELN2573" s="77"/>
      <c r="ELO2573" s="77"/>
      <c r="ELP2573" s="77"/>
      <c r="ELQ2573" s="77"/>
      <c r="ELR2573" s="77"/>
      <c r="ELS2573" s="77"/>
      <c r="ELT2573" s="77"/>
      <c r="ELU2573" s="77"/>
      <c r="ELV2573" s="77"/>
      <c r="ELW2573" s="77"/>
      <c r="ELX2573" s="77"/>
      <c r="ELY2573" s="77"/>
      <c r="ELZ2573" s="77"/>
      <c r="EMA2573" s="77"/>
      <c r="EMB2573" s="77"/>
      <c r="EMC2573" s="77"/>
      <c r="EMD2573" s="77"/>
      <c r="EME2573" s="77"/>
      <c r="EMF2573" s="77"/>
      <c r="EMG2573" s="77"/>
      <c r="EMH2573" s="77"/>
      <c r="EMI2573" s="77"/>
      <c r="EMJ2573" s="77"/>
      <c r="EMK2573" s="77"/>
      <c r="EML2573" s="77"/>
      <c r="EMM2573" s="77"/>
      <c r="EMN2573" s="77"/>
      <c r="EMO2573" s="77"/>
      <c r="EMP2573" s="77"/>
      <c r="EMQ2573" s="77"/>
      <c r="EMR2573" s="77"/>
      <c r="EMS2573" s="77"/>
      <c r="EMT2573" s="77"/>
      <c r="EMU2573" s="77"/>
      <c r="EMV2573" s="77"/>
      <c r="EMW2573" s="77"/>
      <c r="EMX2573" s="77"/>
      <c r="EMY2573" s="77"/>
      <c r="EMZ2573" s="77"/>
      <c r="ENA2573" s="77"/>
      <c r="ENB2573" s="77"/>
      <c r="ENC2573" s="77"/>
      <c r="END2573" s="77"/>
      <c r="ENE2573" s="77"/>
      <c r="ENF2573" s="77"/>
      <c r="ENG2573" s="77"/>
      <c r="ENH2573" s="77"/>
      <c r="ENI2573" s="77"/>
      <c r="ENJ2573" s="77"/>
      <c r="ENK2573" s="77"/>
      <c r="ENL2573" s="77"/>
      <c r="ENM2573" s="77"/>
      <c r="ENN2573" s="77"/>
      <c r="ENO2573" s="77"/>
      <c r="ENP2573" s="77"/>
      <c r="ENQ2573" s="77"/>
      <c r="ENR2573" s="77"/>
      <c r="ENS2573" s="77"/>
      <c r="ENT2573" s="77"/>
      <c r="ENU2573" s="77"/>
      <c r="ENV2573" s="77"/>
      <c r="ENW2573" s="77"/>
      <c r="ENX2573" s="77"/>
      <c r="ENY2573" s="77"/>
      <c r="ENZ2573" s="77"/>
      <c r="EOA2573" s="77"/>
      <c r="EOB2573" s="77"/>
      <c r="EOC2573" s="77"/>
      <c r="EOD2573" s="77"/>
      <c r="EOE2573" s="77"/>
      <c r="EOF2573" s="77"/>
      <c r="EOG2573" s="77"/>
      <c r="EOH2573" s="77"/>
      <c r="EOI2573" s="77"/>
      <c r="EOJ2573" s="77"/>
      <c r="EOK2573" s="77"/>
      <c r="EOL2573" s="77"/>
      <c r="EOM2573" s="77"/>
      <c r="EON2573" s="77"/>
      <c r="EOO2573" s="77"/>
      <c r="EOP2573" s="77"/>
      <c r="EOQ2573" s="77"/>
      <c r="EOR2573" s="77"/>
      <c r="EOS2573" s="77"/>
      <c r="EOT2573" s="77"/>
      <c r="EOU2573" s="77"/>
      <c r="EOV2573" s="77"/>
      <c r="EOW2573" s="77"/>
      <c r="EOX2573" s="77"/>
      <c r="EOY2573" s="77"/>
      <c r="EOZ2573" s="77"/>
      <c r="EPA2573" s="77"/>
      <c r="EPB2573" s="77"/>
      <c r="EPC2573" s="77"/>
      <c r="EPD2573" s="77"/>
      <c r="EPE2573" s="77"/>
      <c r="EPF2573" s="77"/>
      <c r="EPG2573" s="77"/>
      <c r="EPH2573" s="77"/>
      <c r="EPI2573" s="77"/>
      <c r="EPJ2573" s="77"/>
      <c r="EPK2573" s="77"/>
      <c r="EPL2573" s="77"/>
      <c r="EPM2573" s="77"/>
      <c r="EPN2573" s="77"/>
      <c r="EPO2573" s="77"/>
      <c r="EPP2573" s="77"/>
      <c r="EPQ2573" s="77"/>
      <c r="EPR2573" s="77"/>
      <c r="EPS2573" s="77"/>
      <c r="EPT2573" s="77"/>
      <c r="EPU2573" s="77"/>
      <c r="EPV2573" s="77"/>
      <c r="EPW2573" s="77"/>
      <c r="EPX2573" s="77"/>
      <c r="EPY2573" s="77"/>
      <c r="EPZ2573" s="77"/>
      <c r="EQA2573" s="77"/>
      <c r="EQB2573" s="77"/>
      <c r="EQC2573" s="77"/>
      <c r="EQD2573" s="77"/>
      <c r="EQE2573" s="77"/>
      <c r="EQF2573" s="77"/>
      <c r="EQG2573" s="77"/>
      <c r="EQH2573" s="77"/>
      <c r="EQI2573" s="77"/>
      <c r="EQJ2573" s="77"/>
      <c r="EQK2573" s="77"/>
      <c r="EQL2573" s="77"/>
      <c r="EQM2573" s="77"/>
      <c r="EQN2573" s="77"/>
      <c r="EQO2573" s="77"/>
      <c r="EQP2573" s="77"/>
      <c r="EQQ2573" s="77"/>
      <c r="EQR2573" s="77"/>
      <c r="EQS2573" s="77"/>
      <c r="EQT2573" s="77"/>
      <c r="EQU2573" s="77"/>
      <c r="EQV2573" s="77"/>
      <c r="EQW2573" s="77"/>
      <c r="EQX2573" s="77"/>
      <c r="EQY2573" s="77"/>
      <c r="EQZ2573" s="77"/>
      <c r="ERA2573" s="77"/>
      <c r="ERB2573" s="77"/>
      <c r="ERC2573" s="77"/>
      <c r="ERD2573" s="77"/>
      <c r="ERE2573" s="77"/>
      <c r="ERF2573" s="77"/>
      <c r="ERG2573" s="77"/>
      <c r="ERH2573" s="77"/>
      <c r="ERI2573" s="77"/>
      <c r="ERJ2573" s="77"/>
      <c r="ERK2573" s="77"/>
      <c r="ERL2573" s="77"/>
      <c r="ERM2573" s="77"/>
      <c r="ERN2573" s="77"/>
      <c r="ERO2573" s="77"/>
      <c r="ERP2573" s="77"/>
      <c r="ERQ2573" s="77"/>
      <c r="ERR2573" s="77"/>
      <c r="ERS2573" s="77"/>
      <c r="ERT2573" s="77"/>
      <c r="ERU2573" s="77"/>
      <c r="ERV2573" s="77"/>
      <c r="ERW2573" s="77"/>
      <c r="ERX2573" s="77"/>
      <c r="ERY2573" s="77"/>
      <c r="ERZ2573" s="77"/>
      <c r="ESA2573" s="77"/>
      <c r="ESB2573" s="77"/>
      <c r="ESC2573" s="77"/>
      <c r="ESD2573" s="77"/>
      <c r="ESE2573" s="77"/>
      <c r="ESF2573" s="77"/>
      <c r="ESG2573" s="77"/>
      <c r="ESH2573" s="77"/>
      <c r="ESI2573" s="77"/>
      <c r="ESJ2573" s="77"/>
      <c r="ESK2573" s="77"/>
      <c r="ESL2573" s="77"/>
      <c r="ESM2573" s="77"/>
      <c r="ESN2573" s="77"/>
      <c r="ESO2573" s="77"/>
      <c r="ESP2573" s="77"/>
      <c r="ESQ2573" s="77"/>
      <c r="ESR2573" s="77"/>
      <c r="ESS2573" s="77"/>
      <c r="EST2573" s="77"/>
      <c r="ESU2573" s="77"/>
      <c r="ESV2573" s="77"/>
      <c r="ESW2573" s="77"/>
      <c r="ESX2573" s="77"/>
      <c r="ESY2573" s="77"/>
      <c r="ESZ2573" s="77"/>
      <c r="ETA2573" s="77"/>
      <c r="ETB2573" s="77"/>
      <c r="ETC2573" s="77"/>
      <c r="ETD2573" s="77"/>
      <c r="ETE2573" s="77"/>
      <c r="ETF2573" s="77"/>
      <c r="ETG2573" s="77"/>
      <c r="ETH2573" s="77"/>
      <c r="ETI2573" s="77"/>
      <c r="ETJ2573" s="77"/>
      <c r="ETK2573" s="77"/>
      <c r="ETL2573" s="77"/>
      <c r="ETM2573" s="77"/>
      <c r="ETN2573" s="77"/>
      <c r="ETO2573" s="77"/>
      <c r="ETP2573" s="77"/>
      <c r="ETQ2573" s="77"/>
      <c r="ETR2573" s="77"/>
      <c r="ETS2573" s="77"/>
      <c r="ETT2573" s="77"/>
      <c r="ETU2573" s="77"/>
      <c r="ETV2573" s="77"/>
      <c r="ETW2573" s="77"/>
      <c r="ETX2573" s="77"/>
      <c r="ETY2573" s="77"/>
      <c r="ETZ2573" s="77"/>
      <c r="EUA2573" s="77"/>
      <c r="EUB2573" s="77"/>
      <c r="EUC2573" s="77"/>
      <c r="EUD2573" s="77"/>
      <c r="EUE2573" s="77"/>
      <c r="EUF2573" s="77"/>
      <c r="EUG2573" s="77"/>
      <c r="EUH2573" s="77"/>
      <c r="EUI2573" s="77"/>
      <c r="EUJ2573" s="77"/>
      <c r="EUK2573" s="77"/>
      <c r="EUL2573" s="77"/>
      <c r="EUM2573" s="77"/>
      <c r="EUN2573" s="77"/>
      <c r="EUO2573" s="77"/>
      <c r="EUP2573" s="77"/>
      <c r="EUQ2573" s="77"/>
      <c r="EUR2573" s="77"/>
      <c r="EUS2573" s="77"/>
      <c r="EUT2573" s="77"/>
      <c r="EUU2573" s="77"/>
      <c r="EUV2573" s="77"/>
      <c r="EUW2573" s="77"/>
      <c r="EUX2573" s="77"/>
      <c r="EUY2573" s="77"/>
      <c r="EUZ2573" s="77"/>
      <c r="EVA2573" s="77"/>
      <c r="EVB2573" s="77"/>
      <c r="EVC2573" s="77"/>
      <c r="EVD2573" s="77"/>
      <c r="EVE2573" s="77"/>
      <c r="EVF2573" s="77"/>
      <c r="EVG2573" s="77"/>
      <c r="EVH2573" s="77"/>
      <c r="EVI2573" s="77"/>
      <c r="EVJ2573" s="77"/>
      <c r="EVK2573" s="77"/>
      <c r="EVL2573" s="77"/>
      <c r="EVM2573" s="77"/>
      <c r="EVN2573" s="77"/>
      <c r="EVO2573" s="77"/>
      <c r="EVP2573" s="77"/>
      <c r="EVQ2573" s="77"/>
      <c r="EVR2573" s="77"/>
      <c r="EVS2573" s="77"/>
      <c r="EVT2573" s="77"/>
      <c r="EVU2573" s="77"/>
      <c r="EVV2573" s="77"/>
      <c r="EVW2573" s="77"/>
      <c r="EVX2573" s="77"/>
      <c r="EVY2573" s="77"/>
      <c r="EVZ2573" s="77"/>
      <c r="EWA2573" s="77"/>
      <c r="EWB2573" s="77"/>
      <c r="EWC2573" s="77"/>
      <c r="EWD2573" s="77"/>
      <c r="EWE2573" s="77"/>
      <c r="EWF2573" s="77"/>
      <c r="EWG2573" s="77"/>
      <c r="EWH2573" s="77"/>
      <c r="EWI2573" s="77"/>
      <c r="EWJ2573" s="77"/>
      <c r="EWK2573" s="77"/>
      <c r="EWL2573" s="77"/>
      <c r="EWM2573" s="77"/>
      <c r="EWN2573" s="77"/>
      <c r="EWO2573" s="77"/>
      <c r="EWP2573" s="77"/>
      <c r="EWQ2573" s="77"/>
      <c r="EWR2573" s="77"/>
      <c r="EWS2573" s="77"/>
      <c r="EWT2573" s="77"/>
      <c r="EWU2573" s="77"/>
      <c r="EWV2573" s="77"/>
      <c r="EWW2573" s="77"/>
      <c r="EWX2573" s="77"/>
      <c r="EWY2573" s="77"/>
      <c r="EWZ2573" s="77"/>
      <c r="EXA2573" s="77"/>
      <c r="EXB2573" s="77"/>
      <c r="EXC2573" s="77"/>
      <c r="EXD2573" s="77"/>
      <c r="EXE2573" s="77"/>
      <c r="EXF2573" s="77"/>
      <c r="EXG2573" s="77"/>
      <c r="EXH2573" s="77"/>
      <c r="EXI2573" s="77"/>
      <c r="EXJ2573" s="77"/>
      <c r="EXK2573" s="77"/>
      <c r="EXL2573" s="77"/>
      <c r="EXM2573" s="77"/>
      <c r="EXN2573" s="77"/>
      <c r="EXO2573" s="77"/>
      <c r="EXP2573" s="77"/>
      <c r="EXQ2573" s="77"/>
      <c r="EXR2573" s="77"/>
      <c r="EXS2573" s="77"/>
      <c r="EXT2573" s="77"/>
      <c r="EXU2573" s="77"/>
      <c r="EXV2573" s="77"/>
      <c r="EXW2573" s="77"/>
      <c r="EXX2573" s="77"/>
      <c r="EXY2573" s="77"/>
      <c r="EXZ2573" s="77"/>
      <c r="EYA2573" s="77"/>
      <c r="EYB2573" s="77"/>
      <c r="EYC2573" s="77"/>
      <c r="EYD2573" s="77"/>
      <c r="EYE2573" s="77"/>
      <c r="EYF2573" s="77"/>
      <c r="EYG2573" s="77"/>
      <c r="EYH2573" s="77"/>
      <c r="EYI2573" s="77"/>
      <c r="EYJ2573" s="77"/>
      <c r="EYK2573" s="77"/>
      <c r="EYL2573" s="77"/>
      <c r="EYM2573" s="77"/>
      <c r="EYN2573" s="77"/>
      <c r="EYO2573" s="77"/>
      <c r="EYP2573" s="77"/>
      <c r="EYQ2573" s="77"/>
      <c r="EYR2573" s="77"/>
      <c r="EYS2573" s="77"/>
      <c r="EYT2573" s="77"/>
      <c r="EYU2573" s="77"/>
      <c r="EYV2573" s="77"/>
      <c r="EYW2573" s="77"/>
      <c r="EYX2573" s="77"/>
      <c r="EYY2573" s="77"/>
      <c r="EYZ2573" s="77"/>
      <c r="EZA2573" s="77"/>
      <c r="EZB2573" s="77"/>
      <c r="EZC2573" s="77"/>
      <c r="EZD2573" s="77"/>
      <c r="EZE2573" s="77"/>
      <c r="EZF2573" s="77"/>
      <c r="EZG2573" s="77"/>
      <c r="EZH2573" s="77"/>
      <c r="EZI2573" s="77"/>
      <c r="EZJ2573" s="77"/>
      <c r="EZK2573" s="77"/>
      <c r="EZL2573" s="77"/>
      <c r="EZM2573" s="77"/>
      <c r="EZN2573" s="77"/>
      <c r="EZO2573" s="77"/>
      <c r="EZP2573" s="77"/>
      <c r="EZQ2573" s="77"/>
      <c r="EZR2573" s="77"/>
      <c r="EZS2573" s="77"/>
      <c r="EZT2573" s="77"/>
      <c r="EZU2573" s="77"/>
      <c r="EZV2573" s="77"/>
      <c r="EZW2573" s="77"/>
      <c r="EZX2573" s="77"/>
      <c r="EZY2573" s="77"/>
      <c r="EZZ2573" s="77"/>
      <c r="FAA2573" s="77"/>
      <c r="FAB2573" s="77"/>
      <c r="FAC2573" s="77"/>
      <c r="FAD2573" s="77"/>
      <c r="FAE2573" s="77"/>
      <c r="FAF2573" s="77"/>
      <c r="FAG2573" s="77"/>
      <c r="FAH2573" s="77"/>
      <c r="FAI2573" s="77"/>
      <c r="FAJ2573" s="77"/>
      <c r="FAK2573" s="77"/>
      <c r="FAL2573" s="77"/>
      <c r="FAM2573" s="77"/>
      <c r="FAN2573" s="77"/>
      <c r="FAO2573" s="77"/>
      <c r="FAP2573" s="77"/>
      <c r="FAQ2573" s="77"/>
      <c r="FAR2573" s="77"/>
      <c r="FAS2573" s="77"/>
      <c r="FAT2573" s="77"/>
      <c r="FAU2573" s="77"/>
      <c r="FAV2573" s="77"/>
      <c r="FAW2573" s="77"/>
      <c r="FAX2573" s="77"/>
      <c r="FAY2573" s="77"/>
      <c r="FAZ2573" s="77"/>
      <c r="FBA2573" s="77"/>
      <c r="FBB2573" s="77"/>
      <c r="FBC2573" s="77"/>
      <c r="FBD2573" s="77"/>
      <c r="FBE2573" s="77"/>
      <c r="FBF2573" s="77"/>
      <c r="FBG2573" s="77"/>
      <c r="FBH2573" s="77"/>
      <c r="FBI2573" s="77"/>
      <c r="FBJ2573" s="77"/>
      <c r="FBK2573" s="77"/>
      <c r="FBL2573" s="77"/>
      <c r="FBM2573" s="77"/>
      <c r="FBN2573" s="77"/>
      <c r="FBO2573" s="77"/>
      <c r="FBP2573" s="77"/>
      <c r="FBQ2573" s="77"/>
      <c r="FBR2573" s="77"/>
      <c r="FBS2573" s="77"/>
      <c r="FBT2573" s="77"/>
      <c r="FBU2573" s="77"/>
      <c r="FBV2573" s="77"/>
      <c r="FBW2573" s="77"/>
      <c r="FBX2573" s="77"/>
      <c r="FBY2573" s="77"/>
      <c r="FBZ2573" s="77"/>
      <c r="FCA2573" s="77"/>
      <c r="FCB2573" s="77"/>
      <c r="FCC2573" s="77"/>
      <c r="FCD2573" s="77"/>
      <c r="FCE2573" s="77"/>
      <c r="FCF2573" s="77"/>
      <c r="FCG2573" s="77"/>
      <c r="FCH2573" s="77"/>
      <c r="FCI2573" s="77"/>
      <c r="FCJ2573" s="77"/>
      <c r="FCK2573" s="77"/>
      <c r="FCL2573" s="77"/>
      <c r="FCM2573" s="77"/>
      <c r="FCN2573" s="77"/>
      <c r="FCO2573" s="77"/>
      <c r="FCP2573" s="77"/>
      <c r="FCQ2573" s="77"/>
      <c r="FCR2573" s="77"/>
      <c r="FCS2573" s="77"/>
      <c r="FCT2573" s="77"/>
      <c r="FCU2573" s="77"/>
      <c r="FCV2573" s="77"/>
      <c r="FCW2573" s="77"/>
      <c r="FCX2573" s="77"/>
      <c r="FCY2573" s="77"/>
      <c r="FCZ2573" s="77"/>
      <c r="FDA2573" s="77"/>
      <c r="FDB2573" s="77"/>
      <c r="FDC2573" s="77"/>
      <c r="FDD2573" s="77"/>
      <c r="FDE2573" s="77"/>
      <c r="FDF2573" s="77"/>
      <c r="FDG2573" s="77"/>
      <c r="FDH2573" s="77"/>
      <c r="FDI2573" s="77"/>
      <c r="FDJ2573" s="77"/>
      <c r="FDK2573" s="77"/>
      <c r="FDL2573" s="77"/>
      <c r="FDM2573" s="77"/>
      <c r="FDN2573" s="77"/>
      <c r="FDO2573" s="77"/>
      <c r="FDP2573" s="77"/>
      <c r="FDQ2573" s="77"/>
      <c r="FDR2573" s="77"/>
      <c r="FDS2573" s="77"/>
      <c r="FDT2573" s="77"/>
      <c r="FDU2573" s="77"/>
      <c r="FDV2573" s="77"/>
      <c r="FDW2573" s="77"/>
      <c r="FDX2573" s="77"/>
      <c r="FDY2573" s="77"/>
      <c r="FDZ2573" s="77"/>
      <c r="FEA2573" s="77"/>
      <c r="FEB2573" s="77"/>
      <c r="FEC2573" s="77"/>
      <c r="FED2573" s="77"/>
      <c r="FEE2573" s="77"/>
      <c r="FEF2573" s="77"/>
      <c r="FEG2573" s="77"/>
      <c r="FEH2573" s="77"/>
      <c r="FEI2573" s="77"/>
      <c r="FEJ2573" s="77"/>
      <c r="FEK2573" s="77"/>
      <c r="FEL2573" s="77"/>
      <c r="FEM2573" s="77"/>
      <c r="FEN2573" s="77"/>
      <c r="FEO2573" s="77"/>
      <c r="FEP2573" s="77"/>
      <c r="FEQ2573" s="77"/>
      <c r="FER2573" s="77"/>
      <c r="FES2573" s="77"/>
      <c r="FET2573" s="77"/>
      <c r="FEU2573" s="77"/>
      <c r="FEV2573" s="77"/>
      <c r="FEW2573" s="77"/>
      <c r="FEX2573" s="77"/>
      <c r="FEY2573" s="77"/>
      <c r="FEZ2573" s="77"/>
      <c r="FFA2573" s="77"/>
      <c r="FFB2573" s="77"/>
      <c r="FFC2573" s="77"/>
      <c r="FFD2573" s="77"/>
      <c r="FFE2573" s="77"/>
      <c r="FFF2573" s="77"/>
      <c r="FFG2573" s="77"/>
      <c r="FFH2573" s="77"/>
      <c r="FFI2573" s="77"/>
      <c r="FFJ2573" s="77"/>
      <c r="FFK2573" s="77"/>
      <c r="FFL2573" s="77"/>
      <c r="FFM2573" s="77"/>
      <c r="FFN2573" s="77"/>
      <c r="FFO2573" s="77"/>
      <c r="FFP2573" s="77"/>
      <c r="FFQ2573" s="77"/>
      <c r="FFR2573" s="77"/>
      <c r="FFS2573" s="77"/>
      <c r="FFT2573" s="77"/>
      <c r="FFU2573" s="77"/>
      <c r="FFV2573" s="77"/>
      <c r="FFW2573" s="77"/>
      <c r="FFX2573" s="77"/>
      <c r="FFY2573" s="77"/>
      <c r="FFZ2573" s="77"/>
      <c r="FGA2573" s="77"/>
      <c r="FGB2573" s="77"/>
      <c r="FGC2573" s="77"/>
      <c r="FGD2573" s="77"/>
      <c r="FGE2573" s="77"/>
      <c r="FGF2573" s="77"/>
      <c r="FGG2573" s="77"/>
      <c r="FGH2573" s="77"/>
      <c r="FGI2573" s="77"/>
      <c r="FGJ2573" s="77"/>
      <c r="FGK2573" s="77"/>
      <c r="FGL2573" s="77"/>
      <c r="FGM2573" s="77"/>
      <c r="FGN2573" s="77"/>
      <c r="FGO2573" s="77"/>
      <c r="FGP2573" s="77"/>
      <c r="FGQ2573" s="77"/>
      <c r="FGR2573" s="77"/>
      <c r="FGS2573" s="77"/>
      <c r="FGT2573" s="77"/>
      <c r="FGU2573" s="77"/>
      <c r="FGV2573" s="77"/>
      <c r="FGW2573" s="77"/>
      <c r="FGX2573" s="77"/>
      <c r="FGY2573" s="77"/>
      <c r="FGZ2573" s="77"/>
      <c r="FHA2573" s="77"/>
      <c r="FHB2573" s="77"/>
      <c r="FHC2573" s="77"/>
      <c r="FHD2573" s="77"/>
      <c r="FHE2573" s="77"/>
      <c r="FHF2573" s="77"/>
      <c r="FHG2573" s="77"/>
      <c r="FHH2573" s="77"/>
      <c r="FHI2573" s="77"/>
      <c r="FHJ2573" s="77"/>
      <c r="FHK2573" s="77"/>
      <c r="FHL2573" s="77"/>
      <c r="FHM2573" s="77"/>
      <c r="FHN2573" s="77"/>
      <c r="FHO2573" s="77"/>
      <c r="FHP2573" s="77"/>
      <c r="FHQ2573" s="77"/>
      <c r="FHR2573" s="77"/>
      <c r="FHS2573" s="77"/>
      <c r="FHT2573" s="77"/>
      <c r="FHU2573" s="77"/>
      <c r="FHV2573" s="77"/>
      <c r="FHW2573" s="77"/>
      <c r="FHX2573" s="77"/>
      <c r="FHY2573" s="77"/>
      <c r="FHZ2573" s="77"/>
      <c r="FIA2573" s="77"/>
      <c r="FIB2573" s="77"/>
      <c r="FIC2573" s="77"/>
      <c r="FID2573" s="77"/>
      <c r="FIE2573" s="77"/>
      <c r="FIF2573" s="77"/>
      <c r="FIG2573" s="77"/>
      <c r="FIH2573" s="77"/>
      <c r="FII2573" s="77"/>
      <c r="FIJ2573" s="77"/>
      <c r="FIK2573" s="77"/>
      <c r="FIL2573" s="77"/>
      <c r="FIM2573" s="77"/>
      <c r="FIN2573" s="77"/>
      <c r="FIO2573" s="77"/>
      <c r="FIP2573" s="77"/>
      <c r="FIQ2573" s="77"/>
      <c r="FIR2573" s="77"/>
      <c r="FIS2573" s="77"/>
      <c r="FIT2573" s="77"/>
      <c r="FIU2573" s="77"/>
      <c r="FIV2573" s="77"/>
      <c r="FIW2573" s="77"/>
      <c r="FIX2573" s="77"/>
      <c r="FIY2573" s="77"/>
      <c r="FIZ2573" s="77"/>
      <c r="FJA2573" s="77"/>
      <c r="FJB2573" s="77"/>
      <c r="FJC2573" s="77"/>
      <c r="FJD2573" s="77"/>
      <c r="FJE2573" s="77"/>
      <c r="FJF2573" s="77"/>
      <c r="FJG2573" s="77"/>
      <c r="FJH2573" s="77"/>
      <c r="FJI2573" s="77"/>
      <c r="FJJ2573" s="77"/>
      <c r="FJK2573" s="77"/>
      <c r="FJL2573" s="77"/>
      <c r="FJM2573" s="77"/>
      <c r="FJN2573" s="77"/>
      <c r="FJO2573" s="77"/>
      <c r="FJP2573" s="77"/>
      <c r="FJQ2573" s="77"/>
      <c r="FJR2573" s="77"/>
      <c r="FJS2573" s="77"/>
      <c r="FJT2573" s="77"/>
      <c r="FJU2573" s="77"/>
      <c r="FJV2573" s="77"/>
      <c r="FJW2573" s="77"/>
      <c r="FJX2573" s="77"/>
      <c r="FJY2573" s="77"/>
      <c r="FJZ2573" s="77"/>
      <c r="FKA2573" s="77"/>
      <c r="FKB2573" s="77"/>
      <c r="FKC2573" s="77"/>
      <c r="FKD2573" s="77"/>
      <c r="FKE2573" s="77"/>
      <c r="FKF2573" s="77"/>
      <c r="FKG2573" s="77"/>
      <c r="FKH2573" s="77"/>
      <c r="FKI2573" s="77"/>
      <c r="FKJ2573" s="77"/>
      <c r="FKK2573" s="77"/>
      <c r="FKL2573" s="77"/>
      <c r="FKM2573" s="77"/>
      <c r="FKN2573" s="77"/>
      <c r="FKO2573" s="77"/>
      <c r="FKP2573" s="77"/>
      <c r="FKQ2573" s="77"/>
      <c r="FKR2573" s="77"/>
      <c r="FKS2573" s="77"/>
      <c r="FKT2573" s="77"/>
      <c r="FKU2573" s="77"/>
      <c r="FKV2573" s="77"/>
      <c r="FKW2573" s="77"/>
      <c r="FKX2573" s="77"/>
      <c r="FKY2573" s="77"/>
      <c r="FKZ2573" s="77"/>
      <c r="FLA2573" s="77"/>
      <c r="FLB2573" s="77"/>
      <c r="FLC2573" s="77"/>
      <c r="FLD2573" s="77"/>
      <c r="FLE2573" s="77"/>
      <c r="FLF2573" s="77"/>
      <c r="FLG2573" s="77"/>
      <c r="FLH2573" s="77"/>
      <c r="FLI2573" s="77"/>
      <c r="FLJ2573" s="77"/>
      <c r="FLK2573" s="77"/>
      <c r="FLL2573" s="77"/>
      <c r="FLM2573" s="77"/>
      <c r="FLN2573" s="77"/>
      <c r="FLO2573" s="77"/>
      <c r="FLP2573" s="77"/>
      <c r="FLQ2573" s="77"/>
      <c r="FLR2573" s="77"/>
      <c r="FLS2573" s="77"/>
      <c r="FLT2573" s="77"/>
      <c r="FLU2573" s="77"/>
      <c r="FLV2573" s="77"/>
      <c r="FLW2573" s="77"/>
      <c r="FLX2573" s="77"/>
      <c r="FLY2573" s="77"/>
      <c r="FLZ2573" s="77"/>
      <c r="FMA2573" s="77"/>
      <c r="FMB2573" s="77"/>
      <c r="FMC2573" s="77"/>
      <c r="FMD2573" s="77"/>
      <c r="FME2573" s="77"/>
      <c r="FMF2573" s="77"/>
      <c r="FMG2573" s="77"/>
      <c r="FMH2573" s="77"/>
      <c r="FMI2573" s="77"/>
      <c r="FMJ2573" s="77"/>
      <c r="FMK2573" s="77"/>
      <c r="FML2573" s="77"/>
      <c r="FMM2573" s="77"/>
      <c r="FMN2573" s="77"/>
      <c r="FMO2573" s="77"/>
      <c r="FMP2573" s="77"/>
      <c r="FMQ2573" s="77"/>
      <c r="FMR2573" s="77"/>
      <c r="FMS2573" s="77"/>
      <c r="FMT2573" s="77"/>
      <c r="FMU2573" s="77"/>
      <c r="FMV2573" s="77"/>
      <c r="FMW2573" s="77"/>
      <c r="FMX2573" s="77"/>
      <c r="FMY2573" s="77"/>
      <c r="FMZ2573" s="77"/>
      <c r="FNA2573" s="77"/>
      <c r="FNB2573" s="77"/>
      <c r="FNC2573" s="77"/>
      <c r="FND2573" s="77"/>
      <c r="FNE2573" s="77"/>
      <c r="FNF2573" s="77"/>
      <c r="FNG2573" s="77"/>
      <c r="FNH2573" s="77"/>
      <c r="FNI2573" s="77"/>
      <c r="FNJ2573" s="77"/>
      <c r="FNK2573" s="77"/>
      <c r="FNL2573" s="77"/>
      <c r="FNM2573" s="77"/>
      <c r="FNN2573" s="77"/>
      <c r="FNO2573" s="77"/>
      <c r="FNP2573" s="77"/>
      <c r="FNQ2573" s="77"/>
      <c r="FNR2573" s="77"/>
      <c r="FNS2573" s="77"/>
      <c r="FNT2573" s="77"/>
      <c r="FNU2573" s="77"/>
      <c r="FNV2573" s="77"/>
      <c r="FNW2573" s="77"/>
      <c r="FNX2573" s="77"/>
      <c r="FNY2573" s="77"/>
      <c r="FNZ2573" s="77"/>
      <c r="FOA2573" s="77"/>
      <c r="FOB2573" s="77"/>
      <c r="FOC2573" s="77"/>
      <c r="FOD2573" s="77"/>
      <c r="FOE2573" s="77"/>
      <c r="FOF2573" s="77"/>
      <c r="FOG2573" s="77"/>
      <c r="FOH2573" s="77"/>
      <c r="FOI2573" s="77"/>
      <c r="FOJ2573" s="77"/>
      <c r="FOK2573" s="77"/>
      <c r="FOL2573" s="77"/>
      <c r="FOM2573" s="77"/>
      <c r="FON2573" s="77"/>
      <c r="FOO2573" s="77"/>
      <c r="FOP2573" s="77"/>
      <c r="FOQ2573" s="77"/>
      <c r="FOR2573" s="77"/>
      <c r="FOS2573" s="77"/>
      <c r="FOT2573" s="77"/>
      <c r="FOU2573" s="77"/>
      <c r="FOV2573" s="77"/>
      <c r="FOW2573" s="77"/>
      <c r="FOX2573" s="77"/>
      <c r="FOY2573" s="77"/>
      <c r="FOZ2573" s="77"/>
      <c r="FPA2573" s="77"/>
      <c r="FPB2573" s="77"/>
      <c r="FPC2573" s="77"/>
      <c r="FPD2573" s="77"/>
      <c r="FPE2573" s="77"/>
      <c r="FPF2573" s="77"/>
      <c r="FPG2573" s="77"/>
      <c r="FPH2573" s="77"/>
      <c r="FPI2573" s="77"/>
      <c r="FPJ2573" s="77"/>
      <c r="FPK2573" s="77"/>
      <c r="FPL2573" s="77"/>
      <c r="FPM2573" s="77"/>
      <c r="FPN2573" s="77"/>
      <c r="FPO2573" s="77"/>
      <c r="FPP2573" s="77"/>
      <c r="FPQ2573" s="77"/>
      <c r="FPR2573" s="77"/>
      <c r="FPS2573" s="77"/>
      <c r="FPT2573" s="77"/>
      <c r="FPU2573" s="77"/>
      <c r="FPV2573" s="77"/>
      <c r="FPW2573" s="77"/>
      <c r="FPX2573" s="77"/>
      <c r="FPY2573" s="77"/>
      <c r="FPZ2573" s="77"/>
      <c r="FQA2573" s="77"/>
      <c r="FQB2573" s="77"/>
      <c r="FQC2573" s="77"/>
      <c r="FQD2573" s="77"/>
      <c r="FQE2573" s="77"/>
      <c r="FQF2573" s="77"/>
      <c r="FQG2573" s="77"/>
      <c r="FQH2573" s="77"/>
      <c r="FQI2573" s="77"/>
      <c r="FQJ2573" s="77"/>
      <c r="FQK2573" s="77"/>
      <c r="FQL2573" s="77"/>
      <c r="FQM2573" s="77"/>
      <c r="FQN2573" s="77"/>
      <c r="FQO2573" s="77"/>
      <c r="FQP2573" s="77"/>
      <c r="FQQ2573" s="77"/>
      <c r="FQR2573" s="77"/>
      <c r="FQS2573" s="77"/>
      <c r="FQT2573" s="77"/>
      <c r="FQU2573" s="77"/>
      <c r="FQV2573" s="77"/>
      <c r="FQW2573" s="77"/>
      <c r="FQX2573" s="77"/>
      <c r="FQY2573" s="77"/>
      <c r="FQZ2573" s="77"/>
      <c r="FRA2573" s="77"/>
      <c r="FRB2573" s="77"/>
      <c r="FRC2573" s="77"/>
      <c r="FRD2573" s="77"/>
      <c r="FRE2573" s="77"/>
      <c r="FRF2573" s="77"/>
      <c r="FRG2573" s="77"/>
      <c r="FRH2573" s="77"/>
      <c r="FRI2573" s="77"/>
      <c r="FRJ2573" s="77"/>
      <c r="FRK2573" s="77"/>
      <c r="FRL2573" s="77"/>
      <c r="FRM2573" s="77"/>
      <c r="FRN2573" s="77"/>
      <c r="FRO2573" s="77"/>
      <c r="FRP2573" s="77"/>
      <c r="FRQ2573" s="77"/>
      <c r="FRR2573" s="77"/>
      <c r="FRS2573" s="77"/>
      <c r="FRT2573" s="77"/>
      <c r="FRU2573" s="77"/>
      <c r="FRV2573" s="77"/>
      <c r="FRW2573" s="77"/>
      <c r="FRX2573" s="77"/>
      <c r="FRY2573" s="77"/>
      <c r="FRZ2573" s="77"/>
      <c r="FSA2573" s="77"/>
      <c r="FSB2573" s="77"/>
      <c r="FSC2573" s="77"/>
      <c r="FSD2573" s="77"/>
      <c r="FSE2573" s="77"/>
      <c r="FSF2573" s="77"/>
      <c r="FSG2573" s="77"/>
      <c r="FSH2573" s="77"/>
      <c r="FSI2573" s="77"/>
      <c r="FSJ2573" s="77"/>
      <c r="FSK2573" s="77"/>
      <c r="FSL2573" s="77"/>
      <c r="FSM2573" s="77"/>
      <c r="FSN2573" s="77"/>
      <c r="FSO2573" s="77"/>
      <c r="FSP2573" s="77"/>
      <c r="FSQ2573" s="77"/>
      <c r="FSR2573" s="77"/>
      <c r="FSS2573" s="77"/>
      <c r="FST2573" s="77"/>
      <c r="FSU2573" s="77"/>
      <c r="FSV2573" s="77"/>
      <c r="FSW2573" s="77"/>
      <c r="FSX2573" s="77"/>
      <c r="FSY2573" s="77"/>
      <c r="FSZ2573" s="77"/>
      <c r="FTA2573" s="77"/>
      <c r="FTB2573" s="77"/>
      <c r="FTC2573" s="77"/>
      <c r="FTD2573" s="77"/>
      <c r="FTE2573" s="77"/>
      <c r="FTF2573" s="77"/>
      <c r="FTG2573" s="77"/>
      <c r="FTH2573" s="77"/>
      <c r="FTI2573" s="77"/>
      <c r="FTJ2573" s="77"/>
      <c r="FTK2573" s="77"/>
      <c r="FTL2573" s="77"/>
      <c r="FTM2573" s="77"/>
      <c r="FTN2573" s="77"/>
      <c r="FTO2573" s="77"/>
      <c r="FTP2573" s="77"/>
      <c r="FTQ2573" s="77"/>
      <c r="FTR2573" s="77"/>
      <c r="FTS2573" s="77"/>
      <c r="FTT2573" s="77"/>
      <c r="FTU2573" s="77"/>
      <c r="FTV2573" s="77"/>
      <c r="FTW2573" s="77"/>
      <c r="FTX2573" s="77"/>
      <c r="FTY2573" s="77"/>
      <c r="FTZ2573" s="77"/>
      <c r="FUA2573" s="77"/>
      <c r="FUB2573" s="77"/>
      <c r="FUC2573" s="77"/>
      <c r="FUD2573" s="77"/>
      <c r="FUE2573" s="77"/>
      <c r="FUF2573" s="77"/>
      <c r="FUG2573" s="77"/>
      <c r="FUH2573" s="77"/>
      <c r="FUI2573" s="77"/>
      <c r="FUJ2573" s="77"/>
      <c r="FUK2573" s="77"/>
      <c r="FUL2573" s="77"/>
      <c r="FUM2573" s="77"/>
      <c r="FUN2573" s="77"/>
      <c r="FUO2573" s="77"/>
      <c r="FUP2573" s="77"/>
      <c r="FUQ2573" s="77"/>
      <c r="FUR2573" s="77"/>
      <c r="FUS2573" s="77"/>
      <c r="FUT2573" s="77"/>
      <c r="FUU2573" s="77"/>
      <c r="FUV2573" s="77"/>
      <c r="FUW2573" s="77"/>
      <c r="FUX2573" s="77"/>
      <c r="FUY2573" s="77"/>
      <c r="FUZ2573" s="77"/>
      <c r="FVA2573" s="77"/>
      <c r="FVB2573" s="77"/>
      <c r="FVC2573" s="77"/>
      <c r="FVD2573" s="77"/>
      <c r="FVE2573" s="77"/>
      <c r="FVF2573" s="77"/>
      <c r="FVG2573" s="77"/>
      <c r="FVH2573" s="77"/>
      <c r="FVI2573" s="77"/>
      <c r="FVJ2573" s="77"/>
      <c r="FVK2573" s="77"/>
      <c r="FVL2573" s="77"/>
      <c r="FVM2573" s="77"/>
      <c r="FVN2573" s="77"/>
      <c r="FVO2573" s="77"/>
      <c r="FVP2573" s="77"/>
      <c r="FVQ2573" s="77"/>
      <c r="FVR2573" s="77"/>
      <c r="FVS2573" s="77"/>
      <c r="FVT2573" s="77"/>
      <c r="FVU2573" s="77"/>
      <c r="FVV2573" s="77"/>
      <c r="FVW2573" s="77"/>
      <c r="FVX2573" s="77"/>
      <c r="FVY2573" s="77"/>
      <c r="FVZ2573" s="77"/>
      <c r="FWA2573" s="77"/>
      <c r="FWB2573" s="77"/>
      <c r="FWC2573" s="77"/>
      <c r="FWD2573" s="77"/>
      <c r="FWE2573" s="77"/>
      <c r="FWF2573" s="77"/>
      <c r="FWG2573" s="77"/>
      <c r="FWH2573" s="77"/>
      <c r="FWI2573" s="77"/>
      <c r="FWJ2573" s="77"/>
      <c r="FWK2573" s="77"/>
      <c r="FWL2573" s="77"/>
      <c r="FWM2573" s="77"/>
      <c r="FWN2573" s="77"/>
      <c r="FWO2573" s="77"/>
      <c r="FWP2573" s="77"/>
      <c r="FWQ2573" s="77"/>
      <c r="FWR2573" s="77"/>
      <c r="FWS2573" s="77"/>
      <c r="FWT2573" s="77"/>
      <c r="FWU2573" s="77"/>
      <c r="FWV2573" s="77"/>
      <c r="FWW2573" s="77"/>
      <c r="FWX2573" s="77"/>
      <c r="FWY2573" s="77"/>
      <c r="FWZ2573" s="77"/>
      <c r="FXA2573" s="77"/>
      <c r="FXB2573" s="77"/>
      <c r="FXC2573" s="77"/>
      <c r="FXD2573" s="77"/>
      <c r="FXE2573" s="77"/>
      <c r="FXF2573" s="77"/>
      <c r="FXG2573" s="77"/>
      <c r="FXH2573" s="77"/>
      <c r="FXI2573" s="77"/>
      <c r="FXJ2573" s="77"/>
      <c r="FXK2573" s="77"/>
      <c r="FXL2573" s="77"/>
      <c r="FXM2573" s="77"/>
      <c r="FXN2573" s="77"/>
      <c r="FXO2573" s="77"/>
      <c r="FXP2573" s="77"/>
      <c r="FXQ2573" s="77"/>
      <c r="FXR2573" s="77"/>
      <c r="FXS2573" s="77"/>
      <c r="FXT2573" s="77"/>
      <c r="FXU2573" s="77"/>
      <c r="FXV2573" s="77"/>
      <c r="FXW2573" s="77"/>
      <c r="FXX2573" s="77"/>
      <c r="FXY2573" s="77"/>
      <c r="FXZ2573" s="77"/>
      <c r="FYA2573" s="77"/>
      <c r="FYB2573" s="77"/>
      <c r="FYC2573" s="77"/>
      <c r="FYD2573" s="77"/>
      <c r="FYE2573" s="77"/>
      <c r="FYF2573" s="77"/>
      <c r="FYG2573" s="77"/>
      <c r="FYH2573" s="77"/>
      <c r="FYI2573" s="77"/>
      <c r="FYJ2573" s="77"/>
      <c r="FYK2573" s="77"/>
      <c r="FYL2573" s="77"/>
      <c r="FYM2573" s="77"/>
      <c r="FYN2573" s="77"/>
      <c r="FYO2573" s="77"/>
      <c r="FYP2573" s="77"/>
      <c r="FYQ2573" s="77"/>
      <c r="FYR2573" s="77"/>
      <c r="FYS2573" s="77"/>
      <c r="FYT2573" s="77"/>
      <c r="FYU2573" s="77"/>
      <c r="FYV2573" s="77"/>
      <c r="FYW2573" s="77"/>
      <c r="FYX2573" s="77"/>
      <c r="FYY2573" s="77"/>
      <c r="FYZ2573" s="77"/>
      <c r="FZA2573" s="77"/>
      <c r="FZB2573" s="77"/>
      <c r="FZC2573" s="77"/>
      <c r="FZD2573" s="77"/>
      <c r="FZE2573" s="77"/>
      <c r="FZF2573" s="77"/>
      <c r="FZG2573" s="77"/>
      <c r="FZH2573" s="77"/>
      <c r="FZI2573" s="77"/>
      <c r="FZJ2573" s="77"/>
      <c r="FZK2573" s="77"/>
      <c r="FZL2573" s="77"/>
      <c r="FZM2573" s="77"/>
      <c r="FZN2573" s="77"/>
      <c r="FZO2573" s="77"/>
      <c r="FZP2573" s="77"/>
      <c r="FZQ2573" s="77"/>
      <c r="FZR2573" s="77"/>
      <c r="FZS2573" s="77"/>
      <c r="FZT2573" s="77"/>
      <c r="FZU2573" s="77"/>
      <c r="FZV2573" s="77"/>
      <c r="FZW2573" s="77"/>
      <c r="FZX2573" s="77"/>
      <c r="FZY2573" s="77"/>
      <c r="FZZ2573" s="77"/>
      <c r="GAA2573" s="77"/>
      <c r="GAB2573" s="77"/>
      <c r="GAC2573" s="77"/>
      <c r="GAD2573" s="77"/>
      <c r="GAE2573" s="77"/>
      <c r="GAF2573" s="77"/>
      <c r="GAG2573" s="77"/>
      <c r="GAH2573" s="77"/>
      <c r="GAI2573" s="77"/>
      <c r="GAJ2573" s="77"/>
      <c r="GAK2573" s="77"/>
      <c r="GAL2573" s="77"/>
      <c r="GAM2573" s="77"/>
      <c r="GAN2573" s="77"/>
      <c r="GAO2573" s="77"/>
      <c r="GAP2573" s="77"/>
      <c r="GAQ2573" s="77"/>
      <c r="GAR2573" s="77"/>
      <c r="GAS2573" s="77"/>
      <c r="GAT2573" s="77"/>
      <c r="GAU2573" s="77"/>
      <c r="GAV2573" s="77"/>
      <c r="GAW2573" s="77"/>
      <c r="GAX2573" s="77"/>
      <c r="GAY2573" s="77"/>
      <c r="GAZ2573" s="77"/>
      <c r="GBA2573" s="77"/>
      <c r="GBB2573" s="77"/>
      <c r="GBC2573" s="77"/>
      <c r="GBD2573" s="77"/>
      <c r="GBE2573" s="77"/>
      <c r="GBF2573" s="77"/>
      <c r="GBG2573" s="77"/>
      <c r="GBH2573" s="77"/>
      <c r="GBI2573" s="77"/>
      <c r="GBJ2573" s="77"/>
      <c r="GBK2573" s="77"/>
      <c r="GBL2573" s="77"/>
      <c r="GBM2573" s="77"/>
      <c r="GBN2573" s="77"/>
      <c r="GBO2573" s="77"/>
      <c r="GBP2573" s="77"/>
      <c r="GBQ2573" s="77"/>
      <c r="GBR2573" s="77"/>
      <c r="GBS2573" s="77"/>
      <c r="GBT2573" s="77"/>
      <c r="GBU2573" s="77"/>
      <c r="GBV2573" s="77"/>
      <c r="GBW2573" s="77"/>
      <c r="GBX2573" s="77"/>
      <c r="GBY2573" s="77"/>
      <c r="GBZ2573" s="77"/>
      <c r="GCA2573" s="77"/>
      <c r="GCB2573" s="77"/>
      <c r="GCC2573" s="77"/>
      <c r="GCD2573" s="77"/>
      <c r="GCE2573" s="77"/>
      <c r="GCF2573" s="77"/>
      <c r="GCG2573" s="77"/>
      <c r="GCH2573" s="77"/>
      <c r="GCI2573" s="77"/>
      <c r="GCJ2573" s="77"/>
      <c r="GCK2573" s="77"/>
      <c r="GCL2573" s="77"/>
      <c r="GCM2573" s="77"/>
      <c r="GCN2573" s="77"/>
      <c r="GCO2573" s="77"/>
      <c r="GCP2573" s="77"/>
      <c r="GCQ2573" s="77"/>
      <c r="GCR2573" s="77"/>
      <c r="GCS2573" s="77"/>
      <c r="GCT2573" s="77"/>
      <c r="GCU2573" s="77"/>
      <c r="GCV2573" s="77"/>
      <c r="GCW2573" s="77"/>
      <c r="GCX2573" s="77"/>
      <c r="GCY2573" s="77"/>
      <c r="GCZ2573" s="77"/>
      <c r="GDA2573" s="77"/>
      <c r="GDB2573" s="77"/>
      <c r="GDC2573" s="77"/>
      <c r="GDD2573" s="77"/>
      <c r="GDE2573" s="77"/>
      <c r="GDF2573" s="77"/>
      <c r="GDG2573" s="77"/>
      <c r="GDH2573" s="77"/>
      <c r="GDI2573" s="77"/>
      <c r="GDJ2573" s="77"/>
      <c r="GDK2573" s="77"/>
      <c r="GDL2573" s="77"/>
      <c r="GDM2573" s="77"/>
      <c r="GDN2573" s="77"/>
      <c r="GDO2573" s="77"/>
      <c r="GDP2573" s="77"/>
      <c r="GDQ2573" s="77"/>
      <c r="GDR2573" s="77"/>
      <c r="GDS2573" s="77"/>
      <c r="GDT2573" s="77"/>
      <c r="GDU2573" s="77"/>
      <c r="GDV2573" s="77"/>
      <c r="GDW2573" s="77"/>
      <c r="GDX2573" s="77"/>
      <c r="GDY2573" s="77"/>
      <c r="GDZ2573" s="77"/>
      <c r="GEA2573" s="77"/>
      <c r="GEB2573" s="77"/>
      <c r="GEC2573" s="77"/>
      <c r="GED2573" s="77"/>
      <c r="GEE2573" s="77"/>
      <c r="GEF2573" s="77"/>
      <c r="GEG2573" s="77"/>
      <c r="GEH2573" s="77"/>
      <c r="GEI2573" s="77"/>
      <c r="GEJ2573" s="77"/>
      <c r="GEK2573" s="77"/>
      <c r="GEL2573" s="77"/>
      <c r="GEM2573" s="77"/>
      <c r="GEN2573" s="77"/>
      <c r="GEO2573" s="77"/>
      <c r="GEP2573" s="77"/>
      <c r="GEQ2573" s="77"/>
      <c r="GER2573" s="77"/>
      <c r="GES2573" s="77"/>
      <c r="GET2573" s="77"/>
      <c r="GEU2573" s="77"/>
      <c r="GEV2573" s="77"/>
      <c r="GEW2573" s="77"/>
      <c r="GEX2573" s="77"/>
      <c r="GEY2573" s="77"/>
      <c r="GEZ2573" s="77"/>
      <c r="GFA2573" s="77"/>
      <c r="GFB2573" s="77"/>
      <c r="GFC2573" s="77"/>
      <c r="GFD2573" s="77"/>
      <c r="GFE2573" s="77"/>
      <c r="GFF2573" s="77"/>
      <c r="GFG2573" s="77"/>
      <c r="GFH2573" s="77"/>
      <c r="GFI2573" s="77"/>
      <c r="GFJ2573" s="77"/>
      <c r="GFK2573" s="77"/>
      <c r="GFL2573" s="77"/>
      <c r="GFM2573" s="77"/>
      <c r="GFN2573" s="77"/>
      <c r="GFO2573" s="77"/>
      <c r="GFP2573" s="77"/>
      <c r="GFQ2573" s="77"/>
      <c r="GFR2573" s="77"/>
      <c r="GFS2573" s="77"/>
      <c r="GFT2573" s="77"/>
      <c r="GFU2573" s="77"/>
      <c r="GFV2573" s="77"/>
      <c r="GFW2573" s="77"/>
      <c r="GFX2573" s="77"/>
      <c r="GFY2573" s="77"/>
      <c r="GFZ2573" s="77"/>
      <c r="GGA2573" s="77"/>
      <c r="GGB2573" s="77"/>
      <c r="GGC2573" s="77"/>
      <c r="GGD2573" s="77"/>
      <c r="GGE2573" s="77"/>
      <c r="GGF2573" s="77"/>
      <c r="GGG2573" s="77"/>
      <c r="GGH2573" s="77"/>
      <c r="GGI2573" s="77"/>
      <c r="GGJ2573" s="77"/>
      <c r="GGK2573" s="77"/>
      <c r="GGL2573" s="77"/>
      <c r="GGM2573" s="77"/>
      <c r="GGN2573" s="77"/>
      <c r="GGO2573" s="77"/>
      <c r="GGP2573" s="77"/>
      <c r="GGQ2573" s="77"/>
      <c r="GGR2573" s="77"/>
      <c r="GGS2573" s="77"/>
      <c r="GGT2573" s="77"/>
      <c r="GGU2573" s="77"/>
      <c r="GGV2573" s="77"/>
      <c r="GGW2573" s="77"/>
      <c r="GGX2573" s="77"/>
      <c r="GGY2573" s="77"/>
      <c r="GGZ2573" s="77"/>
      <c r="GHA2573" s="77"/>
      <c r="GHB2573" s="77"/>
      <c r="GHC2573" s="77"/>
      <c r="GHD2573" s="77"/>
      <c r="GHE2573" s="77"/>
      <c r="GHF2573" s="77"/>
      <c r="GHG2573" s="77"/>
      <c r="GHH2573" s="77"/>
      <c r="GHI2573" s="77"/>
      <c r="GHJ2573" s="77"/>
      <c r="GHK2573" s="77"/>
      <c r="GHL2573" s="77"/>
      <c r="GHM2573" s="77"/>
      <c r="GHN2573" s="77"/>
      <c r="GHO2573" s="77"/>
      <c r="GHP2573" s="77"/>
      <c r="GHQ2573" s="77"/>
      <c r="GHR2573" s="77"/>
      <c r="GHS2573" s="77"/>
      <c r="GHT2573" s="77"/>
      <c r="GHU2573" s="77"/>
      <c r="GHV2573" s="77"/>
      <c r="GHW2573" s="77"/>
      <c r="GHX2573" s="77"/>
      <c r="GHY2573" s="77"/>
      <c r="GHZ2573" s="77"/>
      <c r="GIA2573" s="77"/>
      <c r="GIB2573" s="77"/>
      <c r="GIC2573" s="77"/>
      <c r="GID2573" s="77"/>
      <c r="GIE2573" s="77"/>
      <c r="GIF2573" s="77"/>
      <c r="GIG2573" s="77"/>
      <c r="GIH2573" s="77"/>
      <c r="GII2573" s="77"/>
      <c r="GIJ2573" s="77"/>
      <c r="GIK2573" s="77"/>
      <c r="GIL2573" s="77"/>
      <c r="GIM2573" s="77"/>
      <c r="GIN2573" s="77"/>
      <c r="GIO2573" s="77"/>
      <c r="GIP2573" s="77"/>
      <c r="GIQ2573" s="77"/>
      <c r="GIR2573" s="77"/>
      <c r="GIS2573" s="77"/>
      <c r="GIT2573" s="77"/>
      <c r="GIU2573" s="77"/>
      <c r="GIV2573" s="77"/>
      <c r="GIW2573" s="77"/>
      <c r="GIX2573" s="77"/>
      <c r="GIY2573" s="77"/>
      <c r="GIZ2573" s="77"/>
      <c r="GJA2573" s="77"/>
      <c r="GJB2573" s="77"/>
      <c r="GJC2573" s="77"/>
      <c r="GJD2573" s="77"/>
      <c r="GJE2573" s="77"/>
      <c r="GJF2573" s="77"/>
      <c r="GJG2573" s="77"/>
      <c r="GJH2573" s="77"/>
      <c r="GJI2573" s="77"/>
      <c r="GJJ2573" s="77"/>
      <c r="GJK2573" s="77"/>
      <c r="GJL2573" s="77"/>
      <c r="GJM2573" s="77"/>
      <c r="GJN2573" s="77"/>
      <c r="GJO2573" s="77"/>
      <c r="GJP2573" s="77"/>
      <c r="GJQ2573" s="77"/>
      <c r="GJR2573" s="77"/>
      <c r="GJS2573" s="77"/>
      <c r="GJT2573" s="77"/>
      <c r="GJU2573" s="77"/>
      <c r="GJV2573" s="77"/>
      <c r="GJW2573" s="77"/>
      <c r="GJX2573" s="77"/>
      <c r="GJY2573" s="77"/>
      <c r="GJZ2573" s="77"/>
      <c r="GKA2573" s="77"/>
      <c r="GKB2573" s="77"/>
      <c r="GKC2573" s="77"/>
      <c r="GKD2573" s="77"/>
      <c r="GKE2573" s="77"/>
      <c r="GKF2573" s="77"/>
      <c r="GKG2573" s="77"/>
      <c r="GKH2573" s="77"/>
      <c r="GKI2573" s="77"/>
      <c r="GKJ2573" s="77"/>
      <c r="GKK2573" s="77"/>
      <c r="GKL2573" s="77"/>
      <c r="GKM2573" s="77"/>
      <c r="GKN2573" s="77"/>
      <c r="GKO2573" s="77"/>
      <c r="GKP2573" s="77"/>
      <c r="GKQ2573" s="77"/>
      <c r="GKR2573" s="77"/>
      <c r="GKS2573" s="77"/>
      <c r="GKT2573" s="77"/>
      <c r="GKU2573" s="77"/>
      <c r="GKV2573" s="77"/>
      <c r="GKW2573" s="77"/>
      <c r="GKX2573" s="77"/>
      <c r="GKY2573" s="77"/>
      <c r="GKZ2573" s="77"/>
      <c r="GLA2573" s="77"/>
      <c r="GLB2573" s="77"/>
      <c r="GLC2573" s="77"/>
      <c r="GLD2573" s="77"/>
      <c r="GLE2573" s="77"/>
      <c r="GLF2573" s="77"/>
      <c r="GLG2573" s="77"/>
      <c r="GLH2573" s="77"/>
      <c r="GLI2573" s="77"/>
      <c r="GLJ2573" s="77"/>
      <c r="GLK2573" s="77"/>
      <c r="GLL2573" s="77"/>
      <c r="GLM2573" s="77"/>
      <c r="GLN2573" s="77"/>
      <c r="GLO2573" s="77"/>
      <c r="GLP2573" s="77"/>
      <c r="GLQ2573" s="77"/>
      <c r="GLR2573" s="77"/>
      <c r="GLS2573" s="77"/>
      <c r="GLT2573" s="77"/>
      <c r="GLU2573" s="77"/>
      <c r="GLV2573" s="77"/>
      <c r="GLW2573" s="77"/>
      <c r="GLX2573" s="77"/>
      <c r="GLY2573" s="77"/>
      <c r="GLZ2573" s="77"/>
      <c r="GMA2573" s="77"/>
      <c r="GMB2573" s="77"/>
      <c r="GMC2573" s="77"/>
      <c r="GMD2573" s="77"/>
      <c r="GME2573" s="77"/>
      <c r="GMF2573" s="77"/>
      <c r="GMG2573" s="77"/>
      <c r="GMH2573" s="77"/>
      <c r="GMI2573" s="77"/>
      <c r="GMJ2573" s="77"/>
      <c r="GMK2573" s="77"/>
      <c r="GML2573" s="77"/>
      <c r="GMM2573" s="77"/>
      <c r="GMN2573" s="77"/>
      <c r="GMO2573" s="77"/>
      <c r="GMP2573" s="77"/>
      <c r="GMQ2573" s="77"/>
      <c r="GMR2573" s="77"/>
      <c r="GMS2573" s="77"/>
      <c r="GMT2573" s="77"/>
      <c r="GMU2573" s="77"/>
      <c r="GMV2573" s="77"/>
      <c r="GMW2573" s="77"/>
      <c r="GMX2573" s="77"/>
      <c r="GMY2573" s="77"/>
      <c r="GMZ2573" s="77"/>
      <c r="GNA2573" s="77"/>
      <c r="GNB2573" s="77"/>
      <c r="GNC2573" s="77"/>
      <c r="GND2573" s="77"/>
      <c r="GNE2573" s="77"/>
      <c r="GNF2573" s="77"/>
      <c r="GNG2573" s="77"/>
      <c r="GNH2573" s="77"/>
      <c r="GNI2573" s="77"/>
      <c r="GNJ2573" s="77"/>
      <c r="GNK2573" s="77"/>
      <c r="GNL2573" s="77"/>
      <c r="GNM2573" s="77"/>
      <c r="GNN2573" s="77"/>
      <c r="GNO2573" s="77"/>
      <c r="GNP2573" s="77"/>
      <c r="GNQ2573" s="77"/>
      <c r="GNR2573" s="77"/>
      <c r="GNS2573" s="77"/>
      <c r="GNT2573" s="77"/>
      <c r="GNU2573" s="77"/>
      <c r="GNV2573" s="77"/>
      <c r="GNW2573" s="77"/>
      <c r="GNX2573" s="77"/>
      <c r="GNY2573" s="77"/>
      <c r="GNZ2573" s="77"/>
      <c r="GOA2573" s="77"/>
      <c r="GOB2573" s="77"/>
      <c r="GOC2573" s="77"/>
      <c r="GOD2573" s="77"/>
      <c r="GOE2573" s="77"/>
      <c r="GOF2573" s="77"/>
      <c r="GOG2573" s="77"/>
      <c r="GOH2573" s="77"/>
      <c r="GOI2573" s="77"/>
      <c r="GOJ2573" s="77"/>
      <c r="GOK2573" s="77"/>
      <c r="GOL2573" s="77"/>
      <c r="GOM2573" s="77"/>
      <c r="GON2573" s="77"/>
      <c r="GOO2573" s="77"/>
      <c r="GOP2573" s="77"/>
      <c r="GOQ2573" s="77"/>
      <c r="GOR2573" s="77"/>
      <c r="GOS2573" s="77"/>
      <c r="GOT2573" s="77"/>
      <c r="GOU2573" s="77"/>
      <c r="GOV2573" s="77"/>
      <c r="GOW2573" s="77"/>
      <c r="GOX2573" s="77"/>
      <c r="GOY2573" s="77"/>
      <c r="GOZ2573" s="77"/>
      <c r="GPA2573" s="77"/>
      <c r="GPB2573" s="77"/>
      <c r="GPC2573" s="77"/>
      <c r="GPD2573" s="77"/>
      <c r="GPE2573" s="77"/>
      <c r="GPF2573" s="77"/>
      <c r="GPG2573" s="77"/>
      <c r="GPH2573" s="77"/>
      <c r="GPI2573" s="77"/>
      <c r="GPJ2573" s="77"/>
      <c r="GPK2573" s="77"/>
      <c r="GPL2573" s="77"/>
      <c r="GPM2573" s="77"/>
      <c r="GPN2573" s="77"/>
      <c r="GPO2573" s="77"/>
      <c r="GPP2573" s="77"/>
      <c r="GPQ2573" s="77"/>
      <c r="GPR2573" s="77"/>
      <c r="GPS2573" s="77"/>
      <c r="GPT2573" s="77"/>
      <c r="GPU2573" s="77"/>
      <c r="GPV2573" s="77"/>
      <c r="GPW2573" s="77"/>
      <c r="GPX2573" s="77"/>
      <c r="GPY2573" s="77"/>
      <c r="GPZ2573" s="77"/>
      <c r="GQA2573" s="77"/>
      <c r="GQB2573" s="77"/>
      <c r="GQC2573" s="77"/>
      <c r="GQD2573" s="77"/>
      <c r="GQE2573" s="77"/>
      <c r="GQF2573" s="77"/>
      <c r="GQG2573" s="77"/>
      <c r="GQH2573" s="77"/>
      <c r="GQI2573" s="77"/>
      <c r="GQJ2573" s="77"/>
      <c r="GQK2573" s="77"/>
      <c r="GQL2573" s="77"/>
      <c r="GQM2573" s="77"/>
      <c r="GQN2573" s="77"/>
      <c r="GQO2573" s="77"/>
      <c r="GQP2573" s="77"/>
      <c r="GQQ2573" s="77"/>
      <c r="GQR2573" s="77"/>
      <c r="GQS2573" s="77"/>
      <c r="GQT2573" s="77"/>
      <c r="GQU2573" s="77"/>
      <c r="GQV2573" s="77"/>
      <c r="GQW2573" s="77"/>
      <c r="GQX2573" s="77"/>
      <c r="GQY2573" s="77"/>
      <c r="GQZ2573" s="77"/>
      <c r="GRA2573" s="77"/>
      <c r="GRB2573" s="77"/>
      <c r="GRC2573" s="77"/>
      <c r="GRD2573" s="77"/>
      <c r="GRE2573" s="77"/>
      <c r="GRF2573" s="77"/>
      <c r="GRG2573" s="77"/>
      <c r="GRH2573" s="77"/>
      <c r="GRI2573" s="77"/>
      <c r="GRJ2573" s="77"/>
      <c r="GRK2573" s="77"/>
      <c r="GRL2573" s="77"/>
      <c r="GRM2573" s="77"/>
      <c r="GRN2573" s="77"/>
      <c r="GRO2573" s="77"/>
      <c r="GRP2573" s="77"/>
      <c r="GRQ2573" s="77"/>
      <c r="GRR2573" s="77"/>
      <c r="GRS2573" s="77"/>
      <c r="GRT2573" s="77"/>
      <c r="GRU2573" s="77"/>
      <c r="GRV2573" s="77"/>
      <c r="GRW2573" s="77"/>
      <c r="GRX2573" s="77"/>
      <c r="GRY2573" s="77"/>
      <c r="GRZ2573" s="77"/>
      <c r="GSA2573" s="77"/>
      <c r="GSB2573" s="77"/>
      <c r="GSC2573" s="77"/>
      <c r="GSD2573" s="77"/>
      <c r="GSE2573" s="77"/>
      <c r="GSF2573" s="77"/>
      <c r="GSG2573" s="77"/>
      <c r="GSH2573" s="77"/>
      <c r="GSI2573" s="77"/>
      <c r="GSJ2573" s="77"/>
      <c r="GSK2573" s="77"/>
      <c r="GSL2573" s="77"/>
      <c r="GSM2573" s="77"/>
      <c r="GSN2573" s="77"/>
      <c r="GSO2573" s="77"/>
      <c r="GSP2573" s="77"/>
      <c r="GSQ2573" s="77"/>
      <c r="GSR2573" s="77"/>
      <c r="GSS2573" s="77"/>
      <c r="GST2573" s="77"/>
      <c r="GSU2573" s="77"/>
      <c r="GSV2573" s="77"/>
      <c r="GSW2573" s="77"/>
      <c r="GSX2573" s="77"/>
      <c r="GSY2573" s="77"/>
      <c r="GSZ2573" s="77"/>
      <c r="GTA2573" s="77"/>
      <c r="GTB2573" s="77"/>
      <c r="GTC2573" s="77"/>
      <c r="GTD2573" s="77"/>
      <c r="GTE2573" s="77"/>
      <c r="GTF2573" s="77"/>
      <c r="GTG2573" s="77"/>
      <c r="GTH2573" s="77"/>
      <c r="GTI2573" s="77"/>
      <c r="GTJ2573" s="77"/>
      <c r="GTK2573" s="77"/>
      <c r="GTL2573" s="77"/>
      <c r="GTM2573" s="77"/>
      <c r="GTN2573" s="77"/>
      <c r="GTO2573" s="77"/>
      <c r="GTP2573" s="77"/>
      <c r="GTQ2573" s="77"/>
      <c r="GTR2573" s="77"/>
      <c r="GTS2573" s="77"/>
      <c r="GTT2573" s="77"/>
      <c r="GTU2573" s="77"/>
      <c r="GTV2573" s="77"/>
      <c r="GTW2573" s="77"/>
      <c r="GTX2573" s="77"/>
      <c r="GTY2573" s="77"/>
      <c r="GTZ2573" s="77"/>
      <c r="GUA2573" s="77"/>
      <c r="GUB2573" s="77"/>
      <c r="GUC2573" s="77"/>
      <c r="GUD2573" s="77"/>
      <c r="GUE2573" s="77"/>
      <c r="GUF2573" s="77"/>
      <c r="GUG2573" s="77"/>
      <c r="GUH2573" s="77"/>
      <c r="GUI2573" s="77"/>
      <c r="GUJ2573" s="77"/>
      <c r="GUK2573" s="77"/>
      <c r="GUL2573" s="77"/>
      <c r="GUM2573" s="77"/>
      <c r="GUN2573" s="77"/>
      <c r="GUO2573" s="77"/>
      <c r="GUP2573" s="77"/>
      <c r="GUQ2573" s="77"/>
      <c r="GUR2573" s="77"/>
      <c r="GUS2573" s="77"/>
      <c r="GUT2573" s="77"/>
      <c r="GUU2573" s="77"/>
      <c r="GUV2573" s="77"/>
      <c r="GUW2573" s="77"/>
      <c r="GUX2573" s="77"/>
      <c r="GUY2573" s="77"/>
      <c r="GUZ2573" s="77"/>
      <c r="GVA2573" s="77"/>
      <c r="GVB2573" s="77"/>
      <c r="GVC2573" s="77"/>
      <c r="GVD2573" s="77"/>
      <c r="GVE2573" s="77"/>
      <c r="GVF2573" s="77"/>
      <c r="GVG2573" s="77"/>
      <c r="GVH2573" s="77"/>
      <c r="GVI2573" s="77"/>
      <c r="GVJ2573" s="77"/>
      <c r="GVK2573" s="77"/>
      <c r="GVL2573" s="77"/>
      <c r="GVM2573" s="77"/>
      <c r="GVN2573" s="77"/>
      <c r="GVO2573" s="77"/>
      <c r="GVP2573" s="77"/>
      <c r="GVQ2573" s="77"/>
      <c r="GVR2573" s="77"/>
      <c r="GVS2573" s="77"/>
      <c r="GVT2573" s="77"/>
      <c r="GVU2573" s="77"/>
      <c r="GVV2573" s="77"/>
      <c r="GVW2573" s="77"/>
      <c r="GVX2573" s="77"/>
      <c r="GVY2573" s="77"/>
      <c r="GVZ2573" s="77"/>
      <c r="GWA2573" s="77"/>
      <c r="GWB2573" s="77"/>
      <c r="GWC2573" s="77"/>
      <c r="GWD2573" s="77"/>
      <c r="GWE2573" s="77"/>
      <c r="GWF2573" s="77"/>
      <c r="GWG2573" s="77"/>
      <c r="GWH2573" s="77"/>
      <c r="GWI2573" s="77"/>
      <c r="GWJ2573" s="77"/>
      <c r="GWK2573" s="77"/>
      <c r="GWL2573" s="77"/>
      <c r="GWM2573" s="77"/>
      <c r="GWN2573" s="77"/>
      <c r="GWO2573" s="77"/>
      <c r="GWP2573" s="77"/>
      <c r="GWQ2573" s="77"/>
      <c r="GWR2573" s="77"/>
      <c r="GWS2573" s="77"/>
      <c r="GWT2573" s="77"/>
      <c r="GWU2573" s="77"/>
      <c r="GWV2573" s="77"/>
      <c r="GWW2573" s="77"/>
      <c r="GWX2573" s="77"/>
      <c r="GWY2573" s="77"/>
      <c r="GWZ2573" s="77"/>
      <c r="GXA2573" s="77"/>
      <c r="GXB2573" s="77"/>
      <c r="GXC2573" s="77"/>
      <c r="GXD2573" s="77"/>
      <c r="GXE2573" s="77"/>
      <c r="GXF2573" s="77"/>
      <c r="GXG2573" s="77"/>
      <c r="GXH2573" s="77"/>
      <c r="GXI2573" s="77"/>
      <c r="GXJ2573" s="77"/>
      <c r="GXK2573" s="77"/>
      <c r="GXL2573" s="77"/>
      <c r="GXM2573" s="77"/>
      <c r="GXN2573" s="77"/>
      <c r="GXO2573" s="77"/>
      <c r="GXP2573" s="77"/>
      <c r="GXQ2573" s="77"/>
      <c r="GXR2573" s="77"/>
      <c r="GXS2573" s="77"/>
      <c r="GXT2573" s="77"/>
      <c r="GXU2573" s="77"/>
      <c r="GXV2573" s="77"/>
      <c r="GXW2573" s="77"/>
      <c r="GXX2573" s="77"/>
      <c r="GXY2573" s="77"/>
      <c r="GXZ2573" s="77"/>
      <c r="GYA2573" s="77"/>
      <c r="GYB2573" s="77"/>
      <c r="GYC2573" s="77"/>
      <c r="GYD2573" s="77"/>
      <c r="GYE2573" s="77"/>
      <c r="GYF2573" s="77"/>
      <c r="GYG2573" s="77"/>
      <c r="GYH2573" s="77"/>
      <c r="GYI2573" s="77"/>
      <c r="GYJ2573" s="77"/>
      <c r="GYK2573" s="77"/>
      <c r="GYL2573" s="77"/>
      <c r="GYM2573" s="77"/>
      <c r="GYN2573" s="77"/>
      <c r="GYO2573" s="77"/>
      <c r="GYP2573" s="77"/>
      <c r="GYQ2573" s="77"/>
      <c r="GYR2573" s="77"/>
      <c r="GYS2573" s="77"/>
      <c r="GYT2573" s="77"/>
      <c r="GYU2573" s="77"/>
      <c r="GYV2573" s="77"/>
      <c r="GYW2573" s="77"/>
      <c r="GYX2573" s="77"/>
      <c r="GYY2573" s="77"/>
      <c r="GYZ2573" s="77"/>
      <c r="GZA2573" s="77"/>
      <c r="GZB2573" s="77"/>
      <c r="GZC2573" s="77"/>
      <c r="GZD2573" s="77"/>
      <c r="GZE2573" s="77"/>
      <c r="GZF2573" s="77"/>
      <c r="GZG2573" s="77"/>
      <c r="GZH2573" s="77"/>
      <c r="GZI2573" s="77"/>
      <c r="GZJ2573" s="77"/>
      <c r="GZK2573" s="77"/>
      <c r="GZL2573" s="77"/>
      <c r="GZM2573" s="77"/>
      <c r="GZN2573" s="77"/>
      <c r="GZO2573" s="77"/>
      <c r="GZP2573" s="77"/>
      <c r="GZQ2573" s="77"/>
      <c r="GZR2573" s="77"/>
      <c r="GZS2573" s="77"/>
      <c r="GZT2573" s="77"/>
      <c r="GZU2573" s="77"/>
      <c r="GZV2573" s="77"/>
      <c r="GZW2573" s="77"/>
      <c r="GZX2573" s="77"/>
      <c r="GZY2573" s="77"/>
      <c r="GZZ2573" s="77"/>
      <c r="HAA2573" s="77"/>
      <c r="HAB2573" s="77"/>
      <c r="HAC2573" s="77"/>
      <c r="HAD2573" s="77"/>
      <c r="HAE2573" s="77"/>
      <c r="HAF2573" s="77"/>
      <c r="HAG2573" s="77"/>
      <c r="HAH2573" s="77"/>
      <c r="HAI2573" s="77"/>
      <c r="HAJ2573" s="77"/>
      <c r="HAK2573" s="77"/>
      <c r="HAL2573" s="77"/>
      <c r="HAM2573" s="77"/>
      <c r="HAN2573" s="77"/>
      <c r="HAO2573" s="77"/>
      <c r="HAP2573" s="77"/>
      <c r="HAQ2573" s="77"/>
      <c r="HAR2573" s="77"/>
      <c r="HAS2573" s="77"/>
      <c r="HAT2573" s="77"/>
      <c r="HAU2573" s="77"/>
      <c r="HAV2573" s="77"/>
      <c r="HAW2573" s="77"/>
      <c r="HAX2573" s="77"/>
      <c r="HAY2573" s="77"/>
      <c r="HAZ2573" s="77"/>
      <c r="HBA2573" s="77"/>
      <c r="HBB2573" s="77"/>
      <c r="HBC2573" s="77"/>
      <c r="HBD2573" s="77"/>
      <c r="HBE2573" s="77"/>
      <c r="HBF2573" s="77"/>
      <c r="HBG2573" s="77"/>
      <c r="HBH2573" s="77"/>
      <c r="HBI2573" s="77"/>
      <c r="HBJ2573" s="77"/>
      <c r="HBK2573" s="77"/>
      <c r="HBL2573" s="77"/>
      <c r="HBM2573" s="77"/>
      <c r="HBN2573" s="77"/>
      <c r="HBO2573" s="77"/>
      <c r="HBP2573" s="77"/>
      <c r="HBQ2573" s="77"/>
      <c r="HBR2573" s="77"/>
      <c r="HBS2573" s="77"/>
      <c r="HBT2573" s="77"/>
      <c r="HBU2573" s="77"/>
      <c r="HBV2573" s="77"/>
      <c r="HBW2573" s="77"/>
      <c r="HBX2573" s="77"/>
      <c r="HBY2573" s="77"/>
      <c r="HBZ2573" s="77"/>
      <c r="HCA2573" s="77"/>
      <c r="HCB2573" s="77"/>
      <c r="HCC2573" s="77"/>
      <c r="HCD2573" s="77"/>
      <c r="HCE2573" s="77"/>
      <c r="HCF2573" s="77"/>
      <c r="HCG2573" s="77"/>
      <c r="HCH2573" s="77"/>
      <c r="HCI2573" s="77"/>
      <c r="HCJ2573" s="77"/>
      <c r="HCK2573" s="77"/>
      <c r="HCL2573" s="77"/>
      <c r="HCM2573" s="77"/>
      <c r="HCN2573" s="77"/>
      <c r="HCO2573" s="77"/>
      <c r="HCP2573" s="77"/>
      <c r="HCQ2573" s="77"/>
      <c r="HCR2573" s="77"/>
      <c r="HCS2573" s="77"/>
      <c r="HCT2573" s="77"/>
      <c r="HCU2573" s="77"/>
      <c r="HCV2573" s="77"/>
      <c r="HCW2573" s="77"/>
      <c r="HCX2573" s="77"/>
      <c r="HCY2573" s="77"/>
      <c r="HCZ2573" s="77"/>
      <c r="HDA2573" s="77"/>
      <c r="HDB2573" s="77"/>
      <c r="HDC2573" s="77"/>
      <c r="HDD2573" s="77"/>
      <c r="HDE2573" s="77"/>
      <c r="HDF2573" s="77"/>
      <c r="HDG2573" s="77"/>
      <c r="HDH2573" s="77"/>
      <c r="HDI2573" s="77"/>
      <c r="HDJ2573" s="77"/>
      <c r="HDK2573" s="77"/>
      <c r="HDL2573" s="77"/>
      <c r="HDM2573" s="77"/>
      <c r="HDN2573" s="77"/>
      <c r="HDO2573" s="77"/>
      <c r="HDP2573" s="77"/>
      <c r="HDQ2573" s="77"/>
      <c r="HDR2573" s="77"/>
      <c r="HDS2573" s="77"/>
      <c r="HDT2573" s="77"/>
      <c r="HDU2573" s="77"/>
      <c r="HDV2573" s="77"/>
      <c r="HDW2573" s="77"/>
      <c r="HDX2573" s="77"/>
      <c r="HDY2573" s="77"/>
      <c r="HDZ2573" s="77"/>
      <c r="HEA2573" s="77"/>
      <c r="HEB2573" s="77"/>
      <c r="HEC2573" s="77"/>
      <c r="HED2573" s="77"/>
      <c r="HEE2573" s="77"/>
      <c r="HEF2573" s="77"/>
      <c r="HEG2573" s="77"/>
      <c r="HEH2573" s="77"/>
      <c r="HEI2573" s="77"/>
      <c r="HEJ2573" s="77"/>
      <c r="HEK2573" s="77"/>
      <c r="HEL2573" s="77"/>
      <c r="HEM2573" s="77"/>
      <c r="HEN2573" s="77"/>
      <c r="HEO2573" s="77"/>
      <c r="HEP2573" s="77"/>
      <c r="HEQ2573" s="77"/>
      <c r="HER2573" s="77"/>
      <c r="HES2573" s="77"/>
      <c r="HET2573" s="77"/>
      <c r="HEU2573" s="77"/>
      <c r="HEV2573" s="77"/>
      <c r="HEW2573" s="77"/>
      <c r="HEX2573" s="77"/>
      <c r="HEY2573" s="77"/>
      <c r="HEZ2573" s="77"/>
      <c r="HFA2573" s="77"/>
      <c r="HFB2573" s="77"/>
      <c r="HFC2573" s="77"/>
      <c r="HFD2573" s="77"/>
      <c r="HFE2573" s="77"/>
      <c r="HFF2573" s="77"/>
      <c r="HFG2573" s="77"/>
      <c r="HFH2573" s="77"/>
      <c r="HFI2573" s="77"/>
      <c r="HFJ2573" s="77"/>
      <c r="HFK2573" s="77"/>
      <c r="HFL2573" s="77"/>
      <c r="HFM2573" s="77"/>
      <c r="HFN2573" s="77"/>
      <c r="HFO2573" s="77"/>
      <c r="HFP2573" s="77"/>
      <c r="HFQ2573" s="77"/>
      <c r="HFR2573" s="77"/>
      <c r="HFS2573" s="77"/>
      <c r="HFT2573" s="77"/>
      <c r="HFU2573" s="77"/>
      <c r="HFV2573" s="77"/>
      <c r="HFW2573" s="77"/>
      <c r="HFX2573" s="77"/>
      <c r="HFY2573" s="77"/>
      <c r="HFZ2573" s="77"/>
      <c r="HGA2573" s="77"/>
      <c r="HGB2573" s="77"/>
      <c r="HGC2573" s="77"/>
      <c r="HGD2573" s="77"/>
      <c r="HGE2573" s="77"/>
      <c r="HGF2573" s="77"/>
      <c r="HGG2573" s="77"/>
      <c r="HGH2573" s="77"/>
      <c r="HGI2573" s="77"/>
      <c r="HGJ2573" s="77"/>
      <c r="HGK2573" s="77"/>
      <c r="HGL2573" s="77"/>
      <c r="HGM2573" s="77"/>
      <c r="HGN2573" s="77"/>
      <c r="HGO2573" s="77"/>
      <c r="HGP2573" s="77"/>
      <c r="HGQ2573" s="77"/>
      <c r="HGR2573" s="77"/>
      <c r="HGS2573" s="77"/>
      <c r="HGT2573" s="77"/>
      <c r="HGU2573" s="77"/>
      <c r="HGV2573" s="77"/>
      <c r="HGW2573" s="77"/>
      <c r="HGX2573" s="77"/>
      <c r="HGY2573" s="77"/>
      <c r="HGZ2573" s="77"/>
      <c r="HHA2573" s="77"/>
      <c r="HHB2573" s="77"/>
      <c r="HHC2573" s="77"/>
      <c r="HHD2573" s="77"/>
      <c r="HHE2573" s="77"/>
      <c r="HHF2573" s="77"/>
      <c r="HHG2573" s="77"/>
      <c r="HHH2573" s="77"/>
      <c r="HHI2573" s="77"/>
      <c r="HHJ2573" s="77"/>
      <c r="HHK2573" s="77"/>
      <c r="HHL2573" s="77"/>
      <c r="HHM2573" s="77"/>
      <c r="HHN2573" s="77"/>
      <c r="HHO2573" s="77"/>
      <c r="HHP2573" s="77"/>
      <c r="HHQ2573" s="77"/>
      <c r="HHR2573" s="77"/>
      <c r="HHS2573" s="77"/>
      <c r="HHT2573" s="77"/>
      <c r="HHU2573" s="77"/>
      <c r="HHV2573" s="77"/>
      <c r="HHW2573" s="77"/>
      <c r="HHX2573" s="77"/>
      <c r="HHY2573" s="77"/>
      <c r="HHZ2573" s="77"/>
      <c r="HIA2573" s="77"/>
      <c r="HIB2573" s="77"/>
      <c r="HIC2573" s="77"/>
      <c r="HID2573" s="77"/>
      <c r="HIE2573" s="77"/>
      <c r="HIF2573" s="77"/>
      <c r="HIG2573" s="77"/>
      <c r="HIH2573" s="77"/>
      <c r="HII2573" s="77"/>
      <c r="HIJ2573" s="77"/>
      <c r="HIK2573" s="77"/>
      <c r="HIL2573" s="77"/>
      <c r="HIM2573" s="77"/>
      <c r="HIN2573" s="77"/>
      <c r="HIO2573" s="77"/>
      <c r="HIP2573" s="77"/>
      <c r="HIQ2573" s="77"/>
      <c r="HIR2573" s="77"/>
      <c r="HIS2573" s="77"/>
      <c r="HIT2573" s="77"/>
      <c r="HIU2573" s="77"/>
      <c r="HIV2573" s="77"/>
      <c r="HIW2573" s="77"/>
      <c r="HIX2573" s="77"/>
      <c r="HIY2573" s="77"/>
      <c r="HIZ2573" s="77"/>
      <c r="HJA2573" s="77"/>
      <c r="HJB2573" s="77"/>
      <c r="HJC2573" s="77"/>
      <c r="HJD2573" s="77"/>
      <c r="HJE2573" s="77"/>
      <c r="HJF2573" s="77"/>
      <c r="HJG2573" s="77"/>
      <c r="HJH2573" s="77"/>
      <c r="HJI2573" s="77"/>
      <c r="HJJ2573" s="77"/>
      <c r="HJK2573" s="77"/>
      <c r="HJL2573" s="77"/>
      <c r="HJM2573" s="77"/>
      <c r="HJN2573" s="77"/>
      <c r="HJO2573" s="77"/>
      <c r="HJP2573" s="77"/>
      <c r="HJQ2573" s="77"/>
      <c r="HJR2573" s="77"/>
      <c r="HJS2573" s="77"/>
      <c r="HJT2573" s="77"/>
      <c r="HJU2573" s="77"/>
      <c r="HJV2573" s="77"/>
      <c r="HJW2573" s="77"/>
      <c r="HJX2573" s="77"/>
      <c r="HJY2573" s="77"/>
      <c r="HJZ2573" s="77"/>
      <c r="HKA2573" s="77"/>
      <c r="HKB2573" s="77"/>
      <c r="HKC2573" s="77"/>
      <c r="HKD2573" s="77"/>
      <c r="HKE2573" s="77"/>
      <c r="HKF2573" s="77"/>
      <c r="HKG2573" s="77"/>
      <c r="HKH2573" s="77"/>
      <c r="HKI2573" s="77"/>
      <c r="HKJ2573" s="77"/>
      <c r="HKK2573" s="77"/>
      <c r="HKL2573" s="77"/>
      <c r="HKM2573" s="77"/>
      <c r="HKN2573" s="77"/>
      <c r="HKO2573" s="77"/>
      <c r="HKP2573" s="77"/>
      <c r="HKQ2573" s="77"/>
      <c r="HKR2573" s="77"/>
      <c r="HKS2573" s="77"/>
      <c r="HKT2573" s="77"/>
      <c r="HKU2573" s="77"/>
      <c r="HKV2573" s="77"/>
      <c r="HKW2573" s="77"/>
      <c r="HKX2573" s="77"/>
      <c r="HKY2573" s="77"/>
      <c r="HKZ2573" s="77"/>
      <c r="HLA2573" s="77"/>
      <c r="HLB2573" s="77"/>
      <c r="HLC2573" s="77"/>
      <c r="HLD2573" s="77"/>
      <c r="HLE2573" s="77"/>
      <c r="HLF2573" s="77"/>
      <c r="HLG2573" s="77"/>
      <c r="HLH2573" s="77"/>
      <c r="HLI2573" s="77"/>
      <c r="HLJ2573" s="77"/>
      <c r="HLK2573" s="77"/>
      <c r="HLL2573" s="77"/>
      <c r="HLM2573" s="77"/>
      <c r="HLN2573" s="77"/>
      <c r="HLO2573" s="77"/>
      <c r="HLP2573" s="77"/>
      <c r="HLQ2573" s="77"/>
      <c r="HLR2573" s="77"/>
      <c r="HLS2573" s="77"/>
      <c r="HLT2573" s="77"/>
      <c r="HLU2573" s="77"/>
      <c r="HLV2573" s="77"/>
      <c r="HLW2573" s="77"/>
      <c r="HLX2573" s="77"/>
      <c r="HLY2573" s="77"/>
      <c r="HLZ2573" s="77"/>
      <c r="HMA2573" s="77"/>
      <c r="HMB2573" s="77"/>
      <c r="HMC2573" s="77"/>
      <c r="HMD2573" s="77"/>
      <c r="HME2573" s="77"/>
      <c r="HMF2573" s="77"/>
      <c r="HMG2573" s="77"/>
      <c r="HMH2573" s="77"/>
      <c r="HMI2573" s="77"/>
      <c r="HMJ2573" s="77"/>
      <c r="HMK2573" s="77"/>
      <c r="HML2573" s="77"/>
      <c r="HMM2573" s="77"/>
      <c r="HMN2573" s="77"/>
      <c r="HMO2573" s="77"/>
      <c r="HMP2573" s="77"/>
      <c r="HMQ2573" s="77"/>
      <c r="HMR2573" s="77"/>
      <c r="HMS2573" s="77"/>
      <c r="HMT2573" s="77"/>
      <c r="HMU2573" s="77"/>
      <c r="HMV2573" s="77"/>
      <c r="HMW2573" s="77"/>
      <c r="HMX2573" s="77"/>
      <c r="HMY2573" s="77"/>
      <c r="HMZ2573" s="77"/>
      <c r="HNA2573" s="77"/>
      <c r="HNB2573" s="77"/>
      <c r="HNC2573" s="77"/>
      <c r="HND2573" s="77"/>
      <c r="HNE2573" s="77"/>
      <c r="HNF2573" s="77"/>
      <c r="HNG2573" s="77"/>
      <c r="HNH2573" s="77"/>
      <c r="HNI2573" s="77"/>
      <c r="HNJ2573" s="77"/>
      <c r="HNK2573" s="77"/>
      <c r="HNL2573" s="77"/>
      <c r="HNM2573" s="77"/>
      <c r="HNN2573" s="77"/>
      <c r="HNO2573" s="77"/>
      <c r="HNP2573" s="77"/>
      <c r="HNQ2573" s="77"/>
      <c r="HNR2573" s="77"/>
      <c r="HNS2573" s="77"/>
      <c r="HNT2573" s="77"/>
      <c r="HNU2573" s="77"/>
      <c r="HNV2573" s="77"/>
      <c r="HNW2573" s="77"/>
      <c r="HNX2573" s="77"/>
      <c r="HNY2573" s="77"/>
      <c r="HNZ2573" s="77"/>
      <c r="HOA2573" s="77"/>
      <c r="HOB2573" s="77"/>
      <c r="HOC2573" s="77"/>
      <c r="HOD2573" s="77"/>
      <c r="HOE2573" s="77"/>
      <c r="HOF2573" s="77"/>
      <c r="HOG2573" s="77"/>
      <c r="HOH2573" s="77"/>
      <c r="HOI2573" s="77"/>
      <c r="HOJ2573" s="77"/>
      <c r="HOK2573" s="77"/>
      <c r="HOL2573" s="77"/>
      <c r="HOM2573" s="77"/>
      <c r="HON2573" s="77"/>
      <c r="HOO2573" s="77"/>
      <c r="HOP2573" s="77"/>
      <c r="HOQ2573" s="77"/>
      <c r="HOR2573" s="77"/>
      <c r="HOS2573" s="77"/>
      <c r="HOT2573" s="77"/>
      <c r="HOU2573" s="77"/>
      <c r="HOV2573" s="77"/>
      <c r="HOW2573" s="77"/>
      <c r="HOX2573" s="77"/>
      <c r="HOY2573" s="77"/>
      <c r="HOZ2573" s="77"/>
      <c r="HPA2573" s="77"/>
      <c r="HPB2573" s="77"/>
      <c r="HPC2573" s="77"/>
      <c r="HPD2573" s="77"/>
      <c r="HPE2573" s="77"/>
      <c r="HPF2573" s="77"/>
      <c r="HPG2573" s="77"/>
      <c r="HPH2573" s="77"/>
      <c r="HPI2573" s="77"/>
      <c r="HPJ2573" s="77"/>
      <c r="HPK2573" s="77"/>
      <c r="HPL2573" s="77"/>
      <c r="HPM2573" s="77"/>
      <c r="HPN2573" s="77"/>
      <c r="HPO2573" s="77"/>
      <c r="HPP2573" s="77"/>
      <c r="HPQ2573" s="77"/>
      <c r="HPR2573" s="77"/>
      <c r="HPS2573" s="77"/>
      <c r="HPT2573" s="77"/>
      <c r="HPU2573" s="77"/>
      <c r="HPV2573" s="77"/>
      <c r="HPW2573" s="77"/>
      <c r="HPX2573" s="77"/>
      <c r="HPY2573" s="77"/>
      <c r="HPZ2573" s="77"/>
      <c r="HQA2573" s="77"/>
      <c r="HQB2573" s="77"/>
      <c r="HQC2573" s="77"/>
      <c r="HQD2573" s="77"/>
      <c r="HQE2573" s="77"/>
      <c r="HQF2573" s="77"/>
      <c r="HQG2573" s="77"/>
      <c r="HQH2573" s="77"/>
      <c r="HQI2573" s="77"/>
      <c r="HQJ2573" s="77"/>
      <c r="HQK2573" s="77"/>
      <c r="HQL2573" s="77"/>
      <c r="HQM2573" s="77"/>
      <c r="HQN2573" s="77"/>
      <c r="HQO2573" s="77"/>
      <c r="HQP2573" s="77"/>
      <c r="HQQ2573" s="77"/>
      <c r="HQR2573" s="77"/>
      <c r="HQS2573" s="77"/>
      <c r="HQT2573" s="77"/>
      <c r="HQU2573" s="77"/>
      <c r="HQV2573" s="77"/>
      <c r="HQW2573" s="77"/>
      <c r="HQX2573" s="77"/>
      <c r="HQY2573" s="77"/>
      <c r="HQZ2573" s="77"/>
      <c r="HRA2573" s="77"/>
      <c r="HRB2573" s="77"/>
      <c r="HRC2573" s="77"/>
      <c r="HRD2573" s="77"/>
      <c r="HRE2573" s="77"/>
      <c r="HRF2573" s="77"/>
      <c r="HRG2573" s="77"/>
      <c r="HRH2573" s="77"/>
      <c r="HRI2573" s="77"/>
      <c r="HRJ2573" s="77"/>
      <c r="HRK2573" s="77"/>
      <c r="HRL2573" s="77"/>
      <c r="HRM2573" s="77"/>
      <c r="HRN2573" s="77"/>
      <c r="HRO2573" s="77"/>
      <c r="HRP2573" s="77"/>
      <c r="HRQ2573" s="77"/>
      <c r="HRR2573" s="77"/>
      <c r="HRS2573" s="77"/>
      <c r="HRT2573" s="77"/>
      <c r="HRU2573" s="77"/>
      <c r="HRV2573" s="77"/>
      <c r="HRW2573" s="77"/>
      <c r="HRX2573" s="77"/>
      <c r="HRY2573" s="77"/>
      <c r="HRZ2573" s="77"/>
      <c r="HSA2573" s="77"/>
      <c r="HSB2573" s="77"/>
      <c r="HSC2573" s="77"/>
      <c r="HSD2573" s="77"/>
      <c r="HSE2573" s="77"/>
      <c r="HSF2573" s="77"/>
      <c r="HSG2573" s="77"/>
      <c r="HSH2573" s="77"/>
      <c r="HSI2573" s="77"/>
      <c r="HSJ2573" s="77"/>
      <c r="HSK2573" s="77"/>
      <c r="HSL2573" s="77"/>
      <c r="HSM2573" s="77"/>
      <c r="HSN2573" s="77"/>
      <c r="HSO2573" s="77"/>
      <c r="HSP2573" s="77"/>
      <c r="HSQ2573" s="77"/>
      <c r="HSR2573" s="77"/>
      <c r="HSS2573" s="77"/>
      <c r="HST2573" s="77"/>
      <c r="HSU2573" s="77"/>
      <c r="HSV2573" s="77"/>
      <c r="HSW2573" s="77"/>
      <c r="HSX2573" s="77"/>
      <c r="HSY2573" s="77"/>
      <c r="HSZ2573" s="77"/>
      <c r="HTA2573" s="77"/>
      <c r="HTB2573" s="77"/>
      <c r="HTC2573" s="77"/>
      <c r="HTD2573" s="77"/>
      <c r="HTE2573" s="77"/>
      <c r="HTF2573" s="77"/>
      <c r="HTG2573" s="77"/>
      <c r="HTH2573" s="77"/>
      <c r="HTI2573" s="77"/>
      <c r="HTJ2573" s="77"/>
      <c r="HTK2573" s="77"/>
      <c r="HTL2573" s="77"/>
      <c r="HTM2573" s="77"/>
      <c r="HTN2573" s="77"/>
      <c r="HTO2573" s="77"/>
      <c r="HTP2573" s="77"/>
      <c r="HTQ2573" s="77"/>
      <c r="HTR2573" s="77"/>
      <c r="HTS2573" s="77"/>
      <c r="HTT2573" s="77"/>
      <c r="HTU2573" s="77"/>
      <c r="HTV2573" s="77"/>
      <c r="HTW2573" s="77"/>
      <c r="HTX2573" s="77"/>
      <c r="HTY2573" s="77"/>
      <c r="HTZ2573" s="77"/>
      <c r="HUA2573" s="77"/>
      <c r="HUB2573" s="77"/>
      <c r="HUC2573" s="77"/>
      <c r="HUD2573" s="77"/>
      <c r="HUE2573" s="77"/>
      <c r="HUF2573" s="77"/>
      <c r="HUG2573" s="77"/>
      <c r="HUH2573" s="77"/>
      <c r="HUI2573" s="77"/>
      <c r="HUJ2573" s="77"/>
      <c r="HUK2573" s="77"/>
      <c r="HUL2573" s="77"/>
      <c r="HUM2573" s="77"/>
      <c r="HUN2573" s="77"/>
      <c r="HUO2573" s="77"/>
      <c r="HUP2573" s="77"/>
      <c r="HUQ2573" s="77"/>
      <c r="HUR2573" s="77"/>
      <c r="HUS2573" s="77"/>
      <c r="HUT2573" s="77"/>
      <c r="HUU2573" s="77"/>
      <c r="HUV2573" s="77"/>
      <c r="HUW2573" s="77"/>
      <c r="HUX2573" s="77"/>
      <c r="HUY2573" s="77"/>
      <c r="HUZ2573" s="77"/>
      <c r="HVA2573" s="77"/>
      <c r="HVB2573" s="77"/>
      <c r="HVC2573" s="77"/>
      <c r="HVD2573" s="77"/>
      <c r="HVE2573" s="77"/>
      <c r="HVF2573" s="77"/>
      <c r="HVG2573" s="77"/>
      <c r="HVH2573" s="77"/>
      <c r="HVI2573" s="77"/>
      <c r="HVJ2573" s="77"/>
      <c r="HVK2573" s="77"/>
      <c r="HVL2573" s="77"/>
      <c r="HVM2573" s="77"/>
      <c r="HVN2573" s="77"/>
      <c r="HVO2573" s="77"/>
      <c r="HVP2573" s="77"/>
      <c r="HVQ2573" s="77"/>
      <c r="HVR2573" s="77"/>
      <c r="HVS2573" s="77"/>
      <c r="HVT2573" s="77"/>
      <c r="HVU2573" s="77"/>
      <c r="HVV2573" s="77"/>
      <c r="HVW2573" s="77"/>
      <c r="HVX2573" s="77"/>
      <c r="HVY2573" s="77"/>
      <c r="HVZ2573" s="77"/>
      <c r="HWA2573" s="77"/>
      <c r="HWB2573" s="77"/>
      <c r="HWC2573" s="77"/>
      <c r="HWD2573" s="77"/>
      <c r="HWE2573" s="77"/>
      <c r="HWF2573" s="77"/>
      <c r="HWG2573" s="77"/>
      <c r="HWH2573" s="77"/>
      <c r="HWI2573" s="77"/>
      <c r="HWJ2573" s="77"/>
      <c r="HWK2573" s="77"/>
      <c r="HWL2573" s="77"/>
      <c r="HWM2573" s="77"/>
      <c r="HWN2573" s="77"/>
      <c r="HWO2573" s="77"/>
      <c r="HWP2573" s="77"/>
      <c r="HWQ2573" s="77"/>
      <c r="HWR2573" s="77"/>
      <c r="HWS2573" s="77"/>
      <c r="HWT2573" s="77"/>
      <c r="HWU2573" s="77"/>
      <c r="HWV2573" s="77"/>
      <c r="HWW2573" s="77"/>
      <c r="HWX2573" s="77"/>
      <c r="HWY2573" s="77"/>
      <c r="HWZ2573" s="77"/>
      <c r="HXA2573" s="77"/>
      <c r="HXB2573" s="77"/>
      <c r="HXC2573" s="77"/>
      <c r="HXD2573" s="77"/>
      <c r="HXE2573" s="77"/>
      <c r="HXF2573" s="77"/>
      <c r="HXG2573" s="77"/>
      <c r="HXH2573" s="77"/>
      <c r="HXI2573" s="77"/>
      <c r="HXJ2573" s="77"/>
      <c r="HXK2573" s="77"/>
      <c r="HXL2573" s="77"/>
      <c r="HXM2573" s="77"/>
      <c r="HXN2573" s="77"/>
      <c r="HXO2573" s="77"/>
      <c r="HXP2573" s="77"/>
      <c r="HXQ2573" s="77"/>
      <c r="HXR2573" s="77"/>
      <c r="HXS2573" s="77"/>
      <c r="HXT2573" s="77"/>
      <c r="HXU2573" s="77"/>
      <c r="HXV2573" s="77"/>
      <c r="HXW2573" s="77"/>
      <c r="HXX2573" s="77"/>
      <c r="HXY2573" s="77"/>
      <c r="HXZ2573" s="77"/>
      <c r="HYA2573" s="77"/>
      <c r="HYB2573" s="77"/>
      <c r="HYC2573" s="77"/>
      <c r="HYD2573" s="77"/>
      <c r="HYE2573" s="77"/>
      <c r="HYF2573" s="77"/>
      <c r="HYG2573" s="77"/>
      <c r="HYH2573" s="77"/>
      <c r="HYI2573" s="77"/>
      <c r="HYJ2573" s="77"/>
      <c r="HYK2573" s="77"/>
      <c r="HYL2573" s="77"/>
      <c r="HYM2573" s="77"/>
      <c r="HYN2573" s="77"/>
      <c r="HYO2573" s="77"/>
      <c r="HYP2573" s="77"/>
      <c r="HYQ2573" s="77"/>
      <c r="HYR2573" s="77"/>
      <c r="HYS2573" s="77"/>
      <c r="HYT2573" s="77"/>
      <c r="HYU2573" s="77"/>
      <c r="HYV2573" s="77"/>
      <c r="HYW2573" s="77"/>
      <c r="HYX2573" s="77"/>
      <c r="HYY2573" s="77"/>
      <c r="HYZ2573" s="77"/>
      <c r="HZA2573" s="77"/>
      <c r="HZB2573" s="77"/>
      <c r="HZC2573" s="77"/>
      <c r="HZD2573" s="77"/>
      <c r="HZE2573" s="77"/>
      <c r="HZF2573" s="77"/>
      <c r="HZG2573" s="77"/>
      <c r="HZH2573" s="77"/>
      <c r="HZI2573" s="77"/>
      <c r="HZJ2573" s="77"/>
      <c r="HZK2573" s="77"/>
      <c r="HZL2573" s="77"/>
      <c r="HZM2573" s="77"/>
      <c r="HZN2573" s="77"/>
      <c r="HZO2573" s="77"/>
      <c r="HZP2573" s="77"/>
      <c r="HZQ2573" s="77"/>
      <c r="HZR2573" s="77"/>
      <c r="HZS2573" s="77"/>
      <c r="HZT2573" s="77"/>
      <c r="HZU2573" s="77"/>
      <c r="HZV2573" s="77"/>
      <c r="HZW2573" s="77"/>
      <c r="HZX2573" s="77"/>
      <c r="HZY2573" s="77"/>
      <c r="HZZ2573" s="77"/>
      <c r="IAA2573" s="77"/>
      <c r="IAB2573" s="77"/>
      <c r="IAC2573" s="77"/>
      <c r="IAD2573" s="77"/>
      <c r="IAE2573" s="77"/>
      <c r="IAF2573" s="77"/>
      <c r="IAG2573" s="77"/>
      <c r="IAH2573" s="77"/>
      <c r="IAI2573" s="77"/>
      <c r="IAJ2573" s="77"/>
      <c r="IAK2573" s="77"/>
      <c r="IAL2573" s="77"/>
      <c r="IAM2573" s="77"/>
      <c r="IAN2573" s="77"/>
      <c r="IAO2573" s="77"/>
      <c r="IAP2573" s="77"/>
      <c r="IAQ2573" s="77"/>
      <c r="IAR2573" s="77"/>
      <c r="IAS2573" s="77"/>
      <c r="IAT2573" s="77"/>
      <c r="IAU2573" s="77"/>
      <c r="IAV2573" s="77"/>
      <c r="IAW2573" s="77"/>
      <c r="IAX2573" s="77"/>
      <c r="IAY2573" s="77"/>
      <c r="IAZ2573" s="77"/>
      <c r="IBA2573" s="77"/>
      <c r="IBB2573" s="77"/>
      <c r="IBC2573" s="77"/>
      <c r="IBD2573" s="77"/>
      <c r="IBE2573" s="77"/>
      <c r="IBF2573" s="77"/>
      <c r="IBG2573" s="77"/>
      <c r="IBH2573" s="77"/>
      <c r="IBI2573" s="77"/>
      <c r="IBJ2573" s="77"/>
      <c r="IBK2573" s="77"/>
      <c r="IBL2573" s="77"/>
      <c r="IBM2573" s="77"/>
      <c r="IBN2573" s="77"/>
      <c r="IBO2573" s="77"/>
      <c r="IBP2573" s="77"/>
      <c r="IBQ2573" s="77"/>
      <c r="IBR2573" s="77"/>
      <c r="IBS2573" s="77"/>
      <c r="IBT2573" s="77"/>
      <c r="IBU2573" s="77"/>
      <c r="IBV2573" s="77"/>
      <c r="IBW2573" s="77"/>
      <c r="IBX2573" s="77"/>
      <c r="IBY2573" s="77"/>
      <c r="IBZ2573" s="77"/>
      <c r="ICA2573" s="77"/>
      <c r="ICB2573" s="77"/>
      <c r="ICC2573" s="77"/>
      <c r="ICD2573" s="77"/>
      <c r="ICE2573" s="77"/>
      <c r="ICF2573" s="77"/>
      <c r="ICG2573" s="77"/>
      <c r="ICH2573" s="77"/>
      <c r="ICI2573" s="77"/>
      <c r="ICJ2573" s="77"/>
      <c r="ICK2573" s="77"/>
      <c r="ICL2573" s="77"/>
      <c r="ICM2573" s="77"/>
      <c r="ICN2573" s="77"/>
      <c r="ICO2573" s="77"/>
      <c r="ICP2573" s="77"/>
      <c r="ICQ2573" s="77"/>
      <c r="ICR2573" s="77"/>
      <c r="ICS2573" s="77"/>
      <c r="ICT2573" s="77"/>
      <c r="ICU2573" s="77"/>
      <c r="ICV2573" s="77"/>
      <c r="ICW2573" s="77"/>
      <c r="ICX2573" s="77"/>
      <c r="ICY2573" s="77"/>
      <c r="ICZ2573" s="77"/>
      <c r="IDA2573" s="77"/>
      <c r="IDB2573" s="77"/>
      <c r="IDC2573" s="77"/>
      <c r="IDD2573" s="77"/>
      <c r="IDE2573" s="77"/>
      <c r="IDF2573" s="77"/>
      <c r="IDG2573" s="77"/>
      <c r="IDH2573" s="77"/>
      <c r="IDI2573" s="77"/>
      <c r="IDJ2573" s="77"/>
      <c r="IDK2573" s="77"/>
      <c r="IDL2573" s="77"/>
      <c r="IDM2573" s="77"/>
      <c r="IDN2573" s="77"/>
      <c r="IDO2573" s="77"/>
      <c r="IDP2573" s="77"/>
      <c r="IDQ2573" s="77"/>
      <c r="IDR2573" s="77"/>
      <c r="IDS2573" s="77"/>
      <c r="IDT2573" s="77"/>
      <c r="IDU2573" s="77"/>
      <c r="IDV2573" s="77"/>
      <c r="IDW2573" s="77"/>
      <c r="IDX2573" s="77"/>
      <c r="IDY2573" s="77"/>
      <c r="IDZ2573" s="77"/>
      <c r="IEA2573" s="77"/>
      <c r="IEB2573" s="77"/>
      <c r="IEC2573" s="77"/>
      <c r="IED2573" s="77"/>
      <c r="IEE2573" s="77"/>
      <c r="IEF2573" s="77"/>
      <c r="IEG2573" s="77"/>
      <c r="IEH2573" s="77"/>
      <c r="IEI2573" s="77"/>
      <c r="IEJ2573" s="77"/>
      <c r="IEK2573" s="77"/>
      <c r="IEL2573" s="77"/>
      <c r="IEM2573" s="77"/>
      <c r="IEN2573" s="77"/>
      <c r="IEO2573" s="77"/>
      <c r="IEP2573" s="77"/>
      <c r="IEQ2573" s="77"/>
      <c r="IER2573" s="77"/>
      <c r="IES2573" s="77"/>
      <c r="IET2573" s="77"/>
      <c r="IEU2573" s="77"/>
      <c r="IEV2573" s="77"/>
      <c r="IEW2573" s="77"/>
      <c r="IEX2573" s="77"/>
      <c r="IEY2573" s="77"/>
      <c r="IEZ2573" s="77"/>
      <c r="IFA2573" s="77"/>
      <c r="IFB2573" s="77"/>
      <c r="IFC2573" s="77"/>
      <c r="IFD2573" s="77"/>
      <c r="IFE2573" s="77"/>
      <c r="IFF2573" s="77"/>
      <c r="IFG2573" s="77"/>
      <c r="IFH2573" s="77"/>
      <c r="IFI2573" s="77"/>
      <c r="IFJ2573" s="77"/>
      <c r="IFK2573" s="77"/>
      <c r="IFL2573" s="77"/>
      <c r="IFM2573" s="77"/>
      <c r="IFN2573" s="77"/>
      <c r="IFO2573" s="77"/>
      <c r="IFP2573" s="77"/>
      <c r="IFQ2573" s="77"/>
      <c r="IFR2573" s="77"/>
      <c r="IFS2573" s="77"/>
      <c r="IFT2573" s="77"/>
      <c r="IFU2573" s="77"/>
      <c r="IFV2573" s="77"/>
      <c r="IFW2573" s="77"/>
      <c r="IFX2573" s="77"/>
      <c r="IFY2573" s="77"/>
      <c r="IFZ2573" s="77"/>
      <c r="IGA2573" s="77"/>
      <c r="IGB2573" s="77"/>
      <c r="IGC2573" s="77"/>
      <c r="IGD2573" s="77"/>
      <c r="IGE2573" s="77"/>
      <c r="IGF2573" s="77"/>
      <c r="IGG2573" s="77"/>
      <c r="IGH2573" s="77"/>
      <c r="IGI2573" s="77"/>
      <c r="IGJ2573" s="77"/>
      <c r="IGK2573" s="77"/>
      <c r="IGL2573" s="77"/>
      <c r="IGM2573" s="77"/>
      <c r="IGN2573" s="77"/>
      <c r="IGO2573" s="77"/>
      <c r="IGP2573" s="77"/>
      <c r="IGQ2573" s="77"/>
      <c r="IGR2573" s="77"/>
      <c r="IGS2573" s="77"/>
      <c r="IGT2573" s="77"/>
      <c r="IGU2573" s="77"/>
      <c r="IGV2573" s="77"/>
      <c r="IGW2573" s="77"/>
      <c r="IGX2573" s="77"/>
      <c r="IGY2573" s="77"/>
      <c r="IGZ2573" s="77"/>
      <c r="IHA2573" s="77"/>
      <c r="IHB2573" s="77"/>
      <c r="IHC2573" s="77"/>
      <c r="IHD2573" s="77"/>
      <c r="IHE2573" s="77"/>
      <c r="IHF2573" s="77"/>
      <c r="IHG2573" s="77"/>
      <c r="IHH2573" s="77"/>
      <c r="IHI2573" s="77"/>
      <c r="IHJ2573" s="77"/>
      <c r="IHK2573" s="77"/>
      <c r="IHL2573" s="77"/>
      <c r="IHM2573" s="77"/>
      <c r="IHN2573" s="77"/>
      <c r="IHO2573" s="77"/>
      <c r="IHP2573" s="77"/>
      <c r="IHQ2573" s="77"/>
      <c r="IHR2573" s="77"/>
      <c r="IHS2573" s="77"/>
      <c r="IHT2573" s="77"/>
      <c r="IHU2573" s="77"/>
      <c r="IHV2573" s="77"/>
      <c r="IHW2573" s="77"/>
      <c r="IHX2573" s="77"/>
      <c r="IHY2573" s="77"/>
      <c r="IHZ2573" s="77"/>
      <c r="IIA2573" s="77"/>
      <c r="IIB2573" s="77"/>
      <c r="IIC2573" s="77"/>
      <c r="IID2573" s="77"/>
      <c r="IIE2573" s="77"/>
      <c r="IIF2573" s="77"/>
      <c r="IIG2573" s="77"/>
      <c r="IIH2573" s="77"/>
      <c r="III2573" s="77"/>
      <c r="IIJ2573" s="77"/>
      <c r="IIK2573" s="77"/>
      <c r="IIL2573" s="77"/>
      <c r="IIM2573" s="77"/>
      <c r="IIN2573" s="77"/>
      <c r="IIO2573" s="77"/>
      <c r="IIP2573" s="77"/>
      <c r="IIQ2573" s="77"/>
      <c r="IIR2573" s="77"/>
      <c r="IIS2573" s="77"/>
      <c r="IIT2573" s="77"/>
      <c r="IIU2573" s="77"/>
      <c r="IIV2573" s="77"/>
      <c r="IIW2573" s="77"/>
      <c r="IIX2573" s="77"/>
      <c r="IIY2573" s="77"/>
      <c r="IIZ2573" s="77"/>
      <c r="IJA2573" s="77"/>
      <c r="IJB2573" s="77"/>
      <c r="IJC2573" s="77"/>
      <c r="IJD2573" s="77"/>
      <c r="IJE2573" s="77"/>
      <c r="IJF2573" s="77"/>
      <c r="IJG2573" s="77"/>
      <c r="IJH2573" s="77"/>
      <c r="IJI2573" s="77"/>
      <c r="IJJ2573" s="77"/>
      <c r="IJK2573" s="77"/>
      <c r="IJL2573" s="77"/>
      <c r="IJM2573" s="77"/>
      <c r="IJN2573" s="77"/>
      <c r="IJO2573" s="77"/>
      <c r="IJP2573" s="77"/>
      <c r="IJQ2573" s="77"/>
      <c r="IJR2573" s="77"/>
      <c r="IJS2573" s="77"/>
      <c r="IJT2573" s="77"/>
      <c r="IJU2573" s="77"/>
      <c r="IJV2573" s="77"/>
      <c r="IJW2573" s="77"/>
      <c r="IJX2573" s="77"/>
      <c r="IJY2573" s="77"/>
      <c r="IJZ2573" s="77"/>
      <c r="IKA2573" s="77"/>
      <c r="IKB2573" s="77"/>
      <c r="IKC2573" s="77"/>
      <c r="IKD2573" s="77"/>
      <c r="IKE2573" s="77"/>
      <c r="IKF2573" s="77"/>
      <c r="IKG2573" s="77"/>
      <c r="IKH2573" s="77"/>
      <c r="IKI2573" s="77"/>
      <c r="IKJ2573" s="77"/>
      <c r="IKK2573" s="77"/>
      <c r="IKL2573" s="77"/>
      <c r="IKM2573" s="77"/>
      <c r="IKN2573" s="77"/>
      <c r="IKO2573" s="77"/>
      <c r="IKP2573" s="77"/>
      <c r="IKQ2573" s="77"/>
      <c r="IKR2573" s="77"/>
      <c r="IKS2573" s="77"/>
      <c r="IKT2573" s="77"/>
      <c r="IKU2573" s="77"/>
      <c r="IKV2573" s="77"/>
      <c r="IKW2573" s="77"/>
      <c r="IKX2573" s="77"/>
      <c r="IKY2573" s="77"/>
      <c r="IKZ2573" s="77"/>
      <c r="ILA2573" s="77"/>
      <c r="ILB2573" s="77"/>
      <c r="ILC2573" s="77"/>
      <c r="ILD2573" s="77"/>
      <c r="ILE2573" s="77"/>
      <c r="ILF2573" s="77"/>
      <c r="ILG2573" s="77"/>
      <c r="ILH2573" s="77"/>
      <c r="ILI2573" s="77"/>
      <c r="ILJ2573" s="77"/>
      <c r="ILK2573" s="77"/>
      <c r="ILL2573" s="77"/>
      <c r="ILM2573" s="77"/>
      <c r="ILN2573" s="77"/>
      <c r="ILO2573" s="77"/>
      <c r="ILP2573" s="77"/>
      <c r="ILQ2573" s="77"/>
      <c r="ILR2573" s="77"/>
      <c r="ILS2573" s="77"/>
      <c r="ILT2573" s="77"/>
      <c r="ILU2573" s="77"/>
      <c r="ILV2573" s="77"/>
      <c r="ILW2573" s="77"/>
      <c r="ILX2573" s="77"/>
      <c r="ILY2573" s="77"/>
      <c r="ILZ2573" s="77"/>
      <c r="IMA2573" s="77"/>
      <c r="IMB2573" s="77"/>
      <c r="IMC2573" s="77"/>
      <c r="IMD2573" s="77"/>
      <c r="IME2573" s="77"/>
      <c r="IMF2573" s="77"/>
      <c r="IMG2573" s="77"/>
      <c r="IMH2573" s="77"/>
      <c r="IMI2573" s="77"/>
      <c r="IMJ2573" s="77"/>
      <c r="IMK2573" s="77"/>
      <c r="IML2573" s="77"/>
      <c r="IMM2573" s="77"/>
      <c r="IMN2573" s="77"/>
      <c r="IMO2573" s="77"/>
      <c r="IMP2573" s="77"/>
      <c r="IMQ2573" s="77"/>
      <c r="IMR2573" s="77"/>
      <c r="IMS2573" s="77"/>
      <c r="IMT2573" s="77"/>
      <c r="IMU2573" s="77"/>
      <c r="IMV2573" s="77"/>
      <c r="IMW2573" s="77"/>
      <c r="IMX2573" s="77"/>
      <c r="IMY2573" s="77"/>
      <c r="IMZ2573" s="77"/>
      <c r="INA2573" s="77"/>
      <c r="INB2573" s="77"/>
      <c r="INC2573" s="77"/>
      <c r="IND2573" s="77"/>
      <c r="INE2573" s="77"/>
      <c r="INF2573" s="77"/>
      <c r="ING2573" s="77"/>
      <c r="INH2573" s="77"/>
      <c r="INI2573" s="77"/>
      <c r="INJ2573" s="77"/>
      <c r="INK2573" s="77"/>
      <c r="INL2573" s="77"/>
      <c r="INM2573" s="77"/>
      <c r="INN2573" s="77"/>
      <c r="INO2573" s="77"/>
      <c r="INP2573" s="77"/>
      <c r="INQ2573" s="77"/>
      <c r="INR2573" s="77"/>
      <c r="INS2573" s="77"/>
      <c r="INT2573" s="77"/>
      <c r="INU2573" s="77"/>
      <c r="INV2573" s="77"/>
      <c r="INW2573" s="77"/>
      <c r="INX2573" s="77"/>
      <c r="INY2573" s="77"/>
      <c r="INZ2573" s="77"/>
      <c r="IOA2573" s="77"/>
      <c r="IOB2573" s="77"/>
      <c r="IOC2573" s="77"/>
      <c r="IOD2573" s="77"/>
      <c r="IOE2573" s="77"/>
      <c r="IOF2573" s="77"/>
      <c r="IOG2573" s="77"/>
      <c r="IOH2573" s="77"/>
      <c r="IOI2573" s="77"/>
      <c r="IOJ2573" s="77"/>
      <c r="IOK2573" s="77"/>
      <c r="IOL2573" s="77"/>
      <c r="IOM2573" s="77"/>
      <c r="ION2573" s="77"/>
      <c r="IOO2573" s="77"/>
      <c r="IOP2573" s="77"/>
      <c r="IOQ2573" s="77"/>
      <c r="IOR2573" s="77"/>
      <c r="IOS2573" s="77"/>
      <c r="IOT2573" s="77"/>
      <c r="IOU2573" s="77"/>
      <c r="IOV2573" s="77"/>
      <c r="IOW2573" s="77"/>
      <c r="IOX2573" s="77"/>
      <c r="IOY2573" s="77"/>
      <c r="IOZ2573" s="77"/>
      <c r="IPA2573" s="77"/>
      <c r="IPB2573" s="77"/>
      <c r="IPC2573" s="77"/>
      <c r="IPD2573" s="77"/>
      <c r="IPE2573" s="77"/>
      <c r="IPF2573" s="77"/>
      <c r="IPG2573" s="77"/>
      <c r="IPH2573" s="77"/>
      <c r="IPI2573" s="77"/>
      <c r="IPJ2573" s="77"/>
      <c r="IPK2573" s="77"/>
      <c r="IPL2573" s="77"/>
      <c r="IPM2573" s="77"/>
      <c r="IPN2573" s="77"/>
      <c r="IPO2573" s="77"/>
      <c r="IPP2573" s="77"/>
      <c r="IPQ2573" s="77"/>
      <c r="IPR2573" s="77"/>
      <c r="IPS2573" s="77"/>
      <c r="IPT2573" s="77"/>
      <c r="IPU2573" s="77"/>
      <c r="IPV2573" s="77"/>
      <c r="IPW2573" s="77"/>
      <c r="IPX2573" s="77"/>
      <c r="IPY2573" s="77"/>
      <c r="IPZ2573" s="77"/>
      <c r="IQA2573" s="77"/>
      <c r="IQB2573" s="77"/>
      <c r="IQC2573" s="77"/>
      <c r="IQD2573" s="77"/>
      <c r="IQE2573" s="77"/>
      <c r="IQF2573" s="77"/>
      <c r="IQG2573" s="77"/>
      <c r="IQH2573" s="77"/>
      <c r="IQI2573" s="77"/>
      <c r="IQJ2573" s="77"/>
      <c r="IQK2573" s="77"/>
      <c r="IQL2573" s="77"/>
      <c r="IQM2573" s="77"/>
      <c r="IQN2573" s="77"/>
      <c r="IQO2573" s="77"/>
      <c r="IQP2573" s="77"/>
      <c r="IQQ2573" s="77"/>
      <c r="IQR2573" s="77"/>
      <c r="IQS2573" s="77"/>
      <c r="IQT2573" s="77"/>
      <c r="IQU2573" s="77"/>
      <c r="IQV2573" s="77"/>
      <c r="IQW2573" s="77"/>
      <c r="IQX2573" s="77"/>
      <c r="IQY2573" s="77"/>
      <c r="IQZ2573" s="77"/>
      <c r="IRA2573" s="77"/>
      <c r="IRB2573" s="77"/>
      <c r="IRC2573" s="77"/>
      <c r="IRD2573" s="77"/>
      <c r="IRE2573" s="77"/>
      <c r="IRF2573" s="77"/>
      <c r="IRG2573" s="77"/>
      <c r="IRH2573" s="77"/>
      <c r="IRI2573" s="77"/>
      <c r="IRJ2573" s="77"/>
      <c r="IRK2573" s="77"/>
      <c r="IRL2573" s="77"/>
      <c r="IRM2573" s="77"/>
      <c r="IRN2573" s="77"/>
      <c r="IRO2573" s="77"/>
      <c r="IRP2573" s="77"/>
      <c r="IRQ2573" s="77"/>
      <c r="IRR2573" s="77"/>
      <c r="IRS2573" s="77"/>
      <c r="IRT2573" s="77"/>
      <c r="IRU2573" s="77"/>
      <c r="IRV2573" s="77"/>
      <c r="IRW2573" s="77"/>
      <c r="IRX2573" s="77"/>
      <c r="IRY2573" s="77"/>
      <c r="IRZ2573" s="77"/>
      <c r="ISA2573" s="77"/>
      <c r="ISB2573" s="77"/>
      <c r="ISC2573" s="77"/>
      <c r="ISD2573" s="77"/>
      <c r="ISE2573" s="77"/>
      <c r="ISF2573" s="77"/>
      <c r="ISG2573" s="77"/>
      <c r="ISH2573" s="77"/>
      <c r="ISI2573" s="77"/>
      <c r="ISJ2573" s="77"/>
      <c r="ISK2573" s="77"/>
      <c r="ISL2573" s="77"/>
      <c r="ISM2573" s="77"/>
      <c r="ISN2573" s="77"/>
      <c r="ISO2573" s="77"/>
      <c r="ISP2573" s="77"/>
      <c r="ISQ2573" s="77"/>
      <c r="ISR2573" s="77"/>
      <c r="ISS2573" s="77"/>
      <c r="IST2573" s="77"/>
      <c r="ISU2573" s="77"/>
      <c r="ISV2573" s="77"/>
      <c r="ISW2573" s="77"/>
      <c r="ISX2573" s="77"/>
      <c r="ISY2573" s="77"/>
      <c r="ISZ2573" s="77"/>
      <c r="ITA2573" s="77"/>
      <c r="ITB2573" s="77"/>
      <c r="ITC2573" s="77"/>
      <c r="ITD2573" s="77"/>
      <c r="ITE2573" s="77"/>
      <c r="ITF2573" s="77"/>
      <c r="ITG2573" s="77"/>
      <c r="ITH2573" s="77"/>
      <c r="ITI2573" s="77"/>
      <c r="ITJ2573" s="77"/>
      <c r="ITK2573" s="77"/>
      <c r="ITL2573" s="77"/>
      <c r="ITM2573" s="77"/>
      <c r="ITN2573" s="77"/>
      <c r="ITO2573" s="77"/>
      <c r="ITP2573" s="77"/>
      <c r="ITQ2573" s="77"/>
      <c r="ITR2573" s="77"/>
      <c r="ITS2573" s="77"/>
      <c r="ITT2573" s="77"/>
      <c r="ITU2573" s="77"/>
      <c r="ITV2573" s="77"/>
      <c r="ITW2573" s="77"/>
      <c r="ITX2573" s="77"/>
      <c r="ITY2573" s="77"/>
      <c r="ITZ2573" s="77"/>
      <c r="IUA2573" s="77"/>
      <c r="IUB2573" s="77"/>
      <c r="IUC2573" s="77"/>
      <c r="IUD2573" s="77"/>
      <c r="IUE2573" s="77"/>
      <c r="IUF2573" s="77"/>
      <c r="IUG2573" s="77"/>
      <c r="IUH2573" s="77"/>
      <c r="IUI2573" s="77"/>
      <c r="IUJ2573" s="77"/>
      <c r="IUK2573" s="77"/>
      <c r="IUL2573" s="77"/>
      <c r="IUM2573" s="77"/>
      <c r="IUN2573" s="77"/>
      <c r="IUO2573" s="77"/>
      <c r="IUP2573" s="77"/>
      <c r="IUQ2573" s="77"/>
      <c r="IUR2573" s="77"/>
      <c r="IUS2573" s="77"/>
      <c r="IUT2573" s="77"/>
      <c r="IUU2573" s="77"/>
      <c r="IUV2573" s="77"/>
      <c r="IUW2573" s="77"/>
      <c r="IUX2573" s="77"/>
      <c r="IUY2573" s="77"/>
      <c r="IUZ2573" s="77"/>
      <c r="IVA2573" s="77"/>
      <c r="IVB2573" s="77"/>
      <c r="IVC2573" s="77"/>
      <c r="IVD2573" s="77"/>
      <c r="IVE2573" s="77"/>
      <c r="IVF2573" s="77"/>
      <c r="IVG2573" s="77"/>
      <c r="IVH2573" s="77"/>
      <c r="IVI2573" s="77"/>
      <c r="IVJ2573" s="77"/>
      <c r="IVK2573" s="77"/>
      <c r="IVL2573" s="77"/>
      <c r="IVM2573" s="77"/>
      <c r="IVN2573" s="77"/>
      <c r="IVO2573" s="77"/>
      <c r="IVP2573" s="77"/>
      <c r="IVQ2573" s="77"/>
      <c r="IVR2573" s="77"/>
      <c r="IVS2573" s="77"/>
      <c r="IVT2573" s="77"/>
      <c r="IVU2573" s="77"/>
      <c r="IVV2573" s="77"/>
      <c r="IVW2573" s="77"/>
      <c r="IVX2573" s="77"/>
      <c r="IVY2573" s="77"/>
      <c r="IVZ2573" s="77"/>
      <c r="IWA2573" s="77"/>
      <c r="IWB2573" s="77"/>
      <c r="IWC2573" s="77"/>
      <c r="IWD2573" s="77"/>
      <c r="IWE2573" s="77"/>
      <c r="IWF2573" s="77"/>
      <c r="IWG2573" s="77"/>
      <c r="IWH2573" s="77"/>
      <c r="IWI2573" s="77"/>
      <c r="IWJ2573" s="77"/>
      <c r="IWK2573" s="77"/>
      <c r="IWL2573" s="77"/>
      <c r="IWM2573" s="77"/>
      <c r="IWN2573" s="77"/>
      <c r="IWO2573" s="77"/>
      <c r="IWP2573" s="77"/>
      <c r="IWQ2573" s="77"/>
      <c r="IWR2573" s="77"/>
      <c r="IWS2573" s="77"/>
      <c r="IWT2573" s="77"/>
      <c r="IWU2573" s="77"/>
      <c r="IWV2573" s="77"/>
      <c r="IWW2573" s="77"/>
      <c r="IWX2573" s="77"/>
      <c r="IWY2573" s="77"/>
      <c r="IWZ2573" s="77"/>
      <c r="IXA2573" s="77"/>
      <c r="IXB2573" s="77"/>
      <c r="IXC2573" s="77"/>
      <c r="IXD2573" s="77"/>
      <c r="IXE2573" s="77"/>
      <c r="IXF2573" s="77"/>
      <c r="IXG2573" s="77"/>
      <c r="IXH2573" s="77"/>
      <c r="IXI2573" s="77"/>
      <c r="IXJ2573" s="77"/>
      <c r="IXK2573" s="77"/>
      <c r="IXL2573" s="77"/>
      <c r="IXM2573" s="77"/>
      <c r="IXN2573" s="77"/>
      <c r="IXO2573" s="77"/>
      <c r="IXP2573" s="77"/>
      <c r="IXQ2573" s="77"/>
      <c r="IXR2573" s="77"/>
      <c r="IXS2573" s="77"/>
      <c r="IXT2573" s="77"/>
      <c r="IXU2573" s="77"/>
      <c r="IXV2573" s="77"/>
      <c r="IXW2573" s="77"/>
      <c r="IXX2573" s="77"/>
      <c r="IXY2573" s="77"/>
      <c r="IXZ2573" s="77"/>
      <c r="IYA2573" s="77"/>
      <c r="IYB2573" s="77"/>
      <c r="IYC2573" s="77"/>
      <c r="IYD2573" s="77"/>
      <c r="IYE2573" s="77"/>
      <c r="IYF2573" s="77"/>
      <c r="IYG2573" s="77"/>
      <c r="IYH2573" s="77"/>
      <c r="IYI2573" s="77"/>
      <c r="IYJ2573" s="77"/>
      <c r="IYK2573" s="77"/>
      <c r="IYL2573" s="77"/>
      <c r="IYM2573" s="77"/>
      <c r="IYN2573" s="77"/>
      <c r="IYO2573" s="77"/>
      <c r="IYP2573" s="77"/>
      <c r="IYQ2573" s="77"/>
      <c r="IYR2573" s="77"/>
      <c r="IYS2573" s="77"/>
      <c r="IYT2573" s="77"/>
      <c r="IYU2573" s="77"/>
      <c r="IYV2573" s="77"/>
      <c r="IYW2573" s="77"/>
      <c r="IYX2573" s="77"/>
      <c r="IYY2573" s="77"/>
      <c r="IYZ2573" s="77"/>
      <c r="IZA2573" s="77"/>
      <c r="IZB2573" s="77"/>
      <c r="IZC2573" s="77"/>
      <c r="IZD2573" s="77"/>
      <c r="IZE2573" s="77"/>
      <c r="IZF2573" s="77"/>
      <c r="IZG2573" s="77"/>
      <c r="IZH2573" s="77"/>
      <c r="IZI2573" s="77"/>
      <c r="IZJ2573" s="77"/>
      <c r="IZK2573" s="77"/>
      <c r="IZL2573" s="77"/>
      <c r="IZM2573" s="77"/>
      <c r="IZN2573" s="77"/>
      <c r="IZO2573" s="77"/>
      <c r="IZP2573" s="77"/>
      <c r="IZQ2573" s="77"/>
      <c r="IZR2573" s="77"/>
      <c r="IZS2573" s="77"/>
      <c r="IZT2573" s="77"/>
      <c r="IZU2573" s="77"/>
      <c r="IZV2573" s="77"/>
      <c r="IZW2573" s="77"/>
      <c r="IZX2573" s="77"/>
      <c r="IZY2573" s="77"/>
      <c r="IZZ2573" s="77"/>
      <c r="JAA2573" s="77"/>
      <c r="JAB2573" s="77"/>
      <c r="JAC2573" s="77"/>
      <c r="JAD2573" s="77"/>
      <c r="JAE2573" s="77"/>
      <c r="JAF2573" s="77"/>
      <c r="JAG2573" s="77"/>
      <c r="JAH2573" s="77"/>
      <c r="JAI2573" s="77"/>
      <c r="JAJ2573" s="77"/>
      <c r="JAK2573" s="77"/>
      <c r="JAL2573" s="77"/>
      <c r="JAM2573" s="77"/>
      <c r="JAN2573" s="77"/>
      <c r="JAO2573" s="77"/>
      <c r="JAP2573" s="77"/>
      <c r="JAQ2573" s="77"/>
      <c r="JAR2573" s="77"/>
      <c r="JAS2573" s="77"/>
      <c r="JAT2573" s="77"/>
      <c r="JAU2573" s="77"/>
      <c r="JAV2573" s="77"/>
      <c r="JAW2573" s="77"/>
      <c r="JAX2573" s="77"/>
      <c r="JAY2573" s="77"/>
      <c r="JAZ2573" s="77"/>
      <c r="JBA2573" s="77"/>
      <c r="JBB2573" s="77"/>
      <c r="JBC2573" s="77"/>
      <c r="JBD2573" s="77"/>
      <c r="JBE2573" s="77"/>
      <c r="JBF2573" s="77"/>
      <c r="JBG2573" s="77"/>
      <c r="JBH2573" s="77"/>
      <c r="JBI2573" s="77"/>
      <c r="JBJ2573" s="77"/>
      <c r="JBK2573" s="77"/>
      <c r="JBL2573" s="77"/>
      <c r="JBM2573" s="77"/>
      <c r="JBN2573" s="77"/>
      <c r="JBO2573" s="77"/>
      <c r="JBP2573" s="77"/>
      <c r="JBQ2573" s="77"/>
      <c r="JBR2573" s="77"/>
      <c r="JBS2573" s="77"/>
      <c r="JBT2573" s="77"/>
      <c r="JBU2573" s="77"/>
      <c r="JBV2573" s="77"/>
      <c r="JBW2573" s="77"/>
      <c r="JBX2573" s="77"/>
      <c r="JBY2573" s="77"/>
      <c r="JBZ2573" s="77"/>
      <c r="JCA2573" s="77"/>
      <c r="JCB2573" s="77"/>
      <c r="JCC2573" s="77"/>
      <c r="JCD2573" s="77"/>
      <c r="JCE2573" s="77"/>
      <c r="JCF2573" s="77"/>
      <c r="JCG2573" s="77"/>
      <c r="JCH2573" s="77"/>
      <c r="JCI2573" s="77"/>
      <c r="JCJ2573" s="77"/>
      <c r="JCK2573" s="77"/>
      <c r="JCL2573" s="77"/>
      <c r="JCM2573" s="77"/>
      <c r="JCN2573" s="77"/>
      <c r="JCO2573" s="77"/>
      <c r="JCP2573" s="77"/>
      <c r="JCQ2573" s="77"/>
      <c r="JCR2573" s="77"/>
      <c r="JCS2573" s="77"/>
      <c r="JCT2573" s="77"/>
      <c r="JCU2573" s="77"/>
      <c r="JCV2573" s="77"/>
      <c r="JCW2573" s="77"/>
      <c r="JCX2573" s="77"/>
      <c r="JCY2573" s="77"/>
      <c r="JCZ2573" s="77"/>
      <c r="JDA2573" s="77"/>
      <c r="JDB2573" s="77"/>
      <c r="JDC2573" s="77"/>
      <c r="JDD2573" s="77"/>
      <c r="JDE2573" s="77"/>
      <c r="JDF2573" s="77"/>
      <c r="JDG2573" s="77"/>
      <c r="JDH2573" s="77"/>
      <c r="JDI2573" s="77"/>
      <c r="JDJ2573" s="77"/>
      <c r="JDK2573" s="77"/>
      <c r="JDL2573" s="77"/>
      <c r="JDM2573" s="77"/>
      <c r="JDN2573" s="77"/>
      <c r="JDO2573" s="77"/>
      <c r="JDP2573" s="77"/>
      <c r="JDQ2573" s="77"/>
      <c r="JDR2573" s="77"/>
      <c r="JDS2573" s="77"/>
      <c r="JDT2573" s="77"/>
      <c r="JDU2573" s="77"/>
      <c r="JDV2573" s="77"/>
      <c r="JDW2573" s="77"/>
      <c r="JDX2573" s="77"/>
      <c r="JDY2573" s="77"/>
      <c r="JDZ2573" s="77"/>
      <c r="JEA2573" s="77"/>
      <c r="JEB2573" s="77"/>
      <c r="JEC2573" s="77"/>
      <c r="JED2573" s="77"/>
      <c r="JEE2573" s="77"/>
      <c r="JEF2573" s="77"/>
      <c r="JEG2573" s="77"/>
      <c r="JEH2573" s="77"/>
      <c r="JEI2573" s="77"/>
      <c r="JEJ2573" s="77"/>
      <c r="JEK2573" s="77"/>
      <c r="JEL2573" s="77"/>
      <c r="JEM2573" s="77"/>
      <c r="JEN2573" s="77"/>
      <c r="JEO2573" s="77"/>
      <c r="JEP2573" s="77"/>
      <c r="JEQ2573" s="77"/>
      <c r="JER2573" s="77"/>
      <c r="JES2573" s="77"/>
      <c r="JET2573" s="77"/>
      <c r="JEU2573" s="77"/>
      <c r="JEV2573" s="77"/>
      <c r="JEW2573" s="77"/>
      <c r="JEX2573" s="77"/>
      <c r="JEY2573" s="77"/>
      <c r="JEZ2573" s="77"/>
      <c r="JFA2573" s="77"/>
      <c r="JFB2573" s="77"/>
      <c r="JFC2573" s="77"/>
      <c r="JFD2573" s="77"/>
      <c r="JFE2573" s="77"/>
      <c r="JFF2573" s="77"/>
      <c r="JFG2573" s="77"/>
      <c r="JFH2573" s="77"/>
      <c r="JFI2573" s="77"/>
      <c r="JFJ2573" s="77"/>
      <c r="JFK2573" s="77"/>
      <c r="JFL2573" s="77"/>
      <c r="JFM2573" s="77"/>
      <c r="JFN2573" s="77"/>
      <c r="JFO2573" s="77"/>
      <c r="JFP2573" s="77"/>
      <c r="JFQ2573" s="77"/>
      <c r="JFR2573" s="77"/>
      <c r="JFS2573" s="77"/>
      <c r="JFT2573" s="77"/>
      <c r="JFU2573" s="77"/>
      <c r="JFV2573" s="77"/>
      <c r="JFW2573" s="77"/>
      <c r="JFX2573" s="77"/>
      <c r="JFY2573" s="77"/>
      <c r="JFZ2573" s="77"/>
      <c r="JGA2573" s="77"/>
      <c r="JGB2573" s="77"/>
      <c r="JGC2573" s="77"/>
      <c r="JGD2573" s="77"/>
      <c r="JGE2573" s="77"/>
      <c r="JGF2573" s="77"/>
      <c r="JGG2573" s="77"/>
      <c r="JGH2573" s="77"/>
      <c r="JGI2573" s="77"/>
      <c r="JGJ2573" s="77"/>
      <c r="JGK2573" s="77"/>
      <c r="JGL2573" s="77"/>
      <c r="JGM2573" s="77"/>
      <c r="JGN2573" s="77"/>
      <c r="JGO2573" s="77"/>
      <c r="JGP2573" s="77"/>
      <c r="JGQ2573" s="77"/>
      <c r="JGR2573" s="77"/>
      <c r="JGS2573" s="77"/>
      <c r="JGT2573" s="77"/>
      <c r="JGU2573" s="77"/>
      <c r="JGV2573" s="77"/>
      <c r="JGW2573" s="77"/>
      <c r="JGX2573" s="77"/>
      <c r="JGY2573" s="77"/>
      <c r="JGZ2573" s="77"/>
      <c r="JHA2573" s="77"/>
      <c r="JHB2573" s="77"/>
      <c r="JHC2573" s="77"/>
      <c r="JHD2573" s="77"/>
      <c r="JHE2573" s="77"/>
      <c r="JHF2573" s="77"/>
      <c r="JHG2573" s="77"/>
      <c r="JHH2573" s="77"/>
      <c r="JHI2573" s="77"/>
      <c r="JHJ2573" s="77"/>
      <c r="JHK2573" s="77"/>
      <c r="JHL2573" s="77"/>
      <c r="JHM2573" s="77"/>
      <c r="JHN2573" s="77"/>
      <c r="JHO2573" s="77"/>
      <c r="JHP2573" s="77"/>
      <c r="JHQ2573" s="77"/>
      <c r="JHR2573" s="77"/>
      <c r="JHS2573" s="77"/>
      <c r="JHT2573" s="77"/>
      <c r="JHU2573" s="77"/>
      <c r="JHV2573" s="77"/>
      <c r="JHW2573" s="77"/>
      <c r="JHX2573" s="77"/>
      <c r="JHY2573" s="77"/>
      <c r="JHZ2573" s="77"/>
      <c r="JIA2573" s="77"/>
      <c r="JIB2573" s="77"/>
      <c r="JIC2573" s="77"/>
      <c r="JID2573" s="77"/>
      <c r="JIE2573" s="77"/>
      <c r="JIF2573" s="77"/>
      <c r="JIG2573" s="77"/>
      <c r="JIH2573" s="77"/>
      <c r="JII2573" s="77"/>
      <c r="JIJ2573" s="77"/>
      <c r="JIK2573" s="77"/>
      <c r="JIL2573" s="77"/>
      <c r="JIM2573" s="77"/>
      <c r="JIN2573" s="77"/>
      <c r="JIO2573" s="77"/>
      <c r="JIP2573" s="77"/>
      <c r="JIQ2573" s="77"/>
      <c r="JIR2573" s="77"/>
      <c r="JIS2573" s="77"/>
      <c r="JIT2573" s="77"/>
      <c r="JIU2573" s="77"/>
      <c r="JIV2573" s="77"/>
      <c r="JIW2573" s="77"/>
      <c r="JIX2573" s="77"/>
      <c r="JIY2573" s="77"/>
      <c r="JIZ2573" s="77"/>
      <c r="JJA2573" s="77"/>
      <c r="JJB2573" s="77"/>
      <c r="JJC2573" s="77"/>
      <c r="JJD2573" s="77"/>
      <c r="JJE2573" s="77"/>
      <c r="JJF2573" s="77"/>
      <c r="JJG2573" s="77"/>
      <c r="JJH2573" s="77"/>
      <c r="JJI2573" s="77"/>
      <c r="JJJ2573" s="77"/>
      <c r="JJK2573" s="77"/>
      <c r="JJL2573" s="77"/>
      <c r="JJM2573" s="77"/>
      <c r="JJN2573" s="77"/>
      <c r="JJO2573" s="77"/>
      <c r="JJP2573" s="77"/>
      <c r="JJQ2573" s="77"/>
      <c r="JJR2573" s="77"/>
      <c r="JJS2573" s="77"/>
      <c r="JJT2573" s="77"/>
      <c r="JJU2573" s="77"/>
      <c r="JJV2573" s="77"/>
      <c r="JJW2573" s="77"/>
      <c r="JJX2573" s="77"/>
      <c r="JJY2573" s="77"/>
      <c r="JJZ2573" s="77"/>
      <c r="JKA2573" s="77"/>
      <c r="JKB2573" s="77"/>
      <c r="JKC2573" s="77"/>
      <c r="JKD2573" s="77"/>
      <c r="JKE2573" s="77"/>
      <c r="JKF2573" s="77"/>
      <c r="JKG2573" s="77"/>
      <c r="JKH2573" s="77"/>
      <c r="JKI2573" s="77"/>
      <c r="JKJ2573" s="77"/>
      <c r="JKK2573" s="77"/>
      <c r="JKL2573" s="77"/>
      <c r="JKM2573" s="77"/>
      <c r="JKN2573" s="77"/>
      <c r="JKO2573" s="77"/>
      <c r="JKP2573" s="77"/>
      <c r="JKQ2573" s="77"/>
      <c r="JKR2573" s="77"/>
      <c r="JKS2573" s="77"/>
      <c r="JKT2573" s="77"/>
      <c r="JKU2573" s="77"/>
      <c r="JKV2573" s="77"/>
      <c r="JKW2573" s="77"/>
      <c r="JKX2573" s="77"/>
      <c r="JKY2573" s="77"/>
      <c r="JKZ2573" s="77"/>
      <c r="JLA2573" s="77"/>
      <c r="JLB2573" s="77"/>
      <c r="JLC2573" s="77"/>
      <c r="JLD2573" s="77"/>
      <c r="JLE2573" s="77"/>
      <c r="JLF2573" s="77"/>
      <c r="JLG2573" s="77"/>
      <c r="JLH2573" s="77"/>
      <c r="JLI2573" s="77"/>
      <c r="JLJ2573" s="77"/>
      <c r="JLK2573" s="77"/>
      <c r="JLL2573" s="77"/>
      <c r="JLM2573" s="77"/>
      <c r="JLN2573" s="77"/>
      <c r="JLO2573" s="77"/>
      <c r="JLP2573" s="77"/>
      <c r="JLQ2573" s="77"/>
      <c r="JLR2573" s="77"/>
      <c r="JLS2573" s="77"/>
      <c r="JLT2573" s="77"/>
      <c r="JLU2573" s="77"/>
      <c r="JLV2573" s="77"/>
      <c r="JLW2573" s="77"/>
      <c r="JLX2573" s="77"/>
      <c r="JLY2573" s="77"/>
      <c r="JLZ2573" s="77"/>
      <c r="JMA2573" s="77"/>
      <c r="JMB2573" s="77"/>
      <c r="JMC2573" s="77"/>
      <c r="JMD2573" s="77"/>
      <c r="JME2573" s="77"/>
      <c r="JMF2573" s="77"/>
      <c r="JMG2573" s="77"/>
      <c r="JMH2573" s="77"/>
      <c r="JMI2573" s="77"/>
      <c r="JMJ2573" s="77"/>
      <c r="JMK2573" s="77"/>
      <c r="JML2573" s="77"/>
      <c r="JMM2573" s="77"/>
      <c r="JMN2573" s="77"/>
      <c r="JMO2573" s="77"/>
      <c r="JMP2573" s="77"/>
      <c r="JMQ2573" s="77"/>
      <c r="JMR2573" s="77"/>
      <c r="JMS2573" s="77"/>
      <c r="JMT2573" s="77"/>
      <c r="JMU2573" s="77"/>
      <c r="JMV2573" s="77"/>
      <c r="JMW2573" s="77"/>
      <c r="JMX2573" s="77"/>
      <c r="JMY2573" s="77"/>
      <c r="JMZ2573" s="77"/>
      <c r="JNA2573" s="77"/>
      <c r="JNB2573" s="77"/>
      <c r="JNC2573" s="77"/>
      <c r="JND2573" s="77"/>
      <c r="JNE2573" s="77"/>
      <c r="JNF2573" s="77"/>
      <c r="JNG2573" s="77"/>
      <c r="JNH2573" s="77"/>
      <c r="JNI2573" s="77"/>
      <c r="JNJ2573" s="77"/>
      <c r="JNK2573" s="77"/>
      <c r="JNL2573" s="77"/>
      <c r="JNM2573" s="77"/>
      <c r="JNN2573" s="77"/>
      <c r="JNO2573" s="77"/>
      <c r="JNP2573" s="77"/>
      <c r="JNQ2573" s="77"/>
      <c r="JNR2573" s="77"/>
      <c r="JNS2573" s="77"/>
      <c r="JNT2573" s="77"/>
      <c r="JNU2573" s="77"/>
      <c r="JNV2573" s="77"/>
      <c r="JNW2573" s="77"/>
      <c r="JNX2573" s="77"/>
      <c r="JNY2573" s="77"/>
      <c r="JNZ2573" s="77"/>
      <c r="JOA2573" s="77"/>
      <c r="JOB2573" s="77"/>
      <c r="JOC2573" s="77"/>
      <c r="JOD2573" s="77"/>
      <c r="JOE2573" s="77"/>
      <c r="JOF2573" s="77"/>
      <c r="JOG2573" s="77"/>
      <c r="JOH2573" s="77"/>
      <c r="JOI2573" s="77"/>
      <c r="JOJ2573" s="77"/>
      <c r="JOK2573" s="77"/>
      <c r="JOL2573" s="77"/>
      <c r="JOM2573" s="77"/>
      <c r="JON2573" s="77"/>
      <c r="JOO2573" s="77"/>
      <c r="JOP2573" s="77"/>
      <c r="JOQ2573" s="77"/>
      <c r="JOR2573" s="77"/>
      <c r="JOS2573" s="77"/>
      <c r="JOT2573" s="77"/>
      <c r="JOU2573" s="77"/>
      <c r="JOV2573" s="77"/>
      <c r="JOW2573" s="77"/>
      <c r="JOX2573" s="77"/>
      <c r="JOY2573" s="77"/>
      <c r="JOZ2573" s="77"/>
      <c r="JPA2573" s="77"/>
      <c r="JPB2573" s="77"/>
      <c r="JPC2573" s="77"/>
      <c r="JPD2573" s="77"/>
      <c r="JPE2573" s="77"/>
      <c r="JPF2573" s="77"/>
      <c r="JPG2573" s="77"/>
      <c r="JPH2573" s="77"/>
      <c r="JPI2573" s="77"/>
      <c r="JPJ2573" s="77"/>
      <c r="JPK2573" s="77"/>
      <c r="JPL2573" s="77"/>
      <c r="JPM2573" s="77"/>
      <c r="JPN2573" s="77"/>
      <c r="JPO2573" s="77"/>
      <c r="JPP2573" s="77"/>
      <c r="JPQ2573" s="77"/>
      <c r="JPR2573" s="77"/>
      <c r="JPS2573" s="77"/>
      <c r="JPT2573" s="77"/>
      <c r="JPU2573" s="77"/>
      <c r="JPV2573" s="77"/>
      <c r="JPW2573" s="77"/>
      <c r="JPX2573" s="77"/>
      <c r="JPY2573" s="77"/>
      <c r="JPZ2573" s="77"/>
      <c r="JQA2573" s="77"/>
      <c r="JQB2573" s="77"/>
      <c r="JQC2573" s="77"/>
      <c r="JQD2573" s="77"/>
      <c r="JQE2573" s="77"/>
      <c r="JQF2573" s="77"/>
      <c r="JQG2573" s="77"/>
      <c r="JQH2573" s="77"/>
      <c r="JQI2573" s="77"/>
      <c r="JQJ2573" s="77"/>
      <c r="JQK2573" s="77"/>
      <c r="JQL2573" s="77"/>
      <c r="JQM2573" s="77"/>
      <c r="JQN2573" s="77"/>
      <c r="JQO2573" s="77"/>
      <c r="JQP2573" s="77"/>
      <c r="JQQ2573" s="77"/>
      <c r="JQR2573" s="77"/>
      <c r="JQS2573" s="77"/>
      <c r="JQT2573" s="77"/>
      <c r="JQU2573" s="77"/>
      <c r="JQV2573" s="77"/>
      <c r="JQW2573" s="77"/>
      <c r="JQX2573" s="77"/>
      <c r="JQY2573" s="77"/>
      <c r="JQZ2573" s="77"/>
      <c r="JRA2573" s="77"/>
      <c r="JRB2573" s="77"/>
      <c r="JRC2573" s="77"/>
      <c r="JRD2573" s="77"/>
      <c r="JRE2573" s="77"/>
      <c r="JRF2573" s="77"/>
      <c r="JRG2573" s="77"/>
      <c r="JRH2573" s="77"/>
      <c r="JRI2573" s="77"/>
      <c r="JRJ2573" s="77"/>
      <c r="JRK2573" s="77"/>
      <c r="JRL2573" s="77"/>
      <c r="JRM2573" s="77"/>
      <c r="JRN2573" s="77"/>
      <c r="JRO2573" s="77"/>
      <c r="JRP2573" s="77"/>
      <c r="JRQ2573" s="77"/>
      <c r="JRR2573" s="77"/>
      <c r="JRS2573" s="77"/>
      <c r="JRT2573" s="77"/>
      <c r="JRU2573" s="77"/>
      <c r="JRV2573" s="77"/>
      <c r="JRW2573" s="77"/>
      <c r="JRX2573" s="77"/>
      <c r="JRY2573" s="77"/>
      <c r="JRZ2573" s="77"/>
      <c r="JSA2573" s="77"/>
      <c r="JSB2573" s="77"/>
      <c r="JSC2573" s="77"/>
      <c r="JSD2573" s="77"/>
      <c r="JSE2573" s="77"/>
      <c r="JSF2573" s="77"/>
      <c r="JSG2573" s="77"/>
      <c r="JSH2573" s="77"/>
      <c r="JSI2573" s="77"/>
      <c r="JSJ2573" s="77"/>
      <c r="JSK2573" s="77"/>
      <c r="JSL2573" s="77"/>
      <c r="JSM2573" s="77"/>
      <c r="JSN2573" s="77"/>
      <c r="JSO2573" s="77"/>
      <c r="JSP2573" s="77"/>
      <c r="JSQ2573" s="77"/>
      <c r="JSR2573" s="77"/>
      <c r="JSS2573" s="77"/>
      <c r="JST2573" s="77"/>
      <c r="JSU2573" s="77"/>
      <c r="JSV2573" s="77"/>
      <c r="JSW2573" s="77"/>
      <c r="JSX2573" s="77"/>
      <c r="JSY2573" s="77"/>
      <c r="JSZ2573" s="77"/>
      <c r="JTA2573" s="77"/>
      <c r="JTB2573" s="77"/>
      <c r="JTC2573" s="77"/>
      <c r="JTD2573" s="77"/>
      <c r="JTE2573" s="77"/>
      <c r="JTF2573" s="77"/>
      <c r="JTG2573" s="77"/>
      <c r="JTH2573" s="77"/>
      <c r="JTI2573" s="77"/>
      <c r="JTJ2573" s="77"/>
      <c r="JTK2573" s="77"/>
      <c r="JTL2573" s="77"/>
      <c r="JTM2573" s="77"/>
      <c r="JTN2573" s="77"/>
      <c r="JTO2573" s="77"/>
      <c r="JTP2573" s="77"/>
      <c r="JTQ2573" s="77"/>
      <c r="JTR2573" s="77"/>
      <c r="JTS2573" s="77"/>
      <c r="JTT2573" s="77"/>
      <c r="JTU2573" s="77"/>
      <c r="JTV2573" s="77"/>
      <c r="JTW2573" s="77"/>
      <c r="JTX2573" s="77"/>
      <c r="JTY2573" s="77"/>
      <c r="JTZ2573" s="77"/>
      <c r="JUA2573" s="77"/>
      <c r="JUB2573" s="77"/>
      <c r="JUC2573" s="77"/>
      <c r="JUD2573" s="77"/>
      <c r="JUE2573" s="77"/>
      <c r="JUF2573" s="77"/>
      <c r="JUG2573" s="77"/>
      <c r="JUH2573" s="77"/>
      <c r="JUI2573" s="77"/>
      <c r="JUJ2573" s="77"/>
      <c r="JUK2573" s="77"/>
      <c r="JUL2573" s="77"/>
      <c r="JUM2573" s="77"/>
      <c r="JUN2573" s="77"/>
      <c r="JUO2573" s="77"/>
      <c r="JUP2573" s="77"/>
      <c r="JUQ2573" s="77"/>
      <c r="JUR2573" s="77"/>
      <c r="JUS2573" s="77"/>
      <c r="JUT2573" s="77"/>
      <c r="JUU2573" s="77"/>
      <c r="JUV2573" s="77"/>
      <c r="JUW2573" s="77"/>
      <c r="JUX2573" s="77"/>
      <c r="JUY2573" s="77"/>
      <c r="JUZ2573" s="77"/>
      <c r="JVA2573" s="77"/>
      <c r="JVB2573" s="77"/>
      <c r="JVC2573" s="77"/>
      <c r="JVD2573" s="77"/>
      <c r="JVE2573" s="77"/>
      <c r="JVF2573" s="77"/>
      <c r="JVG2573" s="77"/>
      <c r="JVH2573" s="77"/>
      <c r="JVI2573" s="77"/>
      <c r="JVJ2573" s="77"/>
      <c r="JVK2573" s="77"/>
      <c r="JVL2573" s="77"/>
      <c r="JVM2573" s="77"/>
      <c r="JVN2573" s="77"/>
      <c r="JVO2573" s="77"/>
      <c r="JVP2573" s="77"/>
      <c r="JVQ2573" s="77"/>
      <c r="JVR2573" s="77"/>
      <c r="JVS2573" s="77"/>
      <c r="JVT2573" s="77"/>
      <c r="JVU2573" s="77"/>
      <c r="JVV2573" s="77"/>
      <c r="JVW2573" s="77"/>
      <c r="JVX2573" s="77"/>
      <c r="JVY2573" s="77"/>
      <c r="JVZ2573" s="77"/>
      <c r="JWA2573" s="77"/>
      <c r="JWB2573" s="77"/>
      <c r="JWC2573" s="77"/>
      <c r="JWD2573" s="77"/>
      <c r="JWE2573" s="77"/>
      <c r="JWF2573" s="77"/>
      <c r="JWG2573" s="77"/>
      <c r="JWH2573" s="77"/>
      <c r="JWI2573" s="77"/>
      <c r="JWJ2573" s="77"/>
      <c r="JWK2573" s="77"/>
      <c r="JWL2573" s="77"/>
      <c r="JWM2573" s="77"/>
      <c r="JWN2573" s="77"/>
      <c r="JWO2573" s="77"/>
      <c r="JWP2573" s="77"/>
      <c r="JWQ2573" s="77"/>
      <c r="JWR2573" s="77"/>
      <c r="JWS2573" s="77"/>
      <c r="JWT2573" s="77"/>
      <c r="JWU2573" s="77"/>
      <c r="JWV2573" s="77"/>
      <c r="JWW2573" s="77"/>
      <c r="JWX2573" s="77"/>
      <c r="JWY2573" s="77"/>
      <c r="JWZ2573" s="77"/>
      <c r="JXA2573" s="77"/>
      <c r="JXB2573" s="77"/>
      <c r="JXC2573" s="77"/>
      <c r="JXD2573" s="77"/>
      <c r="JXE2573" s="77"/>
      <c r="JXF2573" s="77"/>
      <c r="JXG2573" s="77"/>
      <c r="JXH2573" s="77"/>
      <c r="JXI2573" s="77"/>
      <c r="JXJ2573" s="77"/>
      <c r="JXK2573" s="77"/>
      <c r="JXL2573" s="77"/>
      <c r="JXM2573" s="77"/>
      <c r="JXN2573" s="77"/>
      <c r="JXO2573" s="77"/>
      <c r="JXP2573" s="77"/>
      <c r="JXQ2573" s="77"/>
      <c r="JXR2573" s="77"/>
      <c r="JXS2573" s="77"/>
      <c r="JXT2573" s="77"/>
      <c r="JXU2573" s="77"/>
      <c r="JXV2573" s="77"/>
      <c r="JXW2573" s="77"/>
      <c r="JXX2573" s="77"/>
      <c r="JXY2573" s="77"/>
      <c r="JXZ2573" s="77"/>
      <c r="JYA2573" s="77"/>
      <c r="JYB2573" s="77"/>
      <c r="JYC2573" s="77"/>
      <c r="JYD2573" s="77"/>
      <c r="JYE2573" s="77"/>
      <c r="JYF2573" s="77"/>
      <c r="JYG2573" s="77"/>
      <c r="JYH2573" s="77"/>
      <c r="JYI2573" s="77"/>
      <c r="JYJ2573" s="77"/>
      <c r="JYK2573" s="77"/>
      <c r="JYL2573" s="77"/>
      <c r="JYM2573" s="77"/>
      <c r="JYN2573" s="77"/>
      <c r="JYO2573" s="77"/>
      <c r="JYP2573" s="77"/>
      <c r="JYQ2573" s="77"/>
      <c r="JYR2573" s="77"/>
      <c r="JYS2573" s="77"/>
      <c r="JYT2573" s="77"/>
      <c r="JYU2573" s="77"/>
      <c r="JYV2573" s="77"/>
      <c r="JYW2573" s="77"/>
      <c r="JYX2573" s="77"/>
      <c r="JYY2573" s="77"/>
      <c r="JYZ2573" s="77"/>
      <c r="JZA2573" s="77"/>
      <c r="JZB2573" s="77"/>
      <c r="JZC2573" s="77"/>
      <c r="JZD2573" s="77"/>
      <c r="JZE2573" s="77"/>
      <c r="JZF2573" s="77"/>
      <c r="JZG2573" s="77"/>
      <c r="JZH2573" s="77"/>
      <c r="JZI2573" s="77"/>
      <c r="JZJ2573" s="77"/>
      <c r="JZK2573" s="77"/>
      <c r="JZL2573" s="77"/>
      <c r="JZM2573" s="77"/>
      <c r="JZN2573" s="77"/>
      <c r="JZO2573" s="77"/>
      <c r="JZP2573" s="77"/>
      <c r="JZQ2573" s="77"/>
      <c r="JZR2573" s="77"/>
      <c r="JZS2573" s="77"/>
      <c r="JZT2573" s="77"/>
      <c r="JZU2573" s="77"/>
      <c r="JZV2573" s="77"/>
      <c r="JZW2573" s="77"/>
      <c r="JZX2573" s="77"/>
      <c r="JZY2573" s="77"/>
      <c r="JZZ2573" s="77"/>
      <c r="KAA2573" s="77"/>
      <c r="KAB2573" s="77"/>
      <c r="KAC2573" s="77"/>
      <c r="KAD2573" s="77"/>
      <c r="KAE2573" s="77"/>
      <c r="KAF2573" s="77"/>
      <c r="KAG2573" s="77"/>
      <c r="KAH2573" s="77"/>
      <c r="KAI2573" s="77"/>
      <c r="KAJ2573" s="77"/>
      <c r="KAK2573" s="77"/>
      <c r="KAL2573" s="77"/>
      <c r="KAM2573" s="77"/>
      <c r="KAN2573" s="77"/>
      <c r="KAO2573" s="77"/>
      <c r="KAP2573" s="77"/>
      <c r="KAQ2573" s="77"/>
      <c r="KAR2573" s="77"/>
      <c r="KAS2573" s="77"/>
      <c r="KAT2573" s="77"/>
      <c r="KAU2573" s="77"/>
      <c r="KAV2573" s="77"/>
      <c r="KAW2573" s="77"/>
      <c r="KAX2573" s="77"/>
      <c r="KAY2573" s="77"/>
      <c r="KAZ2573" s="77"/>
      <c r="KBA2573" s="77"/>
      <c r="KBB2573" s="77"/>
      <c r="KBC2573" s="77"/>
      <c r="KBD2573" s="77"/>
      <c r="KBE2573" s="77"/>
      <c r="KBF2573" s="77"/>
      <c r="KBG2573" s="77"/>
      <c r="KBH2573" s="77"/>
      <c r="KBI2573" s="77"/>
      <c r="KBJ2573" s="77"/>
      <c r="KBK2573" s="77"/>
      <c r="KBL2573" s="77"/>
      <c r="KBM2573" s="77"/>
      <c r="KBN2573" s="77"/>
      <c r="KBO2573" s="77"/>
      <c r="KBP2573" s="77"/>
      <c r="KBQ2573" s="77"/>
      <c r="KBR2573" s="77"/>
      <c r="KBS2573" s="77"/>
      <c r="KBT2573" s="77"/>
      <c r="KBU2573" s="77"/>
      <c r="KBV2573" s="77"/>
      <c r="KBW2573" s="77"/>
      <c r="KBX2573" s="77"/>
      <c r="KBY2573" s="77"/>
      <c r="KBZ2573" s="77"/>
      <c r="KCA2573" s="77"/>
      <c r="KCB2573" s="77"/>
      <c r="KCC2573" s="77"/>
      <c r="KCD2573" s="77"/>
      <c r="KCE2573" s="77"/>
      <c r="KCF2573" s="77"/>
      <c r="KCG2573" s="77"/>
      <c r="KCH2573" s="77"/>
      <c r="KCI2573" s="77"/>
      <c r="KCJ2573" s="77"/>
      <c r="KCK2573" s="77"/>
      <c r="KCL2573" s="77"/>
      <c r="KCM2573" s="77"/>
      <c r="KCN2573" s="77"/>
      <c r="KCO2573" s="77"/>
      <c r="KCP2573" s="77"/>
      <c r="KCQ2573" s="77"/>
      <c r="KCR2573" s="77"/>
      <c r="KCS2573" s="77"/>
      <c r="KCT2573" s="77"/>
      <c r="KCU2573" s="77"/>
      <c r="KCV2573" s="77"/>
      <c r="KCW2573" s="77"/>
      <c r="KCX2573" s="77"/>
      <c r="KCY2573" s="77"/>
      <c r="KCZ2573" s="77"/>
      <c r="KDA2573" s="77"/>
      <c r="KDB2573" s="77"/>
      <c r="KDC2573" s="77"/>
      <c r="KDD2573" s="77"/>
      <c r="KDE2573" s="77"/>
      <c r="KDF2573" s="77"/>
      <c r="KDG2573" s="77"/>
      <c r="KDH2573" s="77"/>
      <c r="KDI2573" s="77"/>
      <c r="KDJ2573" s="77"/>
      <c r="KDK2573" s="77"/>
      <c r="KDL2573" s="77"/>
      <c r="KDM2573" s="77"/>
      <c r="KDN2573" s="77"/>
      <c r="KDO2573" s="77"/>
      <c r="KDP2573" s="77"/>
      <c r="KDQ2573" s="77"/>
      <c r="KDR2573" s="77"/>
      <c r="KDS2573" s="77"/>
      <c r="KDT2573" s="77"/>
      <c r="KDU2573" s="77"/>
      <c r="KDV2573" s="77"/>
      <c r="KDW2573" s="77"/>
      <c r="KDX2573" s="77"/>
      <c r="KDY2573" s="77"/>
      <c r="KDZ2573" s="77"/>
      <c r="KEA2573" s="77"/>
      <c r="KEB2573" s="77"/>
      <c r="KEC2573" s="77"/>
      <c r="KED2573" s="77"/>
      <c r="KEE2573" s="77"/>
      <c r="KEF2573" s="77"/>
      <c r="KEG2573" s="77"/>
      <c r="KEH2573" s="77"/>
      <c r="KEI2573" s="77"/>
      <c r="KEJ2573" s="77"/>
      <c r="KEK2573" s="77"/>
      <c r="KEL2573" s="77"/>
      <c r="KEM2573" s="77"/>
      <c r="KEN2573" s="77"/>
      <c r="KEO2573" s="77"/>
      <c r="KEP2573" s="77"/>
      <c r="KEQ2573" s="77"/>
      <c r="KER2573" s="77"/>
      <c r="KES2573" s="77"/>
      <c r="KET2573" s="77"/>
      <c r="KEU2573" s="77"/>
      <c r="KEV2573" s="77"/>
      <c r="KEW2573" s="77"/>
      <c r="KEX2573" s="77"/>
      <c r="KEY2573" s="77"/>
      <c r="KEZ2573" s="77"/>
      <c r="KFA2573" s="77"/>
      <c r="KFB2573" s="77"/>
      <c r="KFC2573" s="77"/>
      <c r="KFD2573" s="77"/>
      <c r="KFE2573" s="77"/>
      <c r="KFF2573" s="77"/>
      <c r="KFG2573" s="77"/>
      <c r="KFH2573" s="77"/>
      <c r="KFI2573" s="77"/>
      <c r="KFJ2573" s="77"/>
      <c r="KFK2573" s="77"/>
      <c r="KFL2573" s="77"/>
      <c r="KFM2573" s="77"/>
      <c r="KFN2573" s="77"/>
      <c r="KFO2573" s="77"/>
      <c r="KFP2573" s="77"/>
      <c r="KFQ2573" s="77"/>
      <c r="KFR2573" s="77"/>
      <c r="KFS2573" s="77"/>
      <c r="KFT2573" s="77"/>
      <c r="KFU2573" s="77"/>
      <c r="KFV2573" s="77"/>
      <c r="KFW2573" s="77"/>
      <c r="KFX2573" s="77"/>
      <c r="KFY2573" s="77"/>
      <c r="KFZ2573" s="77"/>
      <c r="KGA2573" s="77"/>
      <c r="KGB2573" s="77"/>
      <c r="KGC2573" s="77"/>
      <c r="KGD2573" s="77"/>
      <c r="KGE2573" s="77"/>
      <c r="KGF2573" s="77"/>
      <c r="KGG2573" s="77"/>
      <c r="KGH2573" s="77"/>
      <c r="KGI2573" s="77"/>
      <c r="KGJ2573" s="77"/>
      <c r="KGK2573" s="77"/>
      <c r="KGL2573" s="77"/>
      <c r="KGM2573" s="77"/>
      <c r="KGN2573" s="77"/>
      <c r="KGO2573" s="77"/>
      <c r="KGP2573" s="77"/>
      <c r="KGQ2573" s="77"/>
      <c r="KGR2573" s="77"/>
      <c r="KGS2573" s="77"/>
      <c r="KGT2573" s="77"/>
      <c r="KGU2573" s="77"/>
      <c r="KGV2573" s="77"/>
      <c r="KGW2573" s="77"/>
      <c r="KGX2573" s="77"/>
      <c r="KGY2573" s="77"/>
      <c r="KGZ2573" s="77"/>
      <c r="KHA2573" s="77"/>
      <c r="KHB2573" s="77"/>
      <c r="KHC2573" s="77"/>
      <c r="KHD2573" s="77"/>
      <c r="KHE2573" s="77"/>
      <c r="KHF2573" s="77"/>
      <c r="KHG2573" s="77"/>
      <c r="KHH2573" s="77"/>
      <c r="KHI2573" s="77"/>
      <c r="KHJ2573" s="77"/>
      <c r="KHK2573" s="77"/>
      <c r="KHL2573" s="77"/>
      <c r="KHM2573" s="77"/>
      <c r="KHN2573" s="77"/>
      <c r="KHO2573" s="77"/>
      <c r="KHP2573" s="77"/>
      <c r="KHQ2573" s="77"/>
      <c r="KHR2573" s="77"/>
      <c r="KHS2573" s="77"/>
      <c r="KHT2573" s="77"/>
      <c r="KHU2573" s="77"/>
      <c r="KHV2573" s="77"/>
      <c r="KHW2573" s="77"/>
      <c r="KHX2573" s="77"/>
      <c r="KHY2573" s="77"/>
      <c r="KHZ2573" s="77"/>
      <c r="KIA2573" s="77"/>
      <c r="KIB2573" s="77"/>
      <c r="KIC2573" s="77"/>
      <c r="KID2573" s="77"/>
      <c r="KIE2573" s="77"/>
      <c r="KIF2573" s="77"/>
      <c r="KIG2573" s="77"/>
      <c r="KIH2573" s="77"/>
      <c r="KII2573" s="77"/>
      <c r="KIJ2573" s="77"/>
      <c r="KIK2573" s="77"/>
      <c r="KIL2573" s="77"/>
      <c r="KIM2573" s="77"/>
      <c r="KIN2573" s="77"/>
      <c r="KIO2573" s="77"/>
      <c r="KIP2573" s="77"/>
      <c r="KIQ2573" s="77"/>
      <c r="KIR2573" s="77"/>
      <c r="KIS2573" s="77"/>
      <c r="KIT2573" s="77"/>
      <c r="KIU2573" s="77"/>
      <c r="KIV2573" s="77"/>
      <c r="KIW2573" s="77"/>
      <c r="KIX2573" s="77"/>
      <c r="KIY2573" s="77"/>
      <c r="KIZ2573" s="77"/>
      <c r="KJA2573" s="77"/>
      <c r="KJB2573" s="77"/>
      <c r="KJC2573" s="77"/>
      <c r="KJD2573" s="77"/>
      <c r="KJE2573" s="77"/>
      <c r="KJF2573" s="77"/>
      <c r="KJG2573" s="77"/>
      <c r="KJH2573" s="77"/>
      <c r="KJI2573" s="77"/>
      <c r="KJJ2573" s="77"/>
      <c r="KJK2573" s="77"/>
      <c r="KJL2573" s="77"/>
      <c r="KJM2573" s="77"/>
      <c r="KJN2573" s="77"/>
      <c r="KJO2573" s="77"/>
      <c r="KJP2573" s="77"/>
      <c r="KJQ2573" s="77"/>
      <c r="KJR2573" s="77"/>
      <c r="KJS2573" s="77"/>
      <c r="KJT2573" s="77"/>
      <c r="KJU2573" s="77"/>
      <c r="KJV2573" s="77"/>
      <c r="KJW2573" s="77"/>
      <c r="KJX2573" s="77"/>
      <c r="KJY2573" s="77"/>
      <c r="KJZ2573" s="77"/>
      <c r="KKA2573" s="77"/>
      <c r="KKB2573" s="77"/>
      <c r="KKC2573" s="77"/>
      <c r="KKD2573" s="77"/>
      <c r="KKE2573" s="77"/>
      <c r="KKF2573" s="77"/>
      <c r="KKG2573" s="77"/>
      <c r="KKH2573" s="77"/>
      <c r="KKI2573" s="77"/>
      <c r="KKJ2573" s="77"/>
      <c r="KKK2573" s="77"/>
      <c r="KKL2573" s="77"/>
      <c r="KKM2573" s="77"/>
      <c r="KKN2573" s="77"/>
      <c r="KKO2573" s="77"/>
      <c r="KKP2573" s="77"/>
      <c r="KKQ2573" s="77"/>
      <c r="KKR2573" s="77"/>
      <c r="KKS2573" s="77"/>
      <c r="KKT2573" s="77"/>
      <c r="KKU2573" s="77"/>
      <c r="KKV2573" s="77"/>
      <c r="KKW2573" s="77"/>
      <c r="KKX2573" s="77"/>
      <c r="KKY2573" s="77"/>
      <c r="KKZ2573" s="77"/>
      <c r="KLA2573" s="77"/>
      <c r="KLB2573" s="77"/>
      <c r="KLC2573" s="77"/>
      <c r="KLD2573" s="77"/>
      <c r="KLE2573" s="77"/>
      <c r="KLF2573" s="77"/>
      <c r="KLG2573" s="77"/>
      <c r="KLH2573" s="77"/>
      <c r="KLI2573" s="77"/>
      <c r="KLJ2573" s="77"/>
      <c r="KLK2573" s="77"/>
      <c r="KLL2573" s="77"/>
      <c r="KLM2573" s="77"/>
      <c r="KLN2573" s="77"/>
      <c r="KLO2573" s="77"/>
      <c r="KLP2573" s="77"/>
      <c r="KLQ2573" s="77"/>
      <c r="KLR2573" s="77"/>
      <c r="KLS2573" s="77"/>
      <c r="KLT2573" s="77"/>
      <c r="KLU2573" s="77"/>
      <c r="KLV2573" s="77"/>
      <c r="KLW2573" s="77"/>
      <c r="KLX2573" s="77"/>
      <c r="KLY2573" s="77"/>
      <c r="KLZ2573" s="77"/>
      <c r="KMA2573" s="77"/>
      <c r="KMB2573" s="77"/>
      <c r="KMC2573" s="77"/>
      <c r="KMD2573" s="77"/>
      <c r="KME2573" s="77"/>
      <c r="KMF2573" s="77"/>
      <c r="KMG2573" s="77"/>
      <c r="KMH2573" s="77"/>
      <c r="KMI2573" s="77"/>
      <c r="KMJ2573" s="77"/>
      <c r="KMK2573" s="77"/>
      <c r="KML2573" s="77"/>
      <c r="KMM2573" s="77"/>
      <c r="KMN2573" s="77"/>
      <c r="KMO2573" s="77"/>
      <c r="KMP2573" s="77"/>
      <c r="KMQ2573" s="77"/>
      <c r="KMR2573" s="77"/>
      <c r="KMS2573" s="77"/>
      <c r="KMT2573" s="77"/>
      <c r="KMU2573" s="77"/>
      <c r="KMV2573" s="77"/>
      <c r="KMW2573" s="77"/>
      <c r="KMX2573" s="77"/>
      <c r="KMY2573" s="77"/>
      <c r="KMZ2573" s="77"/>
      <c r="KNA2573" s="77"/>
      <c r="KNB2573" s="77"/>
      <c r="KNC2573" s="77"/>
      <c r="KND2573" s="77"/>
      <c r="KNE2573" s="77"/>
      <c r="KNF2573" s="77"/>
      <c r="KNG2573" s="77"/>
      <c r="KNH2573" s="77"/>
      <c r="KNI2573" s="77"/>
      <c r="KNJ2573" s="77"/>
      <c r="KNK2573" s="77"/>
      <c r="KNL2573" s="77"/>
      <c r="KNM2573" s="77"/>
      <c r="KNN2573" s="77"/>
      <c r="KNO2573" s="77"/>
      <c r="KNP2573" s="77"/>
      <c r="KNQ2573" s="77"/>
      <c r="KNR2573" s="77"/>
      <c r="KNS2573" s="77"/>
      <c r="KNT2573" s="77"/>
      <c r="KNU2573" s="77"/>
      <c r="KNV2573" s="77"/>
      <c r="KNW2573" s="77"/>
      <c r="KNX2573" s="77"/>
      <c r="KNY2573" s="77"/>
      <c r="KNZ2573" s="77"/>
      <c r="KOA2573" s="77"/>
      <c r="KOB2573" s="77"/>
      <c r="KOC2573" s="77"/>
      <c r="KOD2573" s="77"/>
      <c r="KOE2573" s="77"/>
      <c r="KOF2573" s="77"/>
      <c r="KOG2573" s="77"/>
      <c r="KOH2573" s="77"/>
      <c r="KOI2573" s="77"/>
      <c r="KOJ2573" s="77"/>
      <c r="KOK2573" s="77"/>
      <c r="KOL2573" s="77"/>
      <c r="KOM2573" s="77"/>
      <c r="KON2573" s="77"/>
      <c r="KOO2573" s="77"/>
      <c r="KOP2573" s="77"/>
      <c r="KOQ2573" s="77"/>
      <c r="KOR2573" s="77"/>
      <c r="KOS2573" s="77"/>
      <c r="KOT2573" s="77"/>
      <c r="KOU2573" s="77"/>
      <c r="KOV2573" s="77"/>
      <c r="KOW2573" s="77"/>
      <c r="KOX2573" s="77"/>
      <c r="KOY2573" s="77"/>
      <c r="KOZ2573" s="77"/>
      <c r="KPA2573" s="77"/>
      <c r="KPB2573" s="77"/>
      <c r="KPC2573" s="77"/>
      <c r="KPD2573" s="77"/>
      <c r="KPE2573" s="77"/>
      <c r="KPF2573" s="77"/>
      <c r="KPG2573" s="77"/>
      <c r="KPH2573" s="77"/>
      <c r="KPI2573" s="77"/>
      <c r="KPJ2573" s="77"/>
      <c r="KPK2573" s="77"/>
      <c r="KPL2573" s="77"/>
      <c r="KPM2573" s="77"/>
      <c r="KPN2573" s="77"/>
      <c r="KPO2573" s="77"/>
      <c r="KPP2573" s="77"/>
      <c r="KPQ2573" s="77"/>
      <c r="KPR2573" s="77"/>
      <c r="KPS2573" s="77"/>
      <c r="KPT2573" s="77"/>
      <c r="KPU2573" s="77"/>
      <c r="KPV2573" s="77"/>
      <c r="KPW2573" s="77"/>
      <c r="KPX2573" s="77"/>
      <c r="KPY2573" s="77"/>
      <c r="KPZ2573" s="77"/>
      <c r="KQA2573" s="77"/>
      <c r="KQB2573" s="77"/>
      <c r="KQC2573" s="77"/>
      <c r="KQD2573" s="77"/>
      <c r="KQE2573" s="77"/>
      <c r="KQF2573" s="77"/>
      <c r="KQG2573" s="77"/>
      <c r="KQH2573" s="77"/>
      <c r="KQI2573" s="77"/>
      <c r="KQJ2573" s="77"/>
      <c r="KQK2573" s="77"/>
      <c r="KQL2573" s="77"/>
      <c r="KQM2573" s="77"/>
      <c r="KQN2573" s="77"/>
      <c r="KQO2573" s="77"/>
      <c r="KQP2573" s="77"/>
      <c r="KQQ2573" s="77"/>
      <c r="KQR2573" s="77"/>
      <c r="KQS2573" s="77"/>
      <c r="KQT2573" s="77"/>
      <c r="KQU2573" s="77"/>
      <c r="KQV2573" s="77"/>
      <c r="KQW2573" s="77"/>
      <c r="KQX2573" s="77"/>
      <c r="KQY2573" s="77"/>
      <c r="KQZ2573" s="77"/>
      <c r="KRA2573" s="77"/>
      <c r="KRB2573" s="77"/>
      <c r="KRC2573" s="77"/>
      <c r="KRD2573" s="77"/>
      <c r="KRE2573" s="77"/>
      <c r="KRF2573" s="77"/>
      <c r="KRG2573" s="77"/>
      <c r="KRH2573" s="77"/>
      <c r="KRI2573" s="77"/>
      <c r="KRJ2573" s="77"/>
      <c r="KRK2573" s="77"/>
      <c r="KRL2573" s="77"/>
      <c r="KRM2573" s="77"/>
      <c r="KRN2573" s="77"/>
      <c r="KRO2573" s="77"/>
      <c r="KRP2573" s="77"/>
      <c r="KRQ2573" s="77"/>
      <c r="KRR2573" s="77"/>
      <c r="KRS2573" s="77"/>
      <c r="KRT2573" s="77"/>
      <c r="KRU2573" s="77"/>
      <c r="KRV2573" s="77"/>
      <c r="KRW2573" s="77"/>
      <c r="KRX2573" s="77"/>
      <c r="KRY2573" s="77"/>
      <c r="KRZ2573" s="77"/>
      <c r="KSA2573" s="77"/>
      <c r="KSB2573" s="77"/>
      <c r="KSC2573" s="77"/>
      <c r="KSD2573" s="77"/>
      <c r="KSE2573" s="77"/>
      <c r="KSF2573" s="77"/>
      <c r="KSG2573" s="77"/>
      <c r="KSH2573" s="77"/>
      <c r="KSI2573" s="77"/>
      <c r="KSJ2573" s="77"/>
      <c r="KSK2573" s="77"/>
      <c r="KSL2573" s="77"/>
      <c r="KSM2573" s="77"/>
      <c r="KSN2573" s="77"/>
      <c r="KSO2573" s="77"/>
      <c r="KSP2573" s="77"/>
      <c r="KSQ2573" s="77"/>
      <c r="KSR2573" s="77"/>
      <c r="KSS2573" s="77"/>
      <c r="KST2573" s="77"/>
      <c r="KSU2573" s="77"/>
      <c r="KSV2573" s="77"/>
      <c r="KSW2573" s="77"/>
      <c r="KSX2573" s="77"/>
      <c r="KSY2573" s="77"/>
      <c r="KSZ2573" s="77"/>
      <c r="KTA2573" s="77"/>
      <c r="KTB2573" s="77"/>
      <c r="KTC2573" s="77"/>
      <c r="KTD2573" s="77"/>
      <c r="KTE2573" s="77"/>
      <c r="KTF2573" s="77"/>
      <c r="KTG2573" s="77"/>
      <c r="KTH2573" s="77"/>
      <c r="KTI2573" s="77"/>
      <c r="KTJ2573" s="77"/>
      <c r="KTK2573" s="77"/>
      <c r="KTL2573" s="77"/>
      <c r="KTM2573" s="77"/>
      <c r="KTN2573" s="77"/>
      <c r="KTO2573" s="77"/>
      <c r="KTP2573" s="77"/>
      <c r="KTQ2573" s="77"/>
      <c r="KTR2573" s="77"/>
      <c r="KTS2573" s="77"/>
      <c r="KTT2573" s="77"/>
      <c r="KTU2573" s="77"/>
      <c r="KTV2573" s="77"/>
      <c r="KTW2573" s="77"/>
      <c r="KTX2573" s="77"/>
      <c r="KTY2573" s="77"/>
      <c r="KTZ2573" s="77"/>
      <c r="KUA2573" s="77"/>
      <c r="KUB2573" s="77"/>
      <c r="KUC2573" s="77"/>
      <c r="KUD2573" s="77"/>
      <c r="KUE2573" s="77"/>
      <c r="KUF2573" s="77"/>
      <c r="KUG2573" s="77"/>
      <c r="KUH2573" s="77"/>
      <c r="KUI2573" s="77"/>
      <c r="KUJ2573" s="77"/>
      <c r="KUK2573" s="77"/>
      <c r="KUL2573" s="77"/>
      <c r="KUM2573" s="77"/>
      <c r="KUN2573" s="77"/>
      <c r="KUO2573" s="77"/>
      <c r="KUP2573" s="77"/>
      <c r="KUQ2573" s="77"/>
      <c r="KUR2573" s="77"/>
      <c r="KUS2573" s="77"/>
      <c r="KUT2573" s="77"/>
      <c r="KUU2573" s="77"/>
      <c r="KUV2573" s="77"/>
      <c r="KUW2573" s="77"/>
      <c r="KUX2573" s="77"/>
      <c r="KUY2573" s="77"/>
      <c r="KUZ2573" s="77"/>
      <c r="KVA2573" s="77"/>
      <c r="KVB2573" s="77"/>
      <c r="KVC2573" s="77"/>
      <c r="KVD2573" s="77"/>
      <c r="KVE2573" s="77"/>
      <c r="KVF2573" s="77"/>
      <c r="KVG2573" s="77"/>
      <c r="KVH2573" s="77"/>
      <c r="KVI2573" s="77"/>
      <c r="KVJ2573" s="77"/>
      <c r="KVK2573" s="77"/>
      <c r="KVL2573" s="77"/>
      <c r="KVM2573" s="77"/>
      <c r="KVN2573" s="77"/>
      <c r="KVO2573" s="77"/>
      <c r="KVP2573" s="77"/>
      <c r="KVQ2573" s="77"/>
      <c r="KVR2573" s="77"/>
      <c r="KVS2573" s="77"/>
      <c r="KVT2573" s="77"/>
      <c r="KVU2573" s="77"/>
      <c r="KVV2573" s="77"/>
      <c r="KVW2573" s="77"/>
      <c r="KVX2573" s="77"/>
      <c r="KVY2573" s="77"/>
      <c r="KVZ2573" s="77"/>
      <c r="KWA2573" s="77"/>
      <c r="KWB2573" s="77"/>
      <c r="KWC2573" s="77"/>
      <c r="KWD2573" s="77"/>
      <c r="KWE2573" s="77"/>
      <c r="KWF2573" s="77"/>
      <c r="KWG2573" s="77"/>
      <c r="KWH2573" s="77"/>
      <c r="KWI2573" s="77"/>
      <c r="KWJ2573" s="77"/>
      <c r="KWK2573" s="77"/>
      <c r="KWL2573" s="77"/>
      <c r="KWM2573" s="77"/>
      <c r="KWN2573" s="77"/>
      <c r="KWO2573" s="77"/>
      <c r="KWP2573" s="77"/>
      <c r="KWQ2573" s="77"/>
      <c r="KWR2573" s="77"/>
      <c r="KWS2573" s="77"/>
      <c r="KWT2573" s="77"/>
      <c r="KWU2573" s="77"/>
      <c r="KWV2573" s="77"/>
      <c r="KWW2573" s="77"/>
      <c r="KWX2573" s="77"/>
      <c r="KWY2573" s="77"/>
      <c r="KWZ2573" s="77"/>
      <c r="KXA2573" s="77"/>
      <c r="KXB2573" s="77"/>
      <c r="KXC2573" s="77"/>
      <c r="KXD2573" s="77"/>
      <c r="KXE2573" s="77"/>
      <c r="KXF2573" s="77"/>
      <c r="KXG2573" s="77"/>
      <c r="KXH2573" s="77"/>
      <c r="KXI2573" s="77"/>
      <c r="KXJ2573" s="77"/>
      <c r="KXK2573" s="77"/>
      <c r="KXL2573" s="77"/>
      <c r="KXM2573" s="77"/>
      <c r="KXN2573" s="77"/>
      <c r="KXO2573" s="77"/>
      <c r="KXP2573" s="77"/>
      <c r="KXQ2573" s="77"/>
      <c r="KXR2573" s="77"/>
      <c r="KXS2573" s="77"/>
      <c r="KXT2573" s="77"/>
      <c r="KXU2573" s="77"/>
      <c r="KXV2573" s="77"/>
      <c r="KXW2573" s="77"/>
      <c r="KXX2573" s="77"/>
      <c r="KXY2573" s="77"/>
      <c r="KXZ2573" s="77"/>
      <c r="KYA2573" s="77"/>
      <c r="KYB2573" s="77"/>
      <c r="KYC2573" s="77"/>
      <c r="KYD2573" s="77"/>
      <c r="KYE2573" s="77"/>
      <c r="KYF2573" s="77"/>
      <c r="KYG2573" s="77"/>
      <c r="KYH2573" s="77"/>
      <c r="KYI2573" s="77"/>
      <c r="KYJ2573" s="77"/>
      <c r="KYK2573" s="77"/>
      <c r="KYL2573" s="77"/>
      <c r="KYM2573" s="77"/>
      <c r="KYN2573" s="77"/>
      <c r="KYO2573" s="77"/>
      <c r="KYP2573" s="77"/>
      <c r="KYQ2573" s="77"/>
      <c r="KYR2573" s="77"/>
      <c r="KYS2573" s="77"/>
      <c r="KYT2573" s="77"/>
      <c r="KYU2573" s="77"/>
      <c r="KYV2573" s="77"/>
      <c r="KYW2573" s="77"/>
      <c r="KYX2573" s="77"/>
      <c r="KYY2573" s="77"/>
      <c r="KYZ2573" s="77"/>
      <c r="KZA2573" s="77"/>
      <c r="KZB2573" s="77"/>
      <c r="KZC2573" s="77"/>
      <c r="KZD2573" s="77"/>
      <c r="KZE2573" s="77"/>
      <c r="KZF2573" s="77"/>
      <c r="KZG2573" s="77"/>
      <c r="KZH2573" s="77"/>
      <c r="KZI2573" s="77"/>
      <c r="KZJ2573" s="77"/>
      <c r="KZK2573" s="77"/>
      <c r="KZL2573" s="77"/>
      <c r="KZM2573" s="77"/>
      <c r="KZN2573" s="77"/>
      <c r="KZO2573" s="77"/>
      <c r="KZP2573" s="77"/>
      <c r="KZQ2573" s="77"/>
      <c r="KZR2573" s="77"/>
      <c r="KZS2573" s="77"/>
      <c r="KZT2573" s="77"/>
      <c r="KZU2573" s="77"/>
      <c r="KZV2573" s="77"/>
      <c r="KZW2573" s="77"/>
      <c r="KZX2573" s="77"/>
      <c r="KZY2573" s="77"/>
      <c r="KZZ2573" s="77"/>
      <c r="LAA2573" s="77"/>
      <c r="LAB2573" s="77"/>
      <c r="LAC2573" s="77"/>
      <c r="LAD2573" s="77"/>
      <c r="LAE2573" s="77"/>
      <c r="LAF2573" s="77"/>
      <c r="LAG2573" s="77"/>
      <c r="LAH2573" s="77"/>
      <c r="LAI2573" s="77"/>
      <c r="LAJ2573" s="77"/>
      <c r="LAK2573" s="77"/>
      <c r="LAL2573" s="77"/>
      <c r="LAM2573" s="77"/>
      <c r="LAN2573" s="77"/>
      <c r="LAO2573" s="77"/>
      <c r="LAP2573" s="77"/>
      <c r="LAQ2573" s="77"/>
      <c r="LAR2573" s="77"/>
      <c r="LAS2573" s="77"/>
      <c r="LAT2573" s="77"/>
      <c r="LAU2573" s="77"/>
      <c r="LAV2573" s="77"/>
      <c r="LAW2573" s="77"/>
      <c r="LAX2573" s="77"/>
      <c r="LAY2573" s="77"/>
      <c r="LAZ2573" s="77"/>
      <c r="LBA2573" s="77"/>
      <c r="LBB2573" s="77"/>
      <c r="LBC2573" s="77"/>
      <c r="LBD2573" s="77"/>
      <c r="LBE2573" s="77"/>
      <c r="LBF2573" s="77"/>
      <c r="LBG2573" s="77"/>
      <c r="LBH2573" s="77"/>
      <c r="LBI2573" s="77"/>
      <c r="LBJ2573" s="77"/>
      <c r="LBK2573" s="77"/>
      <c r="LBL2573" s="77"/>
      <c r="LBM2573" s="77"/>
      <c r="LBN2573" s="77"/>
      <c r="LBO2573" s="77"/>
      <c r="LBP2573" s="77"/>
      <c r="LBQ2573" s="77"/>
      <c r="LBR2573" s="77"/>
      <c r="LBS2573" s="77"/>
      <c r="LBT2573" s="77"/>
      <c r="LBU2573" s="77"/>
      <c r="LBV2573" s="77"/>
      <c r="LBW2573" s="77"/>
      <c r="LBX2573" s="77"/>
      <c r="LBY2573" s="77"/>
      <c r="LBZ2573" s="77"/>
      <c r="LCA2573" s="77"/>
      <c r="LCB2573" s="77"/>
      <c r="LCC2573" s="77"/>
      <c r="LCD2573" s="77"/>
      <c r="LCE2573" s="77"/>
      <c r="LCF2573" s="77"/>
      <c r="LCG2573" s="77"/>
      <c r="LCH2573" s="77"/>
      <c r="LCI2573" s="77"/>
      <c r="LCJ2573" s="77"/>
      <c r="LCK2573" s="77"/>
      <c r="LCL2573" s="77"/>
      <c r="LCM2573" s="77"/>
      <c r="LCN2573" s="77"/>
      <c r="LCO2573" s="77"/>
      <c r="LCP2573" s="77"/>
      <c r="LCQ2573" s="77"/>
      <c r="LCR2573" s="77"/>
      <c r="LCS2573" s="77"/>
      <c r="LCT2573" s="77"/>
      <c r="LCU2573" s="77"/>
      <c r="LCV2573" s="77"/>
      <c r="LCW2573" s="77"/>
      <c r="LCX2573" s="77"/>
      <c r="LCY2573" s="77"/>
      <c r="LCZ2573" s="77"/>
      <c r="LDA2573" s="77"/>
      <c r="LDB2573" s="77"/>
      <c r="LDC2573" s="77"/>
      <c r="LDD2573" s="77"/>
      <c r="LDE2573" s="77"/>
      <c r="LDF2573" s="77"/>
      <c r="LDG2573" s="77"/>
      <c r="LDH2573" s="77"/>
      <c r="LDI2573" s="77"/>
      <c r="LDJ2573" s="77"/>
      <c r="LDK2573" s="77"/>
      <c r="LDL2573" s="77"/>
      <c r="LDM2573" s="77"/>
      <c r="LDN2573" s="77"/>
      <c r="LDO2573" s="77"/>
      <c r="LDP2573" s="77"/>
      <c r="LDQ2573" s="77"/>
      <c r="LDR2573" s="77"/>
      <c r="LDS2573" s="77"/>
      <c r="LDT2573" s="77"/>
      <c r="LDU2573" s="77"/>
      <c r="LDV2573" s="77"/>
      <c r="LDW2573" s="77"/>
      <c r="LDX2573" s="77"/>
      <c r="LDY2573" s="77"/>
      <c r="LDZ2573" s="77"/>
      <c r="LEA2573" s="77"/>
      <c r="LEB2573" s="77"/>
      <c r="LEC2573" s="77"/>
      <c r="LED2573" s="77"/>
      <c r="LEE2573" s="77"/>
      <c r="LEF2573" s="77"/>
      <c r="LEG2573" s="77"/>
      <c r="LEH2573" s="77"/>
      <c r="LEI2573" s="77"/>
      <c r="LEJ2573" s="77"/>
      <c r="LEK2573" s="77"/>
      <c r="LEL2573" s="77"/>
      <c r="LEM2573" s="77"/>
      <c r="LEN2573" s="77"/>
      <c r="LEO2573" s="77"/>
      <c r="LEP2573" s="77"/>
      <c r="LEQ2573" s="77"/>
      <c r="LER2573" s="77"/>
      <c r="LES2573" s="77"/>
      <c r="LET2573" s="77"/>
      <c r="LEU2573" s="77"/>
      <c r="LEV2573" s="77"/>
      <c r="LEW2573" s="77"/>
      <c r="LEX2573" s="77"/>
      <c r="LEY2573" s="77"/>
      <c r="LEZ2573" s="77"/>
      <c r="LFA2573" s="77"/>
      <c r="LFB2573" s="77"/>
      <c r="LFC2573" s="77"/>
      <c r="LFD2573" s="77"/>
      <c r="LFE2573" s="77"/>
      <c r="LFF2573" s="77"/>
      <c r="LFG2573" s="77"/>
      <c r="LFH2573" s="77"/>
      <c r="LFI2573" s="77"/>
      <c r="LFJ2573" s="77"/>
      <c r="LFK2573" s="77"/>
      <c r="LFL2573" s="77"/>
      <c r="LFM2573" s="77"/>
      <c r="LFN2573" s="77"/>
      <c r="LFO2573" s="77"/>
      <c r="LFP2573" s="77"/>
      <c r="LFQ2573" s="77"/>
      <c r="LFR2573" s="77"/>
      <c r="LFS2573" s="77"/>
      <c r="LFT2573" s="77"/>
      <c r="LFU2573" s="77"/>
      <c r="LFV2573" s="77"/>
      <c r="LFW2573" s="77"/>
      <c r="LFX2573" s="77"/>
      <c r="LFY2573" s="77"/>
      <c r="LFZ2573" s="77"/>
      <c r="LGA2573" s="77"/>
      <c r="LGB2573" s="77"/>
      <c r="LGC2573" s="77"/>
      <c r="LGD2573" s="77"/>
      <c r="LGE2573" s="77"/>
      <c r="LGF2573" s="77"/>
      <c r="LGG2573" s="77"/>
      <c r="LGH2573" s="77"/>
      <c r="LGI2573" s="77"/>
      <c r="LGJ2573" s="77"/>
      <c r="LGK2573" s="77"/>
      <c r="LGL2573" s="77"/>
      <c r="LGM2573" s="77"/>
      <c r="LGN2573" s="77"/>
      <c r="LGO2573" s="77"/>
      <c r="LGP2573" s="77"/>
      <c r="LGQ2573" s="77"/>
      <c r="LGR2573" s="77"/>
      <c r="LGS2573" s="77"/>
      <c r="LGT2573" s="77"/>
      <c r="LGU2573" s="77"/>
      <c r="LGV2573" s="77"/>
      <c r="LGW2573" s="77"/>
      <c r="LGX2573" s="77"/>
      <c r="LGY2573" s="77"/>
      <c r="LGZ2573" s="77"/>
      <c r="LHA2573" s="77"/>
      <c r="LHB2573" s="77"/>
      <c r="LHC2573" s="77"/>
      <c r="LHD2573" s="77"/>
      <c r="LHE2573" s="77"/>
      <c r="LHF2573" s="77"/>
      <c r="LHG2573" s="77"/>
      <c r="LHH2573" s="77"/>
      <c r="LHI2573" s="77"/>
      <c r="LHJ2573" s="77"/>
      <c r="LHK2573" s="77"/>
      <c r="LHL2573" s="77"/>
      <c r="LHM2573" s="77"/>
      <c r="LHN2573" s="77"/>
      <c r="LHO2573" s="77"/>
      <c r="LHP2573" s="77"/>
      <c r="LHQ2573" s="77"/>
      <c r="LHR2573" s="77"/>
      <c r="LHS2573" s="77"/>
      <c r="LHT2573" s="77"/>
      <c r="LHU2573" s="77"/>
      <c r="LHV2573" s="77"/>
      <c r="LHW2573" s="77"/>
      <c r="LHX2573" s="77"/>
      <c r="LHY2573" s="77"/>
      <c r="LHZ2573" s="77"/>
      <c r="LIA2573" s="77"/>
      <c r="LIB2573" s="77"/>
      <c r="LIC2573" s="77"/>
      <c r="LID2573" s="77"/>
      <c r="LIE2573" s="77"/>
      <c r="LIF2573" s="77"/>
      <c r="LIG2573" s="77"/>
      <c r="LIH2573" s="77"/>
      <c r="LII2573" s="77"/>
      <c r="LIJ2573" s="77"/>
      <c r="LIK2573" s="77"/>
      <c r="LIL2573" s="77"/>
      <c r="LIM2573" s="77"/>
      <c r="LIN2573" s="77"/>
      <c r="LIO2573" s="77"/>
      <c r="LIP2573" s="77"/>
      <c r="LIQ2573" s="77"/>
      <c r="LIR2573" s="77"/>
      <c r="LIS2573" s="77"/>
      <c r="LIT2573" s="77"/>
      <c r="LIU2573" s="77"/>
      <c r="LIV2573" s="77"/>
      <c r="LIW2573" s="77"/>
      <c r="LIX2573" s="77"/>
      <c r="LIY2573" s="77"/>
      <c r="LIZ2573" s="77"/>
      <c r="LJA2573" s="77"/>
      <c r="LJB2573" s="77"/>
      <c r="LJC2573" s="77"/>
      <c r="LJD2573" s="77"/>
      <c r="LJE2573" s="77"/>
      <c r="LJF2573" s="77"/>
      <c r="LJG2573" s="77"/>
      <c r="LJH2573" s="77"/>
      <c r="LJI2573" s="77"/>
      <c r="LJJ2573" s="77"/>
      <c r="LJK2573" s="77"/>
      <c r="LJL2573" s="77"/>
      <c r="LJM2573" s="77"/>
      <c r="LJN2573" s="77"/>
      <c r="LJO2573" s="77"/>
      <c r="LJP2573" s="77"/>
      <c r="LJQ2573" s="77"/>
      <c r="LJR2573" s="77"/>
      <c r="LJS2573" s="77"/>
      <c r="LJT2573" s="77"/>
      <c r="LJU2573" s="77"/>
      <c r="LJV2573" s="77"/>
      <c r="LJW2573" s="77"/>
      <c r="LJX2573" s="77"/>
      <c r="LJY2573" s="77"/>
      <c r="LJZ2573" s="77"/>
      <c r="LKA2573" s="77"/>
      <c r="LKB2573" s="77"/>
      <c r="LKC2573" s="77"/>
      <c r="LKD2573" s="77"/>
      <c r="LKE2573" s="77"/>
      <c r="LKF2573" s="77"/>
      <c r="LKG2573" s="77"/>
      <c r="LKH2573" s="77"/>
      <c r="LKI2573" s="77"/>
      <c r="LKJ2573" s="77"/>
      <c r="LKK2573" s="77"/>
      <c r="LKL2573" s="77"/>
      <c r="LKM2573" s="77"/>
      <c r="LKN2573" s="77"/>
      <c r="LKO2573" s="77"/>
      <c r="LKP2573" s="77"/>
      <c r="LKQ2573" s="77"/>
      <c r="LKR2573" s="77"/>
      <c r="LKS2573" s="77"/>
      <c r="LKT2573" s="77"/>
      <c r="LKU2573" s="77"/>
      <c r="LKV2573" s="77"/>
      <c r="LKW2573" s="77"/>
      <c r="LKX2573" s="77"/>
      <c r="LKY2573" s="77"/>
      <c r="LKZ2573" s="77"/>
      <c r="LLA2573" s="77"/>
      <c r="LLB2573" s="77"/>
      <c r="LLC2573" s="77"/>
      <c r="LLD2573" s="77"/>
      <c r="LLE2573" s="77"/>
      <c r="LLF2573" s="77"/>
      <c r="LLG2573" s="77"/>
      <c r="LLH2573" s="77"/>
      <c r="LLI2573" s="77"/>
      <c r="LLJ2573" s="77"/>
      <c r="LLK2573" s="77"/>
      <c r="LLL2573" s="77"/>
      <c r="LLM2573" s="77"/>
      <c r="LLN2573" s="77"/>
      <c r="LLO2573" s="77"/>
      <c r="LLP2573" s="77"/>
      <c r="LLQ2573" s="77"/>
      <c r="LLR2573" s="77"/>
      <c r="LLS2573" s="77"/>
      <c r="LLT2573" s="77"/>
      <c r="LLU2573" s="77"/>
      <c r="LLV2573" s="77"/>
      <c r="LLW2573" s="77"/>
      <c r="LLX2573" s="77"/>
      <c r="LLY2573" s="77"/>
      <c r="LLZ2573" s="77"/>
      <c r="LMA2573" s="77"/>
      <c r="LMB2573" s="77"/>
      <c r="LMC2573" s="77"/>
      <c r="LMD2573" s="77"/>
      <c r="LME2573" s="77"/>
      <c r="LMF2573" s="77"/>
      <c r="LMG2573" s="77"/>
      <c r="LMH2573" s="77"/>
      <c r="LMI2573" s="77"/>
      <c r="LMJ2573" s="77"/>
      <c r="LMK2573" s="77"/>
      <c r="LML2573" s="77"/>
      <c r="LMM2573" s="77"/>
      <c r="LMN2573" s="77"/>
      <c r="LMO2573" s="77"/>
      <c r="LMP2573" s="77"/>
      <c r="LMQ2573" s="77"/>
      <c r="LMR2573" s="77"/>
      <c r="LMS2573" s="77"/>
      <c r="LMT2573" s="77"/>
      <c r="LMU2573" s="77"/>
      <c r="LMV2573" s="77"/>
      <c r="LMW2573" s="77"/>
      <c r="LMX2573" s="77"/>
      <c r="LMY2573" s="77"/>
      <c r="LMZ2573" s="77"/>
      <c r="LNA2573" s="77"/>
      <c r="LNB2573" s="77"/>
      <c r="LNC2573" s="77"/>
      <c r="LND2573" s="77"/>
      <c r="LNE2573" s="77"/>
      <c r="LNF2573" s="77"/>
      <c r="LNG2573" s="77"/>
      <c r="LNH2573" s="77"/>
      <c r="LNI2573" s="77"/>
      <c r="LNJ2573" s="77"/>
      <c r="LNK2573" s="77"/>
      <c r="LNL2573" s="77"/>
      <c r="LNM2573" s="77"/>
      <c r="LNN2573" s="77"/>
      <c r="LNO2573" s="77"/>
      <c r="LNP2573" s="77"/>
      <c r="LNQ2573" s="77"/>
      <c r="LNR2573" s="77"/>
      <c r="LNS2573" s="77"/>
      <c r="LNT2573" s="77"/>
      <c r="LNU2573" s="77"/>
      <c r="LNV2573" s="77"/>
      <c r="LNW2573" s="77"/>
      <c r="LNX2573" s="77"/>
      <c r="LNY2573" s="77"/>
      <c r="LNZ2573" s="77"/>
      <c r="LOA2573" s="77"/>
      <c r="LOB2573" s="77"/>
      <c r="LOC2573" s="77"/>
      <c r="LOD2573" s="77"/>
      <c r="LOE2573" s="77"/>
      <c r="LOF2573" s="77"/>
      <c r="LOG2573" s="77"/>
      <c r="LOH2573" s="77"/>
      <c r="LOI2573" s="77"/>
      <c r="LOJ2573" s="77"/>
      <c r="LOK2573" s="77"/>
      <c r="LOL2573" s="77"/>
      <c r="LOM2573" s="77"/>
      <c r="LON2573" s="77"/>
      <c r="LOO2573" s="77"/>
      <c r="LOP2573" s="77"/>
      <c r="LOQ2573" s="77"/>
      <c r="LOR2573" s="77"/>
      <c r="LOS2573" s="77"/>
      <c r="LOT2573" s="77"/>
      <c r="LOU2573" s="77"/>
      <c r="LOV2573" s="77"/>
      <c r="LOW2573" s="77"/>
      <c r="LOX2573" s="77"/>
      <c r="LOY2573" s="77"/>
      <c r="LOZ2573" s="77"/>
      <c r="LPA2573" s="77"/>
      <c r="LPB2573" s="77"/>
      <c r="LPC2573" s="77"/>
      <c r="LPD2573" s="77"/>
      <c r="LPE2573" s="77"/>
      <c r="LPF2573" s="77"/>
      <c r="LPG2573" s="77"/>
      <c r="LPH2573" s="77"/>
      <c r="LPI2573" s="77"/>
      <c r="LPJ2573" s="77"/>
      <c r="LPK2573" s="77"/>
      <c r="LPL2573" s="77"/>
      <c r="LPM2573" s="77"/>
      <c r="LPN2573" s="77"/>
      <c r="LPO2573" s="77"/>
      <c r="LPP2573" s="77"/>
      <c r="LPQ2573" s="77"/>
      <c r="LPR2573" s="77"/>
      <c r="LPS2573" s="77"/>
      <c r="LPT2573" s="77"/>
      <c r="LPU2573" s="77"/>
      <c r="LPV2573" s="77"/>
      <c r="LPW2573" s="77"/>
      <c r="LPX2573" s="77"/>
      <c r="LPY2573" s="77"/>
      <c r="LPZ2573" s="77"/>
      <c r="LQA2573" s="77"/>
      <c r="LQB2573" s="77"/>
      <c r="LQC2573" s="77"/>
      <c r="LQD2573" s="77"/>
      <c r="LQE2573" s="77"/>
      <c r="LQF2573" s="77"/>
      <c r="LQG2573" s="77"/>
      <c r="LQH2573" s="77"/>
      <c r="LQI2573" s="77"/>
      <c r="LQJ2573" s="77"/>
      <c r="LQK2573" s="77"/>
      <c r="LQL2573" s="77"/>
      <c r="LQM2573" s="77"/>
      <c r="LQN2573" s="77"/>
      <c r="LQO2573" s="77"/>
      <c r="LQP2573" s="77"/>
      <c r="LQQ2573" s="77"/>
      <c r="LQR2573" s="77"/>
      <c r="LQS2573" s="77"/>
      <c r="LQT2573" s="77"/>
      <c r="LQU2573" s="77"/>
      <c r="LQV2573" s="77"/>
      <c r="LQW2573" s="77"/>
      <c r="LQX2573" s="77"/>
      <c r="LQY2573" s="77"/>
      <c r="LQZ2573" s="77"/>
      <c r="LRA2573" s="77"/>
      <c r="LRB2573" s="77"/>
      <c r="LRC2573" s="77"/>
      <c r="LRD2573" s="77"/>
      <c r="LRE2573" s="77"/>
      <c r="LRF2573" s="77"/>
      <c r="LRG2573" s="77"/>
      <c r="LRH2573" s="77"/>
      <c r="LRI2573" s="77"/>
      <c r="LRJ2573" s="77"/>
      <c r="LRK2573" s="77"/>
      <c r="LRL2573" s="77"/>
      <c r="LRM2573" s="77"/>
      <c r="LRN2573" s="77"/>
      <c r="LRO2573" s="77"/>
      <c r="LRP2573" s="77"/>
      <c r="LRQ2573" s="77"/>
      <c r="LRR2573" s="77"/>
      <c r="LRS2573" s="77"/>
      <c r="LRT2573" s="77"/>
      <c r="LRU2573" s="77"/>
      <c r="LRV2573" s="77"/>
      <c r="LRW2573" s="77"/>
      <c r="LRX2573" s="77"/>
      <c r="LRY2573" s="77"/>
      <c r="LRZ2573" s="77"/>
      <c r="LSA2573" s="77"/>
      <c r="LSB2573" s="77"/>
      <c r="LSC2573" s="77"/>
      <c r="LSD2573" s="77"/>
      <c r="LSE2573" s="77"/>
      <c r="LSF2573" s="77"/>
      <c r="LSG2573" s="77"/>
      <c r="LSH2573" s="77"/>
      <c r="LSI2573" s="77"/>
      <c r="LSJ2573" s="77"/>
      <c r="LSK2573" s="77"/>
      <c r="LSL2573" s="77"/>
      <c r="LSM2573" s="77"/>
      <c r="LSN2573" s="77"/>
      <c r="LSO2573" s="77"/>
      <c r="LSP2573" s="77"/>
      <c r="LSQ2573" s="77"/>
      <c r="LSR2573" s="77"/>
      <c r="LSS2573" s="77"/>
      <c r="LST2573" s="77"/>
      <c r="LSU2573" s="77"/>
      <c r="LSV2573" s="77"/>
      <c r="LSW2573" s="77"/>
      <c r="LSX2573" s="77"/>
      <c r="LSY2573" s="77"/>
      <c r="LSZ2573" s="77"/>
      <c r="LTA2573" s="77"/>
      <c r="LTB2573" s="77"/>
      <c r="LTC2573" s="77"/>
      <c r="LTD2573" s="77"/>
      <c r="LTE2573" s="77"/>
      <c r="LTF2573" s="77"/>
      <c r="LTG2573" s="77"/>
      <c r="LTH2573" s="77"/>
      <c r="LTI2573" s="77"/>
      <c r="LTJ2573" s="77"/>
      <c r="LTK2573" s="77"/>
      <c r="LTL2573" s="77"/>
      <c r="LTM2573" s="77"/>
      <c r="LTN2573" s="77"/>
      <c r="LTO2573" s="77"/>
      <c r="LTP2573" s="77"/>
      <c r="LTQ2573" s="77"/>
      <c r="LTR2573" s="77"/>
      <c r="LTS2573" s="77"/>
      <c r="LTT2573" s="77"/>
      <c r="LTU2573" s="77"/>
      <c r="LTV2573" s="77"/>
      <c r="LTW2573" s="77"/>
      <c r="LTX2573" s="77"/>
      <c r="LTY2573" s="77"/>
      <c r="LTZ2573" s="77"/>
      <c r="LUA2573" s="77"/>
      <c r="LUB2573" s="77"/>
      <c r="LUC2573" s="77"/>
      <c r="LUD2573" s="77"/>
      <c r="LUE2573" s="77"/>
      <c r="LUF2573" s="77"/>
      <c r="LUG2573" s="77"/>
      <c r="LUH2573" s="77"/>
      <c r="LUI2573" s="77"/>
      <c r="LUJ2573" s="77"/>
      <c r="LUK2573" s="77"/>
      <c r="LUL2573" s="77"/>
      <c r="LUM2573" s="77"/>
      <c r="LUN2573" s="77"/>
      <c r="LUO2573" s="77"/>
      <c r="LUP2573" s="77"/>
      <c r="LUQ2573" s="77"/>
      <c r="LUR2573" s="77"/>
      <c r="LUS2573" s="77"/>
      <c r="LUT2573" s="77"/>
      <c r="LUU2573" s="77"/>
      <c r="LUV2573" s="77"/>
      <c r="LUW2573" s="77"/>
      <c r="LUX2573" s="77"/>
      <c r="LUY2573" s="77"/>
      <c r="LUZ2573" s="77"/>
      <c r="LVA2573" s="77"/>
      <c r="LVB2573" s="77"/>
      <c r="LVC2573" s="77"/>
      <c r="LVD2573" s="77"/>
      <c r="LVE2573" s="77"/>
      <c r="LVF2573" s="77"/>
      <c r="LVG2573" s="77"/>
      <c r="LVH2573" s="77"/>
      <c r="LVI2573" s="77"/>
      <c r="LVJ2573" s="77"/>
      <c r="LVK2573" s="77"/>
      <c r="LVL2573" s="77"/>
      <c r="LVM2573" s="77"/>
      <c r="LVN2573" s="77"/>
      <c r="LVO2573" s="77"/>
      <c r="LVP2573" s="77"/>
      <c r="LVQ2573" s="77"/>
      <c r="LVR2573" s="77"/>
      <c r="LVS2573" s="77"/>
      <c r="LVT2573" s="77"/>
      <c r="LVU2573" s="77"/>
      <c r="LVV2573" s="77"/>
      <c r="LVW2573" s="77"/>
      <c r="LVX2573" s="77"/>
      <c r="LVY2573" s="77"/>
      <c r="LVZ2573" s="77"/>
      <c r="LWA2573" s="77"/>
      <c r="LWB2573" s="77"/>
      <c r="LWC2573" s="77"/>
      <c r="LWD2573" s="77"/>
      <c r="LWE2573" s="77"/>
      <c r="LWF2573" s="77"/>
      <c r="LWG2573" s="77"/>
      <c r="LWH2573" s="77"/>
      <c r="LWI2573" s="77"/>
      <c r="LWJ2573" s="77"/>
      <c r="LWK2573" s="77"/>
      <c r="LWL2573" s="77"/>
      <c r="LWM2573" s="77"/>
      <c r="LWN2573" s="77"/>
      <c r="LWO2573" s="77"/>
      <c r="LWP2573" s="77"/>
      <c r="LWQ2573" s="77"/>
      <c r="LWR2573" s="77"/>
      <c r="LWS2573" s="77"/>
      <c r="LWT2573" s="77"/>
      <c r="LWU2573" s="77"/>
      <c r="LWV2573" s="77"/>
      <c r="LWW2573" s="77"/>
      <c r="LWX2573" s="77"/>
      <c r="LWY2573" s="77"/>
      <c r="LWZ2573" s="77"/>
      <c r="LXA2573" s="77"/>
      <c r="LXB2573" s="77"/>
      <c r="LXC2573" s="77"/>
      <c r="LXD2573" s="77"/>
      <c r="LXE2573" s="77"/>
      <c r="LXF2573" s="77"/>
      <c r="LXG2573" s="77"/>
      <c r="LXH2573" s="77"/>
      <c r="LXI2573" s="77"/>
      <c r="LXJ2573" s="77"/>
      <c r="LXK2573" s="77"/>
      <c r="LXL2573" s="77"/>
      <c r="LXM2573" s="77"/>
      <c r="LXN2573" s="77"/>
      <c r="LXO2573" s="77"/>
      <c r="LXP2573" s="77"/>
      <c r="LXQ2573" s="77"/>
      <c r="LXR2573" s="77"/>
      <c r="LXS2573" s="77"/>
      <c r="LXT2573" s="77"/>
      <c r="LXU2573" s="77"/>
      <c r="LXV2573" s="77"/>
      <c r="LXW2573" s="77"/>
      <c r="LXX2573" s="77"/>
      <c r="LXY2573" s="77"/>
      <c r="LXZ2573" s="77"/>
      <c r="LYA2573" s="77"/>
      <c r="LYB2573" s="77"/>
      <c r="LYC2573" s="77"/>
      <c r="LYD2573" s="77"/>
      <c r="LYE2573" s="77"/>
      <c r="LYF2573" s="77"/>
      <c r="LYG2573" s="77"/>
      <c r="LYH2573" s="77"/>
      <c r="LYI2573" s="77"/>
      <c r="LYJ2573" s="77"/>
      <c r="LYK2573" s="77"/>
      <c r="LYL2573" s="77"/>
      <c r="LYM2573" s="77"/>
      <c r="LYN2573" s="77"/>
      <c r="LYO2573" s="77"/>
      <c r="LYP2573" s="77"/>
      <c r="LYQ2573" s="77"/>
      <c r="LYR2573" s="77"/>
      <c r="LYS2573" s="77"/>
      <c r="LYT2573" s="77"/>
      <c r="LYU2573" s="77"/>
      <c r="LYV2573" s="77"/>
      <c r="LYW2573" s="77"/>
      <c r="LYX2573" s="77"/>
      <c r="LYY2573" s="77"/>
      <c r="LYZ2573" s="77"/>
      <c r="LZA2573" s="77"/>
      <c r="LZB2573" s="77"/>
      <c r="LZC2573" s="77"/>
      <c r="LZD2573" s="77"/>
      <c r="LZE2573" s="77"/>
      <c r="LZF2573" s="77"/>
      <c r="LZG2573" s="77"/>
      <c r="LZH2573" s="77"/>
      <c r="LZI2573" s="77"/>
      <c r="LZJ2573" s="77"/>
      <c r="LZK2573" s="77"/>
      <c r="LZL2573" s="77"/>
      <c r="LZM2573" s="77"/>
      <c r="LZN2573" s="77"/>
      <c r="LZO2573" s="77"/>
      <c r="LZP2573" s="77"/>
      <c r="LZQ2573" s="77"/>
      <c r="LZR2573" s="77"/>
      <c r="LZS2573" s="77"/>
      <c r="LZT2573" s="77"/>
      <c r="LZU2573" s="77"/>
      <c r="LZV2573" s="77"/>
      <c r="LZW2573" s="77"/>
      <c r="LZX2573" s="77"/>
      <c r="LZY2573" s="77"/>
      <c r="LZZ2573" s="77"/>
      <c r="MAA2573" s="77"/>
      <c r="MAB2573" s="77"/>
      <c r="MAC2573" s="77"/>
      <c r="MAD2573" s="77"/>
      <c r="MAE2573" s="77"/>
      <c r="MAF2573" s="77"/>
      <c r="MAG2573" s="77"/>
      <c r="MAH2573" s="77"/>
      <c r="MAI2573" s="77"/>
      <c r="MAJ2573" s="77"/>
      <c r="MAK2573" s="77"/>
      <c r="MAL2573" s="77"/>
      <c r="MAM2573" s="77"/>
      <c r="MAN2573" s="77"/>
      <c r="MAO2573" s="77"/>
      <c r="MAP2573" s="77"/>
      <c r="MAQ2573" s="77"/>
      <c r="MAR2573" s="77"/>
      <c r="MAS2573" s="77"/>
      <c r="MAT2573" s="77"/>
      <c r="MAU2573" s="77"/>
      <c r="MAV2573" s="77"/>
      <c r="MAW2573" s="77"/>
      <c r="MAX2573" s="77"/>
      <c r="MAY2573" s="77"/>
      <c r="MAZ2573" s="77"/>
      <c r="MBA2573" s="77"/>
      <c r="MBB2573" s="77"/>
      <c r="MBC2573" s="77"/>
      <c r="MBD2573" s="77"/>
      <c r="MBE2573" s="77"/>
      <c r="MBF2573" s="77"/>
      <c r="MBG2573" s="77"/>
      <c r="MBH2573" s="77"/>
      <c r="MBI2573" s="77"/>
      <c r="MBJ2573" s="77"/>
      <c r="MBK2573" s="77"/>
      <c r="MBL2573" s="77"/>
      <c r="MBM2573" s="77"/>
      <c r="MBN2573" s="77"/>
      <c r="MBO2573" s="77"/>
      <c r="MBP2573" s="77"/>
      <c r="MBQ2573" s="77"/>
      <c r="MBR2573" s="77"/>
      <c r="MBS2573" s="77"/>
      <c r="MBT2573" s="77"/>
      <c r="MBU2573" s="77"/>
      <c r="MBV2573" s="77"/>
      <c r="MBW2573" s="77"/>
      <c r="MBX2573" s="77"/>
      <c r="MBY2573" s="77"/>
      <c r="MBZ2573" s="77"/>
      <c r="MCA2573" s="77"/>
      <c r="MCB2573" s="77"/>
      <c r="MCC2573" s="77"/>
      <c r="MCD2573" s="77"/>
      <c r="MCE2573" s="77"/>
      <c r="MCF2573" s="77"/>
      <c r="MCG2573" s="77"/>
      <c r="MCH2573" s="77"/>
      <c r="MCI2573" s="77"/>
      <c r="MCJ2573" s="77"/>
      <c r="MCK2573" s="77"/>
      <c r="MCL2573" s="77"/>
      <c r="MCM2573" s="77"/>
      <c r="MCN2573" s="77"/>
      <c r="MCO2573" s="77"/>
      <c r="MCP2573" s="77"/>
      <c r="MCQ2573" s="77"/>
      <c r="MCR2573" s="77"/>
      <c r="MCS2573" s="77"/>
      <c r="MCT2573" s="77"/>
      <c r="MCU2573" s="77"/>
      <c r="MCV2573" s="77"/>
      <c r="MCW2573" s="77"/>
      <c r="MCX2573" s="77"/>
      <c r="MCY2573" s="77"/>
      <c r="MCZ2573" s="77"/>
      <c r="MDA2573" s="77"/>
      <c r="MDB2573" s="77"/>
      <c r="MDC2573" s="77"/>
      <c r="MDD2573" s="77"/>
      <c r="MDE2573" s="77"/>
      <c r="MDF2573" s="77"/>
      <c r="MDG2573" s="77"/>
      <c r="MDH2573" s="77"/>
      <c r="MDI2573" s="77"/>
      <c r="MDJ2573" s="77"/>
      <c r="MDK2573" s="77"/>
      <c r="MDL2573" s="77"/>
      <c r="MDM2573" s="77"/>
      <c r="MDN2573" s="77"/>
      <c r="MDO2573" s="77"/>
      <c r="MDP2573" s="77"/>
      <c r="MDQ2573" s="77"/>
      <c r="MDR2573" s="77"/>
      <c r="MDS2573" s="77"/>
      <c r="MDT2573" s="77"/>
      <c r="MDU2573" s="77"/>
      <c r="MDV2573" s="77"/>
      <c r="MDW2573" s="77"/>
      <c r="MDX2573" s="77"/>
      <c r="MDY2573" s="77"/>
      <c r="MDZ2573" s="77"/>
      <c r="MEA2573" s="77"/>
      <c r="MEB2573" s="77"/>
      <c r="MEC2573" s="77"/>
      <c r="MED2573" s="77"/>
      <c r="MEE2573" s="77"/>
      <c r="MEF2573" s="77"/>
      <c r="MEG2573" s="77"/>
      <c r="MEH2573" s="77"/>
      <c r="MEI2573" s="77"/>
      <c r="MEJ2573" s="77"/>
      <c r="MEK2573" s="77"/>
      <c r="MEL2573" s="77"/>
      <c r="MEM2573" s="77"/>
      <c r="MEN2573" s="77"/>
      <c r="MEO2573" s="77"/>
      <c r="MEP2573" s="77"/>
      <c r="MEQ2573" s="77"/>
      <c r="MER2573" s="77"/>
      <c r="MES2573" s="77"/>
      <c r="MET2573" s="77"/>
      <c r="MEU2573" s="77"/>
      <c r="MEV2573" s="77"/>
      <c r="MEW2573" s="77"/>
      <c r="MEX2573" s="77"/>
      <c r="MEY2573" s="77"/>
      <c r="MEZ2573" s="77"/>
      <c r="MFA2573" s="77"/>
      <c r="MFB2573" s="77"/>
      <c r="MFC2573" s="77"/>
      <c r="MFD2573" s="77"/>
      <c r="MFE2573" s="77"/>
      <c r="MFF2573" s="77"/>
      <c r="MFG2573" s="77"/>
      <c r="MFH2573" s="77"/>
      <c r="MFI2573" s="77"/>
      <c r="MFJ2573" s="77"/>
      <c r="MFK2573" s="77"/>
      <c r="MFL2573" s="77"/>
      <c r="MFM2573" s="77"/>
      <c r="MFN2573" s="77"/>
      <c r="MFO2573" s="77"/>
      <c r="MFP2573" s="77"/>
      <c r="MFQ2573" s="77"/>
      <c r="MFR2573" s="77"/>
      <c r="MFS2573" s="77"/>
      <c r="MFT2573" s="77"/>
      <c r="MFU2573" s="77"/>
      <c r="MFV2573" s="77"/>
      <c r="MFW2573" s="77"/>
      <c r="MFX2573" s="77"/>
      <c r="MFY2573" s="77"/>
      <c r="MFZ2573" s="77"/>
      <c r="MGA2573" s="77"/>
      <c r="MGB2573" s="77"/>
      <c r="MGC2573" s="77"/>
      <c r="MGD2573" s="77"/>
      <c r="MGE2573" s="77"/>
      <c r="MGF2573" s="77"/>
      <c r="MGG2573" s="77"/>
      <c r="MGH2573" s="77"/>
      <c r="MGI2573" s="77"/>
      <c r="MGJ2573" s="77"/>
      <c r="MGK2573" s="77"/>
      <c r="MGL2573" s="77"/>
      <c r="MGM2573" s="77"/>
      <c r="MGN2573" s="77"/>
      <c r="MGO2573" s="77"/>
      <c r="MGP2573" s="77"/>
      <c r="MGQ2573" s="77"/>
      <c r="MGR2573" s="77"/>
      <c r="MGS2573" s="77"/>
      <c r="MGT2573" s="77"/>
      <c r="MGU2573" s="77"/>
      <c r="MGV2573" s="77"/>
      <c r="MGW2573" s="77"/>
      <c r="MGX2573" s="77"/>
      <c r="MGY2573" s="77"/>
      <c r="MGZ2573" s="77"/>
      <c r="MHA2573" s="77"/>
      <c r="MHB2573" s="77"/>
      <c r="MHC2573" s="77"/>
      <c r="MHD2573" s="77"/>
      <c r="MHE2573" s="77"/>
      <c r="MHF2573" s="77"/>
      <c r="MHG2573" s="77"/>
      <c r="MHH2573" s="77"/>
      <c r="MHI2573" s="77"/>
      <c r="MHJ2573" s="77"/>
      <c r="MHK2573" s="77"/>
      <c r="MHL2573" s="77"/>
      <c r="MHM2573" s="77"/>
      <c r="MHN2573" s="77"/>
      <c r="MHO2573" s="77"/>
      <c r="MHP2573" s="77"/>
      <c r="MHQ2573" s="77"/>
      <c r="MHR2573" s="77"/>
      <c r="MHS2573" s="77"/>
      <c r="MHT2573" s="77"/>
      <c r="MHU2573" s="77"/>
      <c r="MHV2573" s="77"/>
      <c r="MHW2573" s="77"/>
      <c r="MHX2573" s="77"/>
      <c r="MHY2573" s="77"/>
      <c r="MHZ2573" s="77"/>
      <c r="MIA2573" s="77"/>
      <c r="MIB2573" s="77"/>
      <c r="MIC2573" s="77"/>
      <c r="MID2573" s="77"/>
      <c r="MIE2573" s="77"/>
      <c r="MIF2573" s="77"/>
      <c r="MIG2573" s="77"/>
      <c r="MIH2573" s="77"/>
      <c r="MII2573" s="77"/>
      <c r="MIJ2573" s="77"/>
      <c r="MIK2573" s="77"/>
      <c r="MIL2573" s="77"/>
      <c r="MIM2573" s="77"/>
      <c r="MIN2573" s="77"/>
      <c r="MIO2573" s="77"/>
      <c r="MIP2573" s="77"/>
      <c r="MIQ2573" s="77"/>
      <c r="MIR2573" s="77"/>
      <c r="MIS2573" s="77"/>
      <c r="MIT2573" s="77"/>
      <c r="MIU2573" s="77"/>
      <c r="MIV2573" s="77"/>
      <c r="MIW2573" s="77"/>
      <c r="MIX2573" s="77"/>
      <c r="MIY2573" s="77"/>
      <c r="MIZ2573" s="77"/>
      <c r="MJA2573" s="77"/>
      <c r="MJB2573" s="77"/>
      <c r="MJC2573" s="77"/>
      <c r="MJD2573" s="77"/>
      <c r="MJE2573" s="77"/>
      <c r="MJF2573" s="77"/>
      <c r="MJG2573" s="77"/>
      <c r="MJH2573" s="77"/>
      <c r="MJI2573" s="77"/>
      <c r="MJJ2573" s="77"/>
      <c r="MJK2573" s="77"/>
      <c r="MJL2573" s="77"/>
      <c r="MJM2573" s="77"/>
      <c r="MJN2573" s="77"/>
      <c r="MJO2573" s="77"/>
      <c r="MJP2573" s="77"/>
      <c r="MJQ2573" s="77"/>
      <c r="MJR2573" s="77"/>
      <c r="MJS2573" s="77"/>
      <c r="MJT2573" s="77"/>
      <c r="MJU2573" s="77"/>
      <c r="MJV2573" s="77"/>
      <c r="MJW2573" s="77"/>
      <c r="MJX2573" s="77"/>
      <c r="MJY2573" s="77"/>
      <c r="MJZ2573" s="77"/>
      <c r="MKA2573" s="77"/>
      <c r="MKB2573" s="77"/>
      <c r="MKC2573" s="77"/>
      <c r="MKD2573" s="77"/>
      <c r="MKE2573" s="77"/>
      <c r="MKF2573" s="77"/>
      <c r="MKG2573" s="77"/>
      <c r="MKH2573" s="77"/>
      <c r="MKI2573" s="77"/>
      <c r="MKJ2573" s="77"/>
      <c r="MKK2573" s="77"/>
      <c r="MKL2573" s="77"/>
      <c r="MKM2573" s="77"/>
      <c r="MKN2573" s="77"/>
      <c r="MKO2573" s="77"/>
      <c r="MKP2573" s="77"/>
      <c r="MKQ2573" s="77"/>
      <c r="MKR2573" s="77"/>
      <c r="MKS2573" s="77"/>
      <c r="MKT2573" s="77"/>
      <c r="MKU2573" s="77"/>
      <c r="MKV2573" s="77"/>
      <c r="MKW2573" s="77"/>
      <c r="MKX2573" s="77"/>
      <c r="MKY2573" s="77"/>
      <c r="MKZ2573" s="77"/>
      <c r="MLA2573" s="77"/>
      <c r="MLB2573" s="77"/>
      <c r="MLC2573" s="77"/>
      <c r="MLD2573" s="77"/>
      <c r="MLE2573" s="77"/>
      <c r="MLF2573" s="77"/>
      <c r="MLG2573" s="77"/>
      <c r="MLH2573" s="77"/>
      <c r="MLI2573" s="77"/>
      <c r="MLJ2573" s="77"/>
      <c r="MLK2573" s="77"/>
      <c r="MLL2573" s="77"/>
      <c r="MLM2573" s="77"/>
      <c r="MLN2573" s="77"/>
      <c r="MLO2573" s="77"/>
      <c r="MLP2573" s="77"/>
      <c r="MLQ2573" s="77"/>
      <c r="MLR2573" s="77"/>
      <c r="MLS2573" s="77"/>
      <c r="MLT2573" s="77"/>
      <c r="MLU2573" s="77"/>
      <c r="MLV2573" s="77"/>
      <c r="MLW2573" s="77"/>
      <c r="MLX2573" s="77"/>
      <c r="MLY2573" s="77"/>
      <c r="MLZ2573" s="77"/>
      <c r="MMA2573" s="77"/>
      <c r="MMB2573" s="77"/>
      <c r="MMC2573" s="77"/>
      <c r="MMD2573" s="77"/>
      <c r="MME2573" s="77"/>
      <c r="MMF2573" s="77"/>
      <c r="MMG2573" s="77"/>
      <c r="MMH2573" s="77"/>
      <c r="MMI2573" s="77"/>
      <c r="MMJ2573" s="77"/>
      <c r="MMK2573" s="77"/>
      <c r="MML2573" s="77"/>
      <c r="MMM2573" s="77"/>
      <c r="MMN2573" s="77"/>
      <c r="MMO2573" s="77"/>
      <c r="MMP2573" s="77"/>
      <c r="MMQ2573" s="77"/>
      <c r="MMR2573" s="77"/>
      <c r="MMS2573" s="77"/>
      <c r="MMT2573" s="77"/>
      <c r="MMU2573" s="77"/>
      <c r="MMV2573" s="77"/>
      <c r="MMW2573" s="77"/>
      <c r="MMX2573" s="77"/>
      <c r="MMY2573" s="77"/>
      <c r="MMZ2573" s="77"/>
      <c r="MNA2573" s="77"/>
      <c r="MNB2573" s="77"/>
      <c r="MNC2573" s="77"/>
      <c r="MND2573" s="77"/>
      <c r="MNE2573" s="77"/>
      <c r="MNF2573" s="77"/>
      <c r="MNG2573" s="77"/>
      <c r="MNH2573" s="77"/>
      <c r="MNI2573" s="77"/>
      <c r="MNJ2573" s="77"/>
      <c r="MNK2573" s="77"/>
      <c r="MNL2573" s="77"/>
      <c r="MNM2573" s="77"/>
      <c r="MNN2573" s="77"/>
      <c r="MNO2573" s="77"/>
      <c r="MNP2573" s="77"/>
      <c r="MNQ2573" s="77"/>
      <c r="MNR2573" s="77"/>
      <c r="MNS2573" s="77"/>
      <c r="MNT2573" s="77"/>
      <c r="MNU2573" s="77"/>
      <c r="MNV2573" s="77"/>
      <c r="MNW2573" s="77"/>
      <c r="MNX2573" s="77"/>
      <c r="MNY2573" s="77"/>
      <c r="MNZ2573" s="77"/>
      <c r="MOA2573" s="77"/>
      <c r="MOB2573" s="77"/>
      <c r="MOC2573" s="77"/>
      <c r="MOD2573" s="77"/>
      <c r="MOE2573" s="77"/>
      <c r="MOF2573" s="77"/>
      <c r="MOG2573" s="77"/>
      <c r="MOH2573" s="77"/>
      <c r="MOI2573" s="77"/>
      <c r="MOJ2573" s="77"/>
      <c r="MOK2573" s="77"/>
      <c r="MOL2573" s="77"/>
      <c r="MOM2573" s="77"/>
      <c r="MON2573" s="77"/>
      <c r="MOO2573" s="77"/>
      <c r="MOP2573" s="77"/>
      <c r="MOQ2573" s="77"/>
      <c r="MOR2573" s="77"/>
      <c r="MOS2573" s="77"/>
      <c r="MOT2573" s="77"/>
      <c r="MOU2573" s="77"/>
      <c r="MOV2573" s="77"/>
      <c r="MOW2573" s="77"/>
      <c r="MOX2573" s="77"/>
      <c r="MOY2573" s="77"/>
      <c r="MOZ2573" s="77"/>
      <c r="MPA2573" s="77"/>
      <c r="MPB2573" s="77"/>
      <c r="MPC2573" s="77"/>
      <c r="MPD2573" s="77"/>
      <c r="MPE2573" s="77"/>
      <c r="MPF2573" s="77"/>
      <c r="MPG2573" s="77"/>
      <c r="MPH2573" s="77"/>
      <c r="MPI2573" s="77"/>
      <c r="MPJ2573" s="77"/>
      <c r="MPK2573" s="77"/>
      <c r="MPL2573" s="77"/>
      <c r="MPM2573" s="77"/>
      <c r="MPN2573" s="77"/>
      <c r="MPO2573" s="77"/>
      <c r="MPP2573" s="77"/>
      <c r="MPQ2573" s="77"/>
      <c r="MPR2573" s="77"/>
      <c r="MPS2573" s="77"/>
      <c r="MPT2573" s="77"/>
      <c r="MPU2573" s="77"/>
      <c r="MPV2573" s="77"/>
      <c r="MPW2573" s="77"/>
      <c r="MPX2573" s="77"/>
      <c r="MPY2573" s="77"/>
      <c r="MPZ2573" s="77"/>
      <c r="MQA2573" s="77"/>
      <c r="MQB2573" s="77"/>
      <c r="MQC2573" s="77"/>
      <c r="MQD2573" s="77"/>
      <c r="MQE2573" s="77"/>
      <c r="MQF2573" s="77"/>
      <c r="MQG2573" s="77"/>
      <c r="MQH2573" s="77"/>
      <c r="MQI2573" s="77"/>
      <c r="MQJ2573" s="77"/>
      <c r="MQK2573" s="77"/>
      <c r="MQL2573" s="77"/>
      <c r="MQM2573" s="77"/>
      <c r="MQN2573" s="77"/>
      <c r="MQO2573" s="77"/>
      <c r="MQP2573" s="77"/>
      <c r="MQQ2573" s="77"/>
      <c r="MQR2573" s="77"/>
      <c r="MQS2573" s="77"/>
      <c r="MQT2573" s="77"/>
      <c r="MQU2573" s="77"/>
      <c r="MQV2573" s="77"/>
      <c r="MQW2573" s="77"/>
      <c r="MQX2573" s="77"/>
      <c r="MQY2573" s="77"/>
      <c r="MQZ2573" s="77"/>
      <c r="MRA2573" s="77"/>
      <c r="MRB2573" s="77"/>
      <c r="MRC2573" s="77"/>
      <c r="MRD2573" s="77"/>
      <c r="MRE2573" s="77"/>
      <c r="MRF2573" s="77"/>
      <c r="MRG2573" s="77"/>
      <c r="MRH2573" s="77"/>
      <c r="MRI2573" s="77"/>
      <c r="MRJ2573" s="77"/>
      <c r="MRK2573" s="77"/>
      <c r="MRL2573" s="77"/>
      <c r="MRM2573" s="77"/>
      <c r="MRN2573" s="77"/>
      <c r="MRO2573" s="77"/>
      <c r="MRP2573" s="77"/>
      <c r="MRQ2573" s="77"/>
      <c r="MRR2573" s="77"/>
      <c r="MRS2573" s="77"/>
      <c r="MRT2573" s="77"/>
      <c r="MRU2573" s="77"/>
      <c r="MRV2573" s="77"/>
      <c r="MRW2573" s="77"/>
      <c r="MRX2573" s="77"/>
      <c r="MRY2573" s="77"/>
      <c r="MRZ2573" s="77"/>
      <c r="MSA2573" s="77"/>
      <c r="MSB2573" s="77"/>
      <c r="MSC2573" s="77"/>
      <c r="MSD2573" s="77"/>
      <c r="MSE2573" s="77"/>
      <c r="MSF2573" s="77"/>
      <c r="MSG2573" s="77"/>
      <c r="MSH2573" s="77"/>
      <c r="MSI2573" s="77"/>
      <c r="MSJ2573" s="77"/>
      <c r="MSK2573" s="77"/>
      <c r="MSL2573" s="77"/>
      <c r="MSM2573" s="77"/>
      <c r="MSN2573" s="77"/>
      <c r="MSO2573" s="77"/>
      <c r="MSP2573" s="77"/>
      <c r="MSQ2573" s="77"/>
      <c r="MSR2573" s="77"/>
      <c r="MSS2573" s="77"/>
      <c r="MST2573" s="77"/>
      <c r="MSU2573" s="77"/>
      <c r="MSV2573" s="77"/>
      <c r="MSW2573" s="77"/>
      <c r="MSX2573" s="77"/>
      <c r="MSY2573" s="77"/>
      <c r="MSZ2573" s="77"/>
      <c r="MTA2573" s="77"/>
      <c r="MTB2573" s="77"/>
      <c r="MTC2573" s="77"/>
      <c r="MTD2573" s="77"/>
      <c r="MTE2573" s="77"/>
      <c r="MTF2573" s="77"/>
      <c r="MTG2573" s="77"/>
      <c r="MTH2573" s="77"/>
      <c r="MTI2573" s="77"/>
      <c r="MTJ2573" s="77"/>
      <c r="MTK2573" s="77"/>
      <c r="MTL2573" s="77"/>
      <c r="MTM2573" s="77"/>
      <c r="MTN2573" s="77"/>
      <c r="MTO2573" s="77"/>
      <c r="MTP2573" s="77"/>
      <c r="MTQ2573" s="77"/>
      <c r="MTR2573" s="77"/>
      <c r="MTS2573" s="77"/>
      <c r="MTT2573" s="77"/>
      <c r="MTU2573" s="77"/>
      <c r="MTV2573" s="77"/>
      <c r="MTW2573" s="77"/>
      <c r="MTX2573" s="77"/>
      <c r="MTY2573" s="77"/>
      <c r="MTZ2573" s="77"/>
      <c r="MUA2573" s="77"/>
      <c r="MUB2573" s="77"/>
      <c r="MUC2573" s="77"/>
      <c r="MUD2573" s="77"/>
      <c r="MUE2573" s="77"/>
      <c r="MUF2573" s="77"/>
      <c r="MUG2573" s="77"/>
      <c r="MUH2573" s="77"/>
      <c r="MUI2573" s="77"/>
      <c r="MUJ2573" s="77"/>
      <c r="MUK2573" s="77"/>
      <c r="MUL2573" s="77"/>
      <c r="MUM2573" s="77"/>
      <c r="MUN2573" s="77"/>
      <c r="MUO2573" s="77"/>
      <c r="MUP2573" s="77"/>
      <c r="MUQ2573" s="77"/>
      <c r="MUR2573" s="77"/>
      <c r="MUS2573" s="77"/>
      <c r="MUT2573" s="77"/>
      <c r="MUU2573" s="77"/>
      <c r="MUV2573" s="77"/>
      <c r="MUW2573" s="77"/>
      <c r="MUX2573" s="77"/>
      <c r="MUY2573" s="77"/>
      <c r="MUZ2573" s="77"/>
      <c r="MVA2573" s="77"/>
      <c r="MVB2573" s="77"/>
      <c r="MVC2573" s="77"/>
      <c r="MVD2573" s="77"/>
      <c r="MVE2573" s="77"/>
      <c r="MVF2573" s="77"/>
      <c r="MVG2573" s="77"/>
      <c r="MVH2573" s="77"/>
      <c r="MVI2573" s="77"/>
      <c r="MVJ2573" s="77"/>
      <c r="MVK2573" s="77"/>
      <c r="MVL2573" s="77"/>
      <c r="MVM2573" s="77"/>
      <c r="MVN2573" s="77"/>
      <c r="MVO2573" s="77"/>
      <c r="MVP2573" s="77"/>
      <c r="MVQ2573" s="77"/>
      <c r="MVR2573" s="77"/>
      <c r="MVS2573" s="77"/>
      <c r="MVT2573" s="77"/>
      <c r="MVU2573" s="77"/>
      <c r="MVV2573" s="77"/>
      <c r="MVW2573" s="77"/>
      <c r="MVX2573" s="77"/>
      <c r="MVY2573" s="77"/>
      <c r="MVZ2573" s="77"/>
      <c r="MWA2573" s="77"/>
      <c r="MWB2573" s="77"/>
      <c r="MWC2573" s="77"/>
      <c r="MWD2573" s="77"/>
      <c r="MWE2573" s="77"/>
      <c r="MWF2573" s="77"/>
      <c r="MWG2573" s="77"/>
      <c r="MWH2573" s="77"/>
      <c r="MWI2573" s="77"/>
      <c r="MWJ2573" s="77"/>
      <c r="MWK2573" s="77"/>
      <c r="MWL2573" s="77"/>
      <c r="MWM2573" s="77"/>
      <c r="MWN2573" s="77"/>
      <c r="MWO2573" s="77"/>
      <c r="MWP2573" s="77"/>
      <c r="MWQ2573" s="77"/>
      <c r="MWR2573" s="77"/>
      <c r="MWS2573" s="77"/>
      <c r="MWT2573" s="77"/>
      <c r="MWU2573" s="77"/>
      <c r="MWV2573" s="77"/>
      <c r="MWW2573" s="77"/>
      <c r="MWX2573" s="77"/>
      <c r="MWY2573" s="77"/>
      <c r="MWZ2573" s="77"/>
      <c r="MXA2573" s="77"/>
      <c r="MXB2573" s="77"/>
      <c r="MXC2573" s="77"/>
      <c r="MXD2573" s="77"/>
      <c r="MXE2573" s="77"/>
      <c r="MXF2573" s="77"/>
      <c r="MXG2573" s="77"/>
      <c r="MXH2573" s="77"/>
      <c r="MXI2573" s="77"/>
      <c r="MXJ2573" s="77"/>
      <c r="MXK2573" s="77"/>
      <c r="MXL2573" s="77"/>
      <c r="MXM2573" s="77"/>
      <c r="MXN2573" s="77"/>
      <c r="MXO2573" s="77"/>
      <c r="MXP2573" s="77"/>
      <c r="MXQ2573" s="77"/>
      <c r="MXR2573" s="77"/>
      <c r="MXS2573" s="77"/>
      <c r="MXT2573" s="77"/>
      <c r="MXU2573" s="77"/>
      <c r="MXV2573" s="77"/>
      <c r="MXW2573" s="77"/>
      <c r="MXX2573" s="77"/>
      <c r="MXY2573" s="77"/>
      <c r="MXZ2573" s="77"/>
      <c r="MYA2573" s="77"/>
      <c r="MYB2573" s="77"/>
      <c r="MYC2573" s="77"/>
      <c r="MYD2573" s="77"/>
      <c r="MYE2573" s="77"/>
      <c r="MYF2573" s="77"/>
      <c r="MYG2573" s="77"/>
      <c r="MYH2573" s="77"/>
      <c r="MYI2573" s="77"/>
      <c r="MYJ2573" s="77"/>
      <c r="MYK2573" s="77"/>
      <c r="MYL2573" s="77"/>
      <c r="MYM2573" s="77"/>
      <c r="MYN2573" s="77"/>
      <c r="MYO2573" s="77"/>
      <c r="MYP2573" s="77"/>
      <c r="MYQ2573" s="77"/>
      <c r="MYR2573" s="77"/>
      <c r="MYS2573" s="77"/>
      <c r="MYT2573" s="77"/>
      <c r="MYU2573" s="77"/>
      <c r="MYV2573" s="77"/>
      <c r="MYW2573" s="77"/>
      <c r="MYX2573" s="77"/>
      <c r="MYY2573" s="77"/>
      <c r="MYZ2573" s="77"/>
      <c r="MZA2573" s="77"/>
      <c r="MZB2573" s="77"/>
      <c r="MZC2573" s="77"/>
      <c r="MZD2573" s="77"/>
      <c r="MZE2573" s="77"/>
      <c r="MZF2573" s="77"/>
      <c r="MZG2573" s="77"/>
      <c r="MZH2573" s="77"/>
      <c r="MZI2573" s="77"/>
      <c r="MZJ2573" s="77"/>
      <c r="MZK2573" s="77"/>
      <c r="MZL2573" s="77"/>
      <c r="MZM2573" s="77"/>
      <c r="MZN2573" s="77"/>
      <c r="MZO2573" s="77"/>
      <c r="MZP2573" s="77"/>
      <c r="MZQ2573" s="77"/>
      <c r="MZR2573" s="77"/>
      <c r="MZS2573" s="77"/>
      <c r="MZT2573" s="77"/>
      <c r="MZU2573" s="77"/>
      <c r="MZV2573" s="77"/>
      <c r="MZW2573" s="77"/>
      <c r="MZX2573" s="77"/>
      <c r="MZY2573" s="77"/>
      <c r="MZZ2573" s="77"/>
      <c r="NAA2573" s="77"/>
      <c r="NAB2573" s="77"/>
      <c r="NAC2573" s="77"/>
      <c r="NAD2573" s="77"/>
      <c r="NAE2573" s="77"/>
      <c r="NAF2573" s="77"/>
      <c r="NAG2573" s="77"/>
      <c r="NAH2573" s="77"/>
      <c r="NAI2573" s="77"/>
      <c r="NAJ2573" s="77"/>
      <c r="NAK2573" s="77"/>
      <c r="NAL2573" s="77"/>
      <c r="NAM2573" s="77"/>
      <c r="NAN2573" s="77"/>
      <c r="NAO2573" s="77"/>
      <c r="NAP2573" s="77"/>
      <c r="NAQ2573" s="77"/>
      <c r="NAR2573" s="77"/>
      <c r="NAS2573" s="77"/>
      <c r="NAT2573" s="77"/>
      <c r="NAU2573" s="77"/>
      <c r="NAV2573" s="77"/>
      <c r="NAW2573" s="77"/>
      <c r="NAX2573" s="77"/>
      <c r="NAY2573" s="77"/>
      <c r="NAZ2573" s="77"/>
      <c r="NBA2573" s="77"/>
      <c r="NBB2573" s="77"/>
      <c r="NBC2573" s="77"/>
      <c r="NBD2573" s="77"/>
      <c r="NBE2573" s="77"/>
      <c r="NBF2573" s="77"/>
      <c r="NBG2573" s="77"/>
      <c r="NBH2573" s="77"/>
      <c r="NBI2573" s="77"/>
      <c r="NBJ2573" s="77"/>
      <c r="NBK2573" s="77"/>
      <c r="NBL2573" s="77"/>
      <c r="NBM2573" s="77"/>
      <c r="NBN2573" s="77"/>
      <c r="NBO2573" s="77"/>
      <c r="NBP2573" s="77"/>
      <c r="NBQ2573" s="77"/>
      <c r="NBR2573" s="77"/>
      <c r="NBS2573" s="77"/>
      <c r="NBT2573" s="77"/>
      <c r="NBU2573" s="77"/>
      <c r="NBV2573" s="77"/>
      <c r="NBW2573" s="77"/>
      <c r="NBX2573" s="77"/>
      <c r="NBY2573" s="77"/>
      <c r="NBZ2573" s="77"/>
      <c r="NCA2573" s="77"/>
      <c r="NCB2573" s="77"/>
      <c r="NCC2573" s="77"/>
      <c r="NCD2573" s="77"/>
      <c r="NCE2573" s="77"/>
      <c r="NCF2573" s="77"/>
      <c r="NCG2573" s="77"/>
      <c r="NCH2573" s="77"/>
      <c r="NCI2573" s="77"/>
      <c r="NCJ2573" s="77"/>
      <c r="NCK2573" s="77"/>
      <c r="NCL2573" s="77"/>
      <c r="NCM2573" s="77"/>
      <c r="NCN2573" s="77"/>
      <c r="NCO2573" s="77"/>
      <c r="NCP2573" s="77"/>
      <c r="NCQ2573" s="77"/>
      <c r="NCR2573" s="77"/>
      <c r="NCS2573" s="77"/>
      <c r="NCT2573" s="77"/>
      <c r="NCU2573" s="77"/>
      <c r="NCV2573" s="77"/>
      <c r="NCW2573" s="77"/>
      <c r="NCX2573" s="77"/>
      <c r="NCY2573" s="77"/>
      <c r="NCZ2573" s="77"/>
      <c r="NDA2573" s="77"/>
      <c r="NDB2573" s="77"/>
      <c r="NDC2573" s="77"/>
      <c r="NDD2573" s="77"/>
      <c r="NDE2573" s="77"/>
      <c r="NDF2573" s="77"/>
      <c r="NDG2573" s="77"/>
      <c r="NDH2573" s="77"/>
      <c r="NDI2573" s="77"/>
      <c r="NDJ2573" s="77"/>
      <c r="NDK2573" s="77"/>
      <c r="NDL2573" s="77"/>
      <c r="NDM2573" s="77"/>
      <c r="NDN2573" s="77"/>
      <c r="NDO2573" s="77"/>
      <c r="NDP2573" s="77"/>
      <c r="NDQ2573" s="77"/>
      <c r="NDR2573" s="77"/>
      <c r="NDS2573" s="77"/>
      <c r="NDT2573" s="77"/>
      <c r="NDU2573" s="77"/>
      <c r="NDV2573" s="77"/>
      <c r="NDW2573" s="77"/>
      <c r="NDX2573" s="77"/>
      <c r="NDY2573" s="77"/>
      <c r="NDZ2573" s="77"/>
      <c r="NEA2573" s="77"/>
      <c r="NEB2573" s="77"/>
      <c r="NEC2573" s="77"/>
      <c r="NED2573" s="77"/>
      <c r="NEE2573" s="77"/>
      <c r="NEF2573" s="77"/>
      <c r="NEG2573" s="77"/>
      <c r="NEH2573" s="77"/>
      <c r="NEI2573" s="77"/>
      <c r="NEJ2573" s="77"/>
      <c r="NEK2573" s="77"/>
      <c r="NEL2573" s="77"/>
      <c r="NEM2573" s="77"/>
      <c r="NEN2573" s="77"/>
      <c r="NEO2573" s="77"/>
      <c r="NEP2573" s="77"/>
      <c r="NEQ2573" s="77"/>
      <c r="NER2573" s="77"/>
      <c r="NES2573" s="77"/>
      <c r="NET2573" s="77"/>
      <c r="NEU2573" s="77"/>
      <c r="NEV2573" s="77"/>
      <c r="NEW2573" s="77"/>
      <c r="NEX2573" s="77"/>
      <c r="NEY2573" s="77"/>
      <c r="NEZ2573" s="77"/>
      <c r="NFA2573" s="77"/>
      <c r="NFB2573" s="77"/>
      <c r="NFC2573" s="77"/>
      <c r="NFD2573" s="77"/>
      <c r="NFE2573" s="77"/>
      <c r="NFF2573" s="77"/>
      <c r="NFG2573" s="77"/>
      <c r="NFH2573" s="77"/>
      <c r="NFI2573" s="77"/>
      <c r="NFJ2573" s="77"/>
      <c r="NFK2573" s="77"/>
      <c r="NFL2573" s="77"/>
      <c r="NFM2573" s="77"/>
      <c r="NFN2573" s="77"/>
      <c r="NFO2573" s="77"/>
      <c r="NFP2573" s="77"/>
      <c r="NFQ2573" s="77"/>
      <c r="NFR2573" s="77"/>
      <c r="NFS2573" s="77"/>
      <c r="NFT2573" s="77"/>
      <c r="NFU2573" s="77"/>
      <c r="NFV2573" s="77"/>
      <c r="NFW2573" s="77"/>
      <c r="NFX2573" s="77"/>
      <c r="NFY2573" s="77"/>
      <c r="NFZ2573" s="77"/>
      <c r="NGA2573" s="77"/>
      <c r="NGB2573" s="77"/>
      <c r="NGC2573" s="77"/>
      <c r="NGD2573" s="77"/>
      <c r="NGE2573" s="77"/>
      <c r="NGF2573" s="77"/>
      <c r="NGG2573" s="77"/>
      <c r="NGH2573" s="77"/>
      <c r="NGI2573" s="77"/>
      <c r="NGJ2573" s="77"/>
      <c r="NGK2573" s="77"/>
      <c r="NGL2573" s="77"/>
      <c r="NGM2573" s="77"/>
      <c r="NGN2573" s="77"/>
      <c r="NGO2573" s="77"/>
      <c r="NGP2573" s="77"/>
      <c r="NGQ2573" s="77"/>
      <c r="NGR2573" s="77"/>
      <c r="NGS2573" s="77"/>
      <c r="NGT2573" s="77"/>
      <c r="NGU2573" s="77"/>
      <c r="NGV2573" s="77"/>
      <c r="NGW2573" s="77"/>
      <c r="NGX2573" s="77"/>
      <c r="NGY2573" s="77"/>
      <c r="NGZ2573" s="77"/>
      <c r="NHA2573" s="77"/>
      <c r="NHB2573" s="77"/>
      <c r="NHC2573" s="77"/>
      <c r="NHD2573" s="77"/>
      <c r="NHE2573" s="77"/>
      <c r="NHF2573" s="77"/>
      <c r="NHG2573" s="77"/>
      <c r="NHH2573" s="77"/>
      <c r="NHI2573" s="77"/>
      <c r="NHJ2573" s="77"/>
      <c r="NHK2573" s="77"/>
      <c r="NHL2573" s="77"/>
      <c r="NHM2573" s="77"/>
      <c r="NHN2573" s="77"/>
      <c r="NHO2573" s="77"/>
      <c r="NHP2573" s="77"/>
      <c r="NHQ2573" s="77"/>
      <c r="NHR2573" s="77"/>
      <c r="NHS2573" s="77"/>
      <c r="NHT2573" s="77"/>
      <c r="NHU2573" s="77"/>
      <c r="NHV2573" s="77"/>
      <c r="NHW2573" s="77"/>
      <c r="NHX2573" s="77"/>
      <c r="NHY2573" s="77"/>
      <c r="NHZ2573" s="77"/>
      <c r="NIA2573" s="77"/>
      <c r="NIB2573" s="77"/>
      <c r="NIC2573" s="77"/>
      <c r="NID2573" s="77"/>
      <c r="NIE2573" s="77"/>
      <c r="NIF2573" s="77"/>
      <c r="NIG2573" s="77"/>
      <c r="NIH2573" s="77"/>
      <c r="NII2573" s="77"/>
      <c r="NIJ2573" s="77"/>
      <c r="NIK2573" s="77"/>
      <c r="NIL2573" s="77"/>
      <c r="NIM2573" s="77"/>
      <c r="NIN2573" s="77"/>
      <c r="NIO2573" s="77"/>
      <c r="NIP2573" s="77"/>
      <c r="NIQ2573" s="77"/>
      <c r="NIR2573" s="77"/>
      <c r="NIS2573" s="77"/>
      <c r="NIT2573" s="77"/>
      <c r="NIU2573" s="77"/>
      <c r="NIV2573" s="77"/>
      <c r="NIW2573" s="77"/>
      <c r="NIX2573" s="77"/>
      <c r="NIY2573" s="77"/>
      <c r="NIZ2573" s="77"/>
      <c r="NJA2573" s="77"/>
      <c r="NJB2573" s="77"/>
      <c r="NJC2573" s="77"/>
      <c r="NJD2573" s="77"/>
      <c r="NJE2573" s="77"/>
      <c r="NJF2573" s="77"/>
      <c r="NJG2573" s="77"/>
      <c r="NJH2573" s="77"/>
      <c r="NJI2573" s="77"/>
      <c r="NJJ2573" s="77"/>
      <c r="NJK2573" s="77"/>
      <c r="NJL2573" s="77"/>
      <c r="NJM2573" s="77"/>
      <c r="NJN2573" s="77"/>
      <c r="NJO2573" s="77"/>
      <c r="NJP2573" s="77"/>
      <c r="NJQ2573" s="77"/>
      <c r="NJR2573" s="77"/>
      <c r="NJS2573" s="77"/>
      <c r="NJT2573" s="77"/>
      <c r="NJU2573" s="77"/>
      <c r="NJV2573" s="77"/>
      <c r="NJW2573" s="77"/>
      <c r="NJX2573" s="77"/>
      <c r="NJY2573" s="77"/>
      <c r="NJZ2573" s="77"/>
      <c r="NKA2573" s="77"/>
      <c r="NKB2573" s="77"/>
      <c r="NKC2573" s="77"/>
      <c r="NKD2573" s="77"/>
      <c r="NKE2573" s="77"/>
      <c r="NKF2573" s="77"/>
      <c r="NKG2573" s="77"/>
      <c r="NKH2573" s="77"/>
      <c r="NKI2573" s="77"/>
      <c r="NKJ2573" s="77"/>
      <c r="NKK2573" s="77"/>
      <c r="NKL2573" s="77"/>
      <c r="NKM2573" s="77"/>
      <c r="NKN2573" s="77"/>
      <c r="NKO2573" s="77"/>
      <c r="NKP2573" s="77"/>
      <c r="NKQ2573" s="77"/>
      <c r="NKR2573" s="77"/>
      <c r="NKS2573" s="77"/>
      <c r="NKT2573" s="77"/>
      <c r="NKU2573" s="77"/>
      <c r="NKV2573" s="77"/>
      <c r="NKW2573" s="77"/>
      <c r="NKX2573" s="77"/>
      <c r="NKY2573" s="77"/>
      <c r="NKZ2573" s="77"/>
      <c r="NLA2573" s="77"/>
      <c r="NLB2573" s="77"/>
      <c r="NLC2573" s="77"/>
      <c r="NLD2573" s="77"/>
      <c r="NLE2573" s="77"/>
      <c r="NLF2573" s="77"/>
      <c r="NLG2573" s="77"/>
      <c r="NLH2573" s="77"/>
      <c r="NLI2573" s="77"/>
      <c r="NLJ2573" s="77"/>
      <c r="NLK2573" s="77"/>
      <c r="NLL2573" s="77"/>
      <c r="NLM2573" s="77"/>
      <c r="NLN2573" s="77"/>
      <c r="NLO2573" s="77"/>
      <c r="NLP2573" s="77"/>
      <c r="NLQ2573" s="77"/>
      <c r="NLR2573" s="77"/>
      <c r="NLS2573" s="77"/>
      <c r="NLT2573" s="77"/>
      <c r="NLU2573" s="77"/>
      <c r="NLV2573" s="77"/>
      <c r="NLW2573" s="77"/>
      <c r="NLX2573" s="77"/>
      <c r="NLY2573" s="77"/>
      <c r="NLZ2573" s="77"/>
      <c r="NMA2573" s="77"/>
      <c r="NMB2573" s="77"/>
      <c r="NMC2573" s="77"/>
      <c r="NMD2573" s="77"/>
      <c r="NME2573" s="77"/>
      <c r="NMF2573" s="77"/>
      <c r="NMG2573" s="77"/>
      <c r="NMH2573" s="77"/>
      <c r="NMI2573" s="77"/>
      <c r="NMJ2573" s="77"/>
      <c r="NMK2573" s="77"/>
      <c r="NML2573" s="77"/>
      <c r="NMM2573" s="77"/>
      <c r="NMN2573" s="77"/>
      <c r="NMO2573" s="77"/>
      <c r="NMP2573" s="77"/>
      <c r="NMQ2573" s="77"/>
      <c r="NMR2573" s="77"/>
      <c r="NMS2573" s="77"/>
      <c r="NMT2573" s="77"/>
      <c r="NMU2573" s="77"/>
      <c r="NMV2573" s="77"/>
      <c r="NMW2573" s="77"/>
      <c r="NMX2573" s="77"/>
      <c r="NMY2573" s="77"/>
      <c r="NMZ2573" s="77"/>
      <c r="NNA2573" s="77"/>
      <c r="NNB2573" s="77"/>
      <c r="NNC2573" s="77"/>
      <c r="NND2573" s="77"/>
      <c r="NNE2573" s="77"/>
      <c r="NNF2573" s="77"/>
      <c r="NNG2573" s="77"/>
      <c r="NNH2573" s="77"/>
      <c r="NNI2573" s="77"/>
      <c r="NNJ2573" s="77"/>
      <c r="NNK2573" s="77"/>
      <c r="NNL2573" s="77"/>
      <c r="NNM2573" s="77"/>
      <c r="NNN2573" s="77"/>
      <c r="NNO2573" s="77"/>
      <c r="NNP2573" s="77"/>
      <c r="NNQ2573" s="77"/>
      <c r="NNR2573" s="77"/>
      <c r="NNS2573" s="77"/>
      <c r="NNT2573" s="77"/>
      <c r="NNU2573" s="77"/>
      <c r="NNV2573" s="77"/>
      <c r="NNW2573" s="77"/>
      <c r="NNX2573" s="77"/>
      <c r="NNY2573" s="77"/>
      <c r="NNZ2573" s="77"/>
      <c r="NOA2573" s="77"/>
      <c r="NOB2573" s="77"/>
      <c r="NOC2573" s="77"/>
      <c r="NOD2573" s="77"/>
      <c r="NOE2573" s="77"/>
      <c r="NOF2573" s="77"/>
      <c r="NOG2573" s="77"/>
      <c r="NOH2573" s="77"/>
      <c r="NOI2573" s="77"/>
      <c r="NOJ2573" s="77"/>
      <c r="NOK2573" s="77"/>
      <c r="NOL2573" s="77"/>
      <c r="NOM2573" s="77"/>
      <c r="NON2573" s="77"/>
      <c r="NOO2573" s="77"/>
      <c r="NOP2573" s="77"/>
      <c r="NOQ2573" s="77"/>
      <c r="NOR2573" s="77"/>
      <c r="NOS2573" s="77"/>
      <c r="NOT2573" s="77"/>
      <c r="NOU2573" s="77"/>
      <c r="NOV2573" s="77"/>
      <c r="NOW2573" s="77"/>
      <c r="NOX2573" s="77"/>
      <c r="NOY2573" s="77"/>
      <c r="NOZ2573" s="77"/>
      <c r="NPA2573" s="77"/>
      <c r="NPB2573" s="77"/>
      <c r="NPC2573" s="77"/>
      <c r="NPD2573" s="77"/>
      <c r="NPE2573" s="77"/>
      <c r="NPF2573" s="77"/>
      <c r="NPG2573" s="77"/>
      <c r="NPH2573" s="77"/>
      <c r="NPI2573" s="77"/>
      <c r="NPJ2573" s="77"/>
      <c r="NPK2573" s="77"/>
      <c r="NPL2573" s="77"/>
      <c r="NPM2573" s="77"/>
      <c r="NPN2573" s="77"/>
      <c r="NPO2573" s="77"/>
      <c r="NPP2573" s="77"/>
      <c r="NPQ2573" s="77"/>
      <c r="NPR2573" s="77"/>
      <c r="NPS2573" s="77"/>
      <c r="NPT2573" s="77"/>
      <c r="NPU2573" s="77"/>
      <c r="NPV2573" s="77"/>
      <c r="NPW2573" s="77"/>
      <c r="NPX2573" s="77"/>
      <c r="NPY2573" s="77"/>
      <c r="NPZ2573" s="77"/>
      <c r="NQA2573" s="77"/>
      <c r="NQB2573" s="77"/>
      <c r="NQC2573" s="77"/>
      <c r="NQD2573" s="77"/>
      <c r="NQE2573" s="77"/>
      <c r="NQF2573" s="77"/>
      <c r="NQG2573" s="77"/>
      <c r="NQH2573" s="77"/>
      <c r="NQI2573" s="77"/>
      <c r="NQJ2573" s="77"/>
      <c r="NQK2573" s="77"/>
      <c r="NQL2573" s="77"/>
      <c r="NQM2573" s="77"/>
      <c r="NQN2573" s="77"/>
      <c r="NQO2573" s="77"/>
      <c r="NQP2573" s="77"/>
      <c r="NQQ2573" s="77"/>
      <c r="NQR2573" s="77"/>
      <c r="NQS2573" s="77"/>
      <c r="NQT2573" s="77"/>
      <c r="NQU2573" s="77"/>
      <c r="NQV2573" s="77"/>
      <c r="NQW2573" s="77"/>
      <c r="NQX2573" s="77"/>
      <c r="NQY2573" s="77"/>
      <c r="NQZ2573" s="77"/>
      <c r="NRA2573" s="77"/>
      <c r="NRB2573" s="77"/>
      <c r="NRC2573" s="77"/>
      <c r="NRD2573" s="77"/>
      <c r="NRE2573" s="77"/>
      <c r="NRF2573" s="77"/>
      <c r="NRG2573" s="77"/>
      <c r="NRH2573" s="77"/>
      <c r="NRI2573" s="77"/>
      <c r="NRJ2573" s="77"/>
      <c r="NRK2573" s="77"/>
      <c r="NRL2573" s="77"/>
      <c r="NRM2573" s="77"/>
      <c r="NRN2573" s="77"/>
      <c r="NRO2573" s="77"/>
      <c r="NRP2573" s="77"/>
      <c r="NRQ2573" s="77"/>
      <c r="NRR2573" s="77"/>
      <c r="NRS2573" s="77"/>
      <c r="NRT2573" s="77"/>
      <c r="NRU2573" s="77"/>
      <c r="NRV2573" s="77"/>
      <c r="NRW2573" s="77"/>
      <c r="NRX2573" s="77"/>
      <c r="NRY2573" s="77"/>
      <c r="NRZ2573" s="77"/>
      <c r="NSA2573" s="77"/>
      <c r="NSB2573" s="77"/>
      <c r="NSC2573" s="77"/>
      <c r="NSD2573" s="77"/>
      <c r="NSE2573" s="77"/>
      <c r="NSF2573" s="77"/>
      <c r="NSG2573" s="77"/>
      <c r="NSH2573" s="77"/>
      <c r="NSI2573" s="77"/>
      <c r="NSJ2573" s="77"/>
      <c r="NSK2573" s="77"/>
      <c r="NSL2573" s="77"/>
      <c r="NSM2573" s="77"/>
      <c r="NSN2573" s="77"/>
      <c r="NSO2573" s="77"/>
      <c r="NSP2573" s="77"/>
      <c r="NSQ2573" s="77"/>
      <c r="NSR2573" s="77"/>
      <c r="NSS2573" s="77"/>
      <c r="NST2573" s="77"/>
      <c r="NSU2573" s="77"/>
      <c r="NSV2573" s="77"/>
      <c r="NSW2573" s="77"/>
      <c r="NSX2573" s="77"/>
      <c r="NSY2573" s="77"/>
      <c r="NSZ2573" s="77"/>
      <c r="NTA2573" s="77"/>
      <c r="NTB2573" s="77"/>
      <c r="NTC2573" s="77"/>
      <c r="NTD2573" s="77"/>
      <c r="NTE2573" s="77"/>
      <c r="NTF2573" s="77"/>
      <c r="NTG2573" s="77"/>
      <c r="NTH2573" s="77"/>
      <c r="NTI2573" s="77"/>
      <c r="NTJ2573" s="77"/>
      <c r="NTK2573" s="77"/>
      <c r="NTL2573" s="77"/>
      <c r="NTM2573" s="77"/>
      <c r="NTN2573" s="77"/>
      <c r="NTO2573" s="77"/>
      <c r="NTP2573" s="77"/>
      <c r="NTQ2573" s="77"/>
      <c r="NTR2573" s="77"/>
      <c r="NTS2573" s="77"/>
      <c r="NTT2573" s="77"/>
      <c r="NTU2573" s="77"/>
      <c r="NTV2573" s="77"/>
      <c r="NTW2573" s="77"/>
      <c r="NTX2573" s="77"/>
      <c r="NTY2573" s="77"/>
      <c r="NTZ2573" s="77"/>
      <c r="NUA2573" s="77"/>
      <c r="NUB2573" s="77"/>
      <c r="NUC2573" s="77"/>
      <c r="NUD2573" s="77"/>
      <c r="NUE2573" s="77"/>
      <c r="NUF2573" s="77"/>
      <c r="NUG2573" s="77"/>
      <c r="NUH2573" s="77"/>
      <c r="NUI2573" s="77"/>
      <c r="NUJ2573" s="77"/>
      <c r="NUK2573" s="77"/>
      <c r="NUL2573" s="77"/>
      <c r="NUM2573" s="77"/>
      <c r="NUN2573" s="77"/>
      <c r="NUO2573" s="77"/>
      <c r="NUP2573" s="77"/>
      <c r="NUQ2573" s="77"/>
      <c r="NUR2573" s="77"/>
      <c r="NUS2573" s="77"/>
      <c r="NUT2573" s="77"/>
      <c r="NUU2573" s="77"/>
      <c r="NUV2573" s="77"/>
      <c r="NUW2573" s="77"/>
      <c r="NUX2573" s="77"/>
      <c r="NUY2573" s="77"/>
      <c r="NUZ2573" s="77"/>
      <c r="NVA2573" s="77"/>
      <c r="NVB2573" s="77"/>
      <c r="NVC2573" s="77"/>
      <c r="NVD2573" s="77"/>
      <c r="NVE2573" s="77"/>
      <c r="NVF2573" s="77"/>
      <c r="NVG2573" s="77"/>
      <c r="NVH2573" s="77"/>
      <c r="NVI2573" s="77"/>
      <c r="NVJ2573" s="77"/>
      <c r="NVK2573" s="77"/>
      <c r="NVL2573" s="77"/>
      <c r="NVM2573" s="77"/>
      <c r="NVN2573" s="77"/>
      <c r="NVO2573" s="77"/>
      <c r="NVP2573" s="77"/>
      <c r="NVQ2573" s="77"/>
      <c r="NVR2573" s="77"/>
      <c r="NVS2573" s="77"/>
      <c r="NVT2573" s="77"/>
      <c r="NVU2573" s="77"/>
      <c r="NVV2573" s="77"/>
      <c r="NVW2573" s="77"/>
      <c r="NVX2573" s="77"/>
      <c r="NVY2573" s="77"/>
      <c r="NVZ2573" s="77"/>
      <c r="NWA2573" s="77"/>
      <c r="NWB2573" s="77"/>
      <c r="NWC2573" s="77"/>
      <c r="NWD2573" s="77"/>
      <c r="NWE2573" s="77"/>
      <c r="NWF2573" s="77"/>
      <c r="NWG2573" s="77"/>
      <c r="NWH2573" s="77"/>
      <c r="NWI2573" s="77"/>
      <c r="NWJ2573" s="77"/>
      <c r="NWK2573" s="77"/>
      <c r="NWL2573" s="77"/>
      <c r="NWM2573" s="77"/>
      <c r="NWN2573" s="77"/>
      <c r="NWO2573" s="77"/>
      <c r="NWP2573" s="77"/>
      <c r="NWQ2573" s="77"/>
      <c r="NWR2573" s="77"/>
      <c r="NWS2573" s="77"/>
      <c r="NWT2573" s="77"/>
      <c r="NWU2573" s="77"/>
      <c r="NWV2573" s="77"/>
      <c r="NWW2573" s="77"/>
      <c r="NWX2573" s="77"/>
      <c r="NWY2573" s="77"/>
      <c r="NWZ2573" s="77"/>
      <c r="NXA2573" s="77"/>
      <c r="NXB2573" s="77"/>
      <c r="NXC2573" s="77"/>
      <c r="NXD2573" s="77"/>
      <c r="NXE2573" s="77"/>
      <c r="NXF2573" s="77"/>
      <c r="NXG2573" s="77"/>
      <c r="NXH2573" s="77"/>
      <c r="NXI2573" s="77"/>
      <c r="NXJ2573" s="77"/>
      <c r="NXK2573" s="77"/>
      <c r="NXL2573" s="77"/>
      <c r="NXM2573" s="77"/>
      <c r="NXN2573" s="77"/>
      <c r="NXO2573" s="77"/>
      <c r="NXP2573" s="77"/>
      <c r="NXQ2573" s="77"/>
      <c r="NXR2573" s="77"/>
      <c r="NXS2573" s="77"/>
      <c r="NXT2573" s="77"/>
      <c r="NXU2573" s="77"/>
      <c r="NXV2573" s="77"/>
      <c r="NXW2573" s="77"/>
      <c r="NXX2573" s="77"/>
      <c r="NXY2573" s="77"/>
      <c r="NXZ2573" s="77"/>
      <c r="NYA2573" s="77"/>
      <c r="NYB2573" s="77"/>
      <c r="NYC2573" s="77"/>
      <c r="NYD2573" s="77"/>
      <c r="NYE2573" s="77"/>
      <c r="NYF2573" s="77"/>
      <c r="NYG2573" s="77"/>
      <c r="NYH2573" s="77"/>
      <c r="NYI2573" s="77"/>
      <c r="NYJ2573" s="77"/>
      <c r="NYK2573" s="77"/>
      <c r="NYL2573" s="77"/>
      <c r="NYM2573" s="77"/>
      <c r="NYN2573" s="77"/>
      <c r="NYO2573" s="77"/>
      <c r="NYP2573" s="77"/>
      <c r="NYQ2573" s="77"/>
      <c r="NYR2573" s="77"/>
      <c r="NYS2573" s="77"/>
      <c r="NYT2573" s="77"/>
      <c r="NYU2573" s="77"/>
      <c r="NYV2573" s="77"/>
      <c r="NYW2573" s="77"/>
      <c r="NYX2573" s="77"/>
      <c r="NYY2573" s="77"/>
      <c r="NYZ2573" s="77"/>
      <c r="NZA2573" s="77"/>
      <c r="NZB2573" s="77"/>
      <c r="NZC2573" s="77"/>
      <c r="NZD2573" s="77"/>
      <c r="NZE2573" s="77"/>
      <c r="NZF2573" s="77"/>
      <c r="NZG2573" s="77"/>
      <c r="NZH2573" s="77"/>
      <c r="NZI2573" s="77"/>
      <c r="NZJ2573" s="77"/>
      <c r="NZK2573" s="77"/>
      <c r="NZL2573" s="77"/>
      <c r="NZM2573" s="77"/>
      <c r="NZN2573" s="77"/>
      <c r="NZO2573" s="77"/>
      <c r="NZP2573" s="77"/>
      <c r="NZQ2573" s="77"/>
      <c r="NZR2573" s="77"/>
      <c r="NZS2573" s="77"/>
      <c r="NZT2573" s="77"/>
      <c r="NZU2573" s="77"/>
      <c r="NZV2573" s="77"/>
      <c r="NZW2573" s="77"/>
      <c r="NZX2573" s="77"/>
      <c r="NZY2573" s="77"/>
      <c r="NZZ2573" s="77"/>
      <c r="OAA2573" s="77"/>
      <c r="OAB2573" s="77"/>
      <c r="OAC2573" s="77"/>
      <c r="OAD2573" s="77"/>
      <c r="OAE2573" s="77"/>
      <c r="OAF2573" s="77"/>
      <c r="OAG2573" s="77"/>
      <c r="OAH2573" s="77"/>
      <c r="OAI2573" s="77"/>
      <c r="OAJ2573" s="77"/>
      <c r="OAK2573" s="77"/>
      <c r="OAL2573" s="77"/>
      <c r="OAM2573" s="77"/>
      <c r="OAN2573" s="77"/>
      <c r="OAO2573" s="77"/>
      <c r="OAP2573" s="77"/>
      <c r="OAQ2573" s="77"/>
      <c r="OAR2573" s="77"/>
      <c r="OAS2573" s="77"/>
      <c r="OAT2573" s="77"/>
      <c r="OAU2573" s="77"/>
      <c r="OAV2573" s="77"/>
      <c r="OAW2573" s="77"/>
      <c r="OAX2573" s="77"/>
      <c r="OAY2573" s="77"/>
      <c r="OAZ2573" s="77"/>
      <c r="OBA2573" s="77"/>
      <c r="OBB2573" s="77"/>
      <c r="OBC2573" s="77"/>
      <c r="OBD2573" s="77"/>
      <c r="OBE2573" s="77"/>
      <c r="OBF2573" s="77"/>
      <c r="OBG2573" s="77"/>
      <c r="OBH2573" s="77"/>
      <c r="OBI2573" s="77"/>
      <c r="OBJ2573" s="77"/>
      <c r="OBK2573" s="77"/>
      <c r="OBL2573" s="77"/>
      <c r="OBM2573" s="77"/>
      <c r="OBN2573" s="77"/>
      <c r="OBO2573" s="77"/>
      <c r="OBP2573" s="77"/>
      <c r="OBQ2573" s="77"/>
      <c r="OBR2573" s="77"/>
      <c r="OBS2573" s="77"/>
      <c r="OBT2573" s="77"/>
      <c r="OBU2573" s="77"/>
      <c r="OBV2573" s="77"/>
      <c r="OBW2573" s="77"/>
      <c r="OBX2573" s="77"/>
      <c r="OBY2573" s="77"/>
      <c r="OBZ2573" s="77"/>
      <c r="OCA2573" s="77"/>
      <c r="OCB2573" s="77"/>
      <c r="OCC2573" s="77"/>
      <c r="OCD2573" s="77"/>
      <c r="OCE2573" s="77"/>
      <c r="OCF2573" s="77"/>
      <c r="OCG2573" s="77"/>
      <c r="OCH2573" s="77"/>
      <c r="OCI2573" s="77"/>
      <c r="OCJ2573" s="77"/>
      <c r="OCK2573" s="77"/>
      <c r="OCL2573" s="77"/>
      <c r="OCM2573" s="77"/>
      <c r="OCN2573" s="77"/>
      <c r="OCO2573" s="77"/>
      <c r="OCP2573" s="77"/>
      <c r="OCQ2573" s="77"/>
      <c r="OCR2573" s="77"/>
      <c r="OCS2573" s="77"/>
      <c r="OCT2573" s="77"/>
      <c r="OCU2573" s="77"/>
      <c r="OCV2573" s="77"/>
      <c r="OCW2573" s="77"/>
      <c r="OCX2573" s="77"/>
      <c r="OCY2573" s="77"/>
      <c r="OCZ2573" s="77"/>
      <c r="ODA2573" s="77"/>
      <c r="ODB2573" s="77"/>
      <c r="ODC2573" s="77"/>
      <c r="ODD2573" s="77"/>
      <c r="ODE2573" s="77"/>
      <c r="ODF2573" s="77"/>
      <c r="ODG2573" s="77"/>
      <c r="ODH2573" s="77"/>
      <c r="ODI2573" s="77"/>
      <c r="ODJ2573" s="77"/>
      <c r="ODK2573" s="77"/>
      <c r="ODL2573" s="77"/>
      <c r="ODM2573" s="77"/>
      <c r="ODN2573" s="77"/>
      <c r="ODO2573" s="77"/>
      <c r="ODP2573" s="77"/>
      <c r="ODQ2573" s="77"/>
      <c r="ODR2573" s="77"/>
      <c r="ODS2573" s="77"/>
      <c r="ODT2573" s="77"/>
      <c r="ODU2573" s="77"/>
      <c r="ODV2573" s="77"/>
      <c r="ODW2573" s="77"/>
      <c r="ODX2573" s="77"/>
      <c r="ODY2573" s="77"/>
      <c r="ODZ2573" s="77"/>
      <c r="OEA2573" s="77"/>
      <c r="OEB2573" s="77"/>
      <c r="OEC2573" s="77"/>
      <c r="OED2573" s="77"/>
      <c r="OEE2573" s="77"/>
      <c r="OEF2573" s="77"/>
      <c r="OEG2573" s="77"/>
      <c r="OEH2573" s="77"/>
      <c r="OEI2573" s="77"/>
      <c r="OEJ2573" s="77"/>
      <c r="OEK2573" s="77"/>
      <c r="OEL2573" s="77"/>
      <c r="OEM2573" s="77"/>
      <c r="OEN2573" s="77"/>
      <c r="OEO2573" s="77"/>
      <c r="OEP2573" s="77"/>
      <c r="OEQ2573" s="77"/>
      <c r="OER2573" s="77"/>
      <c r="OES2573" s="77"/>
      <c r="OET2573" s="77"/>
      <c r="OEU2573" s="77"/>
      <c r="OEV2573" s="77"/>
      <c r="OEW2573" s="77"/>
      <c r="OEX2573" s="77"/>
      <c r="OEY2573" s="77"/>
      <c r="OEZ2573" s="77"/>
      <c r="OFA2573" s="77"/>
      <c r="OFB2573" s="77"/>
      <c r="OFC2573" s="77"/>
      <c r="OFD2573" s="77"/>
      <c r="OFE2573" s="77"/>
      <c r="OFF2573" s="77"/>
      <c r="OFG2573" s="77"/>
      <c r="OFH2573" s="77"/>
      <c r="OFI2573" s="77"/>
      <c r="OFJ2573" s="77"/>
      <c r="OFK2573" s="77"/>
      <c r="OFL2573" s="77"/>
      <c r="OFM2573" s="77"/>
      <c r="OFN2573" s="77"/>
      <c r="OFO2573" s="77"/>
      <c r="OFP2573" s="77"/>
      <c r="OFQ2573" s="77"/>
      <c r="OFR2573" s="77"/>
      <c r="OFS2573" s="77"/>
      <c r="OFT2573" s="77"/>
      <c r="OFU2573" s="77"/>
      <c r="OFV2573" s="77"/>
      <c r="OFW2573" s="77"/>
      <c r="OFX2573" s="77"/>
      <c r="OFY2573" s="77"/>
      <c r="OFZ2573" s="77"/>
      <c r="OGA2573" s="77"/>
      <c r="OGB2573" s="77"/>
      <c r="OGC2573" s="77"/>
      <c r="OGD2573" s="77"/>
      <c r="OGE2573" s="77"/>
      <c r="OGF2573" s="77"/>
      <c r="OGG2573" s="77"/>
      <c r="OGH2573" s="77"/>
      <c r="OGI2573" s="77"/>
      <c r="OGJ2573" s="77"/>
      <c r="OGK2573" s="77"/>
      <c r="OGL2573" s="77"/>
      <c r="OGM2573" s="77"/>
      <c r="OGN2573" s="77"/>
      <c r="OGO2573" s="77"/>
      <c r="OGP2573" s="77"/>
      <c r="OGQ2573" s="77"/>
      <c r="OGR2573" s="77"/>
      <c r="OGS2573" s="77"/>
      <c r="OGT2573" s="77"/>
      <c r="OGU2573" s="77"/>
      <c r="OGV2573" s="77"/>
      <c r="OGW2573" s="77"/>
      <c r="OGX2573" s="77"/>
      <c r="OGY2573" s="77"/>
      <c r="OGZ2573" s="77"/>
      <c r="OHA2573" s="77"/>
      <c r="OHB2573" s="77"/>
      <c r="OHC2573" s="77"/>
      <c r="OHD2573" s="77"/>
      <c r="OHE2573" s="77"/>
      <c r="OHF2573" s="77"/>
      <c r="OHG2573" s="77"/>
      <c r="OHH2573" s="77"/>
      <c r="OHI2573" s="77"/>
      <c r="OHJ2573" s="77"/>
      <c r="OHK2573" s="77"/>
      <c r="OHL2573" s="77"/>
      <c r="OHM2573" s="77"/>
      <c r="OHN2573" s="77"/>
      <c r="OHO2573" s="77"/>
      <c r="OHP2573" s="77"/>
      <c r="OHQ2573" s="77"/>
      <c r="OHR2573" s="77"/>
      <c r="OHS2573" s="77"/>
      <c r="OHT2573" s="77"/>
      <c r="OHU2573" s="77"/>
      <c r="OHV2573" s="77"/>
      <c r="OHW2573" s="77"/>
      <c r="OHX2573" s="77"/>
      <c r="OHY2573" s="77"/>
      <c r="OHZ2573" s="77"/>
      <c r="OIA2573" s="77"/>
      <c r="OIB2573" s="77"/>
      <c r="OIC2573" s="77"/>
      <c r="OID2573" s="77"/>
      <c r="OIE2573" s="77"/>
      <c r="OIF2573" s="77"/>
      <c r="OIG2573" s="77"/>
      <c r="OIH2573" s="77"/>
      <c r="OII2573" s="77"/>
      <c r="OIJ2573" s="77"/>
      <c r="OIK2573" s="77"/>
      <c r="OIL2573" s="77"/>
      <c r="OIM2573" s="77"/>
      <c r="OIN2573" s="77"/>
      <c r="OIO2573" s="77"/>
      <c r="OIP2573" s="77"/>
      <c r="OIQ2573" s="77"/>
      <c r="OIR2573" s="77"/>
      <c r="OIS2573" s="77"/>
      <c r="OIT2573" s="77"/>
      <c r="OIU2573" s="77"/>
      <c r="OIV2573" s="77"/>
      <c r="OIW2573" s="77"/>
      <c r="OIX2573" s="77"/>
      <c r="OIY2573" s="77"/>
      <c r="OIZ2573" s="77"/>
      <c r="OJA2573" s="77"/>
      <c r="OJB2573" s="77"/>
      <c r="OJC2573" s="77"/>
      <c r="OJD2573" s="77"/>
      <c r="OJE2573" s="77"/>
      <c r="OJF2573" s="77"/>
      <c r="OJG2573" s="77"/>
      <c r="OJH2573" s="77"/>
      <c r="OJI2573" s="77"/>
      <c r="OJJ2573" s="77"/>
      <c r="OJK2573" s="77"/>
      <c r="OJL2573" s="77"/>
      <c r="OJM2573" s="77"/>
      <c r="OJN2573" s="77"/>
      <c r="OJO2573" s="77"/>
      <c r="OJP2573" s="77"/>
      <c r="OJQ2573" s="77"/>
      <c r="OJR2573" s="77"/>
      <c r="OJS2573" s="77"/>
      <c r="OJT2573" s="77"/>
      <c r="OJU2573" s="77"/>
      <c r="OJV2573" s="77"/>
      <c r="OJW2573" s="77"/>
      <c r="OJX2573" s="77"/>
      <c r="OJY2573" s="77"/>
      <c r="OJZ2573" s="77"/>
      <c r="OKA2573" s="77"/>
      <c r="OKB2573" s="77"/>
      <c r="OKC2573" s="77"/>
      <c r="OKD2573" s="77"/>
      <c r="OKE2573" s="77"/>
      <c r="OKF2573" s="77"/>
      <c r="OKG2573" s="77"/>
      <c r="OKH2573" s="77"/>
      <c r="OKI2573" s="77"/>
      <c r="OKJ2573" s="77"/>
      <c r="OKK2573" s="77"/>
      <c r="OKL2573" s="77"/>
      <c r="OKM2573" s="77"/>
      <c r="OKN2573" s="77"/>
      <c r="OKO2573" s="77"/>
      <c r="OKP2573" s="77"/>
      <c r="OKQ2573" s="77"/>
      <c r="OKR2573" s="77"/>
      <c r="OKS2573" s="77"/>
      <c r="OKT2573" s="77"/>
      <c r="OKU2573" s="77"/>
      <c r="OKV2573" s="77"/>
      <c r="OKW2573" s="77"/>
      <c r="OKX2573" s="77"/>
      <c r="OKY2573" s="77"/>
      <c r="OKZ2573" s="77"/>
      <c r="OLA2573" s="77"/>
      <c r="OLB2573" s="77"/>
      <c r="OLC2573" s="77"/>
      <c r="OLD2573" s="77"/>
      <c r="OLE2573" s="77"/>
      <c r="OLF2573" s="77"/>
      <c r="OLG2573" s="77"/>
      <c r="OLH2573" s="77"/>
      <c r="OLI2573" s="77"/>
      <c r="OLJ2573" s="77"/>
      <c r="OLK2573" s="77"/>
      <c r="OLL2573" s="77"/>
      <c r="OLM2573" s="77"/>
      <c r="OLN2573" s="77"/>
      <c r="OLO2573" s="77"/>
      <c r="OLP2573" s="77"/>
      <c r="OLQ2573" s="77"/>
      <c r="OLR2573" s="77"/>
      <c r="OLS2573" s="77"/>
      <c r="OLT2573" s="77"/>
      <c r="OLU2573" s="77"/>
      <c r="OLV2573" s="77"/>
      <c r="OLW2573" s="77"/>
      <c r="OLX2573" s="77"/>
      <c r="OLY2573" s="77"/>
      <c r="OLZ2573" s="77"/>
      <c r="OMA2573" s="77"/>
      <c r="OMB2573" s="77"/>
      <c r="OMC2573" s="77"/>
      <c r="OMD2573" s="77"/>
      <c r="OME2573" s="77"/>
      <c r="OMF2573" s="77"/>
      <c r="OMG2573" s="77"/>
      <c r="OMH2573" s="77"/>
      <c r="OMI2573" s="77"/>
      <c r="OMJ2573" s="77"/>
      <c r="OMK2573" s="77"/>
      <c r="OML2573" s="77"/>
      <c r="OMM2573" s="77"/>
      <c r="OMN2573" s="77"/>
      <c r="OMO2573" s="77"/>
      <c r="OMP2573" s="77"/>
      <c r="OMQ2573" s="77"/>
      <c r="OMR2573" s="77"/>
      <c r="OMS2573" s="77"/>
      <c r="OMT2573" s="77"/>
      <c r="OMU2573" s="77"/>
      <c r="OMV2573" s="77"/>
      <c r="OMW2573" s="77"/>
      <c r="OMX2573" s="77"/>
      <c r="OMY2573" s="77"/>
      <c r="OMZ2573" s="77"/>
      <c r="ONA2573" s="77"/>
      <c r="ONB2573" s="77"/>
      <c r="ONC2573" s="77"/>
      <c r="OND2573" s="77"/>
      <c r="ONE2573" s="77"/>
      <c r="ONF2573" s="77"/>
      <c r="ONG2573" s="77"/>
      <c r="ONH2573" s="77"/>
      <c r="ONI2573" s="77"/>
      <c r="ONJ2573" s="77"/>
      <c r="ONK2573" s="77"/>
      <c r="ONL2573" s="77"/>
      <c r="ONM2573" s="77"/>
      <c r="ONN2573" s="77"/>
      <c r="ONO2573" s="77"/>
      <c r="ONP2573" s="77"/>
      <c r="ONQ2573" s="77"/>
      <c r="ONR2573" s="77"/>
      <c r="ONS2573" s="77"/>
      <c r="ONT2573" s="77"/>
      <c r="ONU2573" s="77"/>
      <c r="ONV2573" s="77"/>
      <c r="ONW2573" s="77"/>
      <c r="ONX2573" s="77"/>
      <c r="ONY2573" s="77"/>
      <c r="ONZ2573" s="77"/>
      <c r="OOA2573" s="77"/>
      <c r="OOB2573" s="77"/>
      <c r="OOC2573" s="77"/>
      <c r="OOD2573" s="77"/>
      <c r="OOE2573" s="77"/>
      <c r="OOF2573" s="77"/>
      <c r="OOG2573" s="77"/>
      <c r="OOH2573" s="77"/>
      <c r="OOI2573" s="77"/>
      <c r="OOJ2573" s="77"/>
      <c r="OOK2573" s="77"/>
      <c r="OOL2573" s="77"/>
      <c r="OOM2573" s="77"/>
      <c r="OON2573" s="77"/>
      <c r="OOO2573" s="77"/>
      <c r="OOP2573" s="77"/>
      <c r="OOQ2573" s="77"/>
      <c r="OOR2573" s="77"/>
      <c r="OOS2573" s="77"/>
      <c r="OOT2573" s="77"/>
      <c r="OOU2573" s="77"/>
      <c r="OOV2573" s="77"/>
      <c r="OOW2573" s="77"/>
      <c r="OOX2573" s="77"/>
      <c r="OOY2573" s="77"/>
      <c r="OOZ2573" s="77"/>
      <c r="OPA2573" s="77"/>
      <c r="OPB2573" s="77"/>
      <c r="OPC2573" s="77"/>
      <c r="OPD2573" s="77"/>
      <c r="OPE2573" s="77"/>
      <c r="OPF2573" s="77"/>
      <c r="OPG2573" s="77"/>
      <c r="OPH2573" s="77"/>
      <c r="OPI2573" s="77"/>
      <c r="OPJ2573" s="77"/>
      <c r="OPK2573" s="77"/>
      <c r="OPL2573" s="77"/>
      <c r="OPM2573" s="77"/>
      <c r="OPN2573" s="77"/>
      <c r="OPO2573" s="77"/>
      <c r="OPP2573" s="77"/>
      <c r="OPQ2573" s="77"/>
      <c r="OPR2573" s="77"/>
      <c r="OPS2573" s="77"/>
      <c r="OPT2573" s="77"/>
      <c r="OPU2573" s="77"/>
      <c r="OPV2573" s="77"/>
      <c r="OPW2573" s="77"/>
      <c r="OPX2573" s="77"/>
      <c r="OPY2573" s="77"/>
      <c r="OPZ2573" s="77"/>
      <c r="OQA2573" s="77"/>
      <c r="OQB2573" s="77"/>
      <c r="OQC2573" s="77"/>
      <c r="OQD2573" s="77"/>
      <c r="OQE2573" s="77"/>
      <c r="OQF2573" s="77"/>
      <c r="OQG2573" s="77"/>
      <c r="OQH2573" s="77"/>
      <c r="OQI2573" s="77"/>
      <c r="OQJ2573" s="77"/>
      <c r="OQK2573" s="77"/>
      <c r="OQL2573" s="77"/>
      <c r="OQM2573" s="77"/>
      <c r="OQN2573" s="77"/>
      <c r="OQO2573" s="77"/>
      <c r="OQP2573" s="77"/>
      <c r="OQQ2573" s="77"/>
      <c r="OQR2573" s="77"/>
      <c r="OQS2573" s="77"/>
      <c r="OQT2573" s="77"/>
      <c r="OQU2573" s="77"/>
      <c r="OQV2573" s="77"/>
      <c r="OQW2573" s="77"/>
      <c r="OQX2573" s="77"/>
      <c r="OQY2573" s="77"/>
      <c r="OQZ2573" s="77"/>
      <c r="ORA2573" s="77"/>
      <c r="ORB2573" s="77"/>
      <c r="ORC2573" s="77"/>
      <c r="ORD2573" s="77"/>
      <c r="ORE2573" s="77"/>
      <c r="ORF2573" s="77"/>
      <c r="ORG2573" s="77"/>
      <c r="ORH2573" s="77"/>
      <c r="ORI2573" s="77"/>
      <c r="ORJ2573" s="77"/>
      <c r="ORK2573" s="77"/>
      <c r="ORL2573" s="77"/>
      <c r="ORM2573" s="77"/>
      <c r="ORN2573" s="77"/>
      <c r="ORO2573" s="77"/>
      <c r="ORP2573" s="77"/>
      <c r="ORQ2573" s="77"/>
      <c r="ORR2573" s="77"/>
      <c r="ORS2573" s="77"/>
      <c r="ORT2573" s="77"/>
      <c r="ORU2573" s="77"/>
      <c r="ORV2573" s="77"/>
      <c r="ORW2573" s="77"/>
      <c r="ORX2573" s="77"/>
      <c r="ORY2573" s="77"/>
      <c r="ORZ2573" s="77"/>
      <c r="OSA2573" s="77"/>
      <c r="OSB2573" s="77"/>
      <c r="OSC2573" s="77"/>
      <c r="OSD2573" s="77"/>
      <c r="OSE2573" s="77"/>
      <c r="OSF2573" s="77"/>
      <c r="OSG2573" s="77"/>
      <c r="OSH2573" s="77"/>
      <c r="OSI2573" s="77"/>
      <c r="OSJ2573" s="77"/>
      <c r="OSK2573" s="77"/>
      <c r="OSL2573" s="77"/>
      <c r="OSM2573" s="77"/>
      <c r="OSN2573" s="77"/>
      <c r="OSO2573" s="77"/>
      <c r="OSP2573" s="77"/>
      <c r="OSQ2573" s="77"/>
      <c r="OSR2573" s="77"/>
      <c r="OSS2573" s="77"/>
      <c r="OST2573" s="77"/>
      <c r="OSU2573" s="77"/>
      <c r="OSV2573" s="77"/>
      <c r="OSW2573" s="77"/>
      <c r="OSX2573" s="77"/>
      <c r="OSY2573" s="77"/>
      <c r="OSZ2573" s="77"/>
      <c r="OTA2573" s="77"/>
      <c r="OTB2573" s="77"/>
      <c r="OTC2573" s="77"/>
      <c r="OTD2573" s="77"/>
      <c r="OTE2573" s="77"/>
      <c r="OTF2573" s="77"/>
      <c r="OTG2573" s="77"/>
      <c r="OTH2573" s="77"/>
      <c r="OTI2573" s="77"/>
      <c r="OTJ2573" s="77"/>
      <c r="OTK2573" s="77"/>
      <c r="OTL2573" s="77"/>
      <c r="OTM2573" s="77"/>
      <c r="OTN2573" s="77"/>
      <c r="OTO2573" s="77"/>
      <c r="OTP2573" s="77"/>
      <c r="OTQ2573" s="77"/>
      <c r="OTR2573" s="77"/>
      <c r="OTS2573" s="77"/>
      <c r="OTT2573" s="77"/>
      <c r="OTU2573" s="77"/>
      <c r="OTV2573" s="77"/>
      <c r="OTW2573" s="77"/>
      <c r="OTX2573" s="77"/>
      <c r="OTY2573" s="77"/>
      <c r="OTZ2573" s="77"/>
      <c r="OUA2573" s="77"/>
      <c r="OUB2573" s="77"/>
      <c r="OUC2573" s="77"/>
      <c r="OUD2573" s="77"/>
      <c r="OUE2573" s="77"/>
      <c r="OUF2573" s="77"/>
      <c r="OUG2573" s="77"/>
      <c r="OUH2573" s="77"/>
      <c r="OUI2573" s="77"/>
      <c r="OUJ2573" s="77"/>
      <c r="OUK2573" s="77"/>
      <c r="OUL2573" s="77"/>
      <c r="OUM2573" s="77"/>
      <c r="OUN2573" s="77"/>
      <c r="OUO2573" s="77"/>
      <c r="OUP2573" s="77"/>
      <c r="OUQ2573" s="77"/>
      <c r="OUR2573" s="77"/>
      <c r="OUS2573" s="77"/>
      <c r="OUT2573" s="77"/>
      <c r="OUU2573" s="77"/>
      <c r="OUV2573" s="77"/>
      <c r="OUW2573" s="77"/>
      <c r="OUX2573" s="77"/>
      <c r="OUY2573" s="77"/>
      <c r="OUZ2573" s="77"/>
      <c r="OVA2573" s="77"/>
      <c r="OVB2573" s="77"/>
      <c r="OVC2573" s="77"/>
      <c r="OVD2573" s="77"/>
      <c r="OVE2573" s="77"/>
      <c r="OVF2573" s="77"/>
      <c r="OVG2573" s="77"/>
      <c r="OVH2573" s="77"/>
      <c r="OVI2573" s="77"/>
      <c r="OVJ2573" s="77"/>
      <c r="OVK2573" s="77"/>
      <c r="OVL2573" s="77"/>
      <c r="OVM2573" s="77"/>
      <c r="OVN2573" s="77"/>
      <c r="OVO2573" s="77"/>
      <c r="OVP2573" s="77"/>
      <c r="OVQ2573" s="77"/>
      <c r="OVR2573" s="77"/>
      <c r="OVS2573" s="77"/>
      <c r="OVT2573" s="77"/>
      <c r="OVU2573" s="77"/>
      <c r="OVV2573" s="77"/>
      <c r="OVW2573" s="77"/>
      <c r="OVX2573" s="77"/>
      <c r="OVY2573" s="77"/>
      <c r="OVZ2573" s="77"/>
      <c r="OWA2573" s="77"/>
      <c r="OWB2573" s="77"/>
      <c r="OWC2573" s="77"/>
      <c r="OWD2573" s="77"/>
      <c r="OWE2573" s="77"/>
      <c r="OWF2573" s="77"/>
      <c r="OWG2573" s="77"/>
      <c r="OWH2573" s="77"/>
      <c r="OWI2573" s="77"/>
      <c r="OWJ2573" s="77"/>
      <c r="OWK2573" s="77"/>
      <c r="OWL2573" s="77"/>
      <c r="OWM2573" s="77"/>
      <c r="OWN2573" s="77"/>
      <c r="OWO2573" s="77"/>
      <c r="OWP2573" s="77"/>
      <c r="OWQ2573" s="77"/>
      <c r="OWR2573" s="77"/>
      <c r="OWS2573" s="77"/>
      <c r="OWT2573" s="77"/>
      <c r="OWU2573" s="77"/>
      <c r="OWV2573" s="77"/>
      <c r="OWW2573" s="77"/>
      <c r="OWX2573" s="77"/>
      <c r="OWY2573" s="77"/>
      <c r="OWZ2573" s="77"/>
      <c r="OXA2573" s="77"/>
      <c r="OXB2573" s="77"/>
      <c r="OXC2573" s="77"/>
      <c r="OXD2573" s="77"/>
      <c r="OXE2573" s="77"/>
      <c r="OXF2573" s="77"/>
      <c r="OXG2573" s="77"/>
      <c r="OXH2573" s="77"/>
      <c r="OXI2573" s="77"/>
      <c r="OXJ2573" s="77"/>
      <c r="OXK2573" s="77"/>
      <c r="OXL2573" s="77"/>
      <c r="OXM2573" s="77"/>
      <c r="OXN2573" s="77"/>
      <c r="OXO2573" s="77"/>
      <c r="OXP2573" s="77"/>
      <c r="OXQ2573" s="77"/>
      <c r="OXR2573" s="77"/>
      <c r="OXS2573" s="77"/>
      <c r="OXT2573" s="77"/>
      <c r="OXU2573" s="77"/>
      <c r="OXV2573" s="77"/>
      <c r="OXW2573" s="77"/>
      <c r="OXX2573" s="77"/>
      <c r="OXY2573" s="77"/>
      <c r="OXZ2573" s="77"/>
      <c r="OYA2573" s="77"/>
      <c r="OYB2573" s="77"/>
      <c r="OYC2573" s="77"/>
      <c r="OYD2573" s="77"/>
      <c r="OYE2573" s="77"/>
      <c r="OYF2573" s="77"/>
      <c r="OYG2573" s="77"/>
      <c r="OYH2573" s="77"/>
      <c r="OYI2573" s="77"/>
      <c r="OYJ2573" s="77"/>
      <c r="OYK2573" s="77"/>
      <c r="OYL2573" s="77"/>
      <c r="OYM2573" s="77"/>
      <c r="OYN2573" s="77"/>
      <c r="OYO2573" s="77"/>
      <c r="OYP2573" s="77"/>
      <c r="OYQ2573" s="77"/>
      <c r="OYR2573" s="77"/>
      <c r="OYS2573" s="77"/>
      <c r="OYT2573" s="77"/>
      <c r="OYU2573" s="77"/>
      <c r="OYV2573" s="77"/>
      <c r="OYW2573" s="77"/>
      <c r="OYX2573" s="77"/>
      <c r="OYY2573" s="77"/>
      <c r="OYZ2573" s="77"/>
      <c r="OZA2573" s="77"/>
      <c r="OZB2573" s="77"/>
      <c r="OZC2573" s="77"/>
      <c r="OZD2573" s="77"/>
      <c r="OZE2573" s="77"/>
      <c r="OZF2573" s="77"/>
      <c r="OZG2573" s="77"/>
      <c r="OZH2573" s="77"/>
      <c r="OZI2573" s="77"/>
      <c r="OZJ2573" s="77"/>
      <c r="OZK2573" s="77"/>
      <c r="OZL2573" s="77"/>
      <c r="OZM2573" s="77"/>
      <c r="OZN2573" s="77"/>
      <c r="OZO2573" s="77"/>
      <c r="OZP2573" s="77"/>
      <c r="OZQ2573" s="77"/>
      <c r="OZR2573" s="77"/>
      <c r="OZS2573" s="77"/>
      <c r="OZT2573" s="77"/>
      <c r="OZU2573" s="77"/>
      <c r="OZV2573" s="77"/>
      <c r="OZW2573" s="77"/>
      <c r="OZX2573" s="77"/>
      <c r="OZY2573" s="77"/>
      <c r="OZZ2573" s="77"/>
      <c r="PAA2573" s="77"/>
      <c r="PAB2573" s="77"/>
      <c r="PAC2573" s="77"/>
      <c r="PAD2573" s="77"/>
      <c r="PAE2573" s="77"/>
      <c r="PAF2573" s="77"/>
      <c r="PAG2573" s="77"/>
      <c r="PAH2573" s="77"/>
      <c r="PAI2573" s="77"/>
      <c r="PAJ2573" s="77"/>
      <c r="PAK2573" s="77"/>
      <c r="PAL2573" s="77"/>
      <c r="PAM2573" s="77"/>
      <c r="PAN2573" s="77"/>
      <c r="PAO2573" s="77"/>
      <c r="PAP2573" s="77"/>
      <c r="PAQ2573" s="77"/>
      <c r="PAR2573" s="77"/>
      <c r="PAS2573" s="77"/>
      <c r="PAT2573" s="77"/>
      <c r="PAU2573" s="77"/>
      <c r="PAV2573" s="77"/>
      <c r="PAW2573" s="77"/>
      <c r="PAX2573" s="77"/>
      <c r="PAY2573" s="77"/>
      <c r="PAZ2573" s="77"/>
      <c r="PBA2573" s="77"/>
      <c r="PBB2573" s="77"/>
      <c r="PBC2573" s="77"/>
      <c r="PBD2573" s="77"/>
      <c r="PBE2573" s="77"/>
      <c r="PBF2573" s="77"/>
      <c r="PBG2573" s="77"/>
      <c r="PBH2573" s="77"/>
      <c r="PBI2573" s="77"/>
      <c r="PBJ2573" s="77"/>
      <c r="PBK2573" s="77"/>
      <c r="PBL2573" s="77"/>
      <c r="PBM2573" s="77"/>
      <c r="PBN2573" s="77"/>
      <c r="PBO2573" s="77"/>
      <c r="PBP2573" s="77"/>
      <c r="PBQ2573" s="77"/>
      <c r="PBR2573" s="77"/>
      <c r="PBS2573" s="77"/>
      <c r="PBT2573" s="77"/>
      <c r="PBU2573" s="77"/>
      <c r="PBV2573" s="77"/>
      <c r="PBW2573" s="77"/>
      <c r="PBX2573" s="77"/>
      <c r="PBY2573" s="77"/>
      <c r="PBZ2573" s="77"/>
      <c r="PCA2573" s="77"/>
      <c r="PCB2573" s="77"/>
      <c r="PCC2573" s="77"/>
      <c r="PCD2573" s="77"/>
      <c r="PCE2573" s="77"/>
      <c r="PCF2573" s="77"/>
      <c r="PCG2573" s="77"/>
      <c r="PCH2573" s="77"/>
      <c r="PCI2573" s="77"/>
      <c r="PCJ2573" s="77"/>
      <c r="PCK2573" s="77"/>
      <c r="PCL2573" s="77"/>
      <c r="PCM2573" s="77"/>
      <c r="PCN2573" s="77"/>
      <c r="PCO2573" s="77"/>
      <c r="PCP2573" s="77"/>
      <c r="PCQ2573" s="77"/>
      <c r="PCR2573" s="77"/>
      <c r="PCS2573" s="77"/>
      <c r="PCT2573" s="77"/>
      <c r="PCU2573" s="77"/>
      <c r="PCV2573" s="77"/>
      <c r="PCW2573" s="77"/>
      <c r="PCX2573" s="77"/>
      <c r="PCY2573" s="77"/>
      <c r="PCZ2573" s="77"/>
      <c r="PDA2573" s="77"/>
      <c r="PDB2573" s="77"/>
      <c r="PDC2573" s="77"/>
      <c r="PDD2573" s="77"/>
      <c r="PDE2573" s="77"/>
      <c r="PDF2573" s="77"/>
      <c r="PDG2573" s="77"/>
      <c r="PDH2573" s="77"/>
      <c r="PDI2573" s="77"/>
      <c r="PDJ2573" s="77"/>
      <c r="PDK2573" s="77"/>
      <c r="PDL2573" s="77"/>
      <c r="PDM2573" s="77"/>
      <c r="PDN2573" s="77"/>
      <c r="PDO2573" s="77"/>
      <c r="PDP2573" s="77"/>
      <c r="PDQ2573" s="77"/>
      <c r="PDR2573" s="77"/>
      <c r="PDS2573" s="77"/>
      <c r="PDT2573" s="77"/>
      <c r="PDU2573" s="77"/>
      <c r="PDV2573" s="77"/>
      <c r="PDW2573" s="77"/>
      <c r="PDX2573" s="77"/>
      <c r="PDY2573" s="77"/>
      <c r="PDZ2573" s="77"/>
      <c r="PEA2573" s="77"/>
      <c r="PEB2573" s="77"/>
      <c r="PEC2573" s="77"/>
      <c r="PED2573" s="77"/>
      <c r="PEE2573" s="77"/>
      <c r="PEF2573" s="77"/>
      <c r="PEG2573" s="77"/>
      <c r="PEH2573" s="77"/>
      <c r="PEI2573" s="77"/>
      <c r="PEJ2573" s="77"/>
      <c r="PEK2573" s="77"/>
      <c r="PEL2573" s="77"/>
      <c r="PEM2573" s="77"/>
      <c r="PEN2573" s="77"/>
      <c r="PEO2573" s="77"/>
      <c r="PEP2573" s="77"/>
      <c r="PEQ2573" s="77"/>
      <c r="PER2573" s="77"/>
      <c r="PES2573" s="77"/>
      <c r="PET2573" s="77"/>
      <c r="PEU2573" s="77"/>
      <c r="PEV2573" s="77"/>
      <c r="PEW2573" s="77"/>
      <c r="PEX2573" s="77"/>
      <c r="PEY2573" s="77"/>
      <c r="PEZ2573" s="77"/>
      <c r="PFA2573" s="77"/>
      <c r="PFB2573" s="77"/>
      <c r="PFC2573" s="77"/>
      <c r="PFD2573" s="77"/>
      <c r="PFE2573" s="77"/>
      <c r="PFF2573" s="77"/>
      <c r="PFG2573" s="77"/>
      <c r="PFH2573" s="77"/>
      <c r="PFI2573" s="77"/>
      <c r="PFJ2573" s="77"/>
      <c r="PFK2573" s="77"/>
      <c r="PFL2573" s="77"/>
      <c r="PFM2573" s="77"/>
      <c r="PFN2573" s="77"/>
      <c r="PFO2573" s="77"/>
      <c r="PFP2573" s="77"/>
      <c r="PFQ2573" s="77"/>
      <c r="PFR2573" s="77"/>
      <c r="PFS2573" s="77"/>
      <c r="PFT2573" s="77"/>
      <c r="PFU2573" s="77"/>
      <c r="PFV2573" s="77"/>
      <c r="PFW2573" s="77"/>
      <c r="PFX2573" s="77"/>
      <c r="PFY2573" s="77"/>
      <c r="PFZ2573" s="77"/>
      <c r="PGA2573" s="77"/>
      <c r="PGB2573" s="77"/>
      <c r="PGC2573" s="77"/>
      <c r="PGD2573" s="77"/>
      <c r="PGE2573" s="77"/>
      <c r="PGF2573" s="77"/>
      <c r="PGG2573" s="77"/>
      <c r="PGH2573" s="77"/>
      <c r="PGI2573" s="77"/>
      <c r="PGJ2573" s="77"/>
      <c r="PGK2573" s="77"/>
      <c r="PGL2573" s="77"/>
      <c r="PGM2573" s="77"/>
      <c r="PGN2573" s="77"/>
      <c r="PGO2573" s="77"/>
      <c r="PGP2573" s="77"/>
      <c r="PGQ2573" s="77"/>
      <c r="PGR2573" s="77"/>
      <c r="PGS2573" s="77"/>
      <c r="PGT2573" s="77"/>
      <c r="PGU2573" s="77"/>
      <c r="PGV2573" s="77"/>
      <c r="PGW2573" s="77"/>
      <c r="PGX2573" s="77"/>
      <c r="PGY2573" s="77"/>
      <c r="PGZ2573" s="77"/>
      <c r="PHA2573" s="77"/>
      <c r="PHB2573" s="77"/>
      <c r="PHC2573" s="77"/>
      <c r="PHD2573" s="77"/>
      <c r="PHE2573" s="77"/>
      <c r="PHF2573" s="77"/>
      <c r="PHG2573" s="77"/>
      <c r="PHH2573" s="77"/>
      <c r="PHI2573" s="77"/>
      <c r="PHJ2573" s="77"/>
      <c r="PHK2573" s="77"/>
      <c r="PHL2573" s="77"/>
      <c r="PHM2573" s="77"/>
      <c r="PHN2573" s="77"/>
      <c r="PHO2573" s="77"/>
      <c r="PHP2573" s="77"/>
      <c r="PHQ2573" s="77"/>
      <c r="PHR2573" s="77"/>
      <c r="PHS2573" s="77"/>
      <c r="PHT2573" s="77"/>
      <c r="PHU2573" s="77"/>
      <c r="PHV2573" s="77"/>
      <c r="PHW2573" s="77"/>
      <c r="PHX2573" s="77"/>
      <c r="PHY2573" s="77"/>
      <c r="PHZ2573" s="77"/>
      <c r="PIA2573" s="77"/>
      <c r="PIB2573" s="77"/>
      <c r="PIC2573" s="77"/>
      <c r="PID2573" s="77"/>
      <c r="PIE2573" s="77"/>
      <c r="PIF2573" s="77"/>
      <c r="PIG2573" s="77"/>
      <c r="PIH2573" s="77"/>
      <c r="PII2573" s="77"/>
      <c r="PIJ2573" s="77"/>
      <c r="PIK2573" s="77"/>
      <c r="PIL2573" s="77"/>
      <c r="PIM2573" s="77"/>
      <c r="PIN2573" s="77"/>
      <c r="PIO2573" s="77"/>
      <c r="PIP2573" s="77"/>
      <c r="PIQ2573" s="77"/>
      <c r="PIR2573" s="77"/>
      <c r="PIS2573" s="77"/>
      <c r="PIT2573" s="77"/>
      <c r="PIU2573" s="77"/>
      <c r="PIV2573" s="77"/>
      <c r="PIW2573" s="77"/>
      <c r="PIX2573" s="77"/>
      <c r="PIY2573" s="77"/>
      <c r="PIZ2573" s="77"/>
      <c r="PJA2573" s="77"/>
      <c r="PJB2573" s="77"/>
      <c r="PJC2573" s="77"/>
      <c r="PJD2573" s="77"/>
      <c r="PJE2573" s="77"/>
      <c r="PJF2573" s="77"/>
      <c r="PJG2573" s="77"/>
      <c r="PJH2573" s="77"/>
      <c r="PJI2573" s="77"/>
      <c r="PJJ2573" s="77"/>
      <c r="PJK2573" s="77"/>
      <c r="PJL2573" s="77"/>
      <c r="PJM2573" s="77"/>
      <c r="PJN2573" s="77"/>
      <c r="PJO2573" s="77"/>
      <c r="PJP2573" s="77"/>
      <c r="PJQ2573" s="77"/>
      <c r="PJR2573" s="77"/>
      <c r="PJS2573" s="77"/>
      <c r="PJT2573" s="77"/>
      <c r="PJU2573" s="77"/>
      <c r="PJV2573" s="77"/>
      <c r="PJW2573" s="77"/>
      <c r="PJX2573" s="77"/>
      <c r="PJY2573" s="77"/>
      <c r="PJZ2573" s="77"/>
      <c r="PKA2573" s="77"/>
      <c r="PKB2573" s="77"/>
      <c r="PKC2573" s="77"/>
      <c r="PKD2573" s="77"/>
      <c r="PKE2573" s="77"/>
      <c r="PKF2573" s="77"/>
      <c r="PKG2573" s="77"/>
      <c r="PKH2573" s="77"/>
      <c r="PKI2573" s="77"/>
      <c r="PKJ2573" s="77"/>
      <c r="PKK2573" s="77"/>
      <c r="PKL2573" s="77"/>
      <c r="PKM2573" s="77"/>
      <c r="PKN2573" s="77"/>
      <c r="PKO2573" s="77"/>
      <c r="PKP2573" s="77"/>
      <c r="PKQ2573" s="77"/>
      <c r="PKR2573" s="77"/>
      <c r="PKS2573" s="77"/>
      <c r="PKT2573" s="77"/>
      <c r="PKU2573" s="77"/>
      <c r="PKV2573" s="77"/>
      <c r="PKW2573" s="77"/>
      <c r="PKX2573" s="77"/>
      <c r="PKY2573" s="77"/>
      <c r="PKZ2573" s="77"/>
      <c r="PLA2573" s="77"/>
      <c r="PLB2573" s="77"/>
      <c r="PLC2573" s="77"/>
      <c r="PLD2573" s="77"/>
      <c r="PLE2573" s="77"/>
      <c r="PLF2573" s="77"/>
      <c r="PLG2573" s="77"/>
      <c r="PLH2573" s="77"/>
      <c r="PLI2573" s="77"/>
      <c r="PLJ2573" s="77"/>
      <c r="PLK2573" s="77"/>
      <c r="PLL2573" s="77"/>
      <c r="PLM2573" s="77"/>
      <c r="PLN2573" s="77"/>
      <c r="PLO2573" s="77"/>
      <c r="PLP2573" s="77"/>
      <c r="PLQ2573" s="77"/>
      <c r="PLR2573" s="77"/>
      <c r="PLS2573" s="77"/>
      <c r="PLT2573" s="77"/>
      <c r="PLU2573" s="77"/>
      <c r="PLV2573" s="77"/>
      <c r="PLW2573" s="77"/>
      <c r="PLX2573" s="77"/>
      <c r="PLY2573" s="77"/>
      <c r="PLZ2573" s="77"/>
      <c r="PMA2573" s="77"/>
      <c r="PMB2573" s="77"/>
      <c r="PMC2573" s="77"/>
      <c r="PMD2573" s="77"/>
      <c r="PME2573" s="77"/>
      <c r="PMF2573" s="77"/>
      <c r="PMG2573" s="77"/>
      <c r="PMH2573" s="77"/>
      <c r="PMI2573" s="77"/>
      <c r="PMJ2573" s="77"/>
      <c r="PMK2573" s="77"/>
      <c r="PML2573" s="77"/>
      <c r="PMM2573" s="77"/>
      <c r="PMN2573" s="77"/>
      <c r="PMO2573" s="77"/>
      <c r="PMP2573" s="77"/>
      <c r="PMQ2573" s="77"/>
      <c r="PMR2573" s="77"/>
      <c r="PMS2573" s="77"/>
      <c r="PMT2573" s="77"/>
      <c r="PMU2573" s="77"/>
      <c r="PMV2573" s="77"/>
      <c r="PMW2573" s="77"/>
      <c r="PMX2573" s="77"/>
      <c r="PMY2573" s="77"/>
      <c r="PMZ2573" s="77"/>
      <c r="PNA2573" s="77"/>
      <c r="PNB2573" s="77"/>
      <c r="PNC2573" s="77"/>
      <c r="PND2573" s="77"/>
      <c r="PNE2573" s="77"/>
      <c r="PNF2573" s="77"/>
      <c r="PNG2573" s="77"/>
      <c r="PNH2573" s="77"/>
      <c r="PNI2573" s="77"/>
      <c r="PNJ2573" s="77"/>
      <c r="PNK2573" s="77"/>
      <c r="PNL2573" s="77"/>
      <c r="PNM2573" s="77"/>
      <c r="PNN2573" s="77"/>
      <c r="PNO2573" s="77"/>
      <c r="PNP2573" s="77"/>
      <c r="PNQ2573" s="77"/>
      <c r="PNR2573" s="77"/>
      <c r="PNS2573" s="77"/>
      <c r="PNT2573" s="77"/>
      <c r="PNU2573" s="77"/>
      <c r="PNV2573" s="77"/>
      <c r="PNW2573" s="77"/>
      <c r="PNX2573" s="77"/>
      <c r="PNY2573" s="77"/>
      <c r="PNZ2573" s="77"/>
      <c r="POA2573" s="77"/>
      <c r="POB2573" s="77"/>
      <c r="POC2573" s="77"/>
      <c r="POD2573" s="77"/>
      <c r="POE2573" s="77"/>
      <c r="POF2573" s="77"/>
      <c r="POG2573" s="77"/>
      <c r="POH2573" s="77"/>
      <c r="POI2573" s="77"/>
      <c r="POJ2573" s="77"/>
      <c r="POK2573" s="77"/>
      <c r="POL2573" s="77"/>
      <c r="POM2573" s="77"/>
      <c r="PON2573" s="77"/>
      <c r="POO2573" s="77"/>
      <c r="POP2573" s="77"/>
      <c r="POQ2573" s="77"/>
      <c r="POR2573" s="77"/>
      <c r="POS2573" s="77"/>
      <c r="POT2573" s="77"/>
      <c r="POU2573" s="77"/>
      <c r="POV2573" s="77"/>
      <c r="POW2573" s="77"/>
      <c r="POX2573" s="77"/>
      <c r="POY2573" s="77"/>
      <c r="POZ2573" s="77"/>
      <c r="PPA2573" s="77"/>
      <c r="PPB2573" s="77"/>
      <c r="PPC2573" s="77"/>
      <c r="PPD2573" s="77"/>
      <c r="PPE2573" s="77"/>
      <c r="PPF2573" s="77"/>
      <c r="PPG2573" s="77"/>
      <c r="PPH2573" s="77"/>
      <c r="PPI2573" s="77"/>
      <c r="PPJ2573" s="77"/>
      <c r="PPK2573" s="77"/>
      <c r="PPL2573" s="77"/>
      <c r="PPM2573" s="77"/>
      <c r="PPN2573" s="77"/>
      <c r="PPO2573" s="77"/>
      <c r="PPP2573" s="77"/>
      <c r="PPQ2573" s="77"/>
      <c r="PPR2573" s="77"/>
      <c r="PPS2573" s="77"/>
      <c r="PPT2573" s="77"/>
      <c r="PPU2573" s="77"/>
      <c r="PPV2573" s="77"/>
      <c r="PPW2573" s="77"/>
      <c r="PPX2573" s="77"/>
      <c r="PPY2573" s="77"/>
      <c r="PPZ2573" s="77"/>
      <c r="PQA2573" s="77"/>
      <c r="PQB2573" s="77"/>
      <c r="PQC2573" s="77"/>
      <c r="PQD2573" s="77"/>
      <c r="PQE2573" s="77"/>
      <c r="PQF2573" s="77"/>
      <c r="PQG2573" s="77"/>
      <c r="PQH2573" s="77"/>
      <c r="PQI2573" s="77"/>
      <c r="PQJ2573" s="77"/>
      <c r="PQK2573" s="77"/>
      <c r="PQL2573" s="77"/>
      <c r="PQM2573" s="77"/>
      <c r="PQN2573" s="77"/>
      <c r="PQO2573" s="77"/>
      <c r="PQP2573" s="77"/>
      <c r="PQQ2573" s="77"/>
      <c r="PQR2573" s="77"/>
      <c r="PQS2573" s="77"/>
      <c r="PQT2573" s="77"/>
      <c r="PQU2573" s="77"/>
      <c r="PQV2573" s="77"/>
      <c r="PQW2573" s="77"/>
      <c r="PQX2573" s="77"/>
      <c r="PQY2573" s="77"/>
      <c r="PQZ2573" s="77"/>
      <c r="PRA2573" s="77"/>
      <c r="PRB2573" s="77"/>
      <c r="PRC2573" s="77"/>
      <c r="PRD2573" s="77"/>
      <c r="PRE2573" s="77"/>
      <c r="PRF2573" s="77"/>
      <c r="PRG2573" s="77"/>
      <c r="PRH2573" s="77"/>
      <c r="PRI2573" s="77"/>
      <c r="PRJ2573" s="77"/>
      <c r="PRK2573" s="77"/>
      <c r="PRL2573" s="77"/>
      <c r="PRM2573" s="77"/>
      <c r="PRN2573" s="77"/>
      <c r="PRO2573" s="77"/>
      <c r="PRP2573" s="77"/>
      <c r="PRQ2573" s="77"/>
      <c r="PRR2573" s="77"/>
      <c r="PRS2573" s="77"/>
      <c r="PRT2573" s="77"/>
      <c r="PRU2573" s="77"/>
      <c r="PRV2573" s="77"/>
      <c r="PRW2573" s="77"/>
      <c r="PRX2573" s="77"/>
      <c r="PRY2573" s="77"/>
      <c r="PRZ2573" s="77"/>
      <c r="PSA2573" s="77"/>
      <c r="PSB2573" s="77"/>
      <c r="PSC2573" s="77"/>
      <c r="PSD2573" s="77"/>
      <c r="PSE2573" s="77"/>
      <c r="PSF2573" s="77"/>
      <c r="PSG2573" s="77"/>
      <c r="PSH2573" s="77"/>
      <c r="PSI2573" s="77"/>
      <c r="PSJ2573" s="77"/>
      <c r="PSK2573" s="77"/>
      <c r="PSL2573" s="77"/>
      <c r="PSM2573" s="77"/>
      <c r="PSN2573" s="77"/>
      <c r="PSO2573" s="77"/>
      <c r="PSP2573" s="77"/>
      <c r="PSQ2573" s="77"/>
      <c r="PSR2573" s="77"/>
      <c r="PSS2573" s="77"/>
      <c r="PST2573" s="77"/>
      <c r="PSU2573" s="77"/>
      <c r="PSV2573" s="77"/>
      <c r="PSW2573" s="77"/>
      <c r="PSX2573" s="77"/>
      <c r="PSY2573" s="77"/>
      <c r="PSZ2573" s="77"/>
      <c r="PTA2573" s="77"/>
      <c r="PTB2573" s="77"/>
      <c r="PTC2573" s="77"/>
      <c r="PTD2573" s="77"/>
      <c r="PTE2573" s="77"/>
      <c r="PTF2573" s="77"/>
      <c r="PTG2573" s="77"/>
      <c r="PTH2573" s="77"/>
      <c r="PTI2573" s="77"/>
      <c r="PTJ2573" s="77"/>
      <c r="PTK2573" s="77"/>
      <c r="PTL2573" s="77"/>
      <c r="PTM2573" s="77"/>
      <c r="PTN2573" s="77"/>
      <c r="PTO2573" s="77"/>
      <c r="PTP2573" s="77"/>
      <c r="PTQ2573" s="77"/>
      <c r="PTR2573" s="77"/>
      <c r="PTS2573" s="77"/>
      <c r="PTT2573" s="77"/>
      <c r="PTU2573" s="77"/>
      <c r="PTV2573" s="77"/>
      <c r="PTW2573" s="77"/>
      <c r="PTX2573" s="77"/>
      <c r="PTY2573" s="77"/>
      <c r="PTZ2573" s="77"/>
      <c r="PUA2573" s="77"/>
      <c r="PUB2573" s="77"/>
      <c r="PUC2573" s="77"/>
      <c r="PUD2573" s="77"/>
      <c r="PUE2573" s="77"/>
      <c r="PUF2573" s="77"/>
      <c r="PUG2573" s="77"/>
      <c r="PUH2573" s="77"/>
      <c r="PUI2573" s="77"/>
      <c r="PUJ2573" s="77"/>
      <c r="PUK2573" s="77"/>
      <c r="PUL2573" s="77"/>
      <c r="PUM2573" s="77"/>
      <c r="PUN2573" s="77"/>
      <c r="PUO2573" s="77"/>
      <c r="PUP2573" s="77"/>
      <c r="PUQ2573" s="77"/>
      <c r="PUR2573" s="77"/>
      <c r="PUS2573" s="77"/>
      <c r="PUT2573" s="77"/>
      <c r="PUU2573" s="77"/>
      <c r="PUV2573" s="77"/>
      <c r="PUW2573" s="77"/>
      <c r="PUX2573" s="77"/>
      <c r="PUY2573" s="77"/>
      <c r="PUZ2573" s="77"/>
      <c r="PVA2573" s="77"/>
      <c r="PVB2573" s="77"/>
      <c r="PVC2573" s="77"/>
      <c r="PVD2573" s="77"/>
      <c r="PVE2573" s="77"/>
      <c r="PVF2573" s="77"/>
      <c r="PVG2573" s="77"/>
      <c r="PVH2573" s="77"/>
      <c r="PVI2573" s="77"/>
      <c r="PVJ2573" s="77"/>
      <c r="PVK2573" s="77"/>
      <c r="PVL2573" s="77"/>
      <c r="PVM2573" s="77"/>
      <c r="PVN2573" s="77"/>
      <c r="PVO2573" s="77"/>
      <c r="PVP2573" s="77"/>
      <c r="PVQ2573" s="77"/>
      <c r="PVR2573" s="77"/>
      <c r="PVS2573" s="77"/>
      <c r="PVT2573" s="77"/>
      <c r="PVU2573" s="77"/>
      <c r="PVV2573" s="77"/>
      <c r="PVW2573" s="77"/>
      <c r="PVX2573" s="77"/>
      <c r="PVY2573" s="77"/>
      <c r="PVZ2573" s="77"/>
      <c r="PWA2573" s="77"/>
      <c r="PWB2573" s="77"/>
      <c r="PWC2573" s="77"/>
      <c r="PWD2573" s="77"/>
      <c r="PWE2573" s="77"/>
      <c r="PWF2573" s="77"/>
      <c r="PWG2573" s="77"/>
      <c r="PWH2573" s="77"/>
      <c r="PWI2573" s="77"/>
      <c r="PWJ2573" s="77"/>
      <c r="PWK2573" s="77"/>
      <c r="PWL2573" s="77"/>
      <c r="PWM2573" s="77"/>
      <c r="PWN2573" s="77"/>
      <c r="PWO2573" s="77"/>
      <c r="PWP2573" s="77"/>
      <c r="PWQ2573" s="77"/>
      <c r="PWR2573" s="77"/>
      <c r="PWS2573" s="77"/>
      <c r="PWT2573" s="77"/>
      <c r="PWU2573" s="77"/>
      <c r="PWV2573" s="77"/>
      <c r="PWW2573" s="77"/>
      <c r="PWX2573" s="77"/>
      <c r="PWY2573" s="77"/>
      <c r="PWZ2573" s="77"/>
      <c r="PXA2573" s="77"/>
      <c r="PXB2573" s="77"/>
      <c r="PXC2573" s="77"/>
      <c r="PXD2573" s="77"/>
      <c r="PXE2573" s="77"/>
      <c r="PXF2573" s="77"/>
      <c r="PXG2573" s="77"/>
      <c r="PXH2573" s="77"/>
      <c r="PXI2573" s="77"/>
      <c r="PXJ2573" s="77"/>
      <c r="PXK2573" s="77"/>
      <c r="PXL2573" s="77"/>
      <c r="PXM2573" s="77"/>
      <c r="PXN2573" s="77"/>
      <c r="PXO2573" s="77"/>
      <c r="PXP2573" s="77"/>
      <c r="PXQ2573" s="77"/>
      <c r="PXR2573" s="77"/>
      <c r="PXS2573" s="77"/>
      <c r="PXT2573" s="77"/>
      <c r="PXU2573" s="77"/>
      <c r="PXV2573" s="77"/>
      <c r="PXW2573" s="77"/>
      <c r="PXX2573" s="77"/>
      <c r="PXY2573" s="77"/>
      <c r="PXZ2573" s="77"/>
      <c r="PYA2573" s="77"/>
      <c r="PYB2573" s="77"/>
      <c r="PYC2573" s="77"/>
      <c r="PYD2573" s="77"/>
      <c r="PYE2573" s="77"/>
      <c r="PYF2573" s="77"/>
      <c r="PYG2573" s="77"/>
      <c r="PYH2573" s="77"/>
      <c r="PYI2573" s="77"/>
      <c r="PYJ2573" s="77"/>
      <c r="PYK2573" s="77"/>
      <c r="PYL2573" s="77"/>
      <c r="PYM2573" s="77"/>
      <c r="PYN2573" s="77"/>
      <c r="PYO2573" s="77"/>
      <c r="PYP2573" s="77"/>
      <c r="PYQ2573" s="77"/>
      <c r="PYR2573" s="77"/>
      <c r="PYS2573" s="77"/>
      <c r="PYT2573" s="77"/>
      <c r="PYU2573" s="77"/>
      <c r="PYV2573" s="77"/>
      <c r="PYW2573" s="77"/>
      <c r="PYX2573" s="77"/>
      <c r="PYY2573" s="77"/>
      <c r="PYZ2573" s="77"/>
      <c r="PZA2573" s="77"/>
      <c r="PZB2573" s="77"/>
      <c r="PZC2573" s="77"/>
      <c r="PZD2573" s="77"/>
      <c r="PZE2573" s="77"/>
      <c r="PZF2573" s="77"/>
      <c r="PZG2573" s="77"/>
      <c r="PZH2573" s="77"/>
      <c r="PZI2573" s="77"/>
      <c r="PZJ2573" s="77"/>
      <c r="PZK2573" s="77"/>
      <c r="PZL2573" s="77"/>
      <c r="PZM2573" s="77"/>
      <c r="PZN2573" s="77"/>
      <c r="PZO2573" s="77"/>
      <c r="PZP2573" s="77"/>
      <c r="PZQ2573" s="77"/>
      <c r="PZR2573" s="77"/>
      <c r="PZS2573" s="77"/>
      <c r="PZT2573" s="77"/>
      <c r="PZU2573" s="77"/>
      <c r="PZV2573" s="77"/>
      <c r="PZW2573" s="77"/>
      <c r="PZX2573" s="77"/>
      <c r="PZY2573" s="77"/>
      <c r="PZZ2573" s="77"/>
      <c r="QAA2573" s="77"/>
      <c r="QAB2573" s="77"/>
      <c r="QAC2573" s="77"/>
      <c r="QAD2573" s="77"/>
      <c r="QAE2573" s="77"/>
      <c r="QAF2573" s="77"/>
      <c r="QAG2573" s="77"/>
      <c r="QAH2573" s="77"/>
      <c r="QAI2573" s="77"/>
      <c r="QAJ2573" s="77"/>
      <c r="QAK2573" s="77"/>
      <c r="QAL2573" s="77"/>
      <c r="QAM2573" s="77"/>
      <c r="QAN2573" s="77"/>
      <c r="QAO2573" s="77"/>
      <c r="QAP2573" s="77"/>
      <c r="QAQ2573" s="77"/>
      <c r="QAR2573" s="77"/>
      <c r="QAS2573" s="77"/>
      <c r="QAT2573" s="77"/>
      <c r="QAU2573" s="77"/>
      <c r="QAV2573" s="77"/>
      <c r="QAW2573" s="77"/>
      <c r="QAX2573" s="77"/>
      <c r="QAY2573" s="77"/>
      <c r="QAZ2573" s="77"/>
      <c r="QBA2573" s="77"/>
      <c r="QBB2573" s="77"/>
      <c r="QBC2573" s="77"/>
      <c r="QBD2573" s="77"/>
      <c r="QBE2573" s="77"/>
      <c r="QBF2573" s="77"/>
      <c r="QBG2573" s="77"/>
      <c r="QBH2573" s="77"/>
      <c r="QBI2573" s="77"/>
      <c r="QBJ2573" s="77"/>
      <c r="QBK2573" s="77"/>
      <c r="QBL2573" s="77"/>
      <c r="QBM2573" s="77"/>
      <c r="QBN2573" s="77"/>
      <c r="QBO2573" s="77"/>
      <c r="QBP2573" s="77"/>
      <c r="QBQ2573" s="77"/>
      <c r="QBR2573" s="77"/>
      <c r="QBS2573" s="77"/>
      <c r="QBT2573" s="77"/>
      <c r="QBU2573" s="77"/>
      <c r="QBV2573" s="77"/>
      <c r="QBW2573" s="77"/>
      <c r="QBX2573" s="77"/>
      <c r="QBY2573" s="77"/>
      <c r="QBZ2573" s="77"/>
      <c r="QCA2573" s="77"/>
      <c r="QCB2573" s="77"/>
      <c r="QCC2573" s="77"/>
      <c r="QCD2573" s="77"/>
      <c r="QCE2573" s="77"/>
      <c r="QCF2573" s="77"/>
      <c r="QCG2573" s="77"/>
      <c r="QCH2573" s="77"/>
      <c r="QCI2573" s="77"/>
      <c r="QCJ2573" s="77"/>
      <c r="QCK2573" s="77"/>
      <c r="QCL2573" s="77"/>
      <c r="QCM2573" s="77"/>
      <c r="QCN2573" s="77"/>
      <c r="QCO2573" s="77"/>
      <c r="QCP2573" s="77"/>
      <c r="QCQ2573" s="77"/>
      <c r="QCR2573" s="77"/>
      <c r="QCS2573" s="77"/>
      <c r="QCT2573" s="77"/>
      <c r="QCU2573" s="77"/>
      <c r="QCV2573" s="77"/>
      <c r="QCW2573" s="77"/>
      <c r="QCX2573" s="77"/>
      <c r="QCY2573" s="77"/>
      <c r="QCZ2573" s="77"/>
      <c r="QDA2573" s="77"/>
      <c r="QDB2573" s="77"/>
      <c r="QDC2573" s="77"/>
      <c r="QDD2573" s="77"/>
      <c r="QDE2573" s="77"/>
      <c r="QDF2573" s="77"/>
      <c r="QDG2573" s="77"/>
      <c r="QDH2573" s="77"/>
      <c r="QDI2573" s="77"/>
      <c r="QDJ2573" s="77"/>
      <c r="QDK2573" s="77"/>
      <c r="QDL2573" s="77"/>
      <c r="QDM2573" s="77"/>
      <c r="QDN2573" s="77"/>
      <c r="QDO2573" s="77"/>
      <c r="QDP2573" s="77"/>
      <c r="QDQ2573" s="77"/>
      <c r="QDR2573" s="77"/>
      <c r="QDS2573" s="77"/>
      <c r="QDT2573" s="77"/>
      <c r="QDU2573" s="77"/>
      <c r="QDV2573" s="77"/>
      <c r="QDW2573" s="77"/>
      <c r="QDX2573" s="77"/>
      <c r="QDY2573" s="77"/>
      <c r="QDZ2573" s="77"/>
      <c r="QEA2573" s="77"/>
      <c r="QEB2573" s="77"/>
      <c r="QEC2573" s="77"/>
      <c r="QED2573" s="77"/>
      <c r="QEE2573" s="77"/>
      <c r="QEF2573" s="77"/>
      <c r="QEG2573" s="77"/>
      <c r="QEH2573" s="77"/>
      <c r="QEI2573" s="77"/>
      <c r="QEJ2573" s="77"/>
      <c r="QEK2573" s="77"/>
      <c r="QEL2573" s="77"/>
      <c r="QEM2573" s="77"/>
      <c r="QEN2573" s="77"/>
      <c r="QEO2573" s="77"/>
      <c r="QEP2573" s="77"/>
      <c r="QEQ2573" s="77"/>
      <c r="QER2573" s="77"/>
      <c r="QES2573" s="77"/>
      <c r="QET2573" s="77"/>
      <c r="QEU2573" s="77"/>
      <c r="QEV2573" s="77"/>
      <c r="QEW2573" s="77"/>
      <c r="QEX2573" s="77"/>
      <c r="QEY2573" s="77"/>
      <c r="QEZ2573" s="77"/>
      <c r="QFA2573" s="77"/>
      <c r="QFB2573" s="77"/>
      <c r="QFC2573" s="77"/>
      <c r="QFD2573" s="77"/>
      <c r="QFE2573" s="77"/>
      <c r="QFF2573" s="77"/>
      <c r="QFG2573" s="77"/>
      <c r="QFH2573" s="77"/>
      <c r="QFI2573" s="77"/>
      <c r="QFJ2573" s="77"/>
      <c r="QFK2573" s="77"/>
      <c r="QFL2573" s="77"/>
      <c r="QFM2573" s="77"/>
      <c r="QFN2573" s="77"/>
      <c r="QFO2573" s="77"/>
      <c r="QFP2573" s="77"/>
      <c r="QFQ2573" s="77"/>
      <c r="QFR2573" s="77"/>
      <c r="QFS2573" s="77"/>
      <c r="QFT2573" s="77"/>
      <c r="QFU2573" s="77"/>
      <c r="QFV2573" s="77"/>
      <c r="QFW2573" s="77"/>
      <c r="QFX2573" s="77"/>
      <c r="QFY2573" s="77"/>
      <c r="QFZ2573" s="77"/>
      <c r="QGA2573" s="77"/>
      <c r="QGB2573" s="77"/>
      <c r="QGC2573" s="77"/>
      <c r="QGD2573" s="77"/>
      <c r="QGE2573" s="77"/>
      <c r="QGF2573" s="77"/>
      <c r="QGG2573" s="77"/>
      <c r="QGH2573" s="77"/>
      <c r="QGI2573" s="77"/>
      <c r="QGJ2573" s="77"/>
      <c r="QGK2573" s="77"/>
      <c r="QGL2573" s="77"/>
      <c r="QGM2573" s="77"/>
      <c r="QGN2573" s="77"/>
      <c r="QGO2573" s="77"/>
      <c r="QGP2573" s="77"/>
      <c r="QGQ2573" s="77"/>
      <c r="QGR2573" s="77"/>
      <c r="QGS2573" s="77"/>
      <c r="QGT2573" s="77"/>
      <c r="QGU2573" s="77"/>
      <c r="QGV2573" s="77"/>
      <c r="QGW2573" s="77"/>
      <c r="QGX2573" s="77"/>
      <c r="QGY2573" s="77"/>
      <c r="QGZ2573" s="77"/>
      <c r="QHA2573" s="77"/>
      <c r="QHB2573" s="77"/>
      <c r="QHC2573" s="77"/>
      <c r="QHD2573" s="77"/>
      <c r="QHE2573" s="77"/>
      <c r="QHF2573" s="77"/>
      <c r="QHG2573" s="77"/>
      <c r="QHH2573" s="77"/>
      <c r="QHI2573" s="77"/>
      <c r="QHJ2573" s="77"/>
      <c r="QHK2573" s="77"/>
      <c r="QHL2573" s="77"/>
      <c r="QHM2573" s="77"/>
      <c r="QHN2573" s="77"/>
      <c r="QHO2573" s="77"/>
      <c r="QHP2573" s="77"/>
      <c r="QHQ2573" s="77"/>
      <c r="QHR2573" s="77"/>
      <c r="QHS2573" s="77"/>
      <c r="QHT2573" s="77"/>
      <c r="QHU2573" s="77"/>
      <c r="QHV2573" s="77"/>
      <c r="QHW2573" s="77"/>
      <c r="QHX2573" s="77"/>
      <c r="QHY2573" s="77"/>
      <c r="QHZ2573" s="77"/>
      <c r="QIA2573" s="77"/>
      <c r="QIB2573" s="77"/>
      <c r="QIC2573" s="77"/>
      <c r="QID2573" s="77"/>
      <c r="QIE2573" s="77"/>
      <c r="QIF2573" s="77"/>
      <c r="QIG2573" s="77"/>
      <c r="QIH2573" s="77"/>
      <c r="QII2573" s="77"/>
      <c r="QIJ2573" s="77"/>
      <c r="QIK2573" s="77"/>
      <c r="QIL2573" s="77"/>
      <c r="QIM2573" s="77"/>
      <c r="QIN2573" s="77"/>
      <c r="QIO2573" s="77"/>
      <c r="QIP2573" s="77"/>
      <c r="QIQ2573" s="77"/>
      <c r="QIR2573" s="77"/>
      <c r="QIS2573" s="77"/>
      <c r="QIT2573" s="77"/>
      <c r="QIU2573" s="77"/>
      <c r="QIV2573" s="77"/>
      <c r="QIW2573" s="77"/>
      <c r="QIX2573" s="77"/>
      <c r="QIY2573" s="77"/>
      <c r="QIZ2573" s="77"/>
      <c r="QJA2573" s="77"/>
      <c r="QJB2573" s="77"/>
      <c r="QJC2573" s="77"/>
      <c r="QJD2573" s="77"/>
      <c r="QJE2573" s="77"/>
      <c r="QJF2573" s="77"/>
      <c r="QJG2573" s="77"/>
      <c r="QJH2573" s="77"/>
      <c r="QJI2573" s="77"/>
      <c r="QJJ2573" s="77"/>
      <c r="QJK2573" s="77"/>
      <c r="QJL2573" s="77"/>
      <c r="QJM2573" s="77"/>
      <c r="QJN2573" s="77"/>
      <c r="QJO2573" s="77"/>
      <c r="QJP2573" s="77"/>
      <c r="QJQ2573" s="77"/>
      <c r="QJR2573" s="77"/>
      <c r="QJS2573" s="77"/>
      <c r="QJT2573" s="77"/>
      <c r="QJU2573" s="77"/>
      <c r="QJV2573" s="77"/>
      <c r="QJW2573" s="77"/>
      <c r="QJX2573" s="77"/>
      <c r="QJY2573" s="77"/>
      <c r="QJZ2573" s="77"/>
      <c r="QKA2573" s="77"/>
      <c r="QKB2573" s="77"/>
      <c r="QKC2573" s="77"/>
      <c r="QKD2573" s="77"/>
      <c r="QKE2573" s="77"/>
      <c r="QKF2573" s="77"/>
      <c r="QKG2573" s="77"/>
      <c r="QKH2573" s="77"/>
      <c r="QKI2573" s="77"/>
      <c r="QKJ2573" s="77"/>
      <c r="QKK2573" s="77"/>
      <c r="QKL2573" s="77"/>
      <c r="QKM2573" s="77"/>
      <c r="QKN2573" s="77"/>
      <c r="QKO2573" s="77"/>
      <c r="QKP2573" s="77"/>
      <c r="QKQ2573" s="77"/>
      <c r="QKR2573" s="77"/>
      <c r="QKS2573" s="77"/>
      <c r="QKT2573" s="77"/>
      <c r="QKU2573" s="77"/>
      <c r="QKV2573" s="77"/>
      <c r="QKW2573" s="77"/>
      <c r="QKX2573" s="77"/>
      <c r="QKY2573" s="77"/>
      <c r="QKZ2573" s="77"/>
      <c r="QLA2573" s="77"/>
      <c r="QLB2573" s="77"/>
      <c r="QLC2573" s="77"/>
      <c r="QLD2573" s="77"/>
      <c r="QLE2573" s="77"/>
      <c r="QLF2573" s="77"/>
      <c r="QLG2573" s="77"/>
      <c r="QLH2573" s="77"/>
      <c r="QLI2573" s="77"/>
      <c r="QLJ2573" s="77"/>
      <c r="QLK2573" s="77"/>
      <c r="QLL2573" s="77"/>
      <c r="QLM2573" s="77"/>
      <c r="QLN2573" s="77"/>
      <c r="QLO2573" s="77"/>
      <c r="QLP2573" s="77"/>
      <c r="QLQ2573" s="77"/>
      <c r="QLR2573" s="77"/>
      <c r="QLS2573" s="77"/>
      <c r="QLT2573" s="77"/>
      <c r="QLU2573" s="77"/>
      <c r="QLV2573" s="77"/>
      <c r="QLW2573" s="77"/>
      <c r="QLX2573" s="77"/>
      <c r="QLY2573" s="77"/>
      <c r="QLZ2573" s="77"/>
      <c r="QMA2573" s="77"/>
      <c r="QMB2573" s="77"/>
      <c r="QMC2573" s="77"/>
      <c r="QMD2573" s="77"/>
      <c r="QME2573" s="77"/>
      <c r="QMF2573" s="77"/>
      <c r="QMG2573" s="77"/>
      <c r="QMH2573" s="77"/>
      <c r="QMI2573" s="77"/>
      <c r="QMJ2573" s="77"/>
      <c r="QMK2573" s="77"/>
      <c r="QML2573" s="77"/>
      <c r="QMM2573" s="77"/>
      <c r="QMN2573" s="77"/>
      <c r="QMO2573" s="77"/>
      <c r="QMP2573" s="77"/>
      <c r="QMQ2573" s="77"/>
      <c r="QMR2573" s="77"/>
      <c r="QMS2573" s="77"/>
      <c r="QMT2573" s="77"/>
      <c r="QMU2573" s="77"/>
      <c r="QMV2573" s="77"/>
      <c r="QMW2573" s="77"/>
      <c r="QMX2573" s="77"/>
      <c r="QMY2573" s="77"/>
      <c r="QMZ2573" s="77"/>
      <c r="QNA2573" s="77"/>
      <c r="QNB2573" s="77"/>
      <c r="QNC2573" s="77"/>
      <c r="QND2573" s="77"/>
      <c r="QNE2573" s="77"/>
      <c r="QNF2573" s="77"/>
      <c r="QNG2573" s="77"/>
      <c r="QNH2573" s="77"/>
      <c r="QNI2573" s="77"/>
      <c r="QNJ2573" s="77"/>
      <c r="QNK2573" s="77"/>
      <c r="QNL2573" s="77"/>
      <c r="QNM2573" s="77"/>
      <c r="QNN2573" s="77"/>
      <c r="QNO2573" s="77"/>
      <c r="QNP2573" s="77"/>
      <c r="QNQ2573" s="77"/>
      <c r="QNR2573" s="77"/>
      <c r="QNS2573" s="77"/>
      <c r="QNT2573" s="77"/>
      <c r="QNU2573" s="77"/>
      <c r="QNV2573" s="77"/>
      <c r="QNW2573" s="77"/>
      <c r="QNX2573" s="77"/>
      <c r="QNY2573" s="77"/>
      <c r="QNZ2573" s="77"/>
      <c r="QOA2573" s="77"/>
      <c r="QOB2573" s="77"/>
      <c r="QOC2573" s="77"/>
      <c r="QOD2573" s="77"/>
      <c r="QOE2573" s="77"/>
      <c r="QOF2573" s="77"/>
      <c r="QOG2573" s="77"/>
      <c r="QOH2573" s="77"/>
      <c r="QOI2573" s="77"/>
      <c r="QOJ2573" s="77"/>
      <c r="QOK2573" s="77"/>
      <c r="QOL2573" s="77"/>
      <c r="QOM2573" s="77"/>
      <c r="QON2573" s="77"/>
      <c r="QOO2573" s="77"/>
      <c r="QOP2573" s="77"/>
      <c r="QOQ2573" s="77"/>
      <c r="QOR2573" s="77"/>
      <c r="QOS2573" s="77"/>
      <c r="QOT2573" s="77"/>
      <c r="QOU2573" s="77"/>
      <c r="QOV2573" s="77"/>
      <c r="QOW2573" s="77"/>
      <c r="QOX2573" s="77"/>
      <c r="QOY2573" s="77"/>
      <c r="QOZ2573" s="77"/>
      <c r="QPA2573" s="77"/>
      <c r="QPB2573" s="77"/>
      <c r="QPC2573" s="77"/>
      <c r="QPD2573" s="77"/>
      <c r="QPE2573" s="77"/>
      <c r="QPF2573" s="77"/>
      <c r="QPG2573" s="77"/>
      <c r="QPH2573" s="77"/>
      <c r="QPI2573" s="77"/>
      <c r="QPJ2573" s="77"/>
      <c r="QPK2573" s="77"/>
      <c r="QPL2573" s="77"/>
      <c r="QPM2573" s="77"/>
      <c r="QPN2573" s="77"/>
      <c r="QPO2573" s="77"/>
      <c r="QPP2573" s="77"/>
      <c r="QPQ2573" s="77"/>
      <c r="QPR2573" s="77"/>
      <c r="QPS2573" s="77"/>
      <c r="QPT2573" s="77"/>
      <c r="QPU2573" s="77"/>
      <c r="QPV2573" s="77"/>
      <c r="QPW2573" s="77"/>
      <c r="QPX2573" s="77"/>
      <c r="QPY2573" s="77"/>
      <c r="QPZ2573" s="77"/>
      <c r="QQA2573" s="77"/>
      <c r="QQB2573" s="77"/>
      <c r="QQC2573" s="77"/>
      <c r="QQD2573" s="77"/>
      <c r="QQE2573" s="77"/>
      <c r="QQF2573" s="77"/>
      <c r="QQG2573" s="77"/>
      <c r="QQH2573" s="77"/>
      <c r="QQI2573" s="77"/>
      <c r="QQJ2573" s="77"/>
      <c r="QQK2573" s="77"/>
      <c r="QQL2573" s="77"/>
      <c r="QQM2573" s="77"/>
      <c r="QQN2573" s="77"/>
      <c r="QQO2573" s="77"/>
      <c r="QQP2573" s="77"/>
      <c r="QQQ2573" s="77"/>
      <c r="QQR2573" s="77"/>
      <c r="QQS2573" s="77"/>
      <c r="QQT2573" s="77"/>
      <c r="QQU2573" s="77"/>
      <c r="QQV2573" s="77"/>
      <c r="QQW2573" s="77"/>
      <c r="QQX2573" s="77"/>
      <c r="QQY2573" s="77"/>
      <c r="QQZ2573" s="77"/>
      <c r="QRA2573" s="77"/>
      <c r="QRB2573" s="77"/>
      <c r="QRC2573" s="77"/>
      <c r="QRD2573" s="77"/>
      <c r="QRE2573" s="77"/>
      <c r="QRF2573" s="77"/>
      <c r="QRG2573" s="77"/>
      <c r="QRH2573" s="77"/>
      <c r="QRI2573" s="77"/>
      <c r="QRJ2573" s="77"/>
      <c r="QRK2573" s="77"/>
      <c r="QRL2573" s="77"/>
      <c r="QRM2573" s="77"/>
      <c r="QRN2573" s="77"/>
      <c r="QRO2573" s="77"/>
      <c r="QRP2573" s="77"/>
      <c r="QRQ2573" s="77"/>
      <c r="QRR2573" s="77"/>
      <c r="QRS2573" s="77"/>
      <c r="QRT2573" s="77"/>
      <c r="QRU2573" s="77"/>
      <c r="QRV2573" s="77"/>
      <c r="QRW2573" s="77"/>
      <c r="QRX2573" s="77"/>
      <c r="QRY2573" s="77"/>
      <c r="QRZ2573" s="77"/>
      <c r="QSA2573" s="77"/>
      <c r="QSB2573" s="77"/>
      <c r="QSC2573" s="77"/>
      <c r="QSD2573" s="77"/>
      <c r="QSE2573" s="77"/>
      <c r="QSF2573" s="77"/>
      <c r="QSG2573" s="77"/>
      <c r="QSH2573" s="77"/>
      <c r="QSI2573" s="77"/>
      <c r="QSJ2573" s="77"/>
      <c r="QSK2573" s="77"/>
      <c r="QSL2573" s="77"/>
      <c r="QSM2573" s="77"/>
      <c r="QSN2573" s="77"/>
      <c r="QSO2573" s="77"/>
      <c r="QSP2573" s="77"/>
      <c r="QSQ2573" s="77"/>
      <c r="QSR2573" s="77"/>
      <c r="QSS2573" s="77"/>
      <c r="QST2573" s="77"/>
      <c r="QSU2573" s="77"/>
      <c r="QSV2573" s="77"/>
      <c r="QSW2573" s="77"/>
      <c r="QSX2573" s="77"/>
      <c r="QSY2573" s="77"/>
      <c r="QSZ2573" s="77"/>
      <c r="QTA2573" s="77"/>
      <c r="QTB2573" s="77"/>
      <c r="QTC2573" s="77"/>
      <c r="QTD2573" s="77"/>
      <c r="QTE2573" s="77"/>
      <c r="QTF2573" s="77"/>
      <c r="QTG2573" s="77"/>
      <c r="QTH2573" s="77"/>
      <c r="QTI2573" s="77"/>
      <c r="QTJ2573" s="77"/>
      <c r="QTK2573" s="77"/>
      <c r="QTL2573" s="77"/>
      <c r="QTM2573" s="77"/>
      <c r="QTN2573" s="77"/>
      <c r="QTO2573" s="77"/>
      <c r="QTP2573" s="77"/>
      <c r="QTQ2573" s="77"/>
      <c r="QTR2573" s="77"/>
      <c r="QTS2573" s="77"/>
      <c r="QTT2573" s="77"/>
      <c r="QTU2573" s="77"/>
      <c r="QTV2573" s="77"/>
      <c r="QTW2573" s="77"/>
      <c r="QTX2573" s="77"/>
      <c r="QTY2573" s="77"/>
      <c r="QTZ2573" s="77"/>
      <c r="QUA2573" s="77"/>
      <c r="QUB2573" s="77"/>
      <c r="QUC2573" s="77"/>
      <c r="QUD2573" s="77"/>
      <c r="QUE2573" s="77"/>
      <c r="QUF2573" s="77"/>
      <c r="QUG2573" s="77"/>
      <c r="QUH2573" s="77"/>
      <c r="QUI2573" s="77"/>
      <c r="QUJ2573" s="77"/>
      <c r="QUK2573" s="77"/>
      <c r="QUL2573" s="77"/>
      <c r="QUM2573" s="77"/>
      <c r="QUN2573" s="77"/>
      <c r="QUO2573" s="77"/>
      <c r="QUP2573" s="77"/>
      <c r="QUQ2573" s="77"/>
      <c r="QUR2573" s="77"/>
      <c r="QUS2573" s="77"/>
      <c r="QUT2573" s="77"/>
      <c r="QUU2573" s="77"/>
      <c r="QUV2573" s="77"/>
      <c r="QUW2573" s="77"/>
      <c r="QUX2573" s="77"/>
      <c r="QUY2573" s="77"/>
      <c r="QUZ2573" s="77"/>
      <c r="QVA2573" s="77"/>
      <c r="QVB2573" s="77"/>
      <c r="QVC2573" s="77"/>
      <c r="QVD2573" s="77"/>
      <c r="QVE2573" s="77"/>
      <c r="QVF2573" s="77"/>
      <c r="QVG2573" s="77"/>
      <c r="QVH2573" s="77"/>
      <c r="QVI2573" s="77"/>
      <c r="QVJ2573" s="77"/>
      <c r="QVK2573" s="77"/>
      <c r="QVL2573" s="77"/>
      <c r="QVM2573" s="77"/>
      <c r="QVN2573" s="77"/>
      <c r="QVO2573" s="77"/>
      <c r="QVP2573" s="77"/>
      <c r="QVQ2573" s="77"/>
      <c r="QVR2573" s="77"/>
      <c r="QVS2573" s="77"/>
      <c r="QVT2573" s="77"/>
      <c r="QVU2573" s="77"/>
      <c r="QVV2573" s="77"/>
      <c r="QVW2573" s="77"/>
      <c r="QVX2573" s="77"/>
      <c r="QVY2573" s="77"/>
      <c r="QVZ2573" s="77"/>
      <c r="QWA2573" s="77"/>
      <c r="QWB2573" s="77"/>
      <c r="QWC2573" s="77"/>
      <c r="QWD2573" s="77"/>
      <c r="QWE2573" s="77"/>
      <c r="QWF2573" s="77"/>
      <c r="QWG2573" s="77"/>
      <c r="QWH2573" s="77"/>
      <c r="QWI2573" s="77"/>
      <c r="QWJ2573" s="77"/>
      <c r="QWK2573" s="77"/>
      <c r="QWL2573" s="77"/>
      <c r="QWM2573" s="77"/>
      <c r="QWN2573" s="77"/>
      <c r="QWO2573" s="77"/>
      <c r="QWP2573" s="77"/>
      <c r="QWQ2573" s="77"/>
      <c r="QWR2573" s="77"/>
      <c r="QWS2573" s="77"/>
      <c r="QWT2573" s="77"/>
      <c r="QWU2573" s="77"/>
      <c r="QWV2573" s="77"/>
      <c r="QWW2573" s="77"/>
      <c r="QWX2573" s="77"/>
      <c r="QWY2573" s="77"/>
      <c r="QWZ2573" s="77"/>
      <c r="QXA2573" s="77"/>
      <c r="QXB2573" s="77"/>
      <c r="QXC2573" s="77"/>
      <c r="QXD2573" s="77"/>
      <c r="QXE2573" s="77"/>
      <c r="QXF2573" s="77"/>
      <c r="QXG2573" s="77"/>
      <c r="QXH2573" s="77"/>
      <c r="QXI2573" s="77"/>
      <c r="QXJ2573" s="77"/>
      <c r="QXK2573" s="77"/>
      <c r="QXL2573" s="77"/>
      <c r="QXM2573" s="77"/>
      <c r="QXN2573" s="77"/>
      <c r="QXO2573" s="77"/>
      <c r="QXP2573" s="77"/>
      <c r="QXQ2573" s="77"/>
      <c r="QXR2573" s="77"/>
      <c r="QXS2573" s="77"/>
      <c r="QXT2573" s="77"/>
      <c r="QXU2573" s="77"/>
      <c r="QXV2573" s="77"/>
      <c r="QXW2573" s="77"/>
      <c r="QXX2573" s="77"/>
      <c r="QXY2573" s="77"/>
      <c r="QXZ2573" s="77"/>
      <c r="QYA2573" s="77"/>
      <c r="QYB2573" s="77"/>
      <c r="QYC2573" s="77"/>
      <c r="QYD2573" s="77"/>
      <c r="QYE2573" s="77"/>
      <c r="QYF2573" s="77"/>
      <c r="QYG2573" s="77"/>
      <c r="QYH2573" s="77"/>
      <c r="QYI2573" s="77"/>
      <c r="QYJ2573" s="77"/>
      <c r="QYK2573" s="77"/>
      <c r="QYL2573" s="77"/>
      <c r="QYM2573" s="77"/>
      <c r="QYN2573" s="77"/>
      <c r="QYO2573" s="77"/>
      <c r="QYP2573" s="77"/>
      <c r="QYQ2573" s="77"/>
      <c r="QYR2573" s="77"/>
      <c r="QYS2573" s="77"/>
      <c r="QYT2573" s="77"/>
      <c r="QYU2573" s="77"/>
      <c r="QYV2573" s="77"/>
      <c r="QYW2573" s="77"/>
      <c r="QYX2573" s="77"/>
      <c r="QYY2573" s="77"/>
      <c r="QYZ2573" s="77"/>
      <c r="QZA2573" s="77"/>
      <c r="QZB2573" s="77"/>
      <c r="QZC2573" s="77"/>
      <c r="QZD2573" s="77"/>
      <c r="QZE2573" s="77"/>
      <c r="QZF2573" s="77"/>
      <c r="QZG2573" s="77"/>
      <c r="QZH2573" s="77"/>
      <c r="QZI2573" s="77"/>
      <c r="QZJ2573" s="77"/>
      <c r="QZK2573" s="77"/>
      <c r="QZL2573" s="77"/>
      <c r="QZM2573" s="77"/>
      <c r="QZN2573" s="77"/>
      <c r="QZO2573" s="77"/>
      <c r="QZP2573" s="77"/>
      <c r="QZQ2573" s="77"/>
      <c r="QZR2573" s="77"/>
      <c r="QZS2573" s="77"/>
      <c r="QZT2573" s="77"/>
      <c r="QZU2573" s="77"/>
      <c r="QZV2573" s="77"/>
      <c r="QZW2573" s="77"/>
      <c r="QZX2573" s="77"/>
      <c r="QZY2573" s="77"/>
      <c r="QZZ2573" s="77"/>
      <c r="RAA2573" s="77"/>
      <c r="RAB2573" s="77"/>
      <c r="RAC2573" s="77"/>
      <c r="RAD2573" s="77"/>
      <c r="RAE2573" s="77"/>
      <c r="RAF2573" s="77"/>
      <c r="RAG2573" s="77"/>
      <c r="RAH2573" s="77"/>
      <c r="RAI2573" s="77"/>
      <c r="RAJ2573" s="77"/>
      <c r="RAK2573" s="77"/>
      <c r="RAL2573" s="77"/>
      <c r="RAM2573" s="77"/>
      <c r="RAN2573" s="77"/>
      <c r="RAO2573" s="77"/>
      <c r="RAP2573" s="77"/>
      <c r="RAQ2573" s="77"/>
      <c r="RAR2573" s="77"/>
      <c r="RAS2573" s="77"/>
      <c r="RAT2573" s="77"/>
      <c r="RAU2573" s="77"/>
      <c r="RAV2573" s="77"/>
      <c r="RAW2573" s="77"/>
      <c r="RAX2573" s="77"/>
      <c r="RAY2573" s="77"/>
      <c r="RAZ2573" s="77"/>
      <c r="RBA2573" s="77"/>
      <c r="RBB2573" s="77"/>
      <c r="RBC2573" s="77"/>
      <c r="RBD2573" s="77"/>
      <c r="RBE2573" s="77"/>
      <c r="RBF2573" s="77"/>
      <c r="RBG2573" s="77"/>
      <c r="RBH2573" s="77"/>
      <c r="RBI2573" s="77"/>
      <c r="RBJ2573" s="77"/>
      <c r="RBK2573" s="77"/>
      <c r="RBL2573" s="77"/>
      <c r="RBM2573" s="77"/>
      <c r="RBN2573" s="77"/>
      <c r="RBO2573" s="77"/>
      <c r="RBP2573" s="77"/>
      <c r="RBQ2573" s="77"/>
      <c r="RBR2573" s="77"/>
      <c r="RBS2573" s="77"/>
      <c r="RBT2573" s="77"/>
      <c r="RBU2573" s="77"/>
      <c r="RBV2573" s="77"/>
      <c r="RBW2573" s="77"/>
      <c r="RBX2573" s="77"/>
      <c r="RBY2573" s="77"/>
      <c r="RBZ2573" s="77"/>
      <c r="RCA2573" s="77"/>
      <c r="RCB2573" s="77"/>
      <c r="RCC2573" s="77"/>
      <c r="RCD2573" s="77"/>
      <c r="RCE2573" s="77"/>
      <c r="RCF2573" s="77"/>
      <c r="RCG2573" s="77"/>
      <c r="RCH2573" s="77"/>
      <c r="RCI2573" s="77"/>
      <c r="RCJ2573" s="77"/>
      <c r="RCK2573" s="77"/>
      <c r="RCL2573" s="77"/>
      <c r="RCM2573" s="77"/>
      <c r="RCN2573" s="77"/>
      <c r="RCO2573" s="77"/>
      <c r="RCP2573" s="77"/>
      <c r="RCQ2573" s="77"/>
      <c r="RCR2573" s="77"/>
      <c r="RCS2573" s="77"/>
      <c r="RCT2573" s="77"/>
      <c r="RCU2573" s="77"/>
      <c r="RCV2573" s="77"/>
      <c r="RCW2573" s="77"/>
      <c r="RCX2573" s="77"/>
      <c r="RCY2573" s="77"/>
      <c r="RCZ2573" s="77"/>
      <c r="RDA2573" s="77"/>
      <c r="RDB2573" s="77"/>
      <c r="RDC2573" s="77"/>
      <c r="RDD2573" s="77"/>
      <c r="RDE2573" s="77"/>
      <c r="RDF2573" s="77"/>
      <c r="RDG2573" s="77"/>
      <c r="RDH2573" s="77"/>
      <c r="RDI2573" s="77"/>
      <c r="RDJ2573" s="77"/>
      <c r="RDK2573" s="77"/>
      <c r="RDL2573" s="77"/>
      <c r="RDM2573" s="77"/>
      <c r="RDN2573" s="77"/>
      <c r="RDO2573" s="77"/>
      <c r="RDP2573" s="77"/>
      <c r="RDQ2573" s="77"/>
      <c r="RDR2573" s="77"/>
      <c r="RDS2573" s="77"/>
      <c r="RDT2573" s="77"/>
      <c r="RDU2573" s="77"/>
      <c r="RDV2573" s="77"/>
      <c r="RDW2573" s="77"/>
      <c r="RDX2573" s="77"/>
      <c r="RDY2573" s="77"/>
      <c r="RDZ2573" s="77"/>
      <c r="REA2573" s="77"/>
      <c r="REB2573" s="77"/>
      <c r="REC2573" s="77"/>
      <c r="RED2573" s="77"/>
      <c r="REE2573" s="77"/>
      <c r="REF2573" s="77"/>
      <c r="REG2573" s="77"/>
      <c r="REH2573" s="77"/>
      <c r="REI2573" s="77"/>
      <c r="REJ2573" s="77"/>
      <c r="REK2573" s="77"/>
      <c r="REL2573" s="77"/>
      <c r="REM2573" s="77"/>
      <c r="REN2573" s="77"/>
      <c r="REO2573" s="77"/>
      <c r="REP2573" s="77"/>
      <c r="REQ2573" s="77"/>
      <c r="RER2573" s="77"/>
      <c r="RES2573" s="77"/>
      <c r="RET2573" s="77"/>
      <c r="REU2573" s="77"/>
      <c r="REV2573" s="77"/>
      <c r="REW2573" s="77"/>
      <c r="REX2573" s="77"/>
      <c r="REY2573" s="77"/>
      <c r="REZ2573" s="77"/>
      <c r="RFA2573" s="77"/>
      <c r="RFB2573" s="77"/>
      <c r="RFC2573" s="77"/>
      <c r="RFD2573" s="77"/>
      <c r="RFE2573" s="77"/>
      <c r="RFF2573" s="77"/>
      <c r="RFG2573" s="77"/>
      <c r="RFH2573" s="77"/>
      <c r="RFI2573" s="77"/>
      <c r="RFJ2573" s="77"/>
      <c r="RFK2573" s="77"/>
      <c r="RFL2573" s="77"/>
      <c r="RFM2573" s="77"/>
      <c r="RFN2573" s="77"/>
      <c r="RFO2573" s="77"/>
      <c r="RFP2573" s="77"/>
      <c r="RFQ2573" s="77"/>
      <c r="RFR2573" s="77"/>
      <c r="RFS2573" s="77"/>
      <c r="RFT2573" s="77"/>
      <c r="RFU2573" s="77"/>
      <c r="RFV2573" s="77"/>
      <c r="RFW2573" s="77"/>
      <c r="RFX2573" s="77"/>
      <c r="RFY2573" s="77"/>
      <c r="RFZ2573" s="77"/>
      <c r="RGA2573" s="77"/>
      <c r="RGB2573" s="77"/>
      <c r="RGC2573" s="77"/>
      <c r="RGD2573" s="77"/>
      <c r="RGE2573" s="77"/>
      <c r="RGF2573" s="77"/>
      <c r="RGG2573" s="77"/>
      <c r="RGH2573" s="77"/>
      <c r="RGI2573" s="77"/>
      <c r="RGJ2573" s="77"/>
      <c r="RGK2573" s="77"/>
      <c r="RGL2573" s="77"/>
      <c r="RGM2573" s="77"/>
      <c r="RGN2573" s="77"/>
      <c r="RGO2573" s="77"/>
      <c r="RGP2573" s="77"/>
      <c r="RGQ2573" s="77"/>
      <c r="RGR2573" s="77"/>
      <c r="RGS2573" s="77"/>
      <c r="RGT2573" s="77"/>
      <c r="RGU2573" s="77"/>
      <c r="RGV2573" s="77"/>
      <c r="RGW2573" s="77"/>
      <c r="RGX2573" s="77"/>
      <c r="RGY2573" s="77"/>
      <c r="RGZ2573" s="77"/>
      <c r="RHA2573" s="77"/>
      <c r="RHB2573" s="77"/>
      <c r="RHC2573" s="77"/>
      <c r="RHD2573" s="77"/>
      <c r="RHE2573" s="77"/>
      <c r="RHF2573" s="77"/>
      <c r="RHG2573" s="77"/>
      <c r="RHH2573" s="77"/>
      <c r="RHI2573" s="77"/>
      <c r="RHJ2573" s="77"/>
      <c r="RHK2573" s="77"/>
      <c r="RHL2573" s="77"/>
      <c r="RHM2573" s="77"/>
      <c r="RHN2573" s="77"/>
      <c r="RHO2573" s="77"/>
      <c r="RHP2573" s="77"/>
      <c r="RHQ2573" s="77"/>
      <c r="RHR2573" s="77"/>
      <c r="RHS2573" s="77"/>
      <c r="RHT2573" s="77"/>
      <c r="RHU2573" s="77"/>
      <c r="RHV2573" s="77"/>
      <c r="RHW2573" s="77"/>
      <c r="RHX2573" s="77"/>
      <c r="RHY2573" s="77"/>
      <c r="RHZ2573" s="77"/>
      <c r="RIA2573" s="77"/>
      <c r="RIB2573" s="77"/>
      <c r="RIC2573" s="77"/>
      <c r="RID2573" s="77"/>
      <c r="RIE2573" s="77"/>
      <c r="RIF2573" s="77"/>
      <c r="RIG2573" s="77"/>
      <c r="RIH2573" s="77"/>
      <c r="RII2573" s="77"/>
      <c r="RIJ2573" s="77"/>
      <c r="RIK2573" s="77"/>
      <c r="RIL2573" s="77"/>
      <c r="RIM2573" s="77"/>
      <c r="RIN2573" s="77"/>
      <c r="RIO2573" s="77"/>
      <c r="RIP2573" s="77"/>
      <c r="RIQ2573" s="77"/>
      <c r="RIR2573" s="77"/>
      <c r="RIS2573" s="77"/>
      <c r="RIT2573" s="77"/>
      <c r="RIU2573" s="77"/>
      <c r="RIV2573" s="77"/>
      <c r="RIW2573" s="77"/>
      <c r="RIX2573" s="77"/>
      <c r="RIY2573" s="77"/>
      <c r="RIZ2573" s="77"/>
      <c r="RJA2573" s="77"/>
      <c r="RJB2573" s="77"/>
      <c r="RJC2573" s="77"/>
      <c r="RJD2573" s="77"/>
      <c r="RJE2573" s="77"/>
      <c r="RJF2573" s="77"/>
      <c r="RJG2573" s="77"/>
      <c r="RJH2573" s="77"/>
      <c r="RJI2573" s="77"/>
      <c r="RJJ2573" s="77"/>
      <c r="RJK2573" s="77"/>
      <c r="RJL2573" s="77"/>
      <c r="RJM2573" s="77"/>
      <c r="RJN2573" s="77"/>
      <c r="RJO2573" s="77"/>
      <c r="RJP2573" s="77"/>
      <c r="RJQ2573" s="77"/>
      <c r="RJR2573" s="77"/>
      <c r="RJS2573" s="77"/>
      <c r="RJT2573" s="77"/>
      <c r="RJU2573" s="77"/>
      <c r="RJV2573" s="77"/>
      <c r="RJW2573" s="77"/>
      <c r="RJX2573" s="77"/>
      <c r="RJY2573" s="77"/>
      <c r="RJZ2573" s="77"/>
      <c r="RKA2573" s="77"/>
      <c r="RKB2573" s="77"/>
      <c r="RKC2573" s="77"/>
      <c r="RKD2573" s="77"/>
      <c r="RKE2573" s="77"/>
      <c r="RKF2573" s="77"/>
      <c r="RKG2573" s="77"/>
      <c r="RKH2573" s="77"/>
      <c r="RKI2573" s="77"/>
      <c r="RKJ2573" s="77"/>
      <c r="RKK2573" s="77"/>
      <c r="RKL2573" s="77"/>
      <c r="RKM2573" s="77"/>
      <c r="RKN2573" s="77"/>
      <c r="RKO2573" s="77"/>
      <c r="RKP2573" s="77"/>
      <c r="RKQ2573" s="77"/>
      <c r="RKR2573" s="77"/>
      <c r="RKS2573" s="77"/>
      <c r="RKT2573" s="77"/>
      <c r="RKU2573" s="77"/>
      <c r="RKV2573" s="77"/>
      <c r="RKW2573" s="77"/>
      <c r="RKX2573" s="77"/>
      <c r="RKY2573" s="77"/>
      <c r="RKZ2573" s="77"/>
      <c r="RLA2573" s="77"/>
      <c r="RLB2573" s="77"/>
      <c r="RLC2573" s="77"/>
      <c r="RLD2573" s="77"/>
      <c r="RLE2573" s="77"/>
      <c r="RLF2573" s="77"/>
      <c r="RLG2573" s="77"/>
      <c r="RLH2573" s="77"/>
      <c r="RLI2573" s="77"/>
      <c r="RLJ2573" s="77"/>
      <c r="RLK2573" s="77"/>
      <c r="RLL2573" s="77"/>
      <c r="RLM2573" s="77"/>
      <c r="RLN2573" s="77"/>
      <c r="RLO2573" s="77"/>
      <c r="RLP2573" s="77"/>
      <c r="RLQ2573" s="77"/>
      <c r="RLR2573" s="77"/>
      <c r="RLS2573" s="77"/>
      <c r="RLT2573" s="77"/>
      <c r="RLU2573" s="77"/>
      <c r="RLV2573" s="77"/>
      <c r="RLW2573" s="77"/>
      <c r="RLX2573" s="77"/>
      <c r="RLY2573" s="77"/>
      <c r="RLZ2573" s="77"/>
      <c r="RMA2573" s="77"/>
      <c r="RMB2573" s="77"/>
      <c r="RMC2573" s="77"/>
      <c r="RMD2573" s="77"/>
      <c r="RME2573" s="77"/>
      <c r="RMF2573" s="77"/>
      <c r="RMG2573" s="77"/>
      <c r="RMH2573" s="77"/>
      <c r="RMI2573" s="77"/>
      <c r="RMJ2573" s="77"/>
      <c r="RMK2573" s="77"/>
      <c r="RML2573" s="77"/>
      <c r="RMM2573" s="77"/>
      <c r="RMN2573" s="77"/>
      <c r="RMO2573" s="77"/>
      <c r="RMP2573" s="77"/>
      <c r="RMQ2573" s="77"/>
      <c r="RMR2573" s="77"/>
      <c r="RMS2573" s="77"/>
      <c r="RMT2573" s="77"/>
      <c r="RMU2573" s="77"/>
      <c r="RMV2573" s="77"/>
      <c r="RMW2573" s="77"/>
      <c r="RMX2573" s="77"/>
      <c r="RMY2573" s="77"/>
      <c r="RMZ2573" s="77"/>
      <c r="RNA2573" s="77"/>
      <c r="RNB2573" s="77"/>
      <c r="RNC2573" s="77"/>
      <c r="RND2573" s="77"/>
      <c r="RNE2573" s="77"/>
      <c r="RNF2573" s="77"/>
      <c r="RNG2573" s="77"/>
      <c r="RNH2573" s="77"/>
      <c r="RNI2573" s="77"/>
      <c r="RNJ2573" s="77"/>
      <c r="RNK2573" s="77"/>
      <c r="RNL2573" s="77"/>
      <c r="RNM2573" s="77"/>
      <c r="RNN2573" s="77"/>
      <c r="RNO2573" s="77"/>
      <c r="RNP2573" s="77"/>
      <c r="RNQ2573" s="77"/>
      <c r="RNR2573" s="77"/>
      <c r="RNS2573" s="77"/>
      <c r="RNT2573" s="77"/>
      <c r="RNU2573" s="77"/>
      <c r="RNV2573" s="77"/>
      <c r="RNW2573" s="77"/>
      <c r="RNX2573" s="77"/>
      <c r="RNY2573" s="77"/>
      <c r="RNZ2573" s="77"/>
      <c r="ROA2573" s="77"/>
      <c r="ROB2573" s="77"/>
      <c r="ROC2573" s="77"/>
      <c r="ROD2573" s="77"/>
      <c r="ROE2573" s="77"/>
      <c r="ROF2573" s="77"/>
      <c r="ROG2573" s="77"/>
      <c r="ROH2573" s="77"/>
      <c r="ROI2573" s="77"/>
      <c r="ROJ2573" s="77"/>
      <c r="ROK2573" s="77"/>
      <c r="ROL2573" s="77"/>
      <c r="ROM2573" s="77"/>
      <c r="RON2573" s="77"/>
      <c r="ROO2573" s="77"/>
      <c r="ROP2573" s="77"/>
      <c r="ROQ2573" s="77"/>
      <c r="ROR2573" s="77"/>
      <c r="ROS2573" s="77"/>
      <c r="ROT2573" s="77"/>
      <c r="ROU2573" s="77"/>
      <c r="ROV2573" s="77"/>
      <c r="ROW2573" s="77"/>
      <c r="ROX2573" s="77"/>
      <c r="ROY2573" s="77"/>
      <c r="ROZ2573" s="77"/>
      <c r="RPA2573" s="77"/>
      <c r="RPB2573" s="77"/>
      <c r="RPC2573" s="77"/>
      <c r="RPD2573" s="77"/>
      <c r="RPE2573" s="77"/>
      <c r="RPF2573" s="77"/>
      <c r="RPG2573" s="77"/>
      <c r="RPH2573" s="77"/>
      <c r="RPI2573" s="77"/>
      <c r="RPJ2573" s="77"/>
      <c r="RPK2573" s="77"/>
      <c r="RPL2573" s="77"/>
      <c r="RPM2573" s="77"/>
      <c r="RPN2573" s="77"/>
      <c r="RPO2573" s="77"/>
      <c r="RPP2573" s="77"/>
      <c r="RPQ2573" s="77"/>
      <c r="RPR2573" s="77"/>
      <c r="RPS2573" s="77"/>
      <c r="RPT2573" s="77"/>
      <c r="RPU2573" s="77"/>
      <c r="RPV2573" s="77"/>
      <c r="RPW2573" s="77"/>
      <c r="RPX2573" s="77"/>
      <c r="RPY2573" s="77"/>
      <c r="RPZ2573" s="77"/>
      <c r="RQA2573" s="77"/>
      <c r="RQB2573" s="77"/>
      <c r="RQC2573" s="77"/>
      <c r="RQD2573" s="77"/>
      <c r="RQE2573" s="77"/>
      <c r="RQF2573" s="77"/>
      <c r="RQG2573" s="77"/>
      <c r="RQH2573" s="77"/>
      <c r="RQI2573" s="77"/>
      <c r="RQJ2573" s="77"/>
      <c r="RQK2573" s="77"/>
      <c r="RQL2573" s="77"/>
      <c r="RQM2573" s="77"/>
      <c r="RQN2573" s="77"/>
      <c r="RQO2573" s="77"/>
      <c r="RQP2573" s="77"/>
      <c r="RQQ2573" s="77"/>
      <c r="RQR2573" s="77"/>
      <c r="RQS2573" s="77"/>
      <c r="RQT2573" s="77"/>
      <c r="RQU2573" s="77"/>
      <c r="RQV2573" s="77"/>
      <c r="RQW2573" s="77"/>
      <c r="RQX2573" s="77"/>
      <c r="RQY2573" s="77"/>
      <c r="RQZ2573" s="77"/>
      <c r="RRA2573" s="77"/>
      <c r="RRB2573" s="77"/>
      <c r="RRC2573" s="77"/>
      <c r="RRD2573" s="77"/>
      <c r="RRE2573" s="77"/>
      <c r="RRF2573" s="77"/>
      <c r="RRG2573" s="77"/>
      <c r="RRH2573" s="77"/>
      <c r="RRI2573" s="77"/>
      <c r="RRJ2573" s="77"/>
      <c r="RRK2573" s="77"/>
      <c r="RRL2573" s="77"/>
      <c r="RRM2573" s="77"/>
      <c r="RRN2573" s="77"/>
      <c r="RRO2573" s="77"/>
      <c r="RRP2573" s="77"/>
      <c r="RRQ2573" s="77"/>
      <c r="RRR2573" s="77"/>
      <c r="RRS2573" s="77"/>
      <c r="RRT2573" s="77"/>
      <c r="RRU2573" s="77"/>
      <c r="RRV2573" s="77"/>
      <c r="RRW2573" s="77"/>
      <c r="RRX2573" s="77"/>
      <c r="RRY2573" s="77"/>
      <c r="RRZ2573" s="77"/>
      <c r="RSA2573" s="77"/>
      <c r="RSB2573" s="77"/>
      <c r="RSC2573" s="77"/>
      <c r="RSD2573" s="77"/>
      <c r="RSE2573" s="77"/>
      <c r="RSF2573" s="77"/>
      <c r="RSG2573" s="77"/>
      <c r="RSH2573" s="77"/>
      <c r="RSI2573" s="77"/>
      <c r="RSJ2573" s="77"/>
      <c r="RSK2573" s="77"/>
      <c r="RSL2573" s="77"/>
      <c r="RSM2573" s="77"/>
      <c r="RSN2573" s="77"/>
      <c r="RSO2573" s="77"/>
      <c r="RSP2573" s="77"/>
      <c r="RSQ2573" s="77"/>
      <c r="RSR2573" s="77"/>
      <c r="RSS2573" s="77"/>
      <c r="RST2573" s="77"/>
      <c r="RSU2573" s="77"/>
      <c r="RSV2573" s="77"/>
      <c r="RSW2573" s="77"/>
      <c r="RSX2573" s="77"/>
      <c r="RSY2573" s="77"/>
      <c r="RSZ2573" s="77"/>
      <c r="RTA2573" s="77"/>
      <c r="RTB2573" s="77"/>
      <c r="RTC2573" s="77"/>
      <c r="RTD2573" s="77"/>
      <c r="RTE2573" s="77"/>
      <c r="RTF2573" s="77"/>
      <c r="RTG2573" s="77"/>
      <c r="RTH2573" s="77"/>
      <c r="RTI2573" s="77"/>
      <c r="RTJ2573" s="77"/>
      <c r="RTK2573" s="77"/>
      <c r="RTL2573" s="77"/>
      <c r="RTM2573" s="77"/>
      <c r="RTN2573" s="77"/>
      <c r="RTO2573" s="77"/>
      <c r="RTP2573" s="77"/>
      <c r="RTQ2573" s="77"/>
      <c r="RTR2573" s="77"/>
      <c r="RTS2573" s="77"/>
      <c r="RTT2573" s="77"/>
      <c r="RTU2573" s="77"/>
      <c r="RTV2573" s="77"/>
      <c r="RTW2573" s="77"/>
      <c r="RTX2573" s="77"/>
      <c r="RTY2573" s="77"/>
      <c r="RTZ2573" s="77"/>
      <c r="RUA2573" s="77"/>
      <c r="RUB2573" s="77"/>
      <c r="RUC2573" s="77"/>
      <c r="RUD2573" s="77"/>
      <c r="RUE2573" s="77"/>
      <c r="RUF2573" s="77"/>
      <c r="RUG2573" s="77"/>
      <c r="RUH2573" s="77"/>
      <c r="RUI2573" s="77"/>
      <c r="RUJ2573" s="77"/>
      <c r="RUK2573" s="77"/>
      <c r="RUL2573" s="77"/>
      <c r="RUM2573" s="77"/>
      <c r="RUN2573" s="77"/>
      <c r="RUO2573" s="77"/>
      <c r="RUP2573" s="77"/>
      <c r="RUQ2573" s="77"/>
      <c r="RUR2573" s="77"/>
      <c r="RUS2573" s="77"/>
      <c r="RUT2573" s="77"/>
      <c r="RUU2573" s="77"/>
      <c r="RUV2573" s="77"/>
      <c r="RUW2573" s="77"/>
      <c r="RUX2573" s="77"/>
      <c r="RUY2573" s="77"/>
      <c r="RUZ2573" s="77"/>
      <c r="RVA2573" s="77"/>
      <c r="RVB2573" s="77"/>
      <c r="RVC2573" s="77"/>
      <c r="RVD2573" s="77"/>
      <c r="RVE2573" s="77"/>
      <c r="RVF2573" s="77"/>
      <c r="RVG2573" s="77"/>
      <c r="RVH2573" s="77"/>
      <c r="RVI2573" s="77"/>
      <c r="RVJ2573" s="77"/>
      <c r="RVK2573" s="77"/>
      <c r="RVL2573" s="77"/>
      <c r="RVM2573" s="77"/>
      <c r="RVN2573" s="77"/>
      <c r="RVO2573" s="77"/>
      <c r="RVP2573" s="77"/>
      <c r="RVQ2573" s="77"/>
      <c r="RVR2573" s="77"/>
      <c r="RVS2573" s="77"/>
      <c r="RVT2573" s="77"/>
      <c r="RVU2573" s="77"/>
      <c r="RVV2573" s="77"/>
      <c r="RVW2573" s="77"/>
      <c r="RVX2573" s="77"/>
      <c r="RVY2573" s="77"/>
      <c r="RVZ2573" s="77"/>
      <c r="RWA2573" s="77"/>
      <c r="RWB2573" s="77"/>
      <c r="RWC2573" s="77"/>
      <c r="RWD2573" s="77"/>
      <c r="RWE2573" s="77"/>
      <c r="RWF2573" s="77"/>
      <c r="RWG2573" s="77"/>
      <c r="RWH2573" s="77"/>
      <c r="RWI2573" s="77"/>
      <c r="RWJ2573" s="77"/>
      <c r="RWK2573" s="77"/>
      <c r="RWL2573" s="77"/>
      <c r="RWM2573" s="77"/>
      <c r="RWN2573" s="77"/>
      <c r="RWO2573" s="77"/>
      <c r="RWP2573" s="77"/>
      <c r="RWQ2573" s="77"/>
      <c r="RWR2573" s="77"/>
      <c r="RWS2573" s="77"/>
      <c r="RWT2573" s="77"/>
      <c r="RWU2573" s="77"/>
      <c r="RWV2573" s="77"/>
      <c r="RWW2573" s="77"/>
      <c r="RWX2573" s="77"/>
      <c r="RWY2573" s="77"/>
      <c r="RWZ2573" s="77"/>
      <c r="RXA2573" s="77"/>
      <c r="RXB2573" s="77"/>
      <c r="RXC2573" s="77"/>
      <c r="RXD2573" s="77"/>
      <c r="RXE2573" s="77"/>
      <c r="RXF2573" s="77"/>
      <c r="RXG2573" s="77"/>
      <c r="RXH2573" s="77"/>
      <c r="RXI2573" s="77"/>
      <c r="RXJ2573" s="77"/>
      <c r="RXK2573" s="77"/>
      <c r="RXL2573" s="77"/>
      <c r="RXM2573" s="77"/>
      <c r="RXN2573" s="77"/>
      <c r="RXO2573" s="77"/>
      <c r="RXP2573" s="77"/>
      <c r="RXQ2573" s="77"/>
      <c r="RXR2573" s="77"/>
      <c r="RXS2573" s="77"/>
      <c r="RXT2573" s="77"/>
      <c r="RXU2573" s="77"/>
      <c r="RXV2573" s="77"/>
      <c r="RXW2573" s="77"/>
      <c r="RXX2573" s="77"/>
      <c r="RXY2573" s="77"/>
      <c r="RXZ2573" s="77"/>
      <c r="RYA2573" s="77"/>
      <c r="RYB2573" s="77"/>
      <c r="RYC2573" s="77"/>
      <c r="RYD2573" s="77"/>
      <c r="RYE2573" s="77"/>
      <c r="RYF2573" s="77"/>
      <c r="RYG2573" s="77"/>
      <c r="RYH2573" s="77"/>
      <c r="RYI2573" s="77"/>
      <c r="RYJ2573" s="77"/>
      <c r="RYK2573" s="77"/>
      <c r="RYL2573" s="77"/>
      <c r="RYM2573" s="77"/>
      <c r="RYN2573" s="77"/>
      <c r="RYO2573" s="77"/>
      <c r="RYP2573" s="77"/>
      <c r="RYQ2573" s="77"/>
      <c r="RYR2573" s="77"/>
      <c r="RYS2573" s="77"/>
      <c r="RYT2573" s="77"/>
      <c r="RYU2573" s="77"/>
      <c r="RYV2573" s="77"/>
      <c r="RYW2573" s="77"/>
      <c r="RYX2573" s="77"/>
      <c r="RYY2573" s="77"/>
      <c r="RYZ2573" s="77"/>
      <c r="RZA2573" s="77"/>
      <c r="RZB2573" s="77"/>
      <c r="RZC2573" s="77"/>
      <c r="RZD2573" s="77"/>
      <c r="RZE2573" s="77"/>
      <c r="RZF2573" s="77"/>
      <c r="RZG2573" s="77"/>
      <c r="RZH2573" s="77"/>
      <c r="RZI2573" s="77"/>
      <c r="RZJ2573" s="77"/>
      <c r="RZK2573" s="77"/>
      <c r="RZL2573" s="77"/>
      <c r="RZM2573" s="77"/>
      <c r="RZN2573" s="77"/>
      <c r="RZO2573" s="77"/>
      <c r="RZP2573" s="77"/>
      <c r="RZQ2573" s="77"/>
      <c r="RZR2573" s="77"/>
      <c r="RZS2573" s="77"/>
      <c r="RZT2573" s="77"/>
      <c r="RZU2573" s="77"/>
      <c r="RZV2573" s="77"/>
      <c r="RZW2573" s="77"/>
      <c r="RZX2573" s="77"/>
      <c r="RZY2573" s="77"/>
      <c r="RZZ2573" s="77"/>
      <c r="SAA2573" s="77"/>
      <c r="SAB2573" s="77"/>
      <c r="SAC2573" s="77"/>
      <c r="SAD2573" s="77"/>
      <c r="SAE2573" s="77"/>
      <c r="SAF2573" s="77"/>
      <c r="SAG2573" s="77"/>
      <c r="SAH2573" s="77"/>
      <c r="SAI2573" s="77"/>
      <c r="SAJ2573" s="77"/>
      <c r="SAK2573" s="77"/>
      <c r="SAL2573" s="77"/>
      <c r="SAM2573" s="77"/>
      <c r="SAN2573" s="77"/>
      <c r="SAO2573" s="77"/>
      <c r="SAP2573" s="77"/>
      <c r="SAQ2573" s="77"/>
      <c r="SAR2573" s="77"/>
      <c r="SAS2573" s="77"/>
      <c r="SAT2573" s="77"/>
      <c r="SAU2573" s="77"/>
      <c r="SAV2573" s="77"/>
      <c r="SAW2573" s="77"/>
      <c r="SAX2573" s="77"/>
      <c r="SAY2573" s="77"/>
      <c r="SAZ2573" s="77"/>
      <c r="SBA2573" s="77"/>
      <c r="SBB2573" s="77"/>
      <c r="SBC2573" s="77"/>
      <c r="SBD2573" s="77"/>
      <c r="SBE2573" s="77"/>
      <c r="SBF2573" s="77"/>
      <c r="SBG2573" s="77"/>
      <c r="SBH2573" s="77"/>
      <c r="SBI2573" s="77"/>
      <c r="SBJ2573" s="77"/>
      <c r="SBK2573" s="77"/>
      <c r="SBL2573" s="77"/>
      <c r="SBM2573" s="77"/>
      <c r="SBN2573" s="77"/>
      <c r="SBO2573" s="77"/>
      <c r="SBP2573" s="77"/>
      <c r="SBQ2573" s="77"/>
      <c r="SBR2573" s="77"/>
      <c r="SBS2573" s="77"/>
      <c r="SBT2573" s="77"/>
      <c r="SBU2573" s="77"/>
      <c r="SBV2573" s="77"/>
      <c r="SBW2573" s="77"/>
      <c r="SBX2573" s="77"/>
      <c r="SBY2573" s="77"/>
      <c r="SBZ2573" s="77"/>
      <c r="SCA2573" s="77"/>
      <c r="SCB2573" s="77"/>
      <c r="SCC2573" s="77"/>
      <c r="SCD2573" s="77"/>
      <c r="SCE2573" s="77"/>
      <c r="SCF2573" s="77"/>
      <c r="SCG2573" s="77"/>
      <c r="SCH2573" s="77"/>
      <c r="SCI2573" s="77"/>
      <c r="SCJ2573" s="77"/>
      <c r="SCK2573" s="77"/>
      <c r="SCL2573" s="77"/>
      <c r="SCM2573" s="77"/>
      <c r="SCN2573" s="77"/>
      <c r="SCO2573" s="77"/>
      <c r="SCP2573" s="77"/>
      <c r="SCQ2573" s="77"/>
      <c r="SCR2573" s="77"/>
      <c r="SCS2573" s="77"/>
      <c r="SCT2573" s="77"/>
      <c r="SCU2573" s="77"/>
      <c r="SCV2573" s="77"/>
      <c r="SCW2573" s="77"/>
      <c r="SCX2573" s="77"/>
      <c r="SCY2573" s="77"/>
      <c r="SCZ2573" s="77"/>
      <c r="SDA2573" s="77"/>
      <c r="SDB2573" s="77"/>
      <c r="SDC2573" s="77"/>
      <c r="SDD2573" s="77"/>
      <c r="SDE2573" s="77"/>
      <c r="SDF2573" s="77"/>
      <c r="SDG2573" s="77"/>
      <c r="SDH2573" s="77"/>
      <c r="SDI2573" s="77"/>
      <c r="SDJ2573" s="77"/>
      <c r="SDK2573" s="77"/>
      <c r="SDL2573" s="77"/>
      <c r="SDM2573" s="77"/>
      <c r="SDN2573" s="77"/>
      <c r="SDO2573" s="77"/>
      <c r="SDP2573" s="77"/>
      <c r="SDQ2573" s="77"/>
      <c r="SDR2573" s="77"/>
      <c r="SDS2573" s="77"/>
      <c r="SDT2573" s="77"/>
      <c r="SDU2573" s="77"/>
      <c r="SDV2573" s="77"/>
      <c r="SDW2573" s="77"/>
      <c r="SDX2573" s="77"/>
      <c r="SDY2573" s="77"/>
      <c r="SDZ2573" s="77"/>
      <c r="SEA2573" s="77"/>
      <c r="SEB2573" s="77"/>
      <c r="SEC2573" s="77"/>
      <c r="SED2573" s="77"/>
      <c r="SEE2573" s="77"/>
      <c r="SEF2573" s="77"/>
      <c r="SEG2573" s="77"/>
      <c r="SEH2573" s="77"/>
      <c r="SEI2573" s="77"/>
      <c r="SEJ2573" s="77"/>
      <c r="SEK2573" s="77"/>
      <c r="SEL2573" s="77"/>
      <c r="SEM2573" s="77"/>
      <c r="SEN2573" s="77"/>
      <c r="SEO2573" s="77"/>
      <c r="SEP2573" s="77"/>
      <c r="SEQ2573" s="77"/>
      <c r="SER2573" s="77"/>
      <c r="SES2573" s="77"/>
      <c r="SET2573" s="77"/>
      <c r="SEU2573" s="77"/>
      <c r="SEV2573" s="77"/>
      <c r="SEW2573" s="77"/>
      <c r="SEX2573" s="77"/>
      <c r="SEY2573" s="77"/>
      <c r="SEZ2573" s="77"/>
      <c r="SFA2573" s="77"/>
      <c r="SFB2573" s="77"/>
      <c r="SFC2573" s="77"/>
      <c r="SFD2573" s="77"/>
      <c r="SFE2573" s="77"/>
      <c r="SFF2573" s="77"/>
      <c r="SFG2573" s="77"/>
      <c r="SFH2573" s="77"/>
      <c r="SFI2573" s="77"/>
      <c r="SFJ2573" s="77"/>
      <c r="SFK2573" s="77"/>
      <c r="SFL2573" s="77"/>
      <c r="SFM2573" s="77"/>
      <c r="SFN2573" s="77"/>
      <c r="SFO2573" s="77"/>
      <c r="SFP2573" s="77"/>
      <c r="SFQ2573" s="77"/>
      <c r="SFR2573" s="77"/>
      <c r="SFS2573" s="77"/>
      <c r="SFT2573" s="77"/>
      <c r="SFU2573" s="77"/>
      <c r="SFV2573" s="77"/>
      <c r="SFW2573" s="77"/>
      <c r="SFX2573" s="77"/>
      <c r="SFY2573" s="77"/>
      <c r="SFZ2573" s="77"/>
      <c r="SGA2573" s="77"/>
      <c r="SGB2573" s="77"/>
      <c r="SGC2573" s="77"/>
      <c r="SGD2573" s="77"/>
      <c r="SGE2573" s="77"/>
      <c r="SGF2573" s="77"/>
      <c r="SGG2573" s="77"/>
      <c r="SGH2573" s="77"/>
      <c r="SGI2573" s="77"/>
      <c r="SGJ2573" s="77"/>
      <c r="SGK2573" s="77"/>
      <c r="SGL2573" s="77"/>
      <c r="SGM2573" s="77"/>
      <c r="SGN2573" s="77"/>
      <c r="SGO2573" s="77"/>
      <c r="SGP2573" s="77"/>
      <c r="SGQ2573" s="77"/>
      <c r="SGR2573" s="77"/>
      <c r="SGS2573" s="77"/>
      <c r="SGT2573" s="77"/>
      <c r="SGU2573" s="77"/>
      <c r="SGV2573" s="77"/>
      <c r="SGW2573" s="77"/>
      <c r="SGX2573" s="77"/>
      <c r="SGY2573" s="77"/>
      <c r="SGZ2573" s="77"/>
      <c r="SHA2573" s="77"/>
      <c r="SHB2573" s="77"/>
      <c r="SHC2573" s="77"/>
      <c r="SHD2573" s="77"/>
      <c r="SHE2573" s="77"/>
      <c r="SHF2573" s="77"/>
      <c r="SHG2573" s="77"/>
      <c r="SHH2573" s="77"/>
      <c r="SHI2573" s="77"/>
      <c r="SHJ2573" s="77"/>
      <c r="SHK2573" s="77"/>
      <c r="SHL2573" s="77"/>
      <c r="SHM2573" s="77"/>
      <c r="SHN2573" s="77"/>
      <c r="SHO2573" s="77"/>
      <c r="SHP2573" s="77"/>
      <c r="SHQ2573" s="77"/>
      <c r="SHR2573" s="77"/>
      <c r="SHS2573" s="77"/>
      <c r="SHT2573" s="77"/>
      <c r="SHU2573" s="77"/>
      <c r="SHV2573" s="77"/>
      <c r="SHW2573" s="77"/>
      <c r="SHX2573" s="77"/>
      <c r="SHY2573" s="77"/>
      <c r="SHZ2573" s="77"/>
      <c r="SIA2573" s="77"/>
      <c r="SIB2573" s="77"/>
      <c r="SIC2573" s="77"/>
      <c r="SID2573" s="77"/>
      <c r="SIE2573" s="77"/>
      <c r="SIF2573" s="77"/>
      <c r="SIG2573" s="77"/>
      <c r="SIH2573" s="77"/>
      <c r="SII2573" s="77"/>
      <c r="SIJ2573" s="77"/>
      <c r="SIK2573" s="77"/>
      <c r="SIL2573" s="77"/>
      <c r="SIM2573" s="77"/>
      <c r="SIN2573" s="77"/>
      <c r="SIO2573" s="77"/>
      <c r="SIP2573" s="77"/>
      <c r="SIQ2573" s="77"/>
      <c r="SIR2573" s="77"/>
      <c r="SIS2573" s="77"/>
      <c r="SIT2573" s="77"/>
      <c r="SIU2573" s="77"/>
      <c r="SIV2573" s="77"/>
      <c r="SIW2573" s="77"/>
      <c r="SIX2573" s="77"/>
      <c r="SIY2573" s="77"/>
      <c r="SIZ2573" s="77"/>
      <c r="SJA2573" s="77"/>
      <c r="SJB2573" s="77"/>
      <c r="SJC2573" s="77"/>
      <c r="SJD2573" s="77"/>
      <c r="SJE2573" s="77"/>
      <c r="SJF2573" s="77"/>
      <c r="SJG2573" s="77"/>
      <c r="SJH2573" s="77"/>
      <c r="SJI2573" s="77"/>
      <c r="SJJ2573" s="77"/>
      <c r="SJK2573" s="77"/>
      <c r="SJL2573" s="77"/>
      <c r="SJM2573" s="77"/>
      <c r="SJN2573" s="77"/>
      <c r="SJO2573" s="77"/>
      <c r="SJP2573" s="77"/>
      <c r="SJQ2573" s="77"/>
      <c r="SJR2573" s="77"/>
      <c r="SJS2573" s="77"/>
      <c r="SJT2573" s="77"/>
      <c r="SJU2573" s="77"/>
      <c r="SJV2573" s="77"/>
      <c r="SJW2573" s="77"/>
      <c r="SJX2573" s="77"/>
      <c r="SJY2573" s="77"/>
      <c r="SJZ2573" s="77"/>
      <c r="SKA2573" s="77"/>
      <c r="SKB2573" s="77"/>
      <c r="SKC2573" s="77"/>
      <c r="SKD2573" s="77"/>
      <c r="SKE2573" s="77"/>
      <c r="SKF2573" s="77"/>
      <c r="SKG2573" s="77"/>
      <c r="SKH2573" s="77"/>
      <c r="SKI2573" s="77"/>
      <c r="SKJ2573" s="77"/>
      <c r="SKK2573" s="77"/>
      <c r="SKL2573" s="77"/>
      <c r="SKM2573" s="77"/>
      <c r="SKN2573" s="77"/>
      <c r="SKO2573" s="77"/>
      <c r="SKP2573" s="77"/>
      <c r="SKQ2573" s="77"/>
      <c r="SKR2573" s="77"/>
      <c r="SKS2573" s="77"/>
      <c r="SKT2573" s="77"/>
      <c r="SKU2573" s="77"/>
      <c r="SKV2573" s="77"/>
      <c r="SKW2573" s="77"/>
      <c r="SKX2573" s="77"/>
      <c r="SKY2573" s="77"/>
      <c r="SKZ2573" s="77"/>
      <c r="SLA2573" s="77"/>
      <c r="SLB2573" s="77"/>
      <c r="SLC2573" s="77"/>
      <c r="SLD2573" s="77"/>
      <c r="SLE2573" s="77"/>
      <c r="SLF2573" s="77"/>
      <c r="SLG2573" s="77"/>
      <c r="SLH2573" s="77"/>
      <c r="SLI2573" s="77"/>
      <c r="SLJ2573" s="77"/>
      <c r="SLK2573" s="77"/>
      <c r="SLL2573" s="77"/>
      <c r="SLM2573" s="77"/>
      <c r="SLN2573" s="77"/>
      <c r="SLO2573" s="77"/>
      <c r="SLP2573" s="77"/>
      <c r="SLQ2573" s="77"/>
      <c r="SLR2573" s="77"/>
      <c r="SLS2573" s="77"/>
      <c r="SLT2573" s="77"/>
      <c r="SLU2573" s="77"/>
      <c r="SLV2573" s="77"/>
      <c r="SLW2573" s="77"/>
      <c r="SLX2573" s="77"/>
      <c r="SLY2573" s="77"/>
      <c r="SLZ2573" s="77"/>
      <c r="SMA2573" s="77"/>
      <c r="SMB2573" s="77"/>
      <c r="SMC2573" s="77"/>
      <c r="SMD2573" s="77"/>
      <c r="SME2573" s="77"/>
      <c r="SMF2573" s="77"/>
      <c r="SMG2573" s="77"/>
      <c r="SMH2573" s="77"/>
      <c r="SMI2573" s="77"/>
      <c r="SMJ2573" s="77"/>
      <c r="SMK2573" s="77"/>
      <c r="SML2573" s="77"/>
      <c r="SMM2573" s="77"/>
      <c r="SMN2573" s="77"/>
      <c r="SMO2573" s="77"/>
      <c r="SMP2573" s="77"/>
      <c r="SMQ2573" s="77"/>
      <c r="SMR2573" s="77"/>
      <c r="SMS2573" s="77"/>
      <c r="SMT2573" s="77"/>
      <c r="SMU2573" s="77"/>
      <c r="SMV2573" s="77"/>
      <c r="SMW2573" s="77"/>
      <c r="SMX2573" s="77"/>
      <c r="SMY2573" s="77"/>
      <c r="SMZ2573" s="77"/>
      <c r="SNA2573" s="77"/>
      <c r="SNB2573" s="77"/>
      <c r="SNC2573" s="77"/>
      <c r="SND2573" s="77"/>
      <c r="SNE2573" s="77"/>
      <c r="SNF2573" s="77"/>
      <c r="SNG2573" s="77"/>
      <c r="SNH2573" s="77"/>
      <c r="SNI2573" s="77"/>
      <c r="SNJ2573" s="77"/>
      <c r="SNK2573" s="77"/>
      <c r="SNL2573" s="77"/>
      <c r="SNM2573" s="77"/>
      <c r="SNN2573" s="77"/>
      <c r="SNO2573" s="77"/>
      <c r="SNP2573" s="77"/>
      <c r="SNQ2573" s="77"/>
      <c r="SNR2573" s="77"/>
      <c r="SNS2573" s="77"/>
      <c r="SNT2573" s="77"/>
      <c r="SNU2573" s="77"/>
      <c r="SNV2573" s="77"/>
      <c r="SNW2573" s="77"/>
      <c r="SNX2573" s="77"/>
      <c r="SNY2573" s="77"/>
      <c r="SNZ2573" s="77"/>
      <c r="SOA2573" s="77"/>
      <c r="SOB2573" s="77"/>
      <c r="SOC2573" s="77"/>
      <c r="SOD2573" s="77"/>
      <c r="SOE2573" s="77"/>
      <c r="SOF2573" s="77"/>
      <c r="SOG2573" s="77"/>
      <c r="SOH2573" s="77"/>
      <c r="SOI2573" s="77"/>
      <c r="SOJ2573" s="77"/>
      <c r="SOK2573" s="77"/>
      <c r="SOL2573" s="77"/>
      <c r="SOM2573" s="77"/>
      <c r="SON2573" s="77"/>
      <c r="SOO2573" s="77"/>
      <c r="SOP2573" s="77"/>
      <c r="SOQ2573" s="77"/>
      <c r="SOR2573" s="77"/>
      <c r="SOS2573" s="77"/>
      <c r="SOT2573" s="77"/>
      <c r="SOU2573" s="77"/>
      <c r="SOV2573" s="77"/>
      <c r="SOW2573" s="77"/>
      <c r="SOX2573" s="77"/>
      <c r="SOY2573" s="77"/>
      <c r="SOZ2573" s="77"/>
      <c r="SPA2573" s="77"/>
      <c r="SPB2573" s="77"/>
      <c r="SPC2573" s="77"/>
      <c r="SPD2573" s="77"/>
      <c r="SPE2573" s="77"/>
      <c r="SPF2573" s="77"/>
      <c r="SPG2573" s="77"/>
      <c r="SPH2573" s="77"/>
      <c r="SPI2573" s="77"/>
      <c r="SPJ2573" s="77"/>
      <c r="SPK2573" s="77"/>
      <c r="SPL2573" s="77"/>
      <c r="SPM2573" s="77"/>
      <c r="SPN2573" s="77"/>
      <c r="SPO2573" s="77"/>
      <c r="SPP2573" s="77"/>
      <c r="SPQ2573" s="77"/>
      <c r="SPR2573" s="77"/>
      <c r="SPS2573" s="77"/>
      <c r="SPT2573" s="77"/>
      <c r="SPU2573" s="77"/>
      <c r="SPV2573" s="77"/>
      <c r="SPW2573" s="77"/>
      <c r="SPX2573" s="77"/>
      <c r="SPY2573" s="77"/>
      <c r="SPZ2573" s="77"/>
      <c r="SQA2573" s="77"/>
      <c r="SQB2573" s="77"/>
      <c r="SQC2573" s="77"/>
      <c r="SQD2573" s="77"/>
      <c r="SQE2573" s="77"/>
      <c r="SQF2573" s="77"/>
      <c r="SQG2573" s="77"/>
      <c r="SQH2573" s="77"/>
      <c r="SQI2573" s="77"/>
      <c r="SQJ2573" s="77"/>
      <c r="SQK2573" s="77"/>
      <c r="SQL2573" s="77"/>
      <c r="SQM2573" s="77"/>
      <c r="SQN2573" s="77"/>
      <c r="SQO2573" s="77"/>
      <c r="SQP2573" s="77"/>
      <c r="SQQ2573" s="77"/>
      <c r="SQR2573" s="77"/>
      <c r="SQS2573" s="77"/>
      <c r="SQT2573" s="77"/>
      <c r="SQU2573" s="77"/>
      <c r="SQV2573" s="77"/>
      <c r="SQW2573" s="77"/>
      <c r="SQX2573" s="77"/>
      <c r="SQY2573" s="77"/>
      <c r="SQZ2573" s="77"/>
      <c r="SRA2573" s="77"/>
      <c r="SRB2573" s="77"/>
      <c r="SRC2573" s="77"/>
      <c r="SRD2573" s="77"/>
      <c r="SRE2573" s="77"/>
      <c r="SRF2573" s="77"/>
      <c r="SRG2573" s="77"/>
      <c r="SRH2573" s="77"/>
      <c r="SRI2573" s="77"/>
      <c r="SRJ2573" s="77"/>
      <c r="SRK2573" s="77"/>
      <c r="SRL2573" s="77"/>
      <c r="SRM2573" s="77"/>
      <c r="SRN2573" s="77"/>
      <c r="SRO2573" s="77"/>
      <c r="SRP2573" s="77"/>
      <c r="SRQ2573" s="77"/>
      <c r="SRR2573" s="77"/>
      <c r="SRS2573" s="77"/>
      <c r="SRT2573" s="77"/>
      <c r="SRU2573" s="77"/>
      <c r="SRV2573" s="77"/>
      <c r="SRW2573" s="77"/>
      <c r="SRX2573" s="77"/>
      <c r="SRY2573" s="77"/>
      <c r="SRZ2573" s="77"/>
      <c r="SSA2573" s="77"/>
      <c r="SSB2573" s="77"/>
      <c r="SSC2573" s="77"/>
      <c r="SSD2573" s="77"/>
      <c r="SSE2573" s="77"/>
      <c r="SSF2573" s="77"/>
      <c r="SSG2573" s="77"/>
      <c r="SSH2573" s="77"/>
      <c r="SSI2573" s="77"/>
      <c r="SSJ2573" s="77"/>
      <c r="SSK2573" s="77"/>
      <c r="SSL2573" s="77"/>
      <c r="SSM2573" s="77"/>
      <c r="SSN2573" s="77"/>
      <c r="SSO2573" s="77"/>
      <c r="SSP2573" s="77"/>
      <c r="SSQ2573" s="77"/>
      <c r="SSR2573" s="77"/>
      <c r="SSS2573" s="77"/>
      <c r="SST2573" s="77"/>
      <c r="SSU2573" s="77"/>
      <c r="SSV2573" s="77"/>
      <c r="SSW2573" s="77"/>
      <c r="SSX2573" s="77"/>
      <c r="SSY2573" s="77"/>
      <c r="SSZ2573" s="77"/>
      <c r="STA2573" s="77"/>
      <c r="STB2573" s="77"/>
      <c r="STC2573" s="77"/>
      <c r="STD2573" s="77"/>
      <c r="STE2573" s="77"/>
      <c r="STF2573" s="77"/>
      <c r="STG2573" s="77"/>
      <c r="STH2573" s="77"/>
      <c r="STI2573" s="77"/>
      <c r="STJ2573" s="77"/>
      <c r="STK2573" s="77"/>
      <c r="STL2573" s="77"/>
      <c r="STM2573" s="77"/>
      <c r="STN2573" s="77"/>
      <c r="STO2573" s="77"/>
      <c r="STP2573" s="77"/>
      <c r="STQ2573" s="77"/>
      <c r="STR2573" s="77"/>
      <c r="STS2573" s="77"/>
      <c r="STT2573" s="77"/>
      <c r="STU2573" s="77"/>
      <c r="STV2573" s="77"/>
      <c r="STW2573" s="77"/>
      <c r="STX2573" s="77"/>
      <c r="STY2573" s="77"/>
      <c r="STZ2573" s="77"/>
      <c r="SUA2573" s="77"/>
      <c r="SUB2573" s="77"/>
      <c r="SUC2573" s="77"/>
      <c r="SUD2573" s="77"/>
      <c r="SUE2573" s="77"/>
      <c r="SUF2573" s="77"/>
      <c r="SUG2573" s="77"/>
      <c r="SUH2573" s="77"/>
      <c r="SUI2573" s="77"/>
      <c r="SUJ2573" s="77"/>
      <c r="SUK2573" s="77"/>
      <c r="SUL2573" s="77"/>
      <c r="SUM2573" s="77"/>
      <c r="SUN2573" s="77"/>
      <c r="SUO2573" s="77"/>
      <c r="SUP2573" s="77"/>
      <c r="SUQ2573" s="77"/>
      <c r="SUR2573" s="77"/>
      <c r="SUS2573" s="77"/>
      <c r="SUT2573" s="77"/>
      <c r="SUU2573" s="77"/>
      <c r="SUV2573" s="77"/>
      <c r="SUW2573" s="77"/>
      <c r="SUX2573" s="77"/>
      <c r="SUY2573" s="77"/>
      <c r="SUZ2573" s="77"/>
      <c r="SVA2573" s="77"/>
      <c r="SVB2573" s="77"/>
      <c r="SVC2573" s="77"/>
      <c r="SVD2573" s="77"/>
      <c r="SVE2573" s="77"/>
      <c r="SVF2573" s="77"/>
      <c r="SVG2573" s="77"/>
      <c r="SVH2573" s="77"/>
      <c r="SVI2573" s="77"/>
      <c r="SVJ2573" s="77"/>
      <c r="SVK2573" s="77"/>
      <c r="SVL2573" s="77"/>
      <c r="SVM2573" s="77"/>
      <c r="SVN2573" s="77"/>
      <c r="SVO2573" s="77"/>
      <c r="SVP2573" s="77"/>
      <c r="SVQ2573" s="77"/>
      <c r="SVR2573" s="77"/>
      <c r="SVS2573" s="77"/>
      <c r="SVT2573" s="77"/>
      <c r="SVU2573" s="77"/>
      <c r="SVV2573" s="77"/>
      <c r="SVW2573" s="77"/>
      <c r="SVX2573" s="77"/>
      <c r="SVY2573" s="77"/>
      <c r="SVZ2573" s="77"/>
      <c r="SWA2573" s="77"/>
      <c r="SWB2573" s="77"/>
      <c r="SWC2573" s="77"/>
      <c r="SWD2573" s="77"/>
      <c r="SWE2573" s="77"/>
      <c r="SWF2573" s="77"/>
      <c r="SWG2573" s="77"/>
      <c r="SWH2573" s="77"/>
      <c r="SWI2573" s="77"/>
      <c r="SWJ2573" s="77"/>
      <c r="SWK2573" s="77"/>
      <c r="SWL2573" s="77"/>
      <c r="SWM2573" s="77"/>
      <c r="SWN2573" s="77"/>
      <c r="SWO2573" s="77"/>
      <c r="SWP2573" s="77"/>
      <c r="SWQ2573" s="77"/>
      <c r="SWR2573" s="77"/>
      <c r="SWS2573" s="77"/>
      <c r="SWT2573" s="77"/>
      <c r="SWU2573" s="77"/>
      <c r="SWV2573" s="77"/>
      <c r="SWW2573" s="77"/>
      <c r="SWX2573" s="77"/>
      <c r="SWY2573" s="77"/>
      <c r="SWZ2573" s="77"/>
      <c r="SXA2573" s="77"/>
      <c r="SXB2573" s="77"/>
      <c r="SXC2573" s="77"/>
      <c r="SXD2573" s="77"/>
      <c r="SXE2573" s="77"/>
      <c r="SXF2573" s="77"/>
      <c r="SXG2573" s="77"/>
      <c r="SXH2573" s="77"/>
      <c r="SXI2573" s="77"/>
      <c r="SXJ2573" s="77"/>
      <c r="SXK2573" s="77"/>
      <c r="SXL2573" s="77"/>
      <c r="SXM2573" s="77"/>
      <c r="SXN2573" s="77"/>
      <c r="SXO2573" s="77"/>
      <c r="SXP2573" s="77"/>
      <c r="SXQ2573" s="77"/>
      <c r="SXR2573" s="77"/>
      <c r="SXS2573" s="77"/>
      <c r="SXT2573" s="77"/>
      <c r="SXU2573" s="77"/>
      <c r="SXV2573" s="77"/>
      <c r="SXW2573" s="77"/>
      <c r="SXX2573" s="77"/>
      <c r="SXY2573" s="77"/>
      <c r="SXZ2573" s="77"/>
      <c r="SYA2573" s="77"/>
      <c r="SYB2573" s="77"/>
      <c r="SYC2573" s="77"/>
      <c r="SYD2573" s="77"/>
      <c r="SYE2573" s="77"/>
      <c r="SYF2573" s="77"/>
      <c r="SYG2573" s="77"/>
      <c r="SYH2573" s="77"/>
      <c r="SYI2573" s="77"/>
      <c r="SYJ2573" s="77"/>
      <c r="SYK2573" s="77"/>
      <c r="SYL2573" s="77"/>
      <c r="SYM2573" s="77"/>
      <c r="SYN2573" s="77"/>
      <c r="SYO2573" s="77"/>
      <c r="SYP2573" s="77"/>
      <c r="SYQ2573" s="77"/>
      <c r="SYR2573" s="77"/>
      <c r="SYS2573" s="77"/>
      <c r="SYT2573" s="77"/>
      <c r="SYU2573" s="77"/>
      <c r="SYV2573" s="77"/>
      <c r="SYW2573" s="77"/>
      <c r="SYX2573" s="77"/>
      <c r="SYY2573" s="77"/>
      <c r="SYZ2573" s="77"/>
      <c r="SZA2573" s="77"/>
      <c r="SZB2573" s="77"/>
      <c r="SZC2573" s="77"/>
      <c r="SZD2573" s="77"/>
      <c r="SZE2573" s="77"/>
      <c r="SZF2573" s="77"/>
      <c r="SZG2573" s="77"/>
      <c r="SZH2573" s="77"/>
      <c r="SZI2573" s="77"/>
      <c r="SZJ2573" s="77"/>
      <c r="SZK2573" s="77"/>
      <c r="SZL2573" s="77"/>
      <c r="SZM2573" s="77"/>
      <c r="SZN2573" s="77"/>
      <c r="SZO2573" s="77"/>
      <c r="SZP2573" s="77"/>
      <c r="SZQ2573" s="77"/>
      <c r="SZR2573" s="77"/>
      <c r="SZS2573" s="77"/>
      <c r="SZT2573" s="77"/>
      <c r="SZU2573" s="77"/>
      <c r="SZV2573" s="77"/>
      <c r="SZW2573" s="77"/>
      <c r="SZX2573" s="77"/>
      <c r="SZY2573" s="77"/>
      <c r="SZZ2573" s="77"/>
      <c r="TAA2573" s="77"/>
      <c r="TAB2573" s="77"/>
      <c r="TAC2573" s="77"/>
      <c r="TAD2573" s="77"/>
      <c r="TAE2573" s="77"/>
      <c r="TAF2573" s="77"/>
      <c r="TAG2573" s="77"/>
      <c r="TAH2573" s="77"/>
      <c r="TAI2573" s="77"/>
      <c r="TAJ2573" s="77"/>
      <c r="TAK2573" s="77"/>
      <c r="TAL2573" s="77"/>
      <c r="TAM2573" s="77"/>
      <c r="TAN2573" s="77"/>
      <c r="TAO2573" s="77"/>
      <c r="TAP2573" s="77"/>
      <c r="TAQ2573" s="77"/>
      <c r="TAR2573" s="77"/>
      <c r="TAS2573" s="77"/>
      <c r="TAT2573" s="77"/>
      <c r="TAU2573" s="77"/>
      <c r="TAV2573" s="77"/>
      <c r="TAW2573" s="77"/>
      <c r="TAX2573" s="77"/>
      <c r="TAY2573" s="77"/>
      <c r="TAZ2573" s="77"/>
      <c r="TBA2573" s="77"/>
      <c r="TBB2573" s="77"/>
      <c r="TBC2573" s="77"/>
      <c r="TBD2573" s="77"/>
      <c r="TBE2573" s="77"/>
      <c r="TBF2573" s="77"/>
      <c r="TBG2573" s="77"/>
      <c r="TBH2573" s="77"/>
      <c r="TBI2573" s="77"/>
      <c r="TBJ2573" s="77"/>
      <c r="TBK2573" s="77"/>
      <c r="TBL2573" s="77"/>
      <c r="TBM2573" s="77"/>
      <c r="TBN2573" s="77"/>
      <c r="TBO2573" s="77"/>
      <c r="TBP2573" s="77"/>
      <c r="TBQ2573" s="77"/>
      <c r="TBR2573" s="77"/>
      <c r="TBS2573" s="77"/>
      <c r="TBT2573" s="77"/>
      <c r="TBU2573" s="77"/>
      <c r="TBV2573" s="77"/>
      <c r="TBW2573" s="77"/>
      <c r="TBX2573" s="77"/>
      <c r="TBY2573" s="77"/>
      <c r="TBZ2573" s="77"/>
      <c r="TCA2573" s="77"/>
      <c r="TCB2573" s="77"/>
      <c r="TCC2573" s="77"/>
      <c r="TCD2573" s="77"/>
      <c r="TCE2573" s="77"/>
      <c r="TCF2573" s="77"/>
      <c r="TCG2573" s="77"/>
      <c r="TCH2573" s="77"/>
      <c r="TCI2573" s="77"/>
      <c r="TCJ2573" s="77"/>
      <c r="TCK2573" s="77"/>
      <c r="TCL2573" s="77"/>
      <c r="TCM2573" s="77"/>
      <c r="TCN2573" s="77"/>
      <c r="TCO2573" s="77"/>
      <c r="TCP2573" s="77"/>
      <c r="TCQ2573" s="77"/>
      <c r="TCR2573" s="77"/>
      <c r="TCS2573" s="77"/>
      <c r="TCT2573" s="77"/>
      <c r="TCU2573" s="77"/>
      <c r="TCV2573" s="77"/>
      <c r="TCW2573" s="77"/>
      <c r="TCX2573" s="77"/>
      <c r="TCY2573" s="77"/>
      <c r="TCZ2573" s="77"/>
      <c r="TDA2573" s="77"/>
      <c r="TDB2573" s="77"/>
      <c r="TDC2573" s="77"/>
      <c r="TDD2573" s="77"/>
      <c r="TDE2573" s="77"/>
      <c r="TDF2573" s="77"/>
      <c r="TDG2573" s="77"/>
      <c r="TDH2573" s="77"/>
      <c r="TDI2573" s="77"/>
      <c r="TDJ2573" s="77"/>
      <c r="TDK2573" s="77"/>
      <c r="TDL2573" s="77"/>
      <c r="TDM2573" s="77"/>
      <c r="TDN2573" s="77"/>
      <c r="TDO2573" s="77"/>
      <c r="TDP2573" s="77"/>
      <c r="TDQ2573" s="77"/>
      <c r="TDR2573" s="77"/>
      <c r="TDS2573" s="77"/>
      <c r="TDT2573" s="77"/>
      <c r="TDU2573" s="77"/>
      <c r="TDV2573" s="77"/>
      <c r="TDW2573" s="77"/>
      <c r="TDX2573" s="77"/>
      <c r="TDY2573" s="77"/>
      <c r="TDZ2573" s="77"/>
      <c r="TEA2573" s="77"/>
      <c r="TEB2573" s="77"/>
      <c r="TEC2573" s="77"/>
      <c r="TED2573" s="77"/>
      <c r="TEE2573" s="77"/>
      <c r="TEF2573" s="77"/>
      <c r="TEG2573" s="77"/>
      <c r="TEH2573" s="77"/>
      <c r="TEI2573" s="77"/>
      <c r="TEJ2573" s="77"/>
      <c r="TEK2573" s="77"/>
      <c r="TEL2573" s="77"/>
      <c r="TEM2573" s="77"/>
      <c r="TEN2573" s="77"/>
      <c r="TEO2573" s="77"/>
      <c r="TEP2573" s="77"/>
      <c r="TEQ2573" s="77"/>
      <c r="TER2573" s="77"/>
      <c r="TES2573" s="77"/>
      <c r="TET2573" s="77"/>
      <c r="TEU2573" s="77"/>
      <c r="TEV2573" s="77"/>
      <c r="TEW2573" s="77"/>
      <c r="TEX2573" s="77"/>
      <c r="TEY2573" s="77"/>
      <c r="TEZ2573" s="77"/>
      <c r="TFA2573" s="77"/>
      <c r="TFB2573" s="77"/>
      <c r="TFC2573" s="77"/>
      <c r="TFD2573" s="77"/>
      <c r="TFE2573" s="77"/>
      <c r="TFF2573" s="77"/>
      <c r="TFG2573" s="77"/>
      <c r="TFH2573" s="77"/>
      <c r="TFI2573" s="77"/>
      <c r="TFJ2573" s="77"/>
      <c r="TFK2573" s="77"/>
      <c r="TFL2573" s="77"/>
      <c r="TFM2573" s="77"/>
      <c r="TFN2573" s="77"/>
      <c r="TFO2573" s="77"/>
      <c r="TFP2573" s="77"/>
      <c r="TFQ2573" s="77"/>
      <c r="TFR2573" s="77"/>
      <c r="TFS2573" s="77"/>
      <c r="TFT2573" s="77"/>
      <c r="TFU2573" s="77"/>
      <c r="TFV2573" s="77"/>
      <c r="TFW2573" s="77"/>
      <c r="TFX2573" s="77"/>
      <c r="TFY2573" s="77"/>
      <c r="TFZ2573" s="77"/>
      <c r="TGA2573" s="77"/>
      <c r="TGB2573" s="77"/>
      <c r="TGC2573" s="77"/>
      <c r="TGD2573" s="77"/>
      <c r="TGE2573" s="77"/>
      <c r="TGF2573" s="77"/>
      <c r="TGG2573" s="77"/>
      <c r="TGH2573" s="77"/>
      <c r="TGI2573" s="77"/>
      <c r="TGJ2573" s="77"/>
      <c r="TGK2573" s="77"/>
      <c r="TGL2573" s="77"/>
      <c r="TGM2573" s="77"/>
      <c r="TGN2573" s="77"/>
      <c r="TGO2573" s="77"/>
      <c r="TGP2573" s="77"/>
      <c r="TGQ2573" s="77"/>
      <c r="TGR2573" s="77"/>
      <c r="TGS2573" s="77"/>
      <c r="TGT2573" s="77"/>
      <c r="TGU2573" s="77"/>
      <c r="TGV2573" s="77"/>
      <c r="TGW2573" s="77"/>
      <c r="TGX2573" s="77"/>
      <c r="TGY2573" s="77"/>
      <c r="TGZ2573" s="77"/>
      <c r="THA2573" s="77"/>
      <c r="THB2573" s="77"/>
      <c r="THC2573" s="77"/>
      <c r="THD2573" s="77"/>
      <c r="THE2573" s="77"/>
      <c r="THF2573" s="77"/>
      <c r="THG2573" s="77"/>
      <c r="THH2573" s="77"/>
      <c r="THI2573" s="77"/>
      <c r="THJ2573" s="77"/>
      <c r="THK2573" s="77"/>
      <c r="THL2573" s="77"/>
      <c r="THM2573" s="77"/>
      <c r="THN2573" s="77"/>
      <c r="THO2573" s="77"/>
      <c r="THP2573" s="77"/>
      <c r="THQ2573" s="77"/>
      <c r="THR2573" s="77"/>
      <c r="THS2573" s="77"/>
      <c r="THT2573" s="77"/>
      <c r="THU2573" s="77"/>
      <c r="THV2573" s="77"/>
      <c r="THW2573" s="77"/>
      <c r="THX2573" s="77"/>
      <c r="THY2573" s="77"/>
      <c r="THZ2573" s="77"/>
      <c r="TIA2573" s="77"/>
      <c r="TIB2573" s="77"/>
      <c r="TIC2573" s="77"/>
      <c r="TID2573" s="77"/>
      <c r="TIE2573" s="77"/>
      <c r="TIF2573" s="77"/>
      <c r="TIG2573" s="77"/>
      <c r="TIH2573" s="77"/>
      <c r="TII2573" s="77"/>
      <c r="TIJ2573" s="77"/>
      <c r="TIK2573" s="77"/>
      <c r="TIL2573" s="77"/>
      <c r="TIM2573" s="77"/>
      <c r="TIN2573" s="77"/>
      <c r="TIO2573" s="77"/>
      <c r="TIP2573" s="77"/>
      <c r="TIQ2573" s="77"/>
      <c r="TIR2573" s="77"/>
      <c r="TIS2573" s="77"/>
      <c r="TIT2573" s="77"/>
      <c r="TIU2573" s="77"/>
      <c r="TIV2573" s="77"/>
      <c r="TIW2573" s="77"/>
      <c r="TIX2573" s="77"/>
      <c r="TIY2573" s="77"/>
      <c r="TIZ2573" s="77"/>
      <c r="TJA2573" s="77"/>
      <c r="TJB2573" s="77"/>
      <c r="TJC2573" s="77"/>
      <c r="TJD2573" s="77"/>
      <c r="TJE2573" s="77"/>
      <c r="TJF2573" s="77"/>
      <c r="TJG2573" s="77"/>
      <c r="TJH2573" s="77"/>
      <c r="TJI2573" s="77"/>
      <c r="TJJ2573" s="77"/>
      <c r="TJK2573" s="77"/>
      <c r="TJL2573" s="77"/>
      <c r="TJM2573" s="77"/>
      <c r="TJN2573" s="77"/>
      <c r="TJO2573" s="77"/>
      <c r="TJP2573" s="77"/>
      <c r="TJQ2573" s="77"/>
      <c r="TJR2573" s="77"/>
      <c r="TJS2573" s="77"/>
      <c r="TJT2573" s="77"/>
      <c r="TJU2573" s="77"/>
      <c r="TJV2573" s="77"/>
      <c r="TJW2573" s="77"/>
      <c r="TJX2573" s="77"/>
      <c r="TJY2573" s="77"/>
      <c r="TJZ2573" s="77"/>
      <c r="TKA2573" s="77"/>
      <c r="TKB2573" s="77"/>
      <c r="TKC2573" s="77"/>
      <c r="TKD2573" s="77"/>
      <c r="TKE2573" s="77"/>
      <c r="TKF2573" s="77"/>
      <c r="TKG2573" s="77"/>
      <c r="TKH2573" s="77"/>
      <c r="TKI2573" s="77"/>
      <c r="TKJ2573" s="77"/>
      <c r="TKK2573" s="77"/>
      <c r="TKL2573" s="77"/>
      <c r="TKM2573" s="77"/>
      <c r="TKN2573" s="77"/>
      <c r="TKO2573" s="77"/>
      <c r="TKP2573" s="77"/>
      <c r="TKQ2573" s="77"/>
      <c r="TKR2573" s="77"/>
      <c r="TKS2573" s="77"/>
      <c r="TKT2573" s="77"/>
      <c r="TKU2573" s="77"/>
      <c r="TKV2573" s="77"/>
      <c r="TKW2573" s="77"/>
      <c r="TKX2573" s="77"/>
      <c r="TKY2573" s="77"/>
      <c r="TKZ2573" s="77"/>
      <c r="TLA2573" s="77"/>
      <c r="TLB2573" s="77"/>
      <c r="TLC2573" s="77"/>
      <c r="TLD2573" s="77"/>
      <c r="TLE2573" s="77"/>
      <c r="TLF2573" s="77"/>
      <c r="TLG2573" s="77"/>
      <c r="TLH2573" s="77"/>
      <c r="TLI2573" s="77"/>
      <c r="TLJ2573" s="77"/>
      <c r="TLK2573" s="77"/>
      <c r="TLL2573" s="77"/>
      <c r="TLM2573" s="77"/>
      <c r="TLN2573" s="77"/>
      <c r="TLO2573" s="77"/>
      <c r="TLP2573" s="77"/>
      <c r="TLQ2573" s="77"/>
      <c r="TLR2573" s="77"/>
      <c r="TLS2573" s="77"/>
      <c r="TLT2573" s="77"/>
      <c r="TLU2573" s="77"/>
      <c r="TLV2573" s="77"/>
      <c r="TLW2573" s="77"/>
      <c r="TLX2573" s="77"/>
      <c r="TLY2573" s="77"/>
      <c r="TLZ2573" s="77"/>
      <c r="TMA2573" s="77"/>
      <c r="TMB2573" s="77"/>
      <c r="TMC2573" s="77"/>
      <c r="TMD2573" s="77"/>
      <c r="TME2573" s="77"/>
      <c r="TMF2573" s="77"/>
      <c r="TMG2573" s="77"/>
      <c r="TMH2573" s="77"/>
      <c r="TMI2573" s="77"/>
      <c r="TMJ2573" s="77"/>
      <c r="TMK2573" s="77"/>
      <c r="TML2573" s="77"/>
      <c r="TMM2573" s="77"/>
      <c r="TMN2573" s="77"/>
      <c r="TMO2573" s="77"/>
      <c r="TMP2573" s="77"/>
      <c r="TMQ2573" s="77"/>
      <c r="TMR2573" s="77"/>
      <c r="TMS2573" s="77"/>
      <c r="TMT2573" s="77"/>
      <c r="TMU2573" s="77"/>
      <c r="TMV2573" s="77"/>
      <c r="TMW2573" s="77"/>
      <c r="TMX2573" s="77"/>
      <c r="TMY2573" s="77"/>
      <c r="TMZ2573" s="77"/>
      <c r="TNA2573" s="77"/>
      <c r="TNB2573" s="77"/>
      <c r="TNC2573" s="77"/>
      <c r="TND2573" s="77"/>
      <c r="TNE2573" s="77"/>
      <c r="TNF2573" s="77"/>
      <c r="TNG2573" s="77"/>
      <c r="TNH2573" s="77"/>
      <c r="TNI2573" s="77"/>
      <c r="TNJ2573" s="77"/>
      <c r="TNK2573" s="77"/>
      <c r="TNL2573" s="77"/>
      <c r="TNM2573" s="77"/>
      <c r="TNN2573" s="77"/>
      <c r="TNO2573" s="77"/>
      <c r="TNP2573" s="77"/>
      <c r="TNQ2573" s="77"/>
      <c r="TNR2573" s="77"/>
      <c r="TNS2573" s="77"/>
      <c r="TNT2573" s="77"/>
      <c r="TNU2573" s="77"/>
      <c r="TNV2573" s="77"/>
      <c r="TNW2573" s="77"/>
      <c r="TNX2573" s="77"/>
      <c r="TNY2573" s="77"/>
      <c r="TNZ2573" s="77"/>
      <c r="TOA2573" s="77"/>
      <c r="TOB2573" s="77"/>
      <c r="TOC2573" s="77"/>
      <c r="TOD2573" s="77"/>
      <c r="TOE2573" s="77"/>
      <c r="TOF2573" s="77"/>
      <c r="TOG2573" s="77"/>
      <c r="TOH2573" s="77"/>
      <c r="TOI2573" s="77"/>
      <c r="TOJ2573" s="77"/>
      <c r="TOK2573" s="77"/>
      <c r="TOL2573" s="77"/>
      <c r="TOM2573" s="77"/>
      <c r="TON2573" s="77"/>
      <c r="TOO2573" s="77"/>
      <c r="TOP2573" s="77"/>
      <c r="TOQ2573" s="77"/>
      <c r="TOR2573" s="77"/>
      <c r="TOS2573" s="77"/>
      <c r="TOT2573" s="77"/>
      <c r="TOU2573" s="77"/>
      <c r="TOV2573" s="77"/>
      <c r="TOW2573" s="77"/>
      <c r="TOX2573" s="77"/>
      <c r="TOY2573" s="77"/>
      <c r="TOZ2573" s="77"/>
      <c r="TPA2573" s="77"/>
      <c r="TPB2573" s="77"/>
      <c r="TPC2573" s="77"/>
      <c r="TPD2573" s="77"/>
      <c r="TPE2573" s="77"/>
      <c r="TPF2573" s="77"/>
      <c r="TPG2573" s="77"/>
      <c r="TPH2573" s="77"/>
      <c r="TPI2573" s="77"/>
      <c r="TPJ2573" s="77"/>
      <c r="TPK2573" s="77"/>
      <c r="TPL2573" s="77"/>
      <c r="TPM2573" s="77"/>
      <c r="TPN2573" s="77"/>
      <c r="TPO2573" s="77"/>
      <c r="TPP2573" s="77"/>
      <c r="TPQ2573" s="77"/>
      <c r="TPR2573" s="77"/>
      <c r="TPS2573" s="77"/>
      <c r="TPT2573" s="77"/>
      <c r="TPU2573" s="77"/>
      <c r="TPV2573" s="77"/>
      <c r="TPW2573" s="77"/>
      <c r="TPX2573" s="77"/>
      <c r="TPY2573" s="77"/>
      <c r="TPZ2573" s="77"/>
      <c r="TQA2573" s="77"/>
      <c r="TQB2573" s="77"/>
      <c r="TQC2573" s="77"/>
      <c r="TQD2573" s="77"/>
      <c r="TQE2573" s="77"/>
      <c r="TQF2573" s="77"/>
      <c r="TQG2573" s="77"/>
      <c r="TQH2573" s="77"/>
      <c r="TQI2573" s="77"/>
      <c r="TQJ2573" s="77"/>
      <c r="TQK2573" s="77"/>
      <c r="TQL2573" s="77"/>
      <c r="TQM2573" s="77"/>
      <c r="TQN2573" s="77"/>
      <c r="TQO2573" s="77"/>
      <c r="TQP2573" s="77"/>
      <c r="TQQ2573" s="77"/>
      <c r="TQR2573" s="77"/>
      <c r="TQS2573" s="77"/>
      <c r="TQT2573" s="77"/>
      <c r="TQU2573" s="77"/>
      <c r="TQV2573" s="77"/>
      <c r="TQW2573" s="77"/>
      <c r="TQX2573" s="77"/>
      <c r="TQY2573" s="77"/>
      <c r="TQZ2573" s="77"/>
      <c r="TRA2573" s="77"/>
      <c r="TRB2573" s="77"/>
      <c r="TRC2573" s="77"/>
      <c r="TRD2573" s="77"/>
      <c r="TRE2573" s="77"/>
      <c r="TRF2573" s="77"/>
      <c r="TRG2573" s="77"/>
      <c r="TRH2573" s="77"/>
      <c r="TRI2573" s="77"/>
      <c r="TRJ2573" s="77"/>
      <c r="TRK2573" s="77"/>
      <c r="TRL2573" s="77"/>
      <c r="TRM2573" s="77"/>
      <c r="TRN2573" s="77"/>
      <c r="TRO2573" s="77"/>
      <c r="TRP2573" s="77"/>
      <c r="TRQ2573" s="77"/>
      <c r="TRR2573" s="77"/>
      <c r="TRS2573" s="77"/>
      <c r="TRT2573" s="77"/>
      <c r="TRU2573" s="77"/>
      <c r="TRV2573" s="77"/>
      <c r="TRW2573" s="77"/>
      <c r="TRX2573" s="77"/>
      <c r="TRY2573" s="77"/>
      <c r="TRZ2573" s="77"/>
      <c r="TSA2573" s="77"/>
      <c r="TSB2573" s="77"/>
      <c r="TSC2573" s="77"/>
      <c r="TSD2573" s="77"/>
      <c r="TSE2573" s="77"/>
      <c r="TSF2573" s="77"/>
      <c r="TSG2573" s="77"/>
      <c r="TSH2573" s="77"/>
      <c r="TSI2573" s="77"/>
      <c r="TSJ2573" s="77"/>
      <c r="TSK2573" s="77"/>
      <c r="TSL2573" s="77"/>
      <c r="TSM2573" s="77"/>
      <c r="TSN2573" s="77"/>
      <c r="TSO2573" s="77"/>
      <c r="TSP2573" s="77"/>
      <c r="TSQ2573" s="77"/>
      <c r="TSR2573" s="77"/>
      <c r="TSS2573" s="77"/>
      <c r="TST2573" s="77"/>
      <c r="TSU2573" s="77"/>
      <c r="TSV2573" s="77"/>
      <c r="TSW2573" s="77"/>
      <c r="TSX2573" s="77"/>
      <c r="TSY2573" s="77"/>
      <c r="TSZ2573" s="77"/>
      <c r="TTA2573" s="77"/>
      <c r="TTB2573" s="77"/>
      <c r="TTC2573" s="77"/>
      <c r="TTD2573" s="77"/>
      <c r="TTE2573" s="77"/>
      <c r="TTF2573" s="77"/>
      <c r="TTG2573" s="77"/>
      <c r="TTH2573" s="77"/>
      <c r="TTI2573" s="77"/>
      <c r="TTJ2573" s="77"/>
      <c r="TTK2573" s="77"/>
      <c r="TTL2573" s="77"/>
      <c r="TTM2573" s="77"/>
      <c r="TTN2573" s="77"/>
      <c r="TTO2573" s="77"/>
      <c r="TTP2573" s="77"/>
      <c r="TTQ2573" s="77"/>
      <c r="TTR2573" s="77"/>
      <c r="TTS2573" s="77"/>
      <c r="TTT2573" s="77"/>
      <c r="TTU2573" s="77"/>
      <c r="TTV2573" s="77"/>
      <c r="TTW2573" s="77"/>
      <c r="TTX2573" s="77"/>
      <c r="TTY2573" s="77"/>
      <c r="TTZ2573" s="77"/>
      <c r="TUA2573" s="77"/>
      <c r="TUB2573" s="77"/>
      <c r="TUC2573" s="77"/>
      <c r="TUD2573" s="77"/>
      <c r="TUE2573" s="77"/>
      <c r="TUF2573" s="77"/>
      <c r="TUG2573" s="77"/>
      <c r="TUH2573" s="77"/>
      <c r="TUI2573" s="77"/>
      <c r="TUJ2573" s="77"/>
      <c r="TUK2573" s="77"/>
      <c r="TUL2573" s="77"/>
      <c r="TUM2573" s="77"/>
      <c r="TUN2573" s="77"/>
      <c r="TUO2573" s="77"/>
      <c r="TUP2573" s="77"/>
      <c r="TUQ2573" s="77"/>
      <c r="TUR2573" s="77"/>
      <c r="TUS2573" s="77"/>
      <c r="TUT2573" s="77"/>
      <c r="TUU2573" s="77"/>
      <c r="TUV2573" s="77"/>
      <c r="TUW2573" s="77"/>
      <c r="TUX2573" s="77"/>
      <c r="TUY2573" s="77"/>
      <c r="TUZ2573" s="77"/>
      <c r="TVA2573" s="77"/>
      <c r="TVB2573" s="77"/>
      <c r="TVC2573" s="77"/>
      <c r="TVD2573" s="77"/>
      <c r="TVE2573" s="77"/>
      <c r="TVF2573" s="77"/>
      <c r="TVG2573" s="77"/>
      <c r="TVH2573" s="77"/>
      <c r="TVI2573" s="77"/>
      <c r="TVJ2573" s="77"/>
      <c r="TVK2573" s="77"/>
      <c r="TVL2573" s="77"/>
      <c r="TVM2573" s="77"/>
      <c r="TVN2573" s="77"/>
      <c r="TVO2573" s="77"/>
      <c r="TVP2573" s="77"/>
      <c r="TVQ2573" s="77"/>
      <c r="TVR2573" s="77"/>
      <c r="TVS2573" s="77"/>
      <c r="TVT2573" s="77"/>
      <c r="TVU2573" s="77"/>
      <c r="TVV2573" s="77"/>
      <c r="TVW2573" s="77"/>
      <c r="TVX2573" s="77"/>
      <c r="TVY2573" s="77"/>
      <c r="TVZ2573" s="77"/>
      <c r="TWA2573" s="77"/>
      <c r="TWB2573" s="77"/>
      <c r="TWC2573" s="77"/>
      <c r="TWD2573" s="77"/>
      <c r="TWE2573" s="77"/>
      <c r="TWF2573" s="77"/>
      <c r="TWG2573" s="77"/>
      <c r="TWH2573" s="77"/>
      <c r="TWI2573" s="77"/>
      <c r="TWJ2573" s="77"/>
      <c r="TWK2573" s="77"/>
      <c r="TWL2573" s="77"/>
      <c r="TWM2573" s="77"/>
      <c r="TWN2573" s="77"/>
      <c r="TWO2573" s="77"/>
      <c r="TWP2573" s="77"/>
      <c r="TWQ2573" s="77"/>
      <c r="TWR2573" s="77"/>
      <c r="TWS2573" s="77"/>
      <c r="TWT2573" s="77"/>
      <c r="TWU2573" s="77"/>
      <c r="TWV2573" s="77"/>
      <c r="TWW2573" s="77"/>
      <c r="TWX2573" s="77"/>
      <c r="TWY2573" s="77"/>
      <c r="TWZ2573" s="77"/>
      <c r="TXA2573" s="77"/>
      <c r="TXB2573" s="77"/>
      <c r="TXC2573" s="77"/>
      <c r="TXD2573" s="77"/>
      <c r="TXE2573" s="77"/>
      <c r="TXF2573" s="77"/>
      <c r="TXG2573" s="77"/>
      <c r="TXH2573" s="77"/>
      <c r="TXI2573" s="77"/>
      <c r="TXJ2573" s="77"/>
      <c r="TXK2573" s="77"/>
      <c r="TXL2573" s="77"/>
      <c r="TXM2573" s="77"/>
      <c r="TXN2573" s="77"/>
      <c r="TXO2573" s="77"/>
      <c r="TXP2573" s="77"/>
      <c r="TXQ2573" s="77"/>
      <c r="TXR2573" s="77"/>
      <c r="TXS2573" s="77"/>
      <c r="TXT2573" s="77"/>
      <c r="TXU2573" s="77"/>
      <c r="TXV2573" s="77"/>
      <c r="TXW2573" s="77"/>
      <c r="TXX2573" s="77"/>
      <c r="TXY2573" s="77"/>
      <c r="TXZ2573" s="77"/>
      <c r="TYA2573" s="77"/>
      <c r="TYB2573" s="77"/>
      <c r="TYC2573" s="77"/>
      <c r="TYD2573" s="77"/>
      <c r="TYE2573" s="77"/>
      <c r="TYF2573" s="77"/>
      <c r="TYG2573" s="77"/>
      <c r="TYH2573" s="77"/>
      <c r="TYI2573" s="77"/>
      <c r="TYJ2573" s="77"/>
      <c r="TYK2573" s="77"/>
      <c r="TYL2573" s="77"/>
      <c r="TYM2573" s="77"/>
      <c r="TYN2573" s="77"/>
      <c r="TYO2573" s="77"/>
      <c r="TYP2573" s="77"/>
      <c r="TYQ2573" s="77"/>
      <c r="TYR2573" s="77"/>
      <c r="TYS2573" s="77"/>
      <c r="TYT2573" s="77"/>
      <c r="TYU2573" s="77"/>
      <c r="TYV2573" s="77"/>
      <c r="TYW2573" s="77"/>
      <c r="TYX2573" s="77"/>
      <c r="TYY2573" s="77"/>
      <c r="TYZ2573" s="77"/>
      <c r="TZA2573" s="77"/>
      <c r="TZB2573" s="77"/>
      <c r="TZC2573" s="77"/>
      <c r="TZD2573" s="77"/>
      <c r="TZE2573" s="77"/>
      <c r="TZF2573" s="77"/>
      <c r="TZG2573" s="77"/>
      <c r="TZH2573" s="77"/>
      <c r="TZI2573" s="77"/>
      <c r="TZJ2573" s="77"/>
      <c r="TZK2573" s="77"/>
      <c r="TZL2573" s="77"/>
      <c r="TZM2573" s="77"/>
      <c r="TZN2573" s="77"/>
      <c r="TZO2573" s="77"/>
      <c r="TZP2573" s="77"/>
      <c r="TZQ2573" s="77"/>
      <c r="TZR2573" s="77"/>
      <c r="TZS2573" s="77"/>
      <c r="TZT2573" s="77"/>
      <c r="TZU2573" s="77"/>
      <c r="TZV2573" s="77"/>
      <c r="TZW2573" s="77"/>
      <c r="TZX2573" s="77"/>
      <c r="TZY2573" s="77"/>
      <c r="TZZ2573" s="77"/>
      <c r="UAA2573" s="77"/>
      <c r="UAB2573" s="77"/>
      <c r="UAC2573" s="77"/>
      <c r="UAD2573" s="77"/>
      <c r="UAE2573" s="77"/>
      <c r="UAF2573" s="77"/>
      <c r="UAG2573" s="77"/>
      <c r="UAH2573" s="77"/>
      <c r="UAI2573" s="77"/>
      <c r="UAJ2573" s="77"/>
      <c r="UAK2573" s="77"/>
      <c r="UAL2573" s="77"/>
      <c r="UAM2573" s="77"/>
      <c r="UAN2573" s="77"/>
      <c r="UAO2573" s="77"/>
      <c r="UAP2573" s="77"/>
      <c r="UAQ2573" s="77"/>
      <c r="UAR2573" s="77"/>
      <c r="UAS2573" s="77"/>
      <c r="UAT2573" s="77"/>
      <c r="UAU2573" s="77"/>
      <c r="UAV2573" s="77"/>
      <c r="UAW2573" s="77"/>
      <c r="UAX2573" s="77"/>
      <c r="UAY2573" s="77"/>
      <c r="UAZ2573" s="77"/>
      <c r="UBA2573" s="77"/>
      <c r="UBB2573" s="77"/>
      <c r="UBC2573" s="77"/>
      <c r="UBD2573" s="77"/>
      <c r="UBE2573" s="77"/>
      <c r="UBF2573" s="77"/>
      <c r="UBG2573" s="77"/>
      <c r="UBH2573" s="77"/>
      <c r="UBI2573" s="77"/>
      <c r="UBJ2573" s="77"/>
      <c r="UBK2573" s="77"/>
      <c r="UBL2573" s="77"/>
      <c r="UBM2573" s="77"/>
      <c r="UBN2573" s="77"/>
      <c r="UBO2573" s="77"/>
      <c r="UBP2573" s="77"/>
      <c r="UBQ2573" s="77"/>
      <c r="UBR2573" s="77"/>
      <c r="UBS2573" s="77"/>
      <c r="UBT2573" s="77"/>
      <c r="UBU2573" s="77"/>
      <c r="UBV2573" s="77"/>
      <c r="UBW2573" s="77"/>
      <c r="UBX2573" s="77"/>
      <c r="UBY2573" s="77"/>
      <c r="UBZ2573" s="77"/>
      <c r="UCA2573" s="77"/>
      <c r="UCB2573" s="77"/>
      <c r="UCC2573" s="77"/>
      <c r="UCD2573" s="77"/>
      <c r="UCE2573" s="77"/>
      <c r="UCF2573" s="77"/>
      <c r="UCG2573" s="77"/>
      <c r="UCH2573" s="77"/>
      <c r="UCI2573" s="77"/>
      <c r="UCJ2573" s="77"/>
      <c r="UCK2573" s="77"/>
      <c r="UCL2573" s="77"/>
      <c r="UCM2573" s="77"/>
      <c r="UCN2573" s="77"/>
      <c r="UCO2573" s="77"/>
      <c r="UCP2573" s="77"/>
      <c r="UCQ2573" s="77"/>
      <c r="UCR2573" s="77"/>
      <c r="UCS2573" s="77"/>
      <c r="UCT2573" s="77"/>
      <c r="UCU2573" s="77"/>
      <c r="UCV2573" s="77"/>
      <c r="UCW2573" s="77"/>
      <c r="UCX2573" s="77"/>
      <c r="UCY2573" s="77"/>
      <c r="UCZ2573" s="77"/>
      <c r="UDA2573" s="77"/>
      <c r="UDB2573" s="77"/>
      <c r="UDC2573" s="77"/>
      <c r="UDD2573" s="77"/>
      <c r="UDE2573" s="77"/>
      <c r="UDF2573" s="77"/>
      <c r="UDG2573" s="77"/>
      <c r="UDH2573" s="77"/>
      <c r="UDI2573" s="77"/>
      <c r="UDJ2573" s="77"/>
      <c r="UDK2573" s="77"/>
      <c r="UDL2573" s="77"/>
      <c r="UDM2573" s="77"/>
      <c r="UDN2573" s="77"/>
      <c r="UDO2573" s="77"/>
      <c r="UDP2573" s="77"/>
      <c r="UDQ2573" s="77"/>
      <c r="UDR2573" s="77"/>
      <c r="UDS2573" s="77"/>
      <c r="UDT2573" s="77"/>
      <c r="UDU2573" s="77"/>
      <c r="UDV2573" s="77"/>
      <c r="UDW2573" s="77"/>
      <c r="UDX2573" s="77"/>
      <c r="UDY2573" s="77"/>
      <c r="UDZ2573" s="77"/>
      <c r="UEA2573" s="77"/>
      <c r="UEB2573" s="77"/>
      <c r="UEC2573" s="77"/>
      <c r="UED2573" s="77"/>
      <c r="UEE2573" s="77"/>
      <c r="UEF2573" s="77"/>
      <c r="UEG2573" s="77"/>
      <c r="UEH2573" s="77"/>
      <c r="UEI2573" s="77"/>
      <c r="UEJ2573" s="77"/>
      <c r="UEK2573" s="77"/>
      <c r="UEL2573" s="77"/>
      <c r="UEM2573" s="77"/>
      <c r="UEN2573" s="77"/>
      <c r="UEO2573" s="77"/>
      <c r="UEP2573" s="77"/>
      <c r="UEQ2573" s="77"/>
      <c r="UER2573" s="77"/>
      <c r="UES2573" s="77"/>
      <c r="UET2573" s="77"/>
      <c r="UEU2573" s="77"/>
      <c r="UEV2573" s="77"/>
      <c r="UEW2573" s="77"/>
      <c r="UEX2573" s="77"/>
      <c r="UEY2573" s="77"/>
      <c r="UEZ2573" s="77"/>
      <c r="UFA2573" s="77"/>
      <c r="UFB2573" s="77"/>
      <c r="UFC2573" s="77"/>
      <c r="UFD2573" s="77"/>
      <c r="UFE2573" s="77"/>
      <c r="UFF2573" s="77"/>
      <c r="UFG2573" s="77"/>
      <c r="UFH2573" s="77"/>
      <c r="UFI2573" s="77"/>
      <c r="UFJ2573" s="77"/>
      <c r="UFK2573" s="77"/>
      <c r="UFL2573" s="77"/>
      <c r="UFM2573" s="77"/>
      <c r="UFN2573" s="77"/>
      <c r="UFO2573" s="77"/>
      <c r="UFP2573" s="77"/>
      <c r="UFQ2573" s="77"/>
      <c r="UFR2573" s="77"/>
      <c r="UFS2573" s="77"/>
      <c r="UFT2573" s="77"/>
      <c r="UFU2573" s="77"/>
      <c r="UFV2573" s="77"/>
      <c r="UFW2573" s="77"/>
      <c r="UFX2573" s="77"/>
      <c r="UFY2573" s="77"/>
      <c r="UFZ2573" s="77"/>
      <c r="UGA2573" s="77"/>
      <c r="UGB2573" s="77"/>
      <c r="UGC2573" s="77"/>
      <c r="UGD2573" s="77"/>
      <c r="UGE2573" s="77"/>
      <c r="UGF2573" s="77"/>
      <c r="UGG2573" s="77"/>
      <c r="UGH2573" s="77"/>
      <c r="UGI2573" s="77"/>
      <c r="UGJ2573" s="77"/>
      <c r="UGK2573" s="77"/>
      <c r="UGL2573" s="77"/>
      <c r="UGM2573" s="77"/>
      <c r="UGN2573" s="77"/>
      <c r="UGO2573" s="77"/>
      <c r="UGP2573" s="77"/>
      <c r="UGQ2573" s="77"/>
      <c r="UGR2573" s="77"/>
      <c r="UGS2573" s="77"/>
      <c r="UGT2573" s="77"/>
      <c r="UGU2573" s="77"/>
      <c r="UGV2573" s="77"/>
      <c r="UGW2573" s="77"/>
      <c r="UGX2573" s="77"/>
      <c r="UGY2573" s="77"/>
      <c r="UGZ2573" s="77"/>
      <c r="UHA2573" s="77"/>
      <c r="UHB2573" s="77"/>
      <c r="UHC2573" s="77"/>
      <c r="UHD2573" s="77"/>
      <c r="UHE2573" s="77"/>
      <c r="UHF2573" s="77"/>
      <c r="UHG2573" s="77"/>
      <c r="UHH2573" s="77"/>
      <c r="UHI2573" s="77"/>
      <c r="UHJ2573" s="77"/>
      <c r="UHK2573" s="77"/>
      <c r="UHL2573" s="77"/>
      <c r="UHM2573" s="77"/>
      <c r="UHN2573" s="77"/>
      <c r="UHO2573" s="77"/>
      <c r="UHP2573" s="77"/>
      <c r="UHQ2573" s="77"/>
      <c r="UHR2573" s="77"/>
      <c r="UHS2573" s="77"/>
      <c r="UHT2573" s="77"/>
      <c r="UHU2573" s="77"/>
      <c r="UHV2573" s="77"/>
      <c r="UHW2573" s="77"/>
      <c r="UHX2573" s="77"/>
      <c r="UHY2573" s="77"/>
      <c r="UHZ2573" s="77"/>
      <c r="UIA2573" s="77"/>
      <c r="UIB2573" s="77"/>
      <c r="UIC2573" s="77"/>
      <c r="UID2573" s="77"/>
      <c r="UIE2573" s="77"/>
      <c r="UIF2573" s="77"/>
      <c r="UIG2573" s="77"/>
      <c r="UIH2573" s="77"/>
      <c r="UII2573" s="77"/>
      <c r="UIJ2573" s="77"/>
      <c r="UIK2573" s="77"/>
      <c r="UIL2573" s="77"/>
      <c r="UIM2573" s="77"/>
      <c r="UIN2573" s="77"/>
      <c r="UIO2573" s="77"/>
      <c r="UIP2573" s="77"/>
      <c r="UIQ2573" s="77"/>
      <c r="UIR2573" s="77"/>
      <c r="UIS2573" s="77"/>
      <c r="UIT2573" s="77"/>
      <c r="UIU2573" s="77"/>
      <c r="UIV2573" s="77"/>
      <c r="UIW2573" s="77"/>
      <c r="UIX2573" s="77"/>
      <c r="UIY2573" s="77"/>
      <c r="UIZ2573" s="77"/>
      <c r="UJA2573" s="77"/>
      <c r="UJB2573" s="77"/>
      <c r="UJC2573" s="77"/>
      <c r="UJD2573" s="77"/>
      <c r="UJE2573" s="77"/>
      <c r="UJF2573" s="77"/>
      <c r="UJG2573" s="77"/>
      <c r="UJH2573" s="77"/>
      <c r="UJI2573" s="77"/>
      <c r="UJJ2573" s="77"/>
      <c r="UJK2573" s="77"/>
      <c r="UJL2573" s="77"/>
      <c r="UJM2573" s="77"/>
      <c r="UJN2573" s="77"/>
      <c r="UJO2573" s="77"/>
      <c r="UJP2573" s="77"/>
      <c r="UJQ2573" s="77"/>
      <c r="UJR2573" s="77"/>
      <c r="UJS2573" s="77"/>
      <c r="UJT2573" s="77"/>
      <c r="UJU2573" s="77"/>
      <c r="UJV2573" s="77"/>
      <c r="UJW2573" s="77"/>
      <c r="UJX2573" s="77"/>
      <c r="UJY2573" s="77"/>
      <c r="UJZ2573" s="77"/>
      <c r="UKA2573" s="77"/>
      <c r="UKB2573" s="77"/>
      <c r="UKC2573" s="77"/>
      <c r="UKD2573" s="77"/>
      <c r="UKE2573" s="77"/>
      <c r="UKF2573" s="77"/>
      <c r="UKG2573" s="77"/>
      <c r="UKH2573" s="77"/>
      <c r="UKI2573" s="77"/>
      <c r="UKJ2573" s="77"/>
      <c r="UKK2573" s="77"/>
      <c r="UKL2573" s="77"/>
      <c r="UKM2573" s="77"/>
      <c r="UKN2573" s="77"/>
      <c r="UKO2573" s="77"/>
      <c r="UKP2573" s="77"/>
      <c r="UKQ2573" s="77"/>
      <c r="UKR2573" s="77"/>
      <c r="UKS2573" s="77"/>
      <c r="UKT2573" s="77"/>
      <c r="UKU2573" s="77"/>
      <c r="UKV2573" s="77"/>
      <c r="UKW2573" s="77"/>
      <c r="UKX2573" s="77"/>
      <c r="UKY2573" s="77"/>
      <c r="UKZ2573" s="77"/>
      <c r="ULA2573" s="77"/>
      <c r="ULB2573" s="77"/>
      <c r="ULC2573" s="77"/>
      <c r="ULD2573" s="77"/>
      <c r="ULE2573" s="77"/>
      <c r="ULF2573" s="77"/>
      <c r="ULG2573" s="77"/>
      <c r="ULH2573" s="77"/>
      <c r="ULI2573" s="77"/>
      <c r="ULJ2573" s="77"/>
      <c r="ULK2573" s="77"/>
      <c r="ULL2573" s="77"/>
      <c r="ULM2573" s="77"/>
      <c r="ULN2573" s="77"/>
      <c r="ULO2573" s="77"/>
      <c r="ULP2573" s="77"/>
      <c r="ULQ2573" s="77"/>
      <c r="ULR2573" s="77"/>
      <c r="ULS2573" s="77"/>
      <c r="ULT2573" s="77"/>
      <c r="ULU2573" s="77"/>
      <c r="ULV2573" s="77"/>
      <c r="ULW2573" s="77"/>
      <c r="ULX2573" s="77"/>
      <c r="ULY2573" s="77"/>
      <c r="ULZ2573" s="77"/>
      <c r="UMA2573" s="77"/>
      <c r="UMB2573" s="77"/>
      <c r="UMC2573" s="77"/>
      <c r="UMD2573" s="77"/>
      <c r="UME2573" s="77"/>
      <c r="UMF2573" s="77"/>
      <c r="UMG2573" s="77"/>
      <c r="UMH2573" s="77"/>
      <c r="UMI2573" s="77"/>
      <c r="UMJ2573" s="77"/>
      <c r="UMK2573" s="77"/>
      <c r="UML2573" s="77"/>
      <c r="UMM2573" s="77"/>
      <c r="UMN2573" s="77"/>
      <c r="UMO2573" s="77"/>
      <c r="UMP2573" s="77"/>
      <c r="UMQ2573" s="77"/>
      <c r="UMR2573" s="77"/>
      <c r="UMS2573" s="77"/>
      <c r="UMT2573" s="77"/>
      <c r="UMU2573" s="77"/>
      <c r="UMV2573" s="77"/>
      <c r="UMW2573" s="77"/>
      <c r="UMX2573" s="77"/>
      <c r="UMY2573" s="77"/>
      <c r="UMZ2573" s="77"/>
      <c r="UNA2573" s="77"/>
      <c r="UNB2573" s="77"/>
      <c r="UNC2573" s="77"/>
      <c r="UND2573" s="77"/>
      <c r="UNE2573" s="77"/>
      <c r="UNF2573" s="77"/>
      <c r="UNG2573" s="77"/>
      <c r="UNH2573" s="77"/>
      <c r="UNI2573" s="77"/>
      <c r="UNJ2573" s="77"/>
      <c r="UNK2573" s="77"/>
      <c r="UNL2573" s="77"/>
      <c r="UNM2573" s="77"/>
      <c r="UNN2573" s="77"/>
      <c r="UNO2573" s="77"/>
      <c r="UNP2573" s="77"/>
      <c r="UNQ2573" s="77"/>
      <c r="UNR2573" s="77"/>
      <c r="UNS2573" s="77"/>
      <c r="UNT2573" s="77"/>
      <c r="UNU2573" s="77"/>
      <c r="UNV2573" s="77"/>
      <c r="UNW2573" s="77"/>
      <c r="UNX2573" s="77"/>
      <c r="UNY2573" s="77"/>
      <c r="UNZ2573" s="77"/>
      <c r="UOA2573" s="77"/>
      <c r="UOB2573" s="77"/>
      <c r="UOC2573" s="77"/>
      <c r="UOD2573" s="77"/>
      <c r="UOE2573" s="77"/>
      <c r="UOF2573" s="77"/>
      <c r="UOG2573" s="77"/>
      <c r="UOH2573" s="77"/>
      <c r="UOI2573" s="77"/>
      <c r="UOJ2573" s="77"/>
      <c r="UOK2573" s="77"/>
      <c r="UOL2573" s="77"/>
      <c r="UOM2573" s="77"/>
      <c r="UON2573" s="77"/>
      <c r="UOO2573" s="77"/>
      <c r="UOP2573" s="77"/>
      <c r="UOQ2573" s="77"/>
      <c r="UOR2573" s="77"/>
      <c r="UOS2573" s="77"/>
      <c r="UOT2573" s="77"/>
      <c r="UOU2573" s="77"/>
      <c r="UOV2573" s="77"/>
      <c r="UOW2573" s="77"/>
      <c r="UOX2573" s="77"/>
      <c r="UOY2573" s="77"/>
      <c r="UOZ2573" s="77"/>
      <c r="UPA2573" s="77"/>
      <c r="UPB2573" s="77"/>
      <c r="UPC2573" s="77"/>
      <c r="UPD2573" s="77"/>
      <c r="UPE2573" s="77"/>
      <c r="UPF2573" s="77"/>
      <c r="UPG2573" s="77"/>
      <c r="UPH2573" s="77"/>
      <c r="UPI2573" s="77"/>
      <c r="UPJ2573" s="77"/>
      <c r="UPK2573" s="77"/>
      <c r="UPL2573" s="77"/>
      <c r="UPM2573" s="77"/>
      <c r="UPN2573" s="77"/>
      <c r="UPO2573" s="77"/>
      <c r="UPP2573" s="77"/>
      <c r="UPQ2573" s="77"/>
      <c r="UPR2573" s="77"/>
      <c r="UPS2573" s="77"/>
      <c r="UPT2573" s="77"/>
      <c r="UPU2573" s="77"/>
      <c r="UPV2573" s="77"/>
      <c r="UPW2573" s="77"/>
      <c r="UPX2573" s="77"/>
      <c r="UPY2573" s="77"/>
      <c r="UPZ2573" s="77"/>
      <c r="UQA2573" s="77"/>
      <c r="UQB2573" s="77"/>
      <c r="UQC2573" s="77"/>
      <c r="UQD2573" s="77"/>
      <c r="UQE2573" s="77"/>
      <c r="UQF2573" s="77"/>
      <c r="UQG2573" s="77"/>
      <c r="UQH2573" s="77"/>
      <c r="UQI2573" s="77"/>
      <c r="UQJ2573" s="77"/>
      <c r="UQK2573" s="77"/>
      <c r="UQL2573" s="77"/>
      <c r="UQM2573" s="77"/>
      <c r="UQN2573" s="77"/>
      <c r="UQO2573" s="77"/>
      <c r="UQP2573" s="77"/>
      <c r="UQQ2573" s="77"/>
      <c r="UQR2573" s="77"/>
      <c r="UQS2573" s="77"/>
      <c r="UQT2573" s="77"/>
      <c r="UQU2573" s="77"/>
      <c r="UQV2573" s="77"/>
      <c r="UQW2573" s="77"/>
      <c r="UQX2573" s="77"/>
      <c r="UQY2573" s="77"/>
      <c r="UQZ2573" s="77"/>
      <c r="URA2573" s="77"/>
      <c r="URB2573" s="77"/>
      <c r="URC2573" s="77"/>
      <c r="URD2573" s="77"/>
      <c r="URE2573" s="77"/>
      <c r="URF2573" s="77"/>
      <c r="URG2573" s="77"/>
      <c r="URH2573" s="77"/>
      <c r="URI2573" s="77"/>
      <c r="URJ2573" s="77"/>
      <c r="URK2573" s="77"/>
      <c r="URL2573" s="77"/>
      <c r="URM2573" s="77"/>
      <c r="URN2573" s="77"/>
      <c r="URO2573" s="77"/>
      <c r="URP2573" s="77"/>
      <c r="URQ2573" s="77"/>
      <c r="URR2573" s="77"/>
      <c r="URS2573" s="77"/>
      <c r="URT2573" s="77"/>
      <c r="URU2573" s="77"/>
      <c r="URV2573" s="77"/>
      <c r="URW2573" s="77"/>
      <c r="URX2573" s="77"/>
      <c r="URY2573" s="77"/>
      <c r="URZ2573" s="77"/>
      <c r="USA2573" s="77"/>
      <c r="USB2573" s="77"/>
      <c r="USC2573" s="77"/>
      <c r="USD2573" s="77"/>
      <c r="USE2573" s="77"/>
      <c r="USF2573" s="77"/>
      <c r="USG2573" s="77"/>
      <c r="USH2573" s="77"/>
      <c r="USI2573" s="77"/>
      <c r="USJ2573" s="77"/>
      <c r="USK2573" s="77"/>
      <c r="USL2573" s="77"/>
      <c r="USM2573" s="77"/>
      <c r="USN2573" s="77"/>
      <c r="USO2573" s="77"/>
      <c r="USP2573" s="77"/>
      <c r="USQ2573" s="77"/>
      <c r="USR2573" s="77"/>
      <c r="USS2573" s="77"/>
      <c r="UST2573" s="77"/>
      <c r="USU2573" s="77"/>
      <c r="USV2573" s="77"/>
      <c r="USW2573" s="77"/>
      <c r="USX2573" s="77"/>
      <c r="USY2573" s="77"/>
      <c r="USZ2573" s="77"/>
      <c r="UTA2573" s="77"/>
      <c r="UTB2573" s="77"/>
      <c r="UTC2573" s="77"/>
      <c r="UTD2573" s="77"/>
      <c r="UTE2573" s="77"/>
      <c r="UTF2573" s="77"/>
      <c r="UTG2573" s="77"/>
      <c r="UTH2573" s="77"/>
      <c r="UTI2573" s="77"/>
      <c r="UTJ2573" s="77"/>
      <c r="UTK2573" s="77"/>
      <c r="UTL2573" s="77"/>
      <c r="UTM2573" s="77"/>
      <c r="UTN2573" s="77"/>
      <c r="UTO2573" s="77"/>
      <c r="UTP2573" s="77"/>
      <c r="UTQ2573" s="77"/>
      <c r="UTR2573" s="77"/>
      <c r="UTS2573" s="77"/>
      <c r="UTT2573" s="77"/>
      <c r="UTU2573" s="77"/>
      <c r="UTV2573" s="77"/>
      <c r="UTW2573" s="77"/>
      <c r="UTX2573" s="77"/>
      <c r="UTY2573" s="77"/>
      <c r="UTZ2573" s="77"/>
      <c r="UUA2573" s="77"/>
      <c r="UUB2573" s="77"/>
      <c r="UUC2573" s="77"/>
      <c r="UUD2573" s="77"/>
      <c r="UUE2573" s="77"/>
      <c r="UUF2573" s="77"/>
      <c r="UUG2573" s="77"/>
      <c r="UUH2573" s="77"/>
      <c r="UUI2573" s="77"/>
      <c r="UUJ2573" s="77"/>
      <c r="UUK2573" s="77"/>
      <c r="UUL2573" s="77"/>
      <c r="UUM2573" s="77"/>
      <c r="UUN2573" s="77"/>
      <c r="UUO2573" s="77"/>
      <c r="UUP2573" s="77"/>
      <c r="UUQ2573" s="77"/>
      <c r="UUR2573" s="77"/>
      <c r="UUS2573" s="77"/>
      <c r="UUT2573" s="77"/>
      <c r="UUU2573" s="77"/>
      <c r="UUV2573" s="77"/>
      <c r="UUW2573" s="77"/>
      <c r="UUX2573" s="77"/>
      <c r="UUY2573" s="77"/>
      <c r="UUZ2573" s="77"/>
      <c r="UVA2573" s="77"/>
      <c r="UVB2573" s="77"/>
      <c r="UVC2573" s="77"/>
      <c r="UVD2573" s="77"/>
      <c r="UVE2573" s="77"/>
      <c r="UVF2573" s="77"/>
      <c r="UVG2573" s="77"/>
      <c r="UVH2573" s="77"/>
      <c r="UVI2573" s="77"/>
      <c r="UVJ2573" s="77"/>
      <c r="UVK2573" s="77"/>
      <c r="UVL2573" s="77"/>
      <c r="UVM2573" s="77"/>
      <c r="UVN2573" s="77"/>
      <c r="UVO2573" s="77"/>
      <c r="UVP2573" s="77"/>
      <c r="UVQ2573" s="77"/>
      <c r="UVR2573" s="77"/>
      <c r="UVS2573" s="77"/>
      <c r="UVT2573" s="77"/>
      <c r="UVU2573" s="77"/>
      <c r="UVV2573" s="77"/>
      <c r="UVW2573" s="77"/>
      <c r="UVX2573" s="77"/>
      <c r="UVY2573" s="77"/>
      <c r="UVZ2573" s="77"/>
      <c r="UWA2573" s="77"/>
      <c r="UWB2573" s="77"/>
      <c r="UWC2573" s="77"/>
      <c r="UWD2573" s="77"/>
      <c r="UWE2573" s="77"/>
      <c r="UWF2573" s="77"/>
      <c r="UWG2573" s="77"/>
      <c r="UWH2573" s="77"/>
      <c r="UWI2573" s="77"/>
      <c r="UWJ2573" s="77"/>
      <c r="UWK2573" s="77"/>
      <c r="UWL2573" s="77"/>
      <c r="UWM2573" s="77"/>
      <c r="UWN2573" s="77"/>
      <c r="UWO2573" s="77"/>
      <c r="UWP2573" s="77"/>
      <c r="UWQ2573" s="77"/>
      <c r="UWR2573" s="77"/>
      <c r="UWS2573" s="77"/>
      <c r="UWT2573" s="77"/>
      <c r="UWU2573" s="77"/>
      <c r="UWV2573" s="77"/>
      <c r="UWW2573" s="77"/>
      <c r="UWX2573" s="77"/>
      <c r="UWY2573" s="77"/>
      <c r="UWZ2573" s="77"/>
      <c r="UXA2573" s="77"/>
      <c r="UXB2573" s="77"/>
      <c r="UXC2573" s="77"/>
      <c r="UXD2573" s="77"/>
      <c r="UXE2573" s="77"/>
      <c r="UXF2573" s="77"/>
      <c r="UXG2573" s="77"/>
      <c r="UXH2573" s="77"/>
      <c r="UXI2573" s="77"/>
      <c r="UXJ2573" s="77"/>
      <c r="UXK2573" s="77"/>
      <c r="UXL2573" s="77"/>
      <c r="UXM2573" s="77"/>
      <c r="UXN2573" s="77"/>
      <c r="UXO2573" s="77"/>
      <c r="UXP2573" s="77"/>
      <c r="UXQ2573" s="77"/>
      <c r="UXR2573" s="77"/>
      <c r="UXS2573" s="77"/>
      <c r="UXT2573" s="77"/>
      <c r="UXU2573" s="77"/>
      <c r="UXV2573" s="77"/>
      <c r="UXW2573" s="77"/>
      <c r="UXX2573" s="77"/>
      <c r="UXY2573" s="77"/>
      <c r="UXZ2573" s="77"/>
      <c r="UYA2573" s="77"/>
      <c r="UYB2573" s="77"/>
      <c r="UYC2573" s="77"/>
      <c r="UYD2573" s="77"/>
      <c r="UYE2573" s="77"/>
      <c r="UYF2573" s="77"/>
      <c r="UYG2573" s="77"/>
      <c r="UYH2573" s="77"/>
      <c r="UYI2573" s="77"/>
      <c r="UYJ2573" s="77"/>
      <c r="UYK2573" s="77"/>
      <c r="UYL2573" s="77"/>
      <c r="UYM2573" s="77"/>
      <c r="UYN2573" s="77"/>
      <c r="UYO2573" s="77"/>
      <c r="UYP2573" s="77"/>
      <c r="UYQ2573" s="77"/>
      <c r="UYR2573" s="77"/>
      <c r="UYS2573" s="77"/>
      <c r="UYT2573" s="77"/>
      <c r="UYU2573" s="77"/>
      <c r="UYV2573" s="77"/>
      <c r="UYW2573" s="77"/>
      <c r="UYX2573" s="77"/>
      <c r="UYY2573" s="77"/>
      <c r="UYZ2573" s="77"/>
      <c r="UZA2573" s="77"/>
      <c r="UZB2573" s="77"/>
      <c r="UZC2573" s="77"/>
      <c r="UZD2573" s="77"/>
      <c r="UZE2573" s="77"/>
      <c r="UZF2573" s="77"/>
      <c r="UZG2573" s="77"/>
      <c r="UZH2573" s="77"/>
      <c r="UZI2573" s="77"/>
      <c r="UZJ2573" s="77"/>
      <c r="UZK2573" s="77"/>
      <c r="UZL2573" s="77"/>
      <c r="UZM2573" s="77"/>
      <c r="UZN2573" s="77"/>
      <c r="UZO2573" s="77"/>
      <c r="UZP2573" s="77"/>
      <c r="UZQ2573" s="77"/>
      <c r="UZR2573" s="77"/>
      <c r="UZS2573" s="77"/>
      <c r="UZT2573" s="77"/>
      <c r="UZU2573" s="77"/>
      <c r="UZV2573" s="77"/>
      <c r="UZW2573" s="77"/>
      <c r="UZX2573" s="77"/>
      <c r="UZY2573" s="77"/>
      <c r="UZZ2573" s="77"/>
      <c r="VAA2573" s="77"/>
      <c r="VAB2573" s="77"/>
      <c r="VAC2573" s="77"/>
      <c r="VAD2573" s="77"/>
      <c r="VAE2573" s="77"/>
      <c r="VAF2573" s="77"/>
      <c r="VAG2573" s="77"/>
      <c r="VAH2573" s="77"/>
      <c r="VAI2573" s="77"/>
      <c r="VAJ2573" s="77"/>
      <c r="VAK2573" s="77"/>
      <c r="VAL2573" s="77"/>
      <c r="VAM2573" s="77"/>
      <c r="VAN2573" s="77"/>
      <c r="VAO2573" s="77"/>
      <c r="VAP2573" s="77"/>
      <c r="VAQ2573" s="77"/>
      <c r="VAR2573" s="77"/>
      <c r="VAS2573" s="77"/>
      <c r="VAT2573" s="77"/>
      <c r="VAU2573" s="77"/>
      <c r="VAV2573" s="77"/>
      <c r="VAW2573" s="77"/>
      <c r="VAX2573" s="77"/>
      <c r="VAY2573" s="77"/>
      <c r="VAZ2573" s="77"/>
      <c r="VBA2573" s="77"/>
      <c r="VBB2573" s="77"/>
      <c r="VBC2573" s="77"/>
      <c r="VBD2573" s="77"/>
      <c r="VBE2573" s="77"/>
      <c r="VBF2573" s="77"/>
      <c r="VBG2573" s="77"/>
      <c r="VBH2573" s="77"/>
      <c r="VBI2573" s="77"/>
      <c r="VBJ2573" s="77"/>
      <c r="VBK2573" s="77"/>
      <c r="VBL2573" s="77"/>
      <c r="VBM2573" s="77"/>
      <c r="VBN2573" s="77"/>
      <c r="VBO2573" s="77"/>
      <c r="VBP2573" s="77"/>
      <c r="VBQ2573" s="77"/>
      <c r="VBR2573" s="77"/>
      <c r="VBS2573" s="77"/>
      <c r="VBT2573" s="77"/>
      <c r="VBU2573" s="77"/>
      <c r="VBV2573" s="77"/>
      <c r="VBW2573" s="77"/>
      <c r="VBX2573" s="77"/>
      <c r="VBY2573" s="77"/>
      <c r="VBZ2573" s="77"/>
      <c r="VCA2573" s="77"/>
      <c r="VCB2573" s="77"/>
      <c r="VCC2573" s="77"/>
      <c r="VCD2573" s="77"/>
      <c r="VCE2573" s="77"/>
      <c r="VCF2573" s="77"/>
      <c r="VCG2573" s="77"/>
      <c r="VCH2573" s="77"/>
      <c r="VCI2573" s="77"/>
      <c r="VCJ2573" s="77"/>
      <c r="VCK2573" s="77"/>
      <c r="VCL2573" s="77"/>
      <c r="VCM2573" s="77"/>
      <c r="VCN2573" s="77"/>
      <c r="VCO2573" s="77"/>
      <c r="VCP2573" s="77"/>
      <c r="VCQ2573" s="77"/>
      <c r="VCR2573" s="77"/>
      <c r="VCS2573" s="77"/>
      <c r="VCT2573" s="77"/>
      <c r="VCU2573" s="77"/>
      <c r="VCV2573" s="77"/>
      <c r="VCW2573" s="77"/>
      <c r="VCX2573" s="77"/>
      <c r="VCY2573" s="77"/>
      <c r="VCZ2573" s="77"/>
      <c r="VDA2573" s="77"/>
      <c r="VDB2573" s="77"/>
      <c r="VDC2573" s="77"/>
      <c r="VDD2573" s="77"/>
      <c r="VDE2573" s="77"/>
      <c r="VDF2573" s="77"/>
      <c r="VDG2573" s="77"/>
      <c r="VDH2573" s="77"/>
      <c r="VDI2573" s="77"/>
      <c r="VDJ2573" s="77"/>
      <c r="VDK2573" s="77"/>
      <c r="VDL2573" s="77"/>
      <c r="VDM2573" s="77"/>
      <c r="VDN2573" s="77"/>
      <c r="VDO2573" s="77"/>
      <c r="VDP2573" s="77"/>
      <c r="VDQ2573" s="77"/>
      <c r="VDR2573" s="77"/>
      <c r="VDS2573" s="77"/>
      <c r="VDT2573" s="77"/>
      <c r="VDU2573" s="77"/>
      <c r="VDV2573" s="77"/>
      <c r="VDW2573" s="77"/>
      <c r="VDX2573" s="77"/>
      <c r="VDY2573" s="77"/>
      <c r="VDZ2573" s="77"/>
      <c r="VEA2573" s="77"/>
      <c r="VEB2573" s="77"/>
      <c r="VEC2573" s="77"/>
      <c r="VED2573" s="77"/>
      <c r="VEE2573" s="77"/>
      <c r="VEF2573" s="77"/>
      <c r="VEG2573" s="77"/>
      <c r="VEH2573" s="77"/>
      <c r="VEI2573" s="77"/>
      <c r="VEJ2573" s="77"/>
      <c r="VEK2573" s="77"/>
      <c r="VEL2573" s="77"/>
      <c r="VEM2573" s="77"/>
      <c r="VEN2573" s="77"/>
      <c r="VEO2573" s="77"/>
      <c r="VEP2573" s="77"/>
      <c r="VEQ2573" s="77"/>
      <c r="VER2573" s="77"/>
      <c r="VES2573" s="77"/>
      <c r="VET2573" s="77"/>
      <c r="VEU2573" s="77"/>
      <c r="VEV2573" s="77"/>
      <c r="VEW2573" s="77"/>
      <c r="VEX2573" s="77"/>
      <c r="VEY2573" s="77"/>
      <c r="VEZ2573" s="77"/>
      <c r="VFA2573" s="77"/>
      <c r="VFB2573" s="77"/>
      <c r="VFC2573" s="77"/>
      <c r="VFD2573" s="77"/>
      <c r="VFE2573" s="77"/>
      <c r="VFF2573" s="77"/>
      <c r="VFG2573" s="77"/>
      <c r="VFH2573" s="77"/>
      <c r="VFI2573" s="77"/>
      <c r="VFJ2573" s="77"/>
      <c r="VFK2573" s="77"/>
      <c r="VFL2573" s="77"/>
      <c r="VFM2573" s="77"/>
      <c r="VFN2573" s="77"/>
      <c r="VFO2573" s="77"/>
      <c r="VFP2573" s="77"/>
      <c r="VFQ2573" s="77"/>
      <c r="VFR2573" s="77"/>
      <c r="VFS2573" s="77"/>
      <c r="VFT2573" s="77"/>
      <c r="VFU2573" s="77"/>
      <c r="VFV2573" s="77"/>
      <c r="VFW2573" s="77"/>
      <c r="VFX2573" s="77"/>
      <c r="VFY2573" s="77"/>
      <c r="VFZ2573" s="77"/>
      <c r="VGA2573" s="77"/>
      <c r="VGB2573" s="77"/>
      <c r="VGC2573" s="77"/>
      <c r="VGD2573" s="77"/>
      <c r="VGE2573" s="77"/>
      <c r="VGF2573" s="77"/>
      <c r="VGG2573" s="77"/>
      <c r="VGH2573" s="77"/>
      <c r="VGI2573" s="77"/>
      <c r="VGJ2573" s="77"/>
      <c r="VGK2573" s="77"/>
      <c r="VGL2573" s="77"/>
      <c r="VGM2573" s="77"/>
      <c r="VGN2573" s="77"/>
      <c r="VGO2573" s="77"/>
      <c r="VGP2573" s="77"/>
      <c r="VGQ2573" s="77"/>
      <c r="VGR2573" s="77"/>
      <c r="VGS2573" s="77"/>
      <c r="VGT2573" s="77"/>
      <c r="VGU2573" s="77"/>
      <c r="VGV2573" s="77"/>
      <c r="VGW2573" s="77"/>
      <c r="VGX2573" s="77"/>
      <c r="VGY2573" s="77"/>
      <c r="VGZ2573" s="77"/>
      <c r="VHA2573" s="77"/>
      <c r="VHB2573" s="77"/>
      <c r="VHC2573" s="77"/>
      <c r="VHD2573" s="77"/>
      <c r="VHE2573" s="77"/>
      <c r="VHF2573" s="77"/>
      <c r="VHG2573" s="77"/>
      <c r="VHH2573" s="77"/>
      <c r="VHI2573" s="77"/>
      <c r="VHJ2573" s="77"/>
      <c r="VHK2573" s="77"/>
      <c r="VHL2573" s="77"/>
      <c r="VHM2573" s="77"/>
      <c r="VHN2573" s="77"/>
      <c r="VHO2573" s="77"/>
      <c r="VHP2573" s="77"/>
      <c r="VHQ2573" s="77"/>
      <c r="VHR2573" s="77"/>
      <c r="VHS2573" s="77"/>
      <c r="VHT2573" s="77"/>
      <c r="VHU2573" s="77"/>
      <c r="VHV2573" s="77"/>
      <c r="VHW2573" s="77"/>
      <c r="VHX2573" s="77"/>
      <c r="VHY2573" s="77"/>
      <c r="VHZ2573" s="77"/>
      <c r="VIA2573" s="77"/>
      <c r="VIB2573" s="77"/>
      <c r="VIC2573" s="77"/>
      <c r="VID2573" s="77"/>
      <c r="VIE2573" s="77"/>
      <c r="VIF2573" s="77"/>
      <c r="VIG2573" s="77"/>
      <c r="VIH2573" s="77"/>
      <c r="VII2573" s="77"/>
      <c r="VIJ2573" s="77"/>
      <c r="VIK2573" s="77"/>
      <c r="VIL2573" s="77"/>
      <c r="VIM2573" s="77"/>
      <c r="VIN2573" s="77"/>
      <c r="VIO2573" s="77"/>
      <c r="VIP2573" s="77"/>
      <c r="VIQ2573" s="77"/>
      <c r="VIR2573" s="77"/>
      <c r="VIS2573" s="77"/>
      <c r="VIT2573" s="77"/>
      <c r="VIU2573" s="77"/>
      <c r="VIV2573" s="77"/>
      <c r="VIW2573" s="77"/>
      <c r="VIX2573" s="77"/>
      <c r="VIY2573" s="77"/>
      <c r="VIZ2573" s="77"/>
      <c r="VJA2573" s="77"/>
      <c r="VJB2573" s="77"/>
      <c r="VJC2573" s="77"/>
      <c r="VJD2573" s="77"/>
      <c r="VJE2573" s="77"/>
      <c r="VJF2573" s="77"/>
      <c r="VJG2573" s="77"/>
      <c r="VJH2573" s="77"/>
      <c r="VJI2573" s="77"/>
      <c r="VJJ2573" s="77"/>
      <c r="VJK2573" s="77"/>
      <c r="VJL2573" s="77"/>
      <c r="VJM2573" s="77"/>
      <c r="VJN2573" s="77"/>
      <c r="VJO2573" s="77"/>
      <c r="VJP2573" s="77"/>
      <c r="VJQ2573" s="77"/>
      <c r="VJR2573" s="77"/>
      <c r="VJS2573" s="77"/>
      <c r="VJT2573" s="77"/>
      <c r="VJU2573" s="77"/>
      <c r="VJV2573" s="77"/>
      <c r="VJW2573" s="77"/>
      <c r="VJX2573" s="77"/>
      <c r="VJY2573" s="77"/>
      <c r="VJZ2573" s="77"/>
      <c r="VKA2573" s="77"/>
      <c r="VKB2573" s="77"/>
      <c r="VKC2573" s="77"/>
      <c r="VKD2573" s="77"/>
      <c r="VKE2573" s="77"/>
      <c r="VKF2573" s="77"/>
      <c r="VKG2573" s="77"/>
      <c r="VKH2573" s="77"/>
      <c r="VKI2573" s="77"/>
      <c r="VKJ2573" s="77"/>
      <c r="VKK2573" s="77"/>
      <c r="VKL2573" s="77"/>
      <c r="VKM2573" s="77"/>
      <c r="VKN2573" s="77"/>
      <c r="VKO2573" s="77"/>
      <c r="VKP2573" s="77"/>
      <c r="VKQ2573" s="77"/>
      <c r="VKR2573" s="77"/>
      <c r="VKS2573" s="77"/>
      <c r="VKT2573" s="77"/>
      <c r="VKU2573" s="77"/>
      <c r="VKV2573" s="77"/>
      <c r="VKW2573" s="77"/>
      <c r="VKX2573" s="77"/>
      <c r="VKY2573" s="77"/>
      <c r="VKZ2573" s="77"/>
      <c r="VLA2573" s="77"/>
      <c r="VLB2573" s="77"/>
      <c r="VLC2573" s="77"/>
      <c r="VLD2573" s="77"/>
      <c r="VLE2573" s="77"/>
      <c r="VLF2573" s="77"/>
      <c r="VLG2573" s="77"/>
      <c r="VLH2573" s="77"/>
      <c r="VLI2573" s="77"/>
      <c r="VLJ2573" s="77"/>
      <c r="VLK2573" s="77"/>
      <c r="VLL2573" s="77"/>
      <c r="VLM2573" s="77"/>
      <c r="VLN2573" s="77"/>
      <c r="VLO2573" s="77"/>
      <c r="VLP2573" s="77"/>
      <c r="VLQ2573" s="77"/>
      <c r="VLR2573" s="77"/>
      <c r="VLS2573" s="77"/>
      <c r="VLT2573" s="77"/>
      <c r="VLU2573" s="77"/>
      <c r="VLV2573" s="77"/>
      <c r="VLW2573" s="77"/>
      <c r="VLX2573" s="77"/>
      <c r="VLY2573" s="77"/>
      <c r="VLZ2573" s="77"/>
      <c r="VMA2573" s="77"/>
      <c r="VMB2573" s="77"/>
      <c r="VMC2573" s="77"/>
      <c r="VMD2573" s="77"/>
      <c r="VME2573" s="77"/>
      <c r="VMF2573" s="77"/>
      <c r="VMG2573" s="77"/>
      <c r="VMH2573" s="77"/>
      <c r="VMI2573" s="77"/>
      <c r="VMJ2573" s="77"/>
      <c r="VMK2573" s="77"/>
      <c r="VML2573" s="77"/>
      <c r="VMM2573" s="77"/>
      <c r="VMN2573" s="77"/>
      <c r="VMO2573" s="77"/>
      <c r="VMP2573" s="77"/>
      <c r="VMQ2573" s="77"/>
      <c r="VMR2573" s="77"/>
      <c r="VMS2573" s="77"/>
      <c r="VMT2573" s="77"/>
      <c r="VMU2573" s="77"/>
      <c r="VMV2573" s="77"/>
      <c r="VMW2573" s="77"/>
      <c r="VMX2573" s="77"/>
      <c r="VMY2573" s="77"/>
      <c r="VMZ2573" s="77"/>
      <c r="VNA2573" s="77"/>
      <c r="VNB2573" s="77"/>
      <c r="VNC2573" s="77"/>
      <c r="VND2573" s="77"/>
      <c r="VNE2573" s="77"/>
      <c r="VNF2573" s="77"/>
      <c r="VNG2573" s="77"/>
      <c r="VNH2573" s="77"/>
      <c r="VNI2573" s="77"/>
      <c r="VNJ2573" s="77"/>
      <c r="VNK2573" s="77"/>
      <c r="VNL2573" s="77"/>
      <c r="VNM2573" s="77"/>
      <c r="VNN2573" s="77"/>
      <c r="VNO2573" s="77"/>
      <c r="VNP2573" s="77"/>
      <c r="VNQ2573" s="77"/>
      <c r="VNR2573" s="77"/>
      <c r="VNS2573" s="77"/>
      <c r="VNT2573" s="77"/>
      <c r="VNU2573" s="77"/>
      <c r="VNV2573" s="77"/>
      <c r="VNW2573" s="77"/>
      <c r="VNX2573" s="77"/>
      <c r="VNY2573" s="77"/>
      <c r="VNZ2573" s="77"/>
      <c r="VOA2573" s="77"/>
      <c r="VOB2573" s="77"/>
      <c r="VOC2573" s="77"/>
      <c r="VOD2573" s="77"/>
      <c r="VOE2573" s="77"/>
      <c r="VOF2573" s="77"/>
      <c r="VOG2573" s="77"/>
      <c r="VOH2573" s="77"/>
      <c r="VOI2573" s="77"/>
      <c r="VOJ2573" s="77"/>
      <c r="VOK2573" s="77"/>
      <c r="VOL2573" s="77"/>
      <c r="VOM2573" s="77"/>
      <c r="VON2573" s="77"/>
      <c r="VOO2573" s="77"/>
      <c r="VOP2573" s="77"/>
      <c r="VOQ2573" s="77"/>
      <c r="VOR2573" s="77"/>
      <c r="VOS2573" s="77"/>
      <c r="VOT2573" s="77"/>
      <c r="VOU2573" s="77"/>
      <c r="VOV2573" s="77"/>
      <c r="VOW2573" s="77"/>
      <c r="VOX2573" s="77"/>
      <c r="VOY2573" s="77"/>
      <c r="VOZ2573" s="77"/>
      <c r="VPA2573" s="77"/>
      <c r="VPB2573" s="77"/>
      <c r="VPC2573" s="77"/>
      <c r="VPD2573" s="77"/>
      <c r="VPE2573" s="77"/>
      <c r="VPF2573" s="77"/>
      <c r="VPG2573" s="77"/>
      <c r="VPH2573" s="77"/>
      <c r="VPI2573" s="77"/>
      <c r="VPJ2573" s="77"/>
      <c r="VPK2573" s="77"/>
      <c r="VPL2573" s="77"/>
      <c r="VPM2573" s="77"/>
      <c r="VPN2573" s="77"/>
      <c r="VPO2573" s="77"/>
      <c r="VPP2573" s="77"/>
      <c r="VPQ2573" s="77"/>
      <c r="VPR2573" s="77"/>
      <c r="VPS2573" s="77"/>
      <c r="VPT2573" s="77"/>
      <c r="VPU2573" s="77"/>
      <c r="VPV2573" s="77"/>
      <c r="VPW2573" s="77"/>
      <c r="VPX2573" s="77"/>
      <c r="VPY2573" s="77"/>
      <c r="VPZ2573" s="77"/>
      <c r="VQA2573" s="77"/>
      <c r="VQB2573" s="77"/>
      <c r="VQC2573" s="77"/>
      <c r="VQD2573" s="77"/>
      <c r="VQE2573" s="77"/>
      <c r="VQF2573" s="77"/>
      <c r="VQG2573" s="77"/>
      <c r="VQH2573" s="77"/>
      <c r="VQI2573" s="77"/>
      <c r="VQJ2573" s="77"/>
      <c r="VQK2573" s="77"/>
      <c r="VQL2573" s="77"/>
      <c r="VQM2573" s="77"/>
      <c r="VQN2573" s="77"/>
      <c r="VQO2573" s="77"/>
      <c r="VQP2573" s="77"/>
      <c r="VQQ2573" s="77"/>
      <c r="VQR2573" s="77"/>
      <c r="VQS2573" s="77"/>
      <c r="VQT2573" s="77"/>
      <c r="VQU2573" s="77"/>
      <c r="VQV2573" s="77"/>
      <c r="VQW2573" s="77"/>
      <c r="VQX2573" s="77"/>
      <c r="VQY2573" s="77"/>
      <c r="VQZ2573" s="77"/>
      <c r="VRA2573" s="77"/>
      <c r="VRB2573" s="77"/>
      <c r="VRC2573" s="77"/>
      <c r="VRD2573" s="77"/>
      <c r="VRE2573" s="77"/>
      <c r="VRF2573" s="77"/>
      <c r="VRG2573" s="77"/>
      <c r="VRH2573" s="77"/>
      <c r="VRI2573" s="77"/>
      <c r="VRJ2573" s="77"/>
      <c r="VRK2573" s="77"/>
      <c r="VRL2573" s="77"/>
      <c r="VRM2573" s="77"/>
      <c r="VRN2573" s="77"/>
      <c r="VRO2573" s="77"/>
      <c r="VRP2573" s="77"/>
      <c r="VRQ2573" s="77"/>
      <c r="VRR2573" s="77"/>
      <c r="VRS2573" s="77"/>
      <c r="VRT2573" s="77"/>
      <c r="VRU2573" s="77"/>
      <c r="VRV2573" s="77"/>
      <c r="VRW2573" s="77"/>
      <c r="VRX2573" s="77"/>
      <c r="VRY2573" s="77"/>
      <c r="VRZ2573" s="77"/>
      <c r="VSA2573" s="77"/>
      <c r="VSB2573" s="77"/>
      <c r="VSC2573" s="77"/>
      <c r="VSD2573" s="77"/>
      <c r="VSE2573" s="77"/>
      <c r="VSF2573" s="77"/>
      <c r="VSG2573" s="77"/>
      <c r="VSH2573" s="77"/>
      <c r="VSI2573" s="77"/>
      <c r="VSJ2573" s="77"/>
      <c r="VSK2573" s="77"/>
      <c r="VSL2573" s="77"/>
      <c r="VSM2573" s="77"/>
      <c r="VSN2573" s="77"/>
      <c r="VSO2573" s="77"/>
      <c r="VSP2573" s="77"/>
      <c r="VSQ2573" s="77"/>
      <c r="VSR2573" s="77"/>
      <c r="VSS2573" s="77"/>
      <c r="VST2573" s="77"/>
      <c r="VSU2573" s="77"/>
      <c r="VSV2573" s="77"/>
      <c r="VSW2573" s="77"/>
      <c r="VSX2573" s="77"/>
      <c r="VSY2573" s="77"/>
      <c r="VSZ2573" s="77"/>
      <c r="VTA2573" s="77"/>
      <c r="VTB2573" s="77"/>
      <c r="VTC2573" s="77"/>
      <c r="VTD2573" s="77"/>
      <c r="VTE2573" s="77"/>
      <c r="VTF2573" s="77"/>
      <c r="VTG2573" s="77"/>
      <c r="VTH2573" s="77"/>
      <c r="VTI2573" s="77"/>
      <c r="VTJ2573" s="77"/>
      <c r="VTK2573" s="77"/>
      <c r="VTL2573" s="77"/>
      <c r="VTM2573" s="77"/>
      <c r="VTN2573" s="77"/>
      <c r="VTO2573" s="77"/>
      <c r="VTP2573" s="77"/>
      <c r="VTQ2573" s="77"/>
      <c r="VTR2573" s="77"/>
      <c r="VTS2573" s="77"/>
      <c r="VTT2573" s="77"/>
      <c r="VTU2573" s="77"/>
      <c r="VTV2573" s="77"/>
      <c r="VTW2573" s="77"/>
      <c r="VTX2573" s="77"/>
      <c r="VTY2573" s="77"/>
      <c r="VTZ2573" s="77"/>
      <c r="VUA2573" s="77"/>
      <c r="VUB2573" s="77"/>
      <c r="VUC2573" s="77"/>
      <c r="VUD2573" s="77"/>
      <c r="VUE2573" s="77"/>
      <c r="VUF2573" s="77"/>
      <c r="VUG2573" s="77"/>
      <c r="VUH2573" s="77"/>
      <c r="VUI2573" s="77"/>
      <c r="VUJ2573" s="77"/>
      <c r="VUK2573" s="77"/>
      <c r="VUL2573" s="77"/>
      <c r="VUM2573" s="77"/>
      <c r="VUN2573" s="77"/>
      <c r="VUO2573" s="77"/>
      <c r="VUP2573" s="77"/>
      <c r="VUQ2573" s="77"/>
      <c r="VUR2573" s="77"/>
      <c r="VUS2573" s="77"/>
      <c r="VUT2573" s="77"/>
      <c r="VUU2573" s="77"/>
      <c r="VUV2573" s="77"/>
      <c r="VUW2573" s="77"/>
      <c r="VUX2573" s="77"/>
      <c r="VUY2573" s="77"/>
      <c r="VUZ2573" s="77"/>
      <c r="VVA2573" s="77"/>
      <c r="VVB2573" s="77"/>
      <c r="VVC2573" s="77"/>
      <c r="VVD2573" s="77"/>
      <c r="VVE2573" s="77"/>
      <c r="VVF2573" s="77"/>
      <c r="VVG2573" s="77"/>
      <c r="VVH2573" s="77"/>
      <c r="VVI2573" s="77"/>
      <c r="VVJ2573" s="77"/>
      <c r="VVK2573" s="77"/>
      <c r="VVL2573" s="77"/>
      <c r="VVM2573" s="77"/>
      <c r="VVN2573" s="77"/>
      <c r="VVO2573" s="77"/>
      <c r="VVP2573" s="77"/>
      <c r="VVQ2573" s="77"/>
      <c r="VVR2573" s="77"/>
      <c r="VVS2573" s="77"/>
      <c r="VVT2573" s="77"/>
      <c r="VVU2573" s="77"/>
      <c r="VVV2573" s="77"/>
      <c r="VVW2573" s="77"/>
      <c r="VVX2573" s="77"/>
      <c r="VVY2573" s="77"/>
      <c r="VVZ2573" s="77"/>
      <c r="VWA2573" s="77"/>
      <c r="VWB2573" s="77"/>
      <c r="VWC2573" s="77"/>
      <c r="VWD2573" s="77"/>
      <c r="VWE2573" s="77"/>
      <c r="VWF2573" s="77"/>
      <c r="VWG2573" s="77"/>
      <c r="VWH2573" s="77"/>
      <c r="VWI2573" s="77"/>
      <c r="VWJ2573" s="77"/>
      <c r="VWK2573" s="77"/>
      <c r="VWL2573" s="77"/>
      <c r="VWM2573" s="77"/>
      <c r="VWN2573" s="77"/>
      <c r="VWO2573" s="77"/>
      <c r="VWP2573" s="77"/>
      <c r="VWQ2573" s="77"/>
      <c r="VWR2573" s="77"/>
      <c r="VWS2573" s="77"/>
      <c r="VWT2573" s="77"/>
      <c r="VWU2573" s="77"/>
      <c r="VWV2573" s="77"/>
      <c r="VWW2573" s="77"/>
      <c r="VWX2573" s="77"/>
      <c r="VWY2573" s="77"/>
      <c r="VWZ2573" s="77"/>
      <c r="VXA2573" s="77"/>
      <c r="VXB2573" s="77"/>
      <c r="VXC2573" s="77"/>
      <c r="VXD2573" s="77"/>
      <c r="VXE2573" s="77"/>
      <c r="VXF2573" s="77"/>
      <c r="VXG2573" s="77"/>
      <c r="VXH2573" s="77"/>
      <c r="VXI2573" s="77"/>
      <c r="VXJ2573" s="77"/>
      <c r="VXK2573" s="77"/>
      <c r="VXL2573" s="77"/>
      <c r="VXM2573" s="77"/>
      <c r="VXN2573" s="77"/>
      <c r="VXO2573" s="77"/>
      <c r="VXP2573" s="77"/>
      <c r="VXQ2573" s="77"/>
      <c r="VXR2573" s="77"/>
      <c r="VXS2573" s="77"/>
      <c r="VXT2573" s="77"/>
      <c r="VXU2573" s="77"/>
      <c r="VXV2573" s="77"/>
      <c r="VXW2573" s="77"/>
      <c r="VXX2573" s="77"/>
      <c r="VXY2573" s="77"/>
      <c r="VXZ2573" s="77"/>
      <c r="VYA2573" s="77"/>
      <c r="VYB2573" s="77"/>
      <c r="VYC2573" s="77"/>
      <c r="VYD2573" s="77"/>
      <c r="VYE2573" s="77"/>
      <c r="VYF2573" s="77"/>
      <c r="VYG2573" s="77"/>
      <c r="VYH2573" s="77"/>
      <c r="VYI2573" s="77"/>
      <c r="VYJ2573" s="77"/>
      <c r="VYK2573" s="77"/>
      <c r="VYL2573" s="77"/>
      <c r="VYM2573" s="77"/>
      <c r="VYN2573" s="77"/>
      <c r="VYO2573" s="77"/>
      <c r="VYP2573" s="77"/>
      <c r="VYQ2573" s="77"/>
      <c r="VYR2573" s="77"/>
      <c r="VYS2573" s="77"/>
      <c r="VYT2573" s="77"/>
      <c r="VYU2573" s="77"/>
      <c r="VYV2573" s="77"/>
      <c r="VYW2573" s="77"/>
      <c r="VYX2573" s="77"/>
      <c r="VYY2573" s="77"/>
      <c r="VYZ2573" s="77"/>
      <c r="VZA2573" s="77"/>
      <c r="VZB2573" s="77"/>
      <c r="VZC2573" s="77"/>
      <c r="VZD2573" s="77"/>
      <c r="VZE2573" s="77"/>
      <c r="VZF2573" s="77"/>
      <c r="VZG2573" s="77"/>
      <c r="VZH2573" s="77"/>
      <c r="VZI2573" s="77"/>
      <c r="VZJ2573" s="77"/>
      <c r="VZK2573" s="77"/>
      <c r="VZL2573" s="77"/>
      <c r="VZM2573" s="77"/>
      <c r="VZN2573" s="77"/>
      <c r="VZO2573" s="77"/>
      <c r="VZP2573" s="77"/>
      <c r="VZQ2573" s="77"/>
      <c r="VZR2573" s="77"/>
      <c r="VZS2573" s="77"/>
      <c r="VZT2573" s="77"/>
      <c r="VZU2573" s="77"/>
      <c r="VZV2573" s="77"/>
      <c r="VZW2573" s="77"/>
      <c r="VZX2573" s="77"/>
      <c r="VZY2573" s="77"/>
      <c r="VZZ2573" s="77"/>
      <c r="WAA2573" s="77"/>
      <c r="WAB2573" s="77"/>
      <c r="WAC2573" s="77"/>
      <c r="WAD2573" s="77"/>
      <c r="WAE2573" s="77"/>
      <c r="WAF2573" s="77"/>
      <c r="WAG2573" s="77"/>
      <c r="WAH2573" s="77"/>
      <c r="WAI2573" s="77"/>
      <c r="WAJ2573" s="77"/>
      <c r="WAK2573" s="77"/>
      <c r="WAL2573" s="77"/>
      <c r="WAM2573" s="77"/>
      <c r="WAN2573" s="77"/>
      <c r="WAO2573" s="77"/>
      <c r="WAP2573" s="77"/>
      <c r="WAQ2573" s="77"/>
      <c r="WAR2573" s="77"/>
      <c r="WAS2573" s="77"/>
      <c r="WAT2573" s="77"/>
      <c r="WAU2573" s="77"/>
      <c r="WAV2573" s="77"/>
      <c r="WAW2573" s="77"/>
      <c r="WAX2573" s="77"/>
      <c r="WAY2573" s="77"/>
      <c r="WAZ2573" s="77"/>
      <c r="WBA2573" s="77"/>
      <c r="WBB2573" s="77"/>
      <c r="WBC2573" s="77"/>
      <c r="WBD2573" s="77"/>
      <c r="WBE2573" s="77"/>
      <c r="WBF2573" s="77"/>
      <c r="WBG2573" s="77"/>
      <c r="WBH2573" s="77"/>
      <c r="WBI2573" s="77"/>
      <c r="WBJ2573" s="77"/>
      <c r="WBK2573" s="77"/>
      <c r="WBL2573" s="77"/>
      <c r="WBM2573" s="77"/>
      <c r="WBN2573" s="77"/>
      <c r="WBO2573" s="77"/>
      <c r="WBP2573" s="77"/>
      <c r="WBQ2573" s="77"/>
      <c r="WBR2573" s="77"/>
      <c r="WBS2573" s="77"/>
      <c r="WBT2573" s="77"/>
      <c r="WBU2573" s="77"/>
      <c r="WBV2573" s="77"/>
      <c r="WBW2573" s="77"/>
      <c r="WBX2573" s="77"/>
      <c r="WBY2573" s="77"/>
      <c r="WBZ2573" s="77"/>
      <c r="WCA2573" s="77"/>
      <c r="WCB2573" s="77"/>
      <c r="WCC2573" s="77"/>
      <c r="WCD2573" s="77"/>
      <c r="WCE2573" s="77"/>
      <c r="WCF2573" s="77"/>
      <c r="WCG2573" s="77"/>
      <c r="WCH2573" s="77"/>
      <c r="WCI2573" s="77"/>
      <c r="WCJ2573" s="77"/>
      <c r="WCK2573" s="77"/>
      <c r="WCL2573" s="77"/>
      <c r="WCM2573" s="77"/>
      <c r="WCN2573" s="77"/>
      <c r="WCO2573" s="77"/>
      <c r="WCP2573" s="77"/>
      <c r="WCQ2573" s="77"/>
      <c r="WCR2573" s="77"/>
      <c r="WCS2573" s="77"/>
      <c r="WCT2573" s="77"/>
      <c r="WCU2573" s="77"/>
      <c r="WCV2573" s="77"/>
      <c r="WCW2573" s="77"/>
      <c r="WCX2573" s="77"/>
      <c r="WCY2573" s="77"/>
      <c r="WCZ2573" s="77"/>
      <c r="WDA2573" s="77"/>
      <c r="WDB2573" s="77"/>
      <c r="WDC2573" s="77"/>
      <c r="WDD2573" s="77"/>
      <c r="WDE2573" s="77"/>
      <c r="WDF2573" s="77"/>
      <c r="WDG2573" s="77"/>
      <c r="WDH2573" s="77"/>
      <c r="WDI2573" s="77"/>
      <c r="WDJ2573" s="77"/>
      <c r="WDK2573" s="77"/>
      <c r="WDL2573" s="77"/>
      <c r="WDM2573" s="77"/>
      <c r="WDN2573" s="77"/>
      <c r="WDO2573" s="77"/>
      <c r="WDP2573" s="77"/>
      <c r="WDQ2573" s="77"/>
      <c r="WDR2573" s="77"/>
      <c r="WDS2573" s="77"/>
      <c r="WDT2573" s="77"/>
      <c r="WDU2573" s="77"/>
      <c r="WDV2573" s="77"/>
      <c r="WDW2573" s="77"/>
      <c r="WDX2573" s="77"/>
      <c r="WDY2573" s="77"/>
      <c r="WDZ2573" s="77"/>
      <c r="WEA2573" s="77"/>
      <c r="WEB2573" s="77"/>
      <c r="WEC2573" s="77"/>
      <c r="WED2573" s="77"/>
      <c r="WEE2573" s="77"/>
      <c r="WEF2573" s="77"/>
      <c r="WEG2573" s="77"/>
      <c r="WEH2573" s="77"/>
      <c r="WEI2573" s="77"/>
      <c r="WEJ2573" s="77"/>
      <c r="WEK2573" s="77"/>
      <c r="WEL2573" s="77"/>
      <c r="WEM2573" s="77"/>
      <c r="WEN2573" s="77"/>
      <c r="WEO2573" s="77"/>
      <c r="WEP2573" s="77"/>
      <c r="WEQ2573" s="77"/>
      <c r="WER2573" s="77"/>
      <c r="WES2573" s="77"/>
      <c r="WET2573" s="77"/>
      <c r="WEU2573" s="77"/>
      <c r="WEV2573" s="77"/>
      <c r="WEW2573" s="77"/>
      <c r="WEX2573" s="77"/>
      <c r="WEY2573" s="77"/>
      <c r="WEZ2573" s="77"/>
      <c r="WFA2573" s="77"/>
      <c r="WFB2573" s="77"/>
      <c r="WFC2573" s="77"/>
      <c r="WFD2573" s="77"/>
      <c r="WFE2573" s="77"/>
      <c r="WFF2573" s="77"/>
      <c r="WFG2573" s="77"/>
      <c r="WFH2573" s="77"/>
      <c r="WFI2573" s="77"/>
      <c r="WFJ2573" s="77"/>
      <c r="WFK2573" s="77"/>
      <c r="WFL2573" s="77"/>
      <c r="WFM2573" s="77"/>
      <c r="WFN2573" s="77"/>
      <c r="WFO2573" s="77"/>
      <c r="WFP2573" s="77"/>
      <c r="WFQ2573" s="77"/>
      <c r="WFR2573" s="77"/>
      <c r="WFS2573" s="77"/>
      <c r="WFT2573" s="77"/>
      <c r="WFU2573" s="77"/>
      <c r="WFV2573" s="77"/>
      <c r="WFW2573" s="77"/>
      <c r="WFX2573" s="77"/>
      <c r="WFY2573" s="77"/>
      <c r="WFZ2573" s="77"/>
      <c r="WGA2573" s="77"/>
      <c r="WGB2573" s="77"/>
      <c r="WGC2573" s="77"/>
      <c r="WGD2573" s="77"/>
      <c r="WGE2573" s="77"/>
      <c r="WGF2573" s="77"/>
      <c r="WGG2573" s="77"/>
      <c r="WGH2573" s="77"/>
      <c r="WGI2573" s="77"/>
      <c r="WGJ2573" s="77"/>
      <c r="WGK2573" s="77"/>
      <c r="WGL2573" s="77"/>
      <c r="WGM2573" s="77"/>
      <c r="WGN2573" s="77"/>
      <c r="WGO2573" s="77"/>
      <c r="WGP2573" s="77"/>
      <c r="WGQ2573" s="77"/>
      <c r="WGR2573" s="77"/>
      <c r="WGS2573" s="77"/>
      <c r="WGT2573" s="77"/>
      <c r="WGU2573" s="77"/>
      <c r="WGV2573" s="77"/>
      <c r="WGW2573" s="77"/>
      <c r="WGX2573" s="77"/>
      <c r="WGY2573" s="77"/>
      <c r="WGZ2573" s="77"/>
      <c r="WHA2573" s="77"/>
      <c r="WHB2573" s="77"/>
      <c r="WHC2573" s="77"/>
      <c r="WHD2573" s="77"/>
      <c r="WHE2573" s="77"/>
      <c r="WHF2573" s="77"/>
      <c r="WHG2573" s="77"/>
      <c r="WHH2573" s="77"/>
      <c r="WHI2573" s="77"/>
      <c r="WHJ2573" s="77"/>
      <c r="WHK2573" s="77"/>
      <c r="WHL2573" s="77"/>
      <c r="WHM2573" s="77"/>
      <c r="WHN2573" s="77"/>
      <c r="WHO2573" s="77"/>
      <c r="WHP2573" s="77"/>
      <c r="WHQ2573" s="77"/>
      <c r="WHR2573" s="77"/>
      <c r="WHS2573" s="77"/>
      <c r="WHT2573" s="77"/>
      <c r="WHU2573" s="77"/>
      <c r="WHV2573" s="77"/>
      <c r="WHW2573" s="77"/>
      <c r="WHX2573" s="77"/>
      <c r="WHY2573" s="77"/>
      <c r="WHZ2573" s="77"/>
      <c r="WIA2573" s="77"/>
      <c r="WIB2573" s="77"/>
      <c r="WIC2573" s="77"/>
      <c r="WID2573" s="77"/>
      <c r="WIE2573" s="77"/>
      <c r="WIF2573" s="77"/>
      <c r="WIG2573" s="77"/>
      <c r="WIH2573" s="77"/>
      <c r="WII2573" s="77"/>
      <c r="WIJ2573" s="77"/>
      <c r="WIK2573" s="77"/>
      <c r="WIL2573" s="77"/>
      <c r="WIM2573" s="77"/>
      <c r="WIN2573" s="77"/>
      <c r="WIO2573" s="77"/>
      <c r="WIP2573" s="77"/>
      <c r="WIQ2573" s="77"/>
      <c r="WIR2573" s="77"/>
      <c r="WIS2573" s="77"/>
      <c r="WIT2573" s="77"/>
      <c r="WIU2573" s="77"/>
      <c r="WIV2573" s="77"/>
      <c r="WIW2573" s="77"/>
      <c r="WIX2573" s="77"/>
      <c r="WIY2573" s="77"/>
      <c r="WIZ2573" s="77"/>
      <c r="WJA2573" s="77"/>
      <c r="WJB2573" s="77"/>
      <c r="WJC2573" s="77"/>
      <c r="WJD2573" s="77"/>
      <c r="WJE2573" s="77"/>
      <c r="WJF2573" s="77"/>
      <c r="WJG2573" s="77"/>
      <c r="WJH2573" s="77"/>
      <c r="WJI2573" s="77"/>
      <c r="WJJ2573" s="77"/>
      <c r="WJK2573" s="77"/>
      <c r="WJL2573" s="77"/>
      <c r="WJM2573" s="77"/>
      <c r="WJN2573" s="77"/>
      <c r="WJO2573" s="77"/>
      <c r="WJP2573" s="77"/>
      <c r="WJQ2573" s="77"/>
      <c r="WJR2573" s="77"/>
      <c r="WJS2573" s="77"/>
      <c r="WJT2573" s="77"/>
      <c r="WJU2573" s="77"/>
      <c r="WJV2573" s="77"/>
      <c r="WJW2573" s="77"/>
      <c r="WJX2573" s="77"/>
      <c r="WJY2573" s="77"/>
      <c r="WJZ2573" s="77"/>
      <c r="WKA2573" s="77"/>
      <c r="WKB2573" s="77"/>
      <c r="WKC2573" s="77"/>
      <c r="WKD2573" s="77"/>
      <c r="WKE2573" s="77"/>
      <c r="WKF2573" s="77"/>
      <c r="WKG2573" s="77"/>
      <c r="WKH2573" s="77"/>
      <c r="WKI2573" s="77"/>
      <c r="WKJ2573" s="77"/>
      <c r="WKK2573" s="77"/>
      <c r="WKL2573" s="77"/>
      <c r="WKM2573" s="77"/>
      <c r="WKN2573" s="77"/>
      <c r="WKO2573" s="77"/>
      <c r="WKP2573" s="77"/>
      <c r="WKQ2573" s="77"/>
      <c r="WKR2573" s="77"/>
      <c r="WKS2573" s="77"/>
      <c r="WKT2573" s="77"/>
      <c r="WKU2573" s="77"/>
      <c r="WKV2573" s="77"/>
      <c r="WKW2573" s="77"/>
      <c r="WKX2573" s="77"/>
      <c r="WKY2573" s="77"/>
      <c r="WKZ2573" s="77"/>
      <c r="WLA2573" s="77"/>
      <c r="WLB2573" s="77"/>
      <c r="WLC2573" s="77"/>
      <c r="WLD2573" s="77"/>
      <c r="WLE2573" s="77"/>
      <c r="WLF2573" s="77"/>
      <c r="WLG2573" s="77"/>
      <c r="WLH2573" s="77"/>
      <c r="WLI2573" s="77"/>
      <c r="WLJ2573" s="77"/>
      <c r="WLK2573" s="77"/>
      <c r="WLL2573" s="77"/>
      <c r="WLM2573" s="77"/>
      <c r="WLN2573" s="77"/>
      <c r="WLO2573" s="77"/>
      <c r="WLP2573" s="77"/>
      <c r="WLQ2573" s="77"/>
      <c r="WLR2573" s="77"/>
      <c r="WLS2573" s="77"/>
      <c r="WLT2573" s="77"/>
      <c r="WLU2573" s="77"/>
      <c r="WLV2573" s="77"/>
      <c r="WLW2573" s="77"/>
      <c r="WLX2573" s="77"/>
      <c r="WLY2573" s="77"/>
      <c r="WLZ2573" s="77"/>
      <c r="WMA2573" s="77"/>
      <c r="WMB2573" s="77"/>
      <c r="WMC2573" s="77"/>
      <c r="WMD2573" s="77"/>
      <c r="WME2573" s="77"/>
      <c r="WMF2573" s="77"/>
      <c r="WMG2573" s="77"/>
      <c r="WMH2573" s="77"/>
      <c r="WMI2573" s="77"/>
      <c r="WMJ2573" s="77"/>
      <c r="WMK2573" s="77"/>
      <c r="WML2573" s="77"/>
      <c r="WMM2573" s="77"/>
      <c r="WMN2573" s="77"/>
      <c r="WMO2573" s="77"/>
      <c r="WMP2573" s="77"/>
      <c r="WMQ2573" s="77"/>
      <c r="WMR2573" s="77"/>
      <c r="WMS2573" s="77"/>
      <c r="WMT2573" s="77"/>
      <c r="WMU2573" s="77"/>
      <c r="WMV2573" s="77"/>
      <c r="WMW2573" s="77"/>
      <c r="WMX2573" s="77"/>
      <c r="WMY2573" s="77"/>
      <c r="WMZ2573" s="77"/>
      <c r="WNA2573" s="77"/>
      <c r="WNB2573" s="77"/>
      <c r="WNC2573" s="77"/>
      <c r="WND2573" s="77"/>
      <c r="WNE2573" s="77"/>
      <c r="WNF2573" s="77"/>
      <c r="WNG2573" s="77"/>
      <c r="WNH2573" s="77"/>
      <c r="WNI2573" s="77"/>
      <c r="WNJ2573" s="77"/>
      <c r="WNK2573" s="77"/>
      <c r="WNL2573" s="77"/>
      <c r="WNM2573" s="77"/>
      <c r="WNN2573" s="77"/>
      <c r="WNO2573" s="77"/>
      <c r="WNP2573" s="77"/>
      <c r="WNQ2573" s="77"/>
      <c r="WNR2573" s="77"/>
      <c r="WNS2573" s="77"/>
      <c r="WNT2573" s="77"/>
      <c r="WNU2573" s="77"/>
      <c r="WNV2573" s="77"/>
      <c r="WNW2573" s="77"/>
      <c r="WNX2573" s="77"/>
      <c r="WNY2573" s="77"/>
      <c r="WNZ2573" s="77"/>
      <c r="WOA2573" s="77"/>
      <c r="WOB2573" s="77"/>
      <c r="WOC2573" s="77"/>
      <c r="WOD2573" s="77"/>
      <c r="WOE2573" s="77"/>
      <c r="WOF2573" s="77"/>
      <c r="WOG2573" s="77"/>
      <c r="WOH2573" s="77"/>
      <c r="WOI2573" s="77"/>
      <c r="WOJ2573" s="77"/>
      <c r="WOK2573" s="77"/>
      <c r="WOL2573" s="77"/>
      <c r="WOM2573" s="77"/>
      <c r="WON2573" s="77"/>
      <c r="WOO2573" s="77"/>
      <c r="WOP2573" s="77"/>
      <c r="WOQ2573" s="77"/>
      <c r="WOR2573" s="77"/>
      <c r="WOS2573" s="77"/>
      <c r="WOT2573" s="77"/>
      <c r="WOU2573" s="77"/>
      <c r="WOV2573" s="77"/>
      <c r="WOW2573" s="77"/>
      <c r="WOX2573" s="77"/>
      <c r="WOY2573" s="77"/>
      <c r="WOZ2573" s="77"/>
      <c r="WPA2573" s="77"/>
      <c r="WPB2573" s="77"/>
      <c r="WPC2573" s="77"/>
      <c r="WPD2573" s="77"/>
      <c r="WPE2573" s="77"/>
      <c r="WPF2573" s="77"/>
      <c r="WPG2573" s="77"/>
      <c r="WPH2573" s="77"/>
      <c r="WPI2573" s="77"/>
      <c r="WPJ2573" s="77"/>
      <c r="WPK2573" s="77"/>
      <c r="WPL2573" s="77"/>
      <c r="WPM2573" s="77"/>
      <c r="WPN2573" s="77"/>
      <c r="WPO2573" s="77"/>
      <c r="WPP2573" s="77"/>
      <c r="WPQ2573" s="77"/>
      <c r="WPR2573" s="77"/>
      <c r="WPS2573" s="77"/>
      <c r="WPT2573" s="77"/>
      <c r="WPU2573" s="77"/>
      <c r="WPV2573" s="77"/>
      <c r="WPW2573" s="77"/>
      <c r="WPX2573" s="77"/>
      <c r="WPY2573" s="77"/>
      <c r="WPZ2573" s="77"/>
      <c r="WQA2573" s="77"/>
      <c r="WQB2573" s="77"/>
      <c r="WQC2573" s="77"/>
      <c r="WQD2573" s="77"/>
      <c r="WQE2573" s="77"/>
      <c r="WQF2573" s="77"/>
      <c r="WQG2573" s="77"/>
      <c r="WQH2573" s="77"/>
      <c r="WQI2573" s="77"/>
      <c r="WQJ2573" s="77"/>
      <c r="WQK2573" s="77"/>
      <c r="WQL2573" s="77"/>
      <c r="WQM2573" s="77"/>
      <c r="WQN2573" s="77"/>
      <c r="WQO2573" s="77"/>
      <c r="WQP2573" s="77"/>
      <c r="WQQ2573" s="77"/>
      <c r="WQR2573" s="77"/>
      <c r="WQS2573" s="77"/>
      <c r="WQT2573" s="77"/>
      <c r="WQU2573" s="77"/>
      <c r="WQV2573" s="77"/>
      <c r="WQW2573" s="77"/>
      <c r="WQX2573" s="77"/>
      <c r="WQY2573" s="77"/>
      <c r="WQZ2573" s="77"/>
      <c r="WRA2573" s="77"/>
      <c r="WRB2573" s="77"/>
      <c r="WRC2573" s="77"/>
      <c r="WRD2573" s="77"/>
      <c r="WRE2573" s="77"/>
      <c r="WRF2573" s="77"/>
      <c r="WRG2573" s="77"/>
      <c r="WRH2573" s="77"/>
      <c r="WRI2573" s="77"/>
      <c r="WRJ2573" s="77"/>
      <c r="WRK2573" s="77"/>
      <c r="WRL2573" s="77"/>
      <c r="WRM2573" s="77"/>
      <c r="WRN2573" s="77"/>
      <c r="WRO2573" s="77"/>
      <c r="WRP2573" s="77"/>
      <c r="WRQ2573" s="77"/>
      <c r="WRR2573" s="77"/>
      <c r="WRS2573" s="77"/>
      <c r="WRT2573" s="77"/>
      <c r="WRU2573" s="77"/>
      <c r="WRV2573" s="77"/>
      <c r="WRW2573" s="77"/>
      <c r="WRX2573" s="77"/>
      <c r="WRY2573" s="77"/>
      <c r="WRZ2573" s="77"/>
      <c r="WSA2573" s="77"/>
      <c r="WSB2573" s="77"/>
      <c r="WSC2573" s="77"/>
      <c r="WSD2573" s="77"/>
      <c r="WSE2573" s="77"/>
      <c r="WSF2573" s="77"/>
      <c r="WSG2573" s="77"/>
      <c r="WSH2573" s="77"/>
      <c r="WSI2573" s="77"/>
      <c r="WSJ2573" s="77"/>
      <c r="WSK2573" s="77"/>
      <c r="WSL2573" s="77"/>
      <c r="WSM2573" s="77"/>
      <c r="WSN2573" s="77"/>
      <c r="WSO2573" s="77"/>
      <c r="WSP2573" s="77"/>
      <c r="WSQ2573" s="77"/>
      <c r="WSR2573" s="77"/>
      <c r="WSS2573" s="77"/>
      <c r="WST2573" s="77"/>
      <c r="WSU2573" s="77"/>
      <c r="WSV2573" s="77"/>
      <c r="WSW2573" s="77"/>
      <c r="WSX2573" s="77"/>
      <c r="WSY2573" s="77"/>
      <c r="WSZ2573" s="77"/>
      <c r="WTA2573" s="77"/>
      <c r="WTB2573" s="77"/>
      <c r="WTC2573" s="77"/>
      <c r="WTD2573" s="77"/>
      <c r="WTE2573" s="77"/>
      <c r="WTF2573" s="77"/>
      <c r="WTG2573" s="77"/>
      <c r="WTH2573" s="77"/>
      <c r="WTI2573" s="77"/>
      <c r="WTJ2573" s="77"/>
      <c r="WTK2573" s="77"/>
      <c r="WTL2573" s="77"/>
      <c r="WTM2573" s="77"/>
      <c r="WTN2573" s="77"/>
      <c r="WTO2573" s="77"/>
      <c r="WTP2573" s="77"/>
      <c r="WTQ2573" s="77"/>
      <c r="WTR2573" s="77"/>
      <c r="WTS2573" s="77"/>
      <c r="WTT2573" s="77"/>
      <c r="WTU2573" s="77"/>
      <c r="WTV2573" s="77"/>
      <c r="WTW2573" s="77"/>
      <c r="WTX2573" s="77"/>
      <c r="WTY2573" s="77"/>
      <c r="WTZ2573" s="77"/>
      <c r="WUA2573" s="77"/>
      <c r="WUB2573" s="77"/>
      <c r="WUC2573" s="77"/>
      <c r="WUD2573" s="77"/>
      <c r="WUE2573" s="77"/>
      <c r="WUF2573" s="77"/>
      <c r="WUG2573" s="77"/>
      <c r="WUH2573" s="77"/>
      <c r="WUI2573" s="77"/>
      <c r="WUJ2573" s="77"/>
      <c r="WUK2573" s="77"/>
      <c r="WUL2573" s="77"/>
      <c r="WUM2573" s="77"/>
      <c r="WUN2573" s="77"/>
      <c r="WUO2573" s="77"/>
      <c r="WUP2573" s="77"/>
      <c r="WUQ2573" s="77"/>
      <c r="WUR2573" s="77"/>
      <c r="WUS2573" s="77"/>
      <c r="WUT2573" s="77"/>
      <c r="WUU2573" s="77"/>
      <c r="WUV2573" s="77"/>
      <c r="WUW2573" s="77"/>
      <c r="WUX2573" s="77"/>
      <c r="WUY2573" s="77"/>
      <c r="WUZ2573" s="77"/>
      <c r="WVA2573" s="77"/>
      <c r="WVB2573" s="77"/>
      <c r="WVC2573" s="77"/>
      <c r="WVD2573" s="77"/>
      <c r="WVE2573" s="77"/>
      <c r="WVF2573" s="77"/>
      <c r="WVG2573" s="77"/>
      <c r="WVH2573" s="77"/>
      <c r="WVI2573" s="77"/>
      <c r="WVJ2573" s="77"/>
      <c r="WVK2573" s="77"/>
      <c r="WVL2573" s="77"/>
      <c r="WVM2573" s="77"/>
      <c r="WVN2573" s="77"/>
      <c r="WVO2573" s="77"/>
      <c r="WVP2573" s="77"/>
      <c r="WVQ2573" s="77"/>
      <c r="WVR2573" s="77"/>
      <c r="WVS2573" s="77"/>
      <c r="WVT2573" s="77"/>
      <c r="WVU2573" s="77"/>
      <c r="WVV2573" s="77"/>
      <c r="WVW2573" s="77"/>
      <c r="WVX2573" s="77"/>
      <c r="WVY2573" s="77"/>
      <c r="WVZ2573" s="77"/>
      <c r="WWA2573" s="77"/>
      <c r="WWB2573" s="77"/>
      <c r="WWC2573" s="77"/>
      <c r="WWD2573" s="77"/>
      <c r="WWE2573" s="77"/>
      <c r="WWF2573" s="77"/>
      <c r="WWG2573" s="77"/>
      <c r="WWH2573" s="77"/>
      <c r="WWI2573" s="77"/>
      <c r="WWJ2573" s="77"/>
      <c r="WWK2573" s="77"/>
      <c r="WWL2573" s="77"/>
      <c r="WWM2573" s="77"/>
      <c r="WWN2573" s="77"/>
      <c r="WWO2573" s="77"/>
      <c r="WWP2573" s="77"/>
      <c r="WWQ2573" s="77"/>
      <c r="WWR2573" s="77"/>
      <c r="WWS2573" s="77"/>
      <c r="WWT2573" s="77"/>
      <c r="WWU2573" s="77"/>
      <c r="WWV2573" s="77"/>
      <c r="WWW2573" s="77"/>
      <c r="WWX2573" s="77"/>
      <c r="WWY2573" s="77"/>
      <c r="WWZ2573" s="77"/>
      <c r="WXA2573" s="77"/>
      <c r="WXB2573" s="77"/>
      <c r="WXC2573" s="77"/>
      <c r="WXD2573" s="77"/>
      <c r="WXE2573" s="77"/>
      <c r="WXF2573" s="77"/>
      <c r="WXG2573" s="77"/>
      <c r="WXH2573" s="77"/>
      <c r="WXI2573" s="77"/>
      <c r="WXJ2573" s="77"/>
      <c r="WXK2573" s="77"/>
      <c r="WXL2573" s="77"/>
      <c r="WXM2573" s="77"/>
      <c r="WXN2573" s="77"/>
      <c r="WXO2573" s="77"/>
      <c r="WXP2573" s="77"/>
      <c r="WXQ2573" s="77"/>
      <c r="WXR2573" s="77"/>
      <c r="WXS2573" s="77"/>
      <c r="WXT2573" s="77"/>
      <c r="WXU2573" s="77"/>
      <c r="WXV2573" s="77"/>
      <c r="WXW2573" s="77"/>
      <c r="WXX2573" s="77"/>
      <c r="WXY2573" s="77"/>
      <c r="WXZ2573" s="77"/>
      <c r="WYA2573" s="77"/>
      <c r="WYB2573" s="77"/>
      <c r="WYC2573" s="77"/>
      <c r="WYD2573" s="77"/>
      <c r="WYE2573" s="77"/>
      <c r="WYF2573" s="77"/>
      <c r="WYG2573" s="77"/>
      <c r="WYH2573" s="77"/>
      <c r="WYI2573" s="77"/>
      <c r="WYJ2573" s="77"/>
      <c r="WYK2573" s="77"/>
      <c r="WYL2573" s="77"/>
      <c r="WYM2573" s="77"/>
      <c r="WYN2573" s="77"/>
      <c r="WYO2573" s="77"/>
      <c r="WYP2573" s="77"/>
      <c r="WYQ2573" s="77"/>
      <c r="WYR2573" s="77"/>
      <c r="WYS2573" s="77"/>
      <c r="WYT2573" s="77"/>
      <c r="WYU2573" s="77"/>
      <c r="WYV2573" s="77"/>
      <c r="WYW2573" s="77"/>
      <c r="WYX2573" s="77"/>
      <c r="WYY2573" s="77"/>
      <c r="WYZ2573" s="77"/>
      <c r="WZA2573" s="77"/>
      <c r="WZB2573" s="77"/>
      <c r="WZC2573" s="77"/>
      <c r="WZD2573" s="77"/>
      <c r="WZE2573" s="77"/>
      <c r="WZF2573" s="77"/>
      <c r="WZG2573" s="77"/>
      <c r="WZH2573" s="77"/>
      <c r="WZI2573" s="77"/>
      <c r="WZJ2573" s="77"/>
      <c r="WZK2573" s="77"/>
      <c r="WZL2573" s="77"/>
      <c r="WZM2573" s="77"/>
      <c r="WZN2573" s="77"/>
      <c r="WZO2573" s="77"/>
      <c r="WZP2573" s="77"/>
      <c r="WZQ2573" s="77"/>
      <c r="WZR2573" s="77"/>
      <c r="WZS2573" s="77"/>
      <c r="WZT2573" s="77"/>
      <c r="WZU2573" s="77"/>
      <c r="WZV2573" s="77"/>
      <c r="WZW2573" s="77"/>
      <c r="WZX2573" s="77"/>
      <c r="WZY2573" s="77"/>
      <c r="WZZ2573" s="77"/>
      <c r="XAA2573" s="77"/>
      <c r="XAB2573" s="77"/>
      <c r="XAC2573" s="77"/>
      <c r="XAD2573" s="77"/>
      <c r="XAE2573" s="77"/>
      <c r="XAF2573" s="77"/>
      <c r="XAG2573" s="77"/>
      <c r="XAH2573" s="77"/>
      <c r="XAI2573" s="77"/>
      <c r="XAJ2573" s="77"/>
      <c r="XAK2573" s="77"/>
      <c r="XAL2573" s="77"/>
      <c r="XAM2573" s="77"/>
      <c r="XAN2573" s="77"/>
      <c r="XAO2573" s="77"/>
      <c r="XAP2573" s="77"/>
      <c r="XAQ2573" s="77"/>
      <c r="XAR2573" s="77"/>
      <c r="XAS2573" s="77"/>
      <c r="XAT2573" s="77"/>
      <c r="XAU2573" s="77"/>
      <c r="XAV2573" s="77"/>
      <c r="XAW2573" s="77"/>
      <c r="XAX2573" s="77"/>
      <c r="XAY2573" s="77"/>
      <c r="XAZ2573" s="77"/>
      <c r="XBA2573" s="77"/>
      <c r="XBB2573" s="77"/>
      <c r="XBC2573" s="77"/>
      <c r="XBD2573" s="77"/>
      <c r="XBE2573" s="77"/>
      <c r="XBF2573" s="77"/>
      <c r="XBG2573" s="77"/>
      <c r="XBH2573" s="77"/>
      <c r="XBI2573" s="77"/>
      <c r="XBJ2573" s="77"/>
      <c r="XBK2573" s="77"/>
      <c r="XBL2573" s="77"/>
      <c r="XBM2573" s="77"/>
      <c r="XBN2573" s="77"/>
      <c r="XBO2573" s="77"/>
      <c r="XBP2573" s="77"/>
      <c r="XBQ2573" s="77"/>
      <c r="XBR2573" s="77"/>
      <c r="XBS2573" s="77"/>
      <c r="XBT2573" s="77"/>
      <c r="XBU2573" s="77"/>
      <c r="XBV2573" s="77"/>
      <c r="XBW2573" s="77"/>
      <c r="XBX2573" s="77"/>
      <c r="XBY2573" s="77"/>
      <c r="XBZ2573" s="77"/>
      <c r="XCA2573" s="77"/>
      <c r="XCB2573" s="77"/>
      <c r="XCC2573" s="77"/>
      <c r="XCD2573" s="77"/>
      <c r="XCE2573" s="77"/>
      <c r="XCF2573" s="77"/>
      <c r="XCG2573" s="77"/>
      <c r="XCH2573" s="77"/>
      <c r="XCI2573" s="77"/>
      <c r="XCJ2573" s="77"/>
      <c r="XCK2573" s="77"/>
      <c r="XCL2573" s="77"/>
      <c r="XCM2573" s="77"/>
      <c r="XCN2573" s="77"/>
      <c r="XCO2573" s="77"/>
      <c r="XCP2573" s="77"/>
      <c r="XCQ2573" s="77"/>
      <c r="XCR2573" s="77"/>
      <c r="XCS2573" s="77"/>
      <c r="XCT2573" s="77"/>
      <c r="XCU2573" s="77"/>
      <c r="XCV2573" s="77"/>
      <c r="XCW2573" s="77"/>
      <c r="XCX2573" s="77"/>
      <c r="XCY2573" s="77"/>
      <c r="XCZ2573" s="77"/>
      <c r="XDA2573" s="77"/>
      <c r="XDB2573" s="77"/>
      <c r="XDC2573" s="77"/>
      <c r="XDD2573" s="77"/>
      <c r="XDE2573" s="77"/>
      <c r="XDF2573" s="77"/>
      <c r="XDG2573" s="77"/>
      <c r="XDH2573" s="77"/>
      <c r="XDI2573" s="77"/>
      <c r="XDJ2573" s="77"/>
      <c r="XDK2573" s="77"/>
      <c r="XDL2573" s="77"/>
      <c r="XDM2573" s="77"/>
      <c r="XDN2573" s="77"/>
      <c r="XDO2573" s="77"/>
      <c r="XDP2573" s="77"/>
      <c r="XDQ2573" s="77"/>
      <c r="XDR2573" s="77"/>
      <c r="XDS2573" s="77"/>
      <c r="XDT2573" s="77"/>
      <c r="XDU2573" s="77"/>
      <c r="XDV2573" s="77"/>
      <c r="XDW2573" s="77"/>
      <c r="XDX2573" s="77"/>
      <c r="XDY2573" s="77"/>
      <c r="XDZ2573" s="77"/>
      <c r="XEA2573" s="77"/>
      <c r="XEB2573" s="77"/>
      <c r="XEC2573" s="77"/>
      <c r="XED2573" s="77"/>
      <c r="XEE2573" s="77"/>
      <c r="XEF2573" s="77"/>
      <c r="XEG2573" s="77"/>
      <c r="XEH2573" s="77"/>
      <c r="XEI2573" s="77"/>
      <c r="XEJ2573" s="77"/>
      <c r="XEK2573" s="77"/>
      <c r="XEL2573" s="77"/>
      <c r="XEM2573" s="77"/>
      <c r="XEN2573" s="77"/>
      <c r="XEO2573" s="77"/>
      <c r="XEP2573" s="77"/>
      <c r="XEQ2573" s="77"/>
      <c r="XER2573" s="77"/>
      <c r="XES2573" s="77"/>
      <c r="XET2573" s="77"/>
      <c r="XEU2573" s="77"/>
      <c r="XEV2573" s="77"/>
      <c r="XEW2573" s="77"/>
      <c r="XEX2573" s="77"/>
      <c r="XEY2573" s="77"/>
      <c r="XEZ2573" s="77"/>
      <c r="XFA2573" s="77"/>
      <c r="XFB2573" s="77"/>
      <c r="XFC2573" s="77"/>
    </row>
    <row r="2574" spans="1:16383" ht="15" customHeight="1">
      <c r="A2574" s="51">
        <v>2021</v>
      </c>
      <c r="B2574" s="52">
        <v>44197</v>
      </c>
      <c r="C2574" s="52">
        <v>44286</v>
      </c>
      <c r="D2574" s="53" t="s">
        <v>96</v>
      </c>
      <c r="E2574" s="53">
        <v>290</v>
      </c>
      <c r="F2574" s="53" t="s">
        <v>251</v>
      </c>
      <c r="G2574" s="53" t="s">
        <v>251</v>
      </c>
      <c r="H2574" s="53" t="s">
        <v>293</v>
      </c>
      <c r="I2574" s="53" t="s">
        <v>2817</v>
      </c>
      <c r="J2574" s="53" t="s">
        <v>2818</v>
      </c>
      <c r="K2574" s="53" t="s">
        <v>306</v>
      </c>
      <c r="L2574" s="53" t="s">
        <v>101</v>
      </c>
      <c r="M2574" s="53" t="s">
        <v>2780</v>
      </c>
      <c r="N2574" s="53" t="s">
        <v>103</v>
      </c>
      <c r="O2574" s="53">
        <v>0</v>
      </c>
      <c r="P2574" s="54">
        <v>0</v>
      </c>
      <c r="Q2574" s="53" t="s">
        <v>121</v>
      </c>
      <c r="R2574" s="53" t="s">
        <v>122</v>
      </c>
      <c r="S2574" s="53" t="s">
        <v>122</v>
      </c>
      <c r="T2574" s="53" t="s">
        <v>121</v>
      </c>
      <c r="U2574" s="53" t="s">
        <v>122</v>
      </c>
      <c r="V2574" s="53" t="s">
        <v>122</v>
      </c>
      <c r="W2574" s="53" t="s">
        <v>296</v>
      </c>
      <c r="X2574" s="55">
        <f t="shared" si="299"/>
        <v>44197</v>
      </c>
      <c r="Y2574" s="55">
        <v>44286</v>
      </c>
      <c r="Z2574" s="53">
        <f t="shared" si="297"/>
        <v>2559</v>
      </c>
      <c r="AA2574" s="54">
        <v>547.52</v>
      </c>
      <c r="AB2574" s="54">
        <v>0</v>
      </c>
      <c r="AC2574" s="52"/>
      <c r="AD2574" s="56" t="s">
        <v>400</v>
      </c>
      <c r="AE2574" s="53">
        <f t="shared" si="298"/>
        <v>2567</v>
      </c>
      <c r="AF2574" s="57" t="s">
        <v>2965</v>
      </c>
      <c r="AG2574" s="58" t="s">
        <v>173</v>
      </c>
      <c r="AH2574" s="52">
        <f t="shared" si="301"/>
        <v>44286</v>
      </c>
      <c r="AI2574" s="52">
        <f t="shared" si="300"/>
        <v>44286</v>
      </c>
      <c r="AJ2574" s="53" t="s">
        <v>402</v>
      </c>
      <c r="AK2574" s="77"/>
      <c r="AL2574" s="77"/>
      <c r="AM2574" s="77"/>
      <c r="AN2574" s="77"/>
      <c r="AO2574" s="77"/>
      <c r="AP2574" s="77"/>
      <c r="AQ2574" s="77"/>
      <c r="AR2574" s="77"/>
      <c r="AS2574" s="77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77"/>
      <c r="BE2574" s="77"/>
      <c r="BF2574" s="77"/>
      <c r="BG2574" s="77"/>
      <c r="BH2574" s="77"/>
      <c r="BI2574" s="77"/>
      <c r="BJ2574" s="77"/>
      <c r="BK2574" s="77"/>
      <c r="BL2574" s="77"/>
      <c r="BM2574" s="77"/>
      <c r="BN2574" s="77"/>
      <c r="BO2574" s="77"/>
      <c r="BP2574" s="77"/>
      <c r="BQ2574" s="77"/>
      <c r="BR2574" s="77"/>
      <c r="BS2574" s="77"/>
      <c r="BT2574" s="77"/>
      <c r="BU2574" s="77"/>
      <c r="BV2574" s="77"/>
      <c r="BW2574" s="77"/>
      <c r="BX2574" s="77"/>
      <c r="BY2574" s="77"/>
      <c r="BZ2574" s="77"/>
      <c r="CA2574" s="77"/>
      <c r="CB2574" s="77"/>
      <c r="CC2574" s="77"/>
      <c r="CD2574" s="77"/>
      <c r="CE2574" s="77"/>
      <c r="CF2574" s="77"/>
      <c r="CG2574" s="77"/>
      <c r="CH2574" s="77"/>
      <c r="CI2574" s="77"/>
      <c r="CJ2574" s="77"/>
      <c r="CK2574" s="77"/>
      <c r="CL2574" s="77"/>
      <c r="CM2574" s="77"/>
      <c r="CN2574" s="77"/>
      <c r="CO2574" s="77"/>
      <c r="CP2574" s="77"/>
      <c r="CQ2574" s="77"/>
      <c r="CR2574" s="77"/>
      <c r="CS2574" s="77"/>
      <c r="CT2574" s="77"/>
      <c r="CU2574" s="77"/>
      <c r="CV2574" s="77"/>
      <c r="CW2574" s="77"/>
      <c r="CX2574" s="77"/>
      <c r="CY2574" s="77"/>
      <c r="CZ2574" s="77"/>
      <c r="DA2574" s="77"/>
      <c r="DB2574" s="77"/>
      <c r="DC2574" s="77"/>
      <c r="DD2574" s="77"/>
      <c r="DE2574" s="77"/>
      <c r="DF2574" s="77"/>
      <c r="DG2574" s="77"/>
      <c r="DH2574" s="77"/>
      <c r="DI2574" s="77"/>
      <c r="DJ2574" s="77"/>
      <c r="DK2574" s="77"/>
      <c r="DL2574" s="77"/>
      <c r="DM2574" s="77"/>
      <c r="DN2574" s="77"/>
      <c r="DO2574" s="77"/>
      <c r="DP2574" s="77"/>
      <c r="DQ2574" s="77"/>
      <c r="DR2574" s="77"/>
      <c r="DS2574" s="77"/>
      <c r="DT2574" s="77"/>
      <c r="DU2574" s="77"/>
      <c r="DV2574" s="77"/>
      <c r="DW2574" s="77"/>
      <c r="DX2574" s="77"/>
      <c r="DY2574" s="77"/>
      <c r="DZ2574" s="77"/>
      <c r="EA2574" s="77"/>
      <c r="EB2574" s="77"/>
      <c r="EC2574" s="77"/>
      <c r="ED2574" s="77"/>
      <c r="EE2574" s="77"/>
      <c r="EF2574" s="77"/>
      <c r="EG2574" s="77"/>
      <c r="EH2574" s="77"/>
      <c r="EI2574" s="77"/>
      <c r="EJ2574" s="77"/>
      <c r="EK2574" s="77"/>
      <c r="EL2574" s="77"/>
      <c r="EM2574" s="77"/>
      <c r="EN2574" s="77"/>
      <c r="EO2574" s="77"/>
      <c r="EP2574" s="77"/>
      <c r="EQ2574" s="77"/>
      <c r="ER2574" s="77"/>
      <c r="ES2574" s="77"/>
      <c r="ET2574" s="77"/>
      <c r="EU2574" s="77"/>
      <c r="EV2574" s="77"/>
      <c r="EW2574" s="77"/>
      <c r="EX2574" s="77"/>
      <c r="EY2574" s="77"/>
      <c r="EZ2574" s="77"/>
      <c r="FA2574" s="77"/>
      <c r="FB2574" s="77"/>
      <c r="FC2574" s="77"/>
      <c r="FD2574" s="77"/>
      <c r="FE2574" s="77"/>
      <c r="FF2574" s="77"/>
      <c r="FG2574" s="77"/>
      <c r="FH2574" s="77"/>
      <c r="FI2574" s="77"/>
      <c r="FJ2574" s="77"/>
      <c r="FK2574" s="77"/>
      <c r="FL2574" s="77"/>
      <c r="FM2574" s="77"/>
      <c r="FN2574" s="77"/>
      <c r="FO2574" s="77"/>
      <c r="FP2574" s="77"/>
      <c r="FQ2574" s="77"/>
      <c r="FR2574" s="77"/>
      <c r="FS2574" s="77"/>
      <c r="FT2574" s="77"/>
      <c r="FU2574" s="77"/>
      <c r="FV2574" s="77"/>
      <c r="FW2574" s="77"/>
      <c r="FX2574" s="77"/>
      <c r="FY2574" s="77"/>
      <c r="FZ2574" s="77"/>
      <c r="GA2574" s="77"/>
      <c r="GB2574" s="77"/>
      <c r="GC2574" s="77"/>
      <c r="GD2574" s="77"/>
      <c r="GE2574" s="77"/>
      <c r="GF2574" s="77"/>
      <c r="GG2574" s="77"/>
      <c r="GH2574" s="77"/>
      <c r="GI2574" s="77"/>
      <c r="GJ2574" s="77"/>
      <c r="GK2574" s="77"/>
      <c r="GL2574" s="77"/>
      <c r="GM2574" s="77"/>
      <c r="GN2574" s="77"/>
      <c r="GO2574" s="77"/>
      <c r="GP2574" s="77"/>
      <c r="GQ2574" s="77"/>
      <c r="GR2574" s="77"/>
      <c r="GS2574" s="77"/>
      <c r="GT2574" s="77"/>
      <c r="GU2574" s="77"/>
      <c r="GV2574" s="77"/>
      <c r="GW2574" s="77"/>
      <c r="GX2574" s="77"/>
      <c r="GY2574" s="77"/>
      <c r="GZ2574" s="77"/>
      <c r="HA2574" s="77"/>
      <c r="HB2574" s="77"/>
      <c r="HC2574" s="77"/>
      <c r="HD2574" s="77"/>
      <c r="HE2574" s="77"/>
      <c r="HF2574" s="77"/>
      <c r="HG2574" s="77"/>
      <c r="HH2574" s="77"/>
      <c r="HI2574" s="77"/>
      <c r="HJ2574" s="77"/>
      <c r="HK2574" s="77"/>
      <c r="HL2574" s="77"/>
      <c r="HM2574" s="77"/>
      <c r="HN2574" s="77"/>
      <c r="HO2574" s="77"/>
      <c r="HP2574" s="77"/>
      <c r="HQ2574" s="77"/>
      <c r="HR2574" s="77"/>
      <c r="HS2574" s="77"/>
      <c r="HT2574" s="77"/>
      <c r="HU2574" s="77"/>
      <c r="HV2574" s="77"/>
      <c r="HW2574" s="77"/>
      <c r="HX2574" s="77"/>
      <c r="HY2574" s="77"/>
      <c r="HZ2574" s="77"/>
      <c r="IA2574" s="77"/>
      <c r="IB2574" s="77"/>
      <c r="IC2574" s="77"/>
      <c r="ID2574" s="77"/>
      <c r="IE2574" s="77"/>
      <c r="IF2574" s="77"/>
      <c r="IG2574" s="77"/>
      <c r="IH2574" s="77"/>
      <c r="II2574" s="77"/>
      <c r="IJ2574" s="77"/>
      <c r="IK2574" s="77"/>
      <c r="IL2574" s="77"/>
      <c r="IM2574" s="77"/>
      <c r="IN2574" s="77"/>
      <c r="IO2574" s="77"/>
      <c r="IP2574" s="77"/>
      <c r="IQ2574" s="77"/>
      <c r="IR2574" s="77"/>
      <c r="IS2574" s="77"/>
      <c r="IT2574" s="77"/>
      <c r="IU2574" s="77"/>
      <c r="IV2574" s="77"/>
      <c r="IW2574" s="77"/>
      <c r="IX2574" s="77"/>
      <c r="IY2574" s="77"/>
      <c r="IZ2574" s="77"/>
      <c r="JA2574" s="77"/>
      <c r="JB2574" s="77"/>
      <c r="JC2574" s="77"/>
      <c r="JD2574" s="77"/>
      <c r="JE2574" s="77"/>
      <c r="JF2574" s="77"/>
      <c r="JG2574" s="77"/>
      <c r="JH2574" s="77"/>
      <c r="JI2574" s="77"/>
      <c r="JJ2574" s="77"/>
      <c r="JK2574" s="77"/>
      <c r="JL2574" s="77"/>
      <c r="JM2574" s="77"/>
      <c r="JN2574" s="77"/>
      <c r="JO2574" s="77"/>
      <c r="JP2574" s="77"/>
      <c r="JQ2574" s="77"/>
      <c r="JR2574" s="77"/>
      <c r="JS2574" s="77"/>
      <c r="JT2574" s="77"/>
      <c r="JU2574" s="77"/>
      <c r="JV2574" s="77"/>
      <c r="JW2574" s="77"/>
      <c r="JX2574" s="77"/>
      <c r="JY2574" s="77"/>
      <c r="JZ2574" s="77"/>
      <c r="KA2574" s="77"/>
      <c r="KB2574" s="77"/>
      <c r="KC2574" s="77"/>
      <c r="KD2574" s="77"/>
      <c r="KE2574" s="77"/>
      <c r="KF2574" s="77"/>
      <c r="KG2574" s="77"/>
      <c r="KH2574" s="77"/>
      <c r="KI2574" s="77"/>
      <c r="KJ2574" s="77"/>
      <c r="KK2574" s="77"/>
      <c r="KL2574" s="77"/>
      <c r="KM2574" s="77"/>
      <c r="KN2574" s="77"/>
      <c r="KO2574" s="77"/>
      <c r="KP2574" s="77"/>
      <c r="KQ2574" s="77"/>
      <c r="KR2574" s="77"/>
      <c r="KS2574" s="77"/>
      <c r="KT2574" s="77"/>
      <c r="KU2574" s="77"/>
      <c r="KV2574" s="77"/>
      <c r="KW2574" s="77"/>
      <c r="KX2574" s="77"/>
      <c r="KY2574" s="77"/>
      <c r="KZ2574" s="77"/>
      <c r="LA2574" s="77"/>
      <c r="LB2574" s="77"/>
      <c r="LC2574" s="77"/>
      <c r="LD2574" s="77"/>
      <c r="LE2574" s="77"/>
      <c r="LF2574" s="77"/>
      <c r="LG2574" s="77"/>
      <c r="LH2574" s="77"/>
      <c r="LI2574" s="77"/>
      <c r="LJ2574" s="77"/>
      <c r="LK2574" s="77"/>
      <c r="LL2574" s="77"/>
      <c r="LM2574" s="77"/>
      <c r="LN2574" s="77"/>
      <c r="LO2574" s="77"/>
      <c r="LP2574" s="77"/>
      <c r="LQ2574" s="77"/>
      <c r="LR2574" s="77"/>
      <c r="LS2574" s="77"/>
      <c r="LT2574" s="77"/>
      <c r="LU2574" s="77"/>
      <c r="LV2574" s="77"/>
      <c r="LW2574" s="77"/>
      <c r="LX2574" s="77"/>
      <c r="LY2574" s="77"/>
      <c r="LZ2574" s="77"/>
      <c r="MA2574" s="77"/>
      <c r="MB2574" s="77"/>
      <c r="MC2574" s="77"/>
      <c r="MD2574" s="77"/>
      <c r="ME2574" s="77"/>
      <c r="MF2574" s="77"/>
      <c r="MG2574" s="77"/>
      <c r="MH2574" s="77"/>
      <c r="MI2574" s="77"/>
      <c r="MJ2574" s="77"/>
      <c r="MK2574" s="77"/>
      <c r="ML2574" s="77"/>
      <c r="MM2574" s="77"/>
      <c r="MN2574" s="77"/>
      <c r="MO2574" s="77"/>
      <c r="MP2574" s="77"/>
      <c r="MQ2574" s="77"/>
      <c r="MR2574" s="77"/>
      <c r="MS2574" s="77"/>
      <c r="MT2574" s="77"/>
      <c r="MU2574" s="77"/>
      <c r="MV2574" s="77"/>
      <c r="MW2574" s="77"/>
      <c r="MX2574" s="77"/>
      <c r="MY2574" s="77"/>
      <c r="MZ2574" s="77"/>
      <c r="NA2574" s="77"/>
      <c r="NB2574" s="77"/>
      <c r="NC2574" s="77"/>
      <c r="ND2574" s="77"/>
      <c r="NE2574" s="77"/>
      <c r="NF2574" s="77"/>
      <c r="NG2574" s="77"/>
      <c r="NH2574" s="77"/>
      <c r="NI2574" s="77"/>
      <c r="NJ2574" s="77"/>
      <c r="NK2574" s="77"/>
      <c r="NL2574" s="77"/>
      <c r="NM2574" s="77"/>
      <c r="NN2574" s="77"/>
      <c r="NO2574" s="77"/>
      <c r="NP2574" s="77"/>
      <c r="NQ2574" s="77"/>
      <c r="NR2574" s="77"/>
      <c r="NS2574" s="77"/>
      <c r="NT2574" s="77"/>
      <c r="NU2574" s="77"/>
      <c r="NV2574" s="77"/>
      <c r="NW2574" s="77"/>
      <c r="NX2574" s="77"/>
      <c r="NY2574" s="77"/>
      <c r="NZ2574" s="77"/>
      <c r="OA2574" s="77"/>
      <c r="OB2574" s="77"/>
      <c r="OC2574" s="77"/>
      <c r="OD2574" s="77"/>
      <c r="OE2574" s="77"/>
      <c r="OF2574" s="77"/>
      <c r="OG2574" s="77"/>
      <c r="OH2574" s="77"/>
      <c r="OI2574" s="77"/>
      <c r="OJ2574" s="77"/>
      <c r="OK2574" s="77"/>
      <c r="OL2574" s="77"/>
      <c r="OM2574" s="77"/>
      <c r="ON2574" s="77"/>
      <c r="OO2574" s="77"/>
      <c r="OP2574" s="77"/>
      <c r="OQ2574" s="77"/>
      <c r="OR2574" s="77"/>
      <c r="OS2574" s="77"/>
      <c r="OT2574" s="77"/>
      <c r="OU2574" s="77"/>
      <c r="OV2574" s="77"/>
      <c r="OW2574" s="77"/>
      <c r="OX2574" s="77"/>
      <c r="OY2574" s="77"/>
      <c r="OZ2574" s="77"/>
      <c r="PA2574" s="77"/>
      <c r="PB2574" s="77"/>
      <c r="PC2574" s="77"/>
      <c r="PD2574" s="77"/>
      <c r="PE2574" s="77"/>
      <c r="PF2574" s="77"/>
      <c r="PG2574" s="77"/>
      <c r="PH2574" s="77"/>
      <c r="PI2574" s="77"/>
      <c r="PJ2574" s="77"/>
      <c r="PK2574" s="77"/>
      <c r="PL2574" s="77"/>
      <c r="PM2574" s="77"/>
      <c r="PN2574" s="77"/>
      <c r="PO2574" s="77"/>
      <c r="PP2574" s="77"/>
      <c r="PQ2574" s="77"/>
      <c r="PR2574" s="77"/>
      <c r="PS2574" s="77"/>
      <c r="PT2574" s="77"/>
      <c r="PU2574" s="77"/>
      <c r="PV2574" s="77"/>
      <c r="PW2574" s="77"/>
      <c r="PX2574" s="77"/>
      <c r="PY2574" s="77"/>
      <c r="PZ2574" s="77"/>
      <c r="QA2574" s="77"/>
      <c r="QB2574" s="77"/>
      <c r="QC2574" s="77"/>
      <c r="QD2574" s="77"/>
      <c r="QE2574" s="77"/>
      <c r="QF2574" s="77"/>
      <c r="QG2574" s="77"/>
      <c r="QH2574" s="77"/>
      <c r="QI2574" s="77"/>
      <c r="QJ2574" s="77"/>
      <c r="QK2574" s="77"/>
      <c r="QL2574" s="77"/>
      <c r="QM2574" s="77"/>
      <c r="QN2574" s="77"/>
      <c r="QO2574" s="77"/>
      <c r="QP2574" s="77"/>
      <c r="QQ2574" s="77"/>
      <c r="QR2574" s="77"/>
      <c r="QS2574" s="77"/>
      <c r="QT2574" s="77"/>
      <c r="QU2574" s="77"/>
      <c r="QV2574" s="77"/>
      <c r="QW2574" s="77"/>
      <c r="QX2574" s="77"/>
      <c r="QY2574" s="77"/>
      <c r="QZ2574" s="77"/>
      <c r="RA2574" s="77"/>
      <c r="RB2574" s="77"/>
      <c r="RC2574" s="77"/>
      <c r="RD2574" s="77"/>
      <c r="RE2574" s="77"/>
      <c r="RF2574" s="77"/>
      <c r="RG2574" s="77"/>
      <c r="RH2574" s="77"/>
      <c r="RI2574" s="77"/>
      <c r="RJ2574" s="77"/>
      <c r="RK2574" s="77"/>
      <c r="RL2574" s="77"/>
      <c r="RM2574" s="77"/>
      <c r="RN2574" s="77"/>
      <c r="RO2574" s="77"/>
      <c r="RP2574" s="77"/>
      <c r="RQ2574" s="77"/>
      <c r="RR2574" s="77"/>
      <c r="RS2574" s="77"/>
      <c r="RT2574" s="77"/>
      <c r="RU2574" s="77"/>
      <c r="RV2574" s="77"/>
      <c r="RW2574" s="77"/>
      <c r="RX2574" s="77"/>
      <c r="RY2574" s="77"/>
      <c r="RZ2574" s="77"/>
      <c r="SA2574" s="77"/>
      <c r="SB2574" s="77"/>
      <c r="SC2574" s="77"/>
      <c r="SD2574" s="77"/>
      <c r="SE2574" s="77"/>
      <c r="SF2574" s="77"/>
      <c r="SG2574" s="77"/>
      <c r="SH2574" s="77"/>
      <c r="SI2574" s="77"/>
      <c r="SJ2574" s="77"/>
      <c r="SK2574" s="77"/>
      <c r="SL2574" s="77"/>
      <c r="SM2574" s="77"/>
      <c r="SN2574" s="77"/>
      <c r="SO2574" s="77"/>
      <c r="SP2574" s="77"/>
      <c r="SQ2574" s="77"/>
      <c r="SR2574" s="77"/>
      <c r="SS2574" s="77"/>
      <c r="ST2574" s="77"/>
      <c r="SU2574" s="77"/>
      <c r="SV2574" s="77"/>
      <c r="SW2574" s="77"/>
      <c r="SX2574" s="77"/>
      <c r="SY2574" s="77"/>
      <c r="SZ2574" s="77"/>
      <c r="TA2574" s="77"/>
      <c r="TB2574" s="77"/>
      <c r="TC2574" s="77"/>
      <c r="TD2574" s="77"/>
      <c r="TE2574" s="77"/>
      <c r="TF2574" s="77"/>
      <c r="TG2574" s="77"/>
      <c r="TH2574" s="77"/>
      <c r="TI2574" s="77"/>
      <c r="TJ2574" s="77"/>
      <c r="TK2574" s="77"/>
      <c r="TL2574" s="77"/>
      <c r="TM2574" s="77"/>
      <c r="TN2574" s="77"/>
      <c r="TO2574" s="77"/>
      <c r="TP2574" s="77"/>
      <c r="TQ2574" s="77"/>
      <c r="TR2574" s="77"/>
      <c r="TS2574" s="77"/>
      <c r="TT2574" s="77"/>
      <c r="TU2574" s="77"/>
      <c r="TV2574" s="77"/>
      <c r="TW2574" s="77"/>
      <c r="TX2574" s="77"/>
      <c r="TY2574" s="77"/>
      <c r="TZ2574" s="77"/>
      <c r="UA2574" s="77"/>
      <c r="UB2574" s="77"/>
      <c r="UC2574" s="77"/>
      <c r="UD2574" s="77"/>
      <c r="UE2574" s="77"/>
      <c r="UF2574" s="77"/>
      <c r="UG2574" s="77"/>
      <c r="UH2574" s="77"/>
      <c r="UI2574" s="77"/>
      <c r="UJ2574" s="77"/>
      <c r="UK2574" s="77"/>
      <c r="UL2574" s="77"/>
      <c r="UM2574" s="77"/>
      <c r="UN2574" s="77"/>
      <c r="UO2574" s="77"/>
      <c r="UP2574" s="77"/>
      <c r="UQ2574" s="77"/>
      <c r="UR2574" s="77"/>
      <c r="US2574" s="77"/>
      <c r="UT2574" s="77"/>
      <c r="UU2574" s="77"/>
      <c r="UV2574" s="77"/>
      <c r="UW2574" s="77"/>
      <c r="UX2574" s="77"/>
      <c r="UY2574" s="77"/>
      <c r="UZ2574" s="77"/>
      <c r="VA2574" s="77"/>
      <c r="VB2574" s="77"/>
      <c r="VC2574" s="77"/>
      <c r="VD2574" s="77"/>
      <c r="VE2574" s="77"/>
      <c r="VF2574" s="77"/>
      <c r="VG2574" s="77"/>
      <c r="VH2574" s="77"/>
      <c r="VI2574" s="77"/>
      <c r="VJ2574" s="77"/>
      <c r="VK2574" s="77"/>
      <c r="VL2574" s="77"/>
      <c r="VM2574" s="77"/>
      <c r="VN2574" s="77"/>
      <c r="VO2574" s="77"/>
      <c r="VP2574" s="77"/>
      <c r="VQ2574" s="77"/>
      <c r="VR2574" s="77"/>
      <c r="VS2574" s="77"/>
      <c r="VT2574" s="77"/>
      <c r="VU2574" s="77"/>
      <c r="VV2574" s="77"/>
      <c r="VW2574" s="77"/>
      <c r="VX2574" s="77"/>
      <c r="VY2574" s="77"/>
      <c r="VZ2574" s="77"/>
      <c r="WA2574" s="77"/>
      <c r="WB2574" s="77"/>
      <c r="WC2574" s="77"/>
      <c r="WD2574" s="77"/>
      <c r="WE2574" s="77"/>
      <c r="WF2574" s="77"/>
      <c r="WG2574" s="77"/>
      <c r="WH2574" s="77"/>
      <c r="WI2574" s="77"/>
      <c r="WJ2574" s="77"/>
      <c r="WK2574" s="77"/>
      <c r="WL2574" s="77"/>
      <c r="WM2574" s="77"/>
      <c r="WN2574" s="77"/>
      <c r="WO2574" s="77"/>
      <c r="WP2574" s="77"/>
      <c r="WQ2574" s="77"/>
      <c r="WR2574" s="77"/>
      <c r="WS2574" s="77"/>
      <c r="WT2574" s="77"/>
      <c r="WU2574" s="77"/>
      <c r="WV2574" s="77"/>
      <c r="WW2574" s="77"/>
      <c r="WX2574" s="77"/>
      <c r="WY2574" s="77"/>
      <c r="WZ2574" s="77"/>
      <c r="XA2574" s="77"/>
      <c r="XB2574" s="77"/>
      <c r="XC2574" s="77"/>
      <c r="XD2574" s="77"/>
      <c r="XE2574" s="77"/>
      <c r="XF2574" s="77"/>
      <c r="XG2574" s="77"/>
      <c r="XH2574" s="77"/>
      <c r="XI2574" s="77"/>
      <c r="XJ2574" s="77"/>
      <c r="XK2574" s="77"/>
      <c r="XL2574" s="77"/>
      <c r="XM2574" s="77"/>
      <c r="XN2574" s="77"/>
      <c r="XO2574" s="77"/>
      <c r="XP2574" s="77"/>
      <c r="XQ2574" s="77"/>
      <c r="XR2574" s="77"/>
      <c r="XS2574" s="77"/>
      <c r="XT2574" s="77"/>
      <c r="XU2574" s="77"/>
      <c r="XV2574" s="77"/>
      <c r="XW2574" s="77"/>
      <c r="XX2574" s="77"/>
      <c r="XY2574" s="77"/>
      <c r="XZ2574" s="77"/>
      <c r="YA2574" s="77"/>
      <c r="YB2574" s="77"/>
      <c r="YC2574" s="77"/>
      <c r="YD2574" s="77"/>
      <c r="YE2574" s="77"/>
      <c r="YF2574" s="77"/>
      <c r="YG2574" s="77"/>
      <c r="YH2574" s="77"/>
      <c r="YI2574" s="77"/>
      <c r="YJ2574" s="77"/>
      <c r="YK2574" s="77"/>
      <c r="YL2574" s="77"/>
      <c r="YM2574" s="77"/>
      <c r="YN2574" s="77"/>
      <c r="YO2574" s="77"/>
      <c r="YP2574" s="77"/>
      <c r="YQ2574" s="77"/>
      <c r="YR2574" s="77"/>
      <c r="YS2574" s="77"/>
      <c r="YT2574" s="77"/>
      <c r="YU2574" s="77"/>
      <c r="YV2574" s="77"/>
      <c r="YW2574" s="77"/>
      <c r="YX2574" s="77"/>
      <c r="YY2574" s="77"/>
      <c r="YZ2574" s="77"/>
      <c r="ZA2574" s="77"/>
      <c r="ZB2574" s="77"/>
      <c r="ZC2574" s="77"/>
      <c r="ZD2574" s="77"/>
      <c r="ZE2574" s="77"/>
      <c r="ZF2574" s="77"/>
      <c r="ZG2574" s="77"/>
      <c r="ZH2574" s="77"/>
      <c r="ZI2574" s="77"/>
      <c r="ZJ2574" s="77"/>
      <c r="ZK2574" s="77"/>
      <c r="ZL2574" s="77"/>
      <c r="ZM2574" s="77"/>
      <c r="ZN2574" s="77"/>
      <c r="ZO2574" s="77"/>
      <c r="ZP2574" s="77"/>
      <c r="ZQ2574" s="77"/>
      <c r="ZR2574" s="77"/>
      <c r="ZS2574" s="77"/>
      <c r="ZT2574" s="77"/>
      <c r="ZU2574" s="77"/>
      <c r="ZV2574" s="77"/>
      <c r="ZW2574" s="77"/>
      <c r="ZX2574" s="77"/>
      <c r="ZY2574" s="77"/>
      <c r="ZZ2574" s="77"/>
      <c r="AAA2574" s="77"/>
      <c r="AAB2574" s="77"/>
      <c r="AAC2574" s="77"/>
      <c r="AAD2574" s="77"/>
      <c r="AAE2574" s="77"/>
      <c r="AAF2574" s="77"/>
      <c r="AAG2574" s="77"/>
      <c r="AAH2574" s="77"/>
      <c r="AAI2574" s="77"/>
      <c r="AAJ2574" s="77"/>
      <c r="AAK2574" s="77"/>
      <c r="AAL2574" s="77"/>
      <c r="AAM2574" s="77"/>
      <c r="AAN2574" s="77"/>
      <c r="AAO2574" s="77"/>
      <c r="AAP2574" s="77"/>
      <c r="AAQ2574" s="77"/>
      <c r="AAR2574" s="77"/>
      <c r="AAS2574" s="77"/>
      <c r="AAT2574" s="77"/>
      <c r="AAU2574" s="77"/>
      <c r="AAV2574" s="77"/>
      <c r="AAW2574" s="77"/>
      <c r="AAX2574" s="77"/>
      <c r="AAY2574" s="77"/>
      <c r="AAZ2574" s="77"/>
      <c r="ABA2574" s="77"/>
      <c r="ABB2574" s="77"/>
      <c r="ABC2574" s="77"/>
      <c r="ABD2574" s="77"/>
      <c r="ABE2574" s="77"/>
      <c r="ABF2574" s="77"/>
      <c r="ABG2574" s="77"/>
      <c r="ABH2574" s="77"/>
      <c r="ABI2574" s="77"/>
      <c r="ABJ2574" s="77"/>
      <c r="ABK2574" s="77"/>
      <c r="ABL2574" s="77"/>
      <c r="ABM2574" s="77"/>
      <c r="ABN2574" s="77"/>
      <c r="ABO2574" s="77"/>
      <c r="ABP2574" s="77"/>
      <c r="ABQ2574" s="77"/>
      <c r="ABR2574" s="77"/>
      <c r="ABS2574" s="77"/>
      <c r="ABT2574" s="77"/>
      <c r="ABU2574" s="77"/>
      <c r="ABV2574" s="77"/>
      <c r="ABW2574" s="77"/>
      <c r="ABX2574" s="77"/>
      <c r="ABY2574" s="77"/>
      <c r="ABZ2574" s="77"/>
      <c r="ACA2574" s="77"/>
      <c r="ACB2574" s="77"/>
      <c r="ACC2574" s="77"/>
      <c r="ACD2574" s="77"/>
      <c r="ACE2574" s="77"/>
      <c r="ACF2574" s="77"/>
      <c r="ACG2574" s="77"/>
      <c r="ACH2574" s="77"/>
      <c r="ACI2574" s="77"/>
      <c r="ACJ2574" s="77"/>
      <c r="ACK2574" s="77"/>
      <c r="ACL2574" s="77"/>
      <c r="ACM2574" s="77"/>
      <c r="ACN2574" s="77"/>
      <c r="ACO2574" s="77"/>
      <c r="ACP2574" s="77"/>
      <c r="ACQ2574" s="77"/>
      <c r="ACR2574" s="77"/>
      <c r="ACS2574" s="77"/>
      <c r="ACT2574" s="77"/>
      <c r="ACU2574" s="77"/>
      <c r="ACV2574" s="77"/>
      <c r="ACW2574" s="77"/>
      <c r="ACX2574" s="77"/>
      <c r="ACY2574" s="77"/>
      <c r="ACZ2574" s="77"/>
      <c r="ADA2574" s="77"/>
      <c r="ADB2574" s="77"/>
      <c r="ADC2574" s="77"/>
      <c r="ADD2574" s="77"/>
      <c r="ADE2574" s="77"/>
      <c r="ADF2574" s="77"/>
      <c r="ADG2574" s="77"/>
      <c r="ADH2574" s="77"/>
      <c r="ADI2574" s="77"/>
      <c r="ADJ2574" s="77"/>
      <c r="ADK2574" s="77"/>
      <c r="ADL2574" s="77"/>
      <c r="ADM2574" s="77"/>
      <c r="ADN2574" s="77"/>
      <c r="ADO2574" s="77"/>
      <c r="ADP2574" s="77"/>
      <c r="ADQ2574" s="77"/>
      <c r="ADR2574" s="77"/>
      <c r="ADS2574" s="77"/>
      <c r="ADT2574" s="77"/>
      <c r="ADU2574" s="77"/>
      <c r="ADV2574" s="77"/>
      <c r="ADW2574" s="77"/>
      <c r="ADX2574" s="77"/>
      <c r="ADY2574" s="77"/>
      <c r="ADZ2574" s="77"/>
      <c r="AEA2574" s="77"/>
      <c r="AEB2574" s="77"/>
      <c r="AEC2574" s="77"/>
      <c r="AED2574" s="77"/>
      <c r="AEE2574" s="77"/>
      <c r="AEF2574" s="77"/>
      <c r="AEG2574" s="77"/>
      <c r="AEH2574" s="77"/>
      <c r="AEI2574" s="77"/>
      <c r="AEJ2574" s="77"/>
      <c r="AEK2574" s="77"/>
      <c r="AEL2574" s="77"/>
      <c r="AEM2574" s="77"/>
      <c r="AEN2574" s="77"/>
      <c r="AEO2574" s="77"/>
      <c r="AEP2574" s="77"/>
      <c r="AEQ2574" s="77"/>
      <c r="AER2574" s="77"/>
      <c r="AES2574" s="77"/>
      <c r="AET2574" s="77"/>
      <c r="AEU2574" s="77"/>
      <c r="AEV2574" s="77"/>
      <c r="AEW2574" s="77"/>
      <c r="AEX2574" s="77"/>
      <c r="AEY2574" s="77"/>
      <c r="AEZ2574" s="77"/>
      <c r="AFA2574" s="77"/>
      <c r="AFB2574" s="77"/>
      <c r="AFC2574" s="77"/>
      <c r="AFD2574" s="77"/>
      <c r="AFE2574" s="77"/>
      <c r="AFF2574" s="77"/>
      <c r="AFG2574" s="77"/>
      <c r="AFH2574" s="77"/>
      <c r="AFI2574" s="77"/>
      <c r="AFJ2574" s="77"/>
      <c r="AFK2574" s="77"/>
      <c r="AFL2574" s="77"/>
      <c r="AFM2574" s="77"/>
      <c r="AFN2574" s="77"/>
      <c r="AFO2574" s="77"/>
      <c r="AFP2574" s="77"/>
      <c r="AFQ2574" s="77"/>
      <c r="AFR2574" s="77"/>
      <c r="AFS2574" s="77"/>
      <c r="AFT2574" s="77"/>
      <c r="AFU2574" s="77"/>
      <c r="AFV2574" s="77"/>
      <c r="AFW2574" s="77"/>
      <c r="AFX2574" s="77"/>
      <c r="AFY2574" s="77"/>
      <c r="AFZ2574" s="77"/>
      <c r="AGA2574" s="77"/>
      <c r="AGB2574" s="77"/>
      <c r="AGC2574" s="77"/>
      <c r="AGD2574" s="77"/>
      <c r="AGE2574" s="77"/>
      <c r="AGF2574" s="77"/>
      <c r="AGG2574" s="77"/>
      <c r="AGH2574" s="77"/>
      <c r="AGI2574" s="77"/>
      <c r="AGJ2574" s="77"/>
      <c r="AGK2574" s="77"/>
      <c r="AGL2574" s="77"/>
      <c r="AGM2574" s="77"/>
      <c r="AGN2574" s="77"/>
      <c r="AGO2574" s="77"/>
      <c r="AGP2574" s="77"/>
      <c r="AGQ2574" s="77"/>
      <c r="AGR2574" s="77"/>
      <c r="AGS2574" s="77"/>
      <c r="AGT2574" s="77"/>
      <c r="AGU2574" s="77"/>
      <c r="AGV2574" s="77"/>
      <c r="AGW2574" s="77"/>
      <c r="AGX2574" s="77"/>
      <c r="AGY2574" s="77"/>
      <c r="AGZ2574" s="77"/>
      <c r="AHA2574" s="77"/>
      <c r="AHB2574" s="77"/>
      <c r="AHC2574" s="77"/>
      <c r="AHD2574" s="77"/>
      <c r="AHE2574" s="77"/>
      <c r="AHF2574" s="77"/>
      <c r="AHG2574" s="77"/>
      <c r="AHH2574" s="77"/>
      <c r="AHI2574" s="77"/>
      <c r="AHJ2574" s="77"/>
      <c r="AHK2574" s="77"/>
      <c r="AHL2574" s="77"/>
      <c r="AHM2574" s="77"/>
      <c r="AHN2574" s="77"/>
      <c r="AHO2574" s="77"/>
      <c r="AHP2574" s="77"/>
      <c r="AHQ2574" s="77"/>
      <c r="AHR2574" s="77"/>
      <c r="AHS2574" s="77"/>
      <c r="AHT2574" s="77"/>
      <c r="AHU2574" s="77"/>
      <c r="AHV2574" s="77"/>
      <c r="AHW2574" s="77"/>
      <c r="AHX2574" s="77"/>
      <c r="AHY2574" s="77"/>
      <c r="AHZ2574" s="77"/>
      <c r="AIA2574" s="77"/>
      <c r="AIB2574" s="77"/>
      <c r="AIC2574" s="77"/>
      <c r="AID2574" s="77"/>
      <c r="AIE2574" s="77"/>
      <c r="AIF2574" s="77"/>
      <c r="AIG2574" s="77"/>
      <c r="AIH2574" s="77"/>
      <c r="AII2574" s="77"/>
      <c r="AIJ2574" s="77"/>
      <c r="AIK2574" s="77"/>
      <c r="AIL2574" s="77"/>
      <c r="AIM2574" s="77"/>
      <c r="AIN2574" s="77"/>
      <c r="AIO2574" s="77"/>
      <c r="AIP2574" s="77"/>
      <c r="AIQ2574" s="77"/>
      <c r="AIR2574" s="77"/>
      <c r="AIS2574" s="77"/>
      <c r="AIT2574" s="77"/>
      <c r="AIU2574" s="77"/>
      <c r="AIV2574" s="77"/>
      <c r="AIW2574" s="77"/>
      <c r="AIX2574" s="77"/>
      <c r="AIY2574" s="77"/>
      <c r="AIZ2574" s="77"/>
      <c r="AJA2574" s="77"/>
      <c r="AJB2574" s="77"/>
      <c r="AJC2574" s="77"/>
      <c r="AJD2574" s="77"/>
      <c r="AJE2574" s="77"/>
      <c r="AJF2574" s="77"/>
      <c r="AJG2574" s="77"/>
      <c r="AJH2574" s="77"/>
      <c r="AJI2574" s="77"/>
      <c r="AJJ2574" s="77"/>
      <c r="AJK2574" s="77"/>
      <c r="AJL2574" s="77"/>
      <c r="AJM2574" s="77"/>
      <c r="AJN2574" s="77"/>
      <c r="AJO2574" s="77"/>
      <c r="AJP2574" s="77"/>
      <c r="AJQ2574" s="77"/>
      <c r="AJR2574" s="77"/>
      <c r="AJS2574" s="77"/>
      <c r="AJT2574" s="77"/>
      <c r="AJU2574" s="77"/>
      <c r="AJV2574" s="77"/>
      <c r="AJW2574" s="77"/>
      <c r="AJX2574" s="77"/>
      <c r="AJY2574" s="77"/>
      <c r="AJZ2574" s="77"/>
      <c r="AKA2574" s="77"/>
      <c r="AKB2574" s="77"/>
      <c r="AKC2574" s="77"/>
      <c r="AKD2574" s="77"/>
      <c r="AKE2574" s="77"/>
      <c r="AKF2574" s="77"/>
      <c r="AKG2574" s="77"/>
      <c r="AKH2574" s="77"/>
      <c r="AKI2574" s="77"/>
      <c r="AKJ2574" s="77"/>
      <c r="AKK2574" s="77"/>
      <c r="AKL2574" s="77"/>
      <c r="AKM2574" s="77"/>
      <c r="AKN2574" s="77"/>
      <c r="AKO2574" s="77"/>
      <c r="AKP2574" s="77"/>
      <c r="AKQ2574" s="77"/>
      <c r="AKR2574" s="77"/>
      <c r="AKS2574" s="77"/>
      <c r="AKT2574" s="77"/>
      <c r="AKU2574" s="77"/>
      <c r="AKV2574" s="77"/>
      <c r="AKW2574" s="77"/>
      <c r="AKX2574" s="77"/>
      <c r="AKY2574" s="77"/>
      <c r="AKZ2574" s="77"/>
      <c r="ALA2574" s="77"/>
      <c r="ALB2574" s="77"/>
      <c r="ALC2574" s="77"/>
      <c r="ALD2574" s="77"/>
      <c r="ALE2574" s="77"/>
      <c r="ALF2574" s="77"/>
      <c r="ALG2574" s="77"/>
      <c r="ALH2574" s="77"/>
      <c r="ALI2574" s="77"/>
      <c r="ALJ2574" s="77"/>
      <c r="ALK2574" s="77"/>
      <c r="ALL2574" s="77"/>
      <c r="ALM2574" s="77"/>
      <c r="ALN2574" s="77"/>
      <c r="ALO2574" s="77"/>
      <c r="ALP2574" s="77"/>
      <c r="ALQ2574" s="77"/>
      <c r="ALR2574" s="77"/>
      <c r="ALS2574" s="77"/>
      <c r="ALT2574" s="77"/>
      <c r="ALU2574" s="77"/>
      <c r="ALV2574" s="77"/>
      <c r="ALW2574" s="77"/>
      <c r="ALX2574" s="77"/>
      <c r="ALY2574" s="77"/>
      <c r="ALZ2574" s="77"/>
      <c r="AMA2574" s="77"/>
      <c r="AMB2574" s="77"/>
      <c r="AMC2574" s="77"/>
      <c r="AMD2574" s="77"/>
      <c r="AME2574" s="77"/>
      <c r="AMF2574" s="77"/>
      <c r="AMG2574" s="77"/>
      <c r="AMH2574" s="77"/>
      <c r="AMI2574" s="77"/>
      <c r="AMJ2574" s="77"/>
      <c r="AMK2574" s="77"/>
      <c r="AML2574" s="77"/>
      <c r="AMM2574" s="77"/>
      <c r="AMN2574" s="77"/>
      <c r="AMO2574" s="77"/>
      <c r="AMP2574" s="77"/>
      <c r="AMQ2574" s="77"/>
      <c r="AMR2574" s="77"/>
      <c r="AMS2574" s="77"/>
      <c r="AMT2574" s="77"/>
      <c r="AMU2574" s="77"/>
      <c r="AMV2574" s="77"/>
      <c r="AMW2574" s="77"/>
      <c r="AMX2574" s="77"/>
      <c r="AMY2574" s="77"/>
      <c r="AMZ2574" s="77"/>
      <c r="ANA2574" s="77"/>
      <c r="ANB2574" s="77"/>
      <c r="ANC2574" s="77"/>
      <c r="AND2574" s="77"/>
      <c r="ANE2574" s="77"/>
      <c r="ANF2574" s="77"/>
      <c r="ANG2574" s="77"/>
      <c r="ANH2574" s="77"/>
      <c r="ANI2574" s="77"/>
      <c r="ANJ2574" s="77"/>
      <c r="ANK2574" s="77"/>
      <c r="ANL2574" s="77"/>
      <c r="ANM2574" s="77"/>
      <c r="ANN2574" s="77"/>
      <c r="ANO2574" s="77"/>
      <c r="ANP2574" s="77"/>
      <c r="ANQ2574" s="77"/>
      <c r="ANR2574" s="77"/>
      <c r="ANS2574" s="77"/>
      <c r="ANT2574" s="77"/>
      <c r="ANU2574" s="77"/>
      <c r="ANV2574" s="77"/>
      <c r="ANW2574" s="77"/>
      <c r="ANX2574" s="77"/>
      <c r="ANY2574" s="77"/>
      <c r="ANZ2574" s="77"/>
      <c r="AOA2574" s="77"/>
      <c r="AOB2574" s="77"/>
      <c r="AOC2574" s="77"/>
      <c r="AOD2574" s="77"/>
      <c r="AOE2574" s="77"/>
      <c r="AOF2574" s="77"/>
      <c r="AOG2574" s="77"/>
      <c r="AOH2574" s="77"/>
      <c r="AOI2574" s="77"/>
      <c r="AOJ2574" s="77"/>
      <c r="AOK2574" s="77"/>
      <c r="AOL2574" s="77"/>
      <c r="AOM2574" s="77"/>
      <c r="AON2574" s="77"/>
      <c r="AOO2574" s="77"/>
      <c r="AOP2574" s="77"/>
      <c r="AOQ2574" s="77"/>
      <c r="AOR2574" s="77"/>
      <c r="AOS2574" s="77"/>
      <c r="AOT2574" s="77"/>
      <c r="AOU2574" s="77"/>
      <c r="AOV2574" s="77"/>
      <c r="AOW2574" s="77"/>
      <c r="AOX2574" s="77"/>
      <c r="AOY2574" s="77"/>
      <c r="AOZ2574" s="77"/>
      <c r="APA2574" s="77"/>
      <c r="APB2574" s="77"/>
      <c r="APC2574" s="77"/>
      <c r="APD2574" s="77"/>
      <c r="APE2574" s="77"/>
      <c r="APF2574" s="77"/>
      <c r="APG2574" s="77"/>
      <c r="APH2574" s="77"/>
      <c r="API2574" s="77"/>
      <c r="APJ2574" s="77"/>
      <c r="APK2574" s="77"/>
      <c r="APL2574" s="77"/>
      <c r="APM2574" s="77"/>
      <c r="APN2574" s="77"/>
      <c r="APO2574" s="77"/>
      <c r="APP2574" s="77"/>
      <c r="APQ2574" s="77"/>
      <c r="APR2574" s="77"/>
      <c r="APS2574" s="77"/>
      <c r="APT2574" s="77"/>
      <c r="APU2574" s="77"/>
      <c r="APV2574" s="77"/>
      <c r="APW2574" s="77"/>
      <c r="APX2574" s="77"/>
      <c r="APY2574" s="77"/>
      <c r="APZ2574" s="77"/>
      <c r="AQA2574" s="77"/>
      <c r="AQB2574" s="77"/>
      <c r="AQC2574" s="77"/>
      <c r="AQD2574" s="77"/>
      <c r="AQE2574" s="77"/>
      <c r="AQF2574" s="77"/>
      <c r="AQG2574" s="77"/>
      <c r="AQH2574" s="77"/>
      <c r="AQI2574" s="77"/>
      <c r="AQJ2574" s="77"/>
      <c r="AQK2574" s="77"/>
      <c r="AQL2574" s="77"/>
      <c r="AQM2574" s="77"/>
      <c r="AQN2574" s="77"/>
      <c r="AQO2574" s="77"/>
      <c r="AQP2574" s="77"/>
      <c r="AQQ2574" s="77"/>
      <c r="AQR2574" s="77"/>
      <c r="AQS2574" s="77"/>
      <c r="AQT2574" s="77"/>
      <c r="AQU2574" s="77"/>
      <c r="AQV2574" s="77"/>
      <c r="AQW2574" s="77"/>
      <c r="AQX2574" s="77"/>
      <c r="AQY2574" s="77"/>
      <c r="AQZ2574" s="77"/>
      <c r="ARA2574" s="77"/>
      <c r="ARB2574" s="77"/>
      <c r="ARC2574" s="77"/>
      <c r="ARD2574" s="77"/>
      <c r="ARE2574" s="77"/>
      <c r="ARF2574" s="77"/>
      <c r="ARG2574" s="77"/>
      <c r="ARH2574" s="77"/>
      <c r="ARI2574" s="77"/>
      <c r="ARJ2574" s="77"/>
      <c r="ARK2574" s="77"/>
      <c r="ARL2574" s="77"/>
      <c r="ARM2574" s="77"/>
      <c r="ARN2574" s="77"/>
      <c r="ARO2574" s="77"/>
      <c r="ARP2574" s="77"/>
      <c r="ARQ2574" s="77"/>
      <c r="ARR2574" s="77"/>
      <c r="ARS2574" s="77"/>
      <c r="ART2574" s="77"/>
      <c r="ARU2574" s="77"/>
      <c r="ARV2574" s="77"/>
      <c r="ARW2574" s="77"/>
      <c r="ARX2574" s="77"/>
      <c r="ARY2574" s="77"/>
      <c r="ARZ2574" s="77"/>
      <c r="ASA2574" s="77"/>
      <c r="ASB2574" s="77"/>
      <c r="ASC2574" s="77"/>
      <c r="ASD2574" s="77"/>
      <c r="ASE2574" s="77"/>
      <c r="ASF2574" s="77"/>
      <c r="ASG2574" s="77"/>
      <c r="ASH2574" s="77"/>
      <c r="ASI2574" s="77"/>
      <c r="ASJ2574" s="77"/>
      <c r="ASK2574" s="77"/>
      <c r="ASL2574" s="77"/>
      <c r="ASM2574" s="77"/>
      <c r="ASN2574" s="77"/>
      <c r="ASO2574" s="77"/>
      <c r="ASP2574" s="77"/>
      <c r="ASQ2574" s="77"/>
      <c r="ASR2574" s="77"/>
      <c r="ASS2574" s="77"/>
      <c r="AST2574" s="77"/>
      <c r="ASU2574" s="77"/>
      <c r="ASV2574" s="77"/>
      <c r="ASW2574" s="77"/>
      <c r="ASX2574" s="77"/>
      <c r="ASY2574" s="77"/>
      <c r="ASZ2574" s="77"/>
      <c r="ATA2574" s="77"/>
      <c r="ATB2574" s="77"/>
      <c r="ATC2574" s="77"/>
      <c r="ATD2574" s="77"/>
      <c r="ATE2574" s="77"/>
      <c r="ATF2574" s="77"/>
      <c r="ATG2574" s="77"/>
      <c r="ATH2574" s="77"/>
      <c r="ATI2574" s="77"/>
      <c r="ATJ2574" s="77"/>
      <c r="ATK2574" s="77"/>
      <c r="ATL2574" s="77"/>
      <c r="ATM2574" s="77"/>
      <c r="ATN2574" s="77"/>
      <c r="ATO2574" s="77"/>
      <c r="ATP2574" s="77"/>
      <c r="ATQ2574" s="77"/>
      <c r="ATR2574" s="77"/>
      <c r="ATS2574" s="77"/>
      <c r="ATT2574" s="77"/>
      <c r="ATU2574" s="77"/>
      <c r="ATV2574" s="77"/>
      <c r="ATW2574" s="77"/>
      <c r="ATX2574" s="77"/>
      <c r="ATY2574" s="77"/>
      <c r="ATZ2574" s="77"/>
      <c r="AUA2574" s="77"/>
      <c r="AUB2574" s="77"/>
      <c r="AUC2574" s="77"/>
      <c r="AUD2574" s="77"/>
      <c r="AUE2574" s="77"/>
      <c r="AUF2574" s="77"/>
      <c r="AUG2574" s="77"/>
      <c r="AUH2574" s="77"/>
      <c r="AUI2574" s="77"/>
      <c r="AUJ2574" s="77"/>
      <c r="AUK2574" s="77"/>
      <c r="AUL2574" s="77"/>
      <c r="AUM2574" s="77"/>
      <c r="AUN2574" s="77"/>
      <c r="AUO2574" s="77"/>
      <c r="AUP2574" s="77"/>
      <c r="AUQ2574" s="77"/>
      <c r="AUR2574" s="77"/>
      <c r="AUS2574" s="77"/>
      <c r="AUT2574" s="77"/>
      <c r="AUU2574" s="77"/>
      <c r="AUV2574" s="77"/>
      <c r="AUW2574" s="77"/>
      <c r="AUX2574" s="77"/>
      <c r="AUY2574" s="77"/>
      <c r="AUZ2574" s="77"/>
      <c r="AVA2574" s="77"/>
      <c r="AVB2574" s="77"/>
      <c r="AVC2574" s="77"/>
      <c r="AVD2574" s="77"/>
      <c r="AVE2574" s="77"/>
      <c r="AVF2574" s="77"/>
      <c r="AVG2574" s="77"/>
      <c r="AVH2574" s="77"/>
      <c r="AVI2574" s="77"/>
      <c r="AVJ2574" s="77"/>
      <c r="AVK2574" s="77"/>
      <c r="AVL2574" s="77"/>
      <c r="AVM2574" s="77"/>
      <c r="AVN2574" s="77"/>
      <c r="AVO2574" s="77"/>
      <c r="AVP2574" s="77"/>
      <c r="AVQ2574" s="77"/>
      <c r="AVR2574" s="77"/>
      <c r="AVS2574" s="77"/>
      <c r="AVT2574" s="77"/>
      <c r="AVU2574" s="77"/>
      <c r="AVV2574" s="77"/>
      <c r="AVW2574" s="77"/>
      <c r="AVX2574" s="77"/>
      <c r="AVY2574" s="77"/>
      <c r="AVZ2574" s="77"/>
      <c r="AWA2574" s="77"/>
      <c r="AWB2574" s="77"/>
      <c r="AWC2574" s="77"/>
      <c r="AWD2574" s="77"/>
      <c r="AWE2574" s="77"/>
      <c r="AWF2574" s="77"/>
      <c r="AWG2574" s="77"/>
      <c r="AWH2574" s="77"/>
      <c r="AWI2574" s="77"/>
      <c r="AWJ2574" s="77"/>
      <c r="AWK2574" s="77"/>
      <c r="AWL2574" s="77"/>
      <c r="AWM2574" s="77"/>
      <c r="AWN2574" s="77"/>
      <c r="AWO2574" s="77"/>
      <c r="AWP2574" s="77"/>
      <c r="AWQ2574" s="77"/>
      <c r="AWR2574" s="77"/>
      <c r="AWS2574" s="77"/>
      <c r="AWT2574" s="77"/>
      <c r="AWU2574" s="77"/>
      <c r="AWV2574" s="77"/>
      <c r="AWW2574" s="77"/>
      <c r="AWX2574" s="77"/>
      <c r="AWY2574" s="77"/>
      <c r="AWZ2574" s="77"/>
      <c r="AXA2574" s="77"/>
      <c r="AXB2574" s="77"/>
      <c r="AXC2574" s="77"/>
      <c r="AXD2574" s="77"/>
      <c r="AXE2574" s="77"/>
      <c r="AXF2574" s="77"/>
      <c r="AXG2574" s="77"/>
      <c r="AXH2574" s="77"/>
      <c r="AXI2574" s="77"/>
      <c r="AXJ2574" s="77"/>
      <c r="AXK2574" s="77"/>
      <c r="AXL2574" s="77"/>
      <c r="AXM2574" s="77"/>
      <c r="AXN2574" s="77"/>
      <c r="AXO2574" s="77"/>
      <c r="AXP2574" s="77"/>
      <c r="AXQ2574" s="77"/>
      <c r="AXR2574" s="77"/>
      <c r="AXS2574" s="77"/>
      <c r="AXT2574" s="77"/>
      <c r="AXU2574" s="77"/>
      <c r="AXV2574" s="77"/>
      <c r="AXW2574" s="77"/>
      <c r="AXX2574" s="77"/>
      <c r="AXY2574" s="77"/>
      <c r="AXZ2574" s="77"/>
      <c r="AYA2574" s="77"/>
      <c r="AYB2574" s="77"/>
      <c r="AYC2574" s="77"/>
      <c r="AYD2574" s="77"/>
      <c r="AYE2574" s="77"/>
      <c r="AYF2574" s="77"/>
      <c r="AYG2574" s="77"/>
      <c r="AYH2574" s="77"/>
      <c r="AYI2574" s="77"/>
      <c r="AYJ2574" s="77"/>
      <c r="AYK2574" s="77"/>
      <c r="AYL2574" s="77"/>
      <c r="AYM2574" s="77"/>
      <c r="AYN2574" s="77"/>
      <c r="AYO2574" s="77"/>
      <c r="AYP2574" s="77"/>
      <c r="AYQ2574" s="77"/>
      <c r="AYR2574" s="77"/>
      <c r="AYS2574" s="77"/>
      <c r="AYT2574" s="77"/>
      <c r="AYU2574" s="77"/>
      <c r="AYV2574" s="77"/>
      <c r="AYW2574" s="77"/>
      <c r="AYX2574" s="77"/>
      <c r="AYY2574" s="77"/>
      <c r="AYZ2574" s="77"/>
      <c r="AZA2574" s="77"/>
      <c r="AZB2574" s="77"/>
      <c r="AZC2574" s="77"/>
      <c r="AZD2574" s="77"/>
      <c r="AZE2574" s="77"/>
      <c r="AZF2574" s="77"/>
      <c r="AZG2574" s="77"/>
      <c r="AZH2574" s="77"/>
      <c r="AZI2574" s="77"/>
      <c r="AZJ2574" s="77"/>
      <c r="AZK2574" s="77"/>
      <c r="AZL2574" s="77"/>
      <c r="AZM2574" s="77"/>
      <c r="AZN2574" s="77"/>
      <c r="AZO2574" s="77"/>
      <c r="AZP2574" s="77"/>
      <c r="AZQ2574" s="77"/>
      <c r="AZR2574" s="77"/>
      <c r="AZS2574" s="77"/>
      <c r="AZT2574" s="77"/>
      <c r="AZU2574" s="77"/>
      <c r="AZV2574" s="77"/>
      <c r="AZW2574" s="77"/>
      <c r="AZX2574" s="77"/>
      <c r="AZY2574" s="77"/>
      <c r="AZZ2574" s="77"/>
      <c r="BAA2574" s="77"/>
      <c r="BAB2574" s="77"/>
      <c r="BAC2574" s="77"/>
      <c r="BAD2574" s="77"/>
      <c r="BAE2574" s="77"/>
      <c r="BAF2574" s="77"/>
      <c r="BAG2574" s="77"/>
      <c r="BAH2574" s="77"/>
      <c r="BAI2574" s="77"/>
      <c r="BAJ2574" s="77"/>
      <c r="BAK2574" s="77"/>
      <c r="BAL2574" s="77"/>
      <c r="BAM2574" s="77"/>
      <c r="BAN2574" s="77"/>
      <c r="BAO2574" s="77"/>
      <c r="BAP2574" s="77"/>
      <c r="BAQ2574" s="77"/>
      <c r="BAR2574" s="77"/>
      <c r="BAS2574" s="77"/>
      <c r="BAT2574" s="77"/>
      <c r="BAU2574" s="77"/>
      <c r="BAV2574" s="77"/>
      <c r="BAW2574" s="77"/>
      <c r="BAX2574" s="77"/>
      <c r="BAY2574" s="77"/>
      <c r="BAZ2574" s="77"/>
      <c r="BBA2574" s="77"/>
      <c r="BBB2574" s="77"/>
      <c r="BBC2574" s="77"/>
      <c r="BBD2574" s="77"/>
      <c r="BBE2574" s="77"/>
      <c r="BBF2574" s="77"/>
      <c r="BBG2574" s="77"/>
      <c r="BBH2574" s="77"/>
      <c r="BBI2574" s="77"/>
      <c r="BBJ2574" s="77"/>
      <c r="BBK2574" s="77"/>
      <c r="BBL2574" s="77"/>
      <c r="BBM2574" s="77"/>
      <c r="BBN2574" s="77"/>
      <c r="BBO2574" s="77"/>
      <c r="BBP2574" s="77"/>
      <c r="BBQ2574" s="77"/>
      <c r="BBR2574" s="77"/>
      <c r="BBS2574" s="77"/>
      <c r="BBT2574" s="77"/>
      <c r="BBU2574" s="77"/>
      <c r="BBV2574" s="77"/>
      <c r="BBW2574" s="77"/>
      <c r="BBX2574" s="77"/>
      <c r="BBY2574" s="77"/>
      <c r="BBZ2574" s="77"/>
      <c r="BCA2574" s="77"/>
      <c r="BCB2574" s="77"/>
      <c r="BCC2574" s="77"/>
      <c r="BCD2574" s="77"/>
      <c r="BCE2574" s="77"/>
      <c r="BCF2574" s="77"/>
      <c r="BCG2574" s="77"/>
      <c r="BCH2574" s="77"/>
      <c r="BCI2574" s="77"/>
      <c r="BCJ2574" s="77"/>
      <c r="BCK2574" s="77"/>
      <c r="BCL2574" s="77"/>
      <c r="BCM2574" s="77"/>
      <c r="BCN2574" s="77"/>
      <c r="BCO2574" s="77"/>
      <c r="BCP2574" s="77"/>
      <c r="BCQ2574" s="77"/>
      <c r="BCR2574" s="77"/>
      <c r="BCS2574" s="77"/>
      <c r="BCT2574" s="77"/>
      <c r="BCU2574" s="77"/>
      <c r="BCV2574" s="77"/>
      <c r="BCW2574" s="77"/>
      <c r="BCX2574" s="77"/>
      <c r="BCY2574" s="77"/>
      <c r="BCZ2574" s="77"/>
      <c r="BDA2574" s="77"/>
      <c r="BDB2574" s="77"/>
      <c r="BDC2574" s="77"/>
      <c r="BDD2574" s="77"/>
      <c r="BDE2574" s="77"/>
      <c r="BDF2574" s="77"/>
      <c r="BDG2574" s="77"/>
      <c r="BDH2574" s="77"/>
      <c r="BDI2574" s="77"/>
      <c r="BDJ2574" s="77"/>
      <c r="BDK2574" s="77"/>
      <c r="BDL2574" s="77"/>
      <c r="BDM2574" s="77"/>
      <c r="BDN2574" s="77"/>
      <c r="BDO2574" s="77"/>
      <c r="BDP2574" s="77"/>
      <c r="BDQ2574" s="77"/>
      <c r="BDR2574" s="77"/>
      <c r="BDS2574" s="77"/>
      <c r="BDT2574" s="77"/>
      <c r="BDU2574" s="77"/>
      <c r="BDV2574" s="77"/>
      <c r="BDW2574" s="77"/>
      <c r="BDX2574" s="77"/>
      <c r="BDY2574" s="77"/>
      <c r="BDZ2574" s="77"/>
      <c r="BEA2574" s="77"/>
      <c r="BEB2574" s="77"/>
      <c r="BEC2574" s="77"/>
      <c r="BED2574" s="77"/>
      <c r="BEE2574" s="77"/>
      <c r="BEF2574" s="77"/>
      <c r="BEG2574" s="77"/>
      <c r="BEH2574" s="77"/>
      <c r="BEI2574" s="77"/>
      <c r="BEJ2574" s="77"/>
      <c r="BEK2574" s="77"/>
      <c r="BEL2574" s="77"/>
      <c r="BEM2574" s="77"/>
      <c r="BEN2574" s="77"/>
      <c r="BEO2574" s="77"/>
      <c r="BEP2574" s="77"/>
      <c r="BEQ2574" s="77"/>
      <c r="BER2574" s="77"/>
      <c r="BES2574" s="77"/>
      <c r="BET2574" s="77"/>
      <c r="BEU2574" s="77"/>
      <c r="BEV2574" s="77"/>
      <c r="BEW2574" s="77"/>
      <c r="BEX2574" s="77"/>
      <c r="BEY2574" s="77"/>
      <c r="BEZ2574" s="77"/>
      <c r="BFA2574" s="77"/>
      <c r="BFB2574" s="77"/>
      <c r="BFC2574" s="77"/>
      <c r="BFD2574" s="77"/>
      <c r="BFE2574" s="77"/>
      <c r="BFF2574" s="77"/>
      <c r="BFG2574" s="77"/>
      <c r="BFH2574" s="77"/>
      <c r="BFI2574" s="77"/>
      <c r="BFJ2574" s="77"/>
      <c r="BFK2574" s="77"/>
      <c r="BFL2574" s="77"/>
      <c r="BFM2574" s="77"/>
      <c r="BFN2574" s="77"/>
      <c r="BFO2574" s="77"/>
      <c r="BFP2574" s="77"/>
      <c r="BFQ2574" s="77"/>
      <c r="BFR2574" s="77"/>
      <c r="BFS2574" s="77"/>
      <c r="BFT2574" s="77"/>
      <c r="BFU2574" s="77"/>
      <c r="BFV2574" s="77"/>
      <c r="BFW2574" s="77"/>
      <c r="BFX2574" s="77"/>
      <c r="BFY2574" s="77"/>
      <c r="BFZ2574" s="77"/>
      <c r="BGA2574" s="77"/>
      <c r="BGB2574" s="77"/>
      <c r="BGC2574" s="77"/>
      <c r="BGD2574" s="77"/>
      <c r="BGE2574" s="77"/>
      <c r="BGF2574" s="77"/>
      <c r="BGG2574" s="77"/>
      <c r="BGH2574" s="77"/>
      <c r="BGI2574" s="77"/>
      <c r="BGJ2574" s="77"/>
      <c r="BGK2574" s="77"/>
      <c r="BGL2574" s="77"/>
      <c r="BGM2574" s="77"/>
      <c r="BGN2574" s="77"/>
      <c r="BGO2574" s="77"/>
      <c r="BGP2574" s="77"/>
      <c r="BGQ2574" s="77"/>
      <c r="BGR2574" s="77"/>
      <c r="BGS2574" s="77"/>
      <c r="BGT2574" s="77"/>
      <c r="BGU2574" s="77"/>
      <c r="BGV2574" s="77"/>
      <c r="BGW2574" s="77"/>
      <c r="BGX2574" s="77"/>
      <c r="BGY2574" s="77"/>
      <c r="BGZ2574" s="77"/>
      <c r="BHA2574" s="77"/>
      <c r="BHB2574" s="77"/>
      <c r="BHC2574" s="77"/>
      <c r="BHD2574" s="77"/>
      <c r="BHE2574" s="77"/>
      <c r="BHF2574" s="77"/>
      <c r="BHG2574" s="77"/>
      <c r="BHH2574" s="77"/>
      <c r="BHI2574" s="77"/>
      <c r="BHJ2574" s="77"/>
      <c r="BHK2574" s="77"/>
      <c r="BHL2574" s="77"/>
      <c r="BHM2574" s="77"/>
      <c r="BHN2574" s="77"/>
      <c r="BHO2574" s="77"/>
      <c r="BHP2574" s="77"/>
      <c r="BHQ2574" s="77"/>
      <c r="BHR2574" s="77"/>
      <c r="BHS2574" s="77"/>
      <c r="BHT2574" s="77"/>
      <c r="BHU2574" s="77"/>
      <c r="BHV2574" s="77"/>
      <c r="BHW2574" s="77"/>
      <c r="BHX2574" s="77"/>
      <c r="BHY2574" s="77"/>
      <c r="BHZ2574" s="77"/>
      <c r="BIA2574" s="77"/>
      <c r="BIB2574" s="77"/>
      <c r="BIC2574" s="77"/>
      <c r="BID2574" s="77"/>
      <c r="BIE2574" s="77"/>
      <c r="BIF2574" s="77"/>
      <c r="BIG2574" s="77"/>
      <c r="BIH2574" s="77"/>
      <c r="BII2574" s="77"/>
      <c r="BIJ2574" s="77"/>
      <c r="BIK2574" s="77"/>
      <c r="BIL2574" s="77"/>
      <c r="BIM2574" s="77"/>
      <c r="BIN2574" s="77"/>
      <c r="BIO2574" s="77"/>
      <c r="BIP2574" s="77"/>
      <c r="BIQ2574" s="77"/>
      <c r="BIR2574" s="77"/>
      <c r="BIS2574" s="77"/>
      <c r="BIT2574" s="77"/>
      <c r="BIU2574" s="77"/>
      <c r="BIV2574" s="77"/>
      <c r="BIW2574" s="77"/>
      <c r="BIX2574" s="77"/>
      <c r="BIY2574" s="77"/>
      <c r="BIZ2574" s="77"/>
      <c r="BJA2574" s="77"/>
      <c r="BJB2574" s="77"/>
      <c r="BJC2574" s="77"/>
      <c r="BJD2574" s="77"/>
      <c r="BJE2574" s="77"/>
      <c r="BJF2574" s="77"/>
      <c r="BJG2574" s="77"/>
      <c r="BJH2574" s="77"/>
      <c r="BJI2574" s="77"/>
      <c r="BJJ2574" s="77"/>
      <c r="BJK2574" s="77"/>
      <c r="BJL2574" s="77"/>
      <c r="BJM2574" s="77"/>
      <c r="BJN2574" s="77"/>
      <c r="BJO2574" s="77"/>
      <c r="BJP2574" s="77"/>
      <c r="BJQ2574" s="77"/>
      <c r="BJR2574" s="77"/>
      <c r="BJS2574" s="77"/>
      <c r="BJT2574" s="77"/>
      <c r="BJU2574" s="77"/>
      <c r="BJV2574" s="77"/>
      <c r="BJW2574" s="77"/>
      <c r="BJX2574" s="77"/>
      <c r="BJY2574" s="77"/>
      <c r="BJZ2574" s="77"/>
      <c r="BKA2574" s="77"/>
      <c r="BKB2574" s="77"/>
      <c r="BKC2574" s="77"/>
      <c r="BKD2574" s="77"/>
      <c r="BKE2574" s="77"/>
      <c r="BKF2574" s="77"/>
      <c r="BKG2574" s="77"/>
      <c r="BKH2574" s="77"/>
      <c r="BKI2574" s="77"/>
      <c r="BKJ2574" s="77"/>
      <c r="BKK2574" s="77"/>
      <c r="BKL2574" s="77"/>
      <c r="BKM2574" s="77"/>
      <c r="BKN2574" s="77"/>
      <c r="BKO2574" s="77"/>
      <c r="BKP2574" s="77"/>
      <c r="BKQ2574" s="77"/>
      <c r="BKR2574" s="77"/>
      <c r="BKS2574" s="77"/>
      <c r="BKT2574" s="77"/>
      <c r="BKU2574" s="77"/>
      <c r="BKV2574" s="77"/>
      <c r="BKW2574" s="77"/>
      <c r="BKX2574" s="77"/>
      <c r="BKY2574" s="77"/>
      <c r="BKZ2574" s="77"/>
      <c r="BLA2574" s="77"/>
      <c r="BLB2574" s="77"/>
      <c r="BLC2574" s="77"/>
      <c r="BLD2574" s="77"/>
      <c r="BLE2574" s="77"/>
      <c r="BLF2574" s="77"/>
      <c r="BLG2574" s="77"/>
      <c r="BLH2574" s="77"/>
      <c r="BLI2574" s="77"/>
      <c r="BLJ2574" s="77"/>
      <c r="BLK2574" s="77"/>
      <c r="BLL2574" s="77"/>
      <c r="BLM2574" s="77"/>
      <c r="BLN2574" s="77"/>
      <c r="BLO2574" s="77"/>
      <c r="BLP2574" s="77"/>
      <c r="BLQ2574" s="77"/>
      <c r="BLR2574" s="77"/>
      <c r="BLS2574" s="77"/>
      <c r="BLT2574" s="77"/>
      <c r="BLU2574" s="77"/>
      <c r="BLV2574" s="77"/>
      <c r="BLW2574" s="77"/>
      <c r="BLX2574" s="77"/>
      <c r="BLY2574" s="77"/>
      <c r="BLZ2574" s="77"/>
      <c r="BMA2574" s="77"/>
      <c r="BMB2574" s="77"/>
      <c r="BMC2574" s="77"/>
      <c r="BMD2574" s="77"/>
      <c r="BME2574" s="77"/>
      <c r="BMF2574" s="77"/>
      <c r="BMG2574" s="77"/>
      <c r="BMH2574" s="77"/>
      <c r="BMI2574" s="77"/>
      <c r="BMJ2574" s="77"/>
      <c r="BMK2574" s="77"/>
      <c r="BML2574" s="77"/>
      <c r="BMM2574" s="77"/>
      <c r="BMN2574" s="77"/>
      <c r="BMO2574" s="77"/>
      <c r="BMP2574" s="77"/>
      <c r="BMQ2574" s="77"/>
      <c r="BMR2574" s="77"/>
      <c r="BMS2574" s="77"/>
      <c r="BMT2574" s="77"/>
      <c r="BMU2574" s="77"/>
      <c r="BMV2574" s="77"/>
      <c r="BMW2574" s="77"/>
      <c r="BMX2574" s="77"/>
      <c r="BMY2574" s="77"/>
      <c r="BMZ2574" s="77"/>
      <c r="BNA2574" s="77"/>
      <c r="BNB2574" s="77"/>
      <c r="BNC2574" s="77"/>
      <c r="BND2574" s="77"/>
      <c r="BNE2574" s="77"/>
      <c r="BNF2574" s="77"/>
      <c r="BNG2574" s="77"/>
      <c r="BNH2574" s="77"/>
      <c r="BNI2574" s="77"/>
      <c r="BNJ2574" s="77"/>
      <c r="BNK2574" s="77"/>
      <c r="BNL2574" s="77"/>
      <c r="BNM2574" s="77"/>
      <c r="BNN2574" s="77"/>
      <c r="BNO2574" s="77"/>
      <c r="BNP2574" s="77"/>
      <c r="BNQ2574" s="77"/>
      <c r="BNR2574" s="77"/>
      <c r="BNS2574" s="77"/>
      <c r="BNT2574" s="77"/>
      <c r="BNU2574" s="77"/>
      <c r="BNV2574" s="77"/>
      <c r="BNW2574" s="77"/>
      <c r="BNX2574" s="77"/>
      <c r="BNY2574" s="77"/>
      <c r="BNZ2574" s="77"/>
      <c r="BOA2574" s="77"/>
      <c r="BOB2574" s="77"/>
      <c r="BOC2574" s="77"/>
      <c r="BOD2574" s="77"/>
      <c r="BOE2574" s="77"/>
      <c r="BOF2574" s="77"/>
      <c r="BOG2574" s="77"/>
      <c r="BOH2574" s="77"/>
      <c r="BOI2574" s="77"/>
      <c r="BOJ2574" s="77"/>
      <c r="BOK2574" s="77"/>
      <c r="BOL2574" s="77"/>
      <c r="BOM2574" s="77"/>
      <c r="BON2574" s="77"/>
      <c r="BOO2574" s="77"/>
      <c r="BOP2574" s="77"/>
      <c r="BOQ2574" s="77"/>
      <c r="BOR2574" s="77"/>
      <c r="BOS2574" s="77"/>
      <c r="BOT2574" s="77"/>
      <c r="BOU2574" s="77"/>
      <c r="BOV2574" s="77"/>
      <c r="BOW2574" s="77"/>
      <c r="BOX2574" s="77"/>
      <c r="BOY2574" s="77"/>
      <c r="BOZ2574" s="77"/>
      <c r="BPA2574" s="77"/>
      <c r="BPB2574" s="77"/>
      <c r="BPC2574" s="77"/>
      <c r="BPD2574" s="77"/>
      <c r="BPE2574" s="77"/>
      <c r="BPF2574" s="77"/>
      <c r="BPG2574" s="77"/>
      <c r="BPH2574" s="77"/>
      <c r="BPI2574" s="77"/>
      <c r="BPJ2574" s="77"/>
      <c r="BPK2574" s="77"/>
      <c r="BPL2574" s="77"/>
      <c r="BPM2574" s="77"/>
      <c r="BPN2574" s="77"/>
      <c r="BPO2574" s="77"/>
      <c r="BPP2574" s="77"/>
      <c r="BPQ2574" s="77"/>
      <c r="BPR2574" s="77"/>
      <c r="BPS2574" s="77"/>
      <c r="BPT2574" s="77"/>
      <c r="BPU2574" s="77"/>
      <c r="BPV2574" s="77"/>
      <c r="BPW2574" s="77"/>
      <c r="BPX2574" s="77"/>
      <c r="BPY2574" s="77"/>
      <c r="BPZ2574" s="77"/>
      <c r="BQA2574" s="77"/>
      <c r="BQB2574" s="77"/>
      <c r="BQC2574" s="77"/>
      <c r="BQD2574" s="77"/>
      <c r="BQE2574" s="77"/>
      <c r="BQF2574" s="77"/>
      <c r="BQG2574" s="77"/>
      <c r="BQH2574" s="77"/>
      <c r="BQI2574" s="77"/>
      <c r="BQJ2574" s="77"/>
      <c r="BQK2574" s="77"/>
      <c r="BQL2574" s="77"/>
      <c r="BQM2574" s="77"/>
      <c r="BQN2574" s="77"/>
      <c r="BQO2574" s="77"/>
      <c r="BQP2574" s="77"/>
      <c r="BQQ2574" s="77"/>
      <c r="BQR2574" s="77"/>
      <c r="BQS2574" s="77"/>
      <c r="BQT2574" s="77"/>
      <c r="BQU2574" s="77"/>
      <c r="BQV2574" s="77"/>
      <c r="BQW2574" s="77"/>
      <c r="BQX2574" s="77"/>
      <c r="BQY2574" s="77"/>
      <c r="BQZ2574" s="77"/>
      <c r="BRA2574" s="77"/>
      <c r="BRB2574" s="77"/>
      <c r="BRC2574" s="77"/>
      <c r="BRD2574" s="77"/>
      <c r="BRE2574" s="77"/>
      <c r="BRF2574" s="77"/>
      <c r="BRG2574" s="77"/>
      <c r="BRH2574" s="77"/>
      <c r="BRI2574" s="77"/>
      <c r="BRJ2574" s="77"/>
      <c r="BRK2574" s="77"/>
      <c r="BRL2574" s="77"/>
      <c r="BRM2574" s="77"/>
      <c r="BRN2574" s="77"/>
      <c r="BRO2574" s="77"/>
      <c r="BRP2574" s="77"/>
      <c r="BRQ2574" s="77"/>
      <c r="BRR2574" s="77"/>
      <c r="BRS2574" s="77"/>
      <c r="BRT2574" s="77"/>
      <c r="BRU2574" s="77"/>
      <c r="BRV2574" s="77"/>
      <c r="BRW2574" s="77"/>
      <c r="BRX2574" s="77"/>
      <c r="BRY2574" s="77"/>
      <c r="BRZ2574" s="77"/>
      <c r="BSA2574" s="77"/>
      <c r="BSB2574" s="77"/>
      <c r="BSC2574" s="77"/>
      <c r="BSD2574" s="77"/>
      <c r="BSE2574" s="77"/>
      <c r="BSF2574" s="77"/>
      <c r="BSG2574" s="77"/>
      <c r="BSH2574" s="77"/>
      <c r="BSI2574" s="77"/>
      <c r="BSJ2574" s="77"/>
      <c r="BSK2574" s="77"/>
      <c r="BSL2574" s="77"/>
      <c r="BSM2574" s="77"/>
      <c r="BSN2574" s="77"/>
      <c r="BSO2574" s="77"/>
      <c r="BSP2574" s="77"/>
      <c r="BSQ2574" s="77"/>
      <c r="BSR2574" s="77"/>
      <c r="BSS2574" s="77"/>
      <c r="BST2574" s="77"/>
      <c r="BSU2574" s="77"/>
      <c r="BSV2574" s="77"/>
      <c r="BSW2574" s="77"/>
      <c r="BSX2574" s="77"/>
      <c r="BSY2574" s="77"/>
      <c r="BSZ2574" s="77"/>
      <c r="BTA2574" s="77"/>
      <c r="BTB2574" s="77"/>
      <c r="BTC2574" s="77"/>
      <c r="BTD2574" s="77"/>
      <c r="BTE2574" s="77"/>
      <c r="BTF2574" s="77"/>
      <c r="BTG2574" s="77"/>
      <c r="BTH2574" s="77"/>
      <c r="BTI2574" s="77"/>
      <c r="BTJ2574" s="77"/>
      <c r="BTK2574" s="77"/>
      <c r="BTL2574" s="77"/>
      <c r="BTM2574" s="77"/>
      <c r="BTN2574" s="77"/>
      <c r="BTO2574" s="77"/>
      <c r="BTP2574" s="77"/>
      <c r="BTQ2574" s="77"/>
      <c r="BTR2574" s="77"/>
      <c r="BTS2574" s="77"/>
      <c r="BTT2574" s="77"/>
      <c r="BTU2574" s="77"/>
      <c r="BTV2574" s="77"/>
      <c r="BTW2574" s="77"/>
      <c r="BTX2574" s="77"/>
      <c r="BTY2574" s="77"/>
      <c r="BTZ2574" s="77"/>
      <c r="BUA2574" s="77"/>
      <c r="BUB2574" s="77"/>
      <c r="BUC2574" s="77"/>
      <c r="BUD2574" s="77"/>
      <c r="BUE2574" s="77"/>
      <c r="BUF2574" s="77"/>
      <c r="BUG2574" s="77"/>
      <c r="BUH2574" s="77"/>
      <c r="BUI2574" s="77"/>
      <c r="BUJ2574" s="77"/>
      <c r="BUK2574" s="77"/>
      <c r="BUL2574" s="77"/>
      <c r="BUM2574" s="77"/>
      <c r="BUN2574" s="77"/>
      <c r="BUO2574" s="77"/>
      <c r="BUP2574" s="77"/>
      <c r="BUQ2574" s="77"/>
      <c r="BUR2574" s="77"/>
      <c r="BUS2574" s="77"/>
      <c r="BUT2574" s="77"/>
      <c r="BUU2574" s="77"/>
      <c r="BUV2574" s="77"/>
      <c r="BUW2574" s="77"/>
      <c r="BUX2574" s="77"/>
      <c r="BUY2574" s="77"/>
      <c r="BUZ2574" s="77"/>
      <c r="BVA2574" s="77"/>
      <c r="BVB2574" s="77"/>
      <c r="BVC2574" s="77"/>
      <c r="BVD2574" s="77"/>
      <c r="BVE2574" s="77"/>
      <c r="BVF2574" s="77"/>
      <c r="BVG2574" s="77"/>
      <c r="BVH2574" s="77"/>
      <c r="BVI2574" s="77"/>
      <c r="BVJ2574" s="77"/>
      <c r="BVK2574" s="77"/>
      <c r="BVL2574" s="77"/>
      <c r="BVM2574" s="77"/>
      <c r="BVN2574" s="77"/>
      <c r="BVO2574" s="77"/>
      <c r="BVP2574" s="77"/>
      <c r="BVQ2574" s="77"/>
      <c r="BVR2574" s="77"/>
      <c r="BVS2574" s="77"/>
      <c r="BVT2574" s="77"/>
      <c r="BVU2574" s="77"/>
      <c r="BVV2574" s="77"/>
      <c r="BVW2574" s="77"/>
      <c r="BVX2574" s="77"/>
      <c r="BVY2574" s="77"/>
      <c r="BVZ2574" s="77"/>
      <c r="BWA2574" s="77"/>
      <c r="BWB2574" s="77"/>
      <c r="BWC2574" s="77"/>
      <c r="BWD2574" s="77"/>
      <c r="BWE2574" s="77"/>
      <c r="BWF2574" s="77"/>
      <c r="BWG2574" s="77"/>
      <c r="BWH2574" s="77"/>
      <c r="BWI2574" s="77"/>
      <c r="BWJ2574" s="77"/>
      <c r="BWK2574" s="77"/>
      <c r="BWL2574" s="77"/>
      <c r="BWM2574" s="77"/>
      <c r="BWN2574" s="77"/>
      <c r="BWO2574" s="77"/>
      <c r="BWP2574" s="77"/>
      <c r="BWQ2574" s="77"/>
      <c r="BWR2574" s="77"/>
      <c r="BWS2574" s="77"/>
      <c r="BWT2574" s="77"/>
      <c r="BWU2574" s="77"/>
      <c r="BWV2574" s="77"/>
      <c r="BWW2574" s="77"/>
      <c r="BWX2574" s="77"/>
      <c r="BWY2574" s="77"/>
      <c r="BWZ2574" s="77"/>
      <c r="BXA2574" s="77"/>
      <c r="BXB2574" s="77"/>
      <c r="BXC2574" s="77"/>
      <c r="BXD2574" s="77"/>
      <c r="BXE2574" s="77"/>
      <c r="BXF2574" s="77"/>
      <c r="BXG2574" s="77"/>
      <c r="BXH2574" s="77"/>
      <c r="BXI2574" s="77"/>
      <c r="BXJ2574" s="77"/>
      <c r="BXK2574" s="77"/>
      <c r="BXL2574" s="77"/>
      <c r="BXM2574" s="77"/>
      <c r="BXN2574" s="77"/>
      <c r="BXO2574" s="77"/>
      <c r="BXP2574" s="77"/>
      <c r="BXQ2574" s="77"/>
      <c r="BXR2574" s="77"/>
      <c r="BXS2574" s="77"/>
      <c r="BXT2574" s="77"/>
      <c r="BXU2574" s="77"/>
      <c r="BXV2574" s="77"/>
      <c r="BXW2574" s="77"/>
      <c r="BXX2574" s="77"/>
      <c r="BXY2574" s="77"/>
      <c r="BXZ2574" s="77"/>
      <c r="BYA2574" s="77"/>
      <c r="BYB2574" s="77"/>
      <c r="BYC2574" s="77"/>
      <c r="BYD2574" s="77"/>
      <c r="BYE2574" s="77"/>
      <c r="BYF2574" s="77"/>
      <c r="BYG2574" s="77"/>
      <c r="BYH2574" s="77"/>
      <c r="BYI2574" s="77"/>
      <c r="BYJ2574" s="77"/>
      <c r="BYK2574" s="77"/>
      <c r="BYL2574" s="77"/>
      <c r="BYM2574" s="77"/>
      <c r="BYN2574" s="77"/>
      <c r="BYO2574" s="77"/>
      <c r="BYP2574" s="77"/>
      <c r="BYQ2574" s="77"/>
      <c r="BYR2574" s="77"/>
      <c r="BYS2574" s="77"/>
      <c r="BYT2574" s="77"/>
      <c r="BYU2574" s="77"/>
      <c r="BYV2574" s="77"/>
      <c r="BYW2574" s="77"/>
      <c r="BYX2574" s="77"/>
      <c r="BYY2574" s="77"/>
      <c r="BYZ2574" s="77"/>
      <c r="BZA2574" s="77"/>
      <c r="BZB2574" s="77"/>
      <c r="BZC2574" s="77"/>
      <c r="BZD2574" s="77"/>
      <c r="BZE2574" s="77"/>
      <c r="BZF2574" s="77"/>
      <c r="BZG2574" s="77"/>
      <c r="BZH2574" s="77"/>
      <c r="BZI2574" s="77"/>
      <c r="BZJ2574" s="77"/>
      <c r="BZK2574" s="77"/>
      <c r="BZL2574" s="77"/>
      <c r="BZM2574" s="77"/>
      <c r="BZN2574" s="77"/>
      <c r="BZO2574" s="77"/>
      <c r="BZP2574" s="77"/>
      <c r="BZQ2574" s="77"/>
      <c r="BZR2574" s="77"/>
      <c r="BZS2574" s="77"/>
      <c r="BZT2574" s="77"/>
      <c r="BZU2574" s="77"/>
      <c r="BZV2574" s="77"/>
      <c r="BZW2574" s="77"/>
      <c r="BZX2574" s="77"/>
      <c r="BZY2574" s="77"/>
      <c r="BZZ2574" s="77"/>
      <c r="CAA2574" s="77"/>
      <c r="CAB2574" s="77"/>
      <c r="CAC2574" s="77"/>
      <c r="CAD2574" s="77"/>
      <c r="CAE2574" s="77"/>
      <c r="CAF2574" s="77"/>
      <c r="CAG2574" s="77"/>
      <c r="CAH2574" s="77"/>
      <c r="CAI2574" s="77"/>
      <c r="CAJ2574" s="77"/>
      <c r="CAK2574" s="77"/>
      <c r="CAL2574" s="77"/>
      <c r="CAM2574" s="77"/>
      <c r="CAN2574" s="77"/>
      <c r="CAO2574" s="77"/>
      <c r="CAP2574" s="77"/>
      <c r="CAQ2574" s="77"/>
      <c r="CAR2574" s="77"/>
      <c r="CAS2574" s="77"/>
      <c r="CAT2574" s="77"/>
      <c r="CAU2574" s="77"/>
      <c r="CAV2574" s="77"/>
      <c r="CAW2574" s="77"/>
      <c r="CAX2574" s="77"/>
      <c r="CAY2574" s="77"/>
      <c r="CAZ2574" s="77"/>
      <c r="CBA2574" s="77"/>
      <c r="CBB2574" s="77"/>
      <c r="CBC2574" s="77"/>
      <c r="CBD2574" s="77"/>
      <c r="CBE2574" s="77"/>
      <c r="CBF2574" s="77"/>
      <c r="CBG2574" s="77"/>
      <c r="CBH2574" s="77"/>
      <c r="CBI2574" s="77"/>
      <c r="CBJ2574" s="77"/>
      <c r="CBK2574" s="77"/>
      <c r="CBL2574" s="77"/>
      <c r="CBM2574" s="77"/>
      <c r="CBN2574" s="77"/>
      <c r="CBO2574" s="77"/>
      <c r="CBP2574" s="77"/>
      <c r="CBQ2574" s="77"/>
      <c r="CBR2574" s="77"/>
      <c r="CBS2574" s="77"/>
      <c r="CBT2574" s="77"/>
      <c r="CBU2574" s="77"/>
      <c r="CBV2574" s="77"/>
      <c r="CBW2574" s="77"/>
      <c r="CBX2574" s="77"/>
      <c r="CBY2574" s="77"/>
      <c r="CBZ2574" s="77"/>
      <c r="CCA2574" s="77"/>
      <c r="CCB2574" s="77"/>
      <c r="CCC2574" s="77"/>
      <c r="CCD2574" s="77"/>
      <c r="CCE2574" s="77"/>
      <c r="CCF2574" s="77"/>
      <c r="CCG2574" s="77"/>
      <c r="CCH2574" s="77"/>
      <c r="CCI2574" s="77"/>
      <c r="CCJ2574" s="77"/>
      <c r="CCK2574" s="77"/>
      <c r="CCL2574" s="77"/>
      <c r="CCM2574" s="77"/>
      <c r="CCN2574" s="77"/>
      <c r="CCO2574" s="77"/>
      <c r="CCP2574" s="77"/>
      <c r="CCQ2574" s="77"/>
      <c r="CCR2574" s="77"/>
      <c r="CCS2574" s="77"/>
      <c r="CCT2574" s="77"/>
      <c r="CCU2574" s="77"/>
      <c r="CCV2574" s="77"/>
      <c r="CCW2574" s="77"/>
      <c r="CCX2574" s="77"/>
      <c r="CCY2574" s="77"/>
      <c r="CCZ2574" s="77"/>
      <c r="CDA2574" s="77"/>
      <c r="CDB2574" s="77"/>
      <c r="CDC2574" s="77"/>
      <c r="CDD2574" s="77"/>
      <c r="CDE2574" s="77"/>
      <c r="CDF2574" s="77"/>
      <c r="CDG2574" s="77"/>
      <c r="CDH2574" s="77"/>
      <c r="CDI2574" s="77"/>
      <c r="CDJ2574" s="77"/>
      <c r="CDK2574" s="77"/>
      <c r="CDL2574" s="77"/>
      <c r="CDM2574" s="77"/>
      <c r="CDN2574" s="77"/>
      <c r="CDO2574" s="77"/>
      <c r="CDP2574" s="77"/>
      <c r="CDQ2574" s="77"/>
      <c r="CDR2574" s="77"/>
      <c r="CDS2574" s="77"/>
      <c r="CDT2574" s="77"/>
      <c r="CDU2574" s="77"/>
      <c r="CDV2574" s="77"/>
      <c r="CDW2574" s="77"/>
      <c r="CDX2574" s="77"/>
      <c r="CDY2574" s="77"/>
      <c r="CDZ2574" s="77"/>
      <c r="CEA2574" s="77"/>
      <c r="CEB2574" s="77"/>
      <c r="CEC2574" s="77"/>
      <c r="CED2574" s="77"/>
      <c r="CEE2574" s="77"/>
      <c r="CEF2574" s="77"/>
      <c r="CEG2574" s="77"/>
      <c r="CEH2574" s="77"/>
      <c r="CEI2574" s="77"/>
      <c r="CEJ2574" s="77"/>
      <c r="CEK2574" s="77"/>
      <c r="CEL2574" s="77"/>
      <c r="CEM2574" s="77"/>
      <c r="CEN2574" s="77"/>
      <c r="CEO2574" s="77"/>
      <c r="CEP2574" s="77"/>
      <c r="CEQ2574" s="77"/>
      <c r="CER2574" s="77"/>
      <c r="CES2574" s="77"/>
      <c r="CET2574" s="77"/>
      <c r="CEU2574" s="77"/>
      <c r="CEV2574" s="77"/>
      <c r="CEW2574" s="77"/>
      <c r="CEX2574" s="77"/>
      <c r="CEY2574" s="77"/>
      <c r="CEZ2574" s="77"/>
      <c r="CFA2574" s="77"/>
      <c r="CFB2574" s="77"/>
      <c r="CFC2574" s="77"/>
      <c r="CFD2574" s="77"/>
      <c r="CFE2574" s="77"/>
      <c r="CFF2574" s="77"/>
      <c r="CFG2574" s="77"/>
      <c r="CFH2574" s="77"/>
      <c r="CFI2574" s="77"/>
      <c r="CFJ2574" s="77"/>
      <c r="CFK2574" s="77"/>
      <c r="CFL2574" s="77"/>
      <c r="CFM2574" s="77"/>
      <c r="CFN2574" s="77"/>
      <c r="CFO2574" s="77"/>
      <c r="CFP2574" s="77"/>
      <c r="CFQ2574" s="77"/>
      <c r="CFR2574" s="77"/>
      <c r="CFS2574" s="77"/>
      <c r="CFT2574" s="77"/>
      <c r="CFU2574" s="77"/>
      <c r="CFV2574" s="77"/>
      <c r="CFW2574" s="77"/>
      <c r="CFX2574" s="77"/>
      <c r="CFY2574" s="77"/>
      <c r="CFZ2574" s="77"/>
      <c r="CGA2574" s="77"/>
      <c r="CGB2574" s="77"/>
      <c r="CGC2574" s="77"/>
      <c r="CGD2574" s="77"/>
      <c r="CGE2574" s="77"/>
      <c r="CGF2574" s="77"/>
      <c r="CGG2574" s="77"/>
      <c r="CGH2574" s="77"/>
      <c r="CGI2574" s="77"/>
      <c r="CGJ2574" s="77"/>
      <c r="CGK2574" s="77"/>
      <c r="CGL2574" s="77"/>
      <c r="CGM2574" s="77"/>
      <c r="CGN2574" s="77"/>
      <c r="CGO2574" s="77"/>
      <c r="CGP2574" s="77"/>
      <c r="CGQ2574" s="77"/>
      <c r="CGR2574" s="77"/>
      <c r="CGS2574" s="77"/>
      <c r="CGT2574" s="77"/>
      <c r="CGU2574" s="77"/>
      <c r="CGV2574" s="77"/>
      <c r="CGW2574" s="77"/>
      <c r="CGX2574" s="77"/>
      <c r="CGY2574" s="77"/>
      <c r="CGZ2574" s="77"/>
      <c r="CHA2574" s="77"/>
      <c r="CHB2574" s="77"/>
      <c r="CHC2574" s="77"/>
      <c r="CHD2574" s="77"/>
      <c r="CHE2574" s="77"/>
      <c r="CHF2574" s="77"/>
      <c r="CHG2574" s="77"/>
      <c r="CHH2574" s="77"/>
      <c r="CHI2574" s="77"/>
      <c r="CHJ2574" s="77"/>
      <c r="CHK2574" s="77"/>
      <c r="CHL2574" s="77"/>
      <c r="CHM2574" s="77"/>
      <c r="CHN2574" s="77"/>
      <c r="CHO2574" s="77"/>
      <c r="CHP2574" s="77"/>
      <c r="CHQ2574" s="77"/>
      <c r="CHR2574" s="77"/>
      <c r="CHS2574" s="77"/>
      <c r="CHT2574" s="77"/>
      <c r="CHU2574" s="77"/>
      <c r="CHV2574" s="77"/>
      <c r="CHW2574" s="77"/>
      <c r="CHX2574" s="77"/>
      <c r="CHY2574" s="77"/>
      <c r="CHZ2574" s="77"/>
      <c r="CIA2574" s="77"/>
      <c r="CIB2574" s="77"/>
      <c r="CIC2574" s="77"/>
      <c r="CID2574" s="77"/>
      <c r="CIE2574" s="77"/>
      <c r="CIF2574" s="77"/>
      <c r="CIG2574" s="77"/>
      <c r="CIH2574" s="77"/>
      <c r="CII2574" s="77"/>
      <c r="CIJ2574" s="77"/>
      <c r="CIK2574" s="77"/>
      <c r="CIL2574" s="77"/>
      <c r="CIM2574" s="77"/>
      <c r="CIN2574" s="77"/>
      <c r="CIO2574" s="77"/>
      <c r="CIP2574" s="77"/>
      <c r="CIQ2574" s="77"/>
      <c r="CIR2574" s="77"/>
      <c r="CIS2574" s="77"/>
      <c r="CIT2574" s="77"/>
      <c r="CIU2574" s="77"/>
      <c r="CIV2574" s="77"/>
      <c r="CIW2574" s="77"/>
      <c r="CIX2574" s="77"/>
      <c r="CIY2574" s="77"/>
      <c r="CIZ2574" s="77"/>
      <c r="CJA2574" s="77"/>
      <c r="CJB2574" s="77"/>
      <c r="CJC2574" s="77"/>
      <c r="CJD2574" s="77"/>
      <c r="CJE2574" s="77"/>
      <c r="CJF2574" s="77"/>
      <c r="CJG2574" s="77"/>
      <c r="CJH2574" s="77"/>
      <c r="CJI2574" s="77"/>
      <c r="CJJ2574" s="77"/>
      <c r="CJK2574" s="77"/>
      <c r="CJL2574" s="77"/>
      <c r="CJM2574" s="77"/>
      <c r="CJN2574" s="77"/>
      <c r="CJO2574" s="77"/>
      <c r="CJP2574" s="77"/>
      <c r="CJQ2574" s="77"/>
      <c r="CJR2574" s="77"/>
      <c r="CJS2574" s="77"/>
      <c r="CJT2574" s="77"/>
      <c r="CJU2574" s="77"/>
      <c r="CJV2574" s="77"/>
      <c r="CJW2574" s="77"/>
      <c r="CJX2574" s="77"/>
      <c r="CJY2574" s="77"/>
      <c r="CJZ2574" s="77"/>
      <c r="CKA2574" s="77"/>
      <c r="CKB2574" s="77"/>
      <c r="CKC2574" s="77"/>
      <c r="CKD2574" s="77"/>
      <c r="CKE2574" s="77"/>
      <c r="CKF2574" s="77"/>
      <c r="CKG2574" s="77"/>
      <c r="CKH2574" s="77"/>
      <c r="CKI2574" s="77"/>
      <c r="CKJ2574" s="77"/>
      <c r="CKK2574" s="77"/>
      <c r="CKL2574" s="77"/>
      <c r="CKM2574" s="77"/>
      <c r="CKN2574" s="77"/>
      <c r="CKO2574" s="77"/>
      <c r="CKP2574" s="77"/>
      <c r="CKQ2574" s="77"/>
      <c r="CKR2574" s="77"/>
      <c r="CKS2574" s="77"/>
      <c r="CKT2574" s="77"/>
      <c r="CKU2574" s="77"/>
      <c r="CKV2574" s="77"/>
      <c r="CKW2574" s="77"/>
      <c r="CKX2574" s="77"/>
      <c r="CKY2574" s="77"/>
      <c r="CKZ2574" s="77"/>
      <c r="CLA2574" s="77"/>
      <c r="CLB2574" s="77"/>
      <c r="CLC2574" s="77"/>
      <c r="CLD2574" s="77"/>
      <c r="CLE2574" s="77"/>
      <c r="CLF2574" s="77"/>
      <c r="CLG2574" s="77"/>
      <c r="CLH2574" s="77"/>
      <c r="CLI2574" s="77"/>
      <c r="CLJ2574" s="77"/>
      <c r="CLK2574" s="77"/>
      <c r="CLL2574" s="77"/>
      <c r="CLM2574" s="77"/>
      <c r="CLN2574" s="77"/>
      <c r="CLO2574" s="77"/>
      <c r="CLP2574" s="77"/>
      <c r="CLQ2574" s="77"/>
      <c r="CLR2574" s="77"/>
      <c r="CLS2574" s="77"/>
      <c r="CLT2574" s="77"/>
      <c r="CLU2574" s="77"/>
      <c r="CLV2574" s="77"/>
      <c r="CLW2574" s="77"/>
      <c r="CLX2574" s="77"/>
      <c r="CLY2574" s="77"/>
      <c r="CLZ2574" s="77"/>
      <c r="CMA2574" s="77"/>
      <c r="CMB2574" s="77"/>
      <c r="CMC2574" s="77"/>
      <c r="CMD2574" s="77"/>
      <c r="CME2574" s="77"/>
      <c r="CMF2574" s="77"/>
      <c r="CMG2574" s="77"/>
      <c r="CMH2574" s="77"/>
      <c r="CMI2574" s="77"/>
      <c r="CMJ2574" s="77"/>
      <c r="CMK2574" s="77"/>
      <c r="CML2574" s="77"/>
      <c r="CMM2574" s="77"/>
      <c r="CMN2574" s="77"/>
      <c r="CMO2574" s="77"/>
      <c r="CMP2574" s="77"/>
      <c r="CMQ2574" s="77"/>
      <c r="CMR2574" s="77"/>
      <c r="CMS2574" s="77"/>
      <c r="CMT2574" s="77"/>
      <c r="CMU2574" s="77"/>
      <c r="CMV2574" s="77"/>
      <c r="CMW2574" s="77"/>
      <c r="CMX2574" s="77"/>
      <c r="CMY2574" s="77"/>
      <c r="CMZ2574" s="77"/>
      <c r="CNA2574" s="77"/>
      <c r="CNB2574" s="77"/>
      <c r="CNC2574" s="77"/>
      <c r="CND2574" s="77"/>
      <c r="CNE2574" s="77"/>
      <c r="CNF2574" s="77"/>
      <c r="CNG2574" s="77"/>
      <c r="CNH2574" s="77"/>
      <c r="CNI2574" s="77"/>
      <c r="CNJ2574" s="77"/>
      <c r="CNK2574" s="77"/>
      <c r="CNL2574" s="77"/>
      <c r="CNM2574" s="77"/>
      <c r="CNN2574" s="77"/>
      <c r="CNO2574" s="77"/>
      <c r="CNP2574" s="77"/>
      <c r="CNQ2574" s="77"/>
      <c r="CNR2574" s="77"/>
      <c r="CNS2574" s="77"/>
      <c r="CNT2574" s="77"/>
      <c r="CNU2574" s="77"/>
      <c r="CNV2574" s="77"/>
      <c r="CNW2574" s="77"/>
      <c r="CNX2574" s="77"/>
      <c r="CNY2574" s="77"/>
      <c r="CNZ2574" s="77"/>
      <c r="COA2574" s="77"/>
      <c r="COB2574" s="77"/>
      <c r="COC2574" s="77"/>
      <c r="COD2574" s="77"/>
      <c r="COE2574" s="77"/>
      <c r="COF2574" s="77"/>
      <c r="COG2574" s="77"/>
      <c r="COH2574" s="77"/>
      <c r="COI2574" s="77"/>
      <c r="COJ2574" s="77"/>
      <c r="COK2574" s="77"/>
      <c r="COL2574" s="77"/>
      <c r="COM2574" s="77"/>
      <c r="CON2574" s="77"/>
      <c r="COO2574" s="77"/>
      <c r="COP2574" s="77"/>
      <c r="COQ2574" s="77"/>
      <c r="COR2574" s="77"/>
      <c r="COS2574" s="77"/>
      <c r="COT2574" s="77"/>
      <c r="COU2574" s="77"/>
      <c r="COV2574" s="77"/>
      <c r="COW2574" s="77"/>
      <c r="COX2574" s="77"/>
      <c r="COY2574" s="77"/>
      <c r="COZ2574" s="77"/>
      <c r="CPA2574" s="77"/>
      <c r="CPB2574" s="77"/>
      <c r="CPC2574" s="77"/>
      <c r="CPD2574" s="77"/>
      <c r="CPE2574" s="77"/>
      <c r="CPF2574" s="77"/>
      <c r="CPG2574" s="77"/>
      <c r="CPH2574" s="77"/>
      <c r="CPI2574" s="77"/>
      <c r="CPJ2574" s="77"/>
      <c r="CPK2574" s="77"/>
      <c r="CPL2574" s="77"/>
      <c r="CPM2574" s="77"/>
      <c r="CPN2574" s="77"/>
      <c r="CPO2574" s="77"/>
      <c r="CPP2574" s="77"/>
      <c r="CPQ2574" s="77"/>
      <c r="CPR2574" s="77"/>
      <c r="CPS2574" s="77"/>
      <c r="CPT2574" s="77"/>
      <c r="CPU2574" s="77"/>
      <c r="CPV2574" s="77"/>
      <c r="CPW2574" s="77"/>
      <c r="CPX2574" s="77"/>
      <c r="CPY2574" s="77"/>
      <c r="CPZ2574" s="77"/>
      <c r="CQA2574" s="77"/>
      <c r="CQB2574" s="77"/>
      <c r="CQC2574" s="77"/>
      <c r="CQD2574" s="77"/>
      <c r="CQE2574" s="77"/>
      <c r="CQF2574" s="77"/>
      <c r="CQG2574" s="77"/>
      <c r="CQH2574" s="77"/>
      <c r="CQI2574" s="77"/>
      <c r="CQJ2574" s="77"/>
      <c r="CQK2574" s="77"/>
      <c r="CQL2574" s="77"/>
      <c r="CQM2574" s="77"/>
      <c r="CQN2574" s="77"/>
      <c r="CQO2574" s="77"/>
      <c r="CQP2574" s="77"/>
      <c r="CQQ2574" s="77"/>
      <c r="CQR2574" s="77"/>
      <c r="CQS2574" s="77"/>
      <c r="CQT2574" s="77"/>
      <c r="CQU2574" s="77"/>
      <c r="CQV2574" s="77"/>
      <c r="CQW2574" s="77"/>
      <c r="CQX2574" s="77"/>
      <c r="CQY2574" s="77"/>
      <c r="CQZ2574" s="77"/>
      <c r="CRA2574" s="77"/>
      <c r="CRB2574" s="77"/>
      <c r="CRC2574" s="77"/>
      <c r="CRD2574" s="77"/>
      <c r="CRE2574" s="77"/>
      <c r="CRF2574" s="77"/>
      <c r="CRG2574" s="77"/>
      <c r="CRH2574" s="77"/>
      <c r="CRI2574" s="77"/>
      <c r="CRJ2574" s="77"/>
      <c r="CRK2574" s="77"/>
      <c r="CRL2574" s="77"/>
      <c r="CRM2574" s="77"/>
      <c r="CRN2574" s="77"/>
      <c r="CRO2574" s="77"/>
      <c r="CRP2574" s="77"/>
      <c r="CRQ2574" s="77"/>
      <c r="CRR2574" s="77"/>
      <c r="CRS2574" s="77"/>
      <c r="CRT2574" s="77"/>
      <c r="CRU2574" s="77"/>
      <c r="CRV2574" s="77"/>
      <c r="CRW2574" s="77"/>
      <c r="CRX2574" s="77"/>
      <c r="CRY2574" s="77"/>
      <c r="CRZ2574" s="77"/>
      <c r="CSA2574" s="77"/>
      <c r="CSB2574" s="77"/>
      <c r="CSC2574" s="77"/>
      <c r="CSD2574" s="77"/>
      <c r="CSE2574" s="77"/>
      <c r="CSF2574" s="77"/>
      <c r="CSG2574" s="77"/>
      <c r="CSH2574" s="77"/>
      <c r="CSI2574" s="77"/>
      <c r="CSJ2574" s="77"/>
      <c r="CSK2574" s="77"/>
      <c r="CSL2574" s="77"/>
      <c r="CSM2574" s="77"/>
      <c r="CSN2574" s="77"/>
      <c r="CSO2574" s="77"/>
      <c r="CSP2574" s="77"/>
      <c r="CSQ2574" s="77"/>
      <c r="CSR2574" s="77"/>
      <c r="CSS2574" s="77"/>
      <c r="CST2574" s="77"/>
      <c r="CSU2574" s="77"/>
      <c r="CSV2574" s="77"/>
      <c r="CSW2574" s="77"/>
      <c r="CSX2574" s="77"/>
      <c r="CSY2574" s="77"/>
      <c r="CSZ2574" s="77"/>
      <c r="CTA2574" s="77"/>
      <c r="CTB2574" s="77"/>
      <c r="CTC2574" s="77"/>
      <c r="CTD2574" s="77"/>
      <c r="CTE2574" s="77"/>
      <c r="CTF2574" s="77"/>
      <c r="CTG2574" s="77"/>
      <c r="CTH2574" s="77"/>
      <c r="CTI2574" s="77"/>
      <c r="CTJ2574" s="77"/>
      <c r="CTK2574" s="77"/>
      <c r="CTL2574" s="77"/>
      <c r="CTM2574" s="77"/>
      <c r="CTN2574" s="77"/>
      <c r="CTO2574" s="77"/>
      <c r="CTP2574" s="77"/>
      <c r="CTQ2574" s="77"/>
      <c r="CTR2574" s="77"/>
      <c r="CTS2574" s="77"/>
      <c r="CTT2574" s="77"/>
      <c r="CTU2574" s="77"/>
      <c r="CTV2574" s="77"/>
      <c r="CTW2574" s="77"/>
      <c r="CTX2574" s="77"/>
      <c r="CTY2574" s="77"/>
      <c r="CTZ2574" s="77"/>
      <c r="CUA2574" s="77"/>
      <c r="CUB2574" s="77"/>
      <c r="CUC2574" s="77"/>
      <c r="CUD2574" s="77"/>
      <c r="CUE2574" s="77"/>
      <c r="CUF2574" s="77"/>
      <c r="CUG2574" s="77"/>
      <c r="CUH2574" s="77"/>
      <c r="CUI2574" s="77"/>
      <c r="CUJ2574" s="77"/>
      <c r="CUK2574" s="77"/>
      <c r="CUL2574" s="77"/>
      <c r="CUM2574" s="77"/>
      <c r="CUN2574" s="77"/>
      <c r="CUO2574" s="77"/>
      <c r="CUP2574" s="77"/>
      <c r="CUQ2574" s="77"/>
      <c r="CUR2574" s="77"/>
      <c r="CUS2574" s="77"/>
      <c r="CUT2574" s="77"/>
      <c r="CUU2574" s="77"/>
      <c r="CUV2574" s="77"/>
      <c r="CUW2574" s="77"/>
      <c r="CUX2574" s="77"/>
      <c r="CUY2574" s="77"/>
      <c r="CUZ2574" s="77"/>
      <c r="CVA2574" s="77"/>
      <c r="CVB2574" s="77"/>
      <c r="CVC2574" s="77"/>
      <c r="CVD2574" s="77"/>
      <c r="CVE2574" s="77"/>
      <c r="CVF2574" s="77"/>
      <c r="CVG2574" s="77"/>
      <c r="CVH2574" s="77"/>
      <c r="CVI2574" s="77"/>
      <c r="CVJ2574" s="77"/>
      <c r="CVK2574" s="77"/>
      <c r="CVL2574" s="77"/>
      <c r="CVM2574" s="77"/>
      <c r="CVN2574" s="77"/>
      <c r="CVO2574" s="77"/>
      <c r="CVP2574" s="77"/>
      <c r="CVQ2574" s="77"/>
      <c r="CVR2574" s="77"/>
      <c r="CVS2574" s="77"/>
      <c r="CVT2574" s="77"/>
      <c r="CVU2574" s="77"/>
      <c r="CVV2574" s="77"/>
      <c r="CVW2574" s="77"/>
      <c r="CVX2574" s="77"/>
      <c r="CVY2574" s="77"/>
      <c r="CVZ2574" s="77"/>
      <c r="CWA2574" s="77"/>
      <c r="CWB2574" s="77"/>
      <c r="CWC2574" s="77"/>
      <c r="CWD2574" s="77"/>
      <c r="CWE2574" s="77"/>
      <c r="CWF2574" s="77"/>
      <c r="CWG2574" s="77"/>
      <c r="CWH2574" s="77"/>
      <c r="CWI2574" s="77"/>
      <c r="CWJ2574" s="77"/>
      <c r="CWK2574" s="77"/>
      <c r="CWL2574" s="77"/>
      <c r="CWM2574" s="77"/>
      <c r="CWN2574" s="77"/>
      <c r="CWO2574" s="77"/>
      <c r="CWP2574" s="77"/>
      <c r="CWQ2574" s="77"/>
      <c r="CWR2574" s="77"/>
      <c r="CWS2574" s="77"/>
      <c r="CWT2574" s="77"/>
      <c r="CWU2574" s="77"/>
      <c r="CWV2574" s="77"/>
      <c r="CWW2574" s="77"/>
      <c r="CWX2574" s="77"/>
      <c r="CWY2574" s="77"/>
      <c r="CWZ2574" s="77"/>
      <c r="CXA2574" s="77"/>
      <c r="CXB2574" s="77"/>
      <c r="CXC2574" s="77"/>
      <c r="CXD2574" s="77"/>
      <c r="CXE2574" s="77"/>
      <c r="CXF2574" s="77"/>
      <c r="CXG2574" s="77"/>
      <c r="CXH2574" s="77"/>
      <c r="CXI2574" s="77"/>
      <c r="CXJ2574" s="77"/>
      <c r="CXK2574" s="77"/>
      <c r="CXL2574" s="77"/>
      <c r="CXM2574" s="77"/>
      <c r="CXN2574" s="77"/>
      <c r="CXO2574" s="77"/>
      <c r="CXP2574" s="77"/>
      <c r="CXQ2574" s="77"/>
      <c r="CXR2574" s="77"/>
      <c r="CXS2574" s="77"/>
      <c r="CXT2574" s="77"/>
      <c r="CXU2574" s="77"/>
      <c r="CXV2574" s="77"/>
      <c r="CXW2574" s="77"/>
      <c r="CXX2574" s="77"/>
      <c r="CXY2574" s="77"/>
      <c r="CXZ2574" s="77"/>
      <c r="CYA2574" s="77"/>
      <c r="CYB2574" s="77"/>
      <c r="CYC2574" s="77"/>
      <c r="CYD2574" s="77"/>
      <c r="CYE2574" s="77"/>
      <c r="CYF2574" s="77"/>
      <c r="CYG2574" s="77"/>
      <c r="CYH2574" s="77"/>
      <c r="CYI2574" s="77"/>
      <c r="CYJ2574" s="77"/>
      <c r="CYK2574" s="77"/>
      <c r="CYL2574" s="77"/>
      <c r="CYM2574" s="77"/>
      <c r="CYN2574" s="77"/>
      <c r="CYO2574" s="77"/>
      <c r="CYP2574" s="77"/>
      <c r="CYQ2574" s="77"/>
      <c r="CYR2574" s="77"/>
      <c r="CYS2574" s="77"/>
      <c r="CYT2574" s="77"/>
      <c r="CYU2574" s="77"/>
      <c r="CYV2574" s="77"/>
      <c r="CYW2574" s="77"/>
      <c r="CYX2574" s="77"/>
      <c r="CYY2574" s="77"/>
      <c r="CYZ2574" s="77"/>
      <c r="CZA2574" s="77"/>
      <c r="CZB2574" s="77"/>
      <c r="CZC2574" s="77"/>
      <c r="CZD2574" s="77"/>
      <c r="CZE2574" s="77"/>
      <c r="CZF2574" s="77"/>
      <c r="CZG2574" s="77"/>
      <c r="CZH2574" s="77"/>
      <c r="CZI2574" s="77"/>
      <c r="CZJ2574" s="77"/>
      <c r="CZK2574" s="77"/>
      <c r="CZL2574" s="77"/>
      <c r="CZM2574" s="77"/>
      <c r="CZN2574" s="77"/>
      <c r="CZO2574" s="77"/>
      <c r="CZP2574" s="77"/>
      <c r="CZQ2574" s="77"/>
      <c r="CZR2574" s="77"/>
      <c r="CZS2574" s="77"/>
      <c r="CZT2574" s="77"/>
      <c r="CZU2574" s="77"/>
      <c r="CZV2574" s="77"/>
      <c r="CZW2574" s="77"/>
      <c r="CZX2574" s="77"/>
      <c r="CZY2574" s="77"/>
      <c r="CZZ2574" s="77"/>
      <c r="DAA2574" s="77"/>
      <c r="DAB2574" s="77"/>
      <c r="DAC2574" s="77"/>
      <c r="DAD2574" s="77"/>
      <c r="DAE2574" s="77"/>
      <c r="DAF2574" s="77"/>
      <c r="DAG2574" s="77"/>
      <c r="DAH2574" s="77"/>
      <c r="DAI2574" s="77"/>
      <c r="DAJ2574" s="77"/>
      <c r="DAK2574" s="77"/>
      <c r="DAL2574" s="77"/>
      <c r="DAM2574" s="77"/>
      <c r="DAN2574" s="77"/>
      <c r="DAO2574" s="77"/>
      <c r="DAP2574" s="77"/>
      <c r="DAQ2574" s="77"/>
      <c r="DAR2574" s="77"/>
      <c r="DAS2574" s="77"/>
      <c r="DAT2574" s="77"/>
      <c r="DAU2574" s="77"/>
      <c r="DAV2574" s="77"/>
      <c r="DAW2574" s="77"/>
      <c r="DAX2574" s="77"/>
      <c r="DAY2574" s="77"/>
      <c r="DAZ2574" s="77"/>
      <c r="DBA2574" s="77"/>
      <c r="DBB2574" s="77"/>
      <c r="DBC2574" s="77"/>
      <c r="DBD2574" s="77"/>
      <c r="DBE2574" s="77"/>
      <c r="DBF2574" s="77"/>
      <c r="DBG2574" s="77"/>
      <c r="DBH2574" s="77"/>
      <c r="DBI2574" s="77"/>
      <c r="DBJ2574" s="77"/>
      <c r="DBK2574" s="77"/>
      <c r="DBL2574" s="77"/>
      <c r="DBM2574" s="77"/>
      <c r="DBN2574" s="77"/>
      <c r="DBO2574" s="77"/>
      <c r="DBP2574" s="77"/>
      <c r="DBQ2574" s="77"/>
      <c r="DBR2574" s="77"/>
      <c r="DBS2574" s="77"/>
      <c r="DBT2574" s="77"/>
      <c r="DBU2574" s="77"/>
      <c r="DBV2574" s="77"/>
      <c r="DBW2574" s="77"/>
      <c r="DBX2574" s="77"/>
      <c r="DBY2574" s="77"/>
      <c r="DBZ2574" s="77"/>
      <c r="DCA2574" s="77"/>
      <c r="DCB2574" s="77"/>
      <c r="DCC2574" s="77"/>
      <c r="DCD2574" s="77"/>
      <c r="DCE2574" s="77"/>
      <c r="DCF2574" s="77"/>
      <c r="DCG2574" s="77"/>
      <c r="DCH2574" s="77"/>
      <c r="DCI2574" s="77"/>
      <c r="DCJ2574" s="77"/>
      <c r="DCK2574" s="77"/>
      <c r="DCL2574" s="77"/>
      <c r="DCM2574" s="77"/>
      <c r="DCN2574" s="77"/>
      <c r="DCO2574" s="77"/>
      <c r="DCP2574" s="77"/>
      <c r="DCQ2574" s="77"/>
      <c r="DCR2574" s="77"/>
      <c r="DCS2574" s="77"/>
      <c r="DCT2574" s="77"/>
      <c r="DCU2574" s="77"/>
      <c r="DCV2574" s="77"/>
      <c r="DCW2574" s="77"/>
      <c r="DCX2574" s="77"/>
      <c r="DCY2574" s="77"/>
      <c r="DCZ2574" s="77"/>
      <c r="DDA2574" s="77"/>
      <c r="DDB2574" s="77"/>
      <c r="DDC2574" s="77"/>
      <c r="DDD2574" s="77"/>
      <c r="DDE2574" s="77"/>
      <c r="DDF2574" s="77"/>
      <c r="DDG2574" s="77"/>
      <c r="DDH2574" s="77"/>
      <c r="DDI2574" s="77"/>
      <c r="DDJ2574" s="77"/>
      <c r="DDK2574" s="77"/>
      <c r="DDL2574" s="77"/>
      <c r="DDM2574" s="77"/>
      <c r="DDN2574" s="77"/>
      <c r="DDO2574" s="77"/>
      <c r="DDP2574" s="77"/>
      <c r="DDQ2574" s="77"/>
      <c r="DDR2574" s="77"/>
      <c r="DDS2574" s="77"/>
      <c r="DDT2574" s="77"/>
      <c r="DDU2574" s="77"/>
      <c r="DDV2574" s="77"/>
      <c r="DDW2574" s="77"/>
      <c r="DDX2574" s="77"/>
      <c r="DDY2574" s="77"/>
      <c r="DDZ2574" s="77"/>
      <c r="DEA2574" s="77"/>
      <c r="DEB2574" s="77"/>
      <c r="DEC2574" s="77"/>
      <c r="DED2574" s="77"/>
      <c r="DEE2574" s="77"/>
      <c r="DEF2574" s="77"/>
      <c r="DEG2574" s="77"/>
      <c r="DEH2574" s="77"/>
      <c r="DEI2574" s="77"/>
      <c r="DEJ2574" s="77"/>
      <c r="DEK2574" s="77"/>
      <c r="DEL2574" s="77"/>
      <c r="DEM2574" s="77"/>
      <c r="DEN2574" s="77"/>
      <c r="DEO2574" s="77"/>
      <c r="DEP2574" s="77"/>
      <c r="DEQ2574" s="77"/>
      <c r="DER2574" s="77"/>
      <c r="DES2574" s="77"/>
      <c r="DET2574" s="77"/>
      <c r="DEU2574" s="77"/>
      <c r="DEV2574" s="77"/>
      <c r="DEW2574" s="77"/>
      <c r="DEX2574" s="77"/>
      <c r="DEY2574" s="77"/>
      <c r="DEZ2574" s="77"/>
      <c r="DFA2574" s="77"/>
      <c r="DFB2574" s="77"/>
      <c r="DFC2574" s="77"/>
      <c r="DFD2574" s="77"/>
      <c r="DFE2574" s="77"/>
      <c r="DFF2574" s="77"/>
      <c r="DFG2574" s="77"/>
      <c r="DFH2574" s="77"/>
      <c r="DFI2574" s="77"/>
      <c r="DFJ2574" s="77"/>
      <c r="DFK2574" s="77"/>
      <c r="DFL2574" s="77"/>
      <c r="DFM2574" s="77"/>
      <c r="DFN2574" s="77"/>
      <c r="DFO2574" s="77"/>
      <c r="DFP2574" s="77"/>
      <c r="DFQ2574" s="77"/>
      <c r="DFR2574" s="77"/>
      <c r="DFS2574" s="77"/>
      <c r="DFT2574" s="77"/>
      <c r="DFU2574" s="77"/>
      <c r="DFV2574" s="77"/>
      <c r="DFW2574" s="77"/>
      <c r="DFX2574" s="77"/>
      <c r="DFY2574" s="77"/>
      <c r="DFZ2574" s="77"/>
      <c r="DGA2574" s="77"/>
      <c r="DGB2574" s="77"/>
      <c r="DGC2574" s="77"/>
      <c r="DGD2574" s="77"/>
      <c r="DGE2574" s="77"/>
      <c r="DGF2574" s="77"/>
      <c r="DGG2574" s="77"/>
      <c r="DGH2574" s="77"/>
      <c r="DGI2574" s="77"/>
      <c r="DGJ2574" s="77"/>
      <c r="DGK2574" s="77"/>
      <c r="DGL2574" s="77"/>
      <c r="DGM2574" s="77"/>
      <c r="DGN2574" s="77"/>
      <c r="DGO2574" s="77"/>
      <c r="DGP2574" s="77"/>
      <c r="DGQ2574" s="77"/>
      <c r="DGR2574" s="77"/>
      <c r="DGS2574" s="77"/>
      <c r="DGT2574" s="77"/>
      <c r="DGU2574" s="77"/>
      <c r="DGV2574" s="77"/>
      <c r="DGW2574" s="77"/>
      <c r="DGX2574" s="77"/>
      <c r="DGY2574" s="77"/>
      <c r="DGZ2574" s="77"/>
      <c r="DHA2574" s="77"/>
      <c r="DHB2574" s="77"/>
      <c r="DHC2574" s="77"/>
      <c r="DHD2574" s="77"/>
      <c r="DHE2574" s="77"/>
      <c r="DHF2574" s="77"/>
      <c r="DHG2574" s="77"/>
      <c r="DHH2574" s="77"/>
      <c r="DHI2574" s="77"/>
      <c r="DHJ2574" s="77"/>
      <c r="DHK2574" s="77"/>
      <c r="DHL2574" s="77"/>
      <c r="DHM2574" s="77"/>
      <c r="DHN2574" s="77"/>
      <c r="DHO2574" s="77"/>
      <c r="DHP2574" s="77"/>
      <c r="DHQ2574" s="77"/>
      <c r="DHR2574" s="77"/>
      <c r="DHS2574" s="77"/>
      <c r="DHT2574" s="77"/>
      <c r="DHU2574" s="77"/>
      <c r="DHV2574" s="77"/>
      <c r="DHW2574" s="77"/>
      <c r="DHX2574" s="77"/>
      <c r="DHY2574" s="77"/>
      <c r="DHZ2574" s="77"/>
      <c r="DIA2574" s="77"/>
      <c r="DIB2574" s="77"/>
      <c r="DIC2574" s="77"/>
      <c r="DID2574" s="77"/>
      <c r="DIE2574" s="77"/>
      <c r="DIF2574" s="77"/>
      <c r="DIG2574" s="77"/>
      <c r="DIH2574" s="77"/>
      <c r="DII2574" s="77"/>
      <c r="DIJ2574" s="77"/>
      <c r="DIK2574" s="77"/>
      <c r="DIL2574" s="77"/>
      <c r="DIM2574" s="77"/>
      <c r="DIN2574" s="77"/>
      <c r="DIO2574" s="77"/>
      <c r="DIP2574" s="77"/>
      <c r="DIQ2574" s="77"/>
      <c r="DIR2574" s="77"/>
      <c r="DIS2574" s="77"/>
      <c r="DIT2574" s="77"/>
      <c r="DIU2574" s="77"/>
      <c r="DIV2574" s="77"/>
      <c r="DIW2574" s="77"/>
      <c r="DIX2574" s="77"/>
      <c r="DIY2574" s="77"/>
      <c r="DIZ2574" s="77"/>
      <c r="DJA2574" s="77"/>
      <c r="DJB2574" s="77"/>
      <c r="DJC2574" s="77"/>
      <c r="DJD2574" s="77"/>
      <c r="DJE2574" s="77"/>
      <c r="DJF2574" s="77"/>
      <c r="DJG2574" s="77"/>
      <c r="DJH2574" s="77"/>
      <c r="DJI2574" s="77"/>
      <c r="DJJ2574" s="77"/>
      <c r="DJK2574" s="77"/>
      <c r="DJL2574" s="77"/>
      <c r="DJM2574" s="77"/>
      <c r="DJN2574" s="77"/>
      <c r="DJO2574" s="77"/>
      <c r="DJP2574" s="77"/>
      <c r="DJQ2574" s="77"/>
      <c r="DJR2574" s="77"/>
      <c r="DJS2574" s="77"/>
      <c r="DJT2574" s="77"/>
      <c r="DJU2574" s="77"/>
      <c r="DJV2574" s="77"/>
      <c r="DJW2574" s="77"/>
      <c r="DJX2574" s="77"/>
      <c r="DJY2574" s="77"/>
      <c r="DJZ2574" s="77"/>
      <c r="DKA2574" s="77"/>
      <c r="DKB2574" s="77"/>
      <c r="DKC2574" s="77"/>
      <c r="DKD2574" s="77"/>
      <c r="DKE2574" s="77"/>
      <c r="DKF2574" s="77"/>
      <c r="DKG2574" s="77"/>
      <c r="DKH2574" s="77"/>
      <c r="DKI2574" s="77"/>
      <c r="DKJ2574" s="77"/>
      <c r="DKK2574" s="77"/>
      <c r="DKL2574" s="77"/>
      <c r="DKM2574" s="77"/>
      <c r="DKN2574" s="77"/>
      <c r="DKO2574" s="77"/>
      <c r="DKP2574" s="77"/>
      <c r="DKQ2574" s="77"/>
      <c r="DKR2574" s="77"/>
      <c r="DKS2574" s="77"/>
      <c r="DKT2574" s="77"/>
      <c r="DKU2574" s="77"/>
      <c r="DKV2574" s="77"/>
      <c r="DKW2574" s="77"/>
      <c r="DKX2574" s="77"/>
      <c r="DKY2574" s="77"/>
      <c r="DKZ2574" s="77"/>
      <c r="DLA2574" s="77"/>
      <c r="DLB2574" s="77"/>
      <c r="DLC2574" s="77"/>
      <c r="DLD2574" s="77"/>
      <c r="DLE2574" s="77"/>
      <c r="DLF2574" s="77"/>
      <c r="DLG2574" s="77"/>
      <c r="DLH2574" s="77"/>
      <c r="DLI2574" s="77"/>
      <c r="DLJ2574" s="77"/>
      <c r="DLK2574" s="77"/>
      <c r="DLL2574" s="77"/>
      <c r="DLM2574" s="77"/>
      <c r="DLN2574" s="77"/>
      <c r="DLO2574" s="77"/>
      <c r="DLP2574" s="77"/>
      <c r="DLQ2574" s="77"/>
      <c r="DLR2574" s="77"/>
      <c r="DLS2574" s="77"/>
      <c r="DLT2574" s="77"/>
      <c r="DLU2574" s="77"/>
      <c r="DLV2574" s="77"/>
      <c r="DLW2574" s="77"/>
      <c r="DLX2574" s="77"/>
      <c r="DLY2574" s="77"/>
      <c r="DLZ2574" s="77"/>
      <c r="DMA2574" s="77"/>
      <c r="DMB2574" s="77"/>
      <c r="DMC2574" s="77"/>
      <c r="DMD2574" s="77"/>
      <c r="DME2574" s="77"/>
      <c r="DMF2574" s="77"/>
      <c r="DMG2574" s="77"/>
      <c r="DMH2574" s="77"/>
      <c r="DMI2574" s="77"/>
      <c r="DMJ2574" s="77"/>
      <c r="DMK2574" s="77"/>
      <c r="DML2574" s="77"/>
      <c r="DMM2574" s="77"/>
      <c r="DMN2574" s="77"/>
      <c r="DMO2574" s="77"/>
      <c r="DMP2574" s="77"/>
      <c r="DMQ2574" s="77"/>
      <c r="DMR2574" s="77"/>
      <c r="DMS2574" s="77"/>
      <c r="DMT2574" s="77"/>
      <c r="DMU2574" s="77"/>
      <c r="DMV2574" s="77"/>
      <c r="DMW2574" s="77"/>
      <c r="DMX2574" s="77"/>
      <c r="DMY2574" s="77"/>
      <c r="DMZ2574" s="77"/>
      <c r="DNA2574" s="77"/>
      <c r="DNB2574" s="77"/>
      <c r="DNC2574" s="77"/>
      <c r="DND2574" s="77"/>
      <c r="DNE2574" s="77"/>
      <c r="DNF2574" s="77"/>
      <c r="DNG2574" s="77"/>
      <c r="DNH2574" s="77"/>
      <c r="DNI2574" s="77"/>
      <c r="DNJ2574" s="77"/>
      <c r="DNK2574" s="77"/>
      <c r="DNL2574" s="77"/>
      <c r="DNM2574" s="77"/>
      <c r="DNN2574" s="77"/>
      <c r="DNO2574" s="77"/>
      <c r="DNP2574" s="77"/>
      <c r="DNQ2574" s="77"/>
      <c r="DNR2574" s="77"/>
      <c r="DNS2574" s="77"/>
      <c r="DNT2574" s="77"/>
      <c r="DNU2574" s="77"/>
      <c r="DNV2574" s="77"/>
      <c r="DNW2574" s="77"/>
      <c r="DNX2574" s="77"/>
      <c r="DNY2574" s="77"/>
      <c r="DNZ2574" s="77"/>
      <c r="DOA2574" s="77"/>
      <c r="DOB2574" s="77"/>
      <c r="DOC2574" s="77"/>
      <c r="DOD2574" s="77"/>
      <c r="DOE2574" s="77"/>
      <c r="DOF2574" s="77"/>
      <c r="DOG2574" s="77"/>
      <c r="DOH2574" s="77"/>
      <c r="DOI2574" s="77"/>
      <c r="DOJ2574" s="77"/>
      <c r="DOK2574" s="77"/>
      <c r="DOL2574" s="77"/>
      <c r="DOM2574" s="77"/>
      <c r="DON2574" s="77"/>
      <c r="DOO2574" s="77"/>
      <c r="DOP2574" s="77"/>
      <c r="DOQ2574" s="77"/>
      <c r="DOR2574" s="77"/>
      <c r="DOS2574" s="77"/>
      <c r="DOT2574" s="77"/>
      <c r="DOU2574" s="77"/>
      <c r="DOV2574" s="77"/>
      <c r="DOW2574" s="77"/>
      <c r="DOX2574" s="77"/>
      <c r="DOY2574" s="77"/>
      <c r="DOZ2574" s="77"/>
      <c r="DPA2574" s="77"/>
      <c r="DPB2574" s="77"/>
      <c r="DPC2574" s="77"/>
      <c r="DPD2574" s="77"/>
      <c r="DPE2574" s="77"/>
      <c r="DPF2574" s="77"/>
      <c r="DPG2574" s="77"/>
      <c r="DPH2574" s="77"/>
      <c r="DPI2574" s="77"/>
      <c r="DPJ2574" s="77"/>
      <c r="DPK2574" s="77"/>
      <c r="DPL2574" s="77"/>
      <c r="DPM2574" s="77"/>
      <c r="DPN2574" s="77"/>
      <c r="DPO2574" s="77"/>
      <c r="DPP2574" s="77"/>
      <c r="DPQ2574" s="77"/>
      <c r="DPR2574" s="77"/>
      <c r="DPS2574" s="77"/>
      <c r="DPT2574" s="77"/>
      <c r="DPU2574" s="77"/>
      <c r="DPV2574" s="77"/>
      <c r="DPW2574" s="77"/>
      <c r="DPX2574" s="77"/>
      <c r="DPY2574" s="77"/>
      <c r="DPZ2574" s="77"/>
      <c r="DQA2574" s="77"/>
      <c r="DQB2574" s="77"/>
      <c r="DQC2574" s="77"/>
      <c r="DQD2574" s="77"/>
      <c r="DQE2574" s="77"/>
      <c r="DQF2574" s="77"/>
      <c r="DQG2574" s="77"/>
      <c r="DQH2574" s="77"/>
      <c r="DQI2574" s="77"/>
      <c r="DQJ2574" s="77"/>
      <c r="DQK2574" s="77"/>
      <c r="DQL2574" s="77"/>
      <c r="DQM2574" s="77"/>
      <c r="DQN2574" s="77"/>
      <c r="DQO2574" s="77"/>
      <c r="DQP2574" s="77"/>
      <c r="DQQ2574" s="77"/>
      <c r="DQR2574" s="77"/>
      <c r="DQS2574" s="77"/>
      <c r="DQT2574" s="77"/>
      <c r="DQU2574" s="77"/>
      <c r="DQV2574" s="77"/>
      <c r="DQW2574" s="77"/>
      <c r="DQX2574" s="77"/>
      <c r="DQY2574" s="77"/>
      <c r="DQZ2574" s="77"/>
      <c r="DRA2574" s="77"/>
      <c r="DRB2574" s="77"/>
      <c r="DRC2574" s="77"/>
      <c r="DRD2574" s="77"/>
      <c r="DRE2574" s="77"/>
      <c r="DRF2574" s="77"/>
      <c r="DRG2574" s="77"/>
      <c r="DRH2574" s="77"/>
      <c r="DRI2574" s="77"/>
      <c r="DRJ2574" s="77"/>
      <c r="DRK2574" s="77"/>
      <c r="DRL2574" s="77"/>
      <c r="DRM2574" s="77"/>
      <c r="DRN2574" s="77"/>
      <c r="DRO2574" s="77"/>
      <c r="DRP2574" s="77"/>
      <c r="DRQ2574" s="77"/>
      <c r="DRR2574" s="77"/>
      <c r="DRS2574" s="77"/>
      <c r="DRT2574" s="77"/>
      <c r="DRU2574" s="77"/>
      <c r="DRV2574" s="77"/>
      <c r="DRW2574" s="77"/>
      <c r="DRX2574" s="77"/>
      <c r="DRY2574" s="77"/>
      <c r="DRZ2574" s="77"/>
      <c r="DSA2574" s="77"/>
      <c r="DSB2574" s="77"/>
      <c r="DSC2574" s="77"/>
      <c r="DSD2574" s="77"/>
      <c r="DSE2574" s="77"/>
      <c r="DSF2574" s="77"/>
      <c r="DSG2574" s="77"/>
      <c r="DSH2574" s="77"/>
      <c r="DSI2574" s="77"/>
      <c r="DSJ2574" s="77"/>
      <c r="DSK2574" s="77"/>
      <c r="DSL2574" s="77"/>
      <c r="DSM2574" s="77"/>
      <c r="DSN2574" s="77"/>
      <c r="DSO2574" s="77"/>
      <c r="DSP2574" s="77"/>
      <c r="DSQ2574" s="77"/>
      <c r="DSR2574" s="77"/>
      <c r="DSS2574" s="77"/>
      <c r="DST2574" s="77"/>
      <c r="DSU2574" s="77"/>
      <c r="DSV2574" s="77"/>
      <c r="DSW2574" s="77"/>
      <c r="DSX2574" s="77"/>
      <c r="DSY2574" s="77"/>
      <c r="DSZ2574" s="77"/>
      <c r="DTA2574" s="77"/>
      <c r="DTB2574" s="77"/>
      <c r="DTC2574" s="77"/>
      <c r="DTD2574" s="77"/>
      <c r="DTE2574" s="77"/>
      <c r="DTF2574" s="77"/>
      <c r="DTG2574" s="77"/>
      <c r="DTH2574" s="77"/>
      <c r="DTI2574" s="77"/>
      <c r="DTJ2574" s="77"/>
      <c r="DTK2574" s="77"/>
      <c r="DTL2574" s="77"/>
      <c r="DTM2574" s="77"/>
      <c r="DTN2574" s="77"/>
      <c r="DTO2574" s="77"/>
      <c r="DTP2574" s="77"/>
      <c r="DTQ2574" s="77"/>
      <c r="DTR2574" s="77"/>
      <c r="DTS2574" s="77"/>
      <c r="DTT2574" s="77"/>
      <c r="DTU2574" s="77"/>
      <c r="DTV2574" s="77"/>
      <c r="DTW2574" s="77"/>
      <c r="DTX2574" s="77"/>
      <c r="DTY2574" s="77"/>
      <c r="DTZ2574" s="77"/>
      <c r="DUA2574" s="77"/>
      <c r="DUB2574" s="77"/>
      <c r="DUC2574" s="77"/>
      <c r="DUD2574" s="77"/>
      <c r="DUE2574" s="77"/>
      <c r="DUF2574" s="77"/>
      <c r="DUG2574" s="77"/>
      <c r="DUH2574" s="77"/>
      <c r="DUI2574" s="77"/>
      <c r="DUJ2574" s="77"/>
      <c r="DUK2574" s="77"/>
      <c r="DUL2574" s="77"/>
      <c r="DUM2574" s="77"/>
      <c r="DUN2574" s="77"/>
      <c r="DUO2574" s="77"/>
      <c r="DUP2574" s="77"/>
      <c r="DUQ2574" s="77"/>
      <c r="DUR2574" s="77"/>
      <c r="DUS2574" s="77"/>
      <c r="DUT2574" s="77"/>
      <c r="DUU2574" s="77"/>
      <c r="DUV2574" s="77"/>
      <c r="DUW2574" s="77"/>
      <c r="DUX2574" s="77"/>
      <c r="DUY2574" s="77"/>
      <c r="DUZ2574" s="77"/>
      <c r="DVA2574" s="77"/>
      <c r="DVB2574" s="77"/>
      <c r="DVC2574" s="77"/>
      <c r="DVD2574" s="77"/>
      <c r="DVE2574" s="77"/>
      <c r="DVF2574" s="77"/>
      <c r="DVG2574" s="77"/>
      <c r="DVH2574" s="77"/>
      <c r="DVI2574" s="77"/>
      <c r="DVJ2574" s="77"/>
      <c r="DVK2574" s="77"/>
      <c r="DVL2574" s="77"/>
      <c r="DVM2574" s="77"/>
      <c r="DVN2574" s="77"/>
      <c r="DVO2574" s="77"/>
      <c r="DVP2574" s="77"/>
      <c r="DVQ2574" s="77"/>
      <c r="DVR2574" s="77"/>
      <c r="DVS2574" s="77"/>
      <c r="DVT2574" s="77"/>
      <c r="DVU2574" s="77"/>
      <c r="DVV2574" s="77"/>
      <c r="DVW2574" s="77"/>
      <c r="DVX2574" s="77"/>
      <c r="DVY2574" s="77"/>
      <c r="DVZ2574" s="77"/>
      <c r="DWA2574" s="77"/>
      <c r="DWB2574" s="77"/>
      <c r="DWC2574" s="77"/>
      <c r="DWD2574" s="77"/>
      <c r="DWE2574" s="77"/>
      <c r="DWF2574" s="77"/>
      <c r="DWG2574" s="77"/>
      <c r="DWH2574" s="77"/>
      <c r="DWI2574" s="77"/>
      <c r="DWJ2574" s="77"/>
      <c r="DWK2574" s="77"/>
      <c r="DWL2574" s="77"/>
      <c r="DWM2574" s="77"/>
      <c r="DWN2574" s="77"/>
      <c r="DWO2574" s="77"/>
      <c r="DWP2574" s="77"/>
      <c r="DWQ2574" s="77"/>
      <c r="DWR2574" s="77"/>
      <c r="DWS2574" s="77"/>
      <c r="DWT2574" s="77"/>
      <c r="DWU2574" s="77"/>
      <c r="DWV2574" s="77"/>
      <c r="DWW2574" s="77"/>
      <c r="DWX2574" s="77"/>
      <c r="DWY2574" s="77"/>
      <c r="DWZ2574" s="77"/>
      <c r="DXA2574" s="77"/>
      <c r="DXB2574" s="77"/>
      <c r="DXC2574" s="77"/>
      <c r="DXD2574" s="77"/>
      <c r="DXE2574" s="77"/>
      <c r="DXF2574" s="77"/>
      <c r="DXG2574" s="77"/>
      <c r="DXH2574" s="77"/>
      <c r="DXI2574" s="77"/>
      <c r="DXJ2574" s="77"/>
      <c r="DXK2574" s="77"/>
      <c r="DXL2574" s="77"/>
      <c r="DXM2574" s="77"/>
      <c r="DXN2574" s="77"/>
      <c r="DXO2574" s="77"/>
      <c r="DXP2574" s="77"/>
      <c r="DXQ2574" s="77"/>
      <c r="DXR2574" s="77"/>
      <c r="DXS2574" s="77"/>
      <c r="DXT2574" s="77"/>
      <c r="DXU2574" s="77"/>
      <c r="DXV2574" s="77"/>
      <c r="DXW2574" s="77"/>
      <c r="DXX2574" s="77"/>
      <c r="DXY2574" s="77"/>
      <c r="DXZ2574" s="77"/>
      <c r="DYA2574" s="77"/>
      <c r="DYB2574" s="77"/>
      <c r="DYC2574" s="77"/>
      <c r="DYD2574" s="77"/>
      <c r="DYE2574" s="77"/>
      <c r="DYF2574" s="77"/>
      <c r="DYG2574" s="77"/>
      <c r="DYH2574" s="77"/>
      <c r="DYI2574" s="77"/>
      <c r="DYJ2574" s="77"/>
      <c r="DYK2574" s="77"/>
      <c r="DYL2574" s="77"/>
      <c r="DYM2574" s="77"/>
      <c r="DYN2574" s="77"/>
      <c r="DYO2574" s="77"/>
      <c r="DYP2574" s="77"/>
      <c r="DYQ2574" s="77"/>
      <c r="DYR2574" s="77"/>
      <c r="DYS2574" s="77"/>
      <c r="DYT2574" s="77"/>
      <c r="DYU2574" s="77"/>
      <c r="DYV2574" s="77"/>
      <c r="DYW2574" s="77"/>
      <c r="DYX2574" s="77"/>
      <c r="DYY2574" s="77"/>
      <c r="DYZ2574" s="77"/>
      <c r="DZA2574" s="77"/>
      <c r="DZB2574" s="77"/>
      <c r="DZC2574" s="77"/>
      <c r="DZD2574" s="77"/>
      <c r="DZE2574" s="77"/>
      <c r="DZF2574" s="77"/>
      <c r="DZG2574" s="77"/>
      <c r="DZH2574" s="77"/>
      <c r="DZI2574" s="77"/>
      <c r="DZJ2574" s="77"/>
      <c r="DZK2574" s="77"/>
      <c r="DZL2574" s="77"/>
      <c r="DZM2574" s="77"/>
      <c r="DZN2574" s="77"/>
      <c r="DZO2574" s="77"/>
      <c r="DZP2574" s="77"/>
      <c r="DZQ2574" s="77"/>
      <c r="DZR2574" s="77"/>
      <c r="DZS2574" s="77"/>
      <c r="DZT2574" s="77"/>
      <c r="DZU2574" s="77"/>
      <c r="DZV2574" s="77"/>
      <c r="DZW2574" s="77"/>
      <c r="DZX2574" s="77"/>
      <c r="DZY2574" s="77"/>
      <c r="DZZ2574" s="77"/>
      <c r="EAA2574" s="77"/>
      <c r="EAB2574" s="77"/>
      <c r="EAC2574" s="77"/>
      <c r="EAD2574" s="77"/>
      <c r="EAE2574" s="77"/>
      <c r="EAF2574" s="77"/>
      <c r="EAG2574" s="77"/>
      <c r="EAH2574" s="77"/>
      <c r="EAI2574" s="77"/>
      <c r="EAJ2574" s="77"/>
      <c r="EAK2574" s="77"/>
      <c r="EAL2574" s="77"/>
      <c r="EAM2574" s="77"/>
      <c r="EAN2574" s="77"/>
      <c r="EAO2574" s="77"/>
      <c r="EAP2574" s="77"/>
      <c r="EAQ2574" s="77"/>
      <c r="EAR2574" s="77"/>
      <c r="EAS2574" s="77"/>
      <c r="EAT2574" s="77"/>
      <c r="EAU2574" s="77"/>
      <c r="EAV2574" s="77"/>
      <c r="EAW2574" s="77"/>
      <c r="EAX2574" s="77"/>
      <c r="EAY2574" s="77"/>
      <c r="EAZ2574" s="77"/>
      <c r="EBA2574" s="77"/>
      <c r="EBB2574" s="77"/>
      <c r="EBC2574" s="77"/>
      <c r="EBD2574" s="77"/>
      <c r="EBE2574" s="77"/>
      <c r="EBF2574" s="77"/>
      <c r="EBG2574" s="77"/>
      <c r="EBH2574" s="77"/>
      <c r="EBI2574" s="77"/>
      <c r="EBJ2574" s="77"/>
      <c r="EBK2574" s="77"/>
      <c r="EBL2574" s="77"/>
      <c r="EBM2574" s="77"/>
      <c r="EBN2574" s="77"/>
      <c r="EBO2574" s="77"/>
      <c r="EBP2574" s="77"/>
      <c r="EBQ2574" s="77"/>
      <c r="EBR2574" s="77"/>
      <c r="EBS2574" s="77"/>
      <c r="EBT2574" s="77"/>
      <c r="EBU2574" s="77"/>
      <c r="EBV2574" s="77"/>
      <c r="EBW2574" s="77"/>
      <c r="EBX2574" s="77"/>
      <c r="EBY2574" s="77"/>
      <c r="EBZ2574" s="77"/>
      <c r="ECA2574" s="77"/>
      <c r="ECB2574" s="77"/>
      <c r="ECC2574" s="77"/>
      <c r="ECD2574" s="77"/>
      <c r="ECE2574" s="77"/>
      <c r="ECF2574" s="77"/>
      <c r="ECG2574" s="77"/>
      <c r="ECH2574" s="77"/>
      <c r="ECI2574" s="77"/>
      <c r="ECJ2574" s="77"/>
      <c r="ECK2574" s="77"/>
      <c r="ECL2574" s="77"/>
      <c r="ECM2574" s="77"/>
      <c r="ECN2574" s="77"/>
      <c r="ECO2574" s="77"/>
      <c r="ECP2574" s="77"/>
      <c r="ECQ2574" s="77"/>
      <c r="ECR2574" s="77"/>
      <c r="ECS2574" s="77"/>
      <c r="ECT2574" s="77"/>
      <c r="ECU2574" s="77"/>
      <c r="ECV2574" s="77"/>
      <c r="ECW2574" s="77"/>
      <c r="ECX2574" s="77"/>
      <c r="ECY2574" s="77"/>
      <c r="ECZ2574" s="77"/>
      <c r="EDA2574" s="77"/>
      <c r="EDB2574" s="77"/>
      <c r="EDC2574" s="77"/>
      <c r="EDD2574" s="77"/>
      <c r="EDE2574" s="77"/>
      <c r="EDF2574" s="77"/>
      <c r="EDG2574" s="77"/>
      <c r="EDH2574" s="77"/>
      <c r="EDI2574" s="77"/>
      <c r="EDJ2574" s="77"/>
      <c r="EDK2574" s="77"/>
      <c r="EDL2574" s="77"/>
      <c r="EDM2574" s="77"/>
      <c r="EDN2574" s="77"/>
      <c r="EDO2574" s="77"/>
      <c r="EDP2574" s="77"/>
      <c r="EDQ2574" s="77"/>
      <c r="EDR2574" s="77"/>
      <c r="EDS2574" s="77"/>
      <c r="EDT2574" s="77"/>
      <c r="EDU2574" s="77"/>
      <c r="EDV2574" s="77"/>
      <c r="EDW2574" s="77"/>
      <c r="EDX2574" s="77"/>
      <c r="EDY2574" s="77"/>
      <c r="EDZ2574" s="77"/>
      <c r="EEA2574" s="77"/>
      <c r="EEB2574" s="77"/>
      <c r="EEC2574" s="77"/>
      <c r="EED2574" s="77"/>
      <c r="EEE2574" s="77"/>
      <c r="EEF2574" s="77"/>
      <c r="EEG2574" s="77"/>
      <c r="EEH2574" s="77"/>
      <c r="EEI2574" s="77"/>
      <c r="EEJ2574" s="77"/>
      <c r="EEK2574" s="77"/>
      <c r="EEL2574" s="77"/>
      <c r="EEM2574" s="77"/>
      <c r="EEN2574" s="77"/>
      <c r="EEO2574" s="77"/>
      <c r="EEP2574" s="77"/>
      <c r="EEQ2574" s="77"/>
      <c r="EER2574" s="77"/>
      <c r="EES2574" s="77"/>
      <c r="EET2574" s="77"/>
      <c r="EEU2574" s="77"/>
      <c r="EEV2574" s="77"/>
      <c r="EEW2574" s="77"/>
      <c r="EEX2574" s="77"/>
      <c r="EEY2574" s="77"/>
      <c r="EEZ2574" s="77"/>
      <c r="EFA2574" s="77"/>
      <c r="EFB2574" s="77"/>
      <c r="EFC2574" s="77"/>
      <c r="EFD2574" s="77"/>
      <c r="EFE2574" s="77"/>
      <c r="EFF2574" s="77"/>
      <c r="EFG2574" s="77"/>
      <c r="EFH2574" s="77"/>
      <c r="EFI2574" s="77"/>
      <c r="EFJ2574" s="77"/>
      <c r="EFK2574" s="77"/>
      <c r="EFL2574" s="77"/>
      <c r="EFM2574" s="77"/>
      <c r="EFN2574" s="77"/>
      <c r="EFO2574" s="77"/>
      <c r="EFP2574" s="77"/>
      <c r="EFQ2574" s="77"/>
      <c r="EFR2574" s="77"/>
      <c r="EFS2574" s="77"/>
      <c r="EFT2574" s="77"/>
      <c r="EFU2574" s="77"/>
      <c r="EFV2574" s="77"/>
      <c r="EFW2574" s="77"/>
      <c r="EFX2574" s="77"/>
      <c r="EFY2574" s="77"/>
      <c r="EFZ2574" s="77"/>
      <c r="EGA2574" s="77"/>
      <c r="EGB2574" s="77"/>
      <c r="EGC2574" s="77"/>
      <c r="EGD2574" s="77"/>
      <c r="EGE2574" s="77"/>
      <c r="EGF2574" s="77"/>
      <c r="EGG2574" s="77"/>
      <c r="EGH2574" s="77"/>
      <c r="EGI2574" s="77"/>
      <c r="EGJ2574" s="77"/>
      <c r="EGK2574" s="77"/>
      <c r="EGL2574" s="77"/>
      <c r="EGM2574" s="77"/>
      <c r="EGN2574" s="77"/>
      <c r="EGO2574" s="77"/>
      <c r="EGP2574" s="77"/>
      <c r="EGQ2574" s="77"/>
      <c r="EGR2574" s="77"/>
      <c r="EGS2574" s="77"/>
      <c r="EGT2574" s="77"/>
      <c r="EGU2574" s="77"/>
      <c r="EGV2574" s="77"/>
      <c r="EGW2574" s="77"/>
      <c r="EGX2574" s="77"/>
      <c r="EGY2574" s="77"/>
      <c r="EGZ2574" s="77"/>
      <c r="EHA2574" s="77"/>
      <c r="EHB2574" s="77"/>
      <c r="EHC2574" s="77"/>
      <c r="EHD2574" s="77"/>
      <c r="EHE2574" s="77"/>
      <c r="EHF2574" s="77"/>
      <c r="EHG2574" s="77"/>
      <c r="EHH2574" s="77"/>
      <c r="EHI2574" s="77"/>
      <c r="EHJ2574" s="77"/>
      <c r="EHK2574" s="77"/>
      <c r="EHL2574" s="77"/>
      <c r="EHM2574" s="77"/>
      <c r="EHN2574" s="77"/>
      <c r="EHO2574" s="77"/>
      <c r="EHP2574" s="77"/>
      <c r="EHQ2574" s="77"/>
      <c r="EHR2574" s="77"/>
      <c r="EHS2574" s="77"/>
      <c r="EHT2574" s="77"/>
      <c r="EHU2574" s="77"/>
      <c r="EHV2574" s="77"/>
      <c r="EHW2574" s="77"/>
      <c r="EHX2574" s="77"/>
      <c r="EHY2574" s="77"/>
      <c r="EHZ2574" s="77"/>
      <c r="EIA2574" s="77"/>
      <c r="EIB2574" s="77"/>
      <c r="EIC2574" s="77"/>
      <c r="EID2574" s="77"/>
      <c r="EIE2574" s="77"/>
      <c r="EIF2574" s="77"/>
      <c r="EIG2574" s="77"/>
      <c r="EIH2574" s="77"/>
      <c r="EII2574" s="77"/>
      <c r="EIJ2574" s="77"/>
      <c r="EIK2574" s="77"/>
      <c r="EIL2574" s="77"/>
      <c r="EIM2574" s="77"/>
      <c r="EIN2574" s="77"/>
      <c r="EIO2574" s="77"/>
      <c r="EIP2574" s="77"/>
      <c r="EIQ2574" s="77"/>
      <c r="EIR2574" s="77"/>
      <c r="EIS2574" s="77"/>
      <c r="EIT2574" s="77"/>
      <c r="EIU2574" s="77"/>
      <c r="EIV2574" s="77"/>
      <c r="EIW2574" s="77"/>
      <c r="EIX2574" s="77"/>
      <c r="EIY2574" s="77"/>
      <c r="EIZ2574" s="77"/>
      <c r="EJA2574" s="77"/>
      <c r="EJB2574" s="77"/>
      <c r="EJC2574" s="77"/>
      <c r="EJD2574" s="77"/>
      <c r="EJE2574" s="77"/>
      <c r="EJF2574" s="77"/>
      <c r="EJG2574" s="77"/>
      <c r="EJH2574" s="77"/>
      <c r="EJI2574" s="77"/>
      <c r="EJJ2574" s="77"/>
      <c r="EJK2574" s="77"/>
      <c r="EJL2574" s="77"/>
      <c r="EJM2574" s="77"/>
      <c r="EJN2574" s="77"/>
      <c r="EJO2574" s="77"/>
      <c r="EJP2574" s="77"/>
      <c r="EJQ2574" s="77"/>
      <c r="EJR2574" s="77"/>
      <c r="EJS2574" s="77"/>
      <c r="EJT2574" s="77"/>
      <c r="EJU2574" s="77"/>
      <c r="EJV2574" s="77"/>
      <c r="EJW2574" s="77"/>
      <c r="EJX2574" s="77"/>
      <c r="EJY2574" s="77"/>
      <c r="EJZ2574" s="77"/>
      <c r="EKA2574" s="77"/>
      <c r="EKB2574" s="77"/>
      <c r="EKC2574" s="77"/>
      <c r="EKD2574" s="77"/>
      <c r="EKE2574" s="77"/>
      <c r="EKF2574" s="77"/>
      <c r="EKG2574" s="77"/>
      <c r="EKH2574" s="77"/>
      <c r="EKI2574" s="77"/>
      <c r="EKJ2574" s="77"/>
      <c r="EKK2574" s="77"/>
      <c r="EKL2574" s="77"/>
      <c r="EKM2574" s="77"/>
      <c r="EKN2574" s="77"/>
      <c r="EKO2574" s="77"/>
      <c r="EKP2574" s="77"/>
      <c r="EKQ2574" s="77"/>
      <c r="EKR2574" s="77"/>
      <c r="EKS2574" s="77"/>
      <c r="EKT2574" s="77"/>
      <c r="EKU2574" s="77"/>
      <c r="EKV2574" s="77"/>
      <c r="EKW2574" s="77"/>
      <c r="EKX2574" s="77"/>
      <c r="EKY2574" s="77"/>
      <c r="EKZ2574" s="77"/>
      <c r="ELA2574" s="77"/>
      <c r="ELB2574" s="77"/>
      <c r="ELC2574" s="77"/>
      <c r="ELD2574" s="77"/>
      <c r="ELE2574" s="77"/>
      <c r="ELF2574" s="77"/>
      <c r="ELG2574" s="77"/>
      <c r="ELH2574" s="77"/>
      <c r="ELI2574" s="77"/>
      <c r="ELJ2574" s="77"/>
      <c r="ELK2574" s="77"/>
      <c r="ELL2574" s="77"/>
      <c r="ELM2574" s="77"/>
      <c r="ELN2574" s="77"/>
      <c r="ELO2574" s="77"/>
      <c r="ELP2574" s="77"/>
      <c r="ELQ2574" s="77"/>
      <c r="ELR2574" s="77"/>
      <c r="ELS2574" s="77"/>
      <c r="ELT2574" s="77"/>
      <c r="ELU2574" s="77"/>
      <c r="ELV2574" s="77"/>
      <c r="ELW2574" s="77"/>
      <c r="ELX2574" s="77"/>
      <c r="ELY2574" s="77"/>
      <c r="ELZ2574" s="77"/>
      <c r="EMA2574" s="77"/>
      <c r="EMB2574" s="77"/>
      <c r="EMC2574" s="77"/>
      <c r="EMD2574" s="77"/>
      <c r="EME2574" s="77"/>
      <c r="EMF2574" s="77"/>
      <c r="EMG2574" s="77"/>
      <c r="EMH2574" s="77"/>
      <c r="EMI2574" s="77"/>
      <c r="EMJ2574" s="77"/>
      <c r="EMK2574" s="77"/>
      <c r="EML2574" s="77"/>
      <c r="EMM2574" s="77"/>
      <c r="EMN2574" s="77"/>
      <c r="EMO2574" s="77"/>
      <c r="EMP2574" s="77"/>
      <c r="EMQ2574" s="77"/>
      <c r="EMR2574" s="77"/>
      <c r="EMS2574" s="77"/>
      <c r="EMT2574" s="77"/>
      <c r="EMU2574" s="77"/>
      <c r="EMV2574" s="77"/>
      <c r="EMW2574" s="77"/>
      <c r="EMX2574" s="77"/>
      <c r="EMY2574" s="77"/>
      <c r="EMZ2574" s="77"/>
      <c r="ENA2574" s="77"/>
      <c r="ENB2574" s="77"/>
      <c r="ENC2574" s="77"/>
      <c r="END2574" s="77"/>
      <c r="ENE2574" s="77"/>
      <c r="ENF2574" s="77"/>
      <c r="ENG2574" s="77"/>
      <c r="ENH2574" s="77"/>
      <c r="ENI2574" s="77"/>
      <c r="ENJ2574" s="77"/>
      <c r="ENK2574" s="77"/>
      <c r="ENL2574" s="77"/>
      <c r="ENM2574" s="77"/>
      <c r="ENN2574" s="77"/>
      <c r="ENO2574" s="77"/>
      <c r="ENP2574" s="77"/>
      <c r="ENQ2574" s="77"/>
      <c r="ENR2574" s="77"/>
      <c r="ENS2574" s="77"/>
      <c r="ENT2574" s="77"/>
      <c r="ENU2574" s="77"/>
      <c r="ENV2574" s="77"/>
      <c r="ENW2574" s="77"/>
      <c r="ENX2574" s="77"/>
      <c r="ENY2574" s="77"/>
      <c r="ENZ2574" s="77"/>
      <c r="EOA2574" s="77"/>
      <c r="EOB2574" s="77"/>
      <c r="EOC2574" s="77"/>
      <c r="EOD2574" s="77"/>
      <c r="EOE2574" s="77"/>
      <c r="EOF2574" s="77"/>
      <c r="EOG2574" s="77"/>
      <c r="EOH2574" s="77"/>
      <c r="EOI2574" s="77"/>
      <c r="EOJ2574" s="77"/>
      <c r="EOK2574" s="77"/>
      <c r="EOL2574" s="77"/>
      <c r="EOM2574" s="77"/>
      <c r="EON2574" s="77"/>
      <c r="EOO2574" s="77"/>
      <c r="EOP2574" s="77"/>
      <c r="EOQ2574" s="77"/>
      <c r="EOR2574" s="77"/>
      <c r="EOS2574" s="77"/>
      <c r="EOT2574" s="77"/>
      <c r="EOU2574" s="77"/>
      <c r="EOV2574" s="77"/>
      <c r="EOW2574" s="77"/>
      <c r="EOX2574" s="77"/>
      <c r="EOY2574" s="77"/>
      <c r="EOZ2574" s="77"/>
      <c r="EPA2574" s="77"/>
      <c r="EPB2574" s="77"/>
      <c r="EPC2574" s="77"/>
      <c r="EPD2574" s="77"/>
      <c r="EPE2574" s="77"/>
      <c r="EPF2574" s="77"/>
      <c r="EPG2574" s="77"/>
      <c r="EPH2574" s="77"/>
      <c r="EPI2574" s="77"/>
      <c r="EPJ2574" s="77"/>
      <c r="EPK2574" s="77"/>
      <c r="EPL2574" s="77"/>
      <c r="EPM2574" s="77"/>
      <c r="EPN2574" s="77"/>
      <c r="EPO2574" s="77"/>
      <c r="EPP2574" s="77"/>
      <c r="EPQ2574" s="77"/>
      <c r="EPR2574" s="77"/>
      <c r="EPS2574" s="77"/>
      <c r="EPT2574" s="77"/>
      <c r="EPU2574" s="77"/>
      <c r="EPV2574" s="77"/>
      <c r="EPW2574" s="77"/>
      <c r="EPX2574" s="77"/>
      <c r="EPY2574" s="77"/>
      <c r="EPZ2574" s="77"/>
      <c r="EQA2574" s="77"/>
      <c r="EQB2574" s="77"/>
      <c r="EQC2574" s="77"/>
      <c r="EQD2574" s="77"/>
      <c r="EQE2574" s="77"/>
      <c r="EQF2574" s="77"/>
      <c r="EQG2574" s="77"/>
      <c r="EQH2574" s="77"/>
      <c r="EQI2574" s="77"/>
      <c r="EQJ2574" s="77"/>
      <c r="EQK2574" s="77"/>
      <c r="EQL2574" s="77"/>
      <c r="EQM2574" s="77"/>
      <c r="EQN2574" s="77"/>
      <c r="EQO2574" s="77"/>
      <c r="EQP2574" s="77"/>
      <c r="EQQ2574" s="77"/>
      <c r="EQR2574" s="77"/>
      <c r="EQS2574" s="77"/>
      <c r="EQT2574" s="77"/>
      <c r="EQU2574" s="77"/>
      <c r="EQV2574" s="77"/>
      <c r="EQW2574" s="77"/>
      <c r="EQX2574" s="77"/>
      <c r="EQY2574" s="77"/>
      <c r="EQZ2574" s="77"/>
      <c r="ERA2574" s="77"/>
      <c r="ERB2574" s="77"/>
      <c r="ERC2574" s="77"/>
      <c r="ERD2574" s="77"/>
      <c r="ERE2574" s="77"/>
      <c r="ERF2574" s="77"/>
      <c r="ERG2574" s="77"/>
      <c r="ERH2574" s="77"/>
      <c r="ERI2574" s="77"/>
      <c r="ERJ2574" s="77"/>
      <c r="ERK2574" s="77"/>
      <c r="ERL2574" s="77"/>
      <c r="ERM2574" s="77"/>
      <c r="ERN2574" s="77"/>
      <c r="ERO2574" s="77"/>
      <c r="ERP2574" s="77"/>
      <c r="ERQ2574" s="77"/>
      <c r="ERR2574" s="77"/>
      <c r="ERS2574" s="77"/>
      <c r="ERT2574" s="77"/>
      <c r="ERU2574" s="77"/>
      <c r="ERV2574" s="77"/>
      <c r="ERW2574" s="77"/>
      <c r="ERX2574" s="77"/>
      <c r="ERY2574" s="77"/>
      <c r="ERZ2574" s="77"/>
      <c r="ESA2574" s="77"/>
      <c r="ESB2574" s="77"/>
      <c r="ESC2574" s="77"/>
      <c r="ESD2574" s="77"/>
      <c r="ESE2574" s="77"/>
      <c r="ESF2574" s="77"/>
      <c r="ESG2574" s="77"/>
      <c r="ESH2574" s="77"/>
      <c r="ESI2574" s="77"/>
      <c r="ESJ2574" s="77"/>
      <c r="ESK2574" s="77"/>
      <c r="ESL2574" s="77"/>
      <c r="ESM2574" s="77"/>
      <c r="ESN2574" s="77"/>
      <c r="ESO2574" s="77"/>
      <c r="ESP2574" s="77"/>
      <c r="ESQ2574" s="77"/>
      <c r="ESR2574" s="77"/>
      <c r="ESS2574" s="77"/>
      <c r="EST2574" s="77"/>
      <c r="ESU2574" s="77"/>
      <c r="ESV2574" s="77"/>
      <c r="ESW2574" s="77"/>
      <c r="ESX2574" s="77"/>
      <c r="ESY2574" s="77"/>
      <c r="ESZ2574" s="77"/>
      <c r="ETA2574" s="77"/>
      <c r="ETB2574" s="77"/>
      <c r="ETC2574" s="77"/>
      <c r="ETD2574" s="77"/>
      <c r="ETE2574" s="77"/>
      <c r="ETF2574" s="77"/>
      <c r="ETG2574" s="77"/>
      <c r="ETH2574" s="77"/>
      <c r="ETI2574" s="77"/>
      <c r="ETJ2574" s="77"/>
      <c r="ETK2574" s="77"/>
      <c r="ETL2574" s="77"/>
      <c r="ETM2574" s="77"/>
      <c r="ETN2574" s="77"/>
      <c r="ETO2574" s="77"/>
      <c r="ETP2574" s="77"/>
      <c r="ETQ2574" s="77"/>
      <c r="ETR2574" s="77"/>
      <c r="ETS2574" s="77"/>
      <c r="ETT2574" s="77"/>
      <c r="ETU2574" s="77"/>
      <c r="ETV2574" s="77"/>
      <c r="ETW2574" s="77"/>
      <c r="ETX2574" s="77"/>
      <c r="ETY2574" s="77"/>
      <c r="ETZ2574" s="77"/>
      <c r="EUA2574" s="77"/>
      <c r="EUB2574" s="77"/>
      <c r="EUC2574" s="77"/>
      <c r="EUD2574" s="77"/>
      <c r="EUE2574" s="77"/>
      <c r="EUF2574" s="77"/>
      <c r="EUG2574" s="77"/>
      <c r="EUH2574" s="77"/>
      <c r="EUI2574" s="77"/>
      <c r="EUJ2574" s="77"/>
      <c r="EUK2574" s="77"/>
      <c r="EUL2574" s="77"/>
      <c r="EUM2574" s="77"/>
      <c r="EUN2574" s="77"/>
      <c r="EUO2574" s="77"/>
      <c r="EUP2574" s="77"/>
      <c r="EUQ2574" s="77"/>
      <c r="EUR2574" s="77"/>
      <c r="EUS2574" s="77"/>
      <c r="EUT2574" s="77"/>
      <c r="EUU2574" s="77"/>
      <c r="EUV2574" s="77"/>
      <c r="EUW2574" s="77"/>
      <c r="EUX2574" s="77"/>
      <c r="EUY2574" s="77"/>
      <c r="EUZ2574" s="77"/>
      <c r="EVA2574" s="77"/>
      <c r="EVB2574" s="77"/>
      <c r="EVC2574" s="77"/>
      <c r="EVD2574" s="77"/>
      <c r="EVE2574" s="77"/>
      <c r="EVF2574" s="77"/>
      <c r="EVG2574" s="77"/>
      <c r="EVH2574" s="77"/>
      <c r="EVI2574" s="77"/>
      <c r="EVJ2574" s="77"/>
      <c r="EVK2574" s="77"/>
      <c r="EVL2574" s="77"/>
      <c r="EVM2574" s="77"/>
      <c r="EVN2574" s="77"/>
      <c r="EVO2574" s="77"/>
      <c r="EVP2574" s="77"/>
      <c r="EVQ2574" s="77"/>
      <c r="EVR2574" s="77"/>
      <c r="EVS2574" s="77"/>
      <c r="EVT2574" s="77"/>
      <c r="EVU2574" s="77"/>
      <c r="EVV2574" s="77"/>
      <c r="EVW2574" s="77"/>
      <c r="EVX2574" s="77"/>
      <c r="EVY2574" s="77"/>
      <c r="EVZ2574" s="77"/>
      <c r="EWA2574" s="77"/>
      <c r="EWB2574" s="77"/>
      <c r="EWC2574" s="77"/>
      <c r="EWD2574" s="77"/>
      <c r="EWE2574" s="77"/>
      <c r="EWF2574" s="77"/>
      <c r="EWG2574" s="77"/>
      <c r="EWH2574" s="77"/>
      <c r="EWI2574" s="77"/>
      <c r="EWJ2574" s="77"/>
      <c r="EWK2574" s="77"/>
      <c r="EWL2574" s="77"/>
      <c r="EWM2574" s="77"/>
      <c r="EWN2574" s="77"/>
      <c r="EWO2574" s="77"/>
      <c r="EWP2574" s="77"/>
      <c r="EWQ2574" s="77"/>
      <c r="EWR2574" s="77"/>
      <c r="EWS2574" s="77"/>
      <c r="EWT2574" s="77"/>
      <c r="EWU2574" s="77"/>
      <c r="EWV2574" s="77"/>
      <c r="EWW2574" s="77"/>
      <c r="EWX2574" s="77"/>
      <c r="EWY2574" s="77"/>
      <c r="EWZ2574" s="77"/>
      <c r="EXA2574" s="77"/>
      <c r="EXB2574" s="77"/>
      <c r="EXC2574" s="77"/>
      <c r="EXD2574" s="77"/>
      <c r="EXE2574" s="77"/>
      <c r="EXF2574" s="77"/>
      <c r="EXG2574" s="77"/>
      <c r="EXH2574" s="77"/>
      <c r="EXI2574" s="77"/>
      <c r="EXJ2574" s="77"/>
      <c r="EXK2574" s="77"/>
      <c r="EXL2574" s="77"/>
      <c r="EXM2574" s="77"/>
      <c r="EXN2574" s="77"/>
      <c r="EXO2574" s="77"/>
      <c r="EXP2574" s="77"/>
      <c r="EXQ2574" s="77"/>
      <c r="EXR2574" s="77"/>
      <c r="EXS2574" s="77"/>
      <c r="EXT2574" s="77"/>
      <c r="EXU2574" s="77"/>
      <c r="EXV2574" s="77"/>
      <c r="EXW2574" s="77"/>
      <c r="EXX2574" s="77"/>
      <c r="EXY2574" s="77"/>
      <c r="EXZ2574" s="77"/>
      <c r="EYA2574" s="77"/>
      <c r="EYB2574" s="77"/>
      <c r="EYC2574" s="77"/>
      <c r="EYD2574" s="77"/>
      <c r="EYE2574" s="77"/>
      <c r="EYF2574" s="77"/>
      <c r="EYG2574" s="77"/>
      <c r="EYH2574" s="77"/>
      <c r="EYI2574" s="77"/>
      <c r="EYJ2574" s="77"/>
      <c r="EYK2574" s="77"/>
      <c r="EYL2574" s="77"/>
      <c r="EYM2574" s="77"/>
      <c r="EYN2574" s="77"/>
      <c r="EYO2574" s="77"/>
      <c r="EYP2574" s="77"/>
      <c r="EYQ2574" s="77"/>
      <c r="EYR2574" s="77"/>
      <c r="EYS2574" s="77"/>
      <c r="EYT2574" s="77"/>
      <c r="EYU2574" s="77"/>
      <c r="EYV2574" s="77"/>
      <c r="EYW2574" s="77"/>
      <c r="EYX2574" s="77"/>
      <c r="EYY2574" s="77"/>
      <c r="EYZ2574" s="77"/>
      <c r="EZA2574" s="77"/>
      <c r="EZB2574" s="77"/>
      <c r="EZC2574" s="77"/>
      <c r="EZD2574" s="77"/>
      <c r="EZE2574" s="77"/>
      <c r="EZF2574" s="77"/>
      <c r="EZG2574" s="77"/>
      <c r="EZH2574" s="77"/>
      <c r="EZI2574" s="77"/>
      <c r="EZJ2574" s="77"/>
      <c r="EZK2574" s="77"/>
      <c r="EZL2574" s="77"/>
      <c r="EZM2574" s="77"/>
      <c r="EZN2574" s="77"/>
      <c r="EZO2574" s="77"/>
      <c r="EZP2574" s="77"/>
      <c r="EZQ2574" s="77"/>
      <c r="EZR2574" s="77"/>
      <c r="EZS2574" s="77"/>
      <c r="EZT2574" s="77"/>
      <c r="EZU2574" s="77"/>
      <c r="EZV2574" s="77"/>
      <c r="EZW2574" s="77"/>
      <c r="EZX2574" s="77"/>
      <c r="EZY2574" s="77"/>
      <c r="EZZ2574" s="77"/>
      <c r="FAA2574" s="77"/>
      <c r="FAB2574" s="77"/>
      <c r="FAC2574" s="77"/>
      <c r="FAD2574" s="77"/>
      <c r="FAE2574" s="77"/>
      <c r="FAF2574" s="77"/>
      <c r="FAG2574" s="77"/>
      <c r="FAH2574" s="77"/>
      <c r="FAI2574" s="77"/>
      <c r="FAJ2574" s="77"/>
      <c r="FAK2574" s="77"/>
      <c r="FAL2574" s="77"/>
      <c r="FAM2574" s="77"/>
      <c r="FAN2574" s="77"/>
      <c r="FAO2574" s="77"/>
      <c r="FAP2574" s="77"/>
      <c r="FAQ2574" s="77"/>
      <c r="FAR2574" s="77"/>
      <c r="FAS2574" s="77"/>
      <c r="FAT2574" s="77"/>
      <c r="FAU2574" s="77"/>
      <c r="FAV2574" s="77"/>
      <c r="FAW2574" s="77"/>
      <c r="FAX2574" s="77"/>
      <c r="FAY2574" s="77"/>
      <c r="FAZ2574" s="77"/>
      <c r="FBA2574" s="77"/>
      <c r="FBB2574" s="77"/>
      <c r="FBC2574" s="77"/>
      <c r="FBD2574" s="77"/>
      <c r="FBE2574" s="77"/>
      <c r="FBF2574" s="77"/>
      <c r="FBG2574" s="77"/>
      <c r="FBH2574" s="77"/>
      <c r="FBI2574" s="77"/>
      <c r="FBJ2574" s="77"/>
      <c r="FBK2574" s="77"/>
      <c r="FBL2574" s="77"/>
      <c r="FBM2574" s="77"/>
      <c r="FBN2574" s="77"/>
      <c r="FBO2574" s="77"/>
      <c r="FBP2574" s="77"/>
      <c r="FBQ2574" s="77"/>
      <c r="FBR2574" s="77"/>
      <c r="FBS2574" s="77"/>
      <c r="FBT2574" s="77"/>
      <c r="FBU2574" s="77"/>
      <c r="FBV2574" s="77"/>
      <c r="FBW2574" s="77"/>
      <c r="FBX2574" s="77"/>
      <c r="FBY2574" s="77"/>
      <c r="FBZ2574" s="77"/>
      <c r="FCA2574" s="77"/>
      <c r="FCB2574" s="77"/>
      <c r="FCC2574" s="77"/>
      <c r="FCD2574" s="77"/>
      <c r="FCE2574" s="77"/>
      <c r="FCF2574" s="77"/>
      <c r="FCG2574" s="77"/>
      <c r="FCH2574" s="77"/>
      <c r="FCI2574" s="77"/>
      <c r="FCJ2574" s="77"/>
      <c r="FCK2574" s="77"/>
      <c r="FCL2574" s="77"/>
      <c r="FCM2574" s="77"/>
      <c r="FCN2574" s="77"/>
      <c r="FCO2574" s="77"/>
      <c r="FCP2574" s="77"/>
      <c r="FCQ2574" s="77"/>
      <c r="FCR2574" s="77"/>
      <c r="FCS2574" s="77"/>
      <c r="FCT2574" s="77"/>
      <c r="FCU2574" s="77"/>
      <c r="FCV2574" s="77"/>
      <c r="FCW2574" s="77"/>
      <c r="FCX2574" s="77"/>
      <c r="FCY2574" s="77"/>
      <c r="FCZ2574" s="77"/>
      <c r="FDA2574" s="77"/>
      <c r="FDB2574" s="77"/>
      <c r="FDC2574" s="77"/>
      <c r="FDD2574" s="77"/>
      <c r="FDE2574" s="77"/>
      <c r="FDF2574" s="77"/>
      <c r="FDG2574" s="77"/>
      <c r="FDH2574" s="77"/>
      <c r="FDI2574" s="77"/>
      <c r="FDJ2574" s="77"/>
      <c r="FDK2574" s="77"/>
      <c r="FDL2574" s="77"/>
      <c r="FDM2574" s="77"/>
      <c r="FDN2574" s="77"/>
      <c r="FDO2574" s="77"/>
      <c r="FDP2574" s="77"/>
      <c r="FDQ2574" s="77"/>
      <c r="FDR2574" s="77"/>
      <c r="FDS2574" s="77"/>
      <c r="FDT2574" s="77"/>
      <c r="FDU2574" s="77"/>
      <c r="FDV2574" s="77"/>
      <c r="FDW2574" s="77"/>
      <c r="FDX2574" s="77"/>
      <c r="FDY2574" s="77"/>
      <c r="FDZ2574" s="77"/>
      <c r="FEA2574" s="77"/>
      <c r="FEB2574" s="77"/>
      <c r="FEC2574" s="77"/>
      <c r="FED2574" s="77"/>
      <c r="FEE2574" s="77"/>
      <c r="FEF2574" s="77"/>
      <c r="FEG2574" s="77"/>
      <c r="FEH2574" s="77"/>
      <c r="FEI2574" s="77"/>
      <c r="FEJ2574" s="77"/>
      <c r="FEK2574" s="77"/>
      <c r="FEL2574" s="77"/>
      <c r="FEM2574" s="77"/>
      <c r="FEN2574" s="77"/>
      <c r="FEO2574" s="77"/>
      <c r="FEP2574" s="77"/>
      <c r="FEQ2574" s="77"/>
      <c r="FER2574" s="77"/>
      <c r="FES2574" s="77"/>
      <c r="FET2574" s="77"/>
      <c r="FEU2574" s="77"/>
      <c r="FEV2574" s="77"/>
      <c r="FEW2574" s="77"/>
      <c r="FEX2574" s="77"/>
      <c r="FEY2574" s="77"/>
      <c r="FEZ2574" s="77"/>
      <c r="FFA2574" s="77"/>
      <c r="FFB2574" s="77"/>
      <c r="FFC2574" s="77"/>
      <c r="FFD2574" s="77"/>
      <c r="FFE2574" s="77"/>
      <c r="FFF2574" s="77"/>
      <c r="FFG2574" s="77"/>
      <c r="FFH2574" s="77"/>
      <c r="FFI2574" s="77"/>
      <c r="FFJ2574" s="77"/>
      <c r="FFK2574" s="77"/>
      <c r="FFL2574" s="77"/>
      <c r="FFM2574" s="77"/>
      <c r="FFN2574" s="77"/>
      <c r="FFO2574" s="77"/>
      <c r="FFP2574" s="77"/>
      <c r="FFQ2574" s="77"/>
      <c r="FFR2574" s="77"/>
      <c r="FFS2574" s="77"/>
      <c r="FFT2574" s="77"/>
      <c r="FFU2574" s="77"/>
      <c r="FFV2574" s="77"/>
      <c r="FFW2574" s="77"/>
      <c r="FFX2574" s="77"/>
      <c r="FFY2574" s="77"/>
      <c r="FFZ2574" s="77"/>
      <c r="FGA2574" s="77"/>
      <c r="FGB2574" s="77"/>
      <c r="FGC2574" s="77"/>
      <c r="FGD2574" s="77"/>
      <c r="FGE2574" s="77"/>
      <c r="FGF2574" s="77"/>
      <c r="FGG2574" s="77"/>
      <c r="FGH2574" s="77"/>
      <c r="FGI2574" s="77"/>
      <c r="FGJ2574" s="77"/>
      <c r="FGK2574" s="77"/>
      <c r="FGL2574" s="77"/>
      <c r="FGM2574" s="77"/>
      <c r="FGN2574" s="77"/>
      <c r="FGO2574" s="77"/>
      <c r="FGP2574" s="77"/>
      <c r="FGQ2574" s="77"/>
      <c r="FGR2574" s="77"/>
      <c r="FGS2574" s="77"/>
      <c r="FGT2574" s="77"/>
      <c r="FGU2574" s="77"/>
      <c r="FGV2574" s="77"/>
      <c r="FGW2574" s="77"/>
      <c r="FGX2574" s="77"/>
      <c r="FGY2574" s="77"/>
      <c r="FGZ2574" s="77"/>
      <c r="FHA2574" s="77"/>
      <c r="FHB2574" s="77"/>
      <c r="FHC2574" s="77"/>
      <c r="FHD2574" s="77"/>
      <c r="FHE2574" s="77"/>
      <c r="FHF2574" s="77"/>
      <c r="FHG2574" s="77"/>
      <c r="FHH2574" s="77"/>
      <c r="FHI2574" s="77"/>
      <c r="FHJ2574" s="77"/>
      <c r="FHK2574" s="77"/>
      <c r="FHL2574" s="77"/>
      <c r="FHM2574" s="77"/>
      <c r="FHN2574" s="77"/>
      <c r="FHO2574" s="77"/>
      <c r="FHP2574" s="77"/>
      <c r="FHQ2574" s="77"/>
      <c r="FHR2574" s="77"/>
      <c r="FHS2574" s="77"/>
      <c r="FHT2574" s="77"/>
      <c r="FHU2574" s="77"/>
      <c r="FHV2574" s="77"/>
      <c r="FHW2574" s="77"/>
      <c r="FHX2574" s="77"/>
      <c r="FHY2574" s="77"/>
      <c r="FHZ2574" s="77"/>
      <c r="FIA2574" s="77"/>
      <c r="FIB2574" s="77"/>
      <c r="FIC2574" s="77"/>
      <c r="FID2574" s="77"/>
      <c r="FIE2574" s="77"/>
      <c r="FIF2574" s="77"/>
      <c r="FIG2574" s="77"/>
      <c r="FIH2574" s="77"/>
      <c r="FII2574" s="77"/>
      <c r="FIJ2574" s="77"/>
      <c r="FIK2574" s="77"/>
      <c r="FIL2574" s="77"/>
      <c r="FIM2574" s="77"/>
      <c r="FIN2574" s="77"/>
      <c r="FIO2574" s="77"/>
      <c r="FIP2574" s="77"/>
      <c r="FIQ2574" s="77"/>
      <c r="FIR2574" s="77"/>
      <c r="FIS2574" s="77"/>
      <c r="FIT2574" s="77"/>
      <c r="FIU2574" s="77"/>
      <c r="FIV2574" s="77"/>
      <c r="FIW2574" s="77"/>
      <c r="FIX2574" s="77"/>
      <c r="FIY2574" s="77"/>
      <c r="FIZ2574" s="77"/>
      <c r="FJA2574" s="77"/>
      <c r="FJB2574" s="77"/>
      <c r="FJC2574" s="77"/>
      <c r="FJD2574" s="77"/>
      <c r="FJE2574" s="77"/>
      <c r="FJF2574" s="77"/>
      <c r="FJG2574" s="77"/>
      <c r="FJH2574" s="77"/>
      <c r="FJI2574" s="77"/>
      <c r="FJJ2574" s="77"/>
      <c r="FJK2574" s="77"/>
      <c r="FJL2574" s="77"/>
      <c r="FJM2574" s="77"/>
      <c r="FJN2574" s="77"/>
      <c r="FJO2574" s="77"/>
      <c r="FJP2574" s="77"/>
      <c r="FJQ2574" s="77"/>
      <c r="FJR2574" s="77"/>
      <c r="FJS2574" s="77"/>
      <c r="FJT2574" s="77"/>
      <c r="FJU2574" s="77"/>
      <c r="FJV2574" s="77"/>
      <c r="FJW2574" s="77"/>
      <c r="FJX2574" s="77"/>
      <c r="FJY2574" s="77"/>
      <c r="FJZ2574" s="77"/>
      <c r="FKA2574" s="77"/>
      <c r="FKB2574" s="77"/>
      <c r="FKC2574" s="77"/>
      <c r="FKD2574" s="77"/>
      <c r="FKE2574" s="77"/>
      <c r="FKF2574" s="77"/>
      <c r="FKG2574" s="77"/>
      <c r="FKH2574" s="77"/>
      <c r="FKI2574" s="77"/>
      <c r="FKJ2574" s="77"/>
      <c r="FKK2574" s="77"/>
      <c r="FKL2574" s="77"/>
      <c r="FKM2574" s="77"/>
      <c r="FKN2574" s="77"/>
      <c r="FKO2574" s="77"/>
      <c r="FKP2574" s="77"/>
      <c r="FKQ2574" s="77"/>
      <c r="FKR2574" s="77"/>
      <c r="FKS2574" s="77"/>
      <c r="FKT2574" s="77"/>
      <c r="FKU2574" s="77"/>
      <c r="FKV2574" s="77"/>
      <c r="FKW2574" s="77"/>
      <c r="FKX2574" s="77"/>
      <c r="FKY2574" s="77"/>
      <c r="FKZ2574" s="77"/>
      <c r="FLA2574" s="77"/>
      <c r="FLB2574" s="77"/>
      <c r="FLC2574" s="77"/>
      <c r="FLD2574" s="77"/>
      <c r="FLE2574" s="77"/>
      <c r="FLF2574" s="77"/>
      <c r="FLG2574" s="77"/>
      <c r="FLH2574" s="77"/>
      <c r="FLI2574" s="77"/>
      <c r="FLJ2574" s="77"/>
      <c r="FLK2574" s="77"/>
      <c r="FLL2574" s="77"/>
      <c r="FLM2574" s="77"/>
      <c r="FLN2574" s="77"/>
      <c r="FLO2574" s="77"/>
      <c r="FLP2574" s="77"/>
      <c r="FLQ2574" s="77"/>
      <c r="FLR2574" s="77"/>
      <c r="FLS2574" s="77"/>
      <c r="FLT2574" s="77"/>
      <c r="FLU2574" s="77"/>
      <c r="FLV2574" s="77"/>
      <c r="FLW2574" s="77"/>
      <c r="FLX2574" s="77"/>
      <c r="FLY2574" s="77"/>
      <c r="FLZ2574" s="77"/>
      <c r="FMA2574" s="77"/>
      <c r="FMB2574" s="77"/>
      <c r="FMC2574" s="77"/>
      <c r="FMD2574" s="77"/>
      <c r="FME2574" s="77"/>
      <c r="FMF2574" s="77"/>
      <c r="FMG2574" s="77"/>
      <c r="FMH2574" s="77"/>
      <c r="FMI2574" s="77"/>
      <c r="FMJ2574" s="77"/>
      <c r="FMK2574" s="77"/>
      <c r="FML2574" s="77"/>
      <c r="FMM2574" s="77"/>
      <c r="FMN2574" s="77"/>
      <c r="FMO2574" s="77"/>
      <c r="FMP2574" s="77"/>
      <c r="FMQ2574" s="77"/>
      <c r="FMR2574" s="77"/>
      <c r="FMS2574" s="77"/>
      <c r="FMT2574" s="77"/>
      <c r="FMU2574" s="77"/>
      <c r="FMV2574" s="77"/>
      <c r="FMW2574" s="77"/>
      <c r="FMX2574" s="77"/>
      <c r="FMY2574" s="77"/>
      <c r="FMZ2574" s="77"/>
      <c r="FNA2574" s="77"/>
      <c r="FNB2574" s="77"/>
      <c r="FNC2574" s="77"/>
      <c r="FND2574" s="77"/>
      <c r="FNE2574" s="77"/>
      <c r="FNF2574" s="77"/>
      <c r="FNG2574" s="77"/>
      <c r="FNH2574" s="77"/>
      <c r="FNI2574" s="77"/>
      <c r="FNJ2574" s="77"/>
      <c r="FNK2574" s="77"/>
      <c r="FNL2574" s="77"/>
      <c r="FNM2574" s="77"/>
      <c r="FNN2574" s="77"/>
      <c r="FNO2574" s="77"/>
      <c r="FNP2574" s="77"/>
      <c r="FNQ2574" s="77"/>
      <c r="FNR2574" s="77"/>
      <c r="FNS2574" s="77"/>
      <c r="FNT2574" s="77"/>
      <c r="FNU2574" s="77"/>
      <c r="FNV2574" s="77"/>
      <c r="FNW2574" s="77"/>
      <c r="FNX2574" s="77"/>
      <c r="FNY2574" s="77"/>
      <c r="FNZ2574" s="77"/>
      <c r="FOA2574" s="77"/>
      <c r="FOB2574" s="77"/>
      <c r="FOC2574" s="77"/>
      <c r="FOD2574" s="77"/>
      <c r="FOE2574" s="77"/>
      <c r="FOF2574" s="77"/>
      <c r="FOG2574" s="77"/>
      <c r="FOH2574" s="77"/>
      <c r="FOI2574" s="77"/>
      <c r="FOJ2574" s="77"/>
      <c r="FOK2574" s="77"/>
      <c r="FOL2574" s="77"/>
      <c r="FOM2574" s="77"/>
      <c r="FON2574" s="77"/>
      <c r="FOO2574" s="77"/>
      <c r="FOP2574" s="77"/>
      <c r="FOQ2574" s="77"/>
      <c r="FOR2574" s="77"/>
      <c r="FOS2574" s="77"/>
      <c r="FOT2574" s="77"/>
      <c r="FOU2574" s="77"/>
      <c r="FOV2574" s="77"/>
      <c r="FOW2574" s="77"/>
      <c r="FOX2574" s="77"/>
      <c r="FOY2574" s="77"/>
      <c r="FOZ2574" s="77"/>
      <c r="FPA2574" s="77"/>
      <c r="FPB2574" s="77"/>
      <c r="FPC2574" s="77"/>
      <c r="FPD2574" s="77"/>
      <c r="FPE2574" s="77"/>
      <c r="FPF2574" s="77"/>
      <c r="FPG2574" s="77"/>
      <c r="FPH2574" s="77"/>
      <c r="FPI2574" s="77"/>
      <c r="FPJ2574" s="77"/>
      <c r="FPK2574" s="77"/>
      <c r="FPL2574" s="77"/>
      <c r="FPM2574" s="77"/>
      <c r="FPN2574" s="77"/>
      <c r="FPO2574" s="77"/>
      <c r="FPP2574" s="77"/>
      <c r="FPQ2574" s="77"/>
      <c r="FPR2574" s="77"/>
      <c r="FPS2574" s="77"/>
      <c r="FPT2574" s="77"/>
      <c r="FPU2574" s="77"/>
      <c r="FPV2574" s="77"/>
      <c r="FPW2574" s="77"/>
      <c r="FPX2574" s="77"/>
      <c r="FPY2574" s="77"/>
      <c r="FPZ2574" s="77"/>
      <c r="FQA2574" s="77"/>
      <c r="FQB2574" s="77"/>
      <c r="FQC2574" s="77"/>
      <c r="FQD2574" s="77"/>
      <c r="FQE2574" s="77"/>
      <c r="FQF2574" s="77"/>
      <c r="FQG2574" s="77"/>
      <c r="FQH2574" s="77"/>
      <c r="FQI2574" s="77"/>
      <c r="FQJ2574" s="77"/>
      <c r="FQK2574" s="77"/>
      <c r="FQL2574" s="77"/>
      <c r="FQM2574" s="77"/>
      <c r="FQN2574" s="77"/>
      <c r="FQO2574" s="77"/>
      <c r="FQP2574" s="77"/>
      <c r="FQQ2574" s="77"/>
      <c r="FQR2574" s="77"/>
      <c r="FQS2574" s="77"/>
      <c r="FQT2574" s="77"/>
      <c r="FQU2574" s="77"/>
      <c r="FQV2574" s="77"/>
      <c r="FQW2574" s="77"/>
      <c r="FQX2574" s="77"/>
      <c r="FQY2574" s="77"/>
      <c r="FQZ2574" s="77"/>
      <c r="FRA2574" s="77"/>
      <c r="FRB2574" s="77"/>
      <c r="FRC2574" s="77"/>
      <c r="FRD2574" s="77"/>
      <c r="FRE2574" s="77"/>
      <c r="FRF2574" s="77"/>
      <c r="FRG2574" s="77"/>
      <c r="FRH2574" s="77"/>
      <c r="FRI2574" s="77"/>
      <c r="FRJ2574" s="77"/>
      <c r="FRK2574" s="77"/>
      <c r="FRL2574" s="77"/>
      <c r="FRM2574" s="77"/>
      <c r="FRN2574" s="77"/>
      <c r="FRO2574" s="77"/>
      <c r="FRP2574" s="77"/>
      <c r="FRQ2574" s="77"/>
      <c r="FRR2574" s="77"/>
      <c r="FRS2574" s="77"/>
      <c r="FRT2574" s="77"/>
      <c r="FRU2574" s="77"/>
      <c r="FRV2574" s="77"/>
      <c r="FRW2574" s="77"/>
      <c r="FRX2574" s="77"/>
      <c r="FRY2574" s="77"/>
      <c r="FRZ2574" s="77"/>
      <c r="FSA2574" s="77"/>
      <c r="FSB2574" s="77"/>
      <c r="FSC2574" s="77"/>
      <c r="FSD2574" s="77"/>
      <c r="FSE2574" s="77"/>
      <c r="FSF2574" s="77"/>
      <c r="FSG2574" s="77"/>
      <c r="FSH2574" s="77"/>
      <c r="FSI2574" s="77"/>
      <c r="FSJ2574" s="77"/>
      <c r="FSK2574" s="77"/>
      <c r="FSL2574" s="77"/>
      <c r="FSM2574" s="77"/>
      <c r="FSN2574" s="77"/>
      <c r="FSO2574" s="77"/>
      <c r="FSP2574" s="77"/>
      <c r="FSQ2574" s="77"/>
      <c r="FSR2574" s="77"/>
      <c r="FSS2574" s="77"/>
      <c r="FST2574" s="77"/>
      <c r="FSU2574" s="77"/>
      <c r="FSV2574" s="77"/>
      <c r="FSW2574" s="77"/>
      <c r="FSX2574" s="77"/>
      <c r="FSY2574" s="77"/>
      <c r="FSZ2574" s="77"/>
      <c r="FTA2574" s="77"/>
      <c r="FTB2574" s="77"/>
      <c r="FTC2574" s="77"/>
      <c r="FTD2574" s="77"/>
      <c r="FTE2574" s="77"/>
      <c r="FTF2574" s="77"/>
      <c r="FTG2574" s="77"/>
      <c r="FTH2574" s="77"/>
      <c r="FTI2574" s="77"/>
      <c r="FTJ2574" s="77"/>
      <c r="FTK2574" s="77"/>
      <c r="FTL2574" s="77"/>
      <c r="FTM2574" s="77"/>
      <c r="FTN2574" s="77"/>
      <c r="FTO2574" s="77"/>
      <c r="FTP2574" s="77"/>
      <c r="FTQ2574" s="77"/>
      <c r="FTR2574" s="77"/>
      <c r="FTS2574" s="77"/>
      <c r="FTT2574" s="77"/>
      <c r="FTU2574" s="77"/>
      <c r="FTV2574" s="77"/>
      <c r="FTW2574" s="77"/>
      <c r="FTX2574" s="77"/>
      <c r="FTY2574" s="77"/>
      <c r="FTZ2574" s="77"/>
      <c r="FUA2574" s="77"/>
      <c r="FUB2574" s="77"/>
      <c r="FUC2574" s="77"/>
      <c r="FUD2574" s="77"/>
      <c r="FUE2574" s="77"/>
      <c r="FUF2574" s="77"/>
      <c r="FUG2574" s="77"/>
      <c r="FUH2574" s="77"/>
      <c r="FUI2574" s="77"/>
      <c r="FUJ2574" s="77"/>
      <c r="FUK2574" s="77"/>
      <c r="FUL2574" s="77"/>
      <c r="FUM2574" s="77"/>
      <c r="FUN2574" s="77"/>
      <c r="FUO2574" s="77"/>
      <c r="FUP2574" s="77"/>
      <c r="FUQ2574" s="77"/>
      <c r="FUR2574" s="77"/>
      <c r="FUS2574" s="77"/>
      <c r="FUT2574" s="77"/>
      <c r="FUU2574" s="77"/>
      <c r="FUV2574" s="77"/>
      <c r="FUW2574" s="77"/>
      <c r="FUX2574" s="77"/>
      <c r="FUY2574" s="77"/>
      <c r="FUZ2574" s="77"/>
      <c r="FVA2574" s="77"/>
      <c r="FVB2574" s="77"/>
      <c r="FVC2574" s="77"/>
      <c r="FVD2574" s="77"/>
      <c r="FVE2574" s="77"/>
      <c r="FVF2574" s="77"/>
      <c r="FVG2574" s="77"/>
      <c r="FVH2574" s="77"/>
      <c r="FVI2574" s="77"/>
      <c r="FVJ2574" s="77"/>
      <c r="FVK2574" s="77"/>
      <c r="FVL2574" s="77"/>
      <c r="FVM2574" s="77"/>
      <c r="FVN2574" s="77"/>
      <c r="FVO2574" s="77"/>
      <c r="FVP2574" s="77"/>
      <c r="FVQ2574" s="77"/>
      <c r="FVR2574" s="77"/>
      <c r="FVS2574" s="77"/>
      <c r="FVT2574" s="77"/>
      <c r="FVU2574" s="77"/>
      <c r="FVV2574" s="77"/>
      <c r="FVW2574" s="77"/>
      <c r="FVX2574" s="77"/>
      <c r="FVY2574" s="77"/>
      <c r="FVZ2574" s="77"/>
      <c r="FWA2574" s="77"/>
      <c r="FWB2574" s="77"/>
      <c r="FWC2574" s="77"/>
      <c r="FWD2574" s="77"/>
      <c r="FWE2574" s="77"/>
      <c r="FWF2574" s="77"/>
      <c r="FWG2574" s="77"/>
      <c r="FWH2574" s="77"/>
      <c r="FWI2574" s="77"/>
      <c r="FWJ2574" s="77"/>
      <c r="FWK2574" s="77"/>
      <c r="FWL2574" s="77"/>
      <c r="FWM2574" s="77"/>
      <c r="FWN2574" s="77"/>
      <c r="FWO2574" s="77"/>
      <c r="FWP2574" s="77"/>
      <c r="FWQ2574" s="77"/>
      <c r="FWR2574" s="77"/>
      <c r="FWS2574" s="77"/>
      <c r="FWT2574" s="77"/>
      <c r="FWU2574" s="77"/>
      <c r="FWV2574" s="77"/>
      <c r="FWW2574" s="77"/>
      <c r="FWX2574" s="77"/>
      <c r="FWY2574" s="77"/>
      <c r="FWZ2574" s="77"/>
      <c r="FXA2574" s="77"/>
      <c r="FXB2574" s="77"/>
      <c r="FXC2574" s="77"/>
      <c r="FXD2574" s="77"/>
      <c r="FXE2574" s="77"/>
      <c r="FXF2574" s="77"/>
      <c r="FXG2574" s="77"/>
      <c r="FXH2574" s="77"/>
      <c r="FXI2574" s="77"/>
      <c r="FXJ2574" s="77"/>
      <c r="FXK2574" s="77"/>
      <c r="FXL2574" s="77"/>
      <c r="FXM2574" s="77"/>
      <c r="FXN2574" s="77"/>
      <c r="FXO2574" s="77"/>
      <c r="FXP2574" s="77"/>
      <c r="FXQ2574" s="77"/>
      <c r="FXR2574" s="77"/>
      <c r="FXS2574" s="77"/>
      <c r="FXT2574" s="77"/>
      <c r="FXU2574" s="77"/>
      <c r="FXV2574" s="77"/>
      <c r="FXW2574" s="77"/>
      <c r="FXX2574" s="77"/>
      <c r="FXY2574" s="77"/>
      <c r="FXZ2574" s="77"/>
      <c r="FYA2574" s="77"/>
      <c r="FYB2574" s="77"/>
      <c r="FYC2574" s="77"/>
      <c r="FYD2574" s="77"/>
      <c r="FYE2574" s="77"/>
      <c r="FYF2574" s="77"/>
      <c r="FYG2574" s="77"/>
      <c r="FYH2574" s="77"/>
      <c r="FYI2574" s="77"/>
      <c r="FYJ2574" s="77"/>
      <c r="FYK2574" s="77"/>
      <c r="FYL2574" s="77"/>
      <c r="FYM2574" s="77"/>
      <c r="FYN2574" s="77"/>
      <c r="FYO2574" s="77"/>
      <c r="FYP2574" s="77"/>
      <c r="FYQ2574" s="77"/>
      <c r="FYR2574" s="77"/>
      <c r="FYS2574" s="77"/>
      <c r="FYT2574" s="77"/>
      <c r="FYU2574" s="77"/>
      <c r="FYV2574" s="77"/>
      <c r="FYW2574" s="77"/>
      <c r="FYX2574" s="77"/>
      <c r="FYY2574" s="77"/>
      <c r="FYZ2574" s="77"/>
      <c r="FZA2574" s="77"/>
      <c r="FZB2574" s="77"/>
      <c r="FZC2574" s="77"/>
      <c r="FZD2574" s="77"/>
      <c r="FZE2574" s="77"/>
      <c r="FZF2574" s="77"/>
      <c r="FZG2574" s="77"/>
      <c r="FZH2574" s="77"/>
      <c r="FZI2574" s="77"/>
      <c r="FZJ2574" s="77"/>
      <c r="FZK2574" s="77"/>
      <c r="FZL2574" s="77"/>
      <c r="FZM2574" s="77"/>
      <c r="FZN2574" s="77"/>
      <c r="FZO2574" s="77"/>
      <c r="FZP2574" s="77"/>
      <c r="FZQ2574" s="77"/>
      <c r="FZR2574" s="77"/>
      <c r="FZS2574" s="77"/>
      <c r="FZT2574" s="77"/>
      <c r="FZU2574" s="77"/>
      <c r="FZV2574" s="77"/>
      <c r="FZW2574" s="77"/>
      <c r="FZX2574" s="77"/>
      <c r="FZY2574" s="77"/>
      <c r="FZZ2574" s="77"/>
      <c r="GAA2574" s="77"/>
      <c r="GAB2574" s="77"/>
      <c r="GAC2574" s="77"/>
      <c r="GAD2574" s="77"/>
      <c r="GAE2574" s="77"/>
      <c r="GAF2574" s="77"/>
      <c r="GAG2574" s="77"/>
      <c r="GAH2574" s="77"/>
      <c r="GAI2574" s="77"/>
      <c r="GAJ2574" s="77"/>
      <c r="GAK2574" s="77"/>
      <c r="GAL2574" s="77"/>
      <c r="GAM2574" s="77"/>
      <c r="GAN2574" s="77"/>
      <c r="GAO2574" s="77"/>
      <c r="GAP2574" s="77"/>
      <c r="GAQ2574" s="77"/>
      <c r="GAR2574" s="77"/>
      <c r="GAS2574" s="77"/>
      <c r="GAT2574" s="77"/>
      <c r="GAU2574" s="77"/>
      <c r="GAV2574" s="77"/>
      <c r="GAW2574" s="77"/>
      <c r="GAX2574" s="77"/>
      <c r="GAY2574" s="77"/>
      <c r="GAZ2574" s="77"/>
      <c r="GBA2574" s="77"/>
      <c r="GBB2574" s="77"/>
      <c r="GBC2574" s="77"/>
      <c r="GBD2574" s="77"/>
      <c r="GBE2574" s="77"/>
      <c r="GBF2574" s="77"/>
      <c r="GBG2574" s="77"/>
      <c r="GBH2574" s="77"/>
      <c r="GBI2574" s="77"/>
      <c r="GBJ2574" s="77"/>
      <c r="GBK2574" s="77"/>
      <c r="GBL2574" s="77"/>
      <c r="GBM2574" s="77"/>
      <c r="GBN2574" s="77"/>
      <c r="GBO2574" s="77"/>
      <c r="GBP2574" s="77"/>
      <c r="GBQ2574" s="77"/>
      <c r="GBR2574" s="77"/>
      <c r="GBS2574" s="77"/>
      <c r="GBT2574" s="77"/>
      <c r="GBU2574" s="77"/>
      <c r="GBV2574" s="77"/>
      <c r="GBW2574" s="77"/>
      <c r="GBX2574" s="77"/>
      <c r="GBY2574" s="77"/>
      <c r="GBZ2574" s="77"/>
      <c r="GCA2574" s="77"/>
      <c r="GCB2574" s="77"/>
      <c r="GCC2574" s="77"/>
      <c r="GCD2574" s="77"/>
      <c r="GCE2574" s="77"/>
      <c r="GCF2574" s="77"/>
      <c r="GCG2574" s="77"/>
      <c r="GCH2574" s="77"/>
      <c r="GCI2574" s="77"/>
      <c r="GCJ2574" s="77"/>
      <c r="GCK2574" s="77"/>
      <c r="GCL2574" s="77"/>
      <c r="GCM2574" s="77"/>
      <c r="GCN2574" s="77"/>
      <c r="GCO2574" s="77"/>
      <c r="GCP2574" s="77"/>
      <c r="GCQ2574" s="77"/>
      <c r="GCR2574" s="77"/>
      <c r="GCS2574" s="77"/>
      <c r="GCT2574" s="77"/>
      <c r="GCU2574" s="77"/>
      <c r="GCV2574" s="77"/>
      <c r="GCW2574" s="77"/>
      <c r="GCX2574" s="77"/>
      <c r="GCY2574" s="77"/>
      <c r="GCZ2574" s="77"/>
      <c r="GDA2574" s="77"/>
      <c r="GDB2574" s="77"/>
      <c r="GDC2574" s="77"/>
      <c r="GDD2574" s="77"/>
      <c r="GDE2574" s="77"/>
      <c r="GDF2574" s="77"/>
      <c r="GDG2574" s="77"/>
      <c r="GDH2574" s="77"/>
      <c r="GDI2574" s="77"/>
      <c r="GDJ2574" s="77"/>
      <c r="GDK2574" s="77"/>
      <c r="GDL2574" s="77"/>
      <c r="GDM2574" s="77"/>
      <c r="GDN2574" s="77"/>
      <c r="GDO2574" s="77"/>
      <c r="GDP2574" s="77"/>
      <c r="GDQ2574" s="77"/>
      <c r="GDR2574" s="77"/>
      <c r="GDS2574" s="77"/>
      <c r="GDT2574" s="77"/>
      <c r="GDU2574" s="77"/>
      <c r="GDV2574" s="77"/>
      <c r="GDW2574" s="77"/>
      <c r="GDX2574" s="77"/>
      <c r="GDY2574" s="77"/>
      <c r="GDZ2574" s="77"/>
      <c r="GEA2574" s="77"/>
      <c r="GEB2574" s="77"/>
      <c r="GEC2574" s="77"/>
      <c r="GED2574" s="77"/>
      <c r="GEE2574" s="77"/>
      <c r="GEF2574" s="77"/>
      <c r="GEG2574" s="77"/>
      <c r="GEH2574" s="77"/>
      <c r="GEI2574" s="77"/>
      <c r="GEJ2574" s="77"/>
      <c r="GEK2574" s="77"/>
      <c r="GEL2574" s="77"/>
      <c r="GEM2574" s="77"/>
      <c r="GEN2574" s="77"/>
      <c r="GEO2574" s="77"/>
      <c r="GEP2574" s="77"/>
      <c r="GEQ2574" s="77"/>
      <c r="GER2574" s="77"/>
      <c r="GES2574" s="77"/>
      <c r="GET2574" s="77"/>
      <c r="GEU2574" s="77"/>
      <c r="GEV2574" s="77"/>
      <c r="GEW2574" s="77"/>
      <c r="GEX2574" s="77"/>
      <c r="GEY2574" s="77"/>
      <c r="GEZ2574" s="77"/>
      <c r="GFA2574" s="77"/>
      <c r="GFB2574" s="77"/>
      <c r="GFC2574" s="77"/>
      <c r="GFD2574" s="77"/>
      <c r="GFE2574" s="77"/>
      <c r="GFF2574" s="77"/>
      <c r="GFG2574" s="77"/>
      <c r="GFH2574" s="77"/>
      <c r="GFI2574" s="77"/>
      <c r="GFJ2574" s="77"/>
      <c r="GFK2574" s="77"/>
      <c r="GFL2574" s="77"/>
      <c r="GFM2574" s="77"/>
      <c r="GFN2574" s="77"/>
      <c r="GFO2574" s="77"/>
      <c r="GFP2574" s="77"/>
      <c r="GFQ2574" s="77"/>
      <c r="GFR2574" s="77"/>
      <c r="GFS2574" s="77"/>
      <c r="GFT2574" s="77"/>
      <c r="GFU2574" s="77"/>
      <c r="GFV2574" s="77"/>
      <c r="GFW2574" s="77"/>
      <c r="GFX2574" s="77"/>
      <c r="GFY2574" s="77"/>
      <c r="GFZ2574" s="77"/>
      <c r="GGA2574" s="77"/>
      <c r="GGB2574" s="77"/>
      <c r="GGC2574" s="77"/>
      <c r="GGD2574" s="77"/>
      <c r="GGE2574" s="77"/>
      <c r="GGF2574" s="77"/>
      <c r="GGG2574" s="77"/>
      <c r="GGH2574" s="77"/>
      <c r="GGI2574" s="77"/>
      <c r="GGJ2574" s="77"/>
      <c r="GGK2574" s="77"/>
      <c r="GGL2574" s="77"/>
      <c r="GGM2574" s="77"/>
      <c r="GGN2574" s="77"/>
      <c r="GGO2574" s="77"/>
      <c r="GGP2574" s="77"/>
      <c r="GGQ2574" s="77"/>
      <c r="GGR2574" s="77"/>
      <c r="GGS2574" s="77"/>
      <c r="GGT2574" s="77"/>
      <c r="GGU2574" s="77"/>
      <c r="GGV2574" s="77"/>
      <c r="GGW2574" s="77"/>
      <c r="GGX2574" s="77"/>
      <c r="GGY2574" s="77"/>
      <c r="GGZ2574" s="77"/>
      <c r="GHA2574" s="77"/>
      <c r="GHB2574" s="77"/>
      <c r="GHC2574" s="77"/>
      <c r="GHD2574" s="77"/>
      <c r="GHE2574" s="77"/>
      <c r="GHF2574" s="77"/>
      <c r="GHG2574" s="77"/>
      <c r="GHH2574" s="77"/>
      <c r="GHI2574" s="77"/>
      <c r="GHJ2574" s="77"/>
      <c r="GHK2574" s="77"/>
      <c r="GHL2574" s="77"/>
      <c r="GHM2574" s="77"/>
      <c r="GHN2574" s="77"/>
      <c r="GHO2574" s="77"/>
      <c r="GHP2574" s="77"/>
      <c r="GHQ2574" s="77"/>
      <c r="GHR2574" s="77"/>
      <c r="GHS2574" s="77"/>
      <c r="GHT2574" s="77"/>
      <c r="GHU2574" s="77"/>
      <c r="GHV2574" s="77"/>
      <c r="GHW2574" s="77"/>
      <c r="GHX2574" s="77"/>
      <c r="GHY2574" s="77"/>
      <c r="GHZ2574" s="77"/>
      <c r="GIA2574" s="77"/>
      <c r="GIB2574" s="77"/>
      <c r="GIC2574" s="77"/>
      <c r="GID2574" s="77"/>
      <c r="GIE2574" s="77"/>
      <c r="GIF2574" s="77"/>
      <c r="GIG2574" s="77"/>
      <c r="GIH2574" s="77"/>
      <c r="GII2574" s="77"/>
      <c r="GIJ2574" s="77"/>
      <c r="GIK2574" s="77"/>
      <c r="GIL2574" s="77"/>
      <c r="GIM2574" s="77"/>
      <c r="GIN2574" s="77"/>
      <c r="GIO2574" s="77"/>
      <c r="GIP2574" s="77"/>
      <c r="GIQ2574" s="77"/>
      <c r="GIR2574" s="77"/>
      <c r="GIS2574" s="77"/>
      <c r="GIT2574" s="77"/>
      <c r="GIU2574" s="77"/>
      <c r="GIV2574" s="77"/>
      <c r="GIW2574" s="77"/>
      <c r="GIX2574" s="77"/>
      <c r="GIY2574" s="77"/>
      <c r="GIZ2574" s="77"/>
      <c r="GJA2574" s="77"/>
      <c r="GJB2574" s="77"/>
      <c r="GJC2574" s="77"/>
      <c r="GJD2574" s="77"/>
      <c r="GJE2574" s="77"/>
      <c r="GJF2574" s="77"/>
      <c r="GJG2574" s="77"/>
      <c r="GJH2574" s="77"/>
      <c r="GJI2574" s="77"/>
      <c r="GJJ2574" s="77"/>
      <c r="GJK2574" s="77"/>
      <c r="GJL2574" s="77"/>
      <c r="GJM2574" s="77"/>
      <c r="GJN2574" s="77"/>
      <c r="GJO2574" s="77"/>
      <c r="GJP2574" s="77"/>
      <c r="GJQ2574" s="77"/>
      <c r="GJR2574" s="77"/>
      <c r="GJS2574" s="77"/>
      <c r="GJT2574" s="77"/>
      <c r="GJU2574" s="77"/>
      <c r="GJV2574" s="77"/>
      <c r="GJW2574" s="77"/>
      <c r="GJX2574" s="77"/>
      <c r="GJY2574" s="77"/>
      <c r="GJZ2574" s="77"/>
      <c r="GKA2574" s="77"/>
      <c r="GKB2574" s="77"/>
      <c r="GKC2574" s="77"/>
      <c r="GKD2574" s="77"/>
      <c r="GKE2574" s="77"/>
      <c r="GKF2574" s="77"/>
      <c r="GKG2574" s="77"/>
      <c r="GKH2574" s="77"/>
      <c r="GKI2574" s="77"/>
      <c r="GKJ2574" s="77"/>
      <c r="GKK2574" s="77"/>
      <c r="GKL2574" s="77"/>
      <c r="GKM2574" s="77"/>
      <c r="GKN2574" s="77"/>
      <c r="GKO2574" s="77"/>
      <c r="GKP2574" s="77"/>
      <c r="GKQ2574" s="77"/>
      <c r="GKR2574" s="77"/>
      <c r="GKS2574" s="77"/>
      <c r="GKT2574" s="77"/>
      <c r="GKU2574" s="77"/>
      <c r="GKV2574" s="77"/>
      <c r="GKW2574" s="77"/>
      <c r="GKX2574" s="77"/>
      <c r="GKY2574" s="77"/>
      <c r="GKZ2574" s="77"/>
      <c r="GLA2574" s="77"/>
      <c r="GLB2574" s="77"/>
      <c r="GLC2574" s="77"/>
      <c r="GLD2574" s="77"/>
      <c r="GLE2574" s="77"/>
      <c r="GLF2574" s="77"/>
      <c r="GLG2574" s="77"/>
      <c r="GLH2574" s="77"/>
      <c r="GLI2574" s="77"/>
      <c r="GLJ2574" s="77"/>
      <c r="GLK2574" s="77"/>
      <c r="GLL2574" s="77"/>
      <c r="GLM2574" s="77"/>
      <c r="GLN2574" s="77"/>
      <c r="GLO2574" s="77"/>
      <c r="GLP2574" s="77"/>
      <c r="GLQ2574" s="77"/>
      <c r="GLR2574" s="77"/>
      <c r="GLS2574" s="77"/>
      <c r="GLT2574" s="77"/>
      <c r="GLU2574" s="77"/>
      <c r="GLV2574" s="77"/>
      <c r="GLW2574" s="77"/>
      <c r="GLX2574" s="77"/>
      <c r="GLY2574" s="77"/>
      <c r="GLZ2574" s="77"/>
      <c r="GMA2574" s="77"/>
      <c r="GMB2574" s="77"/>
      <c r="GMC2574" s="77"/>
      <c r="GMD2574" s="77"/>
      <c r="GME2574" s="77"/>
      <c r="GMF2574" s="77"/>
      <c r="GMG2574" s="77"/>
      <c r="GMH2574" s="77"/>
      <c r="GMI2574" s="77"/>
      <c r="GMJ2574" s="77"/>
      <c r="GMK2574" s="77"/>
      <c r="GML2574" s="77"/>
      <c r="GMM2574" s="77"/>
      <c r="GMN2574" s="77"/>
      <c r="GMO2574" s="77"/>
      <c r="GMP2574" s="77"/>
      <c r="GMQ2574" s="77"/>
      <c r="GMR2574" s="77"/>
      <c r="GMS2574" s="77"/>
      <c r="GMT2574" s="77"/>
      <c r="GMU2574" s="77"/>
      <c r="GMV2574" s="77"/>
      <c r="GMW2574" s="77"/>
      <c r="GMX2574" s="77"/>
      <c r="GMY2574" s="77"/>
      <c r="GMZ2574" s="77"/>
      <c r="GNA2574" s="77"/>
      <c r="GNB2574" s="77"/>
      <c r="GNC2574" s="77"/>
      <c r="GND2574" s="77"/>
      <c r="GNE2574" s="77"/>
      <c r="GNF2574" s="77"/>
      <c r="GNG2574" s="77"/>
      <c r="GNH2574" s="77"/>
      <c r="GNI2574" s="77"/>
      <c r="GNJ2574" s="77"/>
      <c r="GNK2574" s="77"/>
      <c r="GNL2574" s="77"/>
      <c r="GNM2574" s="77"/>
      <c r="GNN2574" s="77"/>
      <c r="GNO2574" s="77"/>
      <c r="GNP2574" s="77"/>
      <c r="GNQ2574" s="77"/>
      <c r="GNR2574" s="77"/>
      <c r="GNS2574" s="77"/>
      <c r="GNT2574" s="77"/>
      <c r="GNU2574" s="77"/>
      <c r="GNV2574" s="77"/>
      <c r="GNW2574" s="77"/>
      <c r="GNX2574" s="77"/>
      <c r="GNY2574" s="77"/>
      <c r="GNZ2574" s="77"/>
      <c r="GOA2574" s="77"/>
      <c r="GOB2574" s="77"/>
      <c r="GOC2574" s="77"/>
      <c r="GOD2574" s="77"/>
      <c r="GOE2574" s="77"/>
      <c r="GOF2574" s="77"/>
      <c r="GOG2574" s="77"/>
      <c r="GOH2574" s="77"/>
      <c r="GOI2574" s="77"/>
      <c r="GOJ2574" s="77"/>
      <c r="GOK2574" s="77"/>
      <c r="GOL2574" s="77"/>
      <c r="GOM2574" s="77"/>
      <c r="GON2574" s="77"/>
      <c r="GOO2574" s="77"/>
      <c r="GOP2574" s="77"/>
      <c r="GOQ2574" s="77"/>
      <c r="GOR2574" s="77"/>
      <c r="GOS2574" s="77"/>
      <c r="GOT2574" s="77"/>
      <c r="GOU2574" s="77"/>
      <c r="GOV2574" s="77"/>
      <c r="GOW2574" s="77"/>
      <c r="GOX2574" s="77"/>
      <c r="GOY2574" s="77"/>
      <c r="GOZ2574" s="77"/>
      <c r="GPA2574" s="77"/>
      <c r="GPB2574" s="77"/>
      <c r="GPC2574" s="77"/>
      <c r="GPD2574" s="77"/>
      <c r="GPE2574" s="77"/>
      <c r="GPF2574" s="77"/>
      <c r="GPG2574" s="77"/>
      <c r="GPH2574" s="77"/>
      <c r="GPI2574" s="77"/>
      <c r="GPJ2574" s="77"/>
      <c r="GPK2574" s="77"/>
      <c r="GPL2574" s="77"/>
      <c r="GPM2574" s="77"/>
      <c r="GPN2574" s="77"/>
      <c r="GPO2574" s="77"/>
      <c r="GPP2574" s="77"/>
      <c r="GPQ2574" s="77"/>
      <c r="GPR2574" s="77"/>
      <c r="GPS2574" s="77"/>
      <c r="GPT2574" s="77"/>
      <c r="GPU2574" s="77"/>
      <c r="GPV2574" s="77"/>
      <c r="GPW2574" s="77"/>
      <c r="GPX2574" s="77"/>
      <c r="GPY2574" s="77"/>
      <c r="GPZ2574" s="77"/>
      <c r="GQA2574" s="77"/>
      <c r="GQB2574" s="77"/>
      <c r="GQC2574" s="77"/>
      <c r="GQD2574" s="77"/>
      <c r="GQE2574" s="77"/>
      <c r="GQF2574" s="77"/>
      <c r="GQG2574" s="77"/>
      <c r="GQH2574" s="77"/>
      <c r="GQI2574" s="77"/>
      <c r="GQJ2574" s="77"/>
      <c r="GQK2574" s="77"/>
      <c r="GQL2574" s="77"/>
      <c r="GQM2574" s="77"/>
      <c r="GQN2574" s="77"/>
      <c r="GQO2574" s="77"/>
      <c r="GQP2574" s="77"/>
      <c r="GQQ2574" s="77"/>
      <c r="GQR2574" s="77"/>
      <c r="GQS2574" s="77"/>
      <c r="GQT2574" s="77"/>
      <c r="GQU2574" s="77"/>
      <c r="GQV2574" s="77"/>
      <c r="GQW2574" s="77"/>
      <c r="GQX2574" s="77"/>
      <c r="GQY2574" s="77"/>
      <c r="GQZ2574" s="77"/>
      <c r="GRA2574" s="77"/>
      <c r="GRB2574" s="77"/>
      <c r="GRC2574" s="77"/>
      <c r="GRD2574" s="77"/>
      <c r="GRE2574" s="77"/>
      <c r="GRF2574" s="77"/>
      <c r="GRG2574" s="77"/>
      <c r="GRH2574" s="77"/>
      <c r="GRI2574" s="77"/>
      <c r="GRJ2574" s="77"/>
      <c r="GRK2574" s="77"/>
      <c r="GRL2574" s="77"/>
      <c r="GRM2574" s="77"/>
      <c r="GRN2574" s="77"/>
      <c r="GRO2574" s="77"/>
      <c r="GRP2574" s="77"/>
      <c r="GRQ2574" s="77"/>
      <c r="GRR2574" s="77"/>
      <c r="GRS2574" s="77"/>
      <c r="GRT2574" s="77"/>
      <c r="GRU2574" s="77"/>
      <c r="GRV2574" s="77"/>
      <c r="GRW2574" s="77"/>
      <c r="GRX2574" s="77"/>
      <c r="GRY2574" s="77"/>
      <c r="GRZ2574" s="77"/>
      <c r="GSA2574" s="77"/>
      <c r="GSB2574" s="77"/>
      <c r="GSC2574" s="77"/>
      <c r="GSD2574" s="77"/>
      <c r="GSE2574" s="77"/>
      <c r="GSF2574" s="77"/>
      <c r="GSG2574" s="77"/>
      <c r="GSH2574" s="77"/>
      <c r="GSI2574" s="77"/>
      <c r="GSJ2574" s="77"/>
      <c r="GSK2574" s="77"/>
      <c r="GSL2574" s="77"/>
      <c r="GSM2574" s="77"/>
      <c r="GSN2574" s="77"/>
      <c r="GSO2574" s="77"/>
      <c r="GSP2574" s="77"/>
      <c r="GSQ2574" s="77"/>
      <c r="GSR2574" s="77"/>
      <c r="GSS2574" s="77"/>
      <c r="GST2574" s="77"/>
      <c r="GSU2574" s="77"/>
      <c r="GSV2574" s="77"/>
      <c r="GSW2574" s="77"/>
      <c r="GSX2574" s="77"/>
      <c r="GSY2574" s="77"/>
      <c r="GSZ2574" s="77"/>
      <c r="GTA2574" s="77"/>
      <c r="GTB2574" s="77"/>
      <c r="GTC2574" s="77"/>
      <c r="GTD2574" s="77"/>
      <c r="GTE2574" s="77"/>
      <c r="GTF2574" s="77"/>
      <c r="GTG2574" s="77"/>
      <c r="GTH2574" s="77"/>
      <c r="GTI2574" s="77"/>
      <c r="GTJ2574" s="77"/>
      <c r="GTK2574" s="77"/>
      <c r="GTL2574" s="77"/>
      <c r="GTM2574" s="77"/>
      <c r="GTN2574" s="77"/>
      <c r="GTO2574" s="77"/>
      <c r="GTP2574" s="77"/>
      <c r="GTQ2574" s="77"/>
      <c r="GTR2574" s="77"/>
      <c r="GTS2574" s="77"/>
      <c r="GTT2574" s="77"/>
      <c r="GTU2574" s="77"/>
      <c r="GTV2574" s="77"/>
      <c r="GTW2574" s="77"/>
      <c r="GTX2574" s="77"/>
      <c r="GTY2574" s="77"/>
      <c r="GTZ2574" s="77"/>
      <c r="GUA2574" s="77"/>
      <c r="GUB2574" s="77"/>
      <c r="GUC2574" s="77"/>
      <c r="GUD2574" s="77"/>
      <c r="GUE2574" s="77"/>
      <c r="GUF2574" s="77"/>
      <c r="GUG2574" s="77"/>
      <c r="GUH2574" s="77"/>
      <c r="GUI2574" s="77"/>
      <c r="GUJ2574" s="77"/>
      <c r="GUK2574" s="77"/>
      <c r="GUL2574" s="77"/>
      <c r="GUM2574" s="77"/>
      <c r="GUN2574" s="77"/>
      <c r="GUO2574" s="77"/>
      <c r="GUP2574" s="77"/>
      <c r="GUQ2574" s="77"/>
      <c r="GUR2574" s="77"/>
      <c r="GUS2574" s="77"/>
      <c r="GUT2574" s="77"/>
      <c r="GUU2574" s="77"/>
      <c r="GUV2574" s="77"/>
      <c r="GUW2574" s="77"/>
      <c r="GUX2574" s="77"/>
      <c r="GUY2574" s="77"/>
      <c r="GUZ2574" s="77"/>
      <c r="GVA2574" s="77"/>
      <c r="GVB2574" s="77"/>
      <c r="GVC2574" s="77"/>
      <c r="GVD2574" s="77"/>
      <c r="GVE2574" s="77"/>
      <c r="GVF2574" s="77"/>
      <c r="GVG2574" s="77"/>
      <c r="GVH2574" s="77"/>
      <c r="GVI2574" s="77"/>
      <c r="GVJ2574" s="77"/>
      <c r="GVK2574" s="77"/>
      <c r="GVL2574" s="77"/>
      <c r="GVM2574" s="77"/>
      <c r="GVN2574" s="77"/>
      <c r="GVO2574" s="77"/>
      <c r="GVP2574" s="77"/>
      <c r="GVQ2574" s="77"/>
      <c r="GVR2574" s="77"/>
      <c r="GVS2574" s="77"/>
      <c r="GVT2574" s="77"/>
      <c r="GVU2574" s="77"/>
      <c r="GVV2574" s="77"/>
      <c r="GVW2574" s="77"/>
      <c r="GVX2574" s="77"/>
      <c r="GVY2574" s="77"/>
      <c r="GVZ2574" s="77"/>
      <c r="GWA2574" s="77"/>
      <c r="GWB2574" s="77"/>
      <c r="GWC2574" s="77"/>
      <c r="GWD2574" s="77"/>
      <c r="GWE2574" s="77"/>
      <c r="GWF2574" s="77"/>
      <c r="GWG2574" s="77"/>
      <c r="GWH2574" s="77"/>
      <c r="GWI2574" s="77"/>
      <c r="GWJ2574" s="77"/>
      <c r="GWK2574" s="77"/>
      <c r="GWL2574" s="77"/>
      <c r="GWM2574" s="77"/>
      <c r="GWN2574" s="77"/>
      <c r="GWO2574" s="77"/>
      <c r="GWP2574" s="77"/>
      <c r="GWQ2574" s="77"/>
      <c r="GWR2574" s="77"/>
      <c r="GWS2574" s="77"/>
      <c r="GWT2574" s="77"/>
      <c r="GWU2574" s="77"/>
      <c r="GWV2574" s="77"/>
      <c r="GWW2574" s="77"/>
      <c r="GWX2574" s="77"/>
      <c r="GWY2574" s="77"/>
      <c r="GWZ2574" s="77"/>
      <c r="GXA2574" s="77"/>
      <c r="GXB2574" s="77"/>
      <c r="GXC2574" s="77"/>
      <c r="GXD2574" s="77"/>
      <c r="GXE2574" s="77"/>
      <c r="GXF2574" s="77"/>
      <c r="GXG2574" s="77"/>
      <c r="GXH2574" s="77"/>
      <c r="GXI2574" s="77"/>
      <c r="GXJ2574" s="77"/>
      <c r="GXK2574" s="77"/>
      <c r="GXL2574" s="77"/>
      <c r="GXM2574" s="77"/>
      <c r="GXN2574" s="77"/>
      <c r="GXO2574" s="77"/>
      <c r="GXP2574" s="77"/>
      <c r="GXQ2574" s="77"/>
      <c r="GXR2574" s="77"/>
      <c r="GXS2574" s="77"/>
      <c r="GXT2574" s="77"/>
      <c r="GXU2574" s="77"/>
      <c r="GXV2574" s="77"/>
      <c r="GXW2574" s="77"/>
      <c r="GXX2574" s="77"/>
      <c r="GXY2574" s="77"/>
      <c r="GXZ2574" s="77"/>
      <c r="GYA2574" s="77"/>
      <c r="GYB2574" s="77"/>
      <c r="GYC2574" s="77"/>
      <c r="GYD2574" s="77"/>
      <c r="GYE2574" s="77"/>
      <c r="GYF2574" s="77"/>
      <c r="GYG2574" s="77"/>
      <c r="GYH2574" s="77"/>
      <c r="GYI2574" s="77"/>
      <c r="GYJ2574" s="77"/>
      <c r="GYK2574" s="77"/>
      <c r="GYL2574" s="77"/>
      <c r="GYM2574" s="77"/>
      <c r="GYN2574" s="77"/>
      <c r="GYO2574" s="77"/>
      <c r="GYP2574" s="77"/>
      <c r="GYQ2574" s="77"/>
      <c r="GYR2574" s="77"/>
      <c r="GYS2574" s="77"/>
      <c r="GYT2574" s="77"/>
      <c r="GYU2574" s="77"/>
      <c r="GYV2574" s="77"/>
      <c r="GYW2574" s="77"/>
      <c r="GYX2574" s="77"/>
      <c r="GYY2574" s="77"/>
      <c r="GYZ2574" s="77"/>
      <c r="GZA2574" s="77"/>
      <c r="GZB2574" s="77"/>
      <c r="GZC2574" s="77"/>
      <c r="GZD2574" s="77"/>
      <c r="GZE2574" s="77"/>
      <c r="GZF2574" s="77"/>
      <c r="GZG2574" s="77"/>
      <c r="GZH2574" s="77"/>
      <c r="GZI2574" s="77"/>
      <c r="GZJ2574" s="77"/>
      <c r="GZK2574" s="77"/>
      <c r="GZL2574" s="77"/>
      <c r="GZM2574" s="77"/>
      <c r="GZN2574" s="77"/>
      <c r="GZO2574" s="77"/>
      <c r="GZP2574" s="77"/>
      <c r="GZQ2574" s="77"/>
      <c r="GZR2574" s="77"/>
      <c r="GZS2574" s="77"/>
      <c r="GZT2574" s="77"/>
      <c r="GZU2574" s="77"/>
      <c r="GZV2574" s="77"/>
      <c r="GZW2574" s="77"/>
      <c r="GZX2574" s="77"/>
      <c r="GZY2574" s="77"/>
      <c r="GZZ2574" s="77"/>
      <c r="HAA2574" s="77"/>
      <c r="HAB2574" s="77"/>
      <c r="HAC2574" s="77"/>
      <c r="HAD2574" s="77"/>
      <c r="HAE2574" s="77"/>
      <c r="HAF2574" s="77"/>
      <c r="HAG2574" s="77"/>
      <c r="HAH2574" s="77"/>
      <c r="HAI2574" s="77"/>
      <c r="HAJ2574" s="77"/>
      <c r="HAK2574" s="77"/>
      <c r="HAL2574" s="77"/>
      <c r="HAM2574" s="77"/>
      <c r="HAN2574" s="77"/>
      <c r="HAO2574" s="77"/>
      <c r="HAP2574" s="77"/>
      <c r="HAQ2574" s="77"/>
      <c r="HAR2574" s="77"/>
      <c r="HAS2574" s="77"/>
      <c r="HAT2574" s="77"/>
      <c r="HAU2574" s="77"/>
      <c r="HAV2574" s="77"/>
      <c r="HAW2574" s="77"/>
      <c r="HAX2574" s="77"/>
      <c r="HAY2574" s="77"/>
      <c r="HAZ2574" s="77"/>
      <c r="HBA2574" s="77"/>
      <c r="HBB2574" s="77"/>
      <c r="HBC2574" s="77"/>
      <c r="HBD2574" s="77"/>
      <c r="HBE2574" s="77"/>
      <c r="HBF2574" s="77"/>
      <c r="HBG2574" s="77"/>
      <c r="HBH2574" s="77"/>
      <c r="HBI2574" s="77"/>
      <c r="HBJ2574" s="77"/>
      <c r="HBK2574" s="77"/>
      <c r="HBL2574" s="77"/>
      <c r="HBM2574" s="77"/>
      <c r="HBN2574" s="77"/>
      <c r="HBO2574" s="77"/>
      <c r="HBP2574" s="77"/>
      <c r="HBQ2574" s="77"/>
      <c r="HBR2574" s="77"/>
      <c r="HBS2574" s="77"/>
      <c r="HBT2574" s="77"/>
      <c r="HBU2574" s="77"/>
      <c r="HBV2574" s="77"/>
      <c r="HBW2574" s="77"/>
      <c r="HBX2574" s="77"/>
      <c r="HBY2574" s="77"/>
      <c r="HBZ2574" s="77"/>
      <c r="HCA2574" s="77"/>
      <c r="HCB2574" s="77"/>
      <c r="HCC2574" s="77"/>
      <c r="HCD2574" s="77"/>
      <c r="HCE2574" s="77"/>
      <c r="HCF2574" s="77"/>
      <c r="HCG2574" s="77"/>
      <c r="HCH2574" s="77"/>
      <c r="HCI2574" s="77"/>
      <c r="HCJ2574" s="77"/>
      <c r="HCK2574" s="77"/>
      <c r="HCL2574" s="77"/>
      <c r="HCM2574" s="77"/>
      <c r="HCN2574" s="77"/>
      <c r="HCO2574" s="77"/>
      <c r="HCP2574" s="77"/>
      <c r="HCQ2574" s="77"/>
      <c r="HCR2574" s="77"/>
      <c r="HCS2574" s="77"/>
      <c r="HCT2574" s="77"/>
      <c r="HCU2574" s="77"/>
      <c r="HCV2574" s="77"/>
      <c r="HCW2574" s="77"/>
      <c r="HCX2574" s="77"/>
      <c r="HCY2574" s="77"/>
      <c r="HCZ2574" s="77"/>
      <c r="HDA2574" s="77"/>
      <c r="HDB2574" s="77"/>
      <c r="HDC2574" s="77"/>
      <c r="HDD2574" s="77"/>
      <c r="HDE2574" s="77"/>
      <c r="HDF2574" s="77"/>
      <c r="HDG2574" s="77"/>
      <c r="HDH2574" s="77"/>
      <c r="HDI2574" s="77"/>
      <c r="HDJ2574" s="77"/>
      <c r="HDK2574" s="77"/>
      <c r="HDL2574" s="77"/>
      <c r="HDM2574" s="77"/>
      <c r="HDN2574" s="77"/>
      <c r="HDO2574" s="77"/>
      <c r="HDP2574" s="77"/>
      <c r="HDQ2574" s="77"/>
      <c r="HDR2574" s="77"/>
      <c r="HDS2574" s="77"/>
      <c r="HDT2574" s="77"/>
      <c r="HDU2574" s="77"/>
      <c r="HDV2574" s="77"/>
      <c r="HDW2574" s="77"/>
      <c r="HDX2574" s="77"/>
      <c r="HDY2574" s="77"/>
      <c r="HDZ2574" s="77"/>
      <c r="HEA2574" s="77"/>
      <c r="HEB2574" s="77"/>
      <c r="HEC2574" s="77"/>
      <c r="HED2574" s="77"/>
      <c r="HEE2574" s="77"/>
      <c r="HEF2574" s="77"/>
      <c r="HEG2574" s="77"/>
      <c r="HEH2574" s="77"/>
      <c r="HEI2574" s="77"/>
      <c r="HEJ2574" s="77"/>
      <c r="HEK2574" s="77"/>
      <c r="HEL2574" s="77"/>
      <c r="HEM2574" s="77"/>
      <c r="HEN2574" s="77"/>
      <c r="HEO2574" s="77"/>
      <c r="HEP2574" s="77"/>
      <c r="HEQ2574" s="77"/>
      <c r="HER2574" s="77"/>
      <c r="HES2574" s="77"/>
      <c r="HET2574" s="77"/>
      <c r="HEU2574" s="77"/>
      <c r="HEV2574" s="77"/>
      <c r="HEW2574" s="77"/>
      <c r="HEX2574" s="77"/>
      <c r="HEY2574" s="77"/>
      <c r="HEZ2574" s="77"/>
      <c r="HFA2574" s="77"/>
      <c r="HFB2574" s="77"/>
      <c r="HFC2574" s="77"/>
      <c r="HFD2574" s="77"/>
      <c r="HFE2574" s="77"/>
      <c r="HFF2574" s="77"/>
      <c r="HFG2574" s="77"/>
      <c r="HFH2574" s="77"/>
      <c r="HFI2574" s="77"/>
      <c r="HFJ2574" s="77"/>
      <c r="HFK2574" s="77"/>
      <c r="HFL2574" s="77"/>
      <c r="HFM2574" s="77"/>
      <c r="HFN2574" s="77"/>
      <c r="HFO2574" s="77"/>
      <c r="HFP2574" s="77"/>
      <c r="HFQ2574" s="77"/>
      <c r="HFR2574" s="77"/>
      <c r="HFS2574" s="77"/>
      <c r="HFT2574" s="77"/>
      <c r="HFU2574" s="77"/>
      <c r="HFV2574" s="77"/>
      <c r="HFW2574" s="77"/>
      <c r="HFX2574" s="77"/>
      <c r="HFY2574" s="77"/>
      <c r="HFZ2574" s="77"/>
      <c r="HGA2574" s="77"/>
      <c r="HGB2574" s="77"/>
      <c r="HGC2574" s="77"/>
      <c r="HGD2574" s="77"/>
      <c r="HGE2574" s="77"/>
      <c r="HGF2574" s="77"/>
      <c r="HGG2574" s="77"/>
      <c r="HGH2574" s="77"/>
      <c r="HGI2574" s="77"/>
      <c r="HGJ2574" s="77"/>
      <c r="HGK2574" s="77"/>
      <c r="HGL2574" s="77"/>
      <c r="HGM2574" s="77"/>
      <c r="HGN2574" s="77"/>
      <c r="HGO2574" s="77"/>
      <c r="HGP2574" s="77"/>
      <c r="HGQ2574" s="77"/>
      <c r="HGR2574" s="77"/>
      <c r="HGS2574" s="77"/>
      <c r="HGT2574" s="77"/>
      <c r="HGU2574" s="77"/>
      <c r="HGV2574" s="77"/>
      <c r="HGW2574" s="77"/>
      <c r="HGX2574" s="77"/>
      <c r="HGY2574" s="77"/>
      <c r="HGZ2574" s="77"/>
      <c r="HHA2574" s="77"/>
      <c r="HHB2574" s="77"/>
      <c r="HHC2574" s="77"/>
      <c r="HHD2574" s="77"/>
      <c r="HHE2574" s="77"/>
      <c r="HHF2574" s="77"/>
      <c r="HHG2574" s="77"/>
      <c r="HHH2574" s="77"/>
      <c r="HHI2574" s="77"/>
      <c r="HHJ2574" s="77"/>
      <c r="HHK2574" s="77"/>
      <c r="HHL2574" s="77"/>
      <c r="HHM2574" s="77"/>
      <c r="HHN2574" s="77"/>
      <c r="HHO2574" s="77"/>
      <c r="HHP2574" s="77"/>
      <c r="HHQ2574" s="77"/>
      <c r="HHR2574" s="77"/>
      <c r="HHS2574" s="77"/>
      <c r="HHT2574" s="77"/>
      <c r="HHU2574" s="77"/>
      <c r="HHV2574" s="77"/>
      <c r="HHW2574" s="77"/>
      <c r="HHX2574" s="77"/>
      <c r="HHY2574" s="77"/>
      <c r="HHZ2574" s="77"/>
      <c r="HIA2574" s="77"/>
      <c r="HIB2574" s="77"/>
      <c r="HIC2574" s="77"/>
      <c r="HID2574" s="77"/>
      <c r="HIE2574" s="77"/>
      <c r="HIF2574" s="77"/>
      <c r="HIG2574" s="77"/>
      <c r="HIH2574" s="77"/>
      <c r="HII2574" s="77"/>
      <c r="HIJ2574" s="77"/>
      <c r="HIK2574" s="77"/>
      <c r="HIL2574" s="77"/>
      <c r="HIM2574" s="77"/>
      <c r="HIN2574" s="77"/>
      <c r="HIO2574" s="77"/>
      <c r="HIP2574" s="77"/>
      <c r="HIQ2574" s="77"/>
      <c r="HIR2574" s="77"/>
      <c r="HIS2574" s="77"/>
      <c r="HIT2574" s="77"/>
      <c r="HIU2574" s="77"/>
      <c r="HIV2574" s="77"/>
      <c r="HIW2574" s="77"/>
      <c r="HIX2574" s="77"/>
      <c r="HIY2574" s="77"/>
      <c r="HIZ2574" s="77"/>
      <c r="HJA2574" s="77"/>
      <c r="HJB2574" s="77"/>
      <c r="HJC2574" s="77"/>
      <c r="HJD2574" s="77"/>
      <c r="HJE2574" s="77"/>
      <c r="HJF2574" s="77"/>
      <c r="HJG2574" s="77"/>
      <c r="HJH2574" s="77"/>
      <c r="HJI2574" s="77"/>
      <c r="HJJ2574" s="77"/>
      <c r="HJK2574" s="77"/>
      <c r="HJL2574" s="77"/>
      <c r="HJM2574" s="77"/>
      <c r="HJN2574" s="77"/>
      <c r="HJO2574" s="77"/>
      <c r="HJP2574" s="77"/>
      <c r="HJQ2574" s="77"/>
      <c r="HJR2574" s="77"/>
      <c r="HJS2574" s="77"/>
      <c r="HJT2574" s="77"/>
      <c r="HJU2574" s="77"/>
      <c r="HJV2574" s="77"/>
      <c r="HJW2574" s="77"/>
      <c r="HJX2574" s="77"/>
      <c r="HJY2574" s="77"/>
      <c r="HJZ2574" s="77"/>
      <c r="HKA2574" s="77"/>
      <c r="HKB2574" s="77"/>
      <c r="HKC2574" s="77"/>
      <c r="HKD2574" s="77"/>
      <c r="HKE2574" s="77"/>
      <c r="HKF2574" s="77"/>
      <c r="HKG2574" s="77"/>
      <c r="HKH2574" s="77"/>
      <c r="HKI2574" s="77"/>
      <c r="HKJ2574" s="77"/>
      <c r="HKK2574" s="77"/>
      <c r="HKL2574" s="77"/>
      <c r="HKM2574" s="77"/>
      <c r="HKN2574" s="77"/>
      <c r="HKO2574" s="77"/>
      <c r="HKP2574" s="77"/>
      <c r="HKQ2574" s="77"/>
      <c r="HKR2574" s="77"/>
      <c r="HKS2574" s="77"/>
      <c r="HKT2574" s="77"/>
      <c r="HKU2574" s="77"/>
      <c r="HKV2574" s="77"/>
      <c r="HKW2574" s="77"/>
      <c r="HKX2574" s="77"/>
      <c r="HKY2574" s="77"/>
      <c r="HKZ2574" s="77"/>
      <c r="HLA2574" s="77"/>
      <c r="HLB2574" s="77"/>
      <c r="HLC2574" s="77"/>
      <c r="HLD2574" s="77"/>
      <c r="HLE2574" s="77"/>
      <c r="HLF2574" s="77"/>
      <c r="HLG2574" s="77"/>
      <c r="HLH2574" s="77"/>
      <c r="HLI2574" s="77"/>
      <c r="HLJ2574" s="77"/>
      <c r="HLK2574" s="77"/>
      <c r="HLL2574" s="77"/>
      <c r="HLM2574" s="77"/>
      <c r="HLN2574" s="77"/>
      <c r="HLO2574" s="77"/>
      <c r="HLP2574" s="77"/>
      <c r="HLQ2574" s="77"/>
      <c r="HLR2574" s="77"/>
      <c r="HLS2574" s="77"/>
      <c r="HLT2574" s="77"/>
      <c r="HLU2574" s="77"/>
      <c r="HLV2574" s="77"/>
      <c r="HLW2574" s="77"/>
      <c r="HLX2574" s="77"/>
      <c r="HLY2574" s="77"/>
      <c r="HLZ2574" s="77"/>
      <c r="HMA2574" s="77"/>
      <c r="HMB2574" s="77"/>
      <c r="HMC2574" s="77"/>
      <c r="HMD2574" s="77"/>
      <c r="HME2574" s="77"/>
      <c r="HMF2574" s="77"/>
      <c r="HMG2574" s="77"/>
      <c r="HMH2574" s="77"/>
      <c r="HMI2574" s="77"/>
      <c r="HMJ2574" s="77"/>
      <c r="HMK2574" s="77"/>
      <c r="HML2574" s="77"/>
      <c r="HMM2574" s="77"/>
      <c r="HMN2574" s="77"/>
      <c r="HMO2574" s="77"/>
      <c r="HMP2574" s="77"/>
      <c r="HMQ2574" s="77"/>
      <c r="HMR2574" s="77"/>
      <c r="HMS2574" s="77"/>
      <c r="HMT2574" s="77"/>
      <c r="HMU2574" s="77"/>
      <c r="HMV2574" s="77"/>
      <c r="HMW2574" s="77"/>
      <c r="HMX2574" s="77"/>
      <c r="HMY2574" s="77"/>
      <c r="HMZ2574" s="77"/>
      <c r="HNA2574" s="77"/>
      <c r="HNB2574" s="77"/>
      <c r="HNC2574" s="77"/>
      <c r="HND2574" s="77"/>
      <c r="HNE2574" s="77"/>
      <c r="HNF2574" s="77"/>
      <c r="HNG2574" s="77"/>
      <c r="HNH2574" s="77"/>
      <c r="HNI2574" s="77"/>
      <c r="HNJ2574" s="77"/>
      <c r="HNK2574" s="77"/>
      <c r="HNL2574" s="77"/>
      <c r="HNM2574" s="77"/>
      <c r="HNN2574" s="77"/>
      <c r="HNO2574" s="77"/>
      <c r="HNP2574" s="77"/>
      <c r="HNQ2574" s="77"/>
      <c r="HNR2574" s="77"/>
      <c r="HNS2574" s="77"/>
      <c r="HNT2574" s="77"/>
      <c r="HNU2574" s="77"/>
      <c r="HNV2574" s="77"/>
      <c r="HNW2574" s="77"/>
      <c r="HNX2574" s="77"/>
      <c r="HNY2574" s="77"/>
      <c r="HNZ2574" s="77"/>
      <c r="HOA2574" s="77"/>
      <c r="HOB2574" s="77"/>
      <c r="HOC2574" s="77"/>
      <c r="HOD2574" s="77"/>
      <c r="HOE2574" s="77"/>
      <c r="HOF2574" s="77"/>
      <c r="HOG2574" s="77"/>
      <c r="HOH2574" s="77"/>
      <c r="HOI2574" s="77"/>
      <c r="HOJ2574" s="77"/>
      <c r="HOK2574" s="77"/>
      <c r="HOL2574" s="77"/>
      <c r="HOM2574" s="77"/>
      <c r="HON2574" s="77"/>
      <c r="HOO2574" s="77"/>
      <c r="HOP2574" s="77"/>
      <c r="HOQ2574" s="77"/>
      <c r="HOR2574" s="77"/>
      <c r="HOS2574" s="77"/>
      <c r="HOT2574" s="77"/>
      <c r="HOU2574" s="77"/>
      <c r="HOV2574" s="77"/>
      <c r="HOW2574" s="77"/>
      <c r="HOX2574" s="77"/>
      <c r="HOY2574" s="77"/>
      <c r="HOZ2574" s="77"/>
      <c r="HPA2574" s="77"/>
      <c r="HPB2574" s="77"/>
      <c r="HPC2574" s="77"/>
      <c r="HPD2574" s="77"/>
      <c r="HPE2574" s="77"/>
      <c r="HPF2574" s="77"/>
      <c r="HPG2574" s="77"/>
      <c r="HPH2574" s="77"/>
      <c r="HPI2574" s="77"/>
      <c r="HPJ2574" s="77"/>
      <c r="HPK2574" s="77"/>
      <c r="HPL2574" s="77"/>
      <c r="HPM2574" s="77"/>
      <c r="HPN2574" s="77"/>
      <c r="HPO2574" s="77"/>
      <c r="HPP2574" s="77"/>
      <c r="HPQ2574" s="77"/>
      <c r="HPR2574" s="77"/>
      <c r="HPS2574" s="77"/>
      <c r="HPT2574" s="77"/>
      <c r="HPU2574" s="77"/>
      <c r="HPV2574" s="77"/>
      <c r="HPW2574" s="77"/>
      <c r="HPX2574" s="77"/>
      <c r="HPY2574" s="77"/>
      <c r="HPZ2574" s="77"/>
      <c r="HQA2574" s="77"/>
      <c r="HQB2574" s="77"/>
      <c r="HQC2574" s="77"/>
      <c r="HQD2574" s="77"/>
      <c r="HQE2574" s="77"/>
      <c r="HQF2574" s="77"/>
      <c r="HQG2574" s="77"/>
      <c r="HQH2574" s="77"/>
      <c r="HQI2574" s="77"/>
      <c r="HQJ2574" s="77"/>
      <c r="HQK2574" s="77"/>
      <c r="HQL2574" s="77"/>
      <c r="HQM2574" s="77"/>
      <c r="HQN2574" s="77"/>
      <c r="HQO2574" s="77"/>
      <c r="HQP2574" s="77"/>
      <c r="HQQ2574" s="77"/>
      <c r="HQR2574" s="77"/>
      <c r="HQS2574" s="77"/>
      <c r="HQT2574" s="77"/>
      <c r="HQU2574" s="77"/>
      <c r="HQV2574" s="77"/>
      <c r="HQW2574" s="77"/>
      <c r="HQX2574" s="77"/>
      <c r="HQY2574" s="77"/>
      <c r="HQZ2574" s="77"/>
      <c r="HRA2574" s="77"/>
      <c r="HRB2574" s="77"/>
      <c r="HRC2574" s="77"/>
      <c r="HRD2574" s="77"/>
      <c r="HRE2574" s="77"/>
      <c r="HRF2574" s="77"/>
      <c r="HRG2574" s="77"/>
      <c r="HRH2574" s="77"/>
      <c r="HRI2574" s="77"/>
      <c r="HRJ2574" s="77"/>
      <c r="HRK2574" s="77"/>
      <c r="HRL2574" s="77"/>
      <c r="HRM2574" s="77"/>
      <c r="HRN2574" s="77"/>
      <c r="HRO2574" s="77"/>
      <c r="HRP2574" s="77"/>
      <c r="HRQ2574" s="77"/>
      <c r="HRR2574" s="77"/>
      <c r="HRS2574" s="77"/>
      <c r="HRT2574" s="77"/>
      <c r="HRU2574" s="77"/>
      <c r="HRV2574" s="77"/>
      <c r="HRW2574" s="77"/>
      <c r="HRX2574" s="77"/>
      <c r="HRY2574" s="77"/>
      <c r="HRZ2574" s="77"/>
      <c r="HSA2574" s="77"/>
      <c r="HSB2574" s="77"/>
      <c r="HSC2574" s="77"/>
      <c r="HSD2574" s="77"/>
      <c r="HSE2574" s="77"/>
      <c r="HSF2574" s="77"/>
      <c r="HSG2574" s="77"/>
      <c r="HSH2574" s="77"/>
      <c r="HSI2574" s="77"/>
      <c r="HSJ2574" s="77"/>
      <c r="HSK2574" s="77"/>
      <c r="HSL2574" s="77"/>
      <c r="HSM2574" s="77"/>
      <c r="HSN2574" s="77"/>
      <c r="HSO2574" s="77"/>
      <c r="HSP2574" s="77"/>
      <c r="HSQ2574" s="77"/>
      <c r="HSR2574" s="77"/>
      <c r="HSS2574" s="77"/>
      <c r="HST2574" s="77"/>
      <c r="HSU2574" s="77"/>
      <c r="HSV2574" s="77"/>
      <c r="HSW2574" s="77"/>
      <c r="HSX2574" s="77"/>
      <c r="HSY2574" s="77"/>
      <c r="HSZ2574" s="77"/>
      <c r="HTA2574" s="77"/>
      <c r="HTB2574" s="77"/>
      <c r="HTC2574" s="77"/>
      <c r="HTD2574" s="77"/>
      <c r="HTE2574" s="77"/>
      <c r="HTF2574" s="77"/>
      <c r="HTG2574" s="77"/>
      <c r="HTH2574" s="77"/>
      <c r="HTI2574" s="77"/>
      <c r="HTJ2574" s="77"/>
      <c r="HTK2574" s="77"/>
      <c r="HTL2574" s="77"/>
      <c r="HTM2574" s="77"/>
      <c r="HTN2574" s="77"/>
      <c r="HTO2574" s="77"/>
      <c r="HTP2574" s="77"/>
      <c r="HTQ2574" s="77"/>
      <c r="HTR2574" s="77"/>
      <c r="HTS2574" s="77"/>
      <c r="HTT2574" s="77"/>
      <c r="HTU2574" s="77"/>
      <c r="HTV2574" s="77"/>
      <c r="HTW2574" s="77"/>
      <c r="HTX2574" s="77"/>
      <c r="HTY2574" s="77"/>
      <c r="HTZ2574" s="77"/>
      <c r="HUA2574" s="77"/>
      <c r="HUB2574" s="77"/>
      <c r="HUC2574" s="77"/>
      <c r="HUD2574" s="77"/>
      <c r="HUE2574" s="77"/>
      <c r="HUF2574" s="77"/>
      <c r="HUG2574" s="77"/>
      <c r="HUH2574" s="77"/>
      <c r="HUI2574" s="77"/>
      <c r="HUJ2574" s="77"/>
      <c r="HUK2574" s="77"/>
      <c r="HUL2574" s="77"/>
      <c r="HUM2574" s="77"/>
      <c r="HUN2574" s="77"/>
      <c r="HUO2574" s="77"/>
      <c r="HUP2574" s="77"/>
      <c r="HUQ2574" s="77"/>
      <c r="HUR2574" s="77"/>
      <c r="HUS2574" s="77"/>
      <c r="HUT2574" s="77"/>
      <c r="HUU2574" s="77"/>
      <c r="HUV2574" s="77"/>
      <c r="HUW2574" s="77"/>
      <c r="HUX2574" s="77"/>
      <c r="HUY2574" s="77"/>
      <c r="HUZ2574" s="77"/>
      <c r="HVA2574" s="77"/>
      <c r="HVB2574" s="77"/>
      <c r="HVC2574" s="77"/>
      <c r="HVD2574" s="77"/>
      <c r="HVE2574" s="77"/>
      <c r="HVF2574" s="77"/>
      <c r="HVG2574" s="77"/>
      <c r="HVH2574" s="77"/>
      <c r="HVI2574" s="77"/>
      <c r="HVJ2574" s="77"/>
      <c r="HVK2574" s="77"/>
      <c r="HVL2574" s="77"/>
      <c r="HVM2574" s="77"/>
      <c r="HVN2574" s="77"/>
      <c r="HVO2574" s="77"/>
      <c r="HVP2574" s="77"/>
      <c r="HVQ2574" s="77"/>
      <c r="HVR2574" s="77"/>
      <c r="HVS2574" s="77"/>
      <c r="HVT2574" s="77"/>
      <c r="HVU2574" s="77"/>
      <c r="HVV2574" s="77"/>
      <c r="HVW2574" s="77"/>
      <c r="HVX2574" s="77"/>
      <c r="HVY2574" s="77"/>
      <c r="HVZ2574" s="77"/>
      <c r="HWA2574" s="77"/>
      <c r="HWB2574" s="77"/>
      <c r="HWC2574" s="77"/>
      <c r="HWD2574" s="77"/>
      <c r="HWE2574" s="77"/>
      <c r="HWF2574" s="77"/>
      <c r="HWG2574" s="77"/>
      <c r="HWH2574" s="77"/>
      <c r="HWI2574" s="77"/>
      <c r="HWJ2574" s="77"/>
      <c r="HWK2574" s="77"/>
      <c r="HWL2574" s="77"/>
      <c r="HWM2574" s="77"/>
      <c r="HWN2574" s="77"/>
      <c r="HWO2574" s="77"/>
      <c r="HWP2574" s="77"/>
      <c r="HWQ2574" s="77"/>
      <c r="HWR2574" s="77"/>
      <c r="HWS2574" s="77"/>
      <c r="HWT2574" s="77"/>
      <c r="HWU2574" s="77"/>
      <c r="HWV2574" s="77"/>
      <c r="HWW2574" s="77"/>
      <c r="HWX2574" s="77"/>
      <c r="HWY2574" s="77"/>
      <c r="HWZ2574" s="77"/>
      <c r="HXA2574" s="77"/>
      <c r="HXB2574" s="77"/>
      <c r="HXC2574" s="77"/>
      <c r="HXD2574" s="77"/>
      <c r="HXE2574" s="77"/>
      <c r="HXF2574" s="77"/>
      <c r="HXG2574" s="77"/>
      <c r="HXH2574" s="77"/>
      <c r="HXI2574" s="77"/>
      <c r="HXJ2574" s="77"/>
      <c r="HXK2574" s="77"/>
      <c r="HXL2574" s="77"/>
      <c r="HXM2574" s="77"/>
      <c r="HXN2574" s="77"/>
      <c r="HXO2574" s="77"/>
      <c r="HXP2574" s="77"/>
      <c r="HXQ2574" s="77"/>
      <c r="HXR2574" s="77"/>
      <c r="HXS2574" s="77"/>
      <c r="HXT2574" s="77"/>
      <c r="HXU2574" s="77"/>
      <c r="HXV2574" s="77"/>
      <c r="HXW2574" s="77"/>
      <c r="HXX2574" s="77"/>
      <c r="HXY2574" s="77"/>
      <c r="HXZ2574" s="77"/>
      <c r="HYA2574" s="77"/>
      <c r="HYB2574" s="77"/>
      <c r="HYC2574" s="77"/>
      <c r="HYD2574" s="77"/>
      <c r="HYE2574" s="77"/>
      <c r="HYF2574" s="77"/>
      <c r="HYG2574" s="77"/>
      <c r="HYH2574" s="77"/>
      <c r="HYI2574" s="77"/>
      <c r="HYJ2574" s="77"/>
      <c r="HYK2574" s="77"/>
      <c r="HYL2574" s="77"/>
      <c r="HYM2574" s="77"/>
      <c r="HYN2574" s="77"/>
      <c r="HYO2574" s="77"/>
      <c r="HYP2574" s="77"/>
      <c r="HYQ2574" s="77"/>
      <c r="HYR2574" s="77"/>
      <c r="HYS2574" s="77"/>
      <c r="HYT2574" s="77"/>
      <c r="HYU2574" s="77"/>
      <c r="HYV2574" s="77"/>
      <c r="HYW2574" s="77"/>
      <c r="HYX2574" s="77"/>
      <c r="HYY2574" s="77"/>
      <c r="HYZ2574" s="77"/>
      <c r="HZA2574" s="77"/>
      <c r="HZB2574" s="77"/>
      <c r="HZC2574" s="77"/>
      <c r="HZD2574" s="77"/>
      <c r="HZE2574" s="77"/>
      <c r="HZF2574" s="77"/>
      <c r="HZG2574" s="77"/>
      <c r="HZH2574" s="77"/>
      <c r="HZI2574" s="77"/>
      <c r="HZJ2574" s="77"/>
      <c r="HZK2574" s="77"/>
      <c r="HZL2574" s="77"/>
      <c r="HZM2574" s="77"/>
      <c r="HZN2574" s="77"/>
      <c r="HZO2574" s="77"/>
      <c r="HZP2574" s="77"/>
      <c r="HZQ2574" s="77"/>
      <c r="HZR2574" s="77"/>
      <c r="HZS2574" s="77"/>
      <c r="HZT2574" s="77"/>
      <c r="HZU2574" s="77"/>
      <c r="HZV2574" s="77"/>
      <c r="HZW2574" s="77"/>
      <c r="HZX2574" s="77"/>
      <c r="HZY2574" s="77"/>
      <c r="HZZ2574" s="77"/>
      <c r="IAA2574" s="77"/>
      <c r="IAB2574" s="77"/>
      <c r="IAC2574" s="77"/>
      <c r="IAD2574" s="77"/>
      <c r="IAE2574" s="77"/>
      <c r="IAF2574" s="77"/>
      <c r="IAG2574" s="77"/>
      <c r="IAH2574" s="77"/>
      <c r="IAI2574" s="77"/>
      <c r="IAJ2574" s="77"/>
      <c r="IAK2574" s="77"/>
      <c r="IAL2574" s="77"/>
      <c r="IAM2574" s="77"/>
      <c r="IAN2574" s="77"/>
      <c r="IAO2574" s="77"/>
      <c r="IAP2574" s="77"/>
      <c r="IAQ2574" s="77"/>
      <c r="IAR2574" s="77"/>
      <c r="IAS2574" s="77"/>
      <c r="IAT2574" s="77"/>
      <c r="IAU2574" s="77"/>
      <c r="IAV2574" s="77"/>
      <c r="IAW2574" s="77"/>
      <c r="IAX2574" s="77"/>
      <c r="IAY2574" s="77"/>
      <c r="IAZ2574" s="77"/>
      <c r="IBA2574" s="77"/>
      <c r="IBB2574" s="77"/>
      <c r="IBC2574" s="77"/>
      <c r="IBD2574" s="77"/>
      <c r="IBE2574" s="77"/>
      <c r="IBF2574" s="77"/>
      <c r="IBG2574" s="77"/>
      <c r="IBH2574" s="77"/>
      <c r="IBI2574" s="77"/>
      <c r="IBJ2574" s="77"/>
      <c r="IBK2574" s="77"/>
      <c r="IBL2574" s="77"/>
      <c r="IBM2574" s="77"/>
      <c r="IBN2574" s="77"/>
      <c r="IBO2574" s="77"/>
      <c r="IBP2574" s="77"/>
      <c r="IBQ2574" s="77"/>
      <c r="IBR2574" s="77"/>
      <c r="IBS2574" s="77"/>
      <c r="IBT2574" s="77"/>
      <c r="IBU2574" s="77"/>
      <c r="IBV2574" s="77"/>
      <c r="IBW2574" s="77"/>
      <c r="IBX2574" s="77"/>
      <c r="IBY2574" s="77"/>
      <c r="IBZ2574" s="77"/>
      <c r="ICA2574" s="77"/>
      <c r="ICB2574" s="77"/>
      <c r="ICC2574" s="77"/>
      <c r="ICD2574" s="77"/>
      <c r="ICE2574" s="77"/>
      <c r="ICF2574" s="77"/>
      <c r="ICG2574" s="77"/>
      <c r="ICH2574" s="77"/>
      <c r="ICI2574" s="77"/>
      <c r="ICJ2574" s="77"/>
      <c r="ICK2574" s="77"/>
      <c r="ICL2574" s="77"/>
      <c r="ICM2574" s="77"/>
      <c r="ICN2574" s="77"/>
      <c r="ICO2574" s="77"/>
      <c r="ICP2574" s="77"/>
      <c r="ICQ2574" s="77"/>
      <c r="ICR2574" s="77"/>
      <c r="ICS2574" s="77"/>
      <c r="ICT2574" s="77"/>
      <c r="ICU2574" s="77"/>
      <c r="ICV2574" s="77"/>
      <c r="ICW2574" s="77"/>
      <c r="ICX2574" s="77"/>
      <c r="ICY2574" s="77"/>
      <c r="ICZ2574" s="77"/>
      <c r="IDA2574" s="77"/>
      <c r="IDB2574" s="77"/>
      <c r="IDC2574" s="77"/>
      <c r="IDD2574" s="77"/>
      <c r="IDE2574" s="77"/>
      <c r="IDF2574" s="77"/>
      <c r="IDG2574" s="77"/>
      <c r="IDH2574" s="77"/>
      <c r="IDI2574" s="77"/>
      <c r="IDJ2574" s="77"/>
      <c r="IDK2574" s="77"/>
      <c r="IDL2574" s="77"/>
      <c r="IDM2574" s="77"/>
      <c r="IDN2574" s="77"/>
      <c r="IDO2574" s="77"/>
      <c r="IDP2574" s="77"/>
      <c r="IDQ2574" s="77"/>
      <c r="IDR2574" s="77"/>
      <c r="IDS2574" s="77"/>
      <c r="IDT2574" s="77"/>
      <c r="IDU2574" s="77"/>
      <c r="IDV2574" s="77"/>
      <c r="IDW2574" s="77"/>
      <c r="IDX2574" s="77"/>
      <c r="IDY2574" s="77"/>
      <c r="IDZ2574" s="77"/>
      <c r="IEA2574" s="77"/>
      <c r="IEB2574" s="77"/>
      <c r="IEC2574" s="77"/>
      <c r="IED2574" s="77"/>
      <c r="IEE2574" s="77"/>
      <c r="IEF2574" s="77"/>
      <c r="IEG2574" s="77"/>
      <c r="IEH2574" s="77"/>
      <c r="IEI2574" s="77"/>
      <c r="IEJ2574" s="77"/>
      <c r="IEK2574" s="77"/>
      <c r="IEL2574" s="77"/>
      <c r="IEM2574" s="77"/>
      <c r="IEN2574" s="77"/>
      <c r="IEO2574" s="77"/>
      <c r="IEP2574" s="77"/>
      <c r="IEQ2574" s="77"/>
      <c r="IER2574" s="77"/>
      <c r="IES2574" s="77"/>
      <c r="IET2574" s="77"/>
      <c r="IEU2574" s="77"/>
      <c r="IEV2574" s="77"/>
      <c r="IEW2574" s="77"/>
      <c r="IEX2574" s="77"/>
      <c r="IEY2574" s="77"/>
      <c r="IEZ2574" s="77"/>
      <c r="IFA2574" s="77"/>
      <c r="IFB2574" s="77"/>
      <c r="IFC2574" s="77"/>
      <c r="IFD2574" s="77"/>
      <c r="IFE2574" s="77"/>
      <c r="IFF2574" s="77"/>
      <c r="IFG2574" s="77"/>
      <c r="IFH2574" s="77"/>
      <c r="IFI2574" s="77"/>
      <c r="IFJ2574" s="77"/>
      <c r="IFK2574" s="77"/>
      <c r="IFL2574" s="77"/>
      <c r="IFM2574" s="77"/>
      <c r="IFN2574" s="77"/>
      <c r="IFO2574" s="77"/>
      <c r="IFP2574" s="77"/>
      <c r="IFQ2574" s="77"/>
      <c r="IFR2574" s="77"/>
      <c r="IFS2574" s="77"/>
      <c r="IFT2574" s="77"/>
      <c r="IFU2574" s="77"/>
      <c r="IFV2574" s="77"/>
      <c r="IFW2574" s="77"/>
      <c r="IFX2574" s="77"/>
      <c r="IFY2574" s="77"/>
      <c r="IFZ2574" s="77"/>
      <c r="IGA2574" s="77"/>
      <c r="IGB2574" s="77"/>
      <c r="IGC2574" s="77"/>
      <c r="IGD2574" s="77"/>
      <c r="IGE2574" s="77"/>
      <c r="IGF2574" s="77"/>
      <c r="IGG2574" s="77"/>
      <c r="IGH2574" s="77"/>
      <c r="IGI2574" s="77"/>
      <c r="IGJ2574" s="77"/>
      <c r="IGK2574" s="77"/>
      <c r="IGL2574" s="77"/>
      <c r="IGM2574" s="77"/>
      <c r="IGN2574" s="77"/>
      <c r="IGO2574" s="77"/>
      <c r="IGP2574" s="77"/>
      <c r="IGQ2574" s="77"/>
      <c r="IGR2574" s="77"/>
      <c r="IGS2574" s="77"/>
      <c r="IGT2574" s="77"/>
      <c r="IGU2574" s="77"/>
      <c r="IGV2574" s="77"/>
      <c r="IGW2574" s="77"/>
      <c r="IGX2574" s="77"/>
      <c r="IGY2574" s="77"/>
      <c r="IGZ2574" s="77"/>
      <c r="IHA2574" s="77"/>
      <c r="IHB2574" s="77"/>
      <c r="IHC2574" s="77"/>
      <c r="IHD2574" s="77"/>
      <c r="IHE2574" s="77"/>
      <c r="IHF2574" s="77"/>
      <c r="IHG2574" s="77"/>
      <c r="IHH2574" s="77"/>
      <c r="IHI2574" s="77"/>
      <c r="IHJ2574" s="77"/>
      <c r="IHK2574" s="77"/>
      <c r="IHL2574" s="77"/>
      <c r="IHM2574" s="77"/>
      <c r="IHN2574" s="77"/>
      <c r="IHO2574" s="77"/>
      <c r="IHP2574" s="77"/>
      <c r="IHQ2574" s="77"/>
      <c r="IHR2574" s="77"/>
      <c r="IHS2574" s="77"/>
      <c r="IHT2574" s="77"/>
      <c r="IHU2574" s="77"/>
      <c r="IHV2574" s="77"/>
      <c r="IHW2574" s="77"/>
      <c r="IHX2574" s="77"/>
      <c r="IHY2574" s="77"/>
      <c r="IHZ2574" s="77"/>
      <c r="IIA2574" s="77"/>
      <c r="IIB2574" s="77"/>
      <c r="IIC2574" s="77"/>
      <c r="IID2574" s="77"/>
      <c r="IIE2574" s="77"/>
      <c r="IIF2574" s="77"/>
      <c r="IIG2574" s="77"/>
      <c r="IIH2574" s="77"/>
      <c r="III2574" s="77"/>
      <c r="IIJ2574" s="77"/>
      <c r="IIK2574" s="77"/>
      <c r="IIL2574" s="77"/>
      <c r="IIM2574" s="77"/>
      <c r="IIN2574" s="77"/>
      <c r="IIO2574" s="77"/>
      <c r="IIP2574" s="77"/>
      <c r="IIQ2574" s="77"/>
      <c r="IIR2574" s="77"/>
      <c r="IIS2574" s="77"/>
      <c r="IIT2574" s="77"/>
      <c r="IIU2574" s="77"/>
      <c r="IIV2574" s="77"/>
      <c r="IIW2574" s="77"/>
      <c r="IIX2574" s="77"/>
      <c r="IIY2574" s="77"/>
      <c r="IIZ2574" s="77"/>
      <c r="IJA2574" s="77"/>
      <c r="IJB2574" s="77"/>
      <c r="IJC2574" s="77"/>
      <c r="IJD2574" s="77"/>
      <c r="IJE2574" s="77"/>
      <c r="IJF2574" s="77"/>
      <c r="IJG2574" s="77"/>
      <c r="IJH2574" s="77"/>
      <c r="IJI2574" s="77"/>
      <c r="IJJ2574" s="77"/>
      <c r="IJK2574" s="77"/>
      <c r="IJL2574" s="77"/>
      <c r="IJM2574" s="77"/>
      <c r="IJN2574" s="77"/>
      <c r="IJO2574" s="77"/>
      <c r="IJP2574" s="77"/>
      <c r="IJQ2574" s="77"/>
      <c r="IJR2574" s="77"/>
      <c r="IJS2574" s="77"/>
      <c r="IJT2574" s="77"/>
      <c r="IJU2574" s="77"/>
      <c r="IJV2574" s="77"/>
      <c r="IJW2574" s="77"/>
      <c r="IJX2574" s="77"/>
      <c r="IJY2574" s="77"/>
      <c r="IJZ2574" s="77"/>
      <c r="IKA2574" s="77"/>
      <c r="IKB2574" s="77"/>
      <c r="IKC2574" s="77"/>
      <c r="IKD2574" s="77"/>
      <c r="IKE2574" s="77"/>
      <c r="IKF2574" s="77"/>
      <c r="IKG2574" s="77"/>
      <c r="IKH2574" s="77"/>
      <c r="IKI2574" s="77"/>
      <c r="IKJ2574" s="77"/>
      <c r="IKK2574" s="77"/>
      <c r="IKL2574" s="77"/>
      <c r="IKM2574" s="77"/>
      <c r="IKN2574" s="77"/>
      <c r="IKO2574" s="77"/>
      <c r="IKP2574" s="77"/>
      <c r="IKQ2574" s="77"/>
      <c r="IKR2574" s="77"/>
      <c r="IKS2574" s="77"/>
      <c r="IKT2574" s="77"/>
      <c r="IKU2574" s="77"/>
      <c r="IKV2574" s="77"/>
      <c r="IKW2574" s="77"/>
      <c r="IKX2574" s="77"/>
      <c r="IKY2574" s="77"/>
      <c r="IKZ2574" s="77"/>
      <c r="ILA2574" s="77"/>
      <c r="ILB2574" s="77"/>
      <c r="ILC2574" s="77"/>
      <c r="ILD2574" s="77"/>
      <c r="ILE2574" s="77"/>
      <c r="ILF2574" s="77"/>
      <c r="ILG2574" s="77"/>
      <c r="ILH2574" s="77"/>
      <c r="ILI2574" s="77"/>
      <c r="ILJ2574" s="77"/>
      <c r="ILK2574" s="77"/>
      <c r="ILL2574" s="77"/>
      <c r="ILM2574" s="77"/>
      <c r="ILN2574" s="77"/>
      <c r="ILO2574" s="77"/>
      <c r="ILP2574" s="77"/>
      <c r="ILQ2574" s="77"/>
      <c r="ILR2574" s="77"/>
      <c r="ILS2574" s="77"/>
      <c r="ILT2574" s="77"/>
      <c r="ILU2574" s="77"/>
      <c r="ILV2574" s="77"/>
      <c r="ILW2574" s="77"/>
      <c r="ILX2574" s="77"/>
      <c r="ILY2574" s="77"/>
      <c r="ILZ2574" s="77"/>
      <c r="IMA2574" s="77"/>
      <c r="IMB2574" s="77"/>
      <c r="IMC2574" s="77"/>
      <c r="IMD2574" s="77"/>
      <c r="IME2574" s="77"/>
      <c r="IMF2574" s="77"/>
      <c r="IMG2574" s="77"/>
      <c r="IMH2574" s="77"/>
      <c r="IMI2574" s="77"/>
      <c r="IMJ2574" s="77"/>
      <c r="IMK2574" s="77"/>
      <c r="IML2574" s="77"/>
      <c r="IMM2574" s="77"/>
      <c r="IMN2574" s="77"/>
      <c r="IMO2574" s="77"/>
      <c r="IMP2574" s="77"/>
      <c r="IMQ2574" s="77"/>
      <c r="IMR2574" s="77"/>
      <c r="IMS2574" s="77"/>
      <c r="IMT2574" s="77"/>
      <c r="IMU2574" s="77"/>
      <c r="IMV2574" s="77"/>
      <c r="IMW2574" s="77"/>
      <c r="IMX2574" s="77"/>
      <c r="IMY2574" s="77"/>
      <c r="IMZ2574" s="77"/>
      <c r="INA2574" s="77"/>
      <c r="INB2574" s="77"/>
      <c r="INC2574" s="77"/>
      <c r="IND2574" s="77"/>
      <c r="INE2574" s="77"/>
      <c r="INF2574" s="77"/>
      <c r="ING2574" s="77"/>
      <c r="INH2574" s="77"/>
      <c r="INI2574" s="77"/>
      <c r="INJ2574" s="77"/>
      <c r="INK2574" s="77"/>
      <c r="INL2574" s="77"/>
      <c r="INM2574" s="77"/>
      <c r="INN2574" s="77"/>
      <c r="INO2574" s="77"/>
      <c r="INP2574" s="77"/>
      <c r="INQ2574" s="77"/>
      <c r="INR2574" s="77"/>
      <c r="INS2574" s="77"/>
      <c r="INT2574" s="77"/>
      <c r="INU2574" s="77"/>
      <c r="INV2574" s="77"/>
      <c r="INW2574" s="77"/>
      <c r="INX2574" s="77"/>
      <c r="INY2574" s="77"/>
      <c r="INZ2574" s="77"/>
      <c r="IOA2574" s="77"/>
      <c r="IOB2574" s="77"/>
      <c r="IOC2574" s="77"/>
      <c r="IOD2574" s="77"/>
      <c r="IOE2574" s="77"/>
      <c r="IOF2574" s="77"/>
      <c r="IOG2574" s="77"/>
      <c r="IOH2574" s="77"/>
      <c r="IOI2574" s="77"/>
      <c r="IOJ2574" s="77"/>
      <c r="IOK2574" s="77"/>
      <c r="IOL2574" s="77"/>
      <c r="IOM2574" s="77"/>
      <c r="ION2574" s="77"/>
      <c r="IOO2574" s="77"/>
      <c r="IOP2574" s="77"/>
      <c r="IOQ2574" s="77"/>
      <c r="IOR2574" s="77"/>
      <c r="IOS2574" s="77"/>
      <c r="IOT2574" s="77"/>
      <c r="IOU2574" s="77"/>
      <c r="IOV2574" s="77"/>
      <c r="IOW2574" s="77"/>
      <c r="IOX2574" s="77"/>
      <c r="IOY2574" s="77"/>
      <c r="IOZ2574" s="77"/>
      <c r="IPA2574" s="77"/>
      <c r="IPB2574" s="77"/>
      <c r="IPC2574" s="77"/>
      <c r="IPD2574" s="77"/>
      <c r="IPE2574" s="77"/>
      <c r="IPF2574" s="77"/>
      <c r="IPG2574" s="77"/>
      <c r="IPH2574" s="77"/>
      <c r="IPI2574" s="77"/>
      <c r="IPJ2574" s="77"/>
      <c r="IPK2574" s="77"/>
      <c r="IPL2574" s="77"/>
      <c r="IPM2574" s="77"/>
      <c r="IPN2574" s="77"/>
      <c r="IPO2574" s="77"/>
      <c r="IPP2574" s="77"/>
      <c r="IPQ2574" s="77"/>
      <c r="IPR2574" s="77"/>
      <c r="IPS2574" s="77"/>
      <c r="IPT2574" s="77"/>
      <c r="IPU2574" s="77"/>
      <c r="IPV2574" s="77"/>
      <c r="IPW2574" s="77"/>
      <c r="IPX2574" s="77"/>
      <c r="IPY2574" s="77"/>
      <c r="IPZ2574" s="77"/>
      <c r="IQA2574" s="77"/>
      <c r="IQB2574" s="77"/>
      <c r="IQC2574" s="77"/>
      <c r="IQD2574" s="77"/>
      <c r="IQE2574" s="77"/>
      <c r="IQF2574" s="77"/>
      <c r="IQG2574" s="77"/>
      <c r="IQH2574" s="77"/>
      <c r="IQI2574" s="77"/>
      <c r="IQJ2574" s="77"/>
      <c r="IQK2574" s="77"/>
      <c r="IQL2574" s="77"/>
      <c r="IQM2574" s="77"/>
      <c r="IQN2574" s="77"/>
      <c r="IQO2574" s="77"/>
      <c r="IQP2574" s="77"/>
      <c r="IQQ2574" s="77"/>
      <c r="IQR2574" s="77"/>
      <c r="IQS2574" s="77"/>
      <c r="IQT2574" s="77"/>
      <c r="IQU2574" s="77"/>
      <c r="IQV2574" s="77"/>
      <c r="IQW2574" s="77"/>
      <c r="IQX2574" s="77"/>
      <c r="IQY2574" s="77"/>
      <c r="IQZ2574" s="77"/>
      <c r="IRA2574" s="77"/>
      <c r="IRB2574" s="77"/>
      <c r="IRC2574" s="77"/>
      <c r="IRD2574" s="77"/>
      <c r="IRE2574" s="77"/>
      <c r="IRF2574" s="77"/>
      <c r="IRG2574" s="77"/>
      <c r="IRH2574" s="77"/>
      <c r="IRI2574" s="77"/>
      <c r="IRJ2574" s="77"/>
      <c r="IRK2574" s="77"/>
      <c r="IRL2574" s="77"/>
      <c r="IRM2574" s="77"/>
      <c r="IRN2574" s="77"/>
      <c r="IRO2574" s="77"/>
      <c r="IRP2574" s="77"/>
      <c r="IRQ2574" s="77"/>
      <c r="IRR2574" s="77"/>
      <c r="IRS2574" s="77"/>
      <c r="IRT2574" s="77"/>
      <c r="IRU2574" s="77"/>
      <c r="IRV2574" s="77"/>
      <c r="IRW2574" s="77"/>
      <c r="IRX2574" s="77"/>
      <c r="IRY2574" s="77"/>
      <c r="IRZ2574" s="77"/>
      <c r="ISA2574" s="77"/>
      <c r="ISB2574" s="77"/>
      <c r="ISC2574" s="77"/>
      <c r="ISD2574" s="77"/>
      <c r="ISE2574" s="77"/>
      <c r="ISF2574" s="77"/>
      <c r="ISG2574" s="77"/>
      <c r="ISH2574" s="77"/>
      <c r="ISI2574" s="77"/>
      <c r="ISJ2574" s="77"/>
      <c r="ISK2574" s="77"/>
      <c r="ISL2574" s="77"/>
      <c r="ISM2574" s="77"/>
      <c r="ISN2574" s="77"/>
      <c r="ISO2574" s="77"/>
      <c r="ISP2574" s="77"/>
      <c r="ISQ2574" s="77"/>
      <c r="ISR2574" s="77"/>
      <c r="ISS2574" s="77"/>
      <c r="IST2574" s="77"/>
      <c r="ISU2574" s="77"/>
      <c r="ISV2574" s="77"/>
      <c r="ISW2574" s="77"/>
      <c r="ISX2574" s="77"/>
      <c r="ISY2574" s="77"/>
      <c r="ISZ2574" s="77"/>
      <c r="ITA2574" s="77"/>
      <c r="ITB2574" s="77"/>
      <c r="ITC2574" s="77"/>
      <c r="ITD2574" s="77"/>
      <c r="ITE2574" s="77"/>
      <c r="ITF2574" s="77"/>
      <c r="ITG2574" s="77"/>
      <c r="ITH2574" s="77"/>
      <c r="ITI2574" s="77"/>
      <c r="ITJ2574" s="77"/>
      <c r="ITK2574" s="77"/>
      <c r="ITL2574" s="77"/>
      <c r="ITM2574" s="77"/>
      <c r="ITN2574" s="77"/>
      <c r="ITO2574" s="77"/>
      <c r="ITP2574" s="77"/>
      <c r="ITQ2574" s="77"/>
      <c r="ITR2574" s="77"/>
      <c r="ITS2574" s="77"/>
      <c r="ITT2574" s="77"/>
      <c r="ITU2574" s="77"/>
      <c r="ITV2574" s="77"/>
      <c r="ITW2574" s="77"/>
      <c r="ITX2574" s="77"/>
      <c r="ITY2574" s="77"/>
      <c r="ITZ2574" s="77"/>
      <c r="IUA2574" s="77"/>
      <c r="IUB2574" s="77"/>
      <c r="IUC2574" s="77"/>
      <c r="IUD2574" s="77"/>
      <c r="IUE2574" s="77"/>
      <c r="IUF2574" s="77"/>
      <c r="IUG2574" s="77"/>
      <c r="IUH2574" s="77"/>
      <c r="IUI2574" s="77"/>
      <c r="IUJ2574" s="77"/>
      <c r="IUK2574" s="77"/>
      <c r="IUL2574" s="77"/>
      <c r="IUM2574" s="77"/>
      <c r="IUN2574" s="77"/>
      <c r="IUO2574" s="77"/>
      <c r="IUP2574" s="77"/>
      <c r="IUQ2574" s="77"/>
      <c r="IUR2574" s="77"/>
      <c r="IUS2574" s="77"/>
      <c r="IUT2574" s="77"/>
      <c r="IUU2574" s="77"/>
      <c r="IUV2574" s="77"/>
      <c r="IUW2574" s="77"/>
      <c r="IUX2574" s="77"/>
      <c r="IUY2574" s="77"/>
      <c r="IUZ2574" s="77"/>
      <c r="IVA2574" s="77"/>
      <c r="IVB2574" s="77"/>
      <c r="IVC2574" s="77"/>
      <c r="IVD2574" s="77"/>
      <c r="IVE2574" s="77"/>
      <c r="IVF2574" s="77"/>
      <c r="IVG2574" s="77"/>
      <c r="IVH2574" s="77"/>
      <c r="IVI2574" s="77"/>
      <c r="IVJ2574" s="77"/>
      <c r="IVK2574" s="77"/>
      <c r="IVL2574" s="77"/>
      <c r="IVM2574" s="77"/>
      <c r="IVN2574" s="77"/>
      <c r="IVO2574" s="77"/>
      <c r="IVP2574" s="77"/>
      <c r="IVQ2574" s="77"/>
      <c r="IVR2574" s="77"/>
      <c r="IVS2574" s="77"/>
      <c r="IVT2574" s="77"/>
      <c r="IVU2574" s="77"/>
      <c r="IVV2574" s="77"/>
      <c r="IVW2574" s="77"/>
      <c r="IVX2574" s="77"/>
      <c r="IVY2574" s="77"/>
      <c r="IVZ2574" s="77"/>
      <c r="IWA2574" s="77"/>
      <c r="IWB2574" s="77"/>
      <c r="IWC2574" s="77"/>
      <c r="IWD2574" s="77"/>
      <c r="IWE2574" s="77"/>
      <c r="IWF2574" s="77"/>
      <c r="IWG2574" s="77"/>
      <c r="IWH2574" s="77"/>
      <c r="IWI2574" s="77"/>
      <c r="IWJ2574" s="77"/>
      <c r="IWK2574" s="77"/>
      <c r="IWL2574" s="77"/>
      <c r="IWM2574" s="77"/>
      <c r="IWN2574" s="77"/>
      <c r="IWO2574" s="77"/>
      <c r="IWP2574" s="77"/>
      <c r="IWQ2574" s="77"/>
      <c r="IWR2574" s="77"/>
      <c r="IWS2574" s="77"/>
      <c r="IWT2574" s="77"/>
      <c r="IWU2574" s="77"/>
      <c r="IWV2574" s="77"/>
      <c r="IWW2574" s="77"/>
      <c r="IWX2574" s="77"/>
      <c r="IWY2574" s="77"/>
      <c r="IWZ2574" s="77"/>
      <c r="IXA2574" s="77"/>
      <c r="IXB2574" s="77"/>
      <c r="IXC2574" s="77"/>
      <c r="IXD2574" s="77"/>
      <c r="IXE2574" s="77"/>
      <c r="IXF2574" s="77"/>
      <c r="IXG2574" s="77"/>
      <c r="IXH2574" s="77"/>
      <c r="IXI2574" s="77"/>
      <c r="IXJ2574" s="77"/>
      <c r="IXK2574" s="77"/>
      <c r="IXL2574" s="77"/>
      <c r="IXM2574" s="77"/>
      <c r="IXN2574" s="77"/>
      <c r="IXO2574" s="77"/>
      <c r="IXP2574" s="77"/>
      <c r="IXQ2574" s="77"/>
      <c r="IXR2574" s="77"/>
      <c r="IXS2574" s="77"/>
      <c r="IXT2574" s="77"/>
      <c r="IXU2574" s="77"/>
      <c r="IXV2574" s="77"/>
      <c r="IXW2574" s="77"/>
      <c r="IXX2574" s="77"/>
      <c r="IXY2574" s="77"/>
      <c r="IXZ2574" s="77"/>
      <c r="IYA2574" s="77"/>
      <c r="IYB2574" s="77"/>
      <c r="IYC2574" s="77"/>
      <c r="IYD2574" s="77"/>
      <c r="IYE2574" s="77"/>
      <c r="IYF2574" s="77"/>
      <c r="IYG2574" s="77"/>
      <c r="IYH2574" s="77"/>
      <c r="IYI2574" s="77"/>
      <c r="IYJ2574" s="77"/>
      <c r="IYK2574" s="77"/>
      <c r="IYL2574" s="77"/>
      <c r="IYM2574" s="77"/>
      <c r="IYN2574" s="77"/>
      <c r="IYO2574" s="77"/>
      <c r="IYP2574" s="77"/>
      <c r="IYQ2574" s="77"/>
      <c r="IYR2574" s="77"/>
      <c r="IYS2574" s="77"/>
      <c r="IYT2574" s="77"/>
      <c r="IYU2574" s="77"/>
      <c r="IYV2574" s="77"/>
      <c r="IYW2574" s="77"/>
      <c r="IYX2574" s="77"/>
      <c r="IYY2574" s="77"/>
      <c r="IYZ2574" s="77"/>
      <c r="IZA2574" s="77"/>
      <c r="IZB2574" s="77"/>
      <c r="IZC2574" s="77"/>
      <c r="IZD2574" s="77"/>
      <c r="IZE2574" s="77"/>
      <c r="IZF2574" s="77"/>
      <c r="IZG2574" s="77"/>
      <c r="IZH2574" s="77"/>
      <c r="IZI2574" s="77"/>
      <c r="IZJ2574" s="77"/>
      <c r="IZK2574" s="77"/>
      <c r="IZL2574" s="77"/>
      <c r="IZM2574" s="77"/>
      <c r="IZN2574" s="77"/>
      <c r="IZO2574" s="77"/>
      <c r="IZP2574" s="77"/>
      <c r="IZQ2574" s="77"/>
      <c r="IZR2574" s="77"/>
      <c r="IZS2574" s="77"/>
      <c r="IZT2574" s="77"/>
      <c r="IZU2574" s="77"/>
      <c r="IZV2574" s="77"/>
      <c r="IZW2574" s="77"/>
      <c r="IZX2574" s="77"/>
      <c r="IZY2574" s="77"/>
      <c r="IZZ2574" s="77"/>
      <c r="JAA2574" s="77"/>
      <c r="JAB2574" s="77"/>
      <c r="JAC2574" s="77"/>
      <c r="JAD2574" s="77"/>
      <c r="JAE2574" s="77"/>
      <c r="JAF2574" s="77"/>
      <c r="JAG2574" s="77"/>
      <c r="JAH2574" s="77"/>
      <c r="JAI2574" s="77"/>
      <c r="JAJ2574" s="77"/>
      <c r="JAK2574" s="77"/>
      <c r="JAL2574" s="77"/>
      <c r="JAM2574" s="77"/>
      <c r="JAN2574" s="77"/>
      <c r="JAO2574" s="77"/>
      <c r="JAP2574" s="77"/>
      <c r="JAQ2574" s="77"/>
      <c r="JAR2574" s="77"/>
      <c r="JAS2574" s="77"/>
      <c r="JAT2574" s="77"/>
      <c r="JAU2574" s="77"/>
      <c r="JAV2574" s="77"/>
      <c r="JAW2574" s="77"/>
      <c r="JAX2574" s="77"/>
      <c r="JAY2574" s="77"/>
      <c r="JAZ2574" s="77"/>
      <c r="JBA2574" s="77"/>
      <c r="JBB2574" s="77"/>
      <c r="JBC2574" s="77"/>
      <c r="JBD2574" s="77"/>
      <c r="JBE2574" s="77"/>
      <c r="JBF2574" s="77"/>
      <c r="JBG2574" s="77"/>
      <c r="JBH2574" s="77"/>
      <c r="JBI2574" s="77"/>
      <c r="JBJ2574" s="77"/>
      <c r="JBK2574" s="77"/>
      <c r="JBL2574" s="77"/>
      <c r="JBM2574" s="77"/>
      <c r="JBN2574" s="77"/>
      <c r="JBO2574" s="77"/>
      <c r="JBP2574" s="77"/>
      <c r="JBQ2574" s="77"/>
      <c r="JBR2574" s="77"/>
      <c r="JBS2574" s="77"/>
      <c r="JBT2574" s="77"/>
      <c r="JBU2574" s="77"/>
      <c r="JBV2574" s="77"/>
      <c r="JBW2574" s="77"/>
      <c r="JBX2574" s="77"/>
      <c r="JBY2574" s="77"/>
      <c r="JBZ2574" s="77"/>
      <c r="JCA2574" s="77"/>
      <c r="JCB2574" s="77"/>
      <c r="JCC2574" s="77"/>
      <c r="JCD2574" s="77"/>
      <c r="JCE2574" s="77"/>
      <c r="JCF2574" s="77"/>
      <c r="JCG2574" s="77"/>
      <c r="JCH2574" s="77"/>
      <c r="JCI2574" s="77"/>
      <c r="JCJ2574" s="77"/>
      <c r="JCK2574" s="77"/>
      <c r="JCL2574" s="77"/>
      <c r="JCM2574" s="77"/>
      <c r="JCN2574" s="77"/>
      <c r="JCO2574" s="77"/>
      <c r="JCP2574" s="77"/>
      <c r="JCQ2574" s="77"/>
      <c r="JCR2574" s="77"/>
      <c r="JCS2574" s="77"/>
      <c r="JCT2574" s="77"/>
      <c r="JCU2574" s="77"/>
      <c r="JCV2574" s="77"/>
      <c r="JCW2574" s="77"/>
      <c r="JCX2574" s="77"/>
      <c r="JCY2574" s="77"/>
      <c r="JCZ2574" s="77"/>
      <c r="JDA2574" s="77"/>
      <c r="JDB2574" s="77"/>
      <c r="JDC2574" s="77"/>
      <c r="JDD2574" s="77"/>
      <c r="JDE2574" s="77"/>
      <c r="JDF2574" s="77"/>
      <c r="JDG2574" s="77"/>
      <c r="JDH2574" s="77"/>
      <c r="JDI2574" s="77"/>
      <c r="JDJ2574" s="77"/>
      <c r="JDK2574" s="77"/>
      <c r="JDL2574" s="77"/>
      <c r="JDM2574" s="77"/>
      <c r="JDN2574" s="77"/>
      <c r="JDO2574" s="77"/>
      <c r="JDP2574" s="77"/>
      <c r="JDQ2574" s="77"/>
      <c r="JDR2574" s="77"/>
      <c r="JDS2574" s="77"/>
      <c r="JDT2574" s="77"/>
      <c r="JDU2574" s="77"/>
      <c r="JDV2574" s="77"/>
      <c r="JDW2574" s="77"/>
      <c r="JDX2574" s="77"/>
      <c r="JDY2574" s="77"/>
      <c r="JDZ2574" s="77"/>
      <c r="JEA2574" s="77"/>
      <c r="JEB2574" s="77"/>
      <c r="JEC2574" s="77"/>
      <c r="JED2574" s="77"/>
      <c r="JEE2574" s="77"/>
      <c r="JEF2574" s="77"/>
      <c r="JEG2574" s="77"/>
      <c r="JEH2574" s="77"/>
      <c r="JEI2574" s="77"/>
      <c r="JEJ2574" s="77"/>
      <c r="JEK2574" s="77"/>
      <c r="JEL2574" s="77"/>
      <c r="JEM2574" s="77"/>
      <c r="JEN2574" s="77"/>
      <c r="JEO2574" s="77"/>
      <c r="JEP2574" s="77"/>
      <c r="JEQ2574" s="77"/>
      <c r="JER2574" s="77"/>
      <c r="JES2574" s="77"/>
      <c r="JET2574" s="77"/>
      <c r="JEU2574" s="77"/>
      <c r="JEV2574" s="77"/>
      <c r="JEW2574" s="77"/>
      <c r="JEX2574" s="77"/>
      <c r="JEY2574" s="77"/>
      <c r="JEZ2574" s="77"/>
      <c r="JFA2574" s="77"/>
      <c r="JFB2574" s="77"/>
      <c r="JFC2574" s="77"/>
      <c r="JFD2574" s="77"/>
      <c r="JFE2574" s="77"/>
      <c r="JFF2574" s="77"/>
      <c r="JFG2574" s="77"/>
      <c r="JFH2574" s="77"/>
      <c r="JFI2574" s="77"/>
      <c r="JFJ2574" s="77"/>
      <c r="JFK2574" s="77"/>
      <c r="JFL2574" s="77"/>
      <c r="JFM2574" s="77"/>
      <c r="JFN2574" s="77"/>
      <c r="JFO2574" s="77"/>
      <c r="JFP2574" s="77"/>
      <c r="JFQ2574" s="77"/>
      <c r="JFR2574" s="77"/>
      <c r="JFS2574" s="77"/>
      <c r="JFT2574" s="77"/>
      <c r="JFU2574" s="77"/>
      <c r="JFV2574" s="77"/>
      <c r="JFW2574" s="77"/>
      <c r="JFX2574" s="77"/>
      <c r="JFY2574" s="77"/>
      <c r="JFZ2574" s="77"/>
      <c r="JGA2574" s="77"/>
      <c r="JGB2574" s="77"/>
      <c r="JGC2574" s="77"/>
      <c r="JGD2574" s="77"/>
      <c r="JGE2574" s="77"/>
      <c r="JGF2574" s="77"/>
      <c r="JGG2574" s="77"/>
      <c r="JGH2574" s="77"/>
      <c r="JGI2574" s="77"/>
      <c r="JGJ2574" s="77"/>
      <c r="JGK2574" s="77"/>
      <c r="JGL2574" s="77"/>
      <c r="JGM2574" s="77"/>
      <c r="JGN2574" s="77"/>
      <c r="JGO2574" s="77"/>
      <c r="JGP2574" s="77"/>
      <c r="JGQ2574" s="77"/>
      <c r="JGR2574" s="77"/>
      <c r="JGS2574" s="77"/>
      <c r="JGT2574" s="77"/>
      <c r="JGU2574" s="77"/>
      <c r="JGV2574" s="77"/>
      <c r="JGW2574" s="77"/>
      <c r="JGX2574" s="77"/>
      <c r="JGY2574" s="77"/>
      <c r="JGZ2574" s="77"/>
      <c r="JHA2574" s="77"/>
      <c r="JHB2574" s="77"/>
      <c r="JHC2574" s="77"/>
      <c r="JHD2574" s="77"/>
      <c r="JHE2574" s="77"/>
      <c r="JHF2574" s="77"/>
      <c r="JHG2574" s="77"/>
      <c r="JHH2574" s="77"/>
      <c r="JHI2574" s="77"/>
      <c r="JHJ2574" s="77"/>
      <c r="JHK2574" s="77"/>
      <c r="JHL2574" s="77"/>
      <c r="JHM2574" s="77"/>
      <c r="JHN2574" s="77"/>
      <c r="JHO2574" s="77"/>
      <c r="JHP2574" s="77"/>
      <c r="JHQ2574" s="77"/>
      <c r="JHR2574" s="77"/>
      <c r="JHS2574" s="77"/>
      <c r="JHT2574" s="77"/>
      <c r="JHU2574" s="77"/>
      <c r="JHV2574" s="77"/>
      <c r="JHW2574" s="77"/>
      <c r="JHX2574" s="77"/>
      <c r="JHY2574" s="77"/>
      <c r="JHZ2574" s="77"/>
      <c r="JIA2574" s="77"/>
      <c r="JIB2574" s="77"/>
      <c r="JIC2574" s="77"/>
      <c r="JID2574" s="77"/>
      <c r="JIE2574" s="77"/>
      <c r="JIF2574" s="77"/>
      <c r="JIG2574" s="77"/>
      <c r="JIH2574" s="77"/>
      <c r="JII2574" s="77"/>
      <c r="JIJ2574" s="77"/>
      <c r="JIK2574" s="77"/>
      <c r="JIL2574" s="77"/>
      <c r="JIM2574" s="77"/>
      <c r="JIN2574" s="77"/>
      <c r="JIO2574" s="77"/>
      <c r="JIP2574" s="77"/>
      <c r="JIQ2574" s="77"/>
      <c r="JIR2574" s="77"/>
      <c r="JIS2574" s="77"/>
      <c r="JIT2574" s="77"/>
      <c r="JIU2574" s="77"/>
      <c r="JIV2574" s="77"/>
      <c r="JIW2574" s="77"/>
      <c r="JIX2574" s="77"/>
      <c r="JIY2574" s="77"/>
      <c r="JIZ2574" s="77"/>
      <c r="JJA2574" s="77"/>
      <c r="JJB2574" s="77"/>
      <c r="JJC2574" s="77"/>
      <c r="JJD2574" s="77"/>
      <c r="JJE2574" s="77"/>
      <c r="JJF2574" s="77"/>
      <c r="JJG2574" s="77"/>
      <c r="JJH2574" s="77"/>
      <c r="JJI2574" s="77"/>
      <c r="JJJ2574" s="77"/>
      <c r="JJK2574" s="77"/>
      <c r="JJL2574" s="77"/>
      <c r="JJM2574" s="77"/>
      <c r="JJN2574" s="77"/>
      <c r="JJO2574" s="77"/>
      <c r="JJP2574" s="77"/>
      <c r="JJQ2574" s="77"/>
      <c r="JJR2574" s="77"/>
      <c r="JJS2574" s="77"/>
      <c r="JJT2574" s="77"/>
      <c r="JJU2574" s="77"/>
      <c r="JJV2574" s="77"/>
      <c r="JJW2574" s="77"/>
      <c r="JJX2574" s="77"/>
      <c r="JJY2574" s="77"/>
      <c r="JJZ2574" s="77"/>
      <c r="JKA2574" s="77"/>
      <c r="JKB2574" s="77"/>
      <c r="JKC2574" s="77"/>
      <c r="JKD2574" s="77"/>
      <c r="JKE2574" s="77"/>
      <c r="JKF2574" s="77"/>
      <c r="JKG2574" s="77"/>
      <c r="JKH2574" s="77"/>
      <c r="JKI2574" s="77"/>
      <c r="JKJ2574" s="77"/>
      <c r="JKK2574" s="77"/>
      <c r="JKL2574" s="77"/>
      <c r="JKM2574" s="77"/>
      <c r="JKN2574" s="77"/>
      <c r="JKO2574" s="77"/>
      <c r="JKP2574" s="77"/>
      <c r="JKQ2574" s="77"/>
      <c r="JKR2574" s="77"/>
      <c r="JKS2574" s="77"/>
      <c r="JKT2574" s="77"/>
      <c r="JKU2574" s="77"/>
      <c r="JKV2574" s="77"/>
      <c r="JKW2574" s="77"/>
      <c r="JKX2574" s="77"/>
      <c r="JKY2574" s="77"/>
      <c r="JKZ2574" s="77"/>
      <c r="JLA2574" s="77"/>
      <c r="JLB2574" s="77"/>
      <c r="JLC2574" s="77"/>
      <c r="JLD2574" s="77"/>
      <c r="JLE2574" s="77"/>
      <c r="JLF2574" s="77"/>
      <c r="JLG2574" s="77"/>
      <c r="JLH2574" s="77"/>
      <c r="JLI2574" s="77"/>
      <c r="JLJ2574" s="77"/>
      <c r="JLK2574" s="77"/>
      <c r="JLL2574" s="77"/>
      <c r="JLM2574" s="77"/>
      <c r="JLN2574" s="77"/>
      <c r="JLO2574" s="77"/>
      <c r="JLP2574" s="77"/>
      <c r="JLQ2574" s="77"/>
      <c r="JLR2574" s="77"/>
      <c r="JLS2574" s="77"/>
      <c r="JLT2574" s="77"/>
      <c r="JLU2574" s="77"/>
      <c r="JLV2574" s="77"/>
      <c r="JLW2574" s="77"/>
      <c r="JLX2574" s="77"/>
      <c r="JLY2574" s="77"/>
      <c r="JLZ2574" s="77"/>
      <c r="JMA2574" s="77"/>
      <c r="JMB2574" s="77"/>
      <c r="JMC2574" s="77"/>
      <c r="JMD2574" s="77"/>
      <c r="JME2574" s="77"/>
      <c r="JMF2574" s="77"/>
      <c r="JMG2574" s="77"/>
      <c r="JMH2574" s="77"/>
      <c r="JMI2574" s="77"/>
      <c r="JMJ2574" s="77"/>
      <c r="JMK2574" s="77"/>
      <c r="JML2574" s="77"/>
      <c r="JMM2574" s="77"/>
      <c r="JMN2574" s="77"/>
      <c r="JMO2574" s="77"/>
      <c r="JMP2574" s="77"/>
      <c r="JMQ2574" s="77"/>
      <c r="JMR2574" s="77"/>
      <c r="JMS2574" s="77"/>
      <c r="JMT2574" s="77"/>
      <c r="JMU2574" s="77"/>
      <c r="JMV2574" s="77"/>
      <c r="JMW2574" s="77"/>
      <c r="JMX2574" s="77"/>
      <c r="JMY2574" s="77"/>
      <c r="JMZ2574" s="77"/>
      <c r="JNA2574" s="77"/>
      <c r="JNB2574" s="77"/>
      <c r="JNC2574" s="77"/>
      <c r="JND2574" s="77"/>
      <c r="JNE2574" s="77"/>
      <c r="JNF2574" s="77"/>
      <c r="JNG2574" s="77"/>
      <c r="JNH2574" s="77"/>
      <c r="JNI2574" s="77"/>
      <c r="JNJ2574" s="77"/>
      <c r="JNK2574" s="77"/>
      <c r="JNL2574" s="77"/>
      <c r="JNM2574" s="77"/>
      <c r="JNN2574" s="77"/>
      <c r="JNO2574" s="77"/>
      <c r="JNP2574" s="77"/>
      <c r="JNQ2574" s="77"/>
      <c r="JNR2574" s="77"/>
      <c r="JNS2574" s="77"/>
      <c r="JNT2574" s="77"/>
      <c r="JNU2574" s="77"/>
      <c r="JNV2574" s="77"/>
      <c r="JNW2574" s="77"/>
      <c r="JNX2574" s="77"/>
      <c r="JNY2574" s="77"/>
      <c r="JNZ2574" s="77"/>
      <c r="JOA2574" s="77"/>
      <c r="JOB2574" s="77"/>
      <c r="JOC2574" s="77"/>
      <c r="JOD2574" s="77"/>
      <c r="JOE2574" s="77"/>
      <c r="JOF2574" s="77"/>
      <c r="JOG2574" s="77"/>
      <c r="JOH2574" s="77"/>
      <c r="JOI2574" s="77"/>
      <c r="JOJ2574" s="77"/>
      <c r="JOK2574" s="77"/>
      <c r="JOL2574" s="77"/>
      <c r="JOM2574" s="77"/>
      <c r="JON2574" s="77"/>
      <c r="JOO2574" s="77"/>
      <c r="JOP2574" s="77"/>
      <c r="JOQ2574" s="77"/>
      <c r="JOR2574" s="77"/>
      <c r="JOS2574" s="77"/>
      <c r="JOT2574" s="77"/>
      <c r="JOU2574" s="77"/>
      <c r="JOV2574" s="77"/>
      <c r="JOW2574" s="77"/>
      <c r="JOX2574" s="77"/>
      <c r="JOY2574" s="77"/>
      <c r="JOZ2574" s="77"/>
      <c r="JPA2574" s="77"/>
      <c r="JPB2574" s="77"/>
      <c r="JPC2574" s="77"/>
      <c r="JPD2574" s="77"/>
      <c r="JPE2574" s="77"/>
      <c r="JPF2574" s="77"/>
      <c r="JPG2574" s="77"/>
      <c r="JPH2574" s="77"/>
      <c r="JPI2574" s="77"/>
      <c r="JPJ2574" s="77"/>
      <c r="JPK2574" s="77"/>
      <c r="JPL2574" s="77"/>
      <c r="JPM2574" s="77"/>
      <c r="JPN2574" s="77"/>
      <c r="JPO2574" s="77"/>
      <c r="JPP2574" s="77"/>
      <c r="JPQ2574" s="77"/>
      <c r="JPR2574" s="77"/>
      <c r="JPS2574" s="77"/>
      <c r="JPT2574" s="77"/>
      <c r="JPU2574" s="77"/>
      <c r="JPV2574" s="77"/>
      <c r="JPW2574" s="77"/>
      <c r="JPX2574" s="77"/>
      <c r="JPY2574" s="77"/>
      <c r="JPZ2574" s="77"/>
      <c r="JQA2574" s="77"/>
      <c r="JQB2574" s="77"/>
      <c r="JQC2574" s="77"/>
      <c r="JQD2574" s="77"/>
      <c r="JQE2574" s="77"/>
      <c r="JQF2574" s="77"/>
      <c r="JQG2574" s="77"/>
      <c r="JQH2574" s="77"/>
      <c r="JQI2574" s="77"/>
      <c r="JQJ2574" s="77"/>
      <c r="JQK2574" s="77"/>
      <c r="JQL2574" s="77"/>
      <c r="JQM2574" s="77"/>
      <c r="JQN2574" s="77"/>
      <c r="JQO2574" s="77"/>
      <c r="JQP2574" s="77"/>
      <c r="JQQ2574" s="77"/>
      <c r="JQR2574" s="77"/>
      <c r="JQS2574" s="77"/>
      <c r="JQT2574" s="77"/>
      <c r="JQU2574" s="77"/>
      <c r="JQV2574" s="77"/>
      <c r="JQW2574" s="77"/>
      <c r="JQX2574" s="77"/>
      <c r="JQY2574" s="77"/>
      <c r="JQZ2574" s="77"/>
      <c r="JRA2574" s="77"/>
      <c r="JRB2574" s="77"/>
      <c r="JRC2574" s="77"/>
      <c r="JRD2574" s="77"/>
      <c r="JRE2574" s="77"/>
      <c r="JRF2574" s="77"/>
      <c r="JRG2574" s="77"/>
      <c r="JRH2574" s="77"/>
      <c r="JRI2574" s="77"/>
      <c r="JRJ2574" s="77"/>
      <c r="JRK2574" s="77"/>
      <c r="JRL2574" s="77"/>
      <c r="JRM2574" s="77"/>
      <c r="JRN2574" s="77"/>
      <c r="JRO2574" s="77"/>
      <c r="JRP2574" s="77"/>
      <c r="JRQ2574" s="77"/>
      <c r="JRR2574" s="77"/>
      <c r="JRS2574" s="77"/>
      <c r="JRT2574" s="77"/>
      <c r="JRU2574" s="77"/>
      <c r="JRV2574" s="77"/>
      <c r="JRW2574" s="77"/>
      <c r="JRX2574" s="77"/>
      <c r="JRY2574" s="77"/>
      <c r="JRZ2574" s="77"/>
      <c r="JSA2574" s="77"/>
      <c r="JSB2574" s="77"/>
      <c r="JSC2574" s="77"/>
      <c r="JSD2574" s="77"/>
      <c r="JSE2574" s="77"/>
      <c r="JSF2574" s="77"/>
      <c r="JSG2574" s="77"/>
      <c r="JSH2574" s="77"/>
      <c r="JSI2574" s="77"/>
      <c r="JSJ2574" s="77"/>
      <c r="JSK2574" s="77"/>
      <c r="JSL2574" s="77"/>
      <c r="JSM2574" s="77"/>
      <c r="JSN2574" s="77"/>
      <c r="JSO2574" s="77"/>
      <c r="JSP2574" s="77"/>
      <c r="JSQ2574" s="77"/>
      <c r="JSR2574" s="77"/>
      <c r="JSS2574" s="77"/>
      <c r="JST2574" s="77"/>
      <c r="JSU2574" s="77"/>
      <c r="JSV2574" s="77"/>
      <c r="JSW2574" s="77"/>
      <c r="JSX2574" s="77"/>
      <c r="JSY2574" s="77"/>
      <c r="JSZ2574" s="77"/>
      <c r="JTA2574" s="77"/>
      <c r="JTB2574" s="77"/>
      <c r="JTC2574" s="77"/>
      <c r="JTD2574" s="77"/>
      <c r="JTE2574" s="77"/>
      <c r="JTF2574" s="77"/>
      <c r="JTG2574" s="77"/>
      <c r="JTH2574" s="77"/>
      <c r="JTI2574" s="77"/>
      <c r="JTJ2574" s="77"/>
      <c r="JTK2574" s="77"/>
      <c r="JTL2574" s="77"/>
      <c r="JTM2574" s="77"/>
      <c r="JTN2574" s="77"/>
      <c r="JTO2574" s="77"/>
      <c r="JTP2574" s="77"/>
      <c r="JTQ2574" s="77"/>
      <c r="JTR2574" s="77"/>
      <c r="JTS2574" s="77"/>
      <c r="JTT2574" s="77"/>
      <c r="JTU2574" s="77"/>
      <c r="JTV2574" s="77"/>
      <c r="JTW2574" s="77"/>
      <c r="JTX2574" s="77"/>
      <c r="JTY2574" s="77"/>
      <c r="JTZ2574" s="77"/>
      <c r="JUA2574" s="77"/>
      <c r="JUB2574" s="77"/>
      <c r="JUC2574" s="77"/>
      <c r="JUD2574" s="77"/>
      <c r="JUE2574" s="77"/>
      <c r="JUF2574" s="77"/>
      <c r="JUG2574" s="77"/>
      <c r="JUH2574" s="77"/>
      <c r="JUI2574" s="77"/>
      <c r="JUJ2574" s="77"/>
      <c r="JUK2574" s="77"/>
      <c r="JUL2574" s="77"/>
      <c r="JUM2574" s="77"/>
      <c r="JUN2574" s="77"/>
      <c r="JUO2574" s="77"/>
      <c r="JUP2574" s="77"/>
      <c r="JUQ2574" s="77"/>
      <c r="JUR2574" s="77"/>
      <c r="JUS2574" s="77"/>
      <c r="JUT2574" s="77"/>
      <c r="JUU2574" s="77"/>
      <c r="JUV2574" s="77"/>
      <c r="JUW2574" s="77"/>
      <c r="JUX2574" s="77"/>
      <c r="JUY2574" s="77"/>
      <c r="JUZ2574" s="77"/>
      <c r="JVA2574" s="77"/>
      <c r="JVB2574" s="77"/>
      <c r="JVC2574" s="77"/>
      <c r="JVD2574" s="77"/>
      <c r="JVE2574" s="77"/>
      <c r="JVF2574" s="77"/>
      <c r="JVG2574" s="77"/>
      <c r="JVH2574" s="77"/>
      <c r="JVI2574" s="77"/>
      <c r="JVJ2574" s="77"/>
      <c r="JVK2574" s="77"/>
      <c r="JVL2574" s="77"/>
      <c r="JVM2574" s="77"/>
      <c r="JVN2574" s="77"/>
      <c r="JVO2574" s="77"/>
      <c r="JVP2574" s="77"/>
      <c r="JVQ2574" s="77"/>
      <c r="JVR2574" s="77"/>
      <c r="JVS2574" s="77"/>
      <c r="JVT2574" s="77"/>
      <c r="JVU2574" s="77"/>
      <c r="JVV2574" s="77"/>
      <c r="JVW2574" s="77"/>
      <c r="JVX2574" s="77"/>
      <c r="JVY2574" s="77"/>
      <c r="JVZ2574" s="77"/>
      <c r="JWA2574" s="77"/>
      <c r="JWB2574" s="77"/>
      <c r="JWC2574" s="77"/>
      <c r="JWD2574" s="77"/>
      <c r="JWE2574" s="77"/>
      <c r="JWF2574" s="77"/>
      <c r="JWG2574" s="77"/>
      <c r="JWH2574" s="77"/>
      <c r="JWI2574" s="77"/>
      <c r="JWJ2574" s="77"/>
      <c r="JWK2574" s="77"/>
      <c r="JWL2574" s="77"/>
      <c r="JWM2574" s="77"/>
      <c r="JWN2574" s="77"/>
      <c r="JWO2574" s="77"/>
      <c r="JWP2574" s="77"/>
      <c r="JWQ2574" s="77"/>
      <c r="JWR2574" s="77"/>
      <c r="JWS2574" s="77"/>
      <c r="JWT2574" s="77"/>
      <c r="JWU2574" s="77"/>
      <c r="JWV2574" s="77"/>
      <c r="JWW2574" s="77"/>
      <c r="JWX2574" s="77"/>
      <c r="JWY2574" s="77"/>
      <c r="JWZ2574" s="77"/>
      <c r="JXA2574" s="77"/>
      <c r="JXB2574" s="77"/>
      <c r="JXC2574" s="77"/>
      <c r="JXD2574" s="77"/>
      <c r="JXE2574" s="77"/>
      <c r="JXF2574" s="77"/>
      <c r="JXG2574" s="77"/>
      <c r="JXH2574" s="77"/>
      <c r="JXI2574" s="77"/>
      <c r="JXJ2574" s="77"/>
      <c r="JXK2574" s="77"/>
      <c r="JXL2574" s="77"/>
      <c r="JXM2574" s="77"/>
      <c r="JXN2574" s="77"/>
      <c r="JXO2574" s="77"/>
      <c r="JXP2574" s="77"/>
      <c r="JXQ2574" s="77"/>
      <c r="JXR2574" s="77"/>
      <c r="JXS2574" s="77"/>
      <c r="JXT2574" s="77"/>
      <c r="JXU2574" s="77"/>
      <c r="JXV2574" s="77"/>
      <c r="JXW2574" s="77"/>
      <c r="JXX2574" s="77"/>
      <c r="JXY2574" s="77"/>
      <c r="JXZ2574" s="77"/>
      <c r="JYA2574" s="77"/>
      <c r="JYB2574" s="77"/>
      <c r="JYC2574" s="77"/>
      <c r="JYD2574" s="77"/>
      <c r="JYE2574" s="77"/>
      <c r="JYF2574" s="77"/>
      <c r="JYG2574" s="77"/>
      <c r="JYH2574" s="77"/>
      <c r="JYI2574" s="77"/>
      <c r="JYJ2574" s="77"/>
      <c r="JYK2574" s="77"/>
      <c r="JYL2574" s="77"/>
      <c r="JYM2574" s="77"/>
      <c r="JYN2574" s="77"/>
      <c r="JYO2574" s="77"/>
      <c r="JYP2574" s="77"/>
      <c r="JYQ2574" s="77"/>
      <c r="JYR2574" s="77"/>
      <c r="JYS2574" s="77"/>
      <c r="JYT2574" s="77"/>
      <c r="JYU2574" s="77"/>
      <c r="JYV2574" s="77"/>
      <c r="JYW2574" s="77"/>
      <c r="JYX2574" s="77"/>
      <c r="JYY2574" s="77"/>
      <c r="JYZ2574" s="77"/>
      <c r="JZA2574" s="77"/>
      <c r="JZB2574" s="77"/>
      <c r="JZC2574" s="77"/>
      <c r="JZD2574" s="77"/>
      <c r="JZE2574" s="77"/>
      <c r="JZF2574" s="77"/>
      <c r="JZG2574" s="77"/>
      <c r="JZH2574" s="77"/>
      <c r="JZI2574" s="77"/>
      <c r="JZJ2574" s="77"/>
      <c r="JZK2574" s="77"/>
      <c r="JZL2574" s="77"/>
      <c r="JZM2574" s="77"/>
      <c r="JZN2574" s="77"/>
      <c r="JZO2574" s="77"/>
      <c r="JZP2574" s="77"/>
      <c r="JZQ2574" s="77"/>
      <c r="JZR2574" s="77"/>
      <c r="JZS2574" s="77"/>
      <c r="JZT2574" s="77"/>
      <c r="JZU2574" s="77"/>
      <c r="JZV2574" s="77"/>
      <c r="JZW2574" s="77"/>
      <c r="JZX2574" s="77"/>
      <c r="JZY2574" s="77"/>
      <c r="JZZ2574" s="77"/>
      <c r="KAA2574" s="77"/>
      <c r="KAB2574" s="77"/>
      <c r="KAC2574" s="77"/>
      <c r="KAD2574" s="77"/>
      <c r="KAE2574" s="77"/>
      <c r="KAF2574" s="77"/>
      <c r="KAG2574" s="77"/>
      <c r="KAH2574" s="77"/>
      <c r="KAI2574" s="77"/>
      <c r="KAJ2574" s="77"/>
      <c r="KAK2574" s="77"/>
      <c r="KAL2574" s="77"/>
      <c r="KAM2574" s="77"/>
      <c r="KAN2574" s="77"/>
      <c r="KAO2574" s="77"/>
      <c r="KAP2574" s="77"/>
      <c r="KAQ2574" s="77"/>
      <c r="KAR2574" s="77"/>
      <c r="KAS2574" s="77"/>
      <c r="KAT2574" s="77"/>
      <c r="KAU2574" s="77"/>
      <c r="KAV2574" s="77"/>
      <c r="KAW2574" s="77"/>
      <c r="KAX2574" s="77"/>
      <c r="KAY2574" s="77"/>
      <c r="KAZ2574" s="77"/>
      <c r="KBA2574" s="77"/>
      <c r="KBB2574" s="77"/>
      <c r="KBC2574" s="77"/>
      <c r="KBD2574" s="77"/>
      <c r="KBE2574" s="77"/>
      <c r="KBF2574" s="77"/>
      <c r="KBG2574" s="77"/>
      <c r="KBH2574" s="77"/>
      <c r="KBI2574" s="77"/>
      <c r="KBJ2574" s="77"/>
      <c r="KBK2574" s="77"/>
      <c r="KBL2574" s="77"/>
      <c r="KBM2574" s="77"/>
      <c r="KBN2574" s="77"/>
      <c r="KBO2574" s="77"/>
      <c r="KBP2574" s="77"/>
      <c r="KBQ2574" s="77"/>
      <c r="KBR2574" s="77"/>
      <c r="KBS2574" s="77"/>
      <c r="KBT2574" s="77"/>
      <c r="KBU2574" s="77"/>
      <c r="KBV2574" s="77"/>
      <c r="KBW2574" s="77"/>
      <c r="KBX2574" s="77"/>
      <c r="KBY2574" s="77"/>
      <c r="KBZ2574" s="77"/>
      <c r="KCA2574" s="77"/>
      <c r="KCB2574" s="77"/>
      <c r="KCC2574" s="77"/>
      <c r="KCD2574" s="77"/>
      <c r="KCE2574" s="77"/>
      <c r="KCF2574" s="77"/>
      <c r="KCG2574" s="77"/>
      <c r="KCH2574" s="77"/>
      <c r="KCI2574" s="77"/>
      <c r="KCJ2574" s="77"/>
      <c r="KCK2574" s="77"/>
      <c r="KCL2574" s="77"/>
      <c r="KCM2574" s="77"/>
      <c r="KCN2574" s="77"/>
      <c r="KCO2574" s="77"/>
      <c r="KCP2574" s="77"/>
      <c r="KCQ2574" s="77"/>
      <c r="KCR2574" s="77"/>
      <c r="KCS2574" s="77"/>
      <c r="KCT2574" s="77"/>
      <c r="KCU2574" s="77"/>
      <c r="KCV2574" s="77"/>
      <c r="KCW2574" s="77"/>
      <c r="KCX2574" s="77"/>
      <c r="KCY2574" s="77"/>
      <c r="KCZ2574" s="77"/>
      <c r="KDA2574" s="77"/>
      <c r="KDB2574" s="77"/>
      <c r="KDC2574" s="77"/>
      <c r="KDD2574" s="77"/>
      <c r="KDE2574" s="77"/>
      <c r="KDF2574" s="77"/>
      <c r="KDG2574" s="77"/>
      <c r="KDH2574" s="77"/>
      <c r="KDI2574" s="77"/>
      <c r="KDJ2574" s="77"/>
      <c r="KDK2574" s="77"/>
      <c r="KDL2574" s="77"/>
      <c r="KDM2574" s="77"/>
      <c r="KDN2574" s="77"/>
      <c r="KDO2574" s="77"/>
      <c r="KDP2574" s="77"/>
      <c r="KDQ2574" s="77"/>
      <c r="KDR2574" s="77"/>
      <c r="KDS2574" s="77"/>
      <c r="KDT2574" s="77"/>
      <c r="KDU2574" s="77"/>
      <c r="KDV2574" s="77"/>
      <c r="KDW2574" s="77"/>
      <c r="KDX2574" s="77"/>
      <c r="KDY2574" s="77"/>
      <c r="KDZ2574" s="77"/>
      <c r="KEA2574" s="77"/>
      <c r="KEB2574" s="77"/>
      <c r="KEC2574" s="77"/>
      <c r="KED2574" s="77"/>
      <c r="KEE2574" s="77"/>
      <c r="KEF2574" s="77"/>
      <c r="KEG2574" s="77"/>
      <c r="KEH2574" s="77"/>
      <c r="KEI2574" s="77"/>
      <c r="KEJ2574" s="77"/>
      <c r="KEK2574" s="77"/>
      <c r="KEL2574" s="77"/>
      <c r="KEM2574" s="77"/>
      <c r="KEN2574" s="77"/>
      <c r="KEO2574" s="77"/>
      <c r="KEP2574" s="77"/>
      <c r="KEQ2574" s="77"/>
      <c r="KER2574" s="77"/>
      <c r="KES2574" s="77"/>
      <c r="KET2574" s="77"/>
      <c r="KEU2574" s="77"/>
      <c r="KEV2574" s="77"/>
      <c r="KEW2574" s="77"/>
      <c r="KEX2574" s="77"/>
      <c r="KEY2574" s="77"/>
      <c r="KEZ2574" s="77"/>
      <c r="KFA2574" s="77"/>
      <c r="KFB2574" s="77"/>
      <c r="KFC2574" s="77"/>
      <c r="KFD2574" s="77"/>
      <c r="KFE2574" s="77"/>
      <c r="KFF2574" s="77"/>
      <c r="KFG2574" s="77"/>
      <c r="KFH2574" s="77"/>
      <c r="KFI2574" s="77"/>
      <c r="KFJ2574" s="77"/>
      <c r="KFK2574" s="77"/>
      <c r="KFL2574" s="77"/>
      <c r="KFM2574" s="77"/>
      <c r="KFN2574" s="77"/>
      <c r="KFO2574" s="77"/>
      <c r="KFP2574" s="77"/>
      <c r="KFQ2574" s="77"/>
      <c r="KFR2574" s="77"/>
      <c r="KFS2574" s="77"/>
      <c r="KFT2574" s="77"/>
      <c r="KFU2574" s="77"/>
      <c r="KFV2574" s="77"/>
      <c r="KFW2574" s="77"/>
      <c r="KFX2574" s="77"/>
      <c r="KFY2574" s="77"/>
      <c r="KFZ2574" s="77"/>
      <c r="KGA2574" s="77"/>
      <c r="KGB2574" s="77"/>
      <c r="KGC2574" s="77"/>
      <c r="KGD2574" s="77"/>
      <c r="KGE2574" s="77"/>
      <c r="KGF2574" s="77"/>
      <c r="KGG2574" s="77"/>
      <c r="KGH2574" s="77"/>
      <c r="KGI2574" s="77"/>
      <c r="KGJ2574" s="77"/>
      <c r="KGK2574" s="77"/>
      <c r="KGL2574" s="77"/>
      <c r="KGM2574" s="77"/>
      <c r="KGN2574" s="77"/>
      <c r="KGO2574" s="77"/>
      <c r="KGP2574" s="77"/>
      <c r="KGQ2574" s="77"/>
      <c r="KGR2574" s="77"/>
      <c r="KGS2574" s="77"/>
      <c r="KGT2574" s="77"/>
      <c r="KGU2574" s="77"/>
      <c r="KGV2574" s="77"/>
      <c r="KGW2574" s="77"/>
      <c r="KGX2574" s="77"/>
      <c r="KGY2574" s="77"/>
      <c r="KGZ2574" s="77"/>
      <c r="KHA2574" s="77"/>
      <c r="KHB2574" s="77"/>
      <c r="KHC2574" s="77"/>
      <c r="KHD2574" s="77"/>
      <c r="KHE2574" s="77"/>
      <c r="KHF2574" s="77"/>
      <c r="KHG2574" s="77"/>
      <c r="KHH2574" s="77"/>
      <c r="KHI2574" s="77"/>
      <c r="KHJ2574" s="77"/>
      <c r="KHK2574" s="77"/>
      <c r="KHL2574" s="77"/>
      <c r="KHM2574" s="77"/>
      <c r="KHN2574" s="77"/>
      <c r="KHO2574" s="77"/>
      <c r="KHP2574" s="77"/>
      <c r="KHQ2574" s="77"/>
      <c r="KHR2574" s="77"/>
      <c r="KHS2574" s="77"/>
      <c r="KHT2574" s="77"/>
      <c r="KHU2574" s="77"/>
      <c r="KHV2574" s="77"/>
      <c r="KHW2574" s="77"/>
      <c r="KHX2574" s="77"/>
      <c r="KHY2574" s="77"/>
      <c r="KHZ2574" s="77"/>
      <c r="KIA2574" s="77"/>
      <c r="KIB2574" s="77"/>
      <c r="KIC2574" s="77"/>
      <c r="KID2574" s="77"/>
      <c r="KIE2574" s="77"/>
      <c r="KIF2574" s="77"/>
      <c r="KIG2574" s="77"/>
      <c r="KIH2574" s="77"/>
      <c r="KII2574" s="77"/>
      <c r="KIJ2574" s="77"/>
      <c r="KIK2574" s="77"/>
      <c r="KIL2574" s="77"/>
      <c r="KIM2574" s="77"/>
      <c r="KIN2574" s="77"/>
      <c r="KIO2574" s="77"/>
      <c r="KIP2574" s="77"/>
      <c r="KIQ2574" s="77"/>
      <c r="KIR2574" s="77"/>
      <c r="KIS2574" s="77"/>
      <c r="KIT2574" s="77"/>
      <c r="KIU2574" s="77"/>
      <c r="KIV2574" s="77"/>
      <c r="KIW2574" s="77"/>
      <c r="KIX2574" s="77"/>
      <c r="KIY2574" s="77"/>
      <c r="KIZ2574" s="77"/>
      <c r="KJA2574" s="77"/>
      <c r="KJB2574" s="77"/>
      <c r="KJC2574" s="77"/>
      <c r="KJD2574" s="77"/>
      <c r="KJE2574" s="77"/>
      <c r="KJF2574" s="77"/>
      <c r="KJG2574" s="77"/>
      <c r="KJH2574" s="77"/>
      <c r="KJI2574" s="77"/>
      <c r="KJJ2574" s="77"/>
      <c r="KJK2574" s="77"/>
      <c r="KJL2574" s="77"/>
      <c r="KJM2574" s="77"/>
      <c r="KJN2574" s="77"/>
      <c r="KJO2574" s="77"/>
      <c r="KJP2574" s="77"/>
      <c r="KJQ2574" s="77"/>
      <c r="KJR2574" s="77"/>
      <c r="KJS2574" s="77"/>
      <c r="KJT2574" s="77"/>
      <c r="KJU2574" s="77"/>
      <c r="KJV2574" s="77"/>
      <c r="KJW2574" s="77"/>
      <c r="KJX2574" s="77"/>
      <c r="KJY2574" s="77"/>
      <c r="KJZ2574" s="77"/>
      <c r="KKA2574" s="77"/>
      <c r="KKB2574" s="77"/>
      <c r="KKC2574" s="77"/>
      <c r="KKD2574" s="77"/>
      <c r="KKE2574" s="77"/>
      <c r="KKF2574" s="77"/>
      <c r="KKG2574" s="77"/>
      <c r="KKH2574" s="77"/>
      <c r="KKI2574" s="77"/>
      <c r="KKJ2574" s="77"/>
      <c r="KKK2574" s="77"/>
      <c r="KKL2574" s="77"/>
      <c r="KKM2574" s="77"/>
      <c r="KKN2574" s="77"/>
      <c r="KKO2574" s="77"/>
      <c r="KKP2574" s="77"/>
      <c r="KKQ2574" s="77"/>
      <c r="KKR2574" s="77"/>
      <c r="KKS2574" s="77"/>
      <c r="KKT2574" s="77"/>
      <c r="KKU2574" s="77"/>
      <c r="KKV2574" s="77"/>
      <c r="KKW2574" s="77"/>
      <c r="KKX2574" s="77"/>
      <c r="KKY2574" s="77"/>
      <c r="KKZ2574" s="77"/>
      <c r="KLA2574" s="77"/>
      <c r="KLB2574" s="77"/>
      <c r="KLC2574" s="77"/>
      <c r="KLD2574" s="77"/>
      <c r="KLE2574" s="77"/>
      <c r="KLF2574" s="77"/>
      <c r="KLG2574" s="77"/>
      <c r="KLH2574" s="77"/>
      <c r="KLI2574" s="77"/>
      <c r="KLJ2574" s="77"/>
      <c r="KLK2574" s="77"/>
      <c r="KLL2574" s="77"/>
      <c r="KLM2574" s="77"/>
      <c r="KLN2574" s="77"/>
      <c r="KLO2574" s="77"/>
      <c r="KLP2574" s="77"/>
      <c r="KLQ2574" s="77"/>
      <c r="KLR2574" s="77"/>
      <c r="KLS2574" s="77"/>
      <c r="KLT2574" s="77"/>
      <c r="KLU2574" s="77"/>
      <c r="KLV2574" s="77"/>
      <c r="KLW2574" s="77"/>
      <c r="KLX2574" s="77"/>
      <c r="KLY2574" s="77"/>
      <c r="KLZ2574" s="77"/>
      <c r="KMA2574" s="77"/>
      <c r="KMB2574" s="77"/>
      <c r="KMC2574" s="77"/>
      <c r="KMD2574" s="77"/>
      <c r="KME2574" s="77"/>
      <c r="KMF2574" s="77"/>
      <c r="KMG2574" s="77"/>
      <c r="KMH2574" s="77"/>
      <c r="KMI2574" s="77"/>
      <c r="KMJ2574" s="77"/>
      <c r="KMK2574" s="77"/>
      <c r="KML2574" s="77"/>
      <c r="KMM2574" s="77"/>
      <c r="KMN2574" s="77"/>
      <c r="KMO2574" s="77"/>
      <c r="KMP2574" s="77"/>
      <c r="KMQ2574" s="77"/>
      <c r="KMR2574" s="77"/>
      <c r="KMS2574" s="77"/>
      <c r="KMT2574" s="77"/>
      <c r="KMU2574" s="77"/>
      <c r="KMV2574" s="77"/>
      <c r="KMW2574" s="77"/>
      <c r="KMX2574" s="77"/>
      <c r="KMY2574" s="77"/>
      <c r="KMZ2574" s="77"/>
      <c r="KNA2574" s="77"/>
      <c r="KNB2574" s="77"/>
      <c r="KNC2574" s="77"/>
      <c r="KND2574" s="77"/>
      <c r="KNE2574" s="77"/>
      <c r="KNF2574" s="77"/>
      <c r="KNG2574" s="77"/>
      <c r="KNH2574" s="77"/>
      <c r="KNI2574" s="77"/>
      <c r="KNJ2574" s="77"/>
      <c r="KNK2574" s="77"/>
      <c r="KNL2574" s="77"/>
      <c r="KNM2574" s="77"/>
      <c r="KNN2574" s="77"/>
      <c r="KNO2574" s="77"/>
      <c r="KNP2574" s="77"/>
      <c r="KNQ2574" s="77"/>
      <c r="KNR2574" s="77"/>
      <c r="KNS2574" s="77"/>
      <c r="KNT2574" s="77"/>
      <c r="KNU2574" s="77"/>
      <c r="KNV2574" s="77"/>
      <c r="KNW2574" s="77"/>
      <c r="KNX2574" s="77"/>
      <c r="KNY2574" s="77"/>
      <c r="KNZ2574" s="77"/>
      <c r="KOA2574" s="77"/>
      <c r="KOB2574" s="77"/>
      <c r="KOC2574" s="77"/>
      <c r="KOD2574" s="77"/>
      <c r="KOE2574" s="77"/>
      <c r="KOF2574" s="77"/>
      <c r="KOG2574" s="77"/>
      <c r="KOH2574" s="77"/>
      <c r="KOI2574" s="77"/>
      <c r="KOJ2574" s="77"/>
      <c r="KOK2574" s="77"/>
      <c r="KOL2574" s="77"/>
      <c r="KOM2574" s="77"/>
      <c r="KON2574" s="77"/>
      <c r="KOO2574" s="77"/>
      <c r="KOP2574" s="77"/>
      <c r="KOQ2574" s="77"/>
      <c r="KOR2574" s="77"/>
      <c r="KOS2574" s="77"/>
      <c r="KOT2574" s="77"/>
      <c r="KOU2574" s="77"/>
      <c r="KOV2574" s="77"/>
      <c r="KOW2574" s="77"/>
      <c r="KOX2574" s="77"/>
      <c r="KOY2574" s="77"/>
      <c r="KOZ2574" s="77"/>
      <c r="KPA2574" s="77"/>
      <c r="KPB2574" s="77"/>
      <c r="KPC2574" s="77"/>
      <c r="KPD2574" s="77"/>
      <c r="KPE2574" s="77"/>
      <c r="KPF2574" s="77"/>
      <c r="KPG2574" s="77"/>
      <c r="KPH2574" s="77"/>
      <c r="KPI2574" s="77"/>
      <c r="KPJ2574" s="77"/>
      <c r="KPK2574" s="77"/>
      <c r="KPL2574" s="77"/>
      <c r="KPM2574" s="77"/>
      <c r="KPN2574" s="77"/>
      <c r="KPO2574" s="77"/>
      <c r="KPP2574" s="77"/>
      <c r="KPQ2574" s="77"/>
      <c r="KPR2574" s="77"/>
      <c r="KPS2574" s="77"/>
      <c r="KPT2574" s="77"/>
      <c r="KPU2574" s="77"/>
      <c r="KPV2574" s="77"/>
      <c r="KPW2574" s="77"/>
      <c r="KPX2574" s="77"/>
      <c r="KPY2574" s="77"/>
      <c r="KPZ2574" s="77"/>
      <c r="KQA2574" s="77"/>
      <c r="KQB2574" s="77"/>
      <c r="KQC2574" s="77"/>
      <c r="KQD2574" s="77"/>
      <c r="KQE2574" s="77"/>
      <c r="KQF2574" s="77"/>
      <c r="KQG2574" s="77"/>
      <c r="KQH2574" s="77"/>
      <c r="KQI2574" s="77"/>
      <c r="KQJ2574" s="77"/>
      <c r="KQK2574" s="77"/>
      <c r="KQL2574" s="77"/>
      <c r="KQM2574" s="77"/>
      <c r="KQN2574" s="77"/>
      <c r="KQO2574" s="77"/>
      <c r="KQP2574" s="77"/>
      <c r="KQQ2574" s="77"/>
      <c r="KQR2574" s="77"/>
      <c r="KQS2574" s="77"/>
      <c r="KQT2574" s="77"/>
      <c r="KQU2574" s="77"/>
      <c r="KQV2574" s="77"/>
      <c r="KQW2574" s="77"/>
      <c r="KQX2574" s="77"/>
      <c r="KQY2574" s="77"/>
      <c r="KQZ2574" s="77"/>
      <c r="KRA2574" s="77"/>
      <c r="KRB2574" s="77"/>
      <c r="KRC2574" s="77"/>
      <c r="KRD2574" s="77"/>
      <c r="KRE2574" s="77"/>
      <c r="KRF2574" s="77"/>
      <c r="KRG2574" s="77"/>
      <c r="KRH2574" s="77"/>
      <c r="KRI2574" s="77"/>
      <c r="KRJ2574" s="77"/>
      <c r="KRK2574" s="77"/>
      <c r="KRL2574" s="77"/>
      <c r="KRM2574" s="77"/>
      <c r="KRN2574" s="77"/>
      <c r="KRO2574" s="77"/>
      <c r="KRP2574" s="77"/>
      <c r="KRQ2574" s="77"/>
      <c r="KRR2574" s="77"/>
      <c r="KRS2574" s="77"/>
      <c r="KRT2574" s="77"/>
      <c r="KRU2574" s="77"/>
      <c r="KRV2574" s="77"/>
      <c r="KRW2574" s="77"/>
      <c r="KRX2574" s="77"/>
      <c r="KRY2574" s="77"/>
      <c r="KRZ2574" s="77"/>
      <c r="KSA2574" s="77"/>
      <c r="KSB2574" s="77"/>
      <c r="KSC2574" s="77"/>
      <c r="KSD2574" s="77"/>
      <c r="KSE2574" s="77"/>
      <c r="KSF2574" s="77"/>
      <c r="KSG2574" s="77"/>
      <c r="KSH2574" s="77"/>
      <c r="KSI2574" s="77"/>
      <c r="KSJ2574" s="77"/>
      <c r="KSK2574" s="77"/>
      <c r="KSL2574" s="77"/>
      <c r="KSM2574" s="77"/>
      <c r="KSN2574" s="77"/>
      <c r="KSO2574" s="77"/>
      <c r="KSP2574" s="77"/>
      <c r="KSQ2574" s="77"/>
      <c r="KSR2574" s="77"/>
      <c r="KSS2574" s="77"/>
      <c r="KST2574" s="77"/>
      <c r="KSU2574" s="77"/>
      <c r="KSV2574" s="77"/>
      <c r="KSW2574" s="77"/>
      <c r="KSX2574" s="77"/>
      <c r="KSY2574" s="77"/>
      <c r="KSZ2574" s="77"/>
      <c r="KTA2574" s="77"/>
      <c r="KTB2574" s="77"/>
      <c r="KTC2574" s="77"/>
      <c r="KTD2574" s="77"/>
      <c r="KTE2574" s="77"/>
      <c r="KTF2574" s="77"/>
      <c r="KTG2574" s="77"/>
      <c r="KTH2574" s="77"/>
      <c r="KTI2574" s="77"/>
      <c r="KTJ2574" s="77"/>
      <c r="KTK2574" s="77"/>
      <c r="KTL2574" s="77"/>
      <c r="KTM2574" s="77"/>
      <c r="KTN2574" s="77"/>
      <c r="KTO2574" s="77"/>
      <c r="KTP2574" s="77"/>
      <c r="KTQ2574" s="77"/>
      <c r="KTR2574" s="77"/>
      <c r="KTS2574" s="77"/>
      <c r="KTT2574" s="77"/>
      <c r="KTU2574" s="77"/>
      <c r="KTV2574" s="77"/>
      <c r="KTW2574" s="77"/>
      <c r="KTX2574" s="77"/>
      <c r="KTY2574" s="77"/>
      <c r="KTZ2574" s="77"/>
      <c r="KUA2574" s="77"/>
      <c r="KUB2574" s="77"/>
      <c r="KUC2574" s="77"/>
      <c r="KUD2574" s="77"/>
      <c r="KUE2574" s="77"/>
      <c r="KUF2574" s="77"/>
      <c r="KUG2574" s="77"/>
      <c r="KUH2574" s="77"/>
      <c r="KUI2574" s="77"/>
      <c r="KUJ2574" s="77"/>
      <c r="KUK2574" s="77"/>
      <c r="KUL2574" s="77"/>
      <c r="KUM2574" s="77"/>
      <c r="KUN2574" s="77"/>
      <c r="KUO2574" s="77"/>
      <c r="KUP2574" s="77"/>
      <c r="KUQ2574" s="77"/>
      <c r="KUR2574" s="77"/>
      <c r="KUS2574" s="77"/>
      <c r="KUT2574" s="77"/>
      <c r="KUU2574" s="77"/>
      <c r="KUV2574" s="77"/>
      <c r="KUW2574" s="77"/>
      <c r="KUX2574" s="77"/>
      <c r="KUY2574" s="77"/>
      <c r="KUZ2574" s="77"/>
      <c r="KVA2574" s="77"/>
      <c r="KVB2574" s="77"/>
      <c r="KVC2574" s="77"/>
      <c r="KVD2574" s="77"/>
      <c r="KVE2574" s="77"/>
      <c r="KVF2574" s="77"/>
      <c r="KVG2574" s="77"/>
      <c r="KVH2574" s="77"/>
      <c r="KVI2574" s="77"/>
      <c r="KVJ2574" s="77"/>
      <c r="KVK2574" s="77"/>
      <c r="KVL2574" s="77"/>
      <c r="KVM2574" s="77"/>
      <c r="KVN2574" s="77"/>
      <c r="KVO2574" s="77"/>
      <c r="KVP2574" s="77"/>
      <c r="KVQ2574" s="77"/>
      <c r="KVR2574" s="77"/>
      <c r="KVS2574" s="77"/>
      <c r="KVT2574" s="77"/>
      <c r="KVU2574" s="77"/>
      <c r="KVV2574" s="77"/>
      <c r="KVW2574" s="77"/>
      <c r="KVX2574" s="77"/>
      <c r="KVY2574" s="77"/>
      <c r="KVZ2574" s="77"/>
      <c r="KWA2574" s="77"/>
      <c r="KWB2574" s="77"/>
      <c r="KWC2574" s="77"/>
      <c r="KWD2574" s="77"/>
      <c r="KWE2574" s="77"/>
      <c r="KWF2574" s="77"/>
      <c r="KWG2574" s="77"/>
      <c r="KWH2574" s="77"/>
      <c r="KWI2574" s="77"/>
      <c r="KWJ2574" s="77"/>
      <c r="KWK2574" s="77"/>
      <c r="KWL2574" s="77"/>
      <c r="KWM2574" s="77"/>
      <c r="KWN2574" s="77"/>
      <c r="KWO2574" s="77"/>
      <c r="KWP2574" s="77"/>
      <c r="KWQ2574" s="77"/>
      <c r="KWR2574" s="77"/>
      <c r="KWS2574" s="77"/>
      <c r="KWT2574" s="77"/>
      <c r="KWU2574" s="77"/>
      <c r="KWV2574" s="77"/>
      <c r="KWW2574" s="77"/>
      <c r="KWX2574" s="77"/>
      <c r="KWY2574" s="77"/>
      <c r="KWZ2574" s="77"/>
      <c r="KXA2574" s="77"/>
      <c r="KXB2574" s="77"/>
      <c r="KXC2574" s="77"/>
      <c r="KXD2574" s="77"/>
      <c r="KXE2574" s="77"/>
      <c r="KXF2574" s="77"/>
      <c r="KXG2574" s="77"/>
      <c r="KXH2574" s="77"/>
      <c r="KXI2574" s="77"/>
      <c r="KXJ2574" s="77"/>
      <c r="KXK2574" s="77"/>
      <c r="KXL2574" s="77"/>
      <c r="KXM2574" s="77"/>
      <c r="KXN2574" s="77"/>
      <c r="KXO2574" s="77"/>
      <c r="KXP2574" s="77"/>
      <c r="KXQ2574" s="77"/>
      <c r="KXR2574" s="77"/>
      <c r="KXS2574" s="77"/>
      <c r="KXT2574" s="77"/>
      <c r="KXU2574" s="77"/>
      <c r="KXV2574" s="77"/>
      <c r="KXW2574" s="77"/>
      <c r="KXX2574" s="77"/>
      <c r="KXY2574" s="77"/>
      <c r="KXZ2574" s="77"/>
      <c r="KYA2574" s="77"/>
      <c r="KYB2574" s="77"/>
      <c r="KYC2574" s="77"/>
      <c r="KYD2574" s="77"/>
      <c r="KYE2574" s="77"/>
      <c r="KYF2574" s="77"/>
      <c r="KYG2574" s="77"/>
      <c r="KYH2574" s="77"/>
      <c r="KYI2574" s="77"/>
      <c r="KYJ2574" s="77"/>
      <c r="KYK2574" s="77"/>
      <c r="KYL2574" s="77"/>
      <c r="KYM2574" s="77"/>
      <c r="KYN2574" s="77"/>
      <c r="KYO2574" s="77"/>
      <c r="KYP2574" s="77"/>
      <c r="KYQ2574" s="77"/>
      <c r="KYR2574" s="77"/>
      <c r="KYS2574" s="77"/>
      <c r="KYT2574" s="77"/>
      <c r="KYU2574" s="77"/>
      <c r="KYV2574" s="77"/>
      <c r="KYW2574" s="77"/>
      <c r="KYX2574" s="77"/>
      <c r="KYY2574" s="77"/>
      <c r="KYZ2574" s="77"/>
      <c r="KZA2574" s="77"/>
      <c r="KZB2574" s="77"/>
      <c r="KZC2574" s="77"/>
      <c r="KZD2574" s="77"/>
      <c r="KZE2574" s="77"/>
      <c r="KZF2574" s="77"/>
      <c r="KZG2574" s="77"/>
      <c r="KZH2574" s="77"/>
      <c r="KZI2574" s="77"/>
      <c r="KZJ2574" s="77"/>
      <c r="KZK2574" s="77"/>
      <c r="KZL2574" s="77"/>
      <c r="KZM2574" s="77"/>
      <c r="KZN2574" s="77"/>
      <c r="KZO2574" s="77"/>
      <c r="KZP2574" s="77"/>
      <c r="KZQ2574" s="77"/>
      <c r="KZR2574" s="77"/>
      <c r="KZS2574" s="77"/>
      <c r="KZT2574" s="77"/>
      <c r="KZU2574" s="77"/>
      <c r="KZV2574" s="77"/>
      <c r="KZW2574" s="77"/>
      <c r="KZX2574" s="77"/>
      <c r="KZY2574" s="77"/>
      <c r="KZZ2574" s="77"/>
      <c r="LAA2574" s="77"/>
      <c r="LAB2574" s="77"/>
      <c r="LAC2574" s="77"/>
      <c r="LAD2574" s="77"/>
      <c r="LAE2574" s="77"/>
      <c r="LAF2574" s="77"/>
      <c r="LAG2574" s="77"/>
      <c r="LAH2574" s="77"/>
      <c r="LAI2574" s="77"/>
      <c r="LAJ2574" s="77"/>
      <c r="LAK2574" s="77"/>
      <c r="LAL2574" s="77"/>
      <c r="LAM2574" s="77"/>
      <c r="LAN2574" s="77"/>
      <c r="LAO2574" s="77"/>
      <c r="LAP2574" s="77"/>
      <c r="LAQ2574" s="77"/>
      <c r="LAR2574" s="77"/>
      <c r="LAS2574" s="77"/>
      <c r="LAT2574" s="77"/>
      <c r="LAU2574" s="77"/>
      <c r="LAV2574" s="77"/>
      <c r="LAW2574" s="77"/>
      <c r="LAX2574" s="77"/>
      <c r="LAY2574" s="77"/>
      <c r="LAZ2574" s="77"/>
      <c r="LBA2574" s="77"/>
      <c r="LBB2574" s="77"/>
      <c r="LBC2574" s="77"/>
      <c r="LBD2574" s="77"/>
      <c r="LBE2574" s="77"/>
      <c r="LBF2574" s="77"/>
      <c r="LBG2574" s="77"/>
      <c r="LBH2574" s="77"/>
      <c r="LBI2574" s="77"/>
      <c r="LBJ2574" s="77"/>
      <c r="LBK2574" s="77"/>
      <c r="LBL2574" s="77"/>
      <c r="LBM2574" s="77"/>
      <c r="LBN2574" s="77"/>
      <c r="LBO2574" s="77"/>
      <c r="LBP2574" s="77"/>
      <c r="LBQ2574" s="77"/>
      <c r="LBR2574" s="77"/>
      <c r="LBS2574" s="77"/>
      <c r="LBT2574" s="77"/>
      <c r="LBU2574" s="77"/>
      <c r="LBV2574" s="77"/>
      <c r="LBW2574" s="77"/>
      <c r="LBX2574" s="77"/>
      <c r="LBY2574" s="77"/>
      <c r="LBZ2574" s="77"/>
      <c r="LCA2574" s="77"/>
      <c r="LCB2574" s="77"/>
      <c r="LCC2574" s="77"/>
      <c r="LCD2574" s="77"/>
      <c r="LCE2574" s="77"/>
      <c r="LCF2574" s="77"/>
      <c r="LCG2574" s="77"/>
      <c r="LCH2574" s="77"/>
      <c r="LCI2574" s="77"/>
      <c r="LCJ2574" s="77"/>
      <c r="LCK2574" s="77"/>
      <c r="LCL2574" s="77"/>
      <c r="LCM2574" s="77"/>
      <c r="LCN2574" s="77"/>
      <c r="LCO2574" s="77"/>
      <c r="LCP2574" s="77"/>
      <c r="LCQ2574" s="77"/>
      <c r="LCR2574" s="77"/>
      <c r="LCS2574" s="77"/>
      <c r="LCT2574" s="77"/>
      <c r="LCU2574" s="77"/>
      <c r="LCV2574" s="77"/>
      <c r="LCW2574" s="77"/>
      <c r="LCX2574" s="77"/>
      <c r="LCY2574" s="77"/>
      <c r="LCZ2574" s="77"/>
      <c r="LDA2574" s="77"/>
      <c r="LDB2574" s="77"/>
      <c r="LDC2574" s="77"/>
      <c r="LDD2574" s="77"/>
      <c r="LDE2574" s="77"/>
      <c r="LDF2574" s="77"/>
      <c r="LDG2574" s="77"/>
      <c r="LDH2574" s="77"/>
      <c r="LDI2574" s="77"/>
      <c r="LDJ2574" s="77"/>
      <c r="LDK2574" s="77"/>
      <c r="LDL2574" s="77"/>
      <c r="LDM2574" s="77"/>
      <c r="LDN2574" s="77"/>
      <c r="LDO2574" s="77"/>
      <c r="LDP2574" s="77"/>
      <c r="LDQ2574" s="77"/>
      <c r="LDR2574" s="77"/>
      <c r="LDS2574" s="77"/>
      <c r="LDT2574" s="77"/>
      <c r="LDU2574" s="77"/>
      <c r="LDV2574" s="77"/>
      <c r="LDW2574" s="77"/>
      <c r="LDX2574" s="77"/>
      <c r="LDY2574" s="77"/>
      <c r="LDZ2574" s="77"/>
      <c r="LEA2574" s="77"/>
      <c r="LEB2574" s="77"/>
      <c r="LEC2574" s="77"/>
      <c r="LED2574" s="77"/>
      <c r="LEE2574" s="77"/>
      <c r="LEF2574" s="77"/>
      <c r="LEG2574" s="77"/>
      <c r="LEH2574" s="77"/>
      <c r="LEI2574" s="77"/>
      <c r="LEJ2574" s="77"/>
      <c r="LEK2574" s="77"/>
      <c r="LEL2574" s="77"/>
      <c r="LEM2574" s="77"/>
      <c r="LEN2574" s="77"/>
      <c r="LEO2574" s="77"/>
      <c r="LEP2574" s="77"/>
      <c r="LEQ2574" s="77"/>
      <c r="LER2574" s="77"/>
      <c r="LES2574" s="77"/>
      <c r="LET2574" s="77"/>
      <c r="LEU2574" s="77"/>
      <c r="LEV2574" s="77"/>
      <c r="LEW2574" s="77"/>
      <c r="LEX2574" s="77"/>
      <c r="LEY2574" s="77"/>
      <c r="LEZ2574" s="77"/>
      <c r="LFA2574" s="77"/>
      <c r="LFB2574" s="77"/>
      <c r="LFC2574" s="77"/>
      <c r="LFD2574" s="77"/>
      <c r="LFE2574" s="77"/>
      <c r="LFF2574" s="77"/>
      <c r="LFG2574" s="77"/>
      <c r="LFH2574" s="77"/>
      <c r="LFI2574" s="77"/>
      <c r="LFJ2574" s="77"/>
      <c r="LFK2574" s="77"/>
      <c r="LFL2574" s="77"/>
      <c r="LFM2574" s="77"/>
      <c r="LFN2574" s="77"/>
      <c r="LFO2574" s="77"/>
      <c r="LFP2574" s="77"/>
      <c r="LFQ2574" s="77"/>
      <c r="LFR2574" s="77"/>
      <c r="LFS2574" s="77"/>
      <c r="LFT2574" s="77"/>
      <c r="LFU2574" s="77"/>
      <c r="LFV2574" s="77"/>
      <c r="LFW2574" s="77"/>
      <c r="LFX2574" s="77"/>
      <c r="LFY2574" s="77"/>
      <c r="LFZ2574" s="77"/>
      <c r="LGA2574" s="77"/>
      <c r="LGB2574" s="77"/>
      <c r="LGC2574" s="77"/>
      <c r="LGD2574" s="77"/>
      <c r="LGE2574" s="77"/>
      <c r="LGF2574" s="77"/>
      <c r="LGG2574" s="77"/>
      <c r="LGH2574" s="77"/>
      <c r="LGI2574" s="77"/>
      <c r="LGJ2574" s="77"/>
      <c r="LGK2574" s="77"/>
      <c r="LGL2574" s="77"/>
      <c r="LGM2574" s="77"/>
      <c r="LGN2574" s="77"/>
      <c r="LGO2574" s="77"/>
      <c r="LGP2574" s="77"/>
      <c r="LGQ2574" s="77"/>
      <c r="LGR2574" s="77"/>
      <c r="LGS2574" s="77"/>
      <c r="LGT2574" s="77"/>
      <c r="LGU2574" s="77"/>
      <c r="LGV2574" s="77"/>
      <c r="LGW2574" s="77"/>
      <c r="LGX2574" s="77"/>
      <c r="LGY2574" s="77"/>
      <c r="LGZ2574" s="77"/>
      <c r="LHA2574" s="77"/>
      <c r="LHB2574" s="77"/>
      <c r="LHC2574" s="77"/>
      <c r="LHD2574" s="77"/>
      <c r="LHE2574" s="77"/>
      <c r="LHF2574" s="77"/>
      <c r="LHG2574" s="77"/>
      <c r="LHH2574" s="77"/>
      <c r="LHI2574" s="77"/>
      <c r="LHJ2574" s="77"/>
      <c r="LHK2574" s="77"/>
      <c r="LHL2574" s="77"/>
      <c r="LHM2574" s="77"/>
      <c r="LHN2574" s="77"/>
      <c r="LHO2574" s="77"/>
      <c r="LHP2574" s="77"/>
      <c r="LHQ2574" s="77"/>
      <c r="LHR2574" s="77"/>
      <c r="LHS2574" s="77"/>
      <c r="LHT2574" s="77"/>
      <c r="LHU2574" s="77"/>
      <c r="LHV2574" s="77"/>
      <c r="LHW2574" s="77"/>
      <c r="LHX2574" s="77"/>
      <c r="LHY2574" s="77"/>
      <c r="LHZ2574" s="77"/>
      <c r="LIA2574" s="77"/>
      <c r="LIB2574" s="77"/>
      <c r="LIC2574" s="77"/>
      <c r="LID2574" s="77"/>
      <c r="LIE2574" s="77"/>
      <c r="LIF2574" s="77"/>
      <c r="LIG2574" s="77"/>
      <c r="LIH2574" s="77"/>
      <c r="LII2574" s="77"/>
      <c r="LIJ2574" s="77"/>
      <c r="LIK2574" s="77"/>
      <c r="LIL2574" s="77"/>
      <c r="LIM2574" s="77"/>
      <c r="LIN2574" s="77"/>
      <c r="LIO2574" s="77"/>
      <c r="LIP2574" s="77"/>
      <c r="LIQ2574" s="77"/>
      <c r="LIR2574" s="77"/>
      <c r="LIS2574" s="77"/>
      <c r="LIT2574" s="77"/>
      <c r="LIU2574" s="77"/>
      <c r="LIV2574" s="77"/>
      <c r="LIW2574" s="77"/>
      <c r="LIX2574" s="77"/>
      <c r="LIY2574" s="77"/>
      <c r="LIZ2574" s="77"/>
      <c r="LJA2574" s="77"/>
      <c r="LJB2574" s="77"/>
      <c r="LJC2574" s="77"/>
      <c r="LJD2574" s="77"/>
      <c r="LJE2574" s="77"/>
      <c r="LJF2574" s="77"/>
      <c r="LJG2574" s="77"/>
      <c r="LJH2574" s="77"/>
      <c r="LJI2574" s="77"/>
      <c r="LJJ2574" s="77"/>
      <c r="LJK2574" s="77"/>
      <c r="LJL2574" s="77"/>
      <c r="LJM2574" s="77"/>
      <c r="LJN2574" s="77"/>
      <c r="LJO2574" s="77"/>
      <c r="LJP2574" s="77"/>
      <c r="LJQ2574" s="77"/>
      <c r="LJR2574" s="77"/>
      <c r="LJS2574" s="77"/>
      <c r="LJT2574" s="77"/>
      <c r="LJU2574" s="77"/>
      <c r="LJV2574" s="77"/>
      <c r="LJW2574" s="77"/>
      <c r="LJX2574" s="77"/>
      <c r="LJY2574" s="77"/>
      <c r="LJZ2574" s="77"/>
      <c r="LKA2574" s="77"/>
      <c r="LKB2574" s="77"/>
      <c r="LKC2574" s="77"/>
      <c r="LKD2574" s="77"/>
      <c r="LKE2574" s="77"/>
      <c r="LKF2574" s="77"/>
      <c r="LKG2574" s="77"/>
      <c r="LKH2574" s="77"/>
      <c r="LKI2574" s="77"/>
      <c r="LKJ2574" s="77"/>
      <c r="LKK2574" s="77"/>
      <c r="LKL2574" s="77"/>
      <c r="LKM2574" s="77"/>
      <c r="LKN2574" s="77"/>
      <c r="LKO2574" s="77"/>
      <c r="LKP2574" s="77"/>
      <c r="LKQ2574" s="77"/>
      <c r="LKR2574" s="77"/>
      <c r="LKS2574" s="77"/>
      <c r="LKT2574" s="77"/>
      <c r="LKU2574" s="77"/>
      <c r="LKV2574" s="77"/>
      <c r="LKW2574" s="77"/>
      <c r="LKX2574" s="77"/>
      <c r="LKY2574" s="77"/>
      <c r="LKZ2574" s="77"/>
      <c r="LLA2574" s="77"/>
      <c r="LLB2574" s="77"/>
      <c r="LLC2574" s="77"/>
      <c r="LLD2574" s="77"/>
      <c r="LLE2574" s="77"/>
      <c r="LLF2574" s="77"/>
      <c r="LLG2574" s="77"/>
      <c r="LLH2574" s="77"/>
      <c r="LLI2574" s="77"/>
      <c r="LLJ2574" s="77"/>
      <c r="LLK2574" s="77"/>
      <c r="LLL2574" s="77"/>
      <c r="LLM2574" s="77"/>
      <c r="LLN2574" s="77"/>
      <c r="LLO2574" s="77"/>
      <c r="LLP2574" s="77"/>
      <c r="LLQ2574" s="77"/>
      <c r="LLR2574" s="77"/>
      <c r="LLS2574" s="77"/>
      <c r="LLT2574" s="77"/>
      <c r="LLU2574" s="77"/>
      <c r="LLV2574" s="77"/>
      <c r="LLW2574" s="77"/>
      <c r="LLX2574" s="77"/>
      <c r="LLY2574" s="77"/>
      <c r="LLZ2574" s="77"/>
      <c r="LMA2574" s="77"/>
      <c r="LMB2574" s="77"/>
      <c r="LMC2574" s="77"/>
      <c r="LMD2574" s="77"/>
      <c r="LME2574" s="77"/>
      <c r="LMF2574" s="77"/>
      <c r="LMG2574" s="77"/>
      <c r="LMH2574" s="77"/>
      <c r="LMI2574" s="77"/>
      <c r="LMJ2574" s="77"/>
      <c r="LMK2574" s="77"/>
      <c r="LML2574" s="77"/>
      <c r="LMM2574" s="77"/>
      <c r="LMN2574" s="77"/>
      <c r="LMO2574" s="77"/>
      <c r="LMP2574" s="77"/>
      <c r="LMQ2574" s="77"/>
      <c r="LMR2574" s="77"/>
      <c r="LMS2574" s="77"/>
      <c r="LMT2574" s="77"/>
      <c r="LMU2574" s="77"/>
      <c r="LMV2574" s="77"/>
      <c r="LMW2574" s="77"/>
      <c r="LMX2574" s="77"/>
      <c r="LMY2574" s="77"/>
      <c r="LMZ2574" s="77"/>
      <c r="LNA2574" s="77"/>
      <c r="LNB2574" s="77"/>
      <c r="LNC2574" s="77"/>
      <c r="LND2574" s="77"/>
      <c r="LNE2574" s="77"/>
      <c r="LNF2574" s="77"/>
      <c r="LNG2574" s="77"/>
      <c r="LNH2574" s="77"/>
      <c r="LNI2574" s="77"/>
      <c r="LNJ2574" s="77"/>
      <c r="LNK2574" s="77"/>
      <c r="LNL2574" s="77"/>
      <c r="LNM2574" s="77"/>
      <c r="LNN2574" s="77"/>
      <c r="LNO2574" s="77"/>
      <c r="LNP2574" s="77"/>
      <c r="LNQ2574" s="77"/>
      <c r="LNR2574" s="77"/>
      <c r="LNS2574" s="77"/>
      <c r="LNT2574" s="77"/>
      <c r="LNU2574" s="77"/>
      <c r="LNV2574" s="77"/>
      <c r="LNW2574" s="77"/>
      <c r="LNX2574" s="77"/>
      <c r="LNY2574" s="77"/>
      <c r="LNZ2574" s="77"/>
      <c r="LOA2574" s="77"/>
      <c r="LOB2574" s="77"/>
      <c r="LOC2574" s="77"/>
      <c r="LOD2574" s="77"/>
      <c r="LOE2574" s="77"/>
      <c r="LOF2574" s="77"/>
      <c r="LOG2574" s="77"/>
      <c r="LOH2574" s="77"/>
      <c r="LOI2574" s="77"/>
      <c r="LOJ2574" s="77"/>
      <c r="LOK2574" s="77"/>
      <c r="LOL2574" s="77"/>
      <c r="LOM2574" s="77"/>
      <c r="LON2574" s="77"/>
      <c r="LOO2574" s="77"/>
      <c r="LOP2574" s="77"/>
      <c r="LOQ2574" s="77"/>
      <c r="LOR2574" s="77"/>
      <c r="LOS2574" s="77"/>
      <c r="LOT2574" s="77"/>
      <c r="LOU2574" s="77"/>
      <c r="LOV2574" s="77"/>
      <c r="LOW2574" s="77"/>
      <c r="LOX2574" s="77"/>
      <c r="LOY2574" s="77"/>
      <c r="LOZ2574" s="77"/>
      <c r="LPA2574" s="77"/>
      <c r="LPB2574" s="77"/>
      <c r="LPC2574" s="77"/>
      <c r="LPD2574" s="77"/>
      <c r="LPE2574" s="77"/>
      <c r="LPF2574" s="77"/>
      <c r="LPG2574" s="77"/>
      <c r="LPH2574" s="77"/>
      <c r="LPI2574" s="77"/>
      <c r="LPJ2574" s="77"/>
      <c r="LPK2574" s="77"/>
      <c r="LPL2574" s="77"/>
      <c r="LPM2574" s="77"/>
      <c r="LPN2574" s="77"/>
      <c r="LPO2574" s="77"/>
      <c r="LPP2574" s="77"/>
      <c r="LPQ2574" s="77"/>
      <c r="LPR2574" s="77"/>
      <c r="LPS2574" s="77"/>
      <c r="LPT2574" s="77"/>
      <c r="LPU2574" s="77"/>
      <c r="LPV2574" s="77"/>
      <c r="LPW2574" s="77"/>
      <c r="LPX2574" s="77"/>
      <c r="LPY2574" s="77"/>
      <c r="LPZ2574" s="77"/>
      <c r="LQA2574" s="77"/>
      <c r="LQB2574" s="77"/>
      <c r="LQC2574" s="77"/>
      <c r="LQD2574" s="77"/>
      <c r="LQE2574" s="77"/>
      <c r="LQF2574" s="77"/>
      <c r="LQG2574" s="77"/>
      <c r="LQH2574" s="77"/>
      <c r="LQI2574" s="77"/>
      <c r="LQJ2574" s="77"/>
      <c r="LQK2574" s="77"/>
      <c r="LQL2574" s="77"/>
      <c r="LQM2574" s="77"/>
      <c r="LQN2574" s="77"/>
      <c r="LQO2574" s="77"/>
      <c r="LQP2574" s="77"/>
      <c r="LQQ2574" s="77"/>
      <c r="LQR2574" s="77"/>
      <c r="LQS2574" s="77"/>
      <c r="LQT2574" s="77"/>
      <c r="LQU2574" s="77"/>
      <c r="LQV2574" s="77"/>
      <c r="LQW2574" s="77"/>
      <c r="LQX2574" s="77"/>
      <c r="LQY2574" s="77"/>
      <c r="LQZ2574" s="77"/>
      <c r="LRA2574" s="77"/>
      <c r="LRB2574" s="77"/>
      <c r="LRC2574" s="77"/>
      <c r="LRD2574" s="77"/>
      <c r="LRE2574" s="77"/>
      <c r="LRF2574" s="77"/>
      <c r="LRG2574" s="77"/>
      <c r="LRH2574" s="77"/>
      <c r="LRI2574" s="77"/>
      <c r="LRJ2574" s="77"/>
      <c r="LRK2574" s="77"/>
      <c r="LRL2574" s="77"/>
      <c r="LRM2574" s="77"/>
      <c r="LRN2574" s="77"/>
      <c r="LRO2574" s="77"/>
      <c r="LRP2574" s="77"/>
      <c r="LRQ2574" s="77"/>
      <c r="LRR2574" s="77"/>
      <c r="LRS2574" s="77"/>
      <c r="LRT2574" s="77"/>
      <c r="LRU2574" s="77"/>
      <c r="LRV2574" s="77"/>
      <c r="LRW2574" s="77"/>
      <c r="LRX2574" s="77"/>
      <c r="LRY2574" s="77"/>
      <c r="LRZ2574" s="77"/>
      <c r="LSA2574" s="77"/>
      <c r="LSB2574" s="77"/>
      <c r="LSC2574" s="77"/>
      <c r="LSD2574" s="77"/>
      <c r="LSE2574" s="77"/>
      <c r="LSF2574" s="77"/>
      <c r="LSG2574" s="77"/>
      <c r="LSH2574" s="77"/>
      <c r="LSI2574" s="77"/>
      <c r="LSJ2574" s="77"/>
      <c r="LSK2574" s="77"/>
      <c r="LSL2574" s="77"/>
      <c r="LSM2574" s="77"/>
      <c r="LSN2574" s="77"/>
      <c r="LSO2574" s="77"/>
      <c r="LSP2574" s="77"/>
      <c r="LSQ2574" s="77"/>
      <c r="LSR2574" s="77"/>
      <c r="LSS2574" s="77"/>
      <c r="LST2574" s="77"/>
      <c r="LSU2574" s="77"/>
      <c r="LSV2574" s="77"/>
      <c r="LSW2574" s="77"/>
      <c r="LSX2574" s="77"/>
      <c r="LSY2574" s="77"/>
      <c r="LSZ2574" s="77"/>
      <c r="LTA2574" s="77"/>
      <c r="LTB2574" s="77"/>
      <c r="LTC2574" s="77"/>
      <c r="LTD2574" s="77"/>
      <c r="LTE2574" s="77"/>
      <c r="LTF2574" s="77"/>
      <c r="LTG2574" s="77"/>
      <c r="LTH2574" s="77"/>
      <c r="LTI2574" s="77"/>
      <c r="LTJ2574" s="77"/>
      <c r="LTK2574" s="77"/>
      <c r="LTL2574" s="77"/>
      <c r="LTM2574" s="77"/>
      <c r="LTN2574" s="77"/>
      <c r="LTO2574" s="77"/>
      <c r="LTP2574" s="77"/>
      <c r="LTQ2574" s="77"/>
      <c r="LTR2574" s="77"/>
      <c r="LTS2574" s="77"/>
      <c r="LTT2574" s="77"/>
      <c r="LTU2574" s="77"/>
      <c r="LTV2574" s="77"/>
      <c r="LTW2574" s="77"/>
      <c r="LTX2574" s="77"/>
      <c r="LTY2574" s="77"/>
      <c r="LTZ2574" s="77"/>
      <c r="LUA2574" s="77"/>
      <c r="LUB2574" s="77"/>
      <c r="LUC2574" s="77"/>
      <c r="LUD2574" s="77"/>
      <c r="LUE2574" s="77"/>
      <c r="LUF2574" s="77"/>
      <c r="LUG2574" s="77"/>
      <c r="LUH2574" s="77"/>
      <c r="LUI2574" s="77"/>
      <c r="LUJ2574" s="77"/>
      <c r="LUK2574" s="77"/>
      <c r="LUL2574" s="77"/>
      <c r="LUM2574" s="77"/>
      <c r="LUN2574" s="77"/>
      <c r="LUO2574" s="77"/>
      <c r="LUP2574" s="77"/>
      <c r="LUQ2574" s="77"/>
      <c r="LUR2574" s="77"/>
      <c r="LUS2574" s="77"/>
      <c r="LUT2574" s="77"/>
      <c r="LUU2574" s="77"/>
      <c r="LUV2574" s="77"/>
      <c r="LUW2574" s="77"/>
      <c r="LUX2574" s="77"/>
      <c r="LUY2574" s="77"/>
      <c r="LUZ2574" s="77"/>
      <c r="LVA2574" s="77"/>
      <c r="LVB2574" s="77"/>
      <c r="LVC2574" s="77"/>
      <c r="LVD2574" s="77"/>
      <c r="LVE2574" s="77"/>
      <c r="LVF2574" s="77"/>
      <c r="LVG2574" s="77"/>
      <c r="LVH2574" s="77"/>
      <c r="LVI2574" s="77"/>
      <c r="LVJ2574" s="77"/>
      <c r="LVK2574" s="77"/>
      <c r="LVL2574" s="77"/>
      <c r="LVM2574" s="77"/>
      <c r="LVN2574" s="77"/>
      <c r="LVO2574" s="77"/>
      <c r="LVP2574" s="77"/>
      <c r="LVQ2574" s="77"/>
      <c r="LVR2574" s="77"/>
      <c r="LVS2574" s="77"/>
      <c r="LVT2574" s="77"/>
      <c r="LVU2574" s="77"/>
      <c r="LVV2574" s="77"/>
      <c r="LVW2574" s="77"/>
      <c r="LVX2574" s="77"/>
      <c r="LVY2574" s="77"/>
      <c r="LVZ2574" s="77"/>
      <c r="LWA2574" s="77"/>
      <c r="LWB2574" s="77"/>
      <c r="LWC2574" s="77"/>
      <c r="LWD2574" s="77"/>
      <c r="LWE2574" s="77"/>
      <c r="LWF2574" s="77"/>
      <c r="LWG2574" s="77"/>
      <c r="LWH2574" s="77"/>
      <c r="LWI2574" s="77"/>
      <c r="LWJ2574" s="77"/>
      <c r="LWK2574" s="77"/>
      <c r="LWL2574" s="77"/>
      <c r="LWM2574" s="77"/>
      <c r="LWN2574" s="77"/>
      <c r="LWO2574" s="77"/>
      <c r="LWP2574" s="77"/>
      <c r="LWQ2574" s="77"/>
      <c r="LWR2574" s="77"/>
      <c r="LWS2574" s="77"/>
      <c r="LWT2574" s="77"/>
      <c r="LWU2574" s="77"/>
      <c r="LWV2574" s="77"/>
      <c r="LWW2574" s="77"/>
      <c r="LWX2574" s="77"/>
      <c r="LWY2574" s="77"/>
      <c r="LWZ2574" s="77"/>
      <c r="LXA2574" s="77"/>
      <c r="LXB2574" s="77"/>
      <c r="LXC2574" s="77"/>
      <c r="LXD2574" s="77"/>
      <c r="LXE2574" s="77"/>
      <c r="LXF2574" s="77"/>
      <c r="LXG2574" s="77"/>
      <c r="LXH2574" s="77"/>
      <c r="LXI2574" s="77"/>
      <c r="LXJ2574" s="77"/>
      <c r="LXK2574" s="77"/>
      <c r="LXL2574" s="77"/>
      <c r="LXM2574" s="77"/>
      <c r="LXN2574" s="77"/>
      <c r="LXO2574" s="77"/>
      <c r="LXP2574" s="77"/>
      <c r="LXQ2574" s="77"/>
      <c r="LXR2574" s="77"/>
      <c r="LXS2574" s="77"/>
      <c r="LXT2574" s="77"/>
      <c r="LXU2574" s="77"/>
      <c r="LXV2574" s="77"/>
      <c r="LXW2574" s="77"/>
      <c r="LXX2574" s="77"/>
      <c r="LXY2574" s="77"/>
      <c r="LXZ2574" s="77"/>
      <c r="LYA2574" s="77"/>
      <c r="LYB2574" s="77"/>
      <c r="LYC2574" s="77"/>
      <c r="LYD2574" s="77"/>
      <c r="LYE2574" s="77"/>
      <c r="LYF2574" s="77"/>
      <c r="LYG2574" s="77"/>
      <c r="LYH2574" s="77"/>
      <c r="LYI2574" s="77"/>
      <c r="LYJ2574" s="77"/>
      <c r="LYK2574" s="77"/>
      <c r="LYL2574" s="77"/>
      <c r="LYM2574" s="77"/>
      <c r="LYN2574" s="77"/>
      <c r="LYO2574" s="77"/>
      <c r="LYP2574" s="77"/>
      <c r="LYQ2574" s="77"/>
      <c r="LYR2574" s="77"/>
      <c r="LYS2574" s="77"/>
      <c r="LYT2574" s="77"/>
      <c r="LYU2574" s="77"/>
      <c r="LYV2574" s="77"/>
      <c r="LYW2574" s="77"/>
      <c r="LYX2574" s="77"/>
      <c r="LYY2574" s="77"/>
      <c r="LYZ2574" s="77"/>
      <c r="LZA2574" s="77"/>
      <c r="LZB2574" s="77"/>
      <c r="LZC2574" s="77"/>
      <c r="LZD2574" s="77"/>
      <c r="LZE2574" s="77"/>
      <c r="LZF2574" s="77"/>
      <c r="LZG2574" s="77"/>
      <c r="LZH2574" s="77"/>
      <c r="LZI2574" s="77"/>
      <c r="LZJ2574" s="77"/>
      <c r="LZK2574" s="77"/>
      <c r="LZL2574" s="77"/>
      <c r="LZM2574" s="77"/>
      <c r="LZN2574" s="77"/>
      <c r="LZO2574" s="77"/>
      <c r="LZP2574" s="77"/>
      <c r="LZQ2574" s="77"/>
      <c r="LZR2574" s="77"/>
      <c r="LZS2574" s="77"/>
      <c r="LZT2574" s="77"/>
      <c r="LZU2574" s="77"/>
      <c r="LZV2574" s="77"/>
      <c r="LZW2574" s="77"/>
      <c r="LZX2574" s="77"/>
      <c r="LZY2574" s="77"/>
      <c r="LZZ2574" s="77"/>
      <c r="MAA2574" s="77"/>
      <c r="MAB2574" s="77"/>
      <c r="MAC2574" s="77"/>
      <c r="MAD2574" s="77"/>
      <c r="MAE2574" s="77"/>
      <c r="MAF2574" s="77"/>
      <c r="MAG2574" s="77"/>
      <c r="MAH2574" s="77"/>
      <c r="MAI2574" s="77"/>
      <c r="MAJ2574" s="77"/>
      <c r="MAK2574" s="77"/>
      <c r="MAL2574" s="77"/>
      <c r="MAM2574" s="77"/>
      <c r="MAN2574" s="77"/>
      <c r="MAO2574" s="77"/>
      <c r="MAP2574" s="77"/>
      <c r="MAQ2574" s="77"/>
      <c r="MAR2574" s="77"/>
      <c r="MAS2574" s="77"/>
      <c r="MAT2574" s="77"/>
      <c r="MAU2574" s="77"/>
      <c r="MAV2574" s="77"/>
      <c r="MAW2574" s="77"/>
      <c r="MAX2574" s="77"/>
      <c r="MAY2574" s="77"/>
      <c r="MAZ2574" s="77"/>
      <c r="MBA2574" s="77"/>
      <c r="MBB2574" s="77"/>
      <c r="MBC2574" s="77"/>
      <c r="MBD2574" s="77"/>
      <c r="MBE2574" s="77"/>
      <c r="MBF2574" s="77"/>
      <c r="MBG2574" s="77"/>
      <c r="MBH2574" s="77"/>
      <c r="MBI2574" s="77"/>
      <c r="MBJ2574" s="77"/>
      <c r="MBK2574" s="77"/>
      <c r="MBL2574" s="77"/>
      <c r="MBM2574" s="77"/>
      <c r="MBN2574" s="77"/>
      <c r="MBO2574" s="77"/>
      <c r="MBP2574" s="77"/>
      <c r="MBQ2574" s="77"/>
      <c r="MBR2574" s="77"/>
      <c r="MBS2574" s="77"/>
      <c r="MBT2574" s="77"/>
      <c r="MBU2574" s="77"/>
      <c r="MBV2574" s="77"/>
      <c r="MBW2574" s="77"/>
      <c r="MBX2574" s="77"/>
      <c r="MBY2574" s="77"/>
      <c r="MBZ2574" s="77"/>
      <c r="MCA2574" s="77"/>
      <c r="MCB2574" s="77"/>
      <c r="MCC2574" s="77"/>
      <c r="MCD2574" s="77"/>
      <c r="MCE2574" s="77"/>
      <c r="MCF2574" s="77"/>
      <c r="MCG2574" s="77"/>
      <c r="MCH2574" s="77"/>
      <c r="MCI2574" s="77"/>
      <c r="MCJ2574" s="77"/>
      <c r="MCK2574" s="77"/>
      <c r="MCL2574" s="77"/>
      <c r="MCM2574" s="77"/>
      <c r="MCN2574" s="77"/>
      <c r="MCO2574" s="77"/>
      <c r="MCP2574" s="77"/>
      <c r="MCQ2574" s="77"/>
      <c r="MCR2574" s="77"/>
      <c r="MCS2574" s="77"/>
      <c r="MCT2574" s="77"/>
      <c r="MCU2574" s="77"/>
      <c r="MCV2574" s="77"/>
      <c r="MCW2574" s="77"/>
      <c r="MCX2574" s="77"/>
      <c r="MCY2574" s="77"/>
      <c r="MCZ2574" s="77"/>
      <c r="MDA2574" s="77"/>
      <c r="MDB2574" s="77"/>
      <c r="MDC2574" s="77"/>
      <c r="MDD2574" s="77"/>
      <c r="MDE2574" s="77"/>
      <c r="MDF2574" s="77"/>
      <c r="MDG2574" s="77"/>
      <c r="MDH2574" s="77"/>
      <c r="MDI2574" s="77"/>
      <c r="MDJ2574" s="77"/>
      <c r="MDK2574" s="77"/>
      <c r="MDL2574" s="77"/>
      <c r="MDM2574" s="77"/>
      <c r="MDN2574" s="77"/>
      <c r="MDO2574" s="77"/>
      <c r="MDP2574" s="77"/>
      <c r="MDQ2574" s="77"/>
      <c r="MDR2574" s="77"/>
      <c r="MDS2574" s="77"/>
      <c r="MDT2574" s="77"/>
      <c r="MDU2574" s="77"/>
      <c r="MDV2574" s="77"/>
      <c r="MDW2574" s="77"/>
      <c r="MDX2574" s="77"/>
      <c r="MDY2574" s="77"/>
      <c r="MDZ2574" s="77"/>
      <c r="MEA2574" s="77"/>
      <c r="MEB2574" s="77"/>
      <c r="MEC2574" s="77"/>
      <c r="MED2574" s="77"/>
      <c r="MEE2574" s="77"/>
      <c r="MEF2574" s="77"/>
      <c r="MEG2574" s="77"/>
      <c r="MEH2574" s="77"/>
      <c r="MEI2574" s="77"/>
      <c r="MEJ2574" s="77"/>
      <c r="MEK2574" s="77"/>
      <c r="MEL2574" s="77"/>
      <c r="MEM2574" s="77"/>
      <c r="MEN2574" s="77"/>
      <c r="MEO2574" s="77"/>
      <c r="MEP2574" s="77"/>
      <c r="MEQ2574" s="77"/>
      <c r="MER2574" s="77"/>
      <c r="MES2574" s="77"/>
      <c r="MET2574" s="77"/>
      <c r="MEU2574" s="77"/>
      <c r="MEV2574" s="77"/>
      <c r="MEW2574" s="77"/>
      <c r="MEX2574" s="77"/>
      <c r="MEY2574" s="77"/>
      <c r="MEZ2574" s="77"/>
      <c r="MFA2574" s="77"/>
      <c r="MFB2574" s="77"/>
      <c r="MFC2574" s="77"/>
      <c r="MFD2574" s="77"/>
      <c r="MFE2574" s="77"/>
      <c r="MFF2574" s="77"/>
      <c r="MFG2574" s="77"/>
      <c r="MFH2574" s="77"/>
      <c r="MFI2574" s="77"/>
      <c r="MFJ2574" s="77"/>
      <c r="MFK2574" s="77"/>
      <c r="MFL2574" s="77"/>
      <c r="MFM2574" s="77"/>
      <c r="MFN2574" s="77"/>
      <c r="MFO2574" s="77"/>
      <c r="MFP2574" s="77"/>
      <c r="MFQ2574" s="77"/>
      <c r="MFR2574" s="77"/>
      <c r="MFS2574" s="77"/>
      <c r="MFT2574" s="77"/>
      <c r="MFU2574" s="77"/>
      <c r="MFV2574" s="77"/>
      <c r="MFW2574" s="77"/>
      <c r="MFX2574" s="77"/>
      <c r="MFY2574" s="77"/>
      <c r="MFZ2574" s="77"/>
      <c r="MGA2574" s="77"/>
      <c r="MGB2574" s="77"/>
      <c r="MGC2574" s="77"/>
      <c r="MGD2574" s="77"/>
      <c r="MGE2574" s="77"/>
      <c r="MGF2574" s="77"/>
      <c r="MGG2574" s="77"/>
      <c r="MGH2574" s="77"/>
      <c r="MGI2574" s="77"/>
      <c r="MGJ2574" s="77"/>
      <c r="MGK2574" s="77"/>
      <c r="MGL2574" s="77"/>
      <c r="MGM2574" s="77"/>
      <c r="MGN2574" s="77"/>
      <c r="MGO2574" s="77"/>
      <c r="MGP2574" s="77"/>
      <c r="MGQ2574" s="77"/>
      <c r="MGR2574" s="77"/>
      <c r="MGS2574" s="77"/>
      <c r="MGT2574" s="77"/>
      <c r="MGU2574" s="77"/>
      <c r="MGV2574" s="77"/>
      <c r="MGW2574" s="77"/>
      <c r="MGX2574" s="77"/>
      <c r="MGY2574" s="77"/>
      <c r="MGZ2574" s="77"/>
      <c r="MHA2574" s="77"/>
      <c r="MHB2574" s="77"/>
      <c r="MHC2574" s="77"/>
      <c r="MHD2574" s="77"/>
      <c r="MHE2574" s="77"/>
      <c r="MHF2574" s="77"/>
      <c r="MHG2574" s="77"/>
      <c r="MHH2574" s="77"/>
      <c r="MHI2574" s="77"/>
      <c r="MHJ2574" s="77"/>
      <c r="MHK2574" s="77"/>
      <c r="MHL2574" s="77"/>
      <c r="MHM2574" s="77"/>
      <c r="MHN2574" s="77"/>
      <c r="MHO2574" s="77"/>
      <c r="MHP2574" s="77"/>
      <c r="MHQ2574" s="77"/>
      <c r="MHR2574" s="77"/>
      <c r="MHS2574" s="77"/>
      <c r="MHT2574" s="77"/>
      <c r="MHU2574" s="77"/>
      <c r="MHV2574" s="77"/>
      <c r="MHW2574" s="77"/>
      <c r="MHX2574" s="77"/>
      <c r="MHY2574" s="77"/>
      <c r="MHZ2574" s="77"/>
      <c r="MIA2574" s="77"/>
      <c r="MIB2574" s="77"/>
      <c r="MIC2574" s="77"/>
      <c r="MID2574" s="77"/>
      <c r="MIE2574" s="77"/>
      <c r="MIF2574" s="77"/>
      <c r="MIG2574" s="77"/>
      <c r="MIH2574" s="77"/>
      <c r="MII2574" s="77"/>
      <c r="MIJ2574" s="77"/>
      <c r="MIK2574" s="77"/>
      <c r="MIL2574" s="77"/>
      <c r="MIM2574" s="77"/>
      <c r="MIN2574" s="77"/>
      <c r="MIO2574" s="77"/>
      <c r="MIP2574" s="77"/>
      <c r="MIQ2574" s="77"/>
      <c r="MIR2574" s="77"/>
      <c r="MIS2574" s="77"/>
      <c r="MIT2574" s="77"/>
      <c r="MIU2574" s="77"/>
      <c r="MIV2574" s="77"/>
      <c r="MIW2574" s="77"/>
      <c r="MIX2574" s="77"/>
      <c r="MIY2574" s="77"/>
      <c r="MIZ2574" s="77"/>
      <c r="MJA2574" s="77"/>
      <c r="MJB2574" s="77"/>
      <c r="MJC2574" s="77"/>
      <c r="MJD2574" s="77"/>
      <c r="MJE2574" s="77"/>
      <c r="MJF2574" s="77"/>
      <c r="MJG2574" s="77"/>
      <c r="MJH2574" s="77"/>
      <c r="MJI2574" s="77"/>
      <c r="MJJ2574" s="77"/>
      <c r="MJK2574" s="77"/>
      <c r="MJL2574" s="77"/>
      <c r="MJM2574" s="77"/>
      <c r="MJN2574" s="77"/>
      <c r="MJO2574" s="77"/>
      <c r="MJP2574" s="77"/>
      <c r="MJQ2574" s="77"/>
      <c r="MJR2574" s="77"/>
      <c r="MJS2574" s="77"/>
      <c r="MJT2574" s="77"/>
      <c r="MJU2574" s="77"/>
      <c r="MJV2574" s="77"/>
      <c r="MJW2574" s="77"/>
      <c r="MJX2574" s="77"/>
      <c r="MJY2574" s="77"/>
      <c r="MJZ2574" s="77"/>
      <c r="MKA2574" s="77"/>
      <c r="MKB2574" s="77"/>
      <c r="MKC2574" s="77"/>
      <c r="MKD2574" s="77"/>
      <c r="MKE2574" s="77"/>
      <c r="MKF2574" s="77"/>
      <c r="MKG2574" s="77"/>
      <c r="MKH2574" s="77"/>
      <c r="MKI2574" s="77"/>
      <c r="MKJ2574" s="77"/>
      <c r="MKK2574" s="77"/>
      <c r="MKL2574" s="77"/>
      <c r="MKM2574" s="77"/>
      <c r="MKN2574" s="77"/>
      <c r="MKO2574" s="77"/>
      <c r="MKP2574" s="77"/>
      <c r="MKQ2574" s="77"/>
      <c r="MKR2574" s="77"/>
      <c r="MKS2574" s="77"/>
      <c r="MKT2574" s="77"/>
      <c r="MKU2574" s="77"/>
      <c r="MKV2574" s="77"/>
      <c r="MKW2574" s="77"/>
      <c r="MKX2574" s="77"/>
      <c r="MKY2574" s="77"/>
      <c r="MKZ2574" s="77"/>
      <c r="MLA2574" s="77"/>
      <c r="MLB2574" s="77"/>
      <c r="MLC2574" s="77"/>
      <c r="MLD2574" s="77"/>
      <c r="MLE2574" s="77"/>
      <c r="MLF2574" s="77"/>
      <c r="MLG2574" s="77"/>
      <c r="MLH2574" s="77"/>
      <c r="MLI2574" s="77"/>
      <c r="MLJ2574" s="77"/>
      <c r="MLK2574" s="77"/>
      <c r="MLL2574" s="77"/>
      <c r="MLM2574" s="77"/>
      <c r="MLN2574" s="77"/>
      <c r="MLO2574" s="77"/>
      <c r="MLP2574" s="77"/>
      <c r="MLQ2574" s="77"/>
      <c r="MLR2574" s="77"/>
      <c r="MLS2574" s="77"/>
      <c r="MLT2574" s="77"/>
      <c r="MLU2574" s="77"/>
      <c r="MLV2574" s="77"/>
      <c r="MLW2574" s="77"/>
      <c r="MLX2574" s="77"/>
      <c r="MLY2574" s="77"/>
      <c r="MLZ2574" s="77"/>
      <c r="MMA2574" s="77"/>
      <c r="MMB2574" s="77"/>
      <c r="MMC2574" s="77"/>
      <c r="MMD2574" s="77"/>
      <c r="MME2574" s="77"/>
      <c r="MMF2574" s="77"/>
      <c r="MMG2574" s="77"/>
      <c r="MMH2574" s="77"/>
      <c r="MMI2574" s="77"/>
      <c r="MMJ2574" s="77"/>
      <c r="MMK2574" s="77"/>
      <c r="MML2574" s="77"/>
      <c r="MMM2574" s="77"/>
      <c r="MMN2574" s="77"/>
      <c r="MMO2574" s="77"/>
      <c r="MMP2574" s="77"/>
      <c r="MMQ2574" s="77"/>
      <c r="MMR2574" s="77"/>
      <c r="MMS2574" s="77"/>
      <c r="MMT2574" s="77"/>
      <c r="MMU2574" s="77"/>
      <c r="MMV2574" s="77"/>
      <c r="MMW2574" s="77"/>
      <c r="MMX2574" s="77"/>
      <c r="MMY2574" s="77"/>
      <c r="MMZ2574" s="77"/>
      <c r="MNA2574" s="77"/>
      <c r="MNB2574" s="77"/>
      <c r="MNC2574" s="77"/>
      <c r="MND2574" s="77"/>
      <c r="MNE2574" s="77"/>
      <c r="MNF2574" s="77"/>
      <c r="MNG2574" s="77"/>
      <c r="MNH2574" s="77"/>
      <c r="MNI2574" s="77"/>
      <c r="MNJ2574" s="77"/>
      <c r="MNK2574" s="77"/>
      <c r="MNL2574" s="77"/>
      <c r="MNM2574" s="77"/>
      <c r="MNN2574" s="77"/>
      <c r="MNO2574" s="77"/>
      <c r="MNP2574" s="77"/>
      <c r="MNQ2574" s="77"/>
      <c r="MNR2574" s="77"/>
      <c r="MNS2574" s="77"/>
      <c r="MNT2574" s="77"/>
      <c r="MNU2574" s="77"/>
      <c r="MNV2574" s="77"/>
      <c r="MNW2574" s="77"/>
      <c r="MNX2574" s="77"/>
      <c r="MNY2574" s="77"/>
      <c r="MNZ2574" s="77"/>
      <c r="MOA2574" s="77"/>
      <c r="MOB2574" s="77"/>
      <c r="MOC2574" s="77"/>
      <c r="MOD2574" s="77"/>
      <c r="MOE2574" s="77"/>
      <c r="MOF2574" s="77"/>
      <c r="MOG2574" s="77"/>
      <c r="MOH2574" s="77"/>
      <c r="MOI2574" s="77"/>
      <c r="MOJ2574" s="77"/>
      <c r="MOK2574" s="77"/>
      <c r="MOL2574" s="77"/>
      <c r="MOM2574" s="77"/>
      <c r="MON2574" s="77"/>
      <c r="MOO2574" s="77"/>
      <c r="MOP2574" s="77"/>
      <c r="MOQ2574" s="77"/>
      <c r="MOR2574" s="77"/>
      <c r="MOS2574" s="77"/>
      <c r="MOT2574" s="77"/>
      <c r="MOU2574" s="77"/>
      <c r="MOV2574" s="77"/>
      <c r="MOW2574" s="77"/>
      <c r="MOX2574" s="77"/>
      <c r="MOY2574" s="77"/>
      <c r="MOZ2574" s="77"/>
      <c r="MPA2574" s="77"/>
      <c r="MPB2574" s="77"/>
      <c r="MPC2574" s="77"/>
      <c r="MPD2574" s="77"/>
      <c r="MPE2574" s="77"/>
      <c r="MPF2574" s="77"/>
      <c r="MPG2574" s="77"/>
      <c r="MPH2574" s="77"/>
      <c r="MPI2574" s="77"/>
      <c r="MPJ2574" s="77"/>
      <c r="MPK2574" s="77"/>
      <c r="MPL2574" s="77"/>
      <c r="MPM2574" s="77"/>
      <c r="MPN2574" s="77"/>
      <c r="MPO2574" s="77"/>
      <c r="MPP2574" s="77"/>
      <c r="MPQ2574" s="77"/>
      <c r="MPR2574" s="77"/>
      <c r="MPS2574" s="77"/>
      <c r="MPT2574" s="77"/>
      <c r="MPU2574" s="77"/>
      <c r="MPV2574" s="77"/>
      <c r="MPW2574" s="77"/>
      <c r="MPX2574" s="77"/>
      <c r="MPY2574" s="77"/>
      <c r="MPZ2574" s="77"/>
      <c r="MQA2574" s="77"/>
      <c r="MQB2574" s="77"/>
      <c r="MQC2574" s="77"/>
      <c r="MQD2574" s="77"/>
      <c r="MQE2574" s="77"/>
      <c r="MQF2574" s="77"/>
      <c r="MQG2574" s="77"/>
      <c r="MQH2574" s="77"/>
      <c r="MQI2574" s="77"/>
      <c r="MQJ2574" s="77"/>
      <c r="MQK2574" s="77"/>
      <c r="MQL2574" s="77"/>
      <c r="MQM2574" s="77"/>
      <c r="MQN2574" s="77"/>
      <c r="MQO2574" s="77"/>
      <c r="MQP2574" s="77"/>
      <c r="MQQ2574" s="77"/>
      <c r="MQR2574" s="77"/>
      <c r="MQS2574" s="77"/>
      <c r="MQT2574" s="77"/>
      <c r="MQU2574" s="77"/>
      <c r="MQV2574" s="77"/>
      <c r="MQW2574" s="77"/>
      <c r="MQX2574" s="77"/>
      <c r="MQY2574" s="77"/>
      <c r="MQZ2574" s="77"/>
      <c r="MRA2574" s="77"/>
      <c r="MRB2574" s="77"/>
      <c r="MRC2574" s="77"/>
      <c r="MRD2574" s="77"/>
      <c r="MRE2574" s="77"/>
      <c r="MRF2574" s="77"/>
      <c r="MRG2574" s="77"/>
      <c r="MRH2574" s="77"/>
      <c r="MRI2574" s="77"/>
      <c r="MRJ2574" s="77"/>
      <c r="MRK2574" s="77"/>
      <c r="MRL2574" s="77"/>
      <c r="MRM2574" s="77"/>
      <c r="MRN2574" s="77"/>
      <c r="MRO2574" s="77"/>
      <c r="MRP2574" s="77"/>
      <c r="MRQ2574" s="77"/>
      <c r="MRR2574" s="77"/>
      <c r="MRS2574" s="77"/>
      <c r="MRT2574" s="77"/>
      <c r="MRU2574" s="77"/>
      <c r="MRV2574" s="77"/>
      <c r="MRW2574" s="77"/>
      <c r="MRX2574" s="77"/>
      <c r="MRY2574" s="77"/>
      <c r="MRZ2574" s="77"/>
      <c r="MSA2574" s="77"/>
      <c r="MSB2574" s="77"/>
      <c r="MSC2574" s="77"/>
      <c r="MSD2574" s="77"/>
      <c r="MSE2574" s="77"/>
      <c r="MSF2574" s="77"/>
      <c r="MSG2574" s="77"/>
      <c r="MSH2574" s="77"/>
      <c r="MSI2574" s="77"/>
      <c r="MSJ2574" s="77"/>
      <c r="MSK2574" s="77"/>
      <c r="MSL2574" s="77"/>
      <c r="MSM2574" s="77"/>
      <c r="MSN2574" s="77"/>
      <c r="MSO2574" s="77"/>
      <c r="MSP2574" s="77"/>
      <c r="MSQ2574" s="77"/>
      <c r="MSR2574" s="77"/>
      <c r="MSS2574" s="77"/>
      <c r="MST2574" s="77"/>
      <c r="MSU2574" s="77"/>
      <c r="MSV2574" s="77"/>
      <c r="MSW2574" s="77"/>
      <c r="MSX2574" s="77"/>
      <c r="MSY2574" s="77"/>
      <c r="MSZ2574" s="77"/>
      <c r="MTA2574" s="77"/>
      <c r="MTB2574" s="77"/>
      <c r="MTC2574" s="77"/>
      <c r="MTD2574" s="77"/>
      <c r="MTE2574" s="77"/>
      <c r="MTF2574" s="77"/>
      <c r="MTG2574" s="77"/>
      <c r="MTH2574" s="77"/>
      <c r="MTI2574" s="77"/>
      <c r="MTJ2574" s="77"/>
      <c r="MTK2574" s="77"/>
      <c r="MTL2574" s="77"/>
      <c r="MTM2574" s="77"/>
      <c r="MTN2574" s="77"/>
      <c r="MTO2574" s="77"/>
      <c r="MTP2574" s="77"/>
      <c r="MTQ2574" s="77"/>
      <c r="MTR2574" s="77"/>
      <c r="MTS2574" s="77"/>
      <c r="MTT2574" s="77"/>
      <c r="MTU2574" s="77"/>
      <c r="MTV2574" s="77"/>
      <c r="MTW2574" s="77"/>
      <c r="MTX2574" s="77"/>
      <c r="MTY2574" s="77"/>
      <c r="MTZ2574" s="77"/>
      <c r="MUA2574" s="77"/>
      <c r="MUB2574" s="77"/>
      <c r="MUC2574" s="77"/>
      <c r="MUD2574" s="77"/>
      <c r="MUE2574" s="77"/>
      <c r="MUF2574" s="77"/>
      <c r="MUG2574" s="77"/>
      <c r="MUH2574" s="77"/>
      <c r="MUI2574" s="77"/>
      <c r="MUJ2574" s="77"/>
      <c r="MUK2574" s="77"/>
      <c r="MUL2574" s="77"/>
      <c r="MUM2574" s="77"/>
      <c r="MUN2574" s="77"/>
      <c r="MUO2574" s="77"/>
      <c r="MUP2574" s="77"/>
      <c r="MUQ2574" s="77"/>
      <c r="MUR2574" s="77"/>
      <c r="MUS2574" s="77"/>
      <c r="MUT2574" s="77"/>
      <c r="MUU2574" s="77"/>
      <c r="MUV2574" s="77"/>
      <c r="MUW2574" s="77"/>
      <c r="MUX2574" s="77"/>
      <c r="MUY2574" s="77"/>
      <c r="MUZ2574" s="77"/>
      <c r="MVA2574" s="77"/>
      <c r="MVB2574" s="77"/>
      <c r="MVC2574" s="77"/>
      <c r="MVD2574" s="77"/>
      <c r="MVE2574" s="77"/>
      <c r="MVF2574" s="77"/>
      <c r="MVG2574" s="77"/>
      <c r="MVH2574" s="77"/>
      <c r="MVI2574" s="77"/>
      <c r="MVJ2574" s="77"/>
      <c r="MVK2574" s="77"/>
      <c r="MVL2574" s="77"/>
      <c r="MVM2574" s="77"/>
      <c r="MVN2574" s="77"/>
      <c r="MVO2574" s="77"/>
      <c r="MVP2574" s="77"/>
      <c r="MVQ2574" s="77"/>
      <c r="MVR2574" s="77"/>
      <c r="MVS2574" s="77"/>
      <c r="MVT2574" s="77"/>
      <c r="MVU2574" s="77"/>
      <c r="MVV2574" s="77"/>
      <c r="MVW2574" s="77"/>
      <c r="MVX2574" s="77"/>
      <c r="MVY2574" s="77"/>
      <c r="MVZ2574" s="77"/>
      <c r="MWA2574" s="77"/>
      <c r="MWB2574" s="77"/>
      <c r="MWC2574" s="77"/>
      <c r="MWD2574" s="77"/>
      <c r="MWE2574" s="77"/>
      <c r="MWF2574" s="77"/>
      <c r="MWG2574" s="77"/>
      <c r="MWH2574" s="77"/>
      <c r="MWI2574" s="77"/>
      <c r="MWJ2574" s="77"/>
      <c r="MWK2574" s="77"/>
      <c r="MWL2574" s="77"/>
      <c r="MWM2574" s="77"/>
      <c r="MWN2574" s="77"/>
      <c r="MWO2574" s="77"/>
      <c r="MWP2574" s="77"/>
      <c r="MWQ2574" s="77"/>
      <c r="MWR2574" s="77"/>
      <c r="MWS2574" s="77"/>
      <c r="MWT2574" s="77"/>
      <c r="MWU2574" s="77"/>
      <c r="MWV2574" s="77"/>
      <c r="MWW2574" s="77"/>
      <c r="MWX2574" s="77"/>
      <c r="MWY2574" s="77"/>
      <c r="MWZ2574" s="77"/>
      <c r="MXA2574" s="77"/>
      <c r="MXB2574" s="77"/>
      <c r="MXC2574" s="77"/>
      <c r="MXD2574" s="77"/>
      <c r="MXE2574" s="77"/>
      <c r="MXF2574" s="77"/>
      <c r="MXG2574" s="77"/>
      <c r="MXH2574" s="77"/>
      <c r="MXI2574" s="77"/>
      <c r="MXJ2574" s="77"/>
      <c r="MXK2574" s="77"/>
      <c r="MXL2574" s="77"/>
      <c r="MXM2574" s="77"/>
      <c r="MXN2574" s="77"/>
      <c r="MXO2574" s="77"/>
      <c r="MXP2574" s="77"/>
      <c r="MXQ2574" s="77"/>
      <c r="MXR2574" s="77"/>
      <c r="MXS2574" s="77"/>
      <c r="MXT2574" s="77"/>
      <c r="MXU2574" s="77"/>
      <c r="MXV2574" s="77"/>
      <c r="MXW2574" s="77"/>
      <c r="MXX2574" s="77"/>
      <c r="MXY2574" s="77"/>
      <c r="MXZ2574" s="77"/>
      <c r="MYA2574" s="77"/>
      <c r="MYB2574" s="77"/>
      <c r="MYC2574" s="77"/>
      <c r="MYD2574" s="77"/>
      <c r="MYE2574" s="77"/>
      <c r="MYF2574" s="77"/>
      <c r="MYG2574" s="77"/>
      <c r="MYH2574" s="77"/>
      <c r="MYI2574" s="77"/>
      <c r="MYJ2574" s="77"/>
      <c r="MYK2574" s="77"/>
      <c r="MYL2574" s="77"/>
      <c r="MYM2574" s="77"/>
      <c r="MYN2574" s="77"/>
      <c r="MYO2574" s="77"/>
      <c r="MYP2574" s="77"/>
      <c r="MYQ2574" s="77"/>
      <c r="MYR2574" s="77"/>
      <c r="MYS2574" s="77"/>
      <c r="MYT2574" s="77"/>
      <c r="MYU2574" s="77"/>
      <c r="MYV2574" s="77"/>
      <c r="MYW2574" s="77"/>
      <c r="MYX2574" s="77"/>
      <c r="MYY2574" s="77"/>
      <c r="MYZ2574" s="77"/>
      <c r="MZA2574" s="77"/>
      <c r="MZB2574" s="77"/>
      <c r="MZC2574" s="77"/>
      <c r="MZD2574" s="77"/>
      <c r="MZE2574" s="77"/>
      <c r="MZF2574" s="77"/>
      <c r="MZG2574" s="77"/>
      <c r="MZH2574" s="77"/>
      <c r="MZI2574" s="77"/>
      <c r="MZJ2574" s="77"/>
      <c r="MZK2574" s="77"/>
      <c r="MZL2574" s="77"/>
      <c r="MZM2574" s="77"/>
      <c r="MZN2574" s="77"/>
      <c r="MZO2574" s="77"/>
      <c r="MZP2574" s="77"/>
      <c r="MZQ2574" s="77"/>
      <c r="MZR2574" s="77"/>
      <c r="MZS2574" s="77"/>
      <c r="MZT2574" s="77"/>
      <c r="MZU2574" s="77"/>
      <c r="MZV2574" s="77"/>
      <c r="MZW2574" s="77"/>
      <c r="MZX2574" s="77"/>
      <c r="MZY2574" s="77"/>
      <c r="MZZ2574" s="77"/>
      <c r="NAA2574" s="77"/>
      <c r="NAB2574" s="77"/>
      <c r="NAC2574" s="77"/>
      <c r="NAD2574" s="77"/>
      <c r="NAE2574" s="77"/>
      <c r="NAF2574" s="77"/>
      <c r="NAG2574" s="77"/>
      <c r="NAH2574" s="77"/>
      <c r="NAI2574" s="77"/>
      <c r="NAJ2574" s="77"/>
      <c r="NAK2574" s="77"/>
      <c r="NAL2574" s="77"/>
      <c r="NAM2574" s="77"/>
      <c r="NAN2574" s="77"/>
      <c r="NAO2574" s="77"/>
      <c r="NAP2574" s="77"/>
      <c r="NAQ2574" s="77"/>
      <c r="NAR2574" s="77"/>
      <c r="NAS2574" s="77"/>
      <c r="NAT2574" s="77"/>
      <c r="NAU2574" s="77"/>
      <c r="NAV2574" s="77"/>
      <c r="NAW2574" s="77"/>
      <c r="NAX2574" s="77"/>
      <c r="NAY2574" s="77"/>
      <c r="NAZ2574" s="77"/>
      <c r="NBA2574" s="77"/>
      <c r="NBB2574" s="77"/>
      <c r="NBC2574" s="77"/>
      <c r="NBD2574" s="77"/>
      <c r="NBE2574" s="77"/>
      <c r="NBF2574" s="77"/>
      <c r="NBG2574" s="77"/>
      <c r="NBH2574" s="77"/>
      <c r="NBI2574" s="77"/>
      <c r="NBJ2574" s="77"/>
      <c r="NBK2574" s="77"/>
      <c r="NBL2574" s="77"/>
      <c r="NBM2574" s="77"/>
      <c r="NBN2574" s="77"/>
      <c r="NBO2574" s="77"/>
      <c r="NBP2574" s="77"/>
      <c r="NBQ2574" s="77"/>
      <c r="NBR2574" s="77"/>
      <c r="NBS2574" s="77"/>
      <c r="NBT2574" s="77"/>
      <c r="NBU2574" s="77"/>
      <c r="NBV2574" s="77"/>
      <c r="NBW2574" s="77"/>
      <c r="NBX2574" s="77"/>
      <c r="NBY2574" s="77"/>
      <c r="NBZ2574" s="77"/>
      <c r="NCA2574" s="77"/>
      <c r="NCB2574" s="77"/>
      <c r="NCC2574" s="77"/>
      <c r="NCD2574" s="77"/>
      <c r="NCE2574" s="77"/>
      <c r="NCF2574" s="77"/>
      <c r="NCG2574" s="77"/>
      <c r="NCH2574" s="77"/>
      <c r="NCI2574" s="77"/>
      <c r="NCJ2574" s="77"/>
      <c r="NCK2574" s="77"/>
      <c r="NCL2574" s="77"/>
      <c r="NCM2574" s="77"/>
      <c r="NCN2574" s="77"/>
      <c r="NCO2574" s="77"/>
      <c r="NCP2574" s="77"/>
      <c r="NCQ2574" s="77"/>
      <c r="NCR2574" s="77"/>
      <c r="NCS2574" s="77"/>
      <c r="NCT2574" s="77"/>
      <c r="NCU2574" s="77"/>
      <c r="NCV2574" s="77"/>
      <c r="NCW2574" s="77"/>
      <c r="NCX2574" s="77"/>
      <c r="NCY2574" s="77"/>
      <c r="NCZ2574" s="77"/>
      <c r="NDA2574" s="77"/>
      <c r="NDB2574" s="77"/>
      <c r="NDC2574" s="77"/>
      <c r="NDD2574" s="77"/>
      <c r="NDE2574" s="77"/>
      <c r="NDF2574" s="77"/>
      <c r="NDG2574" s="77"/>
      <c r="NDH2574" s="77"/>
      <c r="NDI2574" s="77"/>
      <c r="NDJ2574" s="77"/>
      <c r="NDK2574" s="77"/>
      <c r="NDL2574" s="77"/>
      <c r="NDM2574" s="77"/>
      <c r="NDN2574" s="77"/>
      <c r="NDO2574" s="77"/>
      <c r="NDP2574" s="77"/>
      <c r="NDQ2574" s="77"/>
      <c r="NDR2574" s="77"/>
      <c r="NDS2574" s="77"/>
      <c r="NDT2574" s="77"/>
      <c r="NDU2574" s="77"/>
      <c r="NDV2574" s="77"/>
      <c r="NDW2574" s="77"/>
      <c r="NDX2574" s="77"/>
      <c r="NDY2574" s="77"/>
      <c r="NDZ2574" s="77"/>
      <c r="NEA2574" s="77"/>
      <c r="NEB2574" s="77"/>
      <c r="NEC2574" s="77"/>
      <c r="NED2574" s="77"/>
      <c r="NEE2574" s="77"/>
      <c r="NEF2574" s="77"/>
      <c r="NEG2574" s="77"/>
      <c r="NEH2574" s="77"/>
      <c r="NEI2574" s="77"/>
      <c r="NEJ2574" s="77"/>
      <c r="NEK2574" s="77"/>
      <c r="NEL2574" s="77"/>
      <c r="NEM2574" s="77"/>
      <c r="NEN2574" s="77"/>
      <c r="NEO2574" s="77"/>
      <c r="NEP2574" s="77"/>
      <c r="NEQ2574" s="77"/>
      <c r="NER2574" s="77"/>
      <c r="NES2574" s="77"/>
      <c r="NET2574" s="77"/>
      <c r="NEU2574" s="77"/>
      <c r="NEV2574" s="77"/>
      <c r="NEW2574" s="77"/>
      <c r="NEX2574" s="77"/>
      <c r="NEY2574" s="77"/>
      <c r="NEZ2574" s="77"/>
      <c r="NFA2574" s="77"/>
      <c r="NFB2574" s="77"/>
      <c r="NFC2574" s="77"/>
      <c r="NFD2574" s="77"/>
      <c r="NFE2574" s="77"/>
      <c r="NFF2574" s="77"/>
      <c r="NFG2574" s="77"/>
      <c r="NFH2574" s="77"/>
      <c r="NFI2574" s="77"/>
      <c r="NFJ2574" s="77"/>
      <c r="NFK2574" s="77"/>
      <c r="NFL2574" s="77"/>
      <c r="NFM2574" s="77"/>
      <c r="NFN2574" s="77"/>
      <c r="NFO2574" s="77"/>
      <c r="NFP2574" s="77"/>
      <c r="NFQ2574" s="77"/>
      <c r="NFR2574" s="77"/>
      <c r="NFS2574" s="77"/>
      <c r="NFT2574" s="77"/>
      <c r="NFU2574" s="77"/>
      <c r="NFV2574" s="77"/>
      <c r="NFW2574" s="77"/>
      <c r="NFX2574" s="77"/>
      <c r="NFY2574" s="77"/>
      <c r="NFZ2574" s="77"/>
      <c r="NGA2574" s="77"/>
      <c r="NGB2574" s="77"/>
      <c r="NGC2574" s="77"/>
      <c r="NGD2574" s="77"/>
      <c r="NGE2574" s="77"/>
      <c r="NGF2574" s="77"/>
      <c r="NGG2574" s="77"/>
      <c r="NGH2574" s="77"/>
      <c r="NGI2574" s="77"/>
      <c r="NGJ2574" s="77"/>
      <c r="NGK2574" s="77"/>
      <c r="NGL2574" s="77"/>
      <c r="NGM2574" s="77"/>
      <c r="NGN2574" s="77"/>
      <c r="NGO2574" s="77"/>
      <c r="NGP2574" s="77"/>
      <c r="NGQ2574" s="77"/>
      <c r="NGR2574" s="77"/>
      <c r="NGS2574" s="77"/>
      <c r="NGT2574" s="77"/>
      <c r="NGU2574" s="77"/>
      <c r="NGV2574" s="77"/>
      <c r="NGW2574" s="77"/>
      <c r="NGX2574" s="77"/>
      <c r="NGY2574" s="77"/>
      <c r="NGZ2574" s="77"/>
      <c r="NHA2574" s="77"/>
      <c r="NHB2574" s="77"/>
      <c r="NHC2574" s="77"/>
      <c r="NHD2574" s="77"/>
      <c r="NHE2574" s="77"/>
      <c r="NHF2574" s="77"/>
      <c r="NHG2574" s="77"/>
      <c r="NHH2574" s="77"/>
      <c r="NHI2574" s="77"/>
      <c r="NHJ2574" s="77"/>
      <c r="NHK2574" s="77"/>
      <c r="NHL2574" s="77"/>
      <c r="NHM2574" s="77"/>
      <c r="NHN2574" s="77"/>
      <c r="NHO2574" s="77"/>
      <c r="NHP2574" s="77"/>
      <c r="NHQ2574" s="77"/>
      <c r="NHR2574" s="77"/>
      <c r="NHS2574" s="77"/>
      <c r="NHT2574" s="77"/>
      <c r="NHU2574" s="77"/>
      <c r="NHV2574" s="77"/>
      <c r="NHW2574" s="77"/>
      <c r="NHX2574" s="77"/>
      <c r="NHY2574" s="77"/>
      <c r="NHZ2574" s="77"/>
      <c r="NIA2574" s="77"/>
      <c r="NIB2574" s="77"/>
      <c r="NIC2574" s="77"/>
      <c r="NID2574" s="77"/>
      <c r="NIE2574" s="77"/>
      <c r="NIF2574" s="77"/>
      <c r="NIG2574" s="77"/>
      <c r="NIH2574" s="77"/>
      <c r="NII2574" s="77"/>
      <c r="NIJ2574" s="77"/>
      <c r="NIK2574" s="77"/>
      <c r="NIL2574" s="77"/>
      <c r="NIM2574" s="77"/>
      <c r="NIN2574" s="77"/>
      <c r="NIO2574" s="77"/>
      <c r="NIP2574" s="77"/>
      <c r="NIQ2574" s="77"/>
      <c r="NIR2574" s="77"/>
      <c r="NIS2574" s="77"/>
      <c r="NIT2574" s="77"/>
      <c r="NIU2574" s="77"/>
      <c r="NIV2574" s="77"/>
      <c r="NIW2574" s="77"/>
      <c r="NIX2574" s="77"/>
      <c r="NIY2574" s="77"/>
      <c r="NIZ2574" s="77"/>
      <c r="NJA2574" s="77"/>
      <c r="NJB2574" s="77"/>
      <c r="NJC2574" s="77"/>
      <c r="NJD2574" s="77"/>
      <c r="NJE2574" s="77"/>
      <c r="NJF2574" s="77"/>
      <c r="NJG2574" s="77"/>
      <c r="NJH2574" s="77"/>
      <c r="NJI2574" s="77"/>
      <c r="NJJ2574" s="77"/>
      <c r="NJK2574" s="77"/>
      <c r="NJL2574" s="77"/>
      <c r="NJM2574" s="77"/>
      <c r="NJN2574" s="77"/>
      <c r="NJO2574" s="77"/>
      <c r="NJP2574" s="77"/>
      <c r="NJQ2574" s="77"/>
      <c r="NJR2574" s="77"/>
      <c r="NJS2574" s="77"/>
      <c r="NJT2574" s="77"/>
      <c r="NJU2574" s="77"/>
      <c r="NJV2574" s="77"/>
      <c r="NJW2574" s="77"/>
      <c r="NJX2574" s="77"/>
      <c r="NJY2574" s="77"/>
      <c r="NJZ2574" s="77"/>
      <c r="NKA2574" s="77"/>
      <c r="NKB2574" s="77"/>
      <c r="NKC2574" s="77"/>
      <c r="NKD2574" s="77"/>
      <c r="NKE2574" s="77"/>
      <c r="NKF2574" s="77"/>
      <c r="NKG2574" s="77"/>
      <c r="NKH2574" s="77"/>
      <c r="NKI2574" s="77"/>
      <c r="NKJ2574" s="77"/>
      <c r="NKK2574" s="77"/>
      <c r="NKL2574" s="77"/>
      <c r="NKM2574" s="77"/>
      <c r="NKN2574" s="77"/>
      <c r="NKO2574" s="77"/>
      <c r="NKP2574" s="77"/>
      <c r="NKQ2574" s="77"/>
      <c r="NKR2574" s="77"/>
      <c r="NKS2574" s="77"/>
      <c r="NKT2574" s="77"/>
      <c r="NKU2574" s="77"/>
      <c r="NKV2574" s="77"/>
      <c r="NKW2574" s="77"/>
      <c r="NKX2574" s="77"/>
      <c r="NKY2574" s="77"/>
      <c r="NKZ2574" s="77"/>
      <c r="NLA2574" s="77"/>
      <c r="NLB2574" s="77"/>
      <c r="NLC2574" s="77"/>
      <c r="NLD2574" s="77"/>
      <c r="NLE2574" s="77"/>
      <c r="NLF2574" s="77"/>
      <c r="NLG2574" s="77"/>
      <c r="NLH2574" s="77"/>
      <c r="NLI2574" s="77"/>
      <c r="NLJ2574" s="77"/>
      <c r="NLK2574" s="77"/>
      <c r="NLL2574" s="77"/>
      <c r="NLM2574" s="77"/>
      <c r="NLN2574" s="77"/>
      <c r="NLO2574" s="77"/>
      <c r="NLP2574" s="77"/>
      <c r="NLQ2574" s="77"/>
      <c r="NLR2574" s="77"/>
      <c r="NLS2574" s="77"/>
      <c r="NLT2574" s="77"/>
      <c r="NLU2574" s="77"/>
      <c r="NLV2574" s="77"/>
      <c r="NLW2574" s="77"/>
      <c r="NLX2574" s="77"/>
      <c r="NLY2574" s="77"/>
      <c r="NLZ2574" s="77"/>
      <c r="NMA2574" s="77"/>
      <c r="NMB2574" s="77"/>
      <c r="NMC2574" s="77"/>
      <c r="NMD2574" s="77"/>
      <c r="NME2574" s="77"/>
      <c r="NMF2574" s="77"/>
      <c r="NMG2574" s="77"/>
      <c r="NMH2574" s="77"/>
      <c r="NMI2574" s="77"/>
      <c r="NMJ2574" s="77"/>
      <c r="NMK2574" s="77"/>
      <c r="NML2574" s="77"/>
      <c r="NMM2574" s="77"/>
      <c r="NMN2574" s="77"/>
      <c r="NMO2574" s="77"/>
      <c r="NMP2574" s="77"/>
      <c r="NMQ2574" s="77"/>
      <c r="NMR2574" s="77"/>
      <c r="NMS2574" s="77"/>
      <c r="NMT2574" s="77"/>
      <c r="NMU2574" s="77"/>
      <c r="NMV2574" s="77"/>
      <c r="NMW2574" s="77"/>
      <c r="NMX2574" s="77"/>
      <c r="NMY2574" s="77"/>
      <c r="NMZ2574" s="77"/>
      <c r="NNA2574" s="77"/>
      <c r="NNB2574" s="77"/>
      <c r="NNC2574" s="77"/>
      <c r="NND2574" s="77"/>
      <c r="NNE2574" s="77"/>
      <c r="NNF2574" s="77"/>
      <c r="NNG2574" s="77"/>
      <c r="NNH2574" s="77"/>
      <c r="NNI2574" s="77"/>
      <c r="NNJ2574" s="77"/>
      <c r="NNK2574" s="77"/>
      <c r="NNL2574" s="77"/>
      <c r="NNM2574" s="77"/>
      <c r="NNN2574" s="77"/>
      <c r="NNO2574" s="77"/>
      <c r="NNP2574" s="77"/>
      <c r="NNQ2574" s="77"/>
      <c r="NNR2574" s="77"/>
      <c r="NNS2574" s="77"/>
      <c r="NNT2574" s="77"/>
      <c r="NNU2574" s="77"/>
      <c r="NNV2574" s="77"/>
      <c r="NNW2574" s="77"/>
      <c r="NNX2574" s="77"/>
      <c r="NNY2574" s="77"/>
      <c r="NNZ2574" s="77"/>
      <c r="NOA2574" s="77"/>
      <c r="NOB2574" s="77"/>
      <c r="NOC2574" s="77"/>
      <c r="NOD2574" s="77"/>
      <c r="NOE2574" s="77"/>
      <c r="NOF2574" s="77"/>
      <c r="NOG2574" s="77"/>
      <c r="NOH2574" s="77"/>
      <c r="NOI2574" s="77"/>
      <c r="NOJ2574" s="77"/>
      <c r="NOK2574" s="77"/>
      <c r="NOL2574" s="77"/>
      <c r="NOM2574" s="77"/>
      <c r="NON2574" s="77"/>
      <c r="NOO2574" s="77"/>
      <c r="NOP2574" s="77"/>
      <c r="NOQ2574" s="77"/>
      <c r="NOR2574" s="77"/>
      <c r="NOS2574" s="77"/>
      <c r="NOT2574" s="77"/>
      <c r="NOU2574" s="77"/>
      <c r="NOV2574" s="77"/>
      <c r="NOW2574" s="77"/>
      <c r="NOX2574" s="77"/>
      <c r="NOY2574" s="77"/>
      <c r="NOZ2574" s="77"/>
      <c r="NPA2574" s="77"/>
      <c r="NPB2574" s="77"/>
      <c r="NPC2574" s="77"/>
      <c r="NPD2574" s="77"/>
      <c r="NPE2574" s="77"/>
      <c r="NPF2574" s="77"/>
      <c r="NPG2574" s="77"/>
      <c r="NPH2574" s="77"/>
      <c r="NPI2574" s="77"/>
      <c r="NPJ2574" s="77"/>
      <c r="NPK2574" s="77"/>
      <c r="NPL2574" s="77"/>
      <c r="NPM2574" s="77"/>
      <c r="NPN2574" s="77"/>
      <c r="NPO2574" s="77"/>
      <c r="NPP2574" s="77"/>
      <c r="NPQ2574" s="77"/>
      <c r="NPR2574" s="77"/>
      <c r="NPS2574" s="77"/>
      <c r="NPT2574" s="77"/>
      <c r="NPU2574" s="77"/>
      <c r="NPV2574" s="77"/>
      <c r="NPW2574" s="77"/>
      <c r="NPX2574" s="77"/>
      <c r="NPY2574" s="77"/>
      <c r="NPZ2574" s="77"/>
      <c r="NQA2574" s="77"/>
      <c r="NQB2574" s="77"/>
      <c r="NQC2574" s="77"/>
      <c r="NQD2574" s="77"/>
      <c r="NQE2574" s="77"/>
      <c r="NQF2574" s="77"/>
      <c r="NQG2574" s="77"/>
      <c r="NQH2574" s="77"/>
      <c r="NQI2574" s="77"/>
      <c r="NQJ2574" s="77"/>
      <c r="NQK2574" s="77"/>
      <c r="NQL2574" s="77"/>
      <c r="NQM2574" s="77"/>
      <c r="NQN2574" s="77"/>
      <c r="NQO2574" s="77"/>
      <c r="NQP2574" s="77"/>
      <c r="NQQ2574" s="77"/>
      <c r="NQR2574" s="77"/>
      <c r="NQS2574" s="77"/>
      <c r="NQT2574" s="77"/>
      <c r="NQU2574" s="77"/>
      <c r="NQV2574" s="77"/>
      <c r="NQW2574" s="77"/>
      <c r="NQX2574" s="77"/>
      <c r="NQY2574" s="77"/>
      <c r="NQZ2574" s="77"/>
      <c r="NRA2574" s="77"/>
      <c r="NRB2574" s="77"/>
      <c r="NRC2574" s="77"/>
      <c r="NRD2574" s="77"/>
      <c r="NRE2574" s="77"/>
      <c r="NRF2574" s="77"/>
      <c r="NRG2574" s="77"/>
      <c r="NRH2574" s="77"/>
      <c r="NRI2574" s="77"/>
      <c r="NRJ2574" s="77"/>
      <c r="NRK2574" s="77"/>
      <c r="NRL2574" s="77"/>
      <c r="NRM2574" s="77"/>
      <c r="NRN2574" s="77"/>
      <c r="NRO2574" s="77"/>
      <c r="NRP2574" s="77"/>
      <c r="NRQ2574" s="77"/>
      <c r="NRR2574" s="77"/>
      <c r="NRS2574" s="77"/>
      <c r="NRT2574" s="77"/>
      <c r="NRU2574" s="77"/>
      <c r="NRV2574" s="77"/>
      <c r="NRW2574" s="77"/>
      <c r="NRX2574" s="77"/>
      <c r="NRY2574" s="77"/>
      <c r="NRZ2574" s="77"/>
      <c r="NSA2574" s="77"/>
      <c r="NSB2574" s="77"/>
      <c r="NSC2574" s="77"/>
      <c r="NSD2574" s="77"/>
      <c r="NSE2574" s="77"/>
      <c r="NSF2574" s="77"/>
      <c r="NSG2574" s="77"/>
      <c r="NSH2574" s="77"/>
      <c r="NSI2574" s="77"/>
      <c r="NSJ2574" s="77"/>
      <c r="NSK2574" s="77"/>
      <c r="NSL2574" s="77"/>
      <c r="NSM2574" s="77"/>
      <c r="NSN2574" s="77"/>
      <c r="NSO2574" s="77"/>
      <c r="NSP2574" s="77"/>
      <c r="NSQ2574" s="77"/>
      <c r="NSR2574" s="77"/>
      <c r="NSS2574" s="77"/>
      <c r="NST2574" s="77"/>
      <c r="NSU2574" s="77"/>
      <c r="NSV2574" s="77"/>
      <c r="NSW2574" s="77"/>
      <c r="NSX2574" s="77"/>
      <c r="NSY2574" s="77"/>
      <c r="NSZ2574" s="77"/>
      <c r="NTA2574" s="77"/>
      <c r="NTB2574" s="77"/>
      <c r="NTC2574" s="77"/>
      <c r="NTD2574" s="77"/>
      <c r="NTE2574" s="77"/>
      <c r="NTF2574" s="77"/>
      <c r="NTG2574" s="77"/>
      <c r="NTH2574" s="77"/>
      <c r="NTI2574" s="77"/>
      <c r="NTJ2574" s="77"/>
      <c r="NTK2574" s="77"/>
      <c r="NTL2574" s="77"/>
      <c r="NTM2574" s="77"/>
      <c r="NTN2574" s="77"/>
      <c r="NTO2574" s="77"/>
      <c r="NTP2574" s="77"/>
      <c r="NTQ2574" s="77"/>
      <c r="NTR2574" s="77"/>
      <c r="NTS2574" s="77"/>
      <c r="NTT2574" s="77"/>
      <c r="NTU2574" s="77"/>
      <c r="NTV2574" s="77"/>
      <c r="NTW2574" s="77"/>
      <c r="NTX2574" s="77"/>
      <c r="NTY2574" s="77"/>
      <c r="NTZ2574" s="77"/>
      <c r="NUA2574" s="77"/>
      <c r="NUB2574" s="77"/>
      <c r="NUC2574" s="77"/>
      <c r="NUD2574" s="77"/>
      <c r="NUE2574" s="77"/>
      <c r="NUF2574" s="77"/>
      <c r="NUG2574" s="77"/>
      <c r="NUH2574" s="77"/>
      <c r="NUI2574" s="77"/>
      <c r="NUJ2574" s="77"/>
      <c r="NUK2574" s="77"/>
      <c r="NUL2574" s="77"/>
      <c r="NUM2574" s="77"/>
      <c r="NUN2574" s="77"/>
      <c r="NUO2574" s="77"/>
      <c r="NUP2574" s="77"/>
      <c r="NUQ2574" s="77"/>
      <c r="NUR2574" s="77"/>
      <c r="NUS2574" s="77"/>
      <c r="NUT2574" s="77"/>
      <c r="NUU2574" s="77"/>
      <c r="NUV2574" s="77"/>
      <c r="NUW2574" s="77"/>
      <c r="NUX2574" s="77"/>
      <c r="NUY2574" s="77"/>
      <c r="NUZ2574" s="77"/>
      <c r="NVA2574" s="77"/>
      <c r="NVB2574" s="77"/>
      <c r="NVC2574" s="77"/>
      <c r="NVD2574" s="77"/>
      <c r="NVE2574" s="77"/>
      <c r="NVF2574" s="77"/>
      <c r="NVG2574" s="77"/>
      <c r="NVH2574" s="77"/>
      <c r="NVI2574" s="77"/>
      <c r="NVJ2574" s="77"/>
      <c r="NVK2574" s="77"/>
      <c r="NVL2574" s="77"/>
      <c r="NVM2574" s="77"/>
      <c r="NVN2574" s="77"/>
      <c r="NVO2574" s="77"/>
      <c r="NVP2574" s="77"/>
      <c r="NVQ2574" s="77"/>
      <c r="NVR2574" s="77"/>
      <c r="NVS2574" s="77"/>
      <c r="NVT2574" s="77"/>
      <c r="NVU2574" s="77"/>
      <c r="NVV2574" s="77"/>
      <c r="NVW2574" s="77"/>
      <c r="NVX2574" s="77"/>
      <c r="NVY2574" s="77"/>
      <c r="NVZ2574" s="77"/>
      <c r="NWA2574" s="77"/>
      <c r="NWB2574" s="77"/>
      <c r="NWC2574" s="77"/>
      <c r="NWD2574" s="77"/>
      <c r="NWE2574" s="77"/>
      <c r="NWF2574" s="77"/>
      <c r="NWG2574" s="77"/>
      <c r="NWH2574" s="77"/>
      <c r="NWI2574" s="77"/>
      <c r="NWJ2574" s="77"/>
      <c r="NWK2574" s="77"/>
      <c r="NWL2574" s="77"/>
      <c r="NWM2574" s="77"/>
      <c r="NWN2574" s="77"/>
      <c r="NWO2574" s="77"/>
      <c r="NWP2574" s="77"/>
      <c r="NWQ2574" s="77"/>
      <c r="NWR2574" s="77"/>
      <c r="NWS2574" s="77"/>
      <c r="NWT2574" s="77"/>
      <c r="NWU2574" s="77"/>
      <c r="NWV2574" s="77"/>
      <c r="NWW2574" s="77"/>
      <c r="NWX2574" s="77"/>
      <c r="NWY2574" s="77"/>
      <c r="NWZ2574" s="77"/>
      <c r="NXA2574" s="77"/>
      <c r="NXB2574" s="77"/>
      <c r="NXC2574" s="77"/>
      <c r="NXD2574" s="77"/>
      <c r="NXE2574" s="77"/>
      <c r="NXF2574" s="77"/>
      <c r="NXG2574" s="77"/>
      <c r="NXH2574" s="77"/>
      <c r="NXI2574" s="77"/>
      <c r="NXJ2574" s="77"/>
      <c r="NXK2574" s="77"/>
      <c r="NXL2574" s="77"/>
      <c r="NXM2574" s="77"/>
      <c r="NXN2574" s="77"/>
      <c r="NXO2574" s="77"/>
      <c r="NXP2574" s="77"/>
      <c r="NXQ2574" s="77"/>
      <c r="NXR2574" s="77"/>
      <c r="NXS2574" s="77"/>
      <c r="NXT2574" s="77"/>
      <c r="NXU2574" s="77"/>
      <c r="NXV2574" s="77"/>
      <c r="NXW2574" s="77"/>
      <c r="NXX2574" s="77"/>
      <c r="NXY2574" s="77"/>
      <c r="NXZ2574" s="77"/>
      <c r="NYA2574" s="77"/>
      <c r="NYB2574" s="77"/>
      <c r="NYC2574" s="77"/>
      <c r="NYD2574" s="77"/>
      <c r="NYE2574" s="77"/>
      <c r="NYF2574" s="77"/>
      <c r="NYG2574" s="77"/>
      <c r="NYH2574" s="77"/>
      <c r="NYI2574" s="77"/>
      <c r="NYJ2574" s="77"/>
      <c r="NYK2574" s="77"/>
      <c r="NYL2574" s="77"/>
      <c r="NYM2574" s="77"/>
      <c r="NYN2574" s="77"/>
      <c r="NYO2574" s="77"/>
      <c r="NYP2574" s="77"/>
      <c r="NYQ2574" s="77"/>
      <c r="NYR2574" s="77"/>
      <c r="NYS2574" s="77"/>
      <c r="NYT2574" s="77"/>
      <c r="NYU2574" s="77"/>
      <c r="NYV2574" s="77"/>
      <c r="NYW2574" s="77"/>
      <c r="NYX2574" s="77"/>
      <c r="NYY2574" s="77"/>
      <c r="NYZ2574" s="77"/>
      <c r="NZA2574" s="77"/>
      <c r="NZB2574" s="77"/>
      <c r="NZC2574" s="77"/>
      <c r="NZD2574" s="77"/>
      <c r="NZE2574" s="77"/>
      <c r="NZF2574" s="77"/>
      <c r="NZG2574" s="77"/>
      <c r="NZH2574" s="77"/>
      <c r="NZI2574" s="77"/>
      <c r="NZJ2574" s="77"/>
      <c r="NZK2574" s="77"/>
      <c r="NZL2574" s="77"/>
      <c r="NZM2574" s="77"/>
      <c r="NZN2574" s="77"/>
      <c r="NZO2574" s="77"/>
      <c r="NZP2574" s="77"/>
      <c r="NZQ2574" s="77"/>
      <c r="NZR2574" s="77"/>
      <c r="NZS2574" s="77"/>
      <c r="NZT2574" s="77"/>
      <c r="NZU2574" s="77"/>
      <c r="NZV2574" s="77"/>
      <c r="NZW2574" s="77"/>
      <c r="NZX2574" s="77"/>
      <c r="NZY2574" s="77"/>
      <c r="NZZ2574" s="77"/>
      <c r="OAA2574" s="77"/>
      <c r="OAB2574" s="77"/>
      <c r="OAC2574" s="77"/>
      <c r="OAD2574" s="77"/>
      <c r="OAE2574" s="77"/>
      <c r="OAF2574" s="77"/>
      <c r="OAG2574" s="77"/>
      <c r="OAH2574" s="77"/>
      <c r="OAI2574" s="77"/>
      <c r="OAJ2574" s="77"/>
      <c r="OAK2574" s="77"/>
      <c r="OAL2574" s="77"/>
      <c r="OAM2574" s="77"/>
      <c r="OAN2574" s="77"/>
      <c r="OAO2574" s="77"/>
      <c r="OAP2574" s="77"/>
      <c r="OAQ2574" s="77"/>
      <c r="OAR2574" s="77"/>
      <c r="OAS2574" s="77"/>
      <c r="OAT2574" s="77"/>
      <c r="OAU2574" s="77"/>
      <c r="OAV2574" s="77"/>
      <c r="OAW2574" s="77"/>
      <c r="OAX2574" s="77"/>
      <c r="OAY2574" s="77"/>
      <c r="OAZ2574" s="77"/>
      <c r="OBA2574" s="77"/>
      <c r="OBB2574" s="77"/>
      <c r="OBC2574" s="77"/>
      <c r="OBD2574" s="77"/>
      <c r="OBE2574" s="77"/>
      <c r="OBF2574" s="77"/>
      <c r="OBG2574" s="77"/>
      <c r="OBH2574" s="77"/>
      <c r="OBI2574" s="77"/>
      <c r="OBJ2574" s="77"/>
      <c r="OBK2574" s="77"/>
      <c r="OBL2574" s="77"/>
      <c r="OBM2574" s="77"/>
      <c r="OBN2574" s="77"/>
      <c r="OBO2574" s="77"/>
      <c r="OBP2574" s="77"/>
      <c r="OBQ2574" s="77"/>
      <c r="OBR2574" s="77"/>
      <c r="OBS2574" s="77"/>
      <c r="OBT2574" s="77"/>
      <c r="OBU2574" s="77"/>
      <c r="OBV2574" s="77"/>
      <c r="OBW2574" s="77"/>
      <c r="OBX2574" s="77"/>
      <c r="OBY2574" s="77"/>
      <c r="OBZ2574" s="77"/>
      <c r="OCA2574" s="77"/>
      <c r="OCB2574" s="77"/>
      <c r="OCC2574" s="77"/>
      <c r="OCD2574" s="77"/>
      <c r="OCE2574" s="77"/>
      <c r="OCF2574" s="77"/>
      <c r="OCG2574" s="77"/>
      <c r="OCH2574" s="77"/>
      <c r="OCI2574" s="77"/>
      <c r="OCJ2574" s="77"/>
      <c r="OCK2574" s="77"/>
      <c r="OCL2574" s="77"/>
      <c r="OCM2574" s="77"/>
      <c r="OCN2574" s="77"/>
      <c r="OCO2574" s="77"/>
      <c r="OCP2574" s="77"/>
      <c r="OCQ2574" s="77"/>
      <c r="OCR2574" s="77"/>
      <c r="OCS2574" s="77"/>
      <c r="OCT2574" s="77"/>
      <c r="OCU2574" s="77"/>
      <c r="OCV2574" s="77"/>
      <c r="OCW2574" s="77"/>
      <c r="OCX2574" s="77"/>
      <c r="OCY2574" s="77"/>
      <c r="OCZ2574" s="77"/>
      <c r="ODA2574" s="77"/>
      <c r="ODB2574" s="77"/>
      <c r="ODC2574" s="77"/>
      <c r="ODD2574" s="77"/>
      <c r="ODE2574" s="77"/>
      <c r="ODF2574" s="77"/>
      <c r="ODG2574" s="77"/>
      <c r="ODH2574" s="77"/>
      <c r="ODI2574" s="77"/>
      <c r="ODJ2574" s="77"/>
      <c r="ODK2574" s="77"/>
      <c r="ODL2574" s="77"/>
      <c r="ODM2574" s="77"/>
      <c r="ODN2574" s="77"/>
      <c r="ODO2574" s="77"/>
      <c r="ODP2574" s="77"/>
      <c r="ODQ2574" s="77"/>
      <c r="ODR2574" s="77"/>
      <c r="ODS2574" s="77"/>
      <c r="ODT2574" s="77"/>
      <c r="ODU2574" s="77"/>
      <c r="ODV2574" s="77"/>
      <c r="ODW2574" s="77"/>
      <c r="ODX2574" s="77"/>
      <c r="ODY2574" s="77"/>
      <c r="ODZ2574" s="77"/>
      <c r="OEA2574" s="77"/>
      <c r="OEB2574" s="77"/>
      <c r="OEC2574" s="77"/>
      <c r="OED2574" s="77"/>
      <c r="OEE2574" s="77"/>
      <c r="OEF2574" s="77"/>
      <c r="OEG2574" s="77"/>
      <c r="OEH2574" s="77"/>
      <c r="OEI2574" s="77"/>
      <c r="OEJ2574" s="77"/>
      <c r="OEK2574" s="77"/>
      <c r="OEL2574" s="77"/>
      <c r="OEM2574" s="77"/>
      <c r="OEN2574" s="77"/>
      <c r="OEO2574" s="77"/>
      <c r="OEP2574" s="77"/>
      <c r="OEQ2574" s="77"/>
      <c r="OER2574" s="77"/>
      <c r="OES2574" s="77"/>
      <c r="OET2574" s="77"/>
      <c r="OEU2574" s="77"/>
      <c r="OEV2574" s="77"/>
      <c r="OEW2574" s="77"/>
      <c r="OEX2574" s="77"/>
      <c r="OEY2574" s="77"/>
      <c r="OEZ2574" s="77"/>
      <c r="OFA2574" s="77"/>
      <c r="OFB2574" s="77"/>
      <c r="OFC2574" s="77"/>
      <c r="OFD2574" s="77"/>
      <c r="OFE2574" s="77"/>
      <c r="OFF2574" s="77"/>
      <c r="OFG2574" s="77"/>
      <c r="OFH2574" s="77"/>
      <c r="OFI2574" s="77"/>
      <c r="OFJ2574" s="77"/>
      <c r="OFK2574" s="77"/>
      <c r="OFL2574" s="77"/>
      <c r="OFM2574" s="77"/>
      <c r="OFN2574" s="77"/>
      <c r="OFO2574" s="77"/>
      <c r="OFP2574" s="77"/>
      <c r="OFQ2574" s="77"/>
      <c r="OFR2574" s="77"/>
      <c r="OFS2574" s="77"/>
      <c r="OFT2574" s="77"/>
      <c r="OFU2574" s="77"/>
      <c r="OFV2574" s="77"/>
      <c r="OFW2574" s="77"/>
      <c r="OFX2574" s="77"/>
      <c r="OFY2574" s="77"/>
      <c r="OFZ2574" s="77"/>
      <c r="OGA2574" s="77"/>
      <c r="OGB2574" s="77"/>
      <c r="OGC2574" s="77"/>
      <c r="OGD2574" s="77"/>
      <c r="OGE2574" s="77"/>
      <c r="OGF2574" s="77"/>
      <c r="OGG2574" s="77"/>
      <c r="OGH2574" s="77"/>
      <c r="OGI2574" s="77"/>
      <c r="OGJ2574" s="77"/>
      <c r="OGK2574" s="77"/>
      <c r="OGL2574" s="77"/>
      <c r="OGM2574" s="77"/>
      <c r="OGN2574" s="77"/>
      <c r="OGO2574" s="77"/>
      <c r="OGP2574" s="77"/>
      <c r="OGQ2574" s="77"/>
      <c r="OGR2574" s="77"/>
      <c r="OGS2574" s="77"/>
      <c r="OGT2574" s="77"/>
      <c r="OGU2574" s="77"/>
      <c r="OGV2574" s="77"/>
      <c r="OGW2574" s="77"/>
      <c r="OGX2574" s="77"/>
      <c r="OGY2574" s="77"/>
      <c r="OGZ2574" s="77"/>
      <c r="OHA2574" s="77"/>
      <c r="OHB2574" s="77"/>
      <c r="OHC2574" s="77"/>
      <c r="OHD2574" s="77"/>
      <c r="OHE2574" s="77"/>
      <c r="OHF2574" s="77"/>
      <c r="OHG2574" s="77"/>
      <c r="OHH2574" s="77"/>
      <c r="OHI2574" s="77"/>
      <c r="OHJ2574" s="77"/>
      <c r="OHK2574" s="77"/>
      <c r="OHL2574" s="77"/>
      <c r="OHM2574" s="77"/>
      <c r="OHN2574" s="77"/>
      <c r="OHO2574" s="77"/>
      <c r="OHP2574" s="77"/>
      <c r="OHQ2574" s="77"/>
      <c r="OHR2574" s="77"/>
      <c r="OHS2574" s="77"/>
      <c r="OHT2574" s="77"/>
      <c r="OHU2574" s="77"/>
      <c r="OHV2574" s="77"/>
      <c r="OHW2574" s="77"/>
      <c r="OHX2574" s="77"/>
      <c r="OHY2574" s="77"/>
      <c r="OHZ2574" s="77"/>
      <c r="OIA2574" s="77"/>
      <c r="OIB2574" s="77"/>
      <c r="OIC2574" s="77"/>
      <c r="OID2574" s="77"/>
      <c r="OIE2574" s="77"/>
      <c r="OIF2574" s="77"/>
      <c r="OIG2574" s="77"/>
      <c r="OIH2574" s="77"/>
      <c r="OII2574" s="77"/>
      <c r="OIJ2574" s="77"/>
      <c r="OIK2574" s="77"/>
      <c r="OIL2574" s="77"/>
      <c r="OIM2574" s="77"/>
      <c r="OIN2574" s="77"/>
      <c r="OIO2574" s="77"/>
      <c r="OIP2574" s="77"/>
      <c r="OIQ2574" s="77"/>
      <c r="OIR2574" s="77"/>
      <c r="OIS2574" s="77"/>
      <c r="OIT2574" s="77"/>
      <c r="OIU2574" s="77"/>
      <c r="OIV2574" s="77"/>
      <c r="OIW2574" s="77"/>
      <c r="OIX2574" s="77"/>
      <c r="OIY2574" s="77"/>
      <c r="OIZ2574" s="77"/>
      <c r="OJA2574" s="77"/>
      <c r="OJB2574" s="77"/>
      <c r="OJC2574" s="77"/>
      <c r="OJD2574" s="77"/>
      <c r="OJE2574" s="77"/>
      <c r="OJF2574" s="77"/>
      <c r="OJG2574" s="77"/>
      <c r="OJH2574" s="77"/>
      <c r="OJI2574" s="77"/>
      <c r="OJJ2574" s="77"/>
      <c r="OJK2574" s="77"/>
      <c r="OJL2574" s="77"/>
      <c r="OJM2574" s="77"/>
      <c r="OJN2574" s="77"/>
      <c r="OJO2574" s="77"/>
      <c r="OJP2574" s="77"/>
      <c r="OJQ2574" s="77"/>
      <c r="OJR2574" s="77"/>
      <c r="OJS2574" s="77"/>
      <c r="OJT2574" s="77"/>
      <c r="OJU2574" s="77"/>
      <c r="OJV2574" s="77"/>
      <c r="OJW2574" s="77"/>
      <c r="OJX2574" s="77"/>
      <c r="OJY2574" s="77"/>
      <c r="OJZ2574" s="77"/>
      <c r="OKA2574" s="77"/>
      <c r="OKB2574" s="77"/>
      <c r="OKC2574" s="77"/>
      <c r="OKD2574" s="77"/>
      <c r="OKE2574" s="77"/>
      <c r="OKF2574" s="77"/>
      <c r="OKG2574" s="77"/>
      <c r="OKH2574" s="77"/>
      <c r="OKI2574" s="77"/>
      <c r="OKJ2574" s="77"/>
      <c r="OKK2574" s="77"/>
      <c r="OKL2574" s="77"/>
      <c r="OKM2574" s="77"/>
      <c r="OKN2574" s="77"/>
      <c r="OKO2574" s="77"/>
      <c r="OKP2574" s="77"/>
      <c r="OKQ2574" s="77"/>
      <c r="OKR2574" s="77"/>
      <c r="OKS2574" s="77"/>
      <c r="OKT2574" s="77"/>
      <c r="OKU2574" s="77"/>
      <c r="OKV2574" s="77"/>
      <c r="OKW2574" s="77"/>
      <c r="OKX2574" s="77"/>
      <c r="OKY2574" s="77"/>
      <c r="OKZ2574" s="77"/>
      <c r="OLA2574" s="77"/>
      <c r="OLB2574" s="77"/>
      <c r="OLC2574" s="77"/>
      <c r="OLD2574" s="77"/>
      <c r="OLE2574" s="77"/>
      <c r="OLF2574" s="77"/>
      <c r="OLG2574" s="77"/>
      <c r="OLH2574" s="77"/>
      <c r="OLI2574" s="77"/>
      <c r="OLJ2574" s="77"/>
      <c r="OLK2574" s="77"/>
      <c r="OLL2574" s="77"/>
      <c r="OLM2574" s="77"/>
      <c r="OLN2574" s="77"/>
      <c r="OLO2574" s="77"/>
      <c r="OLP2574" s="77"/>
      <c r="OLQ2574" s="77"/>
      <c r="OLR2574" s="77"/>
      <c r="OLS2574" s="77"/>
      <c r="OLT2574" s="77"/>
      <c r="OLU2574" s="77"/>
      <c r="OLV2574" s="77"/>
      <c r="OLW2574" s="77"/>
      <c r="OLX2574" s="77"/>
      <c r="OLY2574" s="77"/>
      <c r="OLZ2574" s="77"/>
      <c r="OMA2574" s="77"/>
      <c r="OMB2574" s="77"/>
      <c r="OMC2574" s="77"/>
      <c r="OMD2574" s="77"/>
      <c r="OME2574" s="77"/>
      <c r="OMF2574" s="77"/>
      <c r="OMG2574" s="77"/>
      <c r="OMH2574" s="77"/>
      <c r="OMI2574" s="77"/>
      <c r="OMJ2574" s="77"/>
      <c r="OMK2574" s="77"/>
      <c r="OML2574" s="77"/>
      <c r="OMM2574" s="77"/>
      <c r="OMN2574" s="77"/>
      <c r="OMO2574" s="77"/>
      <c r="OMP2574" s="77"/>
      <c r="OMQ2574" s="77"/>
      <c r="OMR2574" s="77"/>
      <c r="OMS2574" s="77"/>
      <c r="OMT2574" s="77"/>
      <c r="OMU2574" s="77"/>
      <c r="OMV2574" s="77"/>
      <c r="OMW2574" s="77"/>
      <c r="OMX2574" s="77"/>
      <c r="OMY2574" s="77"/>
      <c r="OMZ2574" s="77"/>
      <c r="ONA2574" s="77"/>
      <c r="ONB2574" s="77"/>
      <c r="ONC2574" s="77"/>
      <c r="OND2574" s="77"/>
      <c r="ONE2574" s="77"/>
      <c r="ONF2574" s="77"/>
      <c r="ONG2574" s="77"/>
      <c r="ONH2574" s="77"/>
      <c r="ONI2574" s="77"/>
      <c r="ONJ2574" s="77"/>
      <c r="ONK2574" s="77"/>
      <c r="ONL2574" s="77"/>
      <c r="ONM2574" s="77"/>
      <c r="ONN2574" s="77"/>
      <c r="ONO2574" s="77"/>
      <c r="ONP2574" s="77"/>
      <c r="ONQ2574" s="77"/>
      <c r="ONR2574" s="77"/>
      <c r="ONS2574" s="77"/>
      <c r="ONT2574" s="77"/>
      <c r="ONU2574" s="77"/>
      <c r="ONV2574" s="77"/>
      <c r="ONW2574" s="77"/>
      <c r="ONX2574" s="77"/>
      <c r="ONY2574" s="77"/>
      <c r="ONZ2574" s="77"/>
      <c r="OOA2574" s="77"/>
      <c r="OOB2574" s="77"/>
      <c r="OOC2574" s="77"/>
      <c r="OOD2574" s="77"/>
      <c r="OOE2574" s="77"/>
      <c r="OOF2574" s="77"/>
      <c r="OOG2574" s="77"/>
      <c r="OOH2574" s="77"/>
      <c r="OOI2574" s="77"/>
      <c r="OOJ2574" s="77"/>
      <c r="OOK2574" s="77"/>
      <c r="OOL2574" s="77"/>
      <c r="OOM2574" s="77"/>
      <c r="OON2574" s="77"/>
      <c r="OOO2574" s="77"/>
      <c r="OOP2574" s="77"/>
      <c r="OOQ2574" s="77"/>
      <c r="OOR2574" s="77"/>
      <c r="OOS2574" s="77"/>
      <c r="OOT2574" s="77"/>
      <c r="OOU2574" s="77"/>
      <c r="OOV2574" s="77"/>
      <c r="OOW2574" s="77"/>
      <c r="OOX2574" s="77"/>
      <c r="OOY2574" s="77"/>
      <c r="OOZ2574" s="77"/>
      <c r="OPA2574" s="77"/>
      <c r="OPB2574" s="77"/>
      <c r="OPC2574" s="77"/>
      <c r="OPD2574" s="77"/>
      <c r="OPE2574" s="77"/>
      <c r="OPF2574" s="77"/>
      <c r="OPG2574" s="77"/>
      <c r="OPH2574" s="77"/>
      <c r="OPI2574" s="77"/>
      <c r="OPJ2574" s="77"/>
      <c r="OPK2574" s="77"/>
      <c r="OPL2574" s="77"/>
      <c r="OPM2574" s="77"/>
      <c r="OPN2574" s="77"/>
      <c r="OPO2574" s="77"/>
      <c r="OPP2574" s="77"/>
      <c r="OPQ2574" s="77"/>
      <c r="OPR2574" s="77"/>
      <c r="OPS2574" s="77"/>
      <c r="OPT2574" s="77"/>
      <c r="OPU2574" s="77"/>
      <c r="OPV2574" s="77"/>
      <c r="OPW2574" s="77"/>
      <c r="OPX2574" s="77"/>
      <c r="OPY2574" s="77"/>
      <c r="OPZ2574" s="77"/>
      <c r="OQA2574" s="77"/>
      <c r="OQB2574" s="77"/>
      <c r="OQC2574" s="77"/>
      <c r="OQD2574" s="77"/>
      <c r="OQE2574" s="77"/>
      <c r="OQF2574" s="77"/>
      <c r="OQG2574" s="77"/>
      <c r="OQH2574" s="77"/>
      <c r="OQI2574" s="77"/>
      <c r="OQJ2574" s="77"/>
      <c r="OQK2574" s="77"/>
      <c r="OQL2574" s="77"/>
      <c r="OQM2574" s="77"/>
      <c r="OQN2574" s="77"/>
      <c r="OQO2574" s="77"/>
      <c r="OQP2574" s="77"/>
      <c r="OQQ2574" s="77"/>
      <c r="OQR2574" s="77"/>
      <c r="OQS2574" s="77"/>
      <c r="OQT2574" s="77"/>
      <c r="OQU2574" s="77"/>
      <c r="OQV2574" s="77"/>
      <c r="OQW2574" s="77"/>
      <c r="OQX2574" s="77"/>
      <c r="OQY2574" s="77"/>
      <c r="OQZ2574" s="77"/>
      <c r="ORA2574" s="77"/>
      <c r="ORB2574" s="77"/>
      <c r="ORC2574" s="77"/>
      <c r="ORD2574" s="77"/>
      <c r="ORE2574" s="77"/>
      <c r="ORF2574" s="77"/>
      <c r="ORG2574" s="77"/>
      <c r="ORH2574" s="77"/>
      <c r="ORI2574" s="77"/>
      <c r="ORJ2574" s="77"/>
      <c r="ORK2574" s="77"/>
      <c r="ORL2574" s="77"/>
      <c r="ORM2574" s="77"/>
      <c r="ORN2574" s="77"/>
      <c r="ORO2574" s="77"/>
      <c r="ORP2574" s="77"/>
      <c r="ORQ2574" s="77"/>
      <c r="ORR2574" s="77"/>
      <c r="ORS2574" s="77"/>
      <c r="ORT2574" s="77"/>
      <c r="ORU2574" s="77"/>
      <c r="ORV2574" s="77"/>
      <c r="ORW2574" s="77"/>
      <c r="ORX2574" s="77"/>
      <c r="ORY2574" s="77"/>
      <c r="ORZ2574" s="77"/>
      <c r="OSA2574" s="77"/>
      <c r="OSB2574" s="77"/>
      <c r="OSC2574" s="77"/>
      <c r="OSD2574" s="77"/>
      <c r="OSE2574" s="77"/>
      <c r="OSF2574" s="77"/>
      <c r="OSG2574" s="77"/>
      <c r="OSH2574" s="77"/>
      <c r="OSI2574" s="77"/>
      <c r="OSJ2574" s="77"/>
      <c r="OSK2574" s="77"/>
      <c r="OSL2574" s="77"/>
      <c r="OSM2574" s="77"/>
      <c r="OSN2574" s="77"/>
      <c r="OSO2574" s="77"/>
      <c r="OSP2574" s="77"/>
      <c r="OSQ2574" s="77"/>
      <c r="OSR2574" s="77"/>
      <c r="OSS2574" s="77"/>
      <c r="OST2574" s="77"/>
      <c r="OSU2574" s="77"/>
      <c r="OSV2574" s="77"/>
      <c r="OSW2574" s="77"/>
      <c r="OSX2574" s="77"/>
      <c r="OSY2574" s="77"/>
      <c r="OSZ2574" s="77"/>
      <c r="OTA2574" s="77"/>
      <c r="OTB2574" s="77"/>
      <c r="OTC2574" s="77"/>
      <c r="OTD2574" s="77"/>
      <c r="OTE2574" s="77"/>
      <c r="OTF2574" s="77"/>
      <c r="OTG2574" s="77"/>
      <c r="OTH2574" s="77"/>
      <c r="OTI2574" s="77"/>
      <c r="OTJ2574" s="77"/>
      <c r="OTK2574" s="77"/>
      <c r="OTL2574" s="77"/>
      <c r="OTM2574" s="77"/>
      <c r="OTN2574" s="77"/>
      <c r="OTO2574" s="77"/>
      <c r="OTP2574" s="77"/>
      <c r="OTQ2574" s="77"/>
      <c r="OTR2574" s="77"/>
      <c r="OTS2574" s="77"/>
      <c r="OTT2574" s="77"/>
      <c r="OTU2574" s="77"/>
      <c r="OTV2574" s="77"/>
      <c r="OTW2574" s="77"/>
      <c r="OTX2574" s="77"/>
      <c r="OTY2574" s="77"/>
      <c r="OTZ2574" s="77"/>
      <c r="OUA2574" s="77"/>
      <c r="OUB2574" s="77"/>
      <c r="OUC2574" s="77"/>
      <c r="OUD2574" s="77"/>
      <c r="OUE2574" s="77"/>
      <c r="OUF2574" s="77"/>
      <c r="OUG2574" s="77"/>
      <c r="OUH2574" s="77"/>
      <c r="OUI2574" s="77"/>
      <c r="OUJ2574" s="77"/>
      <c r="OUK2574" s="77"/>
      <c r="OUL2574" s="77"/>
      <c r="OUM2574" s="77"/>
      <c r="OUN2574" s="77"/>
      <c r="OUO2574" s="77"/>
      <c r="OUP2574" s="77"/>
      <c r="OUQ2574" s="77"/>
      <c r="OUR2574" s="77"/>
      <c r="OUS2574" s="77"/>
      <c r="OUT2574" s="77"/>
      <c r="OUU2574" s="77"/>
      <c r="OUV2574" s="77"/>
      <c r="OUW2574" s="77"/>
      <c r="OUX2574" s="77"/>
      <c r="OUY2574" s="77"/>
      <c r="OUZ2574" s="77"/>
      <c r="OVA2574" s="77"/>
      <c r="OVB2574" s="77"/>
      <c r="OVC2574" s="77"/>
      <c r="OVD2574" s="77"/>
      <c r="OVE2574" s="77"/>
      <c r="OVF2574" s="77"/>
      <c r="OVG2574" s="77"/>
      <c r="OVH2574" s="77"/>
      <c r="OVI2574" s="77"/>
      <c r="OVJ2574" s="77"/>
      <c r="OVK2574" s="77"/>
      <c r="OVL2574" s="77"/>
      <c r="OVM2574" s="77"/>
      <c r="OVN2574" s="77"/>
      <c r="OVO2574" s="77"/>
      <c r="OVP2574" s="77"/>
      <c r="OVQ2574" s="77"/>
      <c r="OVR2574" s="77"/>
      <c r="OVS2574" s="77"/>
      <c r="OVT2574" s="77"/>
      <c r="OVU2574" s="77"/>
      <c r="OVV2574" s="77"/>
      <c r="OVW2574" s="77"/>
      <c r="OVX2574" s="77"/>
      <c r="OVY2574" s="77"/>
      <c r="OVZ2574" s="77"/>
      <c r="OWA2574" s="77"/>
      <c r="OWB2574" s="77"/>
      <c r="OWC2574" s="77"/>
      <c r="OWD2574" s="77"/>
      <c r="OWE2574" s="77"/>
      <c r="OWF2574" s="77"/>
      <c r="OWG2574" s="77"/>
      <c r="OWH2574" s="77"/>
      <c r="OWI2574" s="77"/>
      <c r="OWJ2574" s="77"/>
      <c r="OWK2574" s="77"/>
      <c r="OWL2574" s="77"/>
      <c r="OWM2574" s="77"/>
      <c r="OWN2574" s="77"/>
      <c r="OWO2574" s="77"/>
      <c r="OWP2574" s="77"/>
      <c r="OWQ2574" s="77"/>
      <c r="OWR2574" s="77"/>
      <c r="OWS2574" s="77"/>
      <c r="OWT2574" s="77"/>
      <c r="OWU2574" s="77"/>
      <c r="OWV2574" s="77"/>
      <c r="OWW2574" s="77"/>
      <c r="OWX2574" s="77"/>
      <c r="OWY2574" s="77"/>
      <c r="OWZ2574" s="77"/>
      <c r="OXA2574" s="77"/>
      <c r="OXB2574" s="77"/>
      <c r="OXC2574" s="77"/>
      <c r="OXD2574" s="77"/>
      <c r="OXE2574" s="77"/>
      <c r="OXF2574" s="77"/>
      <c r="OXG2574" s="77"/>
      <c r="OXH2574" s="77"/>
      <c r="OXI2574" s="77"/>
      <c r="OXJ2574" s="77"/>
      <c r="OXK2574" s="77"/>
      <c r="OXL2574" s="77"/>
      <c r="OXM2574" s="77"/>
      <c r="OXN2574" s="77"/>
      <c r="OXO2574" s="77"/>
      <c r="OXP2574" s="77"/>
      <c r="OXQ2574" s="77"/>
      <c r="OXR2574" s="77"/>
      <c r="OXS2574" s="77"/>
      <c r="OXT2574" s="77"/>
      <c r="OXU2574" s="77"/>
      <c r="OXV2574" s="77"/>
      <c r="OXW2574" s="77"/>
      <c r="OXX2574" s="77"/>
      <c r="OXY2574" s="77"/>
      <c r="OXZ2574" s="77"/>
      <c r="OYA2574" s="77"/>
      <c r="OYB2574" s="77"/>
      <c r="OYC2574" s="77"/>
      <c r="OYD2574" s="77"/>
      <c r="OYE2574" s="77"/>
      <c r="OYF2574" s="77"/>
      <c r="OYG2574" s="77"/>
      <c r="OYH2574" s="77"/>
      <c r="OYI2574" s="77"/>
      <c r="OYJ2574" s="77"/>
      <c r="OYK2574" s="77"/>
      <c r="OYL2574" s="77"/>
      <c r="OYM2574" s="77"/>
      <c r="OYN2574" s="77"/>
      <c r="OYO2574" s="77"/>
      <c r="OYP2574" s="77"/>
      <c r="OYQ2574" s="77"/>
      <c r="OYR2574" s="77"/>
      <c r="OYS2574" s="77"/>
      <c r="OYT2574" s="77"/>
      <c r="OYU2574" s="77"/>
      <c r="OYV2574" s="77"/>
      <c r="OYW2574" s="77"/>
      <c r="OYX2574" s="77"/>
      <c r="OYY2574" s="77"/>
      <c r="OYZ2574" s="77"/>
      <c r="OZA2574" s="77"/>
      <c r="OZB2574" s="77"/>
      <c r="OZC2574" s="77"/>
      <c r="OZD2574" s="77"/>
      <c r="OZE2574" s="77"/>
      <c r="OZF2574" s="77"/>
      <c r="OZG2574" s="77"/>
      <c r="OZH2574" s="77"/>
      <c r="OZI2574" s="77"/>
      <c r="OZJ2574" s="77"/>
      <c r="OZK2574" s="77"/>
      <c r="OZL2574" s="77"/>
      <c r="OZM2574" s="77"/>
      <c r="OZN2574" s="77"/>
      <c r="OZO2574" s="77"/>
      <c r="OZP2574" s="77"/>
      <c r="OZQ2574" s="77"/>
      <c r="OZR2574" s="77"/>
      <c r="OZS2574" s="77"/>
      <c r="OZT2574" s="77"/>
      <c r="OZU2574" s="77"/>
      <c r="OZV2574" s="77"/>
      <c r="OZW2574" s="77"/>
      <c r="OZX2574" s="77"/>
      <c r="OZY2574" s="77"/>
      <c r="OZZ2574" s="77"/>
      <c r="PAA2574" s="77"/>
      <c r="PAB2574" s="77"/>
      <c r="PAC2574" s="77"/>
      <c r="PAD2574" s="77"/>
      <c r="PAE2574" s="77"/>
      <c r="PAF2574" s="77"/>
      <c r="PAG2574" s="77"/>
      <c r="PAH2574" s="77"/>
      <c r="PAI2574" s="77"/>
      <c r="PAJ2574" s="77"/>
      <c r="PAK2574" s="77"/>
      <c r="PAL2574" s="77"/>
      <c r="PAM2574" s="77"/>
      <c r="PAN2574" s="77"/>
      <c r="PAO2574" s="77"/>
      <c r="PAP2574" s="77"/>
      <c r="PAQ2574" s="77"/>
      <c r="PAR2574" s="77"/>
      <c r="PAS2574" s="77"/>
      <c r="PAT2574" s="77"/>
      <c r="PAU2574" s="77"/>
      <c r="PAV2574" s="77"/>
      <c r="PAW2574" s="77"/>
      <c r="PAX2574" s="77"/>
      <c r="PAY2574" s="77"/>
      <c r="PAZ2574" s="77"/>
      <c r="PBA2574" s="77"/>
      <c r="PBB2574" s="77"/>
      <c r="PBC2574" s="77"/>
      <c r="PBD2574" s="77"/>
      <c r="PBE2574" s="77"/>
      <c r="PBF2574" s="77"/>
      <c r="PBG2574" s="77"/>
      <c r="PBH2574" s="77"/>
      <c r="PBI2574" s="77"/>
      <c r="PBJ2574" s="77"/>
      <c r="PBK2574" s="77"/>
      <c r="PBL2574" s="77"/>
      <c r="PBM2574" s="77"/>
      <c r="PBN2574" s="77"/>
      <c r="PBO2574" s="77"/>
      <c r="PBP2574" s="77"/>
      <c r="PBQ2574" s="77"/>
      <c r="PBR2574" s="77"/>
      <c r="PBS2574" s="77"/>
      <c r="PBT2574" s="77"/>
      <c r="PBU2574" s="77"/>
      <c r="PBV2574" s="77"/>
      <c r="PBW2574" s="77"/>
      <c r="PBX2574" s="77"/>
      <c r="PBY2574" s="77"/>
      <c r="PBZ2574" s="77"/>
      <c r="PCA2574" s="77"/>
      <c r="PCB2574" s="77"/>
      <c r="PCC2574" s="77"/>
      <c r="PCD2574" s="77"/>
      <c r="PCE2574" s="77"/>
      <c r="PCF2574" s="77"/>
      <c r="PCG2574" s="77"/>
      <c r="PCH2574" s="77"/>
      <c r="PCI2574" s="77"/>
      <c r="PCJ2574" s="77"/>
      <c r="PCK2574" s="77"/>
      <c r="PCL2574" s="77"/>
      <c r="PCM2574" s="77"/>
      <c r="PCN2574" s="77"/>
      <c r="PCO2574" s="77"/>
      <c r="PCP2574" s="77"/>
      <c r="PCQ2574" s="77"/>
      <c r="PCR2574" s="77"/>
      <c r="PCS2574" s="77"/>
      <c r="PCT2574" s="77"/>
      <c r="PCU2574" s="77"/>
      <c r="PCV2574" s="77"/>
      <c r="PCW2574" s="77"/>
      <c r="PCX2574" s="77"/>
      <c r="PCY2574" s="77"/>
      <c r="PCZ2574" s="77"/>
      <c r="PDA2574" s="77"/>
      <c r="PDB2574" s="77"/>
      <c r="PDC2574" s="77"/>
      <c r="PDD2574" s="77"/>
      <c r="PDE2574" s="77"/>
      <c r="PDF2574" s="77"/>
      <c r="PDG2574" s="77"/>
      <c r="PDH2574" s="77"/>
      <c r="PDI2574" s="77"/>
      <c r="PDJ2574" s="77"/>
      <c r="PDK2574" s="77"/>
      <c r="PDL2574" s="77"/>
      <c r="PDM2574" s="77"/>
      <c r="PDN2574" s="77"/>
      <c r="PDO2574" s="77"/>
      <c r="PDP2574" s="77"/>
      <c r="PDQ2574" s="77"/>
      <c r="PDR2574" s="77"/>
      <c r="PDS2574" s="77"/>
      <c r="PDT2574" s="77"/>
      <c r="PDU2574" s="77"/>
      <c r="PDV2574" s="77"/>
      <c r="PDW2574" s="77"/>
      <c r="PDX2574" s="77"/>
      <c r="PDY2574" s="77"/>
      <c r="PDZ2574" s="77"/>
      <c r="PEA2574" s="77"/>
      <c r="PEB2574" s="77"/>
      <c r="PEC2574" s="77"/>
      <c r="PED2574" s="77"/>
      <c r="PEE2574" s="77"/>
      <c r="PEF2574" s="77"/>
      <c r="PEG2574" s="77"/>
      <c r="PEH2574" s="77"/>
      <c r="PEI2574" s="77"/>
      <c r="PEJ2574" s="77"/>
      <c r="PEK2574" s="77"/>
      <c r="PEL2574" s="77"/>
      <c r="PEM2574" s="77"/>
      <c r="PEN2574" s="77"/>
      <c r="PEO2574" s="77"/>
      <c r="PEP2574" s="77"/>
      <c r="PEQ2574" s="77"/>
      <c r="PER2574" s="77"/>
      <c r="PES2574" s="77"/>
      <c r="PET2574" s="77"/>
      <c r="PEU2574" s="77"/>
      <c r="PEV2574" s="77"/>
      <c r="PEW2574" s="77"/>
      <c r="PEX2574" s="77"/>
      <c r="PEY2574" s="77"/>
      <c r="PEZ2574" s="77"/>
      <c r="PFA2574" s="77"/>
      <c r="PFB2574" s="77"/>
      <c r="PFC2574" s="77"/>
      <c r="PFD2574" s="77"/>
      <c r="PFE2574" s="77"/>
      <c r="PFF2574" s="77"/>
      <c r="PFG2574" s="77"/>
      <c r="PFH2574" s="77"/>
      <c r="PFI2574" s="77"/>
      <c r="PFJ2574" s="77"/>
      <c r="PFK2574" s="77"/>
      <c r="PFL2574" s="77"/>
      <c r="PFM2574" s="77"/>
      <c r="PFN2574" s="77"/>
      <c r="PFO2574" s="77"/>
      <c r="PFP2574" s="77"/>
      <c r="PFQ2574" s="77"/>
      <c r="PFR2574" s="77"/>
      <c r="PFS2574" s="77"/>
      <c r="PFT2574" s="77"/>
      <c r="PFU2574" s="77"/>
      <c r="PFV2574" s="77"/>
      <c r="PFW2574" s="77"/>
      <c r="PFX2574" s="77"/>
      <c r="PFY2574" s="77"/>
      <c r="PFZ2574" s="77"/>
      <c r="PGA2574" s="77"/>
      <c r="PGB2574" s="77"/>
      <c r="PGC2574" s="77"/>
      <c r="PGD2574" s="77"/>
      <c r="PGE2574" s="77"/>
      <c r="PGF2574" s="77"/>
      <c r="PGG2574" s="77"/>
      <c r="PGH2574" s="77"/>
      <c r="PGI2574" s="77"/>
      <c r="PGJ2574" s="77"/>
      <c r="PGK2574" s="77"/>
      <c r="PGL2574" s="77"/>
      <c r="PGM2574" s="77"/>
      <c r="PGN2574" s="77"/>
      <c r="PGO2574" s="77"/>
      <c r="PGP2574" s="77"/>
      <c r="PGQ2574" s="77"/>
      <c r="PGR2574" s="77"/>
      <c r="PGS2574" s="77"/>
      <c r="PGT2574" s="77"/>
      <c r="PGU2574" s="77"/>
      <c r="PGV2574" s="77"/>
      <c r="PGW2574" s="77"/>
      <c r="PGX2574" s="77"/>
      <c r="PGY2574" s="77"/>
      <c r="PGZ2574" s="77"/>
      <c r="PHA2574" s="77"/>
      <c r="PHB2574" s="77"/>
      <c r="PHC2574" s="77"/>
      <c r="PHD2574" s="77"/>
      <c r="PHE2574" s="77"/>
      <c r="PHF2574" s="77"/>
      <c r="PHG2574" s="77"/>
      <c r="PHH2574" s="77"/>
      <c r="PHI2574" s="77"/>
      <c r="PHJ2574" s="77"/>
      <c r="PHK2574" s="77"/>
      <c r="PHL2574" s="77"/>
      <c r="PHM2574" s="77"/>
      <c r="PHN2574" s="77"/>
      <c r="PHO2574" s="77"/>
      <c r="PHP2574" s="77"/>
      <c r="PHQ2574" s="77"/>
      <c r="PHR2574" s="77"/>
      <c r="PHS2574" s="77"/>
      <c r="PHT2574" s="77"/>
      <c r="PHU2574" s="77"/>
      <c r="PHV2574" s="77"/>
      <c r="PHW2574" s="77"/>
      <c r="PHX2574" s="77"/>
      <c r="PHY2574" s="77"/>
      <c r="PHZ2574" s="77"/>
      <c r="PIA2574" s="77"/>
      <c r="PIB2574" s="77"/>
      <c r="PIC2574" s="77"/>
      <c r="PID2574" s="77"/>
      <c r="PIE2574" s="77"/>
      <c r="PIF2574" s="77"/>
      <c r="PIG2574" s="77"/>
      <c r="PIH2574" s="77"/>
      <c r="PII2574" s="77"/>
      <c r="PIJ2574" s="77"/>
      <c r="PIK2574" s="77"/>
      <c r="PIL2574" s="77"/>
      <c r="PIM2574" s="77"/>
      <c r="PIN2574" s="77"/>
      <c r="PIO2574" s="77"/>
      <c r="PIP2574" s="77"/>
      <c r="PIQ2574" s="77"/>
      <c r="PIR2574" s="77"/>
      <c r="PIS2574" s="77"/>
      <c r="PIT2574" s="77"/>
      <c r="PIU2574" s="77"/>
      <c r="PIV2574" s="77"/>
      <c r="PIW2574" s="77"/>
      <c r="PIX2574" s="77"/>
      <c r="PIY2574" s="77"/>
      <c r="PIZ2574" s="77"/>
      <c r="PJA2574" s="77"/>
      <c r="PJB2574" s="77"/>
      <c r="PJC2574" s="77"/>
      <c r="PJD2574" s="77"/>
      <c r="PJE2574" s="77"/>
      <c r="PJF2574" s="77"/>
      <c r="PJG2574" s="77"/>
      <c r="PJH2574" s="77"/>
      <c r="PJI2574" s="77"/>
      <c r="PJJ2574" s="77"/>
      <c r="PJK2574" s="77"/>
      <c r="PJL2574" s="77"/>
      <c r="PJM2574" s="77"/>
      <c r="PJN2574" s="77"/>
      <c r="PJO2574" s="77"/>
      <c r="PJP2574" s="77"/>
      <c r="PJQ2574" s="77"/>
      <c r="PJR2574" s="77"/>
      <c r="PJS2574" s="77"/>
      <c r="PJT2574" s="77"/>
      <c r="PJU2574" s="77"/>
      <c r="PJV2574" s="77"/>
      <c r="PJW2574" s="77"/>
      <c r="PJX2574" s="77"/>
      <c r="PJY2574" s="77"/>
      <c r="PJZ2574" s="77"/>
      <c r="PKA2574" s="77"/>
      <c r="PKB2574" s="77"/>
      <c r="PKC2574" s="77"/>
      <c r="PKD2574" s="77"/>
      <c r="PKE2574" s="77"/>
      <c r="PKF2574" s="77"/>
      <c r="PKG2574" s="77"/>
      <c r="PKH2574" s="77"/>
      <c r="PKI2574" s="77"/>
      <c r="PKJ2574" s="77"/>
      <c r="PKK2574" s="77"/>
      <c r="PKL2574" s="77"/>
      <c r="PKM2574" s="77"/>
      <c r="PKN2574" s="77"/>
      <c r="PKO2574" s="77"/>
      <c r="PKP2574" s="77"/>
      <c r="PKQ2574" s="77"/>
      <c r="PKR2574" s="77"/>
      <c r="PKS2574" s="77"/>
      <c r="PKT2574" s="77"/>
      <c r="PKU2574" s="77"/>
      <c r="PKV2574" s="77"/>
      <c r="PKW2574" s="77"/>
      <c r="PKX2574" s="77"/>
      <c r="PKY2574" s="77"/>
      <c r="PKZ2574" s="77"/>
      <c r="PLA2574" s="77"/>
      <c r="PLB2574" s="77"/>
      <c r="PLC2574" s="77"/>
      <c r="PLD2574" s="77"/>
      <c r="PLE2574" s="77"/>
      <c r="PLF2574" s="77"/>
      <c r="PLG2574" s="77"/>
      <c r="PLH2574" s="77"/>
      <c r="PLI2574" s="77"/>
      <c r="PLJ2574" s="77"/>
      <c r="PLK2574" s="77"/>
      <c r="PLL2574" s="77"/>
      <c r="PLM2574" s="77"/>
      <c r="PLN2574" s="77"/>
      <c r="PLO2574" s="77"/>
      <c r="PLP2574" s="77"/>
      <c r="PLQ2574" s="77"/>
      <c r="PLR2574" s="77"/>
      <c r="PLS2574" s="77"/>
      <c r="PLT2574" s="77"/>
      <c r="PLU2574" s="77"/>
      <c r="PLV2574" s="77"/>
      <c r="PLW2574" s="77"/>
      <c r="PLX2574" s="77"/>
      <c r="PLY2574" s="77"/>
      <c r="PLZ2574" s="77"/>
      <c r="PMA2574" s="77"/>
      <c r="PMB2574" s="77"/>
      <c r="PMC2574" s="77"/>
      <c r="PMD2574" s="77"/>
      <c r="PME2574" s="77"/>
      <c r="PMF2574" s="77"/>
      <c r="PMG2574" s="77"/>
      <c r="PMH2574" s="77"/>
      <c r="PMI2574" s="77"/>
      <c r="PMJ2574" s="77"/>
      <c r="PMK2574" s="77"/>
      <c r="PML2574" s="77"/>
      <c r="PMM2574" s="77"/>
      <c r="PMN2574" s="77"/>
      <c r="PMO2574" s="77"/>
      <c r="PMP2574" s="77"/>
      <c r="PMQ2574" s="77"/>
      <c r="PMR2574" s="77"/>
      <c r="PMS2574" s="77"/>
      <c r="PMT2574" s="77"/>
      <c r="PMU2574" s="77"/>
      <c r="PMV2574" s="77"/>
      <c r="PMW2574" s="77"/>
      <c r="PMX2574" s="77"/>
      <c r="PMY2574" s="77"/>
      <c r="PMZ2574" s="77"/>
      <c r="PNA2574" s="77"/>
      <c r="PNB2574" s="77"/>
      <c r="PNC2574" s="77"/>
      <c r="PND2574" s="77"/>
      <c r="PNE2574" s="77"/>
      <c r="PNF2574" s="77"/>
      <c r="PNG2574" s="77"/>
      <c r="PNH2574" s="77"/>
      <c r="PNI2574" s="77"/>
      <c r="PNJ2574" s="77"/>
      <c r="PNK2574" s="77"/>
      <c r="PNL2574" s="77"/>
      <c r="PNM2574" s="77"/>
      <c r="PNN2574" s="77"/>
      <c r="PNO2574" s="77"/>
      <c r="PNP2574" s="77"/>
      <c r="PNQ2574" s="77"/>
      <c r="PNR2574" s="77"/>
      <c r="PNS2574" s="77"/>
      <c r="PNT2574" s="77"/>
      <c r="PNU2574" s="77"/>
      <c r="PNV2574" s="77"/>
      <c r="PNW2574" s="77"/>
      <c r="PNX2574" s="77"/>
      <c r="PNY2574" s="77"/>
      <c r="PNZ2574" s="77"/>
      <c r="POA2574" s="77"/>
      <c r="POB2574" s="77"/>
      <c r="POC2574" s="77"/>
      <c r="POD2574" s="77"/>
      <c r="POE2574" s="77"/>
      <c r="POF2574" s="77"/>
      <c r="POG2574" s="77"/>
      <c r="POH2574" s="77"/>
      <c r="POI2574" s="77"/>
      <c r="POJ2574" s="77"/>
      <c r="POK2574" s="77"/>
      <c r="POL2574" s="77"/>
      <c r="POM2574" s="77"/>
      <c r="PON2574" s="77"/>
      <c r="POO2574" s="77"/>
      <c r="POP2574" s="77"/>
      <c r="POQ2574" s="77"/>
      <c r="POR2574" s="77"/>
      <c r="POS2574" s="77"/>
      <c r="POT2574" s="77"/>
      <c r="POU2574" s="77"/>
      <c r="POV2574" s="77"/>
      <c r="POW2574" s="77"/>
      <c r="POX2574" s="77"/>
      <c r="POY2574" s="77"/>
      <c r="POZ2574" s="77"/>
      <c r="PPA2574" s="77"/>
      <c r="PPB2574" s="77"/>
      <c r="PPC2574" s="77"/>
      <c r="PPD2574" s="77"/>
      <c r="PPE2574" s="77"/>
      <c r="PPF2574" s="77"/>
      <c r="PPG2574" s="77"/>
      <c r="PPH2574" s="77"/>
      <c r="PPI2574" s="77"/>
      <c r="PPJ2574" s="77"/>
      <c r="PPK2574" s="77"/>
      <c r="PPL2574" s="77"/>
      <c r="PPM2574" s="77"/>
      <c r="PPN2574" s="77"/>
      <c r="PPO2574" s="77"/>
      <c r="PPP2574" s="77"/>
      <c r="PPQ2574" s="77"/>
      <c r="PPR2574" s="77"/>
      <c r="PPS2574" s="77"/>
      <c r="PPT2574" s="77"/>
      <c r="PPU2574" s="77"/>
      <c r="PPV2574" s="77"/>
      <c r="PPW2574" s="77"/>
      <c r="PPX2574" s="77"/>
      <c r="PPY2574" s="77"/>
      <c r="PPZ2574" s="77"/>
      <c r="PQA2574" s="77"/>
      <c r="PQB2574" s="77"/>
      <c r="PQC2574" s="77"/>
      <c r="PQD2574" s="77"/>
      <c r="PQE2574" s="77"/>
      <c r="PQF2574" s="77"/>
      <c r="PQG2574" s="77"/>
      <c r="PQH2574" s="77"/>
      <c r="PQI2574" s="77"/>
      <c r="PQJ2574" s="77"/>
      <c r="PQK2574" s="77"/>
      <c r="PQL2574" s="77"/>
      <c r="PQM2574" s="77"/>
      <c r="PQN2574" s="77"/>
      <c r="PQO2574" s="77"/>
      <c r="PQP2574" s="77"/>
      <c r="PQQ2574" s="77"/>
      <c r="PQR2574" s="77"/>
      <c r="PQS2574" s="77"/>
      <c r="PQT2574" s="77"/>
      <c r="PQU2574" s="77"/>
      <c r="PQV2574" s="77"/>
      <c r="PQW2574" s="77"/>
      <c r="PQX2574" s="77"/>
      <c r="PQY2574" s="77"/>
      <c r="PQZ2574" s="77"/>
      <c r="PRA2574" s="77"/>
      <c r="PRB2574" s="77"/>
      <c r="PRC2574" s="77"/>
      <c r="PRD2574" s="77"/>
      <c r="PRE2574" s="77"/>
      <c r="PRF2574" s="77"/>
      <c r="PRG2574" s="77"/>
      <c r="PRH2574" s="77"/>
      <c r="PRI2574" s="77"/>
      <c r="PRJ2574" s="77"/>
      <c r="PRK2574" s="77"/>
      <c r="PRL2574" s="77"/>
      <c r="PRM2574" s="77"/>
      <c r="PRN2574" s="77"/>
      <c r="PRO2574" s="77"/>
      <c r="PRP2574" s="77"/>
      <c r="PRQ2574" s="77"/>
      <c r="PRR2574" s="77"/>
      <c r="PRS2574" s="77"/>
      <c r="PRT2574" s="77"/>
      <c r="PRU2574" s="77"/>
      <c r="PRV2574" s="77"/>
      <c r="PRW2574" s="77"/>
      <c r="PRX2574" s="77"/>
      <c r="PRY2574" s="77"/>
      <c r="PRZ2574" s="77"/>
      <c r="PSA2574" s="77"/>
      <c r="PSB2574" s="77"/>
      <c r="PSC2574" s="77"/>
      <c r="PSD2574" s="77"/>
      <c r="PSE2574" s="77"/>
      <c r="PSF2574" s="77"/>
      <c r="PSG2574" s="77"/>
      <c r="PSH2574" s="77"/>
      <c r="PSI2574" s="77"/>
      <c r="PSJ2574" s="77"/>
      <c r="PSK2574" s="77"/>
      <c r="PSL2574" s="77"/>
      <c r="PSM2574" s="77"/>
      <c r="PSN2574" s="77"/>
      <c r="PSO2574" s="77"/>
      <c r="PSP2574" s="77"/>
      <c r="PSQ2574" s="77"/>
      <c r="PSR2574" s="77"/>
      <c r="PSS2574" s="77"/>
      <c r="PST2574" s="77"/>
      <c r="PSU2574" s="77"/>
      <c r="PSV2574" s="77"/>
      <c r="PSW2574" s="77"/>
      <c r="PSX2574" s="77"/>
      <c r="PSY2574" s="77"/>
      <c r="PSZ2574" s="77"/>
      <c r="PTA2574" s="77"/>
      <c r="PTB2574" s="77"/>
      <c r="PTC2574" s="77"/>
      <c r="PTD2574" s="77"/>
      <c r="PTE2574" s="77"/>
      <c r="PTF2574" s="77"/>
      <c r="PTG2574" s="77"/>
      <c r="PTH2574" s="77"/>
      <c r="PTI2574" s="77"/>
      <c r="PTJ2574" s="77"/>
      <c r="PTK2574" s="77"/>
      <c r="PTL2574" s="77"/>
      <c r="PTM2574" s="77"/>
      <c r="PTN2574" s="77"/>
      <c r="PTO2574" s="77"/>
      <c r="PTP2574" s="77"/>
      <c r="PTQ2574" s="77"/>
      <c r="PTR2574" s="77"/>
      <c r="PTS2574" s="77"/>
      <c r="PTT2574" s="77"/>
      <c r="PTU2574" s="77"/>
      <c r="PTV2574" s="77"/>
      <c r="PTW2574" s="77"/>
      <c r="PTX2574" s="77"/>
      <c r="PTY2574" s="77"/>
      <c r="PTZ2574" s="77"/>
      <c r="PUA2574" s="77"/>
      <c r="PUB2574" s="77"/>
      <c r="PUC2574" s="77"/>
      <c r="PUD2574" s="77"/>
      <c r="PUE2574" s="77"/>
      <c r="PUF2574" s="77"/>
      <c r="PUG2574" s="77"/>
      <c r="PUH2574" s="77"/>
      <c r="PUI2574" s="77"/>
      <c r="PUJ2574" s="77"/>
      <c r="PUK2574" s="77"/>
      <c r="PUL2574" s="77"/>
      <c r="PUM2574" s="77"/>
      <c r="PUN2574" s="77"/>
      <c r="PUO2574" s="77"/>
      <c r="PUP2574" s="77"/>
      <c r="PUQ2574" s="77"/>
      <c r="PUR2574" s="77"/>
      <c r="PUS2574" s="77"/>
      <c r="PUT2574" s="77"/>
      <c r="PUU2574" s="77"/>
      <c r="PUV2574" s="77"/>
      <c r="PUW2574" s="77"/>
      <c r="PUX2574" s="77"/>
      <c r="PUY2574" s="77"/>
      <c r="PUZ2574" s="77"/>
      <c r="PVA2574" s="77"/>
      <c r="PVB2574" s="77"/>
      <c r="PVC2574" s="77"/>
      <c r="PVD2574" s="77"/>
      <c r="PVE2574" s="77"/>
      <c r="PVF2574" s="77"/>
      <c r="PVG2574" s="77"/>
      <c r="PVH2574" s="77"/>
      <c r="PVI2574" s="77"/>
      <c r="PVJ2574" s="77"/>
      <c r="PVK2574" s="77"/>
      <c r="PVL2574" s="77"/>
      <c r="PVM2574" s="77"/>
      <c r="PVN2574" s="77"/>
      <c r="PVO2574" s="77"/>
      <c r="PVP2574" s="77"/>
      <c r="PVQ2574" s="77"/>
      <c r="PVR2574" s="77"/>
      <c r="PVS2574" s="77"/>
      <c r="PVT2574" s="77"/>
      <c r="PVU2574" s="77"/>
      <c r="PVV2574" s="77"/>
      <c r="PVW2574" s="77"/>
      <c r="PVX2574" s="77"/>
      <c r="PVY2574" s="77"/>
      <c r="PVZ2574" s="77"/>
      <c r="PWA2574" s="77"/>
      <c r="PWB2574" s="77"/>
      <c r="PWC2574" s="77"/>
      <c r="PWD2574" s="77"/>
      <c r="PWE2574" s="77"/>
      <c r="PWF2574" s="77"/>
      <c r="PWG2574" s="77"/>
      <c r="PWH2574" s="77"/>
      <c r="PWI2574" s="77"/>
      <c r="PWJ2574" s="77"/>
      <c r="PWK2574" s="77"/>
      <c r="PWL2574" s="77"/>
      <c r="PWM2574" s="77"/>
      <c r="PWN2574" s="77"/>
      <c r="PWO2574" s="77"/>
      <c r="PWP2574" s="77"/>
      <c r="PWQ2574" s="77"/>
      <c r="PWR2574" s="77"/>
      <c r="PWS2574" s="77"/>
      <c r="PWT2574" s="77"/>
      <c r="PWU2574" s="77"/>
      <c r="PWV2574" s="77"/>
      <c r="PWW2574" s="77"/>
      <c r="PWX2574" s="77"/>
      <c r="PWY2574" s="77"/>
      <c r="PWZ2574" s="77"/>
      <c r="PXA2574" s="77"/>
      <c r="PXB2574" s="77"/>
      <c r="PXC2574" s="77"/>
      <c r="PXD2574" s="77"/>
      <c r="PXE2574" s="77"/>
      <c r="PXF2574" s="77"/>
      <c r="PXG2574" s="77"/>
      <c r="PXH2574" s="77"/>
      <c r="PXI2574" s="77"/>
      <c r="PXJ2574" s="77"/>
      <c r="PXK2574" s="77"/>
      <c r="PXL2574" s="77"/>
      <c r="PXM2574" s="77"/>
      <c r="PXN2574" s="77"/>
      <c r="PXO2574" s="77"/>
      <c r="PXP2574" s="77"/>
      <c r="PXQ2574" s="77"/>
      <c r="PXR2574" s="77"/>
      <c r="PXS2574" s="77"/>
      <c r="PXT2574" s="77"/>
      <c r="PXU2574" s="77"/>
      <c r="PXV2574" s="77"/>
      <c r="PXW2574" s="77"/>
      <c r="PXX2574" s="77"/>
      <c r="PXY2574" s="77"/>
      <c r="PXZ2574" s="77"/>
      <c r="PYA2574" s="77"/>
      <c r="PYB2574" s="77"/>
      <c r="PYC2574" s="77"/>
      <c r="PYD2574" s="77"/>
      <c r="PYE2574" s="77"/>
      <c r="PYF2574" s="77"/>
      <c r="PYG2574" s="77"/>
      <c r="PYH2574" s="77"/>
      <c r="PYI2574" s="77"/>
      <c r="PYJ2574" s="77"/>
      <c r="PYK2574" s="77"/>
      <c r="PYL2574" s="77"/>
      <c r="PYM2574" s="77"/>
      <c r="PYN2574" s="77"/>
      <c r="PYO2574" s="77"/>
      <c r="PYP2574" s="77"/>
      <c r="PYQ2574" s="77"/>
      <c r="PYR2574" s="77"/>
      <c r="PYS2574" s="77"/>
      <c r="PYT2574" s="77"/>
      <c r="PYU2574" s="77"/>
      <c r="PYV2574" s="77"/>
      <c r="PYW2574" s="77"/>
      <c r="PYX2574" s="77"/>
      <c r="PYY2574" s="77"/>
      <c r="PYZ2574" s="77"/>
      <c r="PZA2574" s="77"/>
      <c r="PZB2574" s="77"/>
      <c r="PZC2574" s="77"/>
      <c r="PZD2574" s="77"/>
      <c r="PZE2574" s="77"/>
      <c r="PZF2574" s="77"/>
      <c r="PZG2574" s="77"/>
      <c r="PZH2574" s="77"/>
      <c r="PZI2574" s="77"/>
      <c r="PZJ2574" s="77"/>
      <c r="PZK2574" s="77"/>
      <c r="PZL2574" s="77"/>
      <c r="PZM2574" s="77"/>
      <c r="PZN2574" s="77"/>
      <c r="PZO2574" s="77"/>
      <c r="PZP2574" s="77"/>
      <c r="PZQ2574" s="77"/>
      <c r="PZR2574" s="77"/>
      <c r="PZS2574" s="77"/>
      <c r="PZT2574" s="77"/>
      <c r="PZU2574" s="77"/>
      <c r="PZV2574" s="77"/>
      <c r="PZW2574" s="77"/>
      <c r="PZX2574" s="77"/>
      <c r="PZY2574" s="77"/>
      <c r="PZZ2574" s="77"/>
      <c r="QAA2574" s="77"/>
      <c r="QAB2574" s="77"/>
      <c r="QAC2574" s="77"/>
      <c r="QAD2574" s="77"/>
      <c r="QAE2574" s="77"/>
      <c r="QAF2574" s="77"/>
      <c r="QAG2574" s="77"/>
      <c r="QAH2574" s="77"/>
      <c r="QAI2574" s="77"/>
      <c r="QAJ2574" s="77"/>
      <c r="QAK2574" s="77"/>
      <c r="QAL2574" s="77"/>
      <c r="QAM2574" s="77"/>
      <c r="QAN2574" s="77"/>
      <c r="QAO2574" s="77"/>
      <c r="QAP2574" s="77"/>
      <c r="QAQ2574" s="77"/>
      <c r="QAR2574" s="77"/>
      <c r="QAS2574" s="77"/>
      <c r="QAT2574" s="77"/>
      <c r="QAU2574" s="77"/>
      <c r="QAV2574" s="77"/>
      <c r="QAW2574" s="77"/>
      <c r="QAX2574" s="77"/>
      <c r="QAY2574" s="77"/>
      <c r="QAZ2574" s="77"/>
      <c r="QBA2574" s="77"/>
      <c r="QBB2574" s="77"/>
      <c r="QBC2574" s="77"/>
      <c r="QBD2574" s="77"/>
      <c r="QBE2574" s="77"/>
      <c r="QBF2574" s="77"/>
      <c r="QBG2574" s="77"/>
      <c r="QBH2574" s="77"/>
      <c r="QBI2574" s="77"/>
      <c r="QBJ2574" s="77"/>
      <c r="QBK2574" s="77"/>
      <c r="QBL2574" s="77"/>
      <c r="QBM2574" s="77"/>
      <c r="QBN2574" s="77"/>
      <c r="QBO2574" s="77"/>
      <c r="QBP2574" s="77"/>
      <c r="QBQ2574" s="77"/>
      <c r="QBR2574" s="77"/>
      <c r="QBS2574" s="77"/>
      <c r="QBT2574" s="77"/>
      <c r="QBU2574" s="77"/>
      <c r="QBV2574" s="77"/>
      <c r="QBW2574" s="77"/>
      <c r="QBX2574" s="77"/>
      <c r="QBY2574" s="77"/>
      <c r="QBZ2574" s="77"/>
      <c r="QCA2574" s="77"/>
      <c r="QCB2574" s="77"/>
      <c r="QCC2574" s="77"/>
      <c r="QCD2574" s="77"/>
      <c r="QCE2574" s="77"/>
      <c r="QCF2574" s="77"/>
      <c r="QCG2574" s="77"/>
      <c r="QCH2574" s="77"/>
      <c r="QCI2574" s="77"/>
      <c r="QCJ2574" s="77"/>
      <c r="QCK2574" s="77"/>
      <c r="QCL2574" s="77"/>
      <c r="QCM2574" s="77"/>
      <c r="QCN2574" s="77"/>
      <c r="QCO2574" s="77"/>
      <c r="QCP2574" s="77"/>
      <c r="QCQ2574" s="77"/>
      <c r="QCR2574" s="77"/>
      <c r="QCS2574" s="77"/>
      <c r="QCT2574" s="77"/>
      <c r="QCU2574" s="77"/>
      <c r="QCV2574" s="77"/>
      <c r="QCW2574" s="77"/>
      <c r="QCX2574" s="77"/>
      <c r="QCY2574" s="77"/>
      <c r="QCZ2574" s="77"/>
      <c r="QDA2574" s="77"/>
      <c r="QDB2574" s="77"/>
      <c r="QDC2574" s="77"/>
      <c r="QDD2574" s="77"/>
      <c r="QDE2574" s="77"/>
      <c r="QDF2574" s="77"/>
      <c r="QDG2574" s="77"/>
      <c r="QDH2574" s="77"/>
      <c r="QDI2574" s="77"/>
      <c r="QDJ2574" s="77"/>
      <c r="QDK2574" s="77"/>
      <c r="QDL2574" s="77"/>
      <c r="QDM2574" s="77"/>
      <c r="QDN2574" s="77"/>
      <c r="QDO2574" s="77"/>
      <c r="QDP2574" s="77"/>
      <c r="QDQ2574" s="77"/>
      <c r="QDR2574" s="77"/>
      <c r="QDS2574" s="77"/>
      <c r="QDT2574" s="77"/>
      <c r="QDU2574" s="77"/>
      <c r="QDV2574" s="77"/>
      <c r="QDW2574" s="77"/>
      <c r="QDX2574" s="77"/>
      <c r="QDY2574" s="77"/>
      <c r="QDZ2574" s="77"/>
      <c r="QEA2574" s="77"/>
      <c r="QEB2574" s="77"/>
      <c r="QEC2574" s="77"/>
      <c r="QED2574" s="77"/>
      <c r="QEE2574" s="77"/>
      <c r="QEF2574" s="77"/>
      <c r="QEG2574" s="77"/>
      <c r="QEH2574" s="77"/>
      <c r="QEI2574" s="77"/>
      <c r="QEJ2574" s="77"/>
      <c r="QEK2574" s="77"/>
      <c r="QEL2574" s="77"/>
      <c r="QEM2574" s="77"/>
      <c r="QEN2574" s="77"/>
      <c r="QEO2574" s="77"/>
      <c r="QEP2574" s="77"/>
      <c r="QEQ2574" s="77"/>
      <c r="QER2574" s="77"/>
      <c r="QES2574" s="77"/>
      <c r="QET2574" s="77"/>
      <c r="QEU2574" s="77"/>
      <c r="QEV2574" s="77"/>
      <c r="QEW2574" s="77"/>
      <c r="QEX2574" s="77"/>
      <c r="QEY2574" s="77"/>
      <c r="QEZ2574" s="77"/>
      <c r="QFA2574" s="77"/>
      <c r="QFB2574" s="77"/>
      <c r="QFC2574" s="77"/>
      <c r="QFD2574" s="77"/>
      <c r="QFE2574" s="77"/>
      <c r="QFF2574" s="77"/>
      <c r="QFG2574" s="77"/>
      <c r="QFH2574" s="77"/>
      <c r="QFI2574" s="77"/>
      <c r="QFJ2574" s="77"/>
      <c r="QFK2574" s="77"/>
      <c r="QFL2574" s="77"/>
      <c r="QFM2574" s="77"/>
      <c r="QFN2574" s="77"/>
      <c r="QFO2574" s="77"/>
      <c r="QFP2574" s="77"/>
      <c r="QFQ2574" s="77"/>
      <c r="QFR2574" s="77"/>
      <c r="QFS2574" s="77"/>
      <c r="QFT2574" s="77"/>
      <c r="QFU2574" s="77"/>
      <c r="QFV2574" s="77"/>
      <c r="QFW2574" s="77"/>
      <c r="QFX2574" s="77"/>
      <c r="QFY2574" s="77"/>
      <c r="QFZ2574" s="77"/>
      <c r="QGA2574" s="77"/>
      <c r="QGB2574" s="77"/>
      <c r="QGC2574" s="77"/>
      <c r="QGD2574" s="77"/>
      <c r="QGE2574" s="77"/>
      <c r="QGF2574" s="77"/>
      <c r="QGG2574" s="77"/>
      <c r="QGH2574" s="77"/>
      <c r="QGI2574" s="77"/>
      <c r="QGJ2574" s="77"/>
      <c r="QGK2574" s="77"/>
      <c r="QGL2574" s="77"/>
      <c r="QGM2574" s="77"/>
      <c r="QGN2574" s="77"/>
      <c r="QGO2574" s="77"/>
      <c r="QGP2574" s="77"/>
      <c r="QGQ2574" s="77"/>
      <c r="QGR2574" s="77"/>
      <c r="QGS2574" s="77"/>
      <c r="QGT2574" s="77"/>
      <c r="QGU2574" s="77"/>
      <c r="QGV2574" s="77"/>
      <c r="QGW2574" s="77"/>
      <c r="QGX2574" s="77"/>
      <c r="QGY2574" s="77"/>
      <c r="QGZ2574" s="77"/>
      <c r="QHA2574" s="77"/>
      <c r="QHB2574" s="77"/>
      <c r="QHC2574" s="77"/>
      <c r="QHD2574" s="77"/>
      <c r="QHE2574" s="77"/>
      <c r="QHF2574" s="77"/>
      <c r="QHG2574" s="77"/>
      <c r="QHH2574" s="77"/>
      <c r="QHI2574" s="77"/>
      <c r="QHJ2574" s="77"/>
      <c r="QHK2574" s="77"/>
      <c r="QHL2574" s="77"/>
      <c r="QHM2574" s="77"/>
      <c r="QHN2574" s="77"/>
      <c r="QHO2574" s="77"/>
      <c r="QHP2574" s="77"/>
      <c r="QHQ2574" s="77"/>
      <c r="QHR2574" s="77"/>
      <c r="QHS2574" s="77"/>
      <c r="QHT2574" s="77"/>
      <c r="QHU2574" s="77"/>
      <c r="QHV2574" s="77"/>
      <c r="QHW2574" s="77"/>
      <c r="QHX2574" s="77"/>
      <c r="QHY2574" s="77"/>
      <c r="QHZ2574" s="77"/>
      <c r="QIA2574" s="77"/>
      <c r="QIB2574" s="77"/>
      <c r="QIC2574" s="77"/>
      <c r="QID2574" s="77"/>
      <c r="QIE2574" s="77"/>
      <c r="QIF2574" s="77"/>
      <c r="QIG2574" s="77"/>
      <c r="QIH2574" s="77"/>
      <c r="QII2574" s="77"/>
      <c r="QIJ2574" s="77"/>
      <c r="QIK2574" s="77"/>
      <c r="QIL2574" s="77"/>
      <c r="QIM2574" s="77"/>
      <c r="QIN2574" s="77"/>
      <c r="QIO2574" s="77"/>
      <c r="QIP2574" s="77"/>
      <c r="QIQ2574" s="77"/>
      <c r="QIR2574" s="77"/>
      <c r="QIS2574" s="77"/>
      <c r="QIT2574" s="77"/>
      <c r="QIU2574" s="77"/>
      <c r="QIV2574" s="77"/>
      <c r="QIW2574" s="77"/>
      <c r="QIX2574" s="77"/>
      <c r="QIY2574" s="77"/>
      <c r="QIZ2574" s="77"/>
      <c r="QJA2574" s="77"/>
      <c r="QJB2574" s="77"/>
      <c r="QJC2574" s="77"/>
      <c r="QJD2574" s="77"/>
      <c r="QJE2574" s="77"/>
      <c r="QJF2574" s="77"/>
      <c r="QJG2574" s="77"/>
      <c r="QJH2574" s="77"/>
      <c r="QJI2574" s="77"/>
      <c r="QJJ2574" s="77"/>
      <c r="QJK2574" s="77"/>
      <c r="QJL2574" s="77"/>
      <c r="QJM2574" s="77"/>
      <c r="QJN2574" s="77"/>
      <c r="QJO2574" s="77"/>
      <c r="QJP2574" s="77"/>
      <c r="QJQ2574" s="77"/>
      <c r="QJR2574" s="77"/>
      <c r="QJS2574" s="77"/>
      <c r="QJT2574" s="77"/>
      <c r="QJU2574" s="77"/>
      <c r="QJV2574" s="77"/>
      <c r="QJW2574" s="77"/>
      <c r="QJX2574" s="77"/>
      <c r="QJY2574" s="77"/>
      <c r="QJZ2574" s="77"/>
      <c r="QKA2574" s="77"/>
      <c r="QKB2574" s="77"/>
      <c r="QKC2574" s="77"/>
      <c r="QKD2574" s="77"/>
      <c r="QKE2574" s="77"/>
      <c r="QKF2574" s="77"/>
      <c r="QKG2574" s="77"/>
      <c r="QKH2574" s="77"/>
      <c r="QKI2574" s="77"/>
      <c r="QKJ2574" s="77"/>
      <c r="QKK2574" s="77"/>
      <c r="QKL2574" s="77"/>
      <c r="QKM2574" s="77"/>
      <c r="QKN2574" s="77"/>
      <c r="QKO2574" s="77"/>
      <c r="QKP2574" s="77"/>
      <c r="QKQ2574" s="77"/>
      <c r="QKR2574" s="77"/>
      <c r="QKS2574" s="77"/>
      <c r="QKT2574" s="77"/>
      <c r="QKU2574" s="77"/>
      <c r="QKV2574" s="77"/>
      <c r="QKW2574" s="77"/>
      <c r="QKX2574" s="77"/>
      <c r="QKY2574" s="77"/>
      <c r="QKZ2574" s="77"/>
      <c r="QLA2574" s="77"/>
      <c r="QLB2574" s="77"/>
      <c r="QLC2574" s="77"/>
      <c r="QLD2574" s="77"/>
      <c r="QLE2574" s="77"/>
      <c r="QLF2574" s="77"/>
      <c r="QLG2574" s="77"/>
      <c r="QLH2574" s="77"/>
      <c r="QLI2574" s="77"/>
      <c r="QLJ2574" s="77"/>
      <c r="QLK2574" s="77"/>
      <c r="QLL2574" s="77"/>
      <c r="QLM2574" s="77"/>
      <c r="QLN2574" s="77"/>
      <c r="QLO2574" s="77"/>
      <c r="QLP2574" s="77"/>
      <c r="QLQ2574" s="77"/>
      <c r="QLR2574" s="77"/>
      <c r="QLS2574" s="77"/>
      <c r="QLT2574" s="77"/>
      <c r="QLU2574" s="77"/>
      <c r="QLV2574" s="77"/>
      <c r="QLW2574" s="77"/>
      <c r="QLX2574" s="77"/>
      <c r="QLY2574" s="77"/>
      <c r="QLZ2574" s="77"/>
      <c r="QMA2574" s="77"/>
      <c r="QMB2574" s="77"/>
      <c r="QMC2574" s="77"/>
      <c r="QMD2574" s="77"/>
      <c r="QME2574" s="77"/>
      <c r="QMF2574" s="77"/>
      <c r="QMG2574" s="77"/>
      <c r="QMH2574" s="77"/>
      <c r="QMI2574" s="77"/>
      <c r="QMJ2574" s="77"/>
      <c r="QMK2574" s="77"/>
      <c r="QML2574" s="77"/>
      <c r="QMM2574" s="77"/>
      <c r="QMN2574" s="77"/>
      <c r="QMO2574" s="77"/>
      <c r="QMP2574" s="77"/>
      <c r="QMQ2574" s="77"/>
      <c r="QMR2574" s="77"/>
      <c r="QMS2574" s="77"/>
      <c r="QMT2574" s="77"/>
      <c r="QMU2574" s="77"/>
      <c r="QMV2574" s="77"/>
      <c r="QMW2574" s="77"/>
      <c r="QMX2574" s="77"/>
      <c r="QMY2574" s="77"/>
      <c r="QMZ2574" s="77"/>
      <c r="QNA2574" s="77"/>
      <c r="QNB2574" s="77"/>
      <c r="QNC2574" s="77"/>
      <c r="QND2574" s="77"/>
      <c r="QNE2574" s="77"/>
      <c r="QNF2574" s="77"/>
      <c r="QNG2574" s="77"/>
      <c r="QNH2574" s="77"/>
      <c r="QNI2574" s="77"/>
      <c r="QNJ2574" s="77"/>
      <c r="QNK2574" s="77"/>
      <c r="QNL2574" s="77"/>
      <c r="QNM2574" s="77"/>
      <c r="QNN2574" s="77"/>
      <c r="QNO2574" s="77"/>
      <c r="QNP2574" s="77"/>
      <c r="QNQ2574" s="77"/>
      <c r="QNR2574" s="77"/>
      <c r="QNS2574" s="77"/>
      <c r="QNT2574" s="77"/>
      <c r="QNU2574" s="77"/>
      <c r="QNV2574" s="77"/>
      <c r="QNW2574" s="77"/>
      <c r="QNX2574" s="77"/>
      <c r="QNY2574" s="77"/>
      <c r="QNZ2574" s="77"/>
      <c r="QOA2574" s="77"/>
      <c r="QOB2574" s="77"/>
      <c r="QOC2574" s="77"/>
      <c r="QOD2574" s="77"/>
      <c r="QOE2574" s="77"/>
      <c r="QOF2574" s="77"/>
      <c r="QOG2574" s="77"/>
      <c r="QOH2574" s="77"/>
      <c r="QOI2574" s="77"/>
      <c r="QOJ2574" s="77"/>
      <c r="QOK2574" s="77"/>
      <c r="QOL2574" s="77"/>
      <c r="QOM2574" s="77"/>
      <c r="QON2574" s="77"/>
      <c r="QOO2574" s="77"/>
      <c r="QOP2574" s="77"/>
      <c r="QOQ2574" s="77"/>
      <c r="QOR2574" s="77"/>
      <c r="QOS2574" s="77"/>
      <c r="QOT2574" s="77"/>
      <c r="QOU2574" s="77"/>
      <c r="QOV2574" s="77"/>
      <c r="QOW2574" s="77"/>
      <c r="QOX2574" s="77"/>
      <c r="QOY2574" s="77"/>
      <c r="QOZ2574" s="77"/>
      <c r="QPA2574" s="77"/>
      <c r="QPB2574" s="77"/>
      <c r="QPC2574" s="77"/>
      <c r="QPD2574" s="77"/>
      <c r="QPE2574" s="77"/>
      <c r="QPF2574" s="77"/>
      <c r="QPG2574" s="77"/>
      <c r="QPH2574" s="77"/>
      <c r="QPI2574" s="77"/>
      <c r="QPJ2574" s="77"/>
      <c r="QPK2574" s="77"/>
      <c r="QPL2574" s="77"/>
      <c r="QPM2574" s="77"/>
      <c r="QPN2574" s="77"/>
      <c r="QPO2574" s="77"/>
      <c r="QPP2574" s="77"/>
      <c r="QPQ2574" s="77"/>
      <c r="QPR2574" s="77"/>
      <c r="QPS2574" s="77"/>
      <c r="QPT2574" s="77"/>
      <c r="QPU2574" s="77"/>
      <c r="QPV2574" s="77"/>
      <c r="QPW2574" s="77"/>
      <c r="QPX2574" s="77"/>
      <c r="QPY2574" s="77"/>
      <c r="QPZ2574" s="77"/>
      <c r="QQA2574" s="77"/>
      <c r="QQB2574" s="77"/>
      <c r="QQC2574" s="77"/>
      <c r="QQD2574" s="77"/>
      <c r="QQE2574" s="77"/>
      <c r="QQF2574" s="77"/>
      <c r="QQG2574" s="77"/>
      <c r="QQH2574" s="77"/>
      <c r="QQI2574" s="77"/>
      <c r="QQJ2574" s="77"/>
      <c r="QQK2574" s="77"/>
      <c r="QQL2574" s="77"/>
      <c r="QQM2574" s="77"/>
      <c r="QQN2574" s="77"/>
      <c r="QQO2574" s="77"/>
      <c r="QQP2574" s="77"/>
      <c r="QQQ2574" s="77"/>
      <c r="QQR2574" s="77"/>
      <c r="QQS2574" s="77"/>
      <c r="QQT2574" s="77"/>
      <c r="QQU2574" s="77"/>
      <c r="QQV2574" s="77"/>
      <c r="QQW2574" s="77"/>
      <c r="QQX2574" s="77"/>
      <c r="QQY2574" s="77"/>
      <c r="QQZ2574" s="77"/>
      <c r="QRA2574" s="77"/>
      <c r="QRB2574" s="77"/>
      <c r="QRC2574" s="77"/>
      <c r="QRD2574" s="77"/>
      <c r="QRE2574" s="77"/>
      <c r="QRF2574" s="77"/>
      <c r="QRG2574" s="77"/>
      <c r="QRH2574" s="77"/>
      <c r="QRI2574" s="77"/>
      <c r="QRJ2574" s="77"/>
      <c r="QRK2574" s="77"/>
      <c r="QRL2574" s="77"/>
      <c r="QRM2574" s="77"/>
      <c r="QRN2574" s="77"/>
      <c r="QRO2574" s="77"/>
      <c r="QRP2574" s="77"/>
      <c r="QRQ2574" s="77"/>
      <c r="QRR2574" s="77"/>
      <c r="QRS2574" s="77"/>
      <c r="QRT2574" s="77"/>
      <c r="QRU2574" s="77"/>
      <c r="QRV2574" s="77"/>
      <c r="QRW2574" s="77"/>
      <c r="QRX2574" s="77"/>
      <c r="QRY2574" s="77"/>
      <c r="QRZ2574" s="77"/>
      <c r="QSA2574" s="77"/>
      <c r="QSB2574" s="77"/>
      <c r="QSC2574" s="77"/>
      <c r="QSD2574" s="77"/>
      <c r="QSE2574" s="77"/>
      <c r="QSF2574" s="77"/>
      <c r="QSG2574" s="77"/>
      <c r="QSH2574" s="77"/>
      <c r="QSI2574" s="77"/>
      <c r="QSJ2574" s="77"/>
      <c r="QSK2574" s="77"/>
      <c r="QSL2574" s="77"/>
      <c r="QSM2574" s="77"/>
      <c r="QSN2574" s="77"/>
      <c r="QSO2574" s="77"/>
      <c r="QSP2574" s="77"/>
      <c r="QSQ2574" s="77"/>
      <c r="QSR2574" s="77"/>
      <c r="QSS2574" s="77"/>
      <c r="QST2574" s="77"/>
      <c r="QSU2574" s="77"/>
      <c r="QSV2574" s="77"/>
      <c r="QSW2574" s="77"/>
      <c r="QSX2574" s="77"/>
      <c r="QSY2574" s="77"/>
      <c r="QSZ2574" s="77"/>
      <c r="QTA2574" s="77"/>
      <c r="QTB2574" s="77"/>
      <c r="QTC2574" s="77"/>
      <c r="QTD2574" s="77"/>
      <c r="QTE2574" s="77"/>
      <c r="QTF2574" s="77"/>
      <c r="QTG2574" s="77"/>
      <c r="QTH2574" s="77"/>
      <c r="QTI2574" s="77"/>
      <c r="QTJ2574" s="77"/>
      <c r="QTK2574" s="77"/>
      <c r="QTL2574" s="77"/>
      <c r="QTM2574" s="77"/>
      <c r="QTN2574" s="77"/>
      <c r="QTO2574" s="77"/>
      <c r="QTP2574" s="77"/>
      <c r="QTQ2574" s="77"/>
      <c r="QTR2574" s="77"/>
      <c r="QTS2574" s="77"/>
      <c r="QTT2574" s="77"/>
      <c r="QTU2574" s="77"/>
      <c r="QTV2574" s="77"/>
      <c r="QTW2574" s="77"/>
      <c r="QTX2574" s="77"/>
      <c r="QTY2574" s="77"/>
      <c r="QTZ2574" s="77"/>
      <c r="QUA2574" s="77"/>
      <c r="QUB2574" s="77"/>
      <c r="QUC2574" s="77"/>
      <c r="QUD2574" s="77"/>
      <c r="QUE2574" s="77"/>
      <c r="QUF2574" s="77"/>
      <c r="QUG2574" s="77"/>
      <c r="QUH2574" s="77"/>
      <c r="QUI2574" s="77"/>
      <c r="QUJ2574" s="77"/>
      <c r="QUK2574" s="77"/>
      <c r="QUL2574" s="77"/>
      <c r="QUM2574" s="77"/>
      <c r="QUN2574" s="77"/>
      <c r="QUO2574" s="77"/>
      <c r="QUP2574" s="77"/>
      <c r="QUQ2574" s="77"/>
      <c r="QUR2574" s="77"/>
      <c r="QUS2574" s="77"/>
      <c r="QUT2574" s="77"/>
      <c r="QUU2574" s="77"/>
      <c r="QUV2574" s="77"/>
      <c r="QUW2574" s="77"/>
      <c r="QUX2574" s="77"/>
      <c r="QUY2574" s="77"/>
      <c r="QUZ2574" s="77"/>
      <c r="QVA2574" s="77"/>
      <c r="QVB2574" s="77"/>
      <c r="QVC2574" s="77"/>
      <c r="QVD2574" s="77"/>
      <c r="QVE2574" s="77"/>
      <c r="QVF2574" s="77"/>
      <c r="QVG2574" s="77"/>
      <c r="QVH2574" s="77"/>
      <c r="QVI2574" s="77"/>
      <c r="QVJ2574" s="77"/>
      <c r="QVK2574" s="77"/>
      <c r="QVL2574" s="77"/>
      <c r="QVM2574" s="77"/>
      <c r="QVN2574" s="77"/>
      <c r="QVO2574" s="77"/>
      <c r="QVP2574" s="77"/>
      <c r="QVQ2574" s="77"/>
      <c r="QVR2574" s="77"/>
      <c r="QVS2574" s="77"/>
      <c r="QVT2574" s="77"/>
      <c r="QVU2574" s="77"/>
      <c r="QVV2574" s="77"/>
      <c r="QVW2574" s="77"/>
      <c r="QVX2574" s="77"/>
      <c r="QVY2574" s="77"/>
      <c r="QVZ2574" s="77"/>
      <c r="QWA2574" s="77"/>
      <c r="QWB2574" s="77"/>
      <c r="QWC2574" s="77"/>
      <c r="QWD2574" s="77"/>
      <c r="QWE2574" s="77"/>
      <c r="QWF2574" s="77"/>
      <c r="QWG2574" s="77"/>
      <c r="QWH2574" s="77"/>
      <c r="QWI2574" s="77"/>
      <c r="QWJ2574" s="77"/>
      <c r="QWK2574" s="77"/>
      <c r="QWL2574" s="77"/>
      <c r="QWM2574" s="77"/>
      <c r="QWN2574" s="77"/>
      <c r="QWO2574" s="77"/>
      <c r="QWP2574" s="77"/>
      <c r="QWQ2574" s="77"/>
      <c r="QWR2574" s="77"/>
      <c r="QWS2574" s="77"/>
      <c r="QWT2574" s="77"/>
      <c r="QWU2574" s="77"/>
      <c r="QWV2574" s="77"/>
      <c r="QWW2574" s="77"/>
      <c r="QWX2574" s="77"/>
      <c r="QWY2574" s="77"/>
      <c r="QWZ2574" s="77"/>
      <c r="QXA2574" s="77"/>
      <c r="QXB2574" s="77"/>
      <c r="QXC2574" s="77"/>
      <c r="QXD2574" s="77"/>
      <c r="QXE2574" s="77"/>
      <c r="QXF2574" s="77"/>
      <c r="QXG2574" s="77"/>
      <c r="QXH2574" s="77"/>
      <c r="QXI2574" s="77"/>
      <c r="QXJ2574" s="77"/>
      <c r="QXK2574" s="77"/>
      <c r="QXL2574" s="77"/>
      <c r="QXM2574" s="77"/>
      <c r="QXN2574" s="77"/>
      <c r="QXO2574" s="77"/>
      <c r="QXP2574" s="77"/>
      <c r="QXQ2574" s="77"/>
      <c r="QXR2574" s="77"/>
      <c r="QXS2574" s="77"/>
      <c r="QXT2574" s="77"/>
      <c r="QXU2574" s="77"/>
      <c r="QXV2574" s="77"/>
      <c r="QXW2574" s="77"/>
      <c r="QXX2574" s="77"/>
      <c r="QXY2574" s="77"/>
      <c r="QXZ2574" s="77"/>
      <c r="QYA2574" s="77"/>
      <c r="QYB2574" s="77"/>
      <c r="QYC2574" s="77"/>
      <c r="QYD2574" s="77"/>
      <c r="QYE2574" s="77"/>
      <c r="QYF2574" s="77"/>
      <c r="QYG2574" s="77"/>
      <c r="QYH2574" s="77"/>
      <c r="QYI2574" s="77"/>
      <c r="QYJ2574" s="77"/>
      <c r="QYK2574" s="77"/>
      <c r="QYL2574" s="77"/>
      <c r="QYM2574" s="77"/>
      <c r="QYN2574" s="77"/>
      <c r="QYO2574" s="77"/>
      <c r="QYP2574" s="77"/>
      <c r="QYQ2574" s="77"/>
      <c r="QYR2574" s="77"/>
      <c r="QYS2574" s="77"/>
      <c r="QYT2574" s="77"/>
      <c r="QYU2574" s="77"/>
      <c r="QYV2574" s="77"/>
      <c r="QYW2574" s="77"/>
      <c r="QYX2574" s="77"/>
      <c r="QYY2574" s="77"/>
      <c r="QYZ2574" s="77"/>
      <c r="QZA2574" s="77"/>
      <c r="QZB2574" s="77"/>
      <c r="QZC2574" s="77"/>
      <c r="QZD2574" s="77"/>
      <c r="QZE2574" s="77"/>
      <c r="QZF2574" s="77"/>
      <c r="QZG2574" s="77"/>
      <c r="QZH2574" s="77"/>
      <c r="QZI2574" s="77"/>
      <c r="QZJ2574" s="77"/>
      <c r="QZK2574" s="77"/>
      <c r="QZL2574" s="77"/>
      <c r="QZM2574" s="77"/>
      <c r="QZN2574" s="77"/>
      <c r="QZO2574" s="77"/>
      <c r="QZP2574" s="77"/>
      <c r="QZQ2574" s="77"/>
      <c r="QZR2574" s="77"/>
      <c r="QZS2574" s="77"/>
      <c r="QZT2574" s="77"/>
      <c r="QZU2574" s="77"/>
      <c r="QZV2574" s="77"/>
      <c r="QZW2574" s="77"/>
      <c r="QZX2574" s="77"/>
      <c r="QZY2574" s="77"/>
      <c r="QZZ2574" s="77"/>
      <c r="RAA2574" s="77"/>
      <c r="RAB2574" s="77"/>
      <c r="RAC2574" s="77"/>
      <c r="RAD2574" s="77"/>
      <c r="RAE2574" s="77"/>
      <c r="RAF2574" s="77"/>
      <c r="RAG2574" s="77"/>
      <c r="RAH2574" s="77"/>
      <c r="RAI2574" s="77"/>
      <c r="RAJ2574" s="77"/>
      <c r="RAK2574" s="77"/>
      <c r="RAL2574" s="77"/>
      <c r="RAM2574" s="77"/>
      <c r="RAN2574" s="77"/>
      <c r="RAO2574" s="77"/>
      <c r="RAP2574" s="77"/>
      <c r="RAQ2574" s="77"/>
      <c r="RAR2574" s="77"/>
      <c r="RAS2574" s="77"/>
      <c r="RAT2574" s="77"/>
      <c r="RAU2574" s="77"/>
      <c r="RAV2574" s="77"/>
      <c r="RAW2574" s="77"/>
      <c r="RAX2574" s="77"/>
      <c r="RAY2574" s="77"/>
      <c r="RAZ2574" s="77"/>
      <c r="RBA2574" s="77"/>
      <c r="RBB2574" s="77"/>
      <c r="RBC2574" s="77"/>
      <c r="RBD2574" s="77"/>
      <c r="RBE2574" s="77"/>
      <c r="RBF2574" s="77"/>
      <c r="RBG2574" s="77"/>
      <c r="RBH2574" s="77"/>
      <c r="RBI2574" s="77"/>
      <c r="RBJ2574" s="77"/>
      <c r="RBK2574" s="77"/>
      <c r="RBL2574" s="77"/>
      <c r="RBM2574" s="77"/>
      <c r="RBN2574" s="77"/>
      <c r="RBO2574" s="77"/>
      <c r="RBP2574" s="77"/>
      <c r="RBQ2574" s="77"/>
      <c r="RBR2574" s="77"/>
      <c r="RBS2574" s="77"/>
      <c r="RBT2574" s="77"/>
      <c r="RBU2574" s="77"/>
      <c r="RBV2574" s="77"/>
      <c r="RBW2574" s="77"/>
      <c r="RBX2574" s="77"/>
      <c r="RBY2574" s="77"/>
      <c r="RBZ2574" s="77"/>
      <c r="RCA2574" s="77"/>
      <c r="RCB2574" s="77"/>
      <c r="RCC2574" s="77"/>
      <c r="RCD2574" s="77"/>
      <c r="RCE2574" s="77"/>
      <c r="RCF2574" s="77"/>
      <c r="RCG2574" s="77"/>
      <c r="RCH2574" s="77"/>
      <c r="RCI2574" s="77"/>
      <c r="RCJ2574" s="77"/>
      <c r="RCK2574" s="77"/>
      <c r="RCL2574" s="77"/>
      <c r="RCM2574" s="77"/>
      <c r="RCN2574" s="77"/>
      <c r="RCO2574" s="77"/>
      <c r="RCP2574" s="77"/>
      <c r="RCQ2574" s="77"/>
      <c r="RCR2574" s="77"/>
      <c r="RCS2574" s="77"/>
      <c r="RCT2574" s="77"/>
      <c r="RCU2574" s="77"/>
      <c r="RCV2574" s="77"/>
      <c r="RCW2574" s="77"/>
      <c r="RCX2574" s="77"/>
      <c r="RCY2574" s="77"/>
      <c r="RCZ2574" s="77"/>
      <c r="RDA2574" s="77"/>
      <c r="RDB2574" s="77"/>
      <c r="RDC2574" s="77"/>
      <c r="RDD2574" s="77"/>
      <c r="RDE2574" s="77"/>
      <c r="RDF2574" s="77"/>
      <c r="RDG2574" s="77"/>
      <c r="RDH2574" s="77"/>
      <c r="RDI2574" s="77"/>
      <c r="RDJ2574" s="77"/>
      <c r="RDK2574" s="77"/>
      <c r="RDL2574" s="77"/>
      <c r="RDM2574" s="77"/>
      <c r="RDN2574" s="77"/>
      <c r="RDO2574" s="77"/>
      <c r="RDP2574" s="77"/>
      <c r="RDQ2574" s="77"/>
      <c r="RDR2574" s="77"/>
      <c r="RDS2574" s="77"/>
      <c r="RDT2574" s="77"/>
      <c r="RDU2574" s="77"/>
      <c r="RDV2574" s="77"/>
      <c r="RDW2574" s="77"/>
      <c r="RDX2574" s="77"/>
      <c r="RDY2574" s="77"/>
      <c r="RDZ2574" s="77"/>
      <c r="REA2574" s="77"/>
      <c r="REB2574" s="77"/>
      <c r="REC2574" s="77"/>
      <c r="RED2574" s="77"/>
      <c r="REE2574" s="77"/>
      <c r="REF2574" s="77"/>
      <c r="REG2574" s="77"/>
      <c r="REH2574" s="77"/>
      <c r="REI2574" s="77"/>
      <c r="REJ2574" s="77"/>
      <c r="REK2574" s="77"/>
      <c r="REL2574" s="77"/>
      <c r="REM2574" s="77"/>
      <c r="REN2574" s="77"/>
      <c r="REO2574" s="77"/>
      <c r="REP2574" s="77"/>
      <c r="REQ2574" s="77"/>
      <c r="RER2574" s="77"/>
      <c r="RES2574" s="77"/>
      <c r="RET2574" s="77"/>
      <c r="REU2574" s="77"/>
      <c r="REV2574" s="77"/>
      <c r="REW2574" s="77"/>
      <c r="REX2574" s="77"/>
      <c r="REY2574" s="77"/>
      <c r="REZ2574" s="77"/>
      <c r="RFA2574" s="77"/>
      <c r="RFB2574" s="77"/>
      <c r="RFC2574" s="77"/>
      <c r="RFD2574" s="77"/>
      <c r="RFE2574" s="77"/>
      <c r="RFF2574" s="77"/>
      <c r="RFG2574" s="77"/>
      <c r="RFH2574" s="77"/>
      <c r="RFI2574" s="77"/>
      <c r="RFJ2574" s="77"/>
      <c r="RFK2574" s="77"/>
      <c r="RFL2574" s="77"/>
      <c r="RFM2574" s="77"/>
      <c r="RFN2574" s="77"/>
      <c r="RFO2574" s="77"/>
      <c r="RFP2574" s="77"/>
      <c r="RFQ2574" s="77"/>
      <c r="RFR2574" s="77"/>
      <c r="RFS2574" s="77"/>
      <c r="RFT2574" s="77"/>
      <c r="RFU2574" s="77"/>
      <c r="RFV2574" s="77"/>
      <c r="RFW2574" s="77"/>
      <c r="RFX2574" s="77"/>
      <c r="RFY2574" s="77"/>
      <c r="RFZ2574" s="77"/>
      <c r="RGA2574" s="77"/>
      <c r="RGB2574" s="77"/>
      <c r="RGC2574" s="77"/>
      <c r="RGD2574" s="77"/>
      <c r="RGE2574" s="77"/>
      <c r="RGF2574" s="77"/>
      <c r="RGG2574" s="77"/>
      <c r="RGH2574" s="77"/>
      <c r="RGI2574" s="77"/>
      <c r="RGJ2574" s="77"/>
      <c r="RGK2574" s="77"/>
      <c r="RGL2574" s="77"/>
      <c r="RGM2574" s="77"/>
      <c r="RGN2574" s="77"/>
      <c r="RGO2574" s="77"/>
      <c r="RGP2574" s="77"/>
      <c r="RGQ2574" s="77"/>
      <c r="RGR2574" s="77"/>
      <c r="RGS2574" s="77"/>
      <c r="RGT2574" s="77"/>
      <c r="RGU2574" s="77"/>
      <c r="RGV2574" s="77"/>
      <c r="RGW2574" s="77"/>
      <c r="RGX2574" s="77"/>
      <c r="RGY2574" s="77"/>
      <c r="RGZ2574" s="77"/>
      <c r="RHA2574" s="77"/>
      <c r="RHB2574" s="77"/>
      <c r="RHC2574" s="77"/>
      <c r="RHD2574" s="77"/>
      <c r="RHE2574" s="77"/>
      <c r="RHF2574" s="77"/>
      <c r="RHG2574" s="77"/>
      <c r="RHH2574" s="77"/>
      <c r="RHI2574" s="77"/>
      <c r="RHJ2574" s="77"/>
      <c r="RHK2574" s="77"/>
      <c r="RHL2574" s="77"/>
      <c r="RHM2574" s="77"/>
      <c r="RHN2574" s="77"/>
      <c r="RHO2574" s="77"/>
      <c r="RHP2574" s="77"/>
      <c r="RHQ2574" s="77"/>
      <c r="RHR2574" s="77"/>
      <c r="RHS2574" s="77"/>
      <c r="RHT2574" s="77"/>
      <c r="RHU2574" s="77"/>
      <c r="RHV2574" s="77"/>
      <c r="RHW2574" s="77"/>
      <c r="RHX2574" s="77"/>
      <c r="RHY2574" s="77"/>
      <c r="RHZ2574" s="77"/>
      <c r="RIA2574" s="77"/>
      <c r="RIB2574" s="77"/>
      <c r="RIC2574" s="77"/>
      <c r="RID2574" s="77"/>
      <c r="RIE2574" s="77"/>
      <c r="RIF2574" s="77"/>
      <c r="RIG2574" s="77"/>
      <c r="RIH2574" s="77"/>
      <c r="RII2574" s="77"/>
      <c r="RIJ2574" s="77"/>
      <c r="RIK2574" s="77"/>
      <c r="RIL2574" s="77"/>
      <c r="RIM2574" s="77"/>
      <c r="RIN2574" s="77"/>
      <c r="RIO2574" s="77"/>
      <c r="RIP2574" s="77"/>
      <c r="RIQ2574" s="77"/>
      <c r="RIR2574" s="77"/>
      <c r="RIS2574" s="77"/>
      <c r="RIT2574" s="77"/>
      <c r="RIU2574" s="77"/>
      <c r="RIV2574" s="77"/>
      <c r="RIW2574" s="77"/>
      <c r="RIX2574" s="77"/>
      <c r="RIY2574" s="77"/>
      <c r="RIZ2574" s="77"/>
      <c r="RJA2574" s="77"/>
      <c r="RJB2574" s="77"/>
      <c r="RJC2574" s="77"/>
      <c r="RJD2574" s="77"/>
      <c r="RJE2574" s="77"/>
      <c r="RJF2574" s="77"/>
      <c r="RJG2574" s="77"/>
      <c r="RJH2574" s="77"/>
      <c r="RJI2574" s="77"/>
      <c r="RJJ2574" s="77"/>
      <c r="RJK2574" s="77"/>
      <c r="RJL2574" s="77"/>
      <c r="RJM2574" s="77"/>
      <c r="RJN2574" s="77"/>
      <c r="RJO2574" s="77"/>
      <c r="RJP2574" s="77"/>
      <c r="RJQ2574" s="77"/>
      <c r="RJR2574" s="77"/>
      <c r="RJS2574" s="77"/>
      <c r="RJT2574" s="77"/>
      <c r="RJU2574" s="77"/>
      <c r="RJV2574" s="77"/>
      <c r="RJW2574" s="77"/>
      <c r="RJX2574" s="77"/>
      <c r="RJY2574" s="77"/>
      <c r="RJZ2574" s="77"/>
      <c r="RKA2574" s="77"/>
      <c r="RKB2574" s="77"/>
      <c r="RKC2574" s="77"/>
      <c r="RKD2574" s="77"/>
      <c r="RKE2574" s="77"/>
      <c r="RKF2574" s="77"/>
      <c r="RKG2574" s="77"/>
      <c r="RKH2574" s="77"/>
      <c r="RKI2574" s="77"/>
      <c r="RKJ2574" s="77"/>
      <c r="RKK2574" s="77"/>
      <c r="RKL2574" s="77"/>
      <c r="RKM2574" s="77"/>
      <c r="RKN2574" s="77"/>
      <c r="RKO2574" s="77"/>
      <c r="RKP2574" s="77"/>
      <c r="RKQ2574" s="77"/>
      <c r="RKR2574" s="77"/>
      <c r="RKS2574" s="77"/>
      <c r="RKT2574" s="77"/>
      <c r="RKU2574" s="77"/>
      <c r="RKV2574" s="77"/>
      <c r="RKW2574" s="77"/>
      <c r="RKX2574" s="77"/>
      <c r="RKY2574" s="77"/>
      <c r="RKZ2574" s="77"/>
      <c r="RLA2574" s="77"/>
      <c r="RLB2574" s="77"/>
      <c r="RLC2574" s="77"/>
      <c r="RLD2574" s="77"/>
      <c r="RLE2574" s="77"/>
      <c r="RLF2574" s="77"/>
      <c r="RLG2574" s="77"/>
      <c r="RLH2574" s="77"/>
      <c r="RLI2574" s="77"/>
      <c r="RLJ2574" s="77"/>
      <c r="RLK2574" s="77"/>
      <c r="RLL2574" s="77"/>
      <c r="RLM2574" s="77"/>
      <c r="RLN2574" s="77"/>
      <c r="RLO2574" s="77"/>
      <c r="RLP2574" s="77"/>
      <c r="RLQ2574" s="77"/>
      <c r="RLR2574" s="77"/>
      <c r="RLS2574" s="77"/>
      <c r="RLT2574" s="77"/>
      <c r="RLU2574" s="77"/>
      <c r="RLV2574" s="77"/>
      <c r="RLW2574" s="77"/>
      <c r="RLX2574" s="77"/>
      <c r="RLY2574" s="77"/>
      <c r="RLZ2574" s="77"/>
      <c r="RMA2574" s="77"/>
      <c r="RMB2574" s="77"/>
      <c r="RMC2574" s="77"/>
      <c r="RMD2574" s="77"/>
      <c r="RME2574" s="77"/>
      <c r="RMF2574" s="77"/>
      <c r="RMG2574" s="77"/>
      <c r="RMH2574" s="77"/>
      <c r="RMI2574" s="77"/>
      <c r="RMJ2574" s="77"/>
      <c r="RMK2574" s="77"/>
      <c r="RML2574" s="77"/>
      <c r="RMM2574" s="77"/>
      <c r="RMN2574" s="77"/>
      <c r="RMO2574" s="77"/>
      <c r="RMP2574" s="77"/>
      <c r="RMQ2574" s="77"/>
      <c r="RMR2574" s="77"/>
      <c r="RMS2574" s="77"/>
      <c r="RMT2574" s="77"/>
      <c r="RMU2574" s="77"/>
      <c r="RMV2574" s="77"/>
      <c r="RMW2574" s="77"/>
      <c r="RMX2574" s="77"/>
      <c r="RMY2574" s="77"/>
      <c r="RMZ2574" s="77"/>
      <c r="RNA2574" s="77"/>
      <c r="RNB2574" s="77"/>
      <c r="RNC2574" s="77"/>
      <c r="RND2574" s="77"/>
      <c r="RNE2574" s="77"/>
      <c r="RNF2574" s="77"/>
      <c r="RNG2574" s="77"/>
      <c r="RNH2574" s="77"/>
      <c r="RNI2574" s="77"/>
      <c r="RNJ2574" s="77"/>
      <c r="RNK2574" s="77"/>
      <c r="RNL2574" s="77"/>
      <c r="RNM2574" s="77"/>
      <c r="RNN2574" s="77"/>
      <c r="RNO2574" s="77"/>
      <c r="RNP2574" s="77"/>
      <c r="RNQ2574" s="77"/>
      <c r="RNR2574" s="77"/>
      <c r="RNS2574" s="77"/>
      <c r="RNT2574" s="77"/>
      <c r="RNU2574" s="77"/>
      <c r="RNV2574" s="77"/>
      <c r="RNW2574" s="77"/>
      <c r="RNX2574" s="77"/>
      <c r="RNY2574" s="77"/>
      <c r="RNZ2574" s="77"/>
      <c r="ROA2574" s="77"/>
      <c r="ROB2574" s="77"/>
      <c r="ROC2574" s="77"/>
      <c r="ROD2574" s="77"/>
      <c r="ROE2574" s="77"/>
      <c r="ROF2574" s="77"/>
      <c r="ROG2574" s="77"/>
      <c r="ROH2574" s="77"/>
      <c r="ROI2574" s="77"/>
      <c r="ROJ2574" s="77"/>
      <c r="ROK2574" s="77"/>
      <c r="ROL2574" s="77"/>
      <c r="ROM2574" s="77"/>
      <c r="RON2574" s="77"/>
      <c r="ROO2574" s="77"/>
      <c r="ROP2574" s="77"/>
      <c r="ROQ2574" s="77"/>
      <c r="ROR2574" s="77"/>
      <c r="ROS2574" s="77"/>
      <c r="ROT2574" s="77"/>
      <c r="ROU2574" s="77"/>
      <c r="ROV2574" s="77"/>
      <c r="ROW2574" s="77"/>
      <c r="ROX2574" s="77"/>
      <c r="ROY2574" s="77"/>
      <c r="ROZ2574" s="77"/>
      <c r="RPA2574" s="77"/>
      <c r="RPB2574" s="77"/>
      <c r="RPC2574" s="77"/>
      <c r="RPD2574" s="77"/>
      <c r="RPE2574" s="77"/>
      <c r="RPF2574" s="77"/>
      <c r="RPG2574" s="77"/>
      <c r="RPH2574" s="77"/>
      <c r="RPI2574" s="77"/>
      <c r="RPJ2574" s="77"/>
      <c r="RPK2574" s="77"/>
      <c r="RPL2574" s="77"/>
      <c r="RPM2574" s="77"/>
      <c r="RPN2574" s="77"/>
      <c r="RPO2574" s="77"/>
      <c r="RPP2574" s="77"/>
      <c r="RPQ2574" s="77"/>
      <c r="RPR2574" s="77"/>
      <c r="RPS2574" s="77"/>
      <c r="RPT2574" s="77"/>
      <c r="RPU2574" s="77"/>
      <c r="RPV2574" s="77"/>
      <c r="RPW2574" s="77"/>
      <c r="RPX2574" s="77"/>
      <c r="RPY2574" s="77"/>
      <c r="RPZ2574" s="77"/>
      <c r="RQA2574" s="77"/>
      <c r="RQB2574" s="77"/>
      <c r="RQC2574" s="77"/>
      <c r="RQD2574" s="77"/>
      <c r="RQE2574" s="77"/>
      <c r="RQF2574" s="77"/>
      <c r="RQG2574" s="77"/>
      <c r="RQH2574" s="77"/>
      <c r="RQI2574" s="77"/>
      <c r="RQJ2574" s="77"/>
      <c r="RQK2574" s="77"/>
      <c r="RQL2574" s="77"/>
      <c r="RQM2574" s="77"/>
      <c r="RQN2574" s="77"/>
      <c r="RQO2574" s="77"/>
      <c r="RQP2574" s="77"/>
      <c r="RQQ2574" s="77"/>
      <c r="RQR2574" s="77"/>
      <c r="RQS2574" s="77"/>
      <c r="RQT2574" s="77"/>
      <c r="RQU2574" s="77"/>
      <c r="RQV2574" s="77"/>
      <c r="RQW2574" s="77"/>
      <c r="RQX2574" s="77"/>
      <c r="RQY2574" s="77"/>
      <c r="RQZ2574" s="77"/>
      <c r="RRA2574" s="77"/>
      <c r="RRB2574" s="77"/>
      <c r="RRC2574" s="77"/>
      <c r="RRD2574" s="77"/>
      <c r="RRE2574" s="77"/>
      <c r="RRF2574" s="77"/>
      <c r="RRG2574" s="77"/>
      <c r="RRH2574" s="77"/>
      <c r="RRI2574" s="77"/>
      <c r="RRJ2574" s="77"/>
      <c r="RRK2574" s="77"/>
      <c r="RRL2574" s="77"/>
      <c r="RRM2574" s="77"/>
      <c r="RRN2574" s="77"/>
      <c r="RRO2574" s="77"/>
      <c r="RRP2574" s="77"/>
      <c r="RRQ2574" s="77"/>
      <c r="RRR2574" s="77"/>
      <c r="RRS2574" s="77"/>
      <c r="RRT2574" s="77"/>
      <c r="RRU2574" s="77"/>
      <c r="RRV2574" s="77"/>
      <c r="RRW2574" s="77"/>
      <c r="RRX2574" s="77"/>
      <c r="RRY2574" s="77"/>
      <c r="RRZ2574" s="77"/>
      <c r="RSA2574" s="77"/>
      <c r="RSB2574" s="77"/>
      <c r="RSC2574" s="77"/>
      <c r="RSD2574" s="77"/>
      <c r="RSE2574" s="77"/>
      <c r="RSF2574" s="77"/>
      <c r="RSG2574" s="77"/>
      <c r="RSH2574" s="77"/>
      <c r="RSI2574" s="77"/>
      <c r="RSJ2574" s="77"/>
      <c r="RSK2574" s="77"/>
      <c r="RSL2574" s="77"/>
      <c r="RSM2574" s="77"/>
      <c r="RSN2574" s="77"/>
      <c r="RSO2574" s="77"/>
      <c r="RSP2574" s="77"/>
      <c r="RSQ2574" s="77"/>
      <c r="RSR2574" s="77"/>
      <c r="RSS2574" s="77"/>
      <c r="RST2574" s="77"/>
      <c r="RSU2574" s="77"/>
      <c r="RSV2574" s="77"/>
      <c r="RSW2574" s="77"/>
      <c r="RSX2574" s="77"/>
      <c r="RSY2574" s="77"/>
      <c r="RSZ2574" s="77"/>
      <c r="RTA2574" s="77"/>
      <c r="RTB2574" s="77"/>
      <c r="RTC2574" s="77"/>
      <c r="RTD2574" s="77"/>
      <c r="RTE2574" s="77"/>
      <c r="RTF2574" s="77"/>
      <c r="RTG2574" s="77"/>
      <c r="RTH2574" s="77"/>
      <c r="RTI2574" s="77"/>
      <c r="RTJ2574" s="77"/>
      <c r="RTK2574" s="77"/>
      <c r="RTL2574" s="77"/>
      <c r="RTM2574" s="77"/>
      <c r="RTN2574" s="77"/>
      <c r="RTO2574" s="77"/>
      <c r="RTP2574" s="77"/>
      <c r="RTQ2574" s="77"/>
      <c r="RTR2574" s="77"/>
      <c r="RTS2574" s="77"/>
      <c r="RTT2574" s="77"/>
      <c r="RTU2574" s="77"/>
      <c r="RTV2574" s="77"/>
      <c r="RTW2574" s="77"/>
      <c r="RTX2574" s="77"/>
      <c r="RTY2574" s="77"/>
      <c r="RTZ2574" s="77"/>
      <c r="RUA2574" s="77"/>
      <c r="RUB2574" s="77"/>
      <c r="RUC2574" s="77"/>
      <c r="RUD2574" s="77"/>
      <c r="RUE2574" s="77"/>
      <c r="RUF2574" s="77"/>
      <c r="RUG2574" s="77"/>
      <c r="RUH2574" s="77"/>
      <c r="RUI2574" s="77"/>
      <c r="RUJ2574" s="77"/>
      <c r="RUK2574" s="77"/>
      <c r="RUL2574" s="77"/>
      <c r="RUM2574" s="77"/>
      <c r="RUN2574" s="77"/>
      <c r="RUO2574" s="77"/>
      <c r="RUP2574" s="77"/>
      <c r="RUQ2574" s="77"/>
      <c r="RUR2574" s="77"/>
      <c r="RUS2574" s="77"/>
      <c r="RUT2574" s="77"/>
      <c r="RUU2574" s="77"/>
      <c r="RUV2574" s="77"/>
      <c r="RUW2574" s="77"/>
      <c r="RUX2574" s="77"/>
      <c r="RUY2574" s="77"/>
      <c r="RUZ2574" s="77"/>
      <c r="RVA2574" s="77"/>
      <c r="RVB2574" s="77"/>
      <c r="RVC2574" s="77"/>
      <c r="RVD2574" s="77"/>
      <c r="RVE2574" s="77"/>
      <c r="RVF2574" s="77"/>
      <c r="RVG2574" s="77"/>
      <c r="RVH2574" s="77"/>
      <c r="RVI2574" s="77"/>
      <c r="RVJ2574" s="77"/>
      <c r="RVK2574" s="77"/>
      <c r="RVL2574" s="77"/>
      <c r="RVM2574" s="77"/>
      <c r="RVN2574" s="77"/>
      <c r="RVO2574" s="77"/>
      <c r="RVP2574" s="77"/>
      <c r="RVQ2574" s="77"/>
      <c r="RVR2574" s="77"/>
      <c r="RVS2574" s="77"/>
      <c r="RVT2574" s="77"/>
      <c r="RVU2574" s="77"/>
      <c r="RVV2574" s="77"/>
      <c r="RVW2574" s="77"/>
      <c r="RVX2574" s="77"/>
      <c r="RVY2574" s="77"/>
      <c r="RVZ2574" s="77"/>
      <c r="RWA2574" s="77"/>
      <c r="RWB2574" s="77"/>
      <c r="RWC2574" s="77"/>
      <c r="RWD2574" s="77"/>
      <c r="RWE2574" s="77"/>
      <c r="RWF2574" s="77"/>
      <c r="RWG2574" s="77"/>
      <c r="RWH2574" s="77"/>
      <c r="RWI2574" s="77"/>
      <c r="RWJ2574" s="77"/>
      <c r="RWK2574" s="77"/>
      <c r="RWL2574" s="77"/>
      <c r="RWM2574" s="77"/>
      <c r="RWN2574" s="77"/>
      <c r="RWO2574" s="77"/>
      <c r="RWP2574" s="77"/>
      <c r="RWQ2574" s="77"/>
      <c r="RWR2574" s="77"/>
      <c r="RWS2574" s="77"/>
      <c r="RWT2574" s="77"/>
      <c r="RWU2574" s="77"/>
      <c r="RWV2574" s="77"/>
      <c r="RWW2574" s="77"/>
      <c r="RWX2574" s="77"/>
      <c r="RWY2574" s="77"/>
      <c r="RWZ2574" s="77"/>
      <c r="RXA2574" s="77"/>
      <c r="RXB2574" s="77"/>
      <c r="RXC2574" s="77"/>
      <c r="RXD2574" s="77"/>
      <c r="RXE2574" s="77"/>
      <c r="RXF2574" s="77"/>
      <c r="RXG2574" s="77"/>
      <c r="RXH2574" s="77"/>
      <c r="RXI2574" s="77"/>
      <c r="RXJ2574" s="77"/>
      <c r="RXK2574" s="77"/>
      <c r="RXL2574" s="77"/>
      <c r="RXM2574" s="77"/>
      <c r="RXN2574" s="77"/>
      <c r="RXO2574" s="77"/>
      <c r="RXP2574" s="77"/>
      <c r="RXQ2574" s="77"/>
      <c r="RXR2574" s="77"/>
      <c r="RXS2574" s="77"/>
      <c r="RXT2574" s="77"/>
      <c r="RXU2574" s="77"/>
      <c r="RXV2574" s="77"/>
      <c r="RXW2574" s="77"/>
      <c r="RXX2574" s="77"/>
      <c r="RXY2574" s="77"/>
      <c r="RXZ2574" s="77"/>
      <c r="RYA2574" s="77"/>
      <c r="RYB2574" s="77"/>
      <c r="RYC2574" s="77"/>
      <c r="RYD2574" s="77"/>
      <c r="RYE2574" s="77"/>
      <c r="RYF2574" s="77"/>
      <c r="RYG2574" s="77"/>
      <c r="RYH2574" s="77"/>
      <c r="RYI2574" s="77"/>
      <c r="RYJ2574" s="77"/>
      <c r="RYK2574" s="77"/>
      <c r="RYL2574" s="77"/>
      <c r="RYM2574" s="77"/>
      <c r="RYN2574" s="77"/>
      <c r="RYO2574" s="77"/>
      <c r="RYP2574" s="77"/>
      <c r="RYQ2574" s="77"/>
      <c r="RYR2574" s="77"/>
      <c r="RYS2574" s="77"/>
      <c r="RYT2574" s="77"/>
      <c r="RYU2574" s="77"/>
      <c r="RYV2574" s="77"/>
      <c r="RYW2574" s="77"/>
      <c r="RYX2574" s="77"/>
      <c r="RYY2574" s="77"/>
      <c r="RYZ2574" s="77"/>
      <c r="RZA2574" s="77"/>
      <c r="RZB2574" s="77"/>
      <c r="RZC2574" s="77"/>
      <c r="RZD2574" s="77"/>
      <c r="RZE2574" s="77"/>
      <c r="RZF2574" s="77"/>
      <c r="RZG2574" s="77"/>
      <c r="RZH2574" s="77"/>
      <c r="RZI2574" s="77"/>
      <c r="RZJ2574" s="77"/>
      <c r="RZK2574" s="77"/>
      <c r="RZL2574" s="77"/>
      <c r="RZM2574" s="77"/>
      <c r="RZN2574" s="77"/>
      <c r="RZO2574" s="77"/>
      <c r="RZP2574" s="77"/>
      <c r="RZQ2574" s="77"/>
      <c r="RZR2574" s="77"/>
      <c r="RZS2574" s="77"/>
      <c r="RZT2574" s="77"/>
      <c r="RZU2574" s="77"/>
      <c r="RZV2574" s="77"/>
      <c r="RZW2574" s="77"/>
      <c r="RZX2574" s="77"/>
      <c r="RZY2574" s="77"/>
      <c r="RZZ2574" s="77"/>
      <c r="SAA2574" s="77"/>
      <c r="SAB2574" s="77"/>
      <c r="SAC2574" s="77"/>
      <c r="SAD2574" s="77"/>
      <c r="SAE2574" s="77"/>
      <c r="SAF2574" s="77"/>
      <c r="SAG2574" s="77"/>
      <c r="SAH2574" s="77"/>
      <c r="SAI2574" s="77"/>
      <c r="SAJ2574" s="77"/>
      <c r="SAK2574" s="77"/>
      <c r="SAL2574" s="77"/>
      <c r="SAM2574" s="77"/>
      <c r="SAN2574" s="77"/>
      <c r="SAO2574" s="77"/>
      <c r="SAP2574" s="77"/>
      <c r="SAQ2574" s="77"/>
      <c r="SAR2574" s="77"/>
      <c r="SAS2574" s="77"/>
      <c r="SAT2574" s="77"/>
      <c r="SAU2574" s="77"/>
      <c r="SAV2574" s="77"/>
      <c r="SAW2574" s="77"/>
      <c r="SAX2574" s="77"/>
      <c r="SAY2574" s="77"/>
      <c r="SAZ2574" s="77"/>
      <c r="SBA2574" s="77"/>
      <c r="SBB2574" s="77"/>
      <c r="SBC2574" s="77"/>
      <c r="SBD2574" s="77"/>
      <c r="SBE2574" s="77"/>
      <c r="SBF2574" s="77"/>
      <c r="SBG2574" s="77"/>
      <c r="SBH2574" s="77"/>
      <c r="SBI2574" s="77"/>
      <c r="SBJ2574" s="77"/>
      <c r="SBK2574" s="77"/>
      <c r="SBL2574" s="77"/>
      <c r="SBM2574" s="77"/>
      <c r="SBN2574" s="77"/>
      <c r="SBO2574" s="77"/>
      <c r="SBP2574" s="77"/>
      <c r="SBQ2574" s="77"/>
      <c r="SBR2574" s="77"/>
      <c r="SBS2574" s="77"/>
      <c r="SBT2574" s="77"/>
      <c r="SBU2574" s="77"/>
      <c r="SBV2574" s="77"/>
      <c r="SBW2574" s="77"/>
      <c r="SBX2574" s="77"/>
      <c r="SBY2574" s="77"/>
      <c r="SBZ2574" s="77"/>
      <c r="SCA2574" s="77"/>
      <c r="SCB2574" s="77"/>
      <c r="SCC2574" s="77"/>
      <c r="SCD2574" s="77"/>
      <c r="SCE2574" s="77"/>
      <c r="SCF2574" s="77"/>
      <c r="SCG2574" s="77"/>
      <c r="SCH2574" s="77"/>
      <c r="SCI2574" s="77"/>
      <c r="SCJ2574" s="77"/>
      <c r="SCK2574" s="77"/>
      <c r="SCL2574" s="77"/>
      <c r="SCM2574" s="77"/>
      <c r="SCN2574" s="77"/>
      <c r="SCO2574" s="77"/>
      <c r="SCP2574" s="77"/>
      <c r="SCQ2574" s="77"/>
      <c r="SCR2574" s="77"/>
      <c r="SCS2574" s="77"/>
      <c r="SCT2574" s="77"/>
      <c r="SCU2574" s="77"/>
      <c r="SCV2574" s="77"/>
      <c r="SCW2574" s="77"/>
      <c r="SCX2574" s="77"/>
      <c r="SCY2574" s="77"/>
      <c r="SCZ2574" s="77"/>
      <c r="SDA2574" s="77"/>
      <c r="SDB2574" s="77"/>
      <c r="SDC2574" s="77"/>
      <c r="SDD2574" s="77"/>
      <c r="SDE2574" s="77"/>
      <c r="SDF2574" s="77"/>
      <c r="SDG2574" s="77"/>
      <c r="SDH2574" s="77"/>
      <c r="SDI2574" s="77"/>
      <c r="SDJ2574" s="77"/>
      <c r="SDK2574" s="77"/>
      <c r="SDL2574" s="77"/>
      <c r="SDM2574" s="77"/>
      <c r="SDN2574" s="77"/>
      <c r="SDO2574" s="77"/>
      <c r="SDP2574" s="77"/>
      <c r="SDQ2574" s="77"/>
      <c r="SDR2574" s="77"/>
      <c r="SDS2574" s="77"/>
      <c r="SDT2574" s="77"/>
      <c r="SDU2574" s="77"/>
      <c r="SDV2574" s="77"/>
      <c r="SDW2574" s="77"/>
      <c r="SDX2574" s="77"/>
      <c r="SDY2574" s="77"/>
      <c r="SDZ2574" s="77"/>
      <c r="SEA2574" s="77"/>
      <c r="SEB2574" s="77"/>
      <c r="SEC2574" s="77"/>
      <c r="SED2574" s="77"/>
      <c r="SEE2574" s="77"/>
      <c r="SEF2574" s="77"/>
      <c r="SEG2574" s="77"/>
      <c r="SEH2574" s="77"/>
      <c r="SEI2574" s="77"/>
      <c r="SEJ2574" s="77"/>
      <c r="SEK2574" s="77"/>
      <c r="SEL2574" s="77"/>
      <c r="SEM2574" s="77"/>
      <c r="SEN2574" s="77"/>
      <c r="SEO2574" s="77"/>
      <c r="SEP2574" s="77"/>
      <c r="SEQ2574" s="77"/>
      <c r="SER2574" s="77"/>
      <c r="SES2574" s="77"/>
      <c r="SET2574" s="77"/>
      <c r="SEU2574" s="77"/>
      <c r="SEV2574" s="77"/>
      <c r="SEW2574" s="77"/>
      <c r="SEX2574" s="77"/>
      <c r="SEY2574" s="77"/>
      <c r="SEZ2574" s="77"/>
      <c r="SFA2574" s="77"/>
      <c r="SFB2574" s="77"/>
      <c r="SFC2574" s="77"/>
      <c r="SFD2574" s="77"/>
      <c r="SFE2574" s="77"/>
      <c r="SFF2574" s="77"/>
      <c r="SFG2574" s="77"/>
      <c r="SFH2574" s="77"/>
      <c r="SFI2574" s="77"/>
      <c r="SFJ2574" s="77"/>
      <c r="SFK2574" s="77"/>
      <c r="SFL2574" s="77"/>
      <c r="SFM2574" s="77"/>
      <c r="SFN2574" s="77"/>
      <c r="SFO2574" s="77"/>
      <c r="SFP2574" s="77"/>
      <c r="SFQ2574" s="77"/>
      <c r="SFR2574" s="77"/>
      <c r="SFS2574" s="77"/>
      <c r="SFT2574" s="77"/>
      <c r="SFU2574" s="77"/>
      <c r="SFV2574" s="77"/>
      <c r="SFW2574" s="77"/>
      <c r="SFX2574" s="77"/>
      <c r="SFY2574" s="77"/>
      <c r="SFZ2574" s="77"/>
      <c r="SGA2574" s="77"/>
      <c r="SGB2574" s="77"/>
      <c r="SGC2574" s="77"/>
      <c r="SGD2574" s="77"/>
      <c r="SGE2574" s="77"/>
      <c r="SGF2574" s="77"/>
      <c r="SGG2574" s="77"/>
      <c r="SGH2574" s="77"/>
      <c r="SGI2574" s="77"/>
      <c r="SGJ2574" s="77"/>
      <c r="SGK2574" s="77"/>
      <c r="SGL2574" s="77"/>
      <c r="SGM2574" s="77"/>
      <c r="SGN2574" s="77"/>
      <c r="SGO2574" s="77"/>
      <c r="SGP2574" s="77"/>
      <c r="SGQ2574" s="77"/>
      <c r="SGR2574" s="77"/>
      <c r="SGS2574" s="77"/>
      <c r="SGT2574" s="77"/>
      <c r="SGU2574" s="77"/>
      <c r="SGV2574" s="77"/>
      <c r="SGW2574" s="77"/>
      <c r="SGX2574" s="77"/>
      <c r="SGY2574" s="77"/>
      <c r="SGZ2574" s="77"/>
      <c r="SHA2574" s="77"/>
      <c r="SHB2574" s="77"/>
      <c r="SHC2574" s="77"/>
      <c r="SHD2574" s="77"/>
      <c r="SHE2574" s="77"/>
      <c r="SHF2574" s="77"/>
      <c r="SHG2574" s="77"/>
      <c r="SHH2574" s="77"/>
      <c r="SHI2574" s="77"/>
      <c r="SHJ2574" s="77"/>
      <c r="SHK2574" s="77"/>
      <c r="SHL2574" s="77"/>
      <c r="SHM2574" s="77"/>
      <c r="SHN2574" s="77"/>
      <c r="SHO2574" s="77"/>
      <c r="SHP2574" s="77"/>
      <c r="SHQ2574" s="77"/>
      <c r="SHR2574" s="77"/>
      <c r="SHS2574" s="77"/>
      <c r="SHT2574" s="77"/>
      <c r="SHU2574" s="77"/>
      <c r="SHV2574" s="77"/>
      <c r="SHW2574" s="77"/>
      <c r="SHX2574" s="77"/>
      <c r="SHY2574" s="77"/>
      <c r="SHZ2574" s="77"/>
      <c r="SIA2574" s="77"/>
      <c r="SIB2574" s="77"/>
      <c r="SIC2574" s="77"/>
      <c r="SID2574" s="77"/>
      <c r="SIE2574" s="77"/>
      <c r="SIF2574" s="77"/>
      <c r="SIG2574" s="77"/>
      <c r="SIH2574" s="77"/>
      <c r="SII2574" s="77"/>
      <c r="SIJ2574" s="77"/>
      <c r="SIK2574" s="77"/>
      <c r="SIL2574" s="77"/>
      <c r="SIM2574" s="77"/>
      <c r="SIN2574" s="77"/>
      <c r="SIO2574" s="77"/>
      <c r="SIP2574" s="77"/>
      <c r="SIQ2574" s="77"/>
      <c r="SIR2574" s="77"/>
      <c r="SIS2574" s="77"/>
      <c r="SIT2574" s="77"/>
      <c r="SIU2574" s="77"/>
      <c r="SIV2574" s="77"/>
      <c r="SIW2574" s="77"/>
      <c r="SIX2574" s="77"/>
      <c r="SIY2574" s="77"/>
      <c r="SIZ2574" s="77"/>
      <c r="SJA2574" s="77"/>
      <c r="SJB2574" s="77"/>
      <c r="SJC2574" s="77"/>
      <c r="SJD2574" s="77"/>
      <c r="SJE2574" s="77"/>
      <c r="SJF2574" s="77"/>
      <c r="SJG2574" s="77"/>
      <c r="SJH2574" s="77"/>
      <c r="SJI2574" s="77"/>
      <c r="SJJ2574" s="77"/>
      <c r="SJK2574" s="77"/>
      <c r="SJL2574" s="77"/>
      <c r="SJM2574" s="77"/>
      <c r="SJN2574" s="77"/>
      <c r="SJO2574" s="77"/>
      <c r="SJP2574" s="77"/>
      <c r="SJQ2574" s="77"/>
      <c r="SJR2574" s="77"/>
      <c r="SJS2574" s="77"/>
      <c r="SJT2574" s="77"/>
      <c r="SJU2574" s="77"/>
      <c r="SJV2574" s="77"/>
      <c r="SJW2574" s="77"/>
      <c r="SJX2574" s="77"/>
      <c r="SJY2574" s="77"/>
      <c r="SJZ2574" s="77"/>
      <c r="SKA2574" s="77"/>
      <c r="SKB2574" s="77"/>
      <c r="SKC2574" s="77"/>
      <c r="SKD2574" s="77"/>
      <c r="SKE2574" s="77"/>
      <c r="SKF2574" s="77"/>
      <c r="SKG2574" s="77"/>
      <c r="SKH2574" s="77"/>
      <c r="SKI2574" s="77"/>
      <c r="SKJ2574" s="77"/>
      <c r="SKK2574" s="77"/>
      <c r="SKL2574" s="77"/>
      <c r="SKM2574" s="77"/>
      <c r="SKN2574" s="77"/>
      <c r="SKO2574" s="77"/>
      <c r="SKP2574" s="77"/>
      <c r="SKQ2574" s="77"/>
      <c r="SKR2574" s="77"/>
      <c r="SKS2574" s="77"/>
      <c r="SKT2574" s="77"/>
      <c r="SKU2574" s="77"/>
      <c r="SKV2574" s="77"/>
      <c r="SKW2574" s="77"/>
      <c r="SKX2574" s="77"/>
      <c r="SKY2574" s="77"/>
      <c r="SKZ2574" s="77"/>
      <c r="SLA2574" s="77"/>
      <c r="SLB2574" s="77"/>
      <c r="SLC2574" s="77"/>
      <c r="SLD2574" s="77"/>
      <c r="SLE2574" s="77"/>
      <c r="SLF2574" s="77"/>
      <c r="SLG2574" s="77"/>
      <c r="SLH2574" s="77"/>
      <c r="SLI2574" s="77"/>
      <c r="SLJ2574" s="77"/>
      <c r="SLK2574" s="77"/>
      <c r="SLL2574" s="77"/>
      <c r="SLM2574" s="77"/>
      <c r="SLN2574" s="77"/>
      <c r="SLO2574" s="77"/>
      <c r="SLP2574" s="77"/>
      <c r="SLQ2574" s="77"/>
      <c r="SLR2574" s="77"/>
      <c r="SLS2574" s="77"/>
      <c r="SLT2574" s="77"/>
      <c r="SLU2574" s="77"/>
      <c r="SLV2574" s="77"/>
      <c r="SLW2574" s="77"/>
      <c r="SLX2574" s="77"/>
      <c r="SLY2574" s="77"/>
      <c r="SLZ2574" s="77"/>
      <c r="SMA2574" s="77"/>
      <c r="SMB2574" s="77"/>
      <c r="SMC2574" s="77"/>
      <c r="SMD2574" s="77"/>
      <c r="SME2574" s="77"/>
      <c r="SMF2574" s="77"/>
      <c r="SMG2574" s="77"/>
      <c r="SMH2574" s="77"/>
      <c r="SMI2574" s="77"/>
      <c r="SMJ2574" s="77"/>
      <c r="SMK2574" s="77"/>
      <c r="SML2574" s="77"/>
      <c r="SMM2574" s="77"/>
      <c r="SMN2574" s="77"/>
      <c r="SMO2574" s="77"/>
      <c r="SMP2574" s="77"/>
      <c r="SMQ2574" s="77"/>
      <c r="SMR2574" s="77"/>
      <c r="SMS2574" s="77"/>
      <c r="SMT2574" s="77"/>
      <c r="SMU2574" s="77"/>
      <c r="SMV2574" s="77"/>
      <c r="SMW2574" s="77"/>
      <c r="SMX2574" s="77"/>
      <c r="SMY2574" s="77"/>
      <c r="SMZ2574" s="77"/>
      <c r="SNA2574" s="77"/>
      <c r="SNB2574" s="77"/>
      <c r="SNC2574" s="77"/>
      <c r="SND2574" s="77"/>
      <c r="SNE2574" s="77"/>
      <c r="SNF2574" s="77"/>
      <c r="SNG2574" s="77"/>
      <c r="SNH2574" s="77"/>
      <c r="SNI2574" s="77"/>
      <c r="SNJ2574" s="77"/>
      <c r="SNK2574" s="77"/>
      <c r="SNL2574" s="77"/>
      <c r="SNM2574" s="77"/>
      <c r="SNN2574" s="77"/>
      <c r="SNO2574" s="77"/>
      <c r="SNP2574" s="77"/>
      <c r="SNQ2574" s="77"/>
      <c r="SNR2574" s="77"/>
      <c r="SNS2574" s="77"/>
      <c r="SNT2574" s="77"/>
      <c r="SNU2574" s="77"/>
      <c r="SNV2574" s="77"/>
      <c r="SNW2574" s="77"/>
      <c r="SNX2574" s="77"/>
      <c r="SNY2574" s="77"/>
      <c r="SNZ2574" s="77"/>
      <c r="SOA2574" s="77"/>
      <c r="SOB2574" s="77"/>
      <c r="SOC2574" s="77"/>
      <c r="SOD2574" s="77"/>
      <c r="SOE2574" s="77"/>
      <c r="SOF2574" s="77"/>
      <c r="SOG2574" s="77"/>
      <c r="SOH2574" s="77"/>
      <c r="SOI2574" s="77"/>
      <c r="SOJ2574" s="77"/>
      <c r="SOK2574" s="77"/>
      <c r="SOL2574" s="77"/>
      <c r="SOM2574" s="77"/>
      <c r="SON2574" s="77"/>
      <c r="SOO2574" s="77"/>
      <c r="SOP2574" s="77"/>
      <c r="SOQ2574" s="77"/>
      <c r="SOR2574" s="77"/>
      <c r="SOS2574" s="77"/>
      <c r="SOT2574" s="77"/>
      <c r="SOU2574" s="77"/>
      <c r="SOV2574" s="77"/>
      <c r="SOW2574" s="77"/>
      <c r="SOX2574" s="77"/>
      <c r="SOY2574" s="77"/>
      <c r="SOZ2574" s="77"/>
      <c r="SPA2574" s="77"/>
      <c r="SPB2574" s="77"/>
      <c r="SPC2574" s="77"/>
      <c r="SPD2574" s="77"/>
      <c r="SPE2574" s="77"/>
      <c r="SPF2574" s="77"/>
      <c r="SPG2574" s="77"/>
      <c r="SPH2574" s="77"/>
      <c r="SPI2574" s="77"/>
      <c r="SPJ2574" s="77"/>
      <c r="SPK2574" s="77"/>
      <c r="SPL2574" s="77"/>
      <c r="SPM2574" s="77"/>
      <c r="SPN2574" s="77"/>
      <c r="SPO2574" s="77"/>
      <c r="SPP2574" s="77"/>
      <c r="SPQ2574" s="77"/>
      <c r="SPR2574" s="77"/>
      <c r="SPS2574" s="77"/>
      <c r="SPT2574" s="77"/>
      <c r="SPU2574" s="77"/>
      <c r="SPV2574" s="77"/>
      <c r="SPW2574" s="77"/>
      <c r="SPX2574" s="77"/>
      <c r="SPY2574" s="77"/>
      <c r="SPZ2574" s="77"/>
      <c r="SQA2574" s="77"/>
      <c r="SQB2574" s="77"/>
      <c r="SQC2574" s="77"/>
      <c r="SQD2574" s="77"/>
      <c r="SQE2574" s="77"/>
      <c r="SQF2574" s="77"/>
      <c r="SQG2574" s="77"/>
      <c r="SQH2574" s="77"/>
      <c r="SQI2574" s="77"/>
      <c r="SQJ2574" s="77"/>
      <c r="SQK2574" s="77"/>
      <c r="SQL2574" s="77"/>
      <c r="SQM2574" s="77"/>
      <c r="SQN2574" s="77"/>
      <c r="SQO2574" s="77"/>
      <c r="SQP2574" s="77"/>
      <c r="SQQ2574" s="77"/>
      <c r="SQR2574" s="77"/>
      <c r="SQS2574" s="77"/>
      <c r="SQT2574" s="77"/>
      <c r="SQU2574" s="77"/>
      <c r="SQV2574" s="77"/>
      <c r="SQW2574" s="77"/>
      <c r="SQX2574" s="77"/>
      <c r="SQY2574" s="77"/>
      <c r="SQZ2574" s="77"/>
      <c r="SRA2574" s="77"/>
      <c r="SRB2574" s="77"/>
      <c r="SRC2574" s="77"/>
      <c r="SRD2574" s="77"/>
      <c r="SRE2574" s="77"/>
      <c r="SRF2574" s="77"/>
      <c r="SRG2574" s="77"/>
      <c r="SRH2574" s="77"/>
      <c r="SRI2574" s="77"/>
      <c r="SRJ2574" s="77"/>
      <c r="SRK2574" s="77"/>
      <c r="SRL2574" s="77"/>
      <c r="SRM2574" s="77"/>
      <c r="SRN2574" s="77"/>
      <c r="SRO2574" s="77"/>
      <c r="SRP2574" s="77"/>
      <c r="SRQ2574" s="77"/>
      <c r="SRR2574" s="77"/>
      <c r="SRS2574" s="77"/>
      <c r="SRT2574" s="77"/>
      <c r="SRU2574" s="77"/>
      <c r="SRV2574" s="77"/>
      <c r="SRW2574" s="77"/>
      <c r="SRX2574" s="77"/>
      <c r="SRY2574" s="77"/>
      <c r="SRZ2574" s="77"/>
      <c r="SSA2574" s="77"/>
      <c r="SSB2574" s="77"/>
      <c r="SSC2574" s="77"/>
      <c r="SSD2574" s="77"/>
      <c r="SSE2574" s="77"/>
      <c r="SSF2574" s="77"/>
      <c r="SSG2574" s="77"/>
      <c r="SSH2574" s="77"/>
      <c r="SSI2574" s="77"/>
      <c r="SSJ2574" s="77"/>
      <c r="SSK2574" s="77"/>
      <c r="SSL2574" s="77"/>
      <c r="SSM2574" s="77"/>
      <c r="SSN2574" s="77"/>
      <c r="SSO2574" s="77"/>
      <c r="SSP2574" s="77"/>
      <c r="SSQ2574" s="77"/>
      <c r="SSR2574" s="77"/>
      <c r="SSS2574" s="77"/>
      <c r="SST2574" s="77"/>
      <c r="SSU2574" s="77"/>
      <c r="SSV2574" s="77"/>
      <c r="SSW2574" s="77"/>
      <c r="SSX2574" s="77"/>
      <c r="SSY2574" s="77"/>
      <c r="SSZ2574" s="77"/>
      <c r="STA2574" s="77"/>
      <c r="STB2574" s="77"/>
      <c r="STC2574" s="77"/>
      <c r="STD2574" s="77"/>
      <c r="STE2574" s="77"/>
      <c r="STF2574" s="77"/>
      <c r="STG2574" s="77"/>
      <c r="STH2574" s="77"/>
      <c r="STI2574" s="77"/>
      <c r="STJ2574" s="77"/>
      <c r="STK2574" s="77"/>
      <c r="STL2574" s="77"/>
      <c r="STM2574" s="77"/>
      <c r="STN2574" s="77"/>
      <c r="STO2574" s="77"/>
      <c r="STP2574" s="77"/>
      <c r="STQ2574" s="77"/>
      <c r="STR2574" s="77"/>
      <c r="STS2574" s="77"/>
      <c r="STT2574" s="77"/>
      <c r="STU2574" s="77"/>
      <c r="STV2574" s="77"/>
      <c r="STW2574" s="77"/>
      <c r="STX2574" s="77"/>
      <c r="STY2574" s="77"/>
      <c r="STZ2574" s="77"/>
      <c r="SUA2574" s="77"/>
      <c r="SUB2574" s="77"/>
      <c r="SUC2574" s="77"/>
      <c r="SUD2574" s="77"/>
      <c r="SUE2574" s="77"/>
      <c r="SUF2574" s="77"/>
      <c r="SUG2574" s="77"/>
      <c r="SUH2574" s="77"/>
      <c r="SUI2574" s="77"/>
      <c r="SUJ2574" s="77"/>
      <c r="SUK2574" s="77"/>
      <c r="SUL2574" s="77"/>
      <c r="SUM2574" s="77"/>
      <c r="SUN2574" s="77"/>
      <c r="SUO2574" s="77"/>
      <c r="SUP2574" s="77"/>
      <c r="SUQ2574" s="77"/>
      <c r="SUR2574" s="77"/>
      <c r="SUS2574" s="77"/>
      <c r="SUT2574" s="77"/>
      <c r="SUU2574" s="77"/>
      <c r="SUV2574" s="77"/>
      <c r="SUW2574" s="77"/>
      <c r="SUX2574" s="77"/>
      <c r="SUY2574" s="77"/>
      <c r="SUZ2574" s="77"/>
      <c r="SVA2574" s="77"/>
      <c r="SVB2574" s="77"/>
      <c r="SVC2574" s="77"/>
      <c r="SVD2574" s="77"/>
      <c r="SVE2574" s="77"/>
      <c r="SVF2574" s="77"/>
      <c r="SVG2574" s="77"/>
      <c r="SVH2574" s="77"/>
      <c r="SVI2574" s="77"/>
      <c r="SVJ2574" s="77"/>
      <c r="SVK2574" s="77"/>
      <c r="SVL2574" s="77"/>
      <c r="SVM2574" s="77"/>
      <c r="SVN2574" s="77"/>
      <c r="SVO2574" s="77"/>
      <c r="SVP2574" s="77"/>
      <c r="SVQ2574" s="77"/>
      <c r="SVR2574" s="77"/>
      <c r="SVS2574" s="77"/>
      <c r="SVT2574" s="77"/>
      <c r="SVU2574" s="77"/>
      <c r="SVV2574" s="77"/>
      <c r="SVW2574" s="77"/>
      <c r="SVX2574" s="77"/>
      <c r="SVY2574" s="77"/>
      <c r="SVZ2574" s="77"/>
      <c r="SWA2574" s="77"/>
      <c r="SWB2574" s="77"/>
      <c r="SWC2574" s="77"/>
      <c r="SWD2574" s="77"/>
      <c r="SWE2574" s="77"/>
      <c r="SWF2574" s="77"/>
      <c r="SWG2574" s="77"/>
      <c r="SWH2574" s="77"/>
      <c r="SWI2574" s="77"/>
      <c r="SWJ2574" s="77"/>
      <c r="SWK2574" s="77"/>
      <c r="SWL2574" s="77"/>
      <c r="SWM2574" s="77"/>
      <c r="SWN2574" s="77"/>
      <c r="SWO2574" s="77"/>
      <c r="SWP2574" s="77"/>
      <c r="SWQ2574" s="77"/>
      <c r="SWR2574" s="77"/>
      <c r="SWS2574" s="77"/>
      <c r="SWT2574" s="77"/>
      <c r="SWU2574" s="77"/>
      <c r="SWV2574" s="77"/>
      <c r="SWW2574" s="77"/>
      <c r="SWX2574" s="77"/>
      <c r="SWY2574" s="77"/>
      <c r="SWZ2574" s="77"/>
      <c r="SXA2574" s="77"/>
      <c r="SXB2574" s="77"/>
      <c r="SXC2574" s="77"/>
      <c r="SXD2574" s="77"/>
      <c r="SXE2574" s="77"/>
      <c r="SXF2574" s="77"/>
      <c r="SXG2574" s="77"/>
      <c r="SXH2574" s="77"/>
      <c r="SXI2574" s="77"/>
      <c r="SXJ2574" s="77"/>
      <c r="SXK2574" s="77"/>
      <c r="SXL2574" s="77"/>
      <c r="SXM2574" s="77"/>
      <c r="SXN2574" s="77"/>
      <c r="SXO2574" s="77"/>
      <c r="SXP2574" s="77"/>
      <c r="SXQ2574" s="77"/>
      <c r="SXR2574" s="77"/>
      <c r="SXS2574" s="77"/>
      <c r="SXT2574" s="77"/>
      <c r="SXU2574" s="77"/>
      <c r="SXV2574" s="77"/>
      <c r="SXW2574" s="77"/>
      <c r="SXX2574" s="77"/>
      <c r="SXY2574" s="77"/>
      <c r="SXZ2574" s="77"/>
      <c r="SYA2574" s="77"/>
      <c r="SYB2574" s="77"/>
      <c r="SYC2574" s="77"/>
      <c r="SYD2574" s="77"/>
      <c r="SYE2574" s="77"/>
      <c r="SYF2574" s="77"/>
      <c r="SYG2574" s="77"/>
      <c r="SYH2574" s="77"/>
      <c r="SYI2574" s="77"/>
      <c r="SYJ2574" s="77"/>
      <c r="SYK2574" s="77"/>
      <c r="SYL2574" s="77"/>
      <c r="SYM2574" s="77"/>
      <c r="SYN2574" s="77"/>
      <c r="SYO2574" s="77"/>
      <c r="SYP2574" s="77"/>
      <c r="SYQ2574" s="77"/>
      <c r="SYR2574" s="77"/>
      <c r="SYS2574" s="77"/>
      <c r="SYT2574" s="77"/>
      <c r="SYU2574" s="77"/>
      <c r="SYV2574" s="77"/>
      <c r="SYW2574" s="77"/>
      <c r="SYX2574" s="77"/>
      <c r="SYY2574" s="77"/>
      <c r="SYZ2574" s="77"/>
      <c r="SZA2574" s="77"/>
      <c r="SZB2574" s="77"/>
      <c r="SZC2574" s="77"/>
      <c r="SZD2574" s="77"/>
      <c r="SZE2574" s="77"/>
      <c r="SZF2574" s="77"/>
      <c r="SZG2574" s="77"/>
      <c r="SZH2574" s="77"/>
      <c r="SZI2574" s="77"/>
      <c r="SZJ2574" s="77"/>
      <c r="SZK2574" s="77"/>
      <c r="SZL2574" s="77"/>
      <c r="SZM2574" s="77"/>
      <c r="SZN2574" s="77"/>
      <c r="SZO2574" s="77"/>
      <c r="SZP2574" s="77"/>
      <c r="SZQ2574" s="77"/>
      <c r="SZR2574" s="77"/>
      <c r="SZS2574" s="77"/>
      <c r="SZT2574" s="77"/>
      <c r="SZU2574" s="77"/>
      <c r="SZV2574" s="77"/>
      <c r="SZW2574" s="77"/>
      <c r="SZX2574" s="77"/>
      <c r="SZY2574" s="77"/>
      <c r="SZZ2574" s="77"/>
      <c r="TAA2574" s="77"/>
      <c r="TAB2574" s="77"/>
      <c r="TAC2574" s="77"/>
      <c r="TAD2574" s="77"/>
      <c r="TAE2574" s="77"/>
      <c r="TAF2574" s="77"/>
      <c r="TAG2574" s="77"/>
      <c r="TAH2574" s="77"/>
      <c r="TAI2574" s="77"/>
      <c r="TAJ2574" s="77"/>
      <c r="TAK2574" s="77"/>
      <c r="TAL2574" s="77"/>
      <c r="TAM2574" s="77"/>
      <c r="TAN2574" s="77"/>
      <c r="TAO2574" s="77"/>
      <c r="TAP2574" s="77"/>
      <c r="TAQ2574" s="77"/>
      <c r="TAR2574" s="77"/>
      <c r="TAS2574" s="77"/>
      <c r="TAT2574" s="77"/>
      <c r="TAU2574" s="77"/>
      <c r="TAV2574" s="77"/>
      <c r="TAW2574" s="77"/>
      <c r="TAX2574" s="77"/>
      <c r="TAY2574" s="77"/>
      <c r="TAZ2574" s="77"/>
      <c r="TBA2574" s="77"/>
      <c r="TBB2574" s="77"/>
      <c r="TBC2574" s="77"/>
      <c r="TBD2574" s="77"/>
      <c r="TBE2574" s="77"/>
      <c r="TBF2574" s="77"/>
      <c r="TBG2574" s="77"/>
      <c r="TBH2574" s="77"/>
      <c r="TBI2574" s="77"/>
      <c r="TBJ2574" s="77"/>
      <c r="TBK2574" s="77"/>
      <c r="TBL2574" s="77"/>
      <c r="TBM2574" s="77"/>
      <c r="TBN2574" s="77"/>
      <c r="TBO2574" s="77"/>
      <c r="TBP2574" s="77"/>
      <c r="TBQ2574" s="77"/>
      <c r="TBR2574" s="77"/>
      <c r="TBS2574" s="77"/>
      <c r="TBT2574" s="77"/>
      <c r="TBU2574" s="77"/>
      <c r="TBV2574" s="77"/>
      <c r="TBW2574" s="77"/>
      <c r="TBX2574" s="77"/>
      <c r="TBY2574" s="77"/>
      <c r="TBZ2574" s="77"/>
      <c r="TCA2574" s="77"/>
      <c r="TCB2574" s="77"/>
      <c r="TCC2574" s="77"/>
      <c r="TCD2574" s="77"/>
      <c r="TCE2574" s="77"/>
      <c r="TCF2574" s="77"/>
      <c r="TCG2574" s="77"/>
      <c r="TCH2574" s="77"/>
      <c r="TCI2574" s="77"/>
      <c r="TCJ2574" s="77"/>
      <c r="TCK2574" s="77"/>
      <c r="TCL2574" s="77"/>
      <c r="TCM2574" s="77"/>
      <c r="TCN2574" s="77"/>
      <c r="TCO2574" s="77"/>
      <c r="TCP2574" s="77"/>
      <c r="TCQ2574" s="77"/>
      <c r="TCR2574" s="77"/>
      <c r="TCS2574" s="77"/>
      <c r="TCT2574" s="77"/>
      <c r="TCU2574" s="77"/>
      <c r="TCV2574" s="77"/>
      <c r="TCW2574" s="77"/>
      <c r="TCX2574" s="77"/>
      <c r="TCY2574" s="77"/>
      <c r="TCZ2574" s="77"/>
      <c r="TDA2574" s="77"/>
      <c r="TDB2574" s="77"/>
      <c r="TDC2574" s="77"/>
      <c r="TDD2574" s="77"/>
      <c r="TDE2574" s="77"/>
      <c r="TDF2574" s="77"/>
      <c r="TDG2574" s="77"/>
      <c r="TDH2574" s="77"/>
      <c r="TDI2574" s="77"/>
      <c r="TDJ2574" s="77"/>
      <c r="TDK2574" s="77"/>
      <c r="TDL2574" s="77"/>
      <c r="TDM2574" s="77"/>
      <c r="TDN2574" s="77"/>
      <c r="TDO2574" s="77"/>
      <c r="TDP2574" s="77"/>
      <c r="TDQ2574" s="77"/>
      <c r="TDR2574" s="77"/>
      <c r="TDS2574" s="77"/>
      <c r="TDT2574" s="77"/>
      <c r="TDU2574" s="77"/>
      <c r="TDV2574" s="77"/>
      <c r="TDW2574" s="77"/>
      <c r="TDX2574" s="77"/>
      <c r="TDY2574" s="77"/>
      <c r="TDZ2574" s="77"/>
      <c r="TEA2574" s="77"/>
      <c r="TEB2574" s="77"/>
      <c r="TEC2574" s="77"/>
      <c r="TED2574" s="77"/>
      <c r="TEE2574" s="77"/>
      <c r="TEF2574" s="77"/>
      <c r="TEG2574" s="77"/>
      <c r="TEH2574" s="77"/>
      <c r="TEI2574" s="77"/>
      <c r="TEJ2574" s="77"/>
      <c r="TEK2574" s="77"/>
      <c r="TEL2574" s="77"/>
      <c r="TEM2574" s="77"/>
      <c r="TEN2574" s="77"/>
      <c r="TEO2574" s="77"/>
      <c r="TEP2574" s="77"/>
      <c r="TEQ2574" s="77"/>
      <c r="TER2574" s="77"/>
      <c r="TES2574" s="77"/>
      <c r="TET2574" s="77"/>
      <c r="TEU2574" s="77"/>
      <c r="TEV2574" s="77"/>
      <c r="TEW2574" s="77"/>
      <c r="TEX2574" s="77"/>
      <c r="TEY2574" s="77"/>
      <c r="TEZ2574" s="77"/>
      <c r="TFA2574" s="77"/>
      <c r="TFB2574" s="77"/>
      <c r="TFC2574" s="77"/>
      <c r="TFD2574" s="77"/>
      <c r="TFE2574" s="77"/>
      <c r="TFF2574" s="77"/>
      <c r="TFG2574" s="77"/>
      <c r="TFH2574" s="77"/>
      <c r="TFI2574" s="77"/>
      <c r="TFJ2574" s="77"/>
      <c r="TFK2574" s="77"/>
      <c r="TFL2574" s="77"/>
      <c r="TFM2574" s="77"/>
      <c r="TFN2574" s="77"/>
      <c r="TFO2574" s="77"/>
      <c r="TFP2574" s="77"/>
      <c r="TFQ2574" s="77"/>
      <c r="TFR2574" s="77"/>
      <c r="TFS2574" s="77"/>
      <c r="TFT2574" s="77"/>
      <c r="TFU2574" s="77"/>
      <c r="TFV2574" s="77"/>
      <c r="TFW2574" s="77"/>
      <c r="TFX2574" s="77"/>
      <c r="TFY2574" s="77"/>
      <c r="TFZ2574" s="77"/>
      <c r="TGA2574" s="77"/>
      <c r="TGB2574" s="77"/>
      <c r="TGC2574" s="77"/>
      <c r="TGD2574" s="77"/>
      <c r="TGE2574" s="77"/>
      <c r="TGF2574" s="77"/>
      <c r="TGG2574" s="77"/>
      <c r="TGH2574" s="77"/>
      <c r="TGI2574" s="77"/>
      <c r="TGJ2574" s="77"/>
      <c r="TGK2574" s="77"/>
      <c r="TGL2574" s="77"/>
      <c r="TGM2574" s="77"/>
      <c r="TGN2574" s="77"/>
      <c r="TGO2574" s="77"/>
      <c r="TGP2574" s="77"/>
      <c r="TGQ2574" s="77"/>
      <c r="TGR2574" s="77"/>
      <c r="TGS2574" s="77"/>
      <c r="TGT2574" s="77"/>
      <c r="TGU2574" s="77"/>
      <c r="TGV2574" s="77"/>
      <c r="TGW2574" s="77"/>
      <c r="TGX2574" s="77"/>
      <c r="TGY2574" s="77"/>
      <c r="TGZ2574" s="77"/>
      <c r="THA2574" s="77"/>
      <c r="THB2574" s="77"/>
      <c r="THC2574" s="77"/>
      <c r="THD2574" s="77"/>
      <c r="THE2574" s="77"/>
      <c r="THF2574" s="77"/>
      <c r="THG2574" s="77"/>
      <c r="THH2574" s="77"/>
      <c r="THI2574" s="77"/>
      <c r="THJ2574" s="77"/>
      <c r="THK2574" s="77"/>
      <c r="THL2574" s="77"/>
      <c r="THM2574" s="77"/>
      <c r="THN2574" s="77"/>
      <c r="THO2574" s="77"/>
      <c r="THP2574" s="77"/>
      <c r="THQ2574" s="77"/>
      <c r="THR2574" s="77"/>
      <c r="THS2574" s="77"/>
      <c r="THT2574" s="77"/>
      <c r="THU2574" s="77"/>
      <c r="THV2574" s="77"/>
      <c r="THW2574" s="77"/>
      <c r="THX2574" s="77"/>
      <c r="THY2574" s="77"/>
      <c r="THZ2574" s="77"/>
      <c r="TIA2574" s="77"/>
      <c r="TIB2574" s="77"/>
      <c r="TIC2574" s="77"/>
      <c r="TID2574" s="77"/>
      <c r="TIE2574" s="77"/>
      <c r="TIF2574" s="77"/>
      <c r="TIG2574" s="77"/>
      <c r="TIH2574" s="77"/>
      <c r="TII2574" s="77"/>
      <c r="TIJ2574" s="77"/>
      <c r="TIK2574" s="77"/>
      <c r="TIL2574" s="77"/>
      <c r="TIM2574" s="77"/>
      <c r="TIN2574" s="77"/>
      <c r="TIO2574" s="77"/>
      <c r="TIP2574" s="77"/>
      <c r="TIQ2574" s="77"/>
      <c r="TIR2574" s="77"/>
      <c r="TIS2574" s="77"/>
      <c r="TIT2574" s="77"/>
      <c r="TIU2574" s="77"/>
      <c r="TIV2574" s="77"/>
      <c r="TIW2574" s="77"/>
      <c r="TIX2574" s="77"/>
      <c r="TIY2574" s="77"/>
      <c r="TIZ2574" s="77"/>
      <c r="TJA2574" s="77"/>
      <c r="TJB2574" s="77"/>
      <c r="TJC2574" s="77"/>
      <c r="TJD2574" s="77"/>
      <c r="TJE2574" s="77"/>
      <c r="TJF2574" s="77"/>
      <c r="TJG2574" s="77"/>
      <c r="TJH2574" s="77"/>
      <c r="TJI2574" s="77"/>
      <c r="TJJ2574" s="77"/>
      <c r="TJK2574" s="77"/>
      <c r="TJL2574" s="77"/>
      <c r="TJM2574" s="77"/>
      <c r="TJN2574" s="77"/>
      <c r="TJO2574" s="77"/>
      <c r="TJP2574" s="77"/>
      <c r="TJQ2574" s="77"/>
      <c r="TJR2574" s="77"/>
      <c r="TJS2574" s="77"/>
      <c r="TJT2574" s="77"/>
      <c r="TJU2574" s="77"/>
      <c r="TJV2574" s="77"/>
      <c r="TJW2574" s="77"/>
      <c r="TJX2574" s="77"/>
      <c r="TJY2574" s="77"/>
      <c r="TJZ2574" s="77"/>
      <c r="TKA2574" s="77"/>
      <c r="TKB2574" s="77"/>
      <c r="TKC2574" s="77"/>
      <c r="TKD2574" s="77"/>
      <c r="TKE2574" s="77"/>
      <c r="TKF2574" s="77"/>
      <c r="TKG2574" s="77"/>
      <c r="TKH2574" s="77"/>
      <c r="TKI2574" s="77"/>
      <c r="TKJ2574" s="77"/>
      <c r="TKK2574" s="77"/>
      <c r="TKL2574" s="77"/>
      <c r="TKM2574" s="77"/>
      <c r="TKN2574" s="77"/>
      <c r="TKO2574" s="77"/>
      <c r="TKP2574" s="77"/>
      <c r="TKQ2574" s="77"/>
      <c r="TKR2574" s="77"/>
      <c r="TKS2574" s="77"/>
      <c r="TKT2574" s="77"/>
      <c r="TKU2574" s="77"/>
      <c r="TKV2574" s="77"/>
      <c r="TKW2574" s="77"/>
      <c r="TKX2574" s="77"/>
      <c r="TKY2574" s="77"/>
      <c r="TKZ2574" s="77"/>
      <c r="TLA2574" s="77"/>
      <c r="TLB2574" s="77"/>
      <c r="TLC2574" s="77"/>
      <c r="TLD2574" s="77"/>
      <c r="TLE2574" s="77"/>
      <c r="TLF2574" s="77"/>
      <c r="TLG2574" s="77"/>
      <c r="TLH2574" s="77"/>
      <c r="TLI2574" s="77"/>
      <c r="TLJ2574" s="77"/>
      <c r="TLK2574" s="77"/>
      <c r="TLL2574" s="77"/>
      <c r="TLM2574" s="77"/>
      <c r="TLN2574" s="77"/>
      <c r="TLO2574" s="77"/>
      <c r="TLP2574" s="77"/>
      <c r="TLQ2574" s="77"/>
      <c r="TLR2574" s="77"/>
      <c r="TLS2574" s="77"/>
      <c r="TLT2574" s="77"/>
      <c r="TLU2574" s="77"/>
      <c r="TLV2574" s="77"/>
      <c r="TLW2574" s="77"/>
      <c r="TLX2574" s="77"/>
      <c r="TLY2574" s="77"/>
      <c r="TLZ2574" s="77"/>
      <c r="TMA2574" s="77"/>
      <c r="TMB2574" s="77"/>
      <c r="TMC2574" s="77"/>
      <c r="TMD2574" s="77"/>
      <c r="TME2574" s="77"/>
      <c r="TMF2574" s="77"/>
      <c r="TMG2574" s="77"/>
      <c r="TMH2574" s="77"/>
      <c r="TMI2574" s="77"/>
      <c r="TMJ2574" s="77"/>
      <c r="TMK2574" s="77"/>
      <c r="TML2574" s="77"/>
      <c r="TMM2574" s="77"/>
      <c r="TMN2574" s="77"/>
      <c r="TMO2574" s="77"/>
      <c r="TMP2574" s="77"/>
      <c r="TMQ2574" s="77"/>
      <c r="TMR2574" s="77"/>
      <c r="TMS2574" s="77"/>
      <c r="TMT2574" s="77"/>
      <c r="TMU2574" s="77"/>
      <c r="TMV2574" s="77"/>
      <c r="TMW2574" s="77"/>
      <c r="TMX2574" s="77"/>
      <c r="TMY2574" s="77"/>
      <c r="TMZ2574" s="77"/>
      <c r="TNA2574" s="77"/>
      <c r="TNB2574" s="77"/>
      <c r="TNC2574" s="77"/>
      <c r="TND2574" s="77"/>
      <c r="TNE2574" s="77"/>
      <c r="TNF2574" s="77"/>
      <c r="TNG2574" s="77"/>
      <c r="TNH2574" s="77"/>
      <c r="TNI2574" s="77"/>
      <c r="TNJ2574" s="77"/>
      <c r="TNK2574" s="77"/>
      <c r="TNL2574" s="77"/>
      <c r="TNM2574" s="77"/>
      <c r="TNN2574" s="77"/>
      <c r="TNO2574" s="77"/>
      <c r="TNP2574" s="77"/>
      <c r="TNQ2574" s="77"/>
      <c r="TNR2574" s="77"/>
      <c r="TNS2574" s="77"/>
      <c r="TNT2574" s="77"/>
      <c r="TNU2574" s="77"/>
      <c r="TNV2574" s="77"/>
      <c r="TNW2574" s="77"/>
      <c r="TNX2574" s="77"/>
      <c r="TNY2574" s="77"/>
      <c r="TNZ2574" s="77"/>
      <c r="TOA2574" s="77"/>
      <c r="TOB2574" s="77"/>
      <c r="TOC2574" s="77"/>
      <c r="TOD2574" s="77"/>
      <c r="TOE2574" s="77"/>
      <c r="TOF2574" s="77"/>
      <c r="TOG2574" s="77"/>
      <c r="TOH2574" s="77"/>
      <c r="TOI2574" s="77"/>
      <c r="TOJ2574" s="77"/>
      <c r="TOK2574" s="77"/>
      <c r="TOL2574" s="77"/>
      <c r="TOM2574" s="77"/>
      <c r="TON2574" s="77"/>
      <c r="TOO2574" s="77"/>
      <c r="TOP2574" s="77"/>
      <c r="TOQ2574" s="77"/>
      <c r="TOR2574" s="77"/>
      <c r="TOS2574" s="77"/>
      <c r="TOT2574" s="77"/>
      <c r="TOU2574" s="77"/>
      <c r="TOV2574" s="77"/>
      <c r="TOW2574" s="77"/>
      <c r="TOX2574" s="77"/>
      <c r="TOY2574" s="77"/>
      <c r="TOZ2574" s="77"/>
      <c r="TPA2574" s="77"/>
      <c r="TPB2574" s="77"/>
      <c r="TPC2574" s="77"/>
      <c r="TPD2574" s="77"/>
      <c r="TPE2574" s="77"/>
      <c r="TPF2574" s="77"/>
      <c r="TPG2574" s="77"/>
      <c r="TPH2574" s="77"/>
      <c r="TPI2574" s="77"/>
      <c r="TPJ2574" s="77"/>
      <c r="TPK2574" s="77"/>
      <c r="TPL2574" s="77"/>
      <c r="TPM2574" s="77"/>
      <c r="TPN2574" s="77"/>
      <c r="TPO2574" s="77"/>
      <c r="TPP2574" s="77"/>
      <c r="TPQ2574" s="77"/>
      <c r="TPR2574" s="77"/>
      <c r="TPS2574" s="77"/>
      <c r="TPT2574" s="77"/>
      <c r="TPU2574" s="77"/>
      <c r="TPV2574" s="77"/>
      <c r="TPW2574" s="77"/>
      <c r="TPX2574" s="77"/>
      <c r="TPY2574" s="77"/>
      <c r="TPZ2574" s="77"/>
      <c r="TQA2574" s="77"/>
      <c r="TQB2574" s="77"/>
      <c r="TQC2574" s="77"/>
      <c r="TQD2574" s="77"/>
      <c r="TQE2574" s="77"/>
      <c r="TQF2574" s="77"/>
      <c r="TQG2574" s="77"/>
      <c r="TQH2574" s="77"/>
      <c r="TQI2574" s="77"/>
      <c r="TQJ2574" s="77"/>
      <c r="TQK2574" s="77"/>
      <c r="TQL2574" s="77"/>
      <c r="TQM2574" s="77"/>
      <c r="TQN2574" s="77"/>
      <c r="TQO2574" s="77"/>
      <c r="TQP2574" s="77"/>
      <c r="TQQ2574" s="77"/>
      <c r="TQR2574" s="77"/>
      <c r="TQS2574" s="77"/>
      <c r="TQT2574" s="77"/>
      <c r="TQU2574" s="77"/>
      <c r="TQV2574" s="77"/>
      <c r="TQW2574" s="77"/>
      <c r="TQX2574" s="77"/>
      <c r="TQY2574" s="77"/>
      <c r="TQZ2574" s="77"/>
      <c r="TRA2574" s="77"/>
      <c r="TRB2574" s="77"/>
      <c r="TRC2574" s="77"/>
      <c r="TRD2574" s="77"/>
      <c r="TRE2574" s="77"/>
      <c r="TRF2574" s="77"/>
      <c r="TRG2574" s="77"/>
      <c r="TRH2574" s="77"/>
      <c r="TRI2574" s="77"/>
      <c r="TRJ2574" s="77"/>
      <c r="TRK2574" s="77"/>
      <c r="TRL2574" s="77"/>
      <c r="TRM2574" s="77"/>
      <c r="TRN2574" s="77"/>
      <c r="TRO2574" s="77"/>
      <c r="TRP2574" s="77"/>
      <c r="TRQ2574" s="77"/>
      <c r="TRR2574" s="77"/>
      <c r="TRS2574" s="77"/>
      <c r="TRT2574" s="77"/>
      <c r="TRU2574" s="77"/>
      <c r="TRV2574" s="77"/>
      <c r="TRW2574" s="77"/>
      <c r="TRX2574" s="77"/>
      <c r="TRY2574" s="77"/>
      <c r="TRZ2574" s="77"/>
      <c r="TSA2574" s="77"/>
      <c r="TSB2574" s="77"/>
      <c r="TSC2574" s="77"/>
      <c r="TSD2574" s="77"/>
      <c r="TSE2574" s="77"/>
      <c r="TSF2574" s="77"/>
      <c r="TSG2574" s="77"/>
      <c r="TSH2574" s="77"/>
      <c r="TSI2574" s="77"/>
      <c r="TSJ2574" s="77"/>
      <c r="TSK2574" s="77"/>
      <c r="TSL2574" s="77"/>
      <c r="TSM2574" s="77"/>
      <c r="TSN2574" s="77"/>
      <c r="TSO2574" s="77"/>
      <c r="TSP2574" s="77"/>
      <c r="TSQ2574" s="77"/>
      <c r="TSR2574" s="77"/>
      <c r="TSS2574" s="77"/>
      <c r="TST2574" s="77"/>
      <c r="TSU2574" s="77"/>
      <c r="TSV2574" s="77"/>
      <c r="TSW2574" s="77"/>
      <c r="TSX2574" s="77"/>
      <c r="TSY2574" s="77"/>
      <c r="TSZ2574" s="77"/>
      <c r="TTA2574" s="77"/>
      <c r="TTB2574" s="77"/>
      <c r="TTC2574" s="77"/>
      <c r="TTD2574" s="77"/>
      <c r="TTE2574" s="77"/>
      <c r="TTF2574" s="77"/>
      <c r="TTG2574" s="77"/>
      <c r="TTH2574" s="77"/>
      <c r="TTI2574" s="77"/>
      <c r="TTJ2574" s="77"/>
      <c r="TTK2574" s="77"/>
      <c r="TTL2574" s="77"/>
      <c r="TTM2574" s="77"/>
      <c r="TTN2574" s="77"/>
      <c r="TTO2574" s="77"/>
      <c r="TTP2574" s="77"/>
      <c r="TTQ2574" s="77"/>
      <c r="TTR2574" s="77"/>
      <c r="TTS2574" s="77"/>
      <c r="TTT2574" s="77"/>
      <c r="TTU2574" s="77"/>
      <c r="TTV2574" s="77"/>
      <c r="TTW2574" s="77"/>
      <c r="TTX2574" s="77"/>
      <c r="TTY2574" s="77"/>
      <c r="TTZ2574" s="77"/>
      <c r="TUA2574" s="77"/>
      <c r="TUB2574" s="77"/>
      <c r="TUC2574" s="77"/>
      <c r="TUD2574" s="77"/>
      <c r="TUE2574" s="77"/>
      <c r="TUF2574" s="77"/>
      <c r="TUG2574" s="77"/>
      <c r="TUH2574" s="77"/>
      <c r="TUI2574" s="77"/>
      <c r="TUJ2574" s="77"/>
      <c r="TUK2574" s="77"/>
      <c r="TUL2574" s="77"/>
      <c r="TUM2574" s="77"/>
      <c r="TUN2574" s="77"/>
      <c r="TUO2574" s="77"/>
      <c r="TUP2574" s="77"/>
      <c r="TUQ2574" s="77"/>
      <c r="TUR2574" s="77"/>
      <c r="TUS2574" s="77"/>
      <c r="TUT2574" s="77"/>
      <c r="TUU2574" s="77"/>
      <c r="TUV2574" s="77"/>
      <c r="TUW2574" s="77"/>
      <c r="TUX2574" s="77"/>
      <c r="TUY2574" s="77"/>
      <c r="TUZ2574" s="77"/>
      <c r="TVA2574" s="77"/>
      <c r="TVB2574" s="77"/>
      <c r="TVC2574" s="77"/>
      <c r="TVD2574" s="77"/>
      <c r="TVE2574" s="77"/>
      <c r="TVF2574" s="77"/>
      <c r="TVG2574" s="77"/>
      <c r="TVH2574" s="77"/>
      <c r="TVI2574" s="77"/>
      <c r="TVJ2574" s="77"/>
      <c r="TVK2574" s="77"/>
      <c r="TVL2574" s="77"/>
      <c r="TVM2574" s="77"/>
      <c r="TVN2574" s="77"/>
      <c r="TVO2574" s="77"/>
      <c r="TVP2574" s="77"/>
      <c r="TVQ2574" s="77"/>
      <c r="TVR2574" s="77"/>
      <c r="TVS2574" s="77"/>
      <c r="TVT2574" s="77"/>
      <c r="TVU2574" s="77"/>
      <c r="TVV2574" s="77"/>
      <c r="TVW2574" s="77"/>
      <c r="TVX2574" s="77"/>
      <c r="TVY2574" s="77"/>
      <c r="TVZ2574" s="77"/>
      <c r="TWA2574" s="77"/>
      <c r="TWB2574" s="77"/>
      <c r="TWC2574" s="77"/>
      <c r="TWD2574" s="77"/>
      <c r="TWE2574" s="77"/>
      <c r="TWF2574" s="77"/>
      <c r="TWG2574" s="77"/>
      <c r="TWH2574" s="77"/>
      <c r="TWI2574" s="77"/>
      <c r="TWJ2574" s="77"/>
      <c r="TWK2574" s="77"/>
      <c r="TWL2574" s="77"/>
      <c r="TWM2574" s="77"/>
      <c r="TWN2574" s="77"/>
      <c r="TWO2574" s="77"/>
      <c r="TWP2574" s="77"/>
      <c r="TWQ2574" s="77"/>
      <c r="TWR2574" s="77"/>
      <c r="TWS2574" s="77"/>
      <c r="TWT2574" s="77"/>
      <c r="TWU2574" s="77"/>
      <c r="TWV2574" s="77"/>
      <c r="TWW2574" s="77"/>
      <c r="TWX2574" s="77"/>
      <c r="TWY2574" s="77"/>
      <c r="TWZ2574" s="77"/>
      <c r="TXA2574" s="77"/>
      <c r="TXB2574" s="77"/>
      <c r="TXC2574" s="77"/>
      <c r="TXD2574" s="77"/>
      <c r="TXE2574" s="77"/>
      <c r="TXF2574" s="77"/>
      <c r="TXG2574" s="77"/>
      <c r="TXH2574" s="77"/>
      <c r="TXI2574" s="77"/>
      <c r="TXJ2574" s="77"/>
      <c r="TXK2574" s="77"/>
      <c r="TXL2574" s="77"/>
      <c r="TXM2574" s="77"/>
      <c r="TXN2574" s="77"/>
      <c r="TXO2574" s="77"/>
      <c r="TXP2574" s="77"/>
      <c r="TXQ2574" s="77"/>
      <c r="TXR2574" s="77"/>
      <c r="TXS2574" s="77"/>
      <c r="TXT2574" s="77"/>
      <c r="TXU2574" s="77"/>
      <c r="TXV2574" s="77"/>
      <c r="TXW2574" s="77"/>
      <c r="TXX2574" s="77"/>
      <c r="TXY2574" s="77"/>
      <c r="TXZ2574" s="77"/>
      <c r="TYA2574" s="77"/>
      <c r="TYB2574" s="77"/>
      <c r="TYC2574" s="77"/>
      <c r="TYD2574" s="77"/>
      <c r="TYE2574" s="77"/>
      <c r="TYF2574" s="77"/>
      <c r="TYG2574" s="77"/>
      <c r="TYH2574" s="77"/>
      <c r="TYI2574" s="77"/>
      <c r="TYJ2574" s="77"/>
      <c r="TYK2574" s="77"/>
      <c r="TYL2574" s="77"/>
      <c r="TYM2574" s="77"/>
      <c r="TYN2574" s="77"/>
      <c r="TYO2574" s="77"/>
      <c r="TYP2574" s="77"/>
      <c r="TYQ2574" s="77"/>
      <c r="TYR2574" s="77"/>
      <c r="TYS2574" s="77"/>
      <c r="TYT2574" s="77"/>
      <c r="TYU2574" s="77"/>
      <c r="TYV2574" s="77"/>
      <c r="TYW2574" s="77"/>
      <c r="TYX2574" s="77"/>
      <c r="TYY2574" s="77"/>
      <c r="TYZ2574" s="77"/>
      <c r="TZA2574" s="77"/>
      <c r="TZB2574" s="77"/>
      <c r="TZC2574" s="77"/>
      <c r="TZD2574" s="77"/>
      <c r="TZE2574" s="77"/>
      <c r="TZF2574" s="77"/>
      <c r="TZG2574" s="77"/>
      <c r="TZH2574" s="77"/>
      <c r="TZI2574" s="77"/>
      <c r="TZJ2574" s="77"/>
      <c r="TZK2574" s="77"/>
      <c r="TZL2574" s="77"/>
      <c r="TZM2574" s="77"/>
      <c r="TZN2574" s="77"/>
      <c r="TZO2574" s="77"/>
      <c r="TZP2574" s="77"/>
      <c r="TZQ2574" s="77"/>
      <c r="TZR2574" s="77"/>
      <c r="TZS2574" s="77"/>
      <c r="TZT2574" s="77"/>
      <c r="TZU2574" s="77"/>
      <c r="TZV2574" s="77"/>
      <c r="TZW2574" s="77"/>
      <c r="TZX2574" s="77"/>
      <c r="TZY2574" s="77"/>
      <c r="TZZ2574" s="77"/>
      <c r="UAA2574" s="77"/>
      <c r="UAB2574" s="77"/>
      <c r="UAC2574" s="77"/>
      <c r="UAD2574" s="77"/>
      <c r="UAE2574" s="77"/>
      <c r="UAF2574" s="77"/>
      <c r="UAG2574" s="77"/>
      <c r="UAH2574" s="77"/>
      <c r="UAI2574" s="77"/>
      <c r="UAJ2574" s="77"/>
      <c r="UAK2574" s="77"/>
      <c r="UAL2574" s="77"/>
      <c r="UAM2574" s="77"/>
      <c r="UAN2574" s="77"/>
      <c r="UAO2574" s="77"/>
      <c r="UAP2574" s="77"/>
      <c r="UAQ2574" s="77"/>
      <c r="UAR2574" s="77"/>
      <c r="UAS2574" s="77"/>
      <c r="UAT2574" s="77"/>
      <c r="UAU2574" s="77"/>
      <c r="UAV2574" s="77"/>
      <c r="UAW2574" s="77"/>
      <c r="UAX2574" s="77"/>
      <c r="UAY2574" s="77"/>
      <c r="UAZ2574" s="77"/>
      <c r="UBA2574" s="77"/>
      <c r="UBB2574" s="77"/>
      <c r="UBC2574" s="77"/>
      <c r="UBD2574" s="77"/>
      <c r="UBE2574" s="77"/>
      <c r="UBF2574" s="77"/>
      <c r="UBG2574" s="77"/>
      <c r="UBH2574" s="77"/>
      <c r="UBI2574" s="77"/>
      <c r="UBJ2574" s="77"/>
      <c r="UBK2574" s="77"/>
      <c r="UBL2574" s="77"/>
      <c r="UBM2574" s="77"/>
      <c r="UBN2574" s="77"/>
      <c r="UBO2574" s="77"/>
      <c r="UBP2574" s="77"/>
      <c r="UBQ2574" s="77"/>
      <c r="UBR2574" s="77"/>
      <c r="UBS2574" s="77"/>
      <c r="UBT2574" s="77"/>
      <c r="UBU2574" s="77"/>
      <c r="UBV2574" s="77"/>
      <c r="UBW2574" s="77"/>
      <c r="UBX2574" s="77"/>
      <c r="UBY2574" s="77"/>
      <c r="UBZ2574" s="77"/>
      <c r="UCA2574" s="77"/>
      <c r="UCB2574" s="77"/>
      <c r="UCC2574" s="77"/>
      <c r="UCD2574" s="77"/>
      <c r="UCE2574" s="77"/>
      <c r="UCF2574" s="77"/>
      <c r="UCG2574" s="77"/>
      <c r="UCH2574" s="77"/>
      <c r="UCI2574" s="77"/>
      <c r="UCJ2574" s="77"/>
      <c r="UCK2574" s="77"/>
      <c r="UCL2574" s="77"/>
      <c r="UCM2574" s="77"/>
      <c r="UCN2574" s="77"/>
      <c r="UCO2574" s="77"/>
      <c r="UCP2574" s="77"/>
      <c r="UCQ2574" s="77"/>
      <c r="UCR2574" s="77"/>
      <c r="UCS2574" s="77"/>
      <c r="UCT2574" s="77"/>
      <c r="UCU2574" s="77"/>
      <c r="UCV2574" s="77"/>
      <c r="UCW2574" s="77"/>
      <c r="UCX2574" s="77"/>
      <c r="UCY2574" s="77"/>
      <c r="UCZ2574" s="77"/>
      <c r="UDA2574" s="77"/>
      <c r="UDB2574" s="77"/>
      <c r="UDC2574" s="77"/>
      <c r="UDD2574" s="77"/>
      <c r="UDE2574" s="77"/>
      <c r="UDF2574" s="77"/>
      <c r="UDG2574" s="77"/>
      <c r="UDH2574" s="77"/>
      <c r="UDI2574" s="77"/>
      <c r="UDJ2574" s="77"/>
      <c r="UDK2574" s="77"/>
      <c r="UDL2574" s="77"/>
      <c r="UDM2574" s="77"/>
      <c r="UDN2574" s="77"/>
      <c r="UDO2574" s="77"/>
      <c r="UDP2574" s="77"/>
      <c r="UDQ2574" s="77"/>
      <c r="UDR2574" s="77"/>
      <c r="UDS2574" s="77"/>
      <c r="UDT2574" s="77"/>
      <c r="UDU2574" s="77"/>
      <c r="UDV2574" s="77"/>
      <c r="UDW2574" s="77"/>
      <c r="UDX2574" s="77"/>
      <c r="UDY2574" s="77"/>
      <c r="UDZ2574" s="77"/>
      <c r="UEA2574" s="77"/>
      <c r="UEB2574" s="77"/>
      <c r="UEC2574" s="77"/>
      <c r="UED2574" s="77"/>
      <c r="UEE2574" s="77"/>
      <c r="UEF2574" s="77"/>
      <c r="UEG2574" s="77"/>
      <c r="UEH2574" s="77"/>
      <c r="UEI2574" s="77"/>
      <c r="UEJ2574" s="77"/>
      <c r="UEK2574" s="77"/>
      <c r="UEL2574" s="77"/>
      <c r="UEM2574" s="77"/>
      <c r="UEN2574" s="77"/>
      <c r="UEO2574" s="77"/>
      <c r="UEP2574" s="77"/>
      <c r="UEQ2574" s="77"/>
      <c r="UER2574" s="77"/>
      <c r="UES2574" s="77"/>
      <c r="UET2574" s="77"/>
      <c r="UEU2574" s="77"/>
      <c r="UEV2574" s="77"/>
      <c r="UEW2574" s="77"/>
      <c r="UEX2574" s="77"/>
      <c r="UEY2574" s="77"/>
      <c r="UEZ2574" s="77"/>
      <c r="UFA2574" s="77"/>
      <c r="UFB2574" s="77"/>
      <c r="UFC2574" s="77"/>
      <c r="UFD2574" s="77"/>
      <c r="UFE2574" s="77"/>
      <c r="UFF2574" s="77"/>
      <c r="UFG2574" s="77"/>
      <c r="UFH2574" s="77"/>
      <c r="UFI2574" s="77"/>
      <c r="UFJ2574" s="77"/>
      <c r="UFK2574" s="77"/>
      <c r="UFL2574" s="77"/>
      <c r="UFM2574" s="77"/>
      <c r="UFN2574" s="77"/>
      <c r="UFO2574" s="77"/>
      <c r="UFP2574" s="77"/>
      <c r="UFQ2574" s="77"/>
      <c r="UFR2574" s="77"/>
      <c r="UFS2574" s="77"/>
      <c r="UFT2574" s="77"/>
      <c r="UFU2574" s="77"/>
      <c r="UFV2574" s="77"/>
      <c r="UFW2574" s="77"/>
      <c r="UFX2574" s="77"/>
      <c r="UFY2574" s="77"/>
      <c r="UFZ2574" s="77"/>
      <c r="UGA2574" s="77"/>
      <c r="UGB2574" s="77"/>
      <c r="UGC2574" s="77"/>
      <c r="UGD2574" s="77"/>
      <c r="UGE2574" s="77"/>
      <c r="UGF2574" s="77"/>
      <c r="UGG2574" s="77"/>
      <c r="UGH2574" s="77"/>
      <c r="UGI2574" s="77"/>
      <c r="UGJ2574" s="77"/>
      <c r="UGK2574" s="77"/>
      <c r="UGL2574" s="77"/>
      <c r="UGM2574" s="77"/>
      <c r="UGN2574" s="77"/>
      <c r="UGO2574" s="77"/>
      <c r="UGP2574" s="77"/>
      <c r="UGQ2574" s="77"/>
      <c r="UGR2574" s="77"/>
      <c r="UGS2574" s="77"/>
      <c r="UGT2574" s="77"/>
      <c r="UGU2574" s="77"/>
      <c r="UGV2574" s="77"/>
      <c r="UGW2574" s="77"/>
      <c r="UGX2574" s="77"/>
      <c r="UGY2574" s="77"/>
      <c r="UGZ2574" s="77"/>
      <c r="UHA2574" s="77"/>
      <c r="UHB2574" s="77"/>
      <c r="UHC2574" s="77"/>
      <c r="UHD2574" s="77"/>
      <c r="UHE2574" s="77"/>
      <c r="UHF2574" s="77"/>
      <c r="UHG2574" s="77"/>
      <c r="UHH2574" s="77"/>
      <c r="UHI2574" s="77"/>
      <c r="UHJ2574" s="77"/>
      <c r="UHK2574" s="77"/>
      <c r="UHL2574" s="77"/>
      <c r="UHM2574" s="77"/>
      <c r="UHN2574" s="77"/>
      <c r="UHO2574" s="77"/>
      <c r="UHP2574" s="77"/>
      <c r="UHQ2574" s="77"/>
      <c r="UHR2574" s="77"/>
      <c r="UHS2574" s="77"/>
      <c r="UHT2574" s="77"/>
      <c r="UHU2574" s="77"/>
      <c r="UHV2574" s="77"/>
      <c r="UHW2574" s="77"/>
      <c r="UHX2574" s="77"/>
      <c r="UHY2574" s="77"/>
      <c r="UHZ2574" s="77"/>
      <c r="UIA2574" s="77"/>
      <c r="UIB2574" s="77"/>
      <c r="UIC2574" s="77"/>
      <c r="UID2574" s="77"/>
      <c r="UIE2574" s="77"/>
      <c r="UIF2574" s="77"/>
      <c r="UIG2574" s="77"/>
      <c r="UIH2574" s="77"/>
      <c r="UII2574" s="77"/>
      <c r="UIJ2574" s="77"/>
      <c r="UIK2574" s="77"/>
      <c r="UIL2574" s="77"/>
      <c r="UIM2574" s="77"/>
      <c r="UIN2574" s="77"/>
      <c r="UIO2574" s="77"/>
      <c r="UIP2574" s="77"/>
      <c r="UIQ2574" s="77"/>
      <c r="UIR2574" s="77"/>
      <c r="UIS2574" s="77"/>
      <c r="UIT2574" s="77"/>
      <c r="UIU2574" s="77"/>
      <c r="UIV2574" s="77"/>
      <c r="UIW2574" s="77"/>
      <c r="UIX2574" s="77"/>
      <c r="UIY2574" s="77"/>
      <c r="UIZ2574" s="77"/>
      <c r="UJA2574" s="77"/>
      <c r="UJB2574" s="77"/>
      <c r="UJC2574" s="77"/>
      <c r="UJD2574" s="77"/>
      <c r="UJE2574" s="77"/>
      <c r="UJF2574" s="77"/>
      <c r="UJG2574" s="77"/>
      <c r="UJH2574" s="77"/>
      <c r="UJI2574" s="77"/>
      <c r="UJJ2574" s="77"/>
      <c r="UJK2574" s="77"/>
      <c r="UJL2574" s="77"/>
      <c r="UJM2574" s="77"/>
      <c r="UJN2574" s="77"/>
      <c r="UJO2574" s="77"/>
      <c r="UJP2574" s="77"/>
      <c r="UJQ2574" s="77"/>
      <c r="UJR2574" s="77"/>
      <c r="UJS2574" s="77"/>
      <c r="UJT2574" s="77"/>
      <c r="UJU2574" s="77"/>
      <c r="UJV2574" s="77"/>
      <c r="UJW2574" s="77"/>
      <c r="UJX2574" s="77"/>
      <c r="UJY2574" s="77"/>
      <c r="UJZ2574" s="77"/>
      <c r="UKA2574" s="77"/>
      <c r="UKB2574" s="77"/>
      <c r="UKC2574" s="77"/>
      <c r="UKD2574" s="77"/>
      <c r="UKE2574" s="77"/>
      <c r="UKF2574" s="77"/>
      <c r="UKG2574" s="77"/>
      <c r="UKH2574" s="77"/>
      <c r="UKI2574" s="77"/>
      <c r="UKJ2574" s="77"/>
      <c r="UKK2574" s="77"/>
      <c r="UKL2574" s="77"/>
      <c r="UKM2574" s="77"/>
      <c r="UKN2574" s="77"/>
      <c r="UKO2574" s="77"/>
      <c r="UKP2574" s="77"/>
      <c r="UKQ2574" s="77"/>
      <c r="UKR2574" s="77"/>
      <c r="UKS2574" s="77"/>
      <c r="UKT2574" s="77"/>
      <c r="UKU2574" s="77"/>
      <c r="UKV2574" s="77"/>
      <c r="UKW2574" s="77"/>
      <c r="UKX2574" s="77"/>
      <c r="UKY2574" s="77"/>
      <c r="UKZ2574" s="77"/>
      <c r="ULA2574" s="77"/>
      <c r="ULB2574" s="77"/>
      <c r="ULC2574" s="77"/>
      <c r="ULD2574" s="77"/>
      <c r="ULE2574" s="77"/>
      <c r="ULF2574" s="77"/>
      <c r="ULG2574" s="77"/>
      <c r="ULH2574" s="77"/>
      <c r="ULI2574" s="77"/>
      <c r="ULJ2574" s="77"/>
      <c r="ULK2574" s="77"/>
      <c r="ULL2574" s="77"/>
      <c r="ULM2574" s="77"/>
      <c r="ULN2574" s="77"/>
      <c r="ULO2574" s="77"/>
      <c r="ULP2574" s="77"/>
      <c r="ULQ2574" s="77"/>
      <c r="ULR2574" s="77"/>
      <c r="ULS2574" s="77"/>
      <c r="ULT2574" s="77"/>
      <c r="ULU2574" s="77"/>
      <c r="ULV2574" s="77"/>
      <c r="ULW2574" s="77"/>
      <c r="ULX2574" s="77"/>
      <c r="ULY2574" s="77"/>
      <c r="ULZ2574" s="77"/>
      <c r="UMA2574" s="77"/>
      <c r="UMB2574" s="77"/>
      <c r="UMC2574" s="77"/>
      <c r="UMD2574" s="77"/>
      <c r="UME2574" s="77"/>
      <c r="UMF2574" s="77"/>
      <c r="UMG2574" s="77"/>
      <c r="UMH2574" s="77"/>
      <c r="UMI2574" s="77"/>
      <c r="UMJ2574" s="77"/>
      <c r="UMK2574" s="77"/>
      <c r="UML2574" s="77"/>
      <c r="UMM2574" s="77"/>
      <c r="UMN2574" s="77"/>
      <c r="UMO2574" s="77"/>
      <c r="UMP2574" s="77"/>
      <c r="UMQ2574" s="77"/>
      <c r="UMR2574" s="77"/>
      <c r="UMS2574" s="77"/>
      <c r="UMT2574" s="77"/>
      <c r="UMU2574" s="77"/>
      <c r="UMV2574" s="77"/>
      <c r="UMW2574" s="77"/>
      <c r="UMX2574" s="77"/>
      <c r="UMY2574" s="77"/>
      <c r="UMZ2574" s="77"/>
      <c r="UNA2574" s="77"/>
      <c r="UNB2574" s="77"/>
      <c r="UNC2574" s="77"/>
      <c r="UND2574" s="77"/>
      <c r="UNE2574" s="77"/>
      <c r="UNF2574" s="77"/>
      <c r="UNG2574" s="77"/>
      <c r="UNH2574" s="77"/>
      <c r="UNI2574" s="77"/>
      <c r="UNJ2574" s="77"/>
      <c r="UNK2574" s="77"/>
      <c r="UNL2574" s="77"/>
      <c r="UNM2574" s="77"/>
      <c r="UNN2574" s="77"/>
      <c r="UNO2574" s="77"/>
      <c r="UNP2574" s="77"/>
      <c r="UNQ2574" s="77"/>
      <c r="UNR2574" s="77"/>
      <c r="UNS2574" s="77"/>
      <c r="UNT2574" s="77"/>
      <c r="UNU2574" s="77"/>
      <c r="UNV2574" s="77"/>
      <c r="UNW2574" s="77"/>
      <c r="UNX2574" s="77"/>
      <c r="UNY2574" s="77"/>
      <c r="UNZ2574" s="77"/>
      <c r="UOA2574" s="77"/>
      <c r="UOB2574" s="77"/>
      <c r="UOC2574" s="77"/>
      <c r="UOD2574" s="77"/>
      <c r="UOE2574" s="77"/>
      <c r="UOF2574" s="77"/>
      <c r="UOG2574" s="77"/>
      <c r="UOH2574" s="77"/>
      <c r="UOI2574" s="77"/>
      <c r="UOJ2574" s="77"/>
      <c r="UOK2574" s="77"/>
      <c r="UOL2574" s="77"/>
      <c r="UOM2574" s="77"/>
      <c r="UON2574" s="77"/>
      <c r="UOO2574" s="77"/>
      <c r="UOP2574" s="77"/>
      <c r="UOQ2574" s="77"/>
      <c r="UOR2574" s="77"/>
      <c r="UOS2574" s="77"/>
      <c r="UOT2574" s="77"/>
      <c r="UOU2574" s="77"/>
      <c r="UOV2574" s="77"/>
      <c r="UOW2574" s="77"/>
      <c r="UOX2574" s="77"/>
      <c r="UOY2574" s="77"/>
      <c r="UOZ2574" s="77"/>
      <c r="UPA2574" s="77"/>
      <c r="UPB2574" s="77"/>
      <c r="UPC2574" s="77"/>
      <c r="UPD2574" s="77"/>
      <c r="UPE2574" s="77"/>
      <c r="UPF2574" s="77"/>
      <c r="UPG2574" s="77"/>
      <c r="UPH2574" s="77"/>
      <c r="UPI2574" s="77"/>
      <c r="UPJ2574" s="77"/>
      <c r="UPK2574" s="77"/>
      <c r="UPL2574" s="77"/>
      <c r="UPM2574" s="77"/>
      <c r="UPN2574" s="77"/>
      <c r="UPO2574" s="77"/>
      <c r="UPP2574" s="77"/>
      <c r="UPQ2574" s="77"/>
      <c r="UPR2574" s="77"/>
      <c r="UPS2574" s="77"/>
      <c r="UPT2574" s="77"/>
      <c r="UPU2574" s="77"/>
      <c r="UPV2574" s="77"/>
      <c r="UPW2574" s="77"/>
      <c r="UPX2574" s="77"/>
      <c r="UPY2574" s="77"/>
      <c r="UPZ2574" s="77"/>
      <c r="UQA2574" s="77"/>
      <c r="UQB2574" s="77"/>
      <c r="UQC2574" s="77"/>
      <c r="UQD2574" s="77"/>
      <c r="UQE2574" s="77"/>
      <c r="UQF2574" s="77"/>
      <c r="UQG2574" s="77"/>
      <c r="UQH2574" s="77"/>
      <c r="UQI2574" s="77"/>
      <c r="UQJ2574" s="77"/>
      <c r="UQK2574" s="77"/>
      <c r="UQL2574" s="77"/>
      <c r="UQM2574" s="77"/>
      <c r="UQN2574" s="77"/>
      <c r="UQO2574" s="77"/>
      <c r="UQP2574" s="77"/>
      <c r="UQQ2574" s="77"/>
      <c r="UQR2574" s="77"/>
      <c r="UQS2574" s="77"/>
      <c r="UQT2574" s="77"/>
      <c r="UQU2574" s="77"/>
      <c r="UQV2574" s="77"/>
      <c r="UQW2574" s="77"/>
      <c r="UQX2574" s="77"/>
      <c r="UQY2574" s="77"/>
      <c r="UQZ2574" s="77"/>
      <c r="URA2574" s="77"/>
      <c r="URB2574" s="77"/>
      <c r="URC2574" s="77"/>
      <c r="URD2574" s="77"/>
      <c r="URE2574" s="77"/>
      <c r="URF2574" s="77"/>
      <c r="URG2574" s="77"/>
      <c r="URH2574" s="77"/>
      <c r="URI2574" s="77"/>
      <c r="URJ2574" s="77"/>
      <c r="URK2574" s="77"/>
      <c r="URL2574" s="77"/>
      <c r="URM2574" s="77"/>
      <c r="URN2574" s="77"/>
      <c r="URO2574" s="77"/>
      <c r="URP2574" s="77"/>
      <c r="URQ2574" s="77"/>
      <c r="URR2574" s="77"/>
      <c r="URS2574" s="77"/>
      <c r="URT2574" s="77"/>
      <c r="URU2574" s="77"/>
      <c r="URV2574" s="77"/>
      <c r="URW2574" s="77"/>
      <c r="URX2574" s="77"/>
      <c r="URY2574" s="77"/>
      <c r="URZ2574" s="77"/>
      <c r="USA2574" s="77"/>
      <c r="USB2574" s="77"/>
      <c r="USC2574" s="77"/>
      <c r="USD2574" s="77"/>
      <c r="USE2574" s="77"/>
      <c r="USF2574" s="77"/>
      <c r="USG2574" s="77"/>
      <c r="USH2574" s="77"/>
      <c r="USI2574" s="77"/>
      <c r="USJ2574" s="77"/>
      <c r="USK2574" s="77"/>
      <c r="USL2574" s="77"/>
      <c r="USM2574" s="77"/>
      <c r="USN2574" s="77"/>
      <c r="USO2574" s="77"/>
      <c r="USP2574" s="77"/>
      <c r="USQ2574" s="77"/>
      <c r="USR2574" s="77"/>
      <c r="USS2574" s="77"/>
      <c r="UST2574" s="77"/>
      <c r="USU2574" s="77"/>
      <c r="USV2574" s="77"/>
      <c r="USW2574" s="77"/>
      <c r="USX2574" s="77"/>
      <c r="USY2574" s="77"/>
      <c r="USZ2574" s="77"/>
      <c r="UTA2574" s="77"/>
      <c r="UTB2574" s="77"/>
      <c r="UTC2574" s="77"/>
      <c r="UTD2574" s="77"/>
      <c r="UTE2574" s="77"/>
      <c r="UTF2574" s="77"/>
      <c r="UTG2574" s="77"/>
      <c r="UTH2574" s="77"/>
      <c r="UTI2574" s="77"/>
      <c r="UTJ2574" s="77"/>
      <c r="UTK2574" s="77"/>
      <c r="UTL2574" s="77"/>
      <c r="UTM2574" s="77"/>
      <c r="UTN2574" s="77"/>
      <c r="UTO2574" s="77"/>
      <c r="UTP2574" s="77"/>
      <c r="UTQ2574" s="77"/>
      <c r="UTR2574" s="77"/>
      <c r="UTS2574" s="77"/>
      <c r="UTT2574" s="77"/>
      <c r="UTU2574" s="77"/>
      <c r="UTV2574" s="77"/>
      <c r="UTW2574" s="77"/>
      <c r="UTX2574" s="77"/>
      <c r="UTY2574" s="77"/>
      <c r="UTZ2574" s="77"/>
      <c r="UUA2574" s="77"/>
      <c r="UUB2574" s="77"/>
      <c r="UUC2574" s="77"/>
      <c r="UUD2574" s="77"/>
      <c r="UUE2574" s="77"/>
      <c r="UUF2574" s="77"/>
      <c r="UUG2574" s="77"/>
      <c r="UUH2574" s="77"/>
      <c r="UUI2574" s="77"/>
      <c r="UUJ2574" s="77"/>
      <c r="UUK2574" s="77"/>
      <c r="UUL2574" s="77"/>
      <c r="UUM2574" s="77"/>
      <c r="UUN2574" s="77"/>
      <c r="UUO2574" s="77"/>
      <c r="UUP2574" s="77"/>
      <c r="UUQ2574" s="77"/>
      <c r="UUR2574" s="77"/>
      <c r="UUS2574" s="77"/>
      <c r="UUT2574" s="77"/>
      <c r="UUU2574" s="77"/>
      <c r="UUV2574" s="77"/>
      <c r="UUW2574" s="77"/>
      <c r="UUX2574" s="77"/>
      <c r="UUY2574" s="77"/>
      <c r="UUZ2574" s="77"/>
      <c r="UVA2574" s="77"/>
      <c r="UVB2574" s="77"/>
      <c r="UVC2574" s="77"/>
      <c r="UVD2574" s="77"/>
      <c r="UVE2574" s="77"/>
      <c r="UVF2574" s="77"/>
      <c r="UVG2574" s="77"/>
      <c r="UVH2574" s="77"/>
      <c r="UVI2574" s="77"/>
      <c r="UVJ2574" s="77"/>
      <c r="UVK2574" s="77"/>
      <c r="UVL2574" s="77"/>
      <c r="UVM2574" s="77"/>
      <c r="UVN2574" s="77"/>
      <c r="UVO2574" s="77"/>
      <c r="UVP2574" s="77"/>
      <c r="UVQ2574" s="77"/>
      <c r="UVR2574" s="77"/>
      <c r="UVS2574" s="77"/>
      <c r="UVT2574" s="77"/>
      <c r="UVU2574" s="77"/>
      <c r="UVV2574" s="77"/>
      <c r="UVW2574" s="77"/>
      <c r="UVX2574" s="77"/>
      <c r="UVY2574" s="77"/>
      <c r="UVZ2574" s="77"/>
      <c r="UWA2574" s="77"/>
      <c r="UWB2574" s="77"/>
      <c r="UWC2574" s="77"/>
      <c r="UWD2574" s="77"/>
      <c r="UWE2574" s="77"/>
      <c r="UWF2574" s="77"/>
      <c r="UWG2574" s="77"/>
      <c r="UWH2574" s="77"/>
      <c r="UWI2574" s="77"/>
      <c r="UWJ2574" s="77"/>
      <c r="UWK2574" s="77"/>
      <c r="UWL2574" s="77"/>
      <c r="UWM2574" s="77"/>
      <c r="UWN2574" s="77"/>
      <c r="UWO2574" s="77"/>
      <c r="UWP2574" s="77"/>
      <c r="UWQ2574" s="77"/>
      <c r="UWR2574" s="77"/>
      <c r="UWS2574" s="77"/>
      <c r="UWT2574" s="77"/>
      <c r="UWU2574" s="77"/>
      <c r="UWV2574" s="77"/>
      <c r="UWW2574" s="77"/>
      <c r="UWX2574" s="77"/>
      <c r="UWY2574" s="77"/>
      <c r="UWZ2574" s="77"/>
      <c r="UXA2574" s="77"/>
      <c r="UXB2574" s="77"/>
      <c r="UXC2574" s="77"/>
      <c r="UXD2574" s="77"/>
      <c r="UXE2574" s="77"/>
      <c r="UXF2574" s="77"/>
      <c r="UXG2574" s="77"/>
      <c r="UXH2574" s="77"/>
      <c r="UXI2574" s="77"/>
      <c r="UXJ2574" s="77"/>
      <c r="UXK2574" s="77"/>
      <c r="UXL2574" s="77"/>
      <c r="UXM2574" s="77"/>
      <c r="UXN2574" s="77"/>
      <c r="UXO2574" s="77"/>
      <c r="UXP2574" s="77"/>
      <c r="UXQ2574" s="77"/>
      <c r="UXR2574" s="77"/>
      <c r="UXS2574" s="77"/>
      <c r="UXT2574" s="77"/>
      <c r="UXU2574" s="77"/>
      <c r="UXV2574" s="77"/>
      <c r="UXW2574" s="77"/>
      <c r="UXX2574" s="77"/>
      <c r="UXY2574" s="77"/>
      <c r="UXZ2574" s="77"/>
      <c r="UYA2574" s="77"/>
      <c r="UYB2574" s="77"/>
      <c r="UYC2574" s="77"/>
      <c r="UYD2574" s="77"/>
      <c r="UYE2574" s="77"/>
      <c r="UYF2574" s="77"/>
      <c r="UYG2574" s="77"/>
      <c r="UYH2574" s="77"/>
      <c r="UYI2574" s="77"/>
      <c r="UYJ2574" s="77"/>
      <c r="UYK2574" s="77"/>
      <c r="UYL2574" s="77"/>
      <c r="UYM2574" s="77"/>
      <c r="UYN2574" s="77"/>
      <c r="UYO2574" s="77"/>
      <c r="UYP2574" s="77"/>
      <c r="UYQ2574" s="77"/>
      <c r="UYR2574" s="77"/>
      <c r="UYS2574" s="77"/>
      <c r="UYT2574" s="77"/>
      <c r="UYU2574" s="77"/>
      <c r="UYV2574" s="77"/>
      <c r="UYW2574" s="77"/>
      <c r="UYX2574" s="77"/>
      <c r="UYY2574" s="77"/>
      <c r="UYZ2574" s="77"/>
      <c r="UZA2574" s="77"/>
      <c r="UZB2574" s="77"/>
      <c r="UZC2574" s="77"/>
      <c r="UZD2574" s="77"/>
      <c r="UZE2574" s="77"/>
      <c r="UZF2574" s="77"/>
      <c r="UZG2574" s="77"/>
      <c r="UZH2574" s="77"/>
      <c r="UZI2574" s="77"/>
      <c r="UZJ2574" s="77"/>
      <c r="UZK2574" s="77"/>
      <c r="UZL2574" s="77"/>
      <c r="UZM2574" s="77"/>
      <c r="UZN2574" s="77"/>
      <c r="UZO2574" s="77"/>
      <c r="UZP2574" s="77"/>
      <c r="UZQ2574" s="77"/>
      <c r="UZR2574" s="77"/>
      <c r="UZS2574" s="77"/>
      <c r="UZT2574" s="77"/>
      <c r="UZU2574" s="77"/>
      <c r="UZV2574" s="77"/>
      <c r="UZW2574" s="77"/>
      <c r="UZX2574" s="77"/>
      <c r="UZY2574" s="77"/>
      <c r="UZZ2574" s="77"/>
      <c r="VAA2574" s="77"/>
      <c r="VAB2574" s="77"/>
      <c r="VAC2574" s="77"/>
      <c r="VAD2574" s="77"/>
      <c r="VAE2574" s="77"/>
      <c r="VAF2574" s="77"/>
      <c r="VAG2574" s="77"/>
      <c r="VAH2574" s="77"/>
      <c r="VAI2574" s="77"/>
      <c r="VAJ2574" s="77"/>
      <c r="VAK2574" s="77"/>
      <c r="VAL2574" s="77"/>
      <c r="VAM2574" s="77"/>
      <c r="VAN2574" s="77"/>
      <c r="VAO2574" s="77"/>
      <c r="VAP2574" s="77"/>
      <c r="VAQ2574" s="77"/>
      <c r="VAR2574" s="77"/>
      <c r="VAS2574" s="77"/>
      <c r="VAT2574" s="77"/>
      <c r="VAU2574" s="77"/>
      <c r="VAV2574" s="77"/>
      <c r="VAW2574" s="77"/>
      <c r="VAX2574" s="77"/>
      <c r="VAY2574" s="77"/>
      <c r="VAZ2574" s="77"/>
      <c r="VBA2574" s="77"/>
      <c r="VBB2574" s="77"/>
      <c r="VBC2574" s="77"/>
      <c r="VBD2574" s="77"/>
      <c r="VBE2574" s="77"/>
      <c r="VBF2574" s="77"/>
      <c r="VBG2574" s="77"/>
      <c r="VBH2574" s="77"/>
      <c r="VBI2574" s="77"/>
      <c r="VBJ2574" s="77"/>
      <c r="VBK2574" s="77"/>
      <c r="VBL2574" s="77"/>
      <c r="VBM2574" s="77"/>
      <c r="VBN2574" s="77"/>
      <c r="VBO2574" s="77"/>
      <c r="VBP2574" s="77"/>
      <c r="VBQ2574" s="77"/>
      <c r="VBR2574" s="77"/>
      <c r="VBS2574" s="77"/>
      <c r="VBT2574" s="77"/>
      <c r="VBU2574" s="77"/>
      <c r="VBV2574" s="77"/>
      <c r="VBW2574" s="77"/>
      <c r="VBX2574" s="77"/>
      <c r="VBY2574" s="77"/>
      <c r="VBZ2574" s="77"/>
      <c r="VCA2574" s="77"/>
      <c r="VCB2574" s="77"/>
      <c r="VCC2574" s="77"/>
      <c r="VCD2574" s="77"/>
      <c r="VCE2574" s="77"/>
      <c r="VCF2574" s="77"/>
      <c r="VCG2574" s="77"/>
      <c r="VCH2574" s="77"/>
      <c r="VCI2574" s="77"/>
      <c r="VCJ2574" s="77"/>
      <c r="VCK2574" s="77"/>
      <c r="VCL2574" s="77"/>
      <c r="VCM2574" s="77"/>
      <c r="VCN2574" s="77"/>
      <c r="VCO2574" s="77"/>
      <c r="VCP2574" s="77"/>
      <c r="VCQ2574" s="77"/>
      <c r="VCR2574" s="77"/>
      <c r="VCS2574" s="77"/>
      <c r="VCT2574" s="77"/>
      <c r="VCU2574" s="77"/>
      <c r="VCV2574" s="77"/>
      <c r="VCW2574" s="77"/>
      <c r="VCX2574" s="77"/>
      <c r="VCY2574" s="77"/>
      <c r="VCZ2574" s="77"/>
      <c r="VDA2574" s="77"/>
      <c r="VDB2574" s="77"/>
      <c r="VDC2574" s="77"/>
      <c r="VDD2574" s="77"/>
      <c r="VDE2574" s="77"/>
      <c r="VDF2574" s="77"/>
      <c r="VDG2574" s="77"/>
      <c r="VDH2574" s="77"/>
      <c r="VDI2574" s="77"/>
      <c r="VDJ2574" s="77"/>
      <c r="VDK2574" s="77"/>
      <c r="VDL2574" s="77"/>
      <c r="VDM2574" s="77"/>
      <c r="VDN2574" s="77"/>
      <c r="VDO2574" s="77"/>
      <c r="VDP2574" s="77"/>
      <c r="VDQ2574" s="77"/>
      <c r="VDR2574" s="77"/>
      <c r="VDS2574" s="77"/>
      <c r="VDT2574" s="77"/>
      <c r="VDU2574" s="77"/>
      <c r="VDV2574" s="77"/>
      <c r="VDW2574" s="77"/>
      <c r="VDX2574" s="77"/>
      <c r="VDY2574" s="77"/>
      <c r="VDZ2574" s="77"/>
      <c r="VEA2574" s="77"/>
      <c r="VEB2574" s="77"/>
      <c r="VEC2574" s="77"/>
      <c r="VED2574" s="77"/>
      <c r="VEE2574" s="77"/>
      <c r="VEF2574" s="77"/>
      <c r="VEG2574" s="77"/>
      <c r="VEH2574" s="77"/>
      <c r="VEI2574" s="77"/>
      <c r="VEJ2574" s="77"/>
      <c r="VEK2574" s="77"/>
      <c r="VEL2574" s="77"/>
      <c r="VEM2574" s="77"/>
      <c r="VEN2574" s="77"/>
      <c r="VEO2574" s="77"/>
      <c r="VEP2574" s="77"/>
      <c r="VEQ2574" s="77"/>
      <c r="VER2574" s="77"/>
      <c r="VES2574" s="77"/>
      <c r="VET2574" s="77"/>
      <c r="VEU2574" s="77"/>
      <c r="VEV2574" s="77"/>
      <c r="VEW2574" s="77"/>
      <c r="VEX2574" s="77"/>
      <c r="VEY2574" s="77"/>
      <c r="VEZ2574" s="77"/>
      <c r="VFA2574" s="77"/>
      <c r="VFB2574" s="77"/>
      <c r="VFC2574" s="77"/>
      <c r="VFD2574" s="77"/>
      <c r="VFE2574" s="77"/>
      <c r="VFF2574" s="77"/>
      <c r="VFG2574" s="77"/>
      <c r="VFH2574" s="77"/>
      <c r="VFI2574" s="77"/>
      <c r="VFJ2574" s="77"/>
      <c r="VFK2574" s="77"/>
      <c r="VFL2574" s="77"/>
      <c r="VFM2574" s="77"/>
      <c r="VFN2574" s="77"/>
      <c r="VFO2574" s="77"/>
      <c r="VFP2574" s="77"/>
      <c r="VFQ2574" s="77"/>
      <c r="VFR2574" s="77"/>
      <c r="VFS2574" s="77"/>
      <c r="VFT2574" s="77"/>
      <c r="VFU2574" s="77"/>
      <c r="VFV2574" s="77"/>
      <c r="VFW2574" s="77"/>
      <c r="VFX2574" s="77"/>
      <c r="VFY2574" s="77"/>
      <c r="VFZ2574" s="77"/>
      <c r="VGA2574" s="77"/>
      <c r="VGB2574" s="77"/>
      <c r="VGC2574" s="77"/>
      <c r="VGD2574" s="77"/>
      <c r="VGE2574" s="77"/>
      <c r="VGF2574" s="77"/>
      <c r="VGG2574" s="77"/>
      <c r="VGH2574" s="77"/>
      <c r="VGI2574" s="77"/>
      <c r="VGJ2574" s="77"/>
      <c r="VGK2574" s="77"/>
      <c r="VGL2574" s="77"/>
      <c r="VGM2574" s="77"/>
      <c r="VGN2574" s="77"/>
      <c r="VGO2574" s="77"/>
      <c r="VGP2574" s="77"/>
      <c r="VGQ2574" s="77"/>
      <c r="VGR2574" s="77"/>
      <c r="VGS2574" s="77"/>
      <c r="VGT2574" s="77"/>
      <c r="VGU2574" s="77"/>
      <c r="VGV2574" s="77"/>
      <c r="VGW2574" s="77"/>
      <c r="VGX2574" s="77"/>
      <c r="VGY2574" s="77"/>
      <c r="VGZ2574" s="77"/>
      <c r="VHA2574" s="77"/>
      <c r="VHB2574" s="77"/>
      <c r="VHC2574" s="77"/>
      <c r="VHD2574" s="77"/>
      <c r="VHE2574" s="77"/>
      <c r="VHF2574" s="77"/>
      <c r="VHG2574" s="77"/>
      <c r="VHH2574" s="77"/>
      <c r="VHI2574" s="77"/>
      <c r="VHJ2574" s="77"/>
      <c r="VHK2574" s="77"/>
      <c r="VHL2574" s="77"/>
      <c r="VHM2574" s="77"/>
      <c r="VHN2574" s="77"/>
      <c r="VHO2574" s="77"/>
      <c r="VHP2574" s="77"/>
      <c r="VHQ2574" s="77"/>
      <c r="VHR2574" s="77"/>
      <c r="VHS2574" s="77"/>
      <c r="VHT2574" s="77"/>
      <c r="VHU2574" s="77"/>
      <c r="VHV2574" s="77"/>
      <c r="VHW2574" s="77"/>
      <c r="VHX2574" s="77"/>
      <c r="VHY2574" s="77"/>
      <c r="VHZ2574" s="77"/>
      <c r="VIA2574" s="77"/>
      <c r="VIB2574" s="77"/>
      <c r="VIC2574" s="77"/>
      <c r="VID2574" s="77"/>
      <c r="VIE2574" s="77"/>
      <c r="VIF2574" s="77"/>
      <c r="VIG2574" s="77"/>
      <c r="VIH2574" s="77"/>
      <c r="VII2574" s="77"/>
      <c r="VIJ2574" s="77"/>
      <c r="VIK2574" s="77"/>
      <c r="VIL2574" s="77"/>
      <c r="VIM2574" s="77"/>
      <c r="VIN2574" s="77"/>
      <c r="VIO2574" s="77"/>
      <c r="VIP2574" s="77"/>
      <c r="VIQ2574" s="77"/>
      <c r="VIR2574" s="77"/>
      <c r="VIS2574" s="77"/>
      <c r="VIT2574" s="77"/>
      <c r="VIU2574" s="77"/>
      <c r="VIV2574" s="77"/>
      <c r="VIW2574" s="77"/>
      <c r="VIX2574" s="77"/>
      <c r="VIY2574" s="77"/>
      <c r="VIZ2574" s="77"/>
      <c r="VJA2574" s="77"/>
      <c r="VJB2574" s="77"/>
      <c r="VJC2574" s="77"/>
      <c r="VJD2574" s="77"/>
      <c r="VJE2574" s="77"/>
      <c r="VJF2574" s="77"/>
      <c r="VJG2574" s="77"/>
      <c r="VJH2574" s="77"/>
      <c r="VJI2574" s="77"/>
      <c r="VJJ2574" s="77"/>
      <c r="VJK2574" s="77"/>
      <c r="VJL2574" s="77"/>
      <c r="VJM2574" s="77"/>
      <c r="VJN2574" s="77"/>
      <c r="VJO2574" s="77"/>
      <c r="VJP2574" s="77"/>
      <c r="VJQ2574" s="77"/>
      <c r="VJR2574" s="77"/>
      <c r="VJS2574" s="77"/>
      <c r="VJT2574" s="77"/>
      <c r="VJU2574" s="77"/>
      <c r="VJV2574" s="77"/>
      <c r="VJW2574" s="77"/>
      <c r="VJX2574" s="77"/>
      <c r="VJY2574" s="77"/>
      <c r="VJZ2574" s="77"/>
      <c r="VKA2574" s="77"/>
      <c r="VKB2574" s="77"/>
      <c r="VKC2574" s="77"/>
      <c r="VKD2574" s="77"/>
      <c r="VKE2574" s="77"/>
      <c r="VKF2574" s="77"/>
      <c r="VKG2574" s="77"/>
      <c r="VKH2574" s="77"/>
      <c r="VKI2574" s="77"/>
      <c r="VKJ2574" s="77"/>
      <c r="VKK2574" s="77"/>
      <c r="VKL2574" s="77"/>
      <c r="VKM2574" s="77"/>
      <c r="VKN2574" s="77"/>
      <c r="VKO2574" s="77"/>
      <c r="VKP2574" s="77"/>
      <c r="VKQ2574" s="77"/>
      <c r="VKR2574" s="77"/>
      <c r="VKS2574" s="77"/>
      <c r="VKT2574" s="77"/>
      <c r="VKU2574" s="77"/>
      <c r="VKV2574" s="77"/>
      <c r="VKW2574" s="77"/>
      <c r="VKX2574" s="77"/>
      <c r="VKY2574" s="77"/>
      <c r="VKZ2574" s="77"/>
      <c r="VLA2574" s="77"/>
      <c r="VLB2574" s="77"/>
      <c r="VLC2574" s="77"/>
      <c r="VLD2574" s="77"/>
      <c r="VLE2574" s="77"/>
      <c r="VLF2574" s="77"/>
      <c r="VLG2574" s="77"/>
      <c r="VLH2574" s="77"/>
      <c r="VLI2574" s="77"/>
      <c r="VLJ2574" s="77"/>
      <c r="VLK2574" s="77"/>
      <c r="VLL2574" s="77"/>
      <c r="VLM2574" s="77"/>
      <c r="VLN2574" s="77"/>
      <c r="VLO2574" s="77"/>
      <c r="VLP2574" s="77"/>
      <c r="VLQ2574" s="77"/>
      <c r="VLR2574" s="77"/>
      <c r="VLS2574" s="77"/>
      <c r="VLT2574" s="77"/>
      <c r="VLU2574" s="77"/>
      <c r="VLV2574" s="77"/>
      <c r="VLW2574" s="77"/>
      <c r="VLX2574" s="77"/>
      <c r="VLY2574" s="77"/>
      <c r="VLZ2574" s="77"/>
      <c r="VMA2574" s="77"/>
      <c r="VMB2574" s="77"/>
      <c r="VMC2574" s="77"/>
      <c r="VMD2574" s="77"/>
      <c r="VME2574" s="77"/>
      <c r="VMF2574" s="77"/>
      <c r="VMG2574" s="77"/>
      <c r="VMH2574" s="77"/>
      <c r="VMI2574" s="77"/>
      <c r="VMJ2574" s="77"/>
      <c r="VMK2574" s="77"/>
      <c r="VML2574" s="77"/>
      <c r="VMM2574" s="77"/>
      <c r="VMN2574" s="77"/>
      <c r="VMO2574" s="77"/>
      <c r="VMP2574" s="77"/>
      <c r="VMQ2574" s="77"/>
      <c r="VMR2574" s="77"/>
      <c r="VMS2574" s="77"/>
      <c r="VMT2574" s="77"/>
      <c r="VMU2574" s="77"/>
      <c r="VMV2574" s="77"/>
      <c r="VMW2574" s="77"/>
      <c r="VMX2574" s="77"/>
      <c r="VMY2574" s="77"/>
      <c r="VMZ2574" s="77"/>
      <c r="VNA2574" s="77"/>
      <c r="VNB2574" s="77"/>
      <c r="VNC2574" s="77"/>
      <c r="VND2574" s="77"/>
      <c r="VNE2574" s="77"/>
      <c r="VNF2574" s="77"/>
      <c r="VNG2574" s="77"/>
      <c r="VNH2574" s="77"/>
      <c r="VNI2574" s="77"/>
      <c r="VNJ2574" s="77"/>
      <c r="VNK2574" s="77"/>
      <c r="VNL2574" s="77"/>
      <c r="VNM2574" s="77"/>
      <c r="VNN2574" s="77"/>
      <c r="VNO2574" s="77"/>
      <c r="VNP2574" s="77"/>
      <c r="VNQ2574" s="77"/>
      <c r="VNR2574" s="77"/>
      <c r="VNS2574" s="77"/>
      <c r="VNT2574" s="77"/>
      <c r="VNU2574" s="77"/>
      <c r="VNV2574" s="77"/>
      <c r="VNW2574" s="77"/>
      <c r="VNX2574" s="77"/>
      <c r="VNY2574" s="77"/>
      <c r="VNZ2574" s="77"/>
      <c r="VOA2574" s="77"/>
      <c r="VOB2574" s="77"/>
      <c r="VOC2574" s="77"/>
      <c r="VOD2574" s="77"/>
      <c r="VOE2574" s="77"/>
      <c r="VOF2574" s="77"/>
      <c r="VOG2574" s="77"/>
      <c r="VOH2574" s="77"/>
      <c r="VOI2574" s="77"/>
      <c r="VOJ2574" s="77"/>
      <c r="VOK2574" s="77"/>
      <c r="VOL2574" s="77"/>
      <c r="VOM2574" s="77"/>
      <c r="VON2574" s="77"/>
      <c r="VOO2574" s="77"/>
      <c r="VOP2574" s="77"/>
      <c r="VOQ2574" s="77"/>
      <c r="VOR2574" s="77"/>
      <c r="VOS2574" s="77"/>
      <c r="VOT2574" s="77"/>
      <c r="VOU2574" s="77"/>
      <c r="VOV2574" s="77"/>
      <c r="VOW2574" s="77"/>
      <c r="VOX2574" s="77"/>
      <c r="VOY2574" s="77"/>
      <c r="VOZ2574" s="77"/>
      <c r="VPA2574" s="77"/>
      <c r="VPB2574" s="77"/>
      <c r="VPC2574" s="77"/>
      <c r="VPD2574" s="77"/>
      <c r="VPE2574" s="77"/>
      <c r="VPF2574" s="77"/>
      <c r="VPG2574" s="77"/>
      <c r="VPH2574" s="77"/>
      <c r="VPI2574" s="77"/>
      <c r="VPJ2574" s="77"/>
      <c r="VPK2574" s="77"/>
      <c r="VPL2574" s="77"/>
      <c r="VPM2574" s="77"/>
      <c r="VPN2574" s="77"/>
      <c r="VPO2574" s="77"/>
      <c r="VPP2574" s="77"/>
      <c r="VPQ2574" s="77"/>
      <c r="VPR2574" s="77"/>
      <c r="VPS2574" s="77"/>
      <c r="VPT2574" s="77"/>
      <c r="VPU2574" s="77"/>
      <c r="VPV2574" s="77"/>
      <c r="VPW2574" s="77"/>
      <c r="VPX2574" s="77"/>
      <c r="VPY2574" s="77"/>
      <c r="VPZ2574" s="77"/>
      <c r="VQA2574" s="77"/>
      <c r="VQB2574" s="77"/>
      <c r="VQC2574" s="77"/>
      <c r="VQD2574" s="77"/>
      <c r="VQE2574" s="77"/>
      <c r="VQF2574" s="77"/>
      <c r="VQG2574" s="77"/>
      <c r="VQH2574" s="77"/>
      <c r="VQI2574" s="77"/>
      <c r="VQJ2574" s="77"/>
      <c r="VQK2574" s="77"/>
      <c r="VQL2574" s="77"/>
      <c r="VQM2574" s="77"/>
      <c r="VQN2574" s="77"/>
      <c r="VQO2574" s="77"/>
      <c r="VQP2574" s="77"/>
      <c r="VQQ2574" s="77"/>
      <c r="VQR2574" s="77"/>
      <c r="VQS2574" s="77"/>
      <c r="VQT2574" s="77"/>
      <c r="VQU2574" s="77"/>
      <c r="VQV2574" s="77"/>
      <c r="VQW2574" s="77"/>
      <c r="VQX2574" s="77"/>
      <c r="VQY2574" s="77"/>
      <c r="VQZ2574" s="77"/>
      <c r="VRA2574" s="77"/>
      <c r="VRB2574" s="77"/>
      <c r="VRC2574" s="77"/>
      <c r="VRD2574" s="77"/>
      <c r="VRE2574" s="77"/>
      <c r="VRF2574" s="77"/>
      <c r="VRG2574" s="77"/>
      <c r="VRH2574" s="77"/>
      <c r="VRI2574" s="77"/>
      <c r="VRJ2574" s="77"/>
      <c r="VRK2574" s="77"/>
      <c r="VRL2574" s="77"/>
      <c r="VRM2574" s="77"/>
      <c r="VRN2574" s="77"/>
      <c r="VRO2574" s="77"/>
      <c r="VRP2574" s="77"/>
      <c r="VRQ2574" s="77"/>
      <c r="VRR2574" s="77"/>
      <c r="VRS2574" s="77"/>
      <c r="VRT2574" s="77"/>
      <c r="VRU2574" s="77"/>
      <c r="VRV2574" s="77"/>
      <c r="VRW2574" s="77"/>
      <c r="VRX2574" s="77"/>
      <c r="VRY2574" s="77"/>
      <c r="VRZ2574" s="77"/>
      <c r="VSA2574" s="77"/>
      <c r="VSB2574" s="77"/>
      <c r="VSC2574" s="77"/>
      <c r="VSD2574" s="77"/>
      <c r="VSE2574" s="77"/>
      <c r="VSF2574" s="77"/>
      <c r="VSG2574" s="77"/>
      <c r="VSH2574" s="77"/>
      <c r="VSI2574" s="77"/>
      <c r="VSJ2574" s="77"/>
      <c r="VSK2574" s="77"/>
      <c r="VSL2574" s="77"/>
      <c r="VSM2574" s="77"/>
      <c r="VSN2574" s="77"/>
      <c r="VSO2574" s="77"/>
      <c r="VSP2574" s="77"/>
      <c r="VSQ2574" s="77"/>
      <c r="VSR2574" s="77"/>
      <c r="VSS2574" s="77"/>
      <c r="VST2574" s="77"/>
      <c r="VSU2574" s="77"/>
      <c r="VSV2574" s="77"/>
      <c r="VSW2574" s="77"/>
      <c r="VSX2574" s="77"/>
      <c r="VSY2574" s="77"/>
      <c r="VSZ2574" s="77"/>
      <c r="VTA2574" s="77"/>
      <c r="VTB2574" s="77"/>
      <c r="VTC2574" s="77"/>
      <c r="VTD2574" s="77"/>
      <c r="VTE2574" s="77"/>
      <c r="VTF2574" s="77"/>
      <c r="VTG2574" s="77"/>
      <c r="VTH2574" s="77"/>
      <c r="VTI2574" s="77"/>
      <c r="VTJ2574" s="77"/>
      <c r="VTK2574" s="77"/>
      <c r="VTL2574" s="77"/>
      <c r="VTM2574" s="77"/>
      <c r="VTN2574" s="77"/>
      <c r="VTO2574" s="77"/>
      <c r="VTP2574" s="77"/>
      <c r="VTQ2574" s="77"/>
      <c r="VTR2574" s="77"/>
      <c r="VTS2574" s="77"/>
      <c r="VTT2574" s="77"/>
      <c r="VTU2574" s="77"/>
      <c r="VTV2574" s="77"/>
      <c r="VTW2574" s="77"/>
      <c r="VTX2574" s="77"/>
      <c r="VTY2574" s="77"/>
      <c r="VTZ2574" s="77"/>
      <c r="VUA2574" s="77"/>
      <c r="VUB2574" s="77"/>
      <c r="VUC2574" s="77"/>
      <c r="VUD2574" s="77"/>
      <c r="VUE2574" s="77"/>
      <c r="VUF2574" s="77"/>
      <c r="VUG2574" s="77"/>
      <c r="VUH2574" s="77"/>
      <c r="VUI2574" s="77"/>
      <c r="VUJ2574" s="77"/>
      <c r="VUK2574" s="77"/>
      <c r="VUL2574" s="77"/>
      <c r="VUM2574" s="77"/>
      <c r="VUN2574" s="77"/>
      <c r="VUO2574" s="77"/>
      <c r="VUP2574" s="77"/>
      <c r="VUQ2574" s="77"/>
      <c r="VUR2574" s="77"/>
      <c r="VUS2574" s="77"/>
      <c r="VUT2574" s="77"/>
      <c r="VUU2574" s="77"/>
      <c r="VUV2574" s="77"/>
      <c r="VUW2574" s="77"/>
      <c r="VUX2574" s="77"/>
      <c r="VUY2574" s="77"/>
      <c r="VUZ2574" s="77"/>
      <c r="VVA2574" s="77"/>
      <c r="VVB2574" s="77"/>
      <c r="VVC2574" s="77"/>
      <c r="VVD2574" s="77"/>
      <c r="VVE2574" s="77"/>
      <c r="VVF2574" s="77"/>
      <c r="VVG2574" s="77"/>
      <c r="VVH2574" s="77"/>
      <c r="VVI2574" s="77"/>
      <c r="VVJ2574" s="77"/>
      <c r="VVK2574" s="77"/>
      <c r="VVL2574" s="77"/>
      <c r="VVM2574" s="77"/>
      <c r="VVN2574" s="77"/>
      <c r="VVO2574" s="77"/>
      <c r="VVP2574" s="77"/>
      <c r="VVQ2574" s="77"/>
      <c r="VVR2574" s="77"/>
      <c r="VVS2574" s="77"/>
      <c r="VVT2574" s="77"/>
      <c r="VVU2574" s="77"/>
      <c r="VVV2574" s="77"/>
      <c r="VVW2574" s="77"/>
      <c r="VVX2574" s="77"/>
      <c r="VVY2574" s="77"/>
      <c r="VVZ2574" s="77"/>
      <c r="VWA2574" s="77"/>
      <c r="VWB2574" s="77"/>
      <c r="VWC2574" s="77"/>
      <c r="VWD2574" s="77"/>
      <c r="VWE2574" s="77"/>
      <c r="VWF2574" s="77"/>
      <c r="VWG2574" s="77"/>
      <c r="VWH2574" s="77"/>
      <c r="VWI2574" s="77"/>
      <c r="VWJ2574" s="77"/>
      <c r="VWK2574" s="77"/>
      <c r="VWL2574" s="77"/>
      <c r="VWM2574" s="77"/>
      <c r="VWN2574" s="77"/>
      <c r="VWO2574" s="77"/>
      <c r="VWP2574" s="77"/>
      <c r="VWQ2574" s="77"/>
      <c r="VWR2574" s="77"/>
      <c r="VWS2574" s="77"/>
      <c r="VWT2574" s="77"/>
      <c r="VWU2574" s="77"/>
      <c r="VWV2574" s="77"/>
      <c r="VWW2574" s="77"/>
      <c r="VWX2574" s="77"/>
      <c r="VWY2574" s="77"/>
      <c r="VWZ2574" s="77"/>
      <c r="VXA2574" s="77"/>
      <c r="VXB2574" s="77"/>
      <c r="VXC2574" s="77"/>
      <c r="VXD2574" s="77"/>
      <c r="VXE2574" s="77"/>
      <c r="VXF2574" s="77"/>
      <c r="VXG2574" s="77"/>
      <c r="VXH2574" s="77"/>
      <c r="VXI2574" s="77"/>
      <c r="VXJ2574" s="77"/>
      <c r="VXK2574" s="77"/>
      <c r="VXL2574" s="77"/>
      <c r="VXM2574" s="77"/>
      <c r="VXN2574" s="77"/>
      <c r="VXO2574" s="77"/>
      <c r="VXP2574" s="77"/>
      <c r="VXQ2574" s="77"/>
      <c r="VXR2574" s="77"/>
      <c r="VXS2574" s="77"/>
      <c r="VXT2574" s="77"/>
      <c r="VXU2574" s="77"/>
      <c r="VXV2574" s="77"/>
      <c r="VXW2574" s="77"/>
      <c r="VXX2574" s="77"/>
      <c r="VXY2574" s="77"/>
      <c r="VXZ2574" s="77"/>
      <c r="VYA2574" s="77"/>
      <c r="VYB2574" s="77"/>
      <c r="VYC2574" s="77"/>
      <c r="VYD2574" s="77"/>
      <c r="VYE2574" s="77"/>
      <c r="VYF2574" s="77"/>
      <c r="VYG2574" s="77"/>
      <c r="VYH2574" s="77"/>
      <c r="VYI2574" s="77"/>
      <c r="VYJ2574" s="77"/>
      <c r="VYK2574" s="77"/>
      <c r="VYL2574" s="77"/>
      <c r="VYM2574" s="77"/>
      <c r="VYN2574" s="77"/>
      <c r="VYO2574" s="77"/>
      <c r="VYP2574" s="77"/>
      <c r="VYQ2574" s="77"/>
      <c r="VYR2574" s="77"/>
      <c r="VYS2574" s="77"/>
      <c r="VYT2574" s="77"/>
      <c r="VYU2574" s="77"/>
      <c r="VYV2574" s="77"/>
      <c r="VYW2574" s="77"/>
      <c r="VYX2574" s="77"/>
      <c r="VYY2574" s="77"/>
      <c r="VYZ2574" s="77"/>
      <c r="VZA2574" s="77"/>
      <c r="VZB2574" s="77"/>
      <c r="VZC2574" s="77"/>
      <c r="VZD2574" s="77"/>
      <c r="VZE2574" s="77"/>
      <c r="VZF2574" s="77"/>
      <c r="VZG2574" s="77"/>
      <c r="VZH2574" s="77"/>
      <c r="VZI2574" s="77"/>
      <c r="VZJ2574" s="77"/>
      <c r="VZK2574" s="77"/>
      <c r="VZL2574" s="77"/>
      <c r="VZM2574" s="77"/>
      <c r="VZN2574" s="77"/>
      <c r="VZO2574" s="77"/>
      <c r="VZP2574" s="77"/>
      <c r="VZQ2574" s="77"/>
      <c r="VZR2574" s="77"/>
      <c r="VZS2574" s="77"/>
      <c r="VZT2574" s="77"/>
      <c r="VZU2574" s="77"/>
      <c r="VZV2574" s="77"/>
      <c r="VZW2574" s="77"/>
      <c r="VZX2574" s="77"/>
      <c r="VZY2574" s="77"/>
      <c r="VZZ2574" s="77"/>
      <c r="WAA2574" s="77"/>
      <c r="WAB2574" s="77"/>
      <c r="WAC2574" s="77"/>
      <c r="WAD2574" s="77"/>
      <c r="WAE2574" s="77"/>
      <c r="WAF2574" s="77"/>
      <c r="WAG2574" s="77"/>
      <c r="WAH2574" s="77"/>
      <c r="WAI2574" s="77"/>
      <c r="WAJ2574" s="77"/>
      <c r="WAK2574" s="77"/>
      <c r="WAL2574" s="77"/>
      <c r="WAM2574" s="77"/>
      <c r="WAN2574" s="77"/>
      <c r="WAO2574" s="77"/>
      <c r="WAP2574" s="77"/>
      <c r="WAQ2574" s="77"/>
      <c r="WAR2574" s="77"/>
      <c r="WAS2574" s="77"/>
      <c r="WAT2574" s="77"/>
      <c r="WAU2574" s="77"/>
      <c r="WAV2574" s="77"/>
      <c r="WAW2574" s="77"/>
      <c r="WAX2574" s="77"/>
      <c r="WAY2574" s="77"/>
      <c r="WAZ2574" s="77"/>
      <c r="WBA2574" s="77"/>
      <c r="WBB2574" s="77"/>
      <c r="WBC2574" s="77"/>
      <c r="WBD2574" s="77"/>
      <c r="WBE2574" s="77"/>
      <c r="WBF2574" s="77"/>
      <c r="WBG2574" s="77"/>
      <c r="WBH2574" s="77"/>
      <c r="WBI2574" s="77"/>
      <c r="WBJ2574" s="77"/>
      <c r="WBK2574" s="77"/>
      <c r="WBL2574" s="77"/>
      <c r="WBM2574" s="77"/>
      <c r="WBN2574" s="77"/>
      <c r="WBO2574" s="77"/>
      <c r="WBP2574" s="77"/>
      <c r="WBQ2574" s="77"/>
      <c r="WBR2574" s="77"/>
      <c r="WBS2574" s="77"/>
      <c r="WBT2574" s="77"/>
      <c r="WBU2574" s="77"/>
      <c r="WBV2574" s="77"/>
      <c r="WBW2574" s="77"/>
      <c r="WBX2574" s="77"/>
      <c r="WBY2574" s="77"/>
      <c r="WBZ2574" s="77"/>
      <c r="WCA2574" s="77"/>
      <c r="WCB2574" s="77"/>
      <c r="WCC2574" s="77"/>
      <c r="WCD2574" s="77"/>
      <c r="WCE2574" s="77"/>
      <c r="WCF2574" s="77"/>
      <c r="WCG2574" s="77"/>
      <c r="WCH2574" s="77"/>
      <c r="WCI2574" s="77"/>
      <c r="WCJ2574" s="77"/>
      <c r="WCK2574" s="77"/>
      <c r="WCL2574" s="77"/>
      <c r="WCM2574" s="77"/>
      <c r="WCN2574" s="77"/>
      <c r="WCO2574" s="77"/>
      <c r="WCP2574" s="77"/>
      <c r="WCQ2574" s="77"/>
      <c r="WCR2574" s="77"/>
      <c r="WCS2574" s="77"/>
      <c r="WCT2574" s="77"/>
      <c r="WCU2574" s="77"/>
      <c r="WCV2574" s="77"/>
      <c r="WCW2574" s="77"/>
      <c r="WCX2574" s="77"/>
      <c r="WCY2574" s="77"/>
      <c r="WCZ2574" s="77"/>
      <c r="WDA2574" s="77"/>
      <c r="WDB2574" s="77"/>
      <c r="WDC2574" s="77"/>
      <c r="WDD2574" s="77"/>
      <c r="WDE2574" s="77"/>
      <c r="WDF2574" s="77"/>
      <c r="WDG2574" s="77"/>
      <c r="WDH2574" s="77"/>
      <c r="WDI2574" s="77"/>
      <c r="WDJ2574" s="77"/>
      <c r="WDK2574" s="77"/>
      <c r="WDL2574" s="77"/>
      <c r="WDM2574" s="77"/>
      <c r="WDN2574" s="77"/>
      <c r="WDO2574" s="77"/>
      <c r="WDP2574" s="77"/>
      <c r="WDQ2574" s="77"/>
      <c r="WDR2574" s="77"/>
      <c r="WDS2574" s="77"/>
      <c r="WDT2574" s="77"/>
      <c r="WDU2574" s="77"/>
      <c r="WDV2574" s="77"/>
      <c r="WDW2574" s="77"/>
      <c r="WDX2574" s="77"/>
      <c r="WDY2574" s="77"/>
      <c r="WDZ2574" s="77"/>
      <c r="WEA2574" s="77"/>
      <c r="WEB2574" s="77"/>
      <c r="WEC2574" s="77"/>
      <c r="WED2574" s="77"/>
      <c r="WEE2574" s="77"/>
      <c r="WEF2574" s="77"/>
      <c r="WEG2574" s="77"/>
      <c r="WEH2574" s="77"/>
      <c r="WEI2574" s="77"/>
      <c r="WEJ2574" s="77"/>
      <c r="WEK2574" s="77"/>
      <c r="WEL2574" s="77"/>
      <c r="WEM2574" s="77"/>
      <c r="WEN2574" s="77"/>
      <c r="WEO2574" s="77"/>
      <c r="WEP2574" s="77"/>
      <c r="WEQ2574" s="77"/>
      <c r="WER2574" s="77"/>
      <c r="WES2574" s="77"/>
      <c r="WET2574" s="77"/>
      <c r="WEU2574" s="77"/>
      <c r="WEV2574" s="77"/>
      <c r="WEW2574" s="77"/>
      <c r="WEX2574" s="77"/>
      <c r="WEY2574" s="77"/>
      <c r="WEZ2574" s="77"/>
      <c r="WFA2574" s="77"/>
      <c r="WFB2574" s="77"/>
      <c r="WFC2574" s="77"/>
      <c r="WFD2574" s="77"/>
      <c r="WFE2574" s="77"/>
      <c r="WFF2574" s="77"/>
      <c r="WFG2574" s="77"/>
      <c r="WFH2574" s="77"/>
      <c r="WFI2574" s="77"/>
      <c r="WFJ2574" s="77"/>
      <c r="WFK2574" s="77"/>
      <c r="WFL2574" s="77"/>
      <c r="WFM2574" s="77"/>
      <c r="WFN2574" s="77"/>
      <c r="WFO2574" s="77"/>
      <c r="WFP2574" s="77"/>
      <c r="WFQ2574" s="77"/>
      <c r="WFR2574" s="77"/>
      <c r="WFS2574" s="77"/>
      <c r="WFT2574" s="77"/>
      <c r="WFU2574" s="77"/>
      <c r="WFV2574" s="77"/>
      <c r="WFW2574" s="77"/>
      <c r="WFX2574" s="77"/>
      <c r="WFY2574" s="77"/>
      <c r="WFZ2574" s="77"/>
      <c r="WGA2574" s="77"/>
      <c r="WGB2574" s="77"/>
      <c r="WGC2574" s="77"/>
      <c r="WGD2574" s="77"/>
      <c r="WGE2574" s="77"/>
      <c r="WGF2574" s="77"/>
      <c r="WGG2574" s="77"/>
      <c r="WGH2574" s="77"/>
      <c r="WGI2574" s="77"/>
      <c r="WGJ2574" s="77"/>
      <c r="WGK2574" s="77"/>
      <c r="WGL2574" s="77"/>
      <c r="WGM2574" s="77"/>
      <c r="WGN2574" s="77"/>
      <c r="WGO2574" s="77"/>
      <c r="WGP2574" s="77"/>
      <c r="WGQ2574" s="77"/>
      <c r="WGR2574" s="77"/>
      <c r="WGS2574" s="77"/>
      <c r="WGT2574" s="77"/>
      <c r="WGU2574" s="77"/>
      <c r="WGV2574" s="77"/>
      <c r="WGW2574" s="77"/>
      <c r="WGX2574" s="77"/>
      <c r="WGY2574" s="77"/>
      <c r="WGZ2574" s="77"/>
      <c r="WHA2574" s="77"/>
      <c r="WHB2574" s="77"/>
      <c r="WHC2574" s="77"/>
      <c r="WHD2574" s="77"/>
      <c r="WHE2574" s="77"/>
      <c r="WHF2574" s="77"/>
      <c r="WHG2574" s="77"/>
      <c r="WHH2574" s="77"/>
      <c r="WHI2574" s="77"/>
      <c r="WHJ2574" s="77"/>
      <c r="WHK2574" s="77"/>
      <c r="WHL2574" s="77"/>
      <c r="WHM2574" s="77"/>
      <c r="WHN2574" s="77"/>
      <c r="WHO2574" s="77"/>
      <c r="WHP2574" s="77"/>
      <c r="WHQ2574" s="77"/>
      <c r="WHR2574" s="77"/>
      <c r="WHS2574" s="77"/>
      <c r="WHT2574" s="77"/>
      <c r="WHU2574" s="77"/>
      <c r="WHV2574" s="77"/>
      <c r="WHW2574" s="77"/>
      <c r="WHX2574" s="77"/>
      <c r="WHY2574" s="77"/>
      <c r="WHZ2574" s="77"/>
      <c r="WIA2574" s="77"/>
      <c r="WIB2574" s="77"/>
      <c r="WIC2574" s="77"/>
      <c r="WID2574" s="77"/>
      <c r="WIE2574" s="77"/>
      <c r="WIF2574" s="77"/>
      <c r="WIG2574" s="77"/>
      <c r="WIH2574" s="77"/>
      <c r="WII2574" s="77"/>
      <c r="WIJ2574" s="77"/>
      <c r="WIK2574" s="77"/>
      <c r="WIL2574" s="77"/>
      <c r="WIM2574" s="77"/>
      <c r="WIN2574" s="77"/>
      <c r="WIO2574" s="77"/>
      <c r="WIP2574" s="77"/>
      <c r="WIQ2574" s="77"/>
      <c r="WIR2574" s="77"/>
      <c r="WIS2574" s="77"/>
      <c r="WIT2574" s="77"/>
      <c r="WIU2574" s="77"/>
      <c r="WIV2574" s="77"/>
      <c r="WIW2574" s="77"/>
      <c r="WIX2574" s="77"/>
      <c r="WIY2574" s="77"/>
      <c r="WIZ2574" s="77"/>
      <c r="WJA2574" s="77"/>
      <c r="WJB2574" s="77"/>
      <c r="WJC2574" s="77"/>
      <c r="WJD2574" s="77"/>
      <c r="WJE2574" s="77"/>
      <c r="WJF2574" s="77"/>
      <c r="WJG2574" s="77"/>
      <c r="WJH2574" s="77"/>
      <c r="WJI2574" s="77"/>
      <c r="WJJ2574" s="77"/>
      <c r="WJK2574" s="77"/>
      <c r="WJL2574" s="77"/>
      <c r="WJM2574" s="77"/>
      <c r="WJN2574" s="77"/>
      <c r="WJO2574" s="77"/>
      <c r="WJP2574" s="77"/>
      <c r="WJQ2574" s="77"/>
      <c r="WJR2574" s="77"/>
      <c r="WJS2574" s="77"/>
      <c r="WJT2574" s="77"/>
      <c r="WJU2574" s="77"/>
      <c r="WJV2574" s="77"/>
      <c r="WJW2574" s="77"/>
      <c r="WJX2574" s="77"/>
      <c r="WJY2574" s="77"/>
      <c r="WJZ2574" s="77"/>
      <c r="WKA2574" s="77"/>
      <c r="WKB2574" s="77"/>
      <c r="WKC2574" s="77"/>
      <c r="WKD2574" s="77"/>
      <c r="WKE2574" s="77"/>
      <c r="WKF2574" s="77"/>
      <c r="WKG2574" s="77"/>
      <c r="WKH2574" s="77"/>
      <c r="WKI2574" s="77"/>
      <c r="WKJ2574" s="77"/>
      <c r="WKK2574" s="77"/>
      <c r="WKL2574" s="77"/>
      <c r="WKM2574" s="77"/>
      <c r="WKN2574" s="77"/>
      <c r="WKO2574" s="77"/>
      <c r="WKP2574" s="77"/>
      <c r="WKQ2574" s="77"/>
      <c r="WKR2574" s="77"/>
      <c r="WKS2574" s="77"/>
      <c r="WKT2574" s="77"/>
      <c r="WKU2574" s="77"/>
      <c r="WKV2574" s="77"/>
      <c r="WKW2574" s="77"/>
      <c r="WKX2574" s="77"/>
      <c r="WKY2574" s="77"/>
      <c r="WKZ2574" s="77"/>
      <c r="WLA2574" s="77"/>
      <c r="WLB2574" s="77"/>
      <c r="WLC2574" s="77"/>
      <c r="WLD2574" s="77"/>
      <c r="WLE2574" s="77"/>
      <c r="WLF2574" s="77"/>
      <c r="WLG2574" s="77"/>
      <c r="WLH2574" s="77"/>
      <c r="WLI2574" s="77"/>
      <c r="WLJ2574" s="77"/>
      <c r="WLK2574" s="77"/>
      <c r="WLL2574" s="77"/>
      <c r="WLM2574" s="77"/>
      <c r="WLN2574" s="77"/>
      <c r="WLO2574" s="77"/>
      <c r="WLP2574" s="77"/>
      <c r="WLQ2574" s="77"/>
      <c r="WLR2574" s="77"/>
      <c r="WLS2574" s="77"/>
      <c r="WLT2574" s="77"/>
      <c r="WLU2574" s="77"/>
      <c r="WLV2574" s="77"/>
      <c r="WLW2574" s="77"/>
      <c r="WLX2574" s="77"/>
      <c r="WLY2574" s="77"/>
      <c r="WLZ2574" s="77"/>
      <c r="WMA2574" s="77"/>
      <c r="WMB2574" s="77"/>
      <c r="WMC2574" s="77"/>
      <c r="WMD2574" s="77"/>
      <c r="WME2574" s="77"/>
      <c r="WMF2574" s="77"/>
      <c r="WMG2574" s="77"/>
      <c r="WMH2574" s="77"/>
      <c r="WMI2574" s="77"/>
      <c r="WMJ2574" s="77"/>
      <c r="WMK2574" s="77"/>
      <c r="WML2574" s="77"/>
      <c r="WMM2574" s="77"/>
      <c r="WMN2574" s="77"/>
      <c r="WMO2574" s="77"/>
      <c r="WMP2574" s="77"/>
      <c r="WMQ2574" s="77"/>
      <c r="WMR2574" s="77"/>
      <c r="WMS2574" s="77"/>
      <c r="WMT2574" s="77"/>
      <c r="WMU2574" s="77"/>
      <c r="WMV2574" s="77"/>
      <c r="WMW2574" s="77"/>
      <c r="WMX2574" s="77"/>
      <c r="WMY2574" s="77"/>
      <c r="WMZ2574" s="77"/>
      <c r="WNA2574" s="77"/>
      <c r="WNB2574" s="77"/>
      <c r="WNC2574" s="77"/>
      <c r="WND2574" s="77"/>
      <c r="WNE2574" s="77"/>
      <c r="WNF2574" s="77"/>
      <c r="WNG2574" s="77"/>
      <c r="WNH2574" s="77"/>
      <c r="WNI2574" s="77"/>
      <c r="WNJ2574" s="77"/>
      <c r="WNK2574" s="77"/>
      <c r="WNL2574" s="77"/>
      <c r="WNM2574" s="77"/>
      <c r="WNN2574" s="77"/>
      <c r="WNO2574" s="77"/>
      <c r="WNP2574" s="77"/>
      <c r="WNQ2574" s="77"/>
      <c r="WNR2574" s="77"/>
      <c r="WNS2574" s="77"/>
      <c r="WNT2574" s="77"/>
      <c r="WNU2574" s="77"/>
      <c r="WNV2574" s="77"/>
      <c r="WNW2574" s="77"/>
      <c r="WNX2574" s="77"/>
      <c r="WNY2574" s="77"/>
      <c r="WNZ2574" s="77"/>
      <c r="WOA2574" s="77"/>
      <c r="WOB2574" s="77"/>
      <c r="WOC2574" s="77"/>
      <c r="WOD2574" s="77"/>
      <c r="WOE2574" s="77"/>
      <c r="WOF2574" s="77"/>
      <c r="WOG2574" s="77"/>
      <c r="WOH2574" s="77"/>
      <c r="WOI2574" s="77"/>
      <c r="WOJ2574" s="77"/>
      <c r="WOK2574" s="77"/>
      <c r="WOL2574" s="77"/>
      <c r="WOM2574" s="77"/>
      <c r="WON2574" s="77"/>
      <c r="WOO2574" s="77"/>
      <c r="WOP2574" s="77"/>
      <c r="WOQ2574" s="77"/>
      <c r="WOR2574" s="77"/>
      <c r="WOS2574" s="77"/>
      <c r="WOT2574" s="77"/>
      <c r="WOU2574" s="77"/>
      <c r="WOV2574" s="77"/>
      <c r="WOW2574" s="77"/>
      <c r="WOX2574" s="77"/>
      <c r="WOY2574" s="77"/>
      <c r="WOZ2574" s="77"/>
      <c r="WPA2574" s="77"/>
      <c r="WPB2574" s="77"/>
      <c r="WPC2574" s="77"/>
      <c r="WPD2574" s="77"/>
      <c r="WPE2574" s="77"/>
      <c r="WPF2574" s="77"/>
      <c r="WPG2574" s="77"/>
      <c r="WPH2574" s="77"/>
      <c r="WPI2574" s="77"/>
      <c r="WPJ2574" s="77"/>
      <c r="WPK2574" s="77"/>
      <c r="WPL2574" s="77"/>
      <c r="WPM2574" s="77"/>
      <c r="WPN2574" s="77"/>
      <c r="WPO2574" s="77"/>
      <c r="WPP2574" s="77"/>
      <c r="WPQ2574" s="77"/>
      <c r="WPR2574" s="77"/>
      <c r="WPS2574" s="77"/>
      <c r="WPT2574" s="77"/>
      <c r="WPU2574" s="77"/>
      <c r="WPV2574" s="77"/>
      <c r="WPW2574" s="77"/>
      <c r="WPX2574" s="77"/>
      <c r="WPY2574" s="77"/>
      <c r="WPZ2574" s="77"/>
      <c r="WQA2574" s="77"/>
      <c r="WQB2574" s="77"/>
      <c r="WQC2574" s="77"/>
      <c r="WQD2574" s="77"/>
      <c r="WQE2574" s="77"/>
      <c r="WQF2574" s="77"/>
      <c r="WQG2574" s="77"/>
      <c r="WQH2574" s="77"/>
      <c r="WQI2574" s="77"/>
      <c r="WQJ2574" s="77"/>
      <c r="WQK2574" s="77"/>
      <c r="WQL2574" s="77"/>
      <c r="WQM2574" s="77"/>
      <c r="WQN2574" s="77"/>
      <c r="WQO2574" s="77"/>
      <c r="WQP2574" s="77"/>
      <c r="WQQ2574" s="77"/>
      <c r="WQR2574" s="77"/>
      <c r="WQS2574" s="77"/>
      <c r="WQT2574" s="77"/>
      <c r="WQU2574" s="77"/>
      <c r="WQV2574" s="77"/>
      <c r="WQW2574" s="77"/>
      <c r="WQX2574" s="77"/>
      <c r="WQY2574" s="77"/>
      <c r="WQZ2574" s="77"/>
      <c r="WRA2574" s="77"/>
      <c r="WRB2574" s="77"/>
      <c r="WRC2574" s="77"/>
      <c r="WRD2574" s="77"/>
      <c r="WRE2574" s="77"/>
      <c r="WRF2574" s="77"/>
      <c r="WRG2574" s="77"/>
      <c r="WRH2574" s="77"/>
      <c r="WRI2574" s="77"/>
      <c r="WRJ2574" s="77"/>
      <c r="WRK2574" s="77"/>
      <c r="WRL2574" s="77"/>
      <c r="WRM2574" s="77"/>
      <c r="WRN2574" s="77"/>
      <c r="WRO2574" s="77"/>
      <c r="WRP2574" s="77"/>
      <c r="WRQ2574" s="77"/>
      <c r="WRR2574" s="77"/>
      <c r="WRS2574" s="77"/>
      <c r="WRT2574" s="77"/>
      <c r="WRU2574" s="77"/>
      <c r="WRV2574" s="77"/>
      <c r="WRW2574" s="77"/>
      <c r="WRX2574" s="77"/>
      <c r="WRY2574" s="77"/>
      <c r="WRZ2574" s="77"/>
      <c r="WSA2574" s="77"/>
      <c r="WSB2574" s="77"/>
      <c r="WSC2574" s="77"/>
      <c r="WSD2574" s="77"/>
      <c r="WSE2574" s="77"/>
      <c r="WSF2574" s="77"/>
      <c r="WSG2574" s="77"/>
      <c r="WSH2574" s="77"/>
      <c r="WSI2574" s="77"/>
      <c r="WSJ2574" s="77"/>
      <c r="WSK2574" s="77"/>
      <c r="WSL2574" s="77"/>
      <c r="WSM2574" s="77"/>
      <c r="WSN2574" s="77"/>
      <c r="WSO2574" s="77"/>
      <c r="WSP2574" s="77"/>
      <c r="WSQ2574" s="77"/>
      <c r="WSR2574" s="77"/>
      <c r="WSS2574" s="77"/>
      <c r="WST2574" s="77"/>
      <c r="WSU2574" s="77"/>
      <c r="WSV2574" s="77"/>
      <c r="WSW2574" s="77"/>
      <c r="WSX2574" s="77"/>
      <c r="WSY2574" s="77"/>
      <c r="WSZ2574" s="77"/>
      <c r="WTA2574" s="77"/>
      <c r="WTB2574" s="77"/>
      <c r="WTC2574" s="77"/>
      <c r="WTD2574" s="77"/>
      <c r="WTE2574" s="77"/>
      <c r="WTF2574" s="77"/>
      <c r="WTG2574" s="77"/>
      <c r="WTH2574" s="77"/>
      <c r="WTI2574" s="77"/>
      <c r="WTJ2574" s="77"/>
      <c r="WTK2574" s="77"/>
      <c r="WTL2574" s="77"/>
      <c r="WTM2574" s="77"/>
      <c r="WTN2574" s="77"/>
      <c r="WTO2574" s="77"/>
      <c r="WTP2574" s="77"/>
      <c r="WTQ2574" s="77"/>
      <c r="WTR2574" s="77"/>
      <c r="WTS2574" s="77"/>
      <c r="WTT2574" s="77"/>
      <c r="WTU2574" s="77"/>
      <c r="WTV2574" s="77"/>
      <c r="WTW2574" s="77"/>
      <c r="WTX2574" s="77"/>
      <c r="WTY2574" s="77"/>
      <c r="WTZ2574" s="77"/>
      <c r="WUA2574" s="77"/>
      <c r="WUB2574" s="77"/>
      <c r="WUC2574" s="77"/>
      <c r="WUD2574" s="77"/>
      <c r="WUE2574" s="77"/>
      <c r="WUF2574" s="77"/>
      <c r="WUG2574" s="77"/>
      <c r="WUH2574" s="77"/>
      <c r="WUI2574" s="77"/>
      <c r="WUJ2574" s="77"/>
      <c r="WUK2574" s="77"/>
      <c r="WUL2574" s="77"/>
      <c r="WUM2574" s="77"/>
      <c r="WUN2574" s="77"/>
      <c r="WUO2574" s="77"/>
      <c r="WUP2574" s="77"/>
      <c r="WUQ2574" s="77"/>
      <c r="WUR2574" s="77"/>
      <c r="WUS2574" s="77"/>
      <c r="WUT2574" s="77"/>
      <c r="WUU2574" s="77"/>
      <c r="WUV2574" s="77"/>
      <c r="WUW2574" s="77"/>
      <c r="WUX2574" s="77"/>
      <c r="WUY2574" s="77"/>
      <c r="WUZ2574" s="77"/>
      <c r="WVA2574" s="77"/>
      <c r="WVB2574" s="77"/>
      <c r="WVC2574" s="77"/>
      <c r="WVD2574" s="77"/>
      <c r="WVE2574" s="77"/>
      <c r="WVF2574" s="77"/>
      <c r="WVG2574" s="77"/>
      <c r="WVH2574" s="77"/>
      <c r="WVI2574" s="77"/>
      <c r="WVJ2574" s="77"/>
      <c r="WVK2574" s="77"/>
      <c r="WVL2574" s="77"/>
      <c r="WVM2574" s="77"/>
      <c r="WVN2574" s="77"/>
      <c r="WVO2574" s="77"/>
      <c r="WVP2574" s="77"/>
      <c r="WVQ2574" s="77"/>
      <c r="WVR2574" s="77"/>
      <c r="WVS2574" s="77"/>
      <c r="WVT2574" s="77"/>
      <c r="WVU2574" s="77"/>
      <c r="WVV2574" s="77"/>
      <c r="WVW2574" s="77"/>
      <c r="WVX2574" s="77"/>
      <c r="WVY2574" s="77"/>
      <c r="WVZ2574" s="77"/>
      <c r="WWA2574" s="77"/>
      <c r="WWB2574" s="77"/>
      <c r="WWC2574" s="77"/>
      <c r="WWD2574" s="77"/>
      <c r="WWE2574" s="77"/>
      <c r="WWF2574" s="77"/>
      <c r="WWG2574" s="77"/>
      <c r="WWH2574" s="77"/>
      <c r="WWI2574" s="77"/>
      <c r="WWJ2574" s="77"/>
      <c r="WWK2574" s="77"/>
      <c r="WWL2574" s="77"/>
      <c r="WWM2574" s="77"/>
      <c r="WWN2574" s="77"/>
      <c r="WWO2574" s="77"/>
      <c r="WWP2574" s="77"/>
      <c r="WWQ2574" s="77"/>
      <c r="WWR2574" s="77"/>
      <c r="WWS2574" s="77"/>
      <c r="WWT2574" s="77"/>
      <c r="WWU2574" s="77"/>
      <c r="WWV2574" s="77"/>
      <c r="WWW2574" s="77"/>
      <c r="WWX2574" s="77"/>
      <c r="WWY2574" s="77"/>
      <c r="WWZ2574" s="77"/>
      <c r="WXA2574" s="77"/>
      <c r="WXB2574" s="77"/>
      <c r="WXC2574" s="77"/>
      <c r="WXD2574" s="77"/>
      <c r="WXE2574" s="77"/>
      <c r="WXF2574" s="77"/>
      <c r="WXG2574" s="77"/>
      <c r="WXH2574" s="77"/>
      <c r="WXI2574" s="77"/>
      <c r="WXJ2574" s="77"/>
      <c r="WXK2574" s="77"/>
      <c r="WXL2574" s="77"/>
      <c r="WXM2574" s="77"/>
      <c r="WXN2574" s="77"/>
      <c r="WXO2574" s="77"/>
      <c r="WXP2574" s="77"/>
      <c r="WXQ2574" s="77"/>
      <c r="WXR2574" s="77"/>
      <c r="WXS2574" s="77"/>
      <c r="WXT2574" s="77"/>
      <c r="WXU2574" s="77"/>
      <c r="WXV2574" s="77"/>
      <c r="WXW2574" s="77"/>
      <c r="WXX2574" s="77"/>
      <c r="WXY2574" s="77"/>
      <c r="WXZ2574" s="77"/>
      <c r="WYA2574" s="77"/>
      <c r="WYB2574" s="77"/>
      <c r="WYC2574" s="77"/>
      <c r="WYD2574" s="77"/>
      <c r="WYE2574" s="77"/>
      <c r="WYF2574" s="77"/>
      <c r="WYG2574" s="77"/>
      <c r="WYH2574" s="77"/>
      <c r="WYI2574" s="77"/>
      <c r="WYJ2574" s="77"/>
      <c r="WYK2574" s="77"/>
      <c r="WYL2574" s="77"/>
      <c r="WYM2574" s="77"/>
      <c r="WYN2574" s="77"/>
      <c r="WYO2574" s="77"/>
      <c r="WYP2574" s="77"/>
      <c r="WYQ2574" s="77"/>
      <c r="WYR2574" s="77"/>
      <c r="WYS2574" s="77"/>
      <c r="WYT2574" s="77"/>
      <c r="WYU2574" s="77"/>
      <c r="WYV2574" s="77"/>
      <c r="WYW2574" s="77"/>
      <c r="WYX2574" s="77"/>
      <c r="WYY2574" s="77"/>
      <c r="WYZ2574" s="77"/>
      <c r="WZA2574" s="77"/>
      <c r="WZB2574" s="77"/>
      <c r="WZC2574" s="77"/>
      <c r="WZD2574" s="77"/>
      <c r="WZE2574" s="77"/>
      <c r="WZF2574" s="77"/>
      <c r="WZG2574" s="77"/>
      <c r="WZH2574" s="77"/>
      <c r="WZI2574" s="77"/>
      <c r="WZJ2574" s="77"/>
      <c r="WZK2574" s="77"/>
      <c r="WZL2574" s="77"/>
      <c r="WZM2574" s="77"/>
      <c r="WZN2574" s="77"/>
      <c r="WZO2574" s="77"/>
      <c r="WZP2574" s="77"/>
      <c r="WZQ2574" s="77"/>
      <c r="WZR2574" s="77"/>
      <c r="WZS2574" s="77"/>
      <c r="WZT2574" s="77"/>
      <c r="WZU2574" s="77"/>
      <c r="WZV2574" s="77"/>
      <c r="WZW2574" s="77"/>
      <c r="WZX2574" s="77"/>
      <c r="WZY2574" s="77"/>
      <c r="WZZ2574" s="77"/>
      <c r="XAA2574" s="77"/>
      <c r="XAB2574" s="77"/>
      <c r="XAC2574" s="77"/>
      <c r="XAD2574" s="77"/>
      <c r="XAE2574" s="77"/>
      <c r="XAF2574" s="77"/>
      <c r="XAG2574" s="77"/>
      <c r="XAH2574" s="77"/>
      <c r="XAI2574" s="77"/>
      <c r="XAJ2574" s="77"/>
      <c r="XAK2574" s="77"/>
      <c r="XAL2574" s="77"/>
      <c r="XAM2574" s="77"/>
      <c r="XAN2574" s="77"/>
      <c r="XAO2574" s="77"/>
      <c r="XAP2574" s="77"/>
      <c r="XAQ2574" s="77"/>
      <c r="XAR2574" s="77"/>
      <c r="XAS2574" s="77"/>
      <c r="XAT2574" s="77"/>
      <c r="XAU2574" s="77"/>
      <c r="XAV2574" s="77"/>
      <c r="XAW2574" s="77"/>
      <c r="XAX2574" s="77"/>
      <c r="XAY2574" s="77"/>
      <c r="XAZ2574" s="77"/>
      <c r="XBA2574" s="77"/>
      <c r="XBB2574" s="77"/>
      <c r="XBC2574" s="77"/>
      <c r="XBD2574" s="77"/>
      <c r="XBE2574" s="77"/>
      <c r="XBF2574" s="77"/>
      <c r="XBG2574" s="77"/>
      <c r="XBH2574" s="77"/>
      <c r="XBI2574" s="77"/>
      <c r="XBJ2574" s="77"/>
      <c r="XBK2574" s="77"/>
      <c r="XBL2574" s="77"/>
      <c r="XBM2574" s="77"/>
      <c r="XBN2574" s="77"/>
      <c r="XBO2574" s="77"/>
      <c r="XBP2574" s="77"/>
      <c r="XBQ2574" s="77"/>
      <c r="XBR2574" s="77"/>
      <c r="XBS2574" s="77"/>
      <c r="XBT2574" s="77"/>
      <c r="XBU2574" s="77"/>
      <c r="XBV2574" s="77"/>
      <c r="XBW2574" s="77"/>
      <c r="XBX2574" s="77"/>
      <c r="XBY2574" s="77"/>
      <c r="XBZ2574" s="77"/>
      <c r="XCA2574" s="77"/>
      <c r="XCB2574" s="77"/>
      <c r="XCC2574" s="77"/>
      <c r="XCD2574" s="77"/>
      <c r="XCE2574" s="77"/>
      <c r="XCF2574" s="77"/>
      <c r="XCG2574" s="77"/>
      <c r="XCH2574" s="77"/>
      <c r="XCI2574" s="77"/>
      <c r="XCJ2574" s="77"/>
      <c r="XCK2574" s="77"/>
      <c r="XCL2574" s="77"/>
      <c r="XCM2574" s="77"/>
      <c r="XCN2574" s="77"/>
      <c r="XCO2574" s="77"/>
      <c r="XCP2574" s="77"/>
      <c r="XCQ2574" s="77"/>
      <c r="XCR2574" s="77"/>
      <c r="XCS2574" s="77"/>
      <c r="XCT2574" s="77"/>
      <c r="XCU2574" s="77"/>
      <c r="XCV2574" s="77"/>
      <c r="XCW2574" s="77"/>
      <c r="XCX2574" s="77"/>
      <c r="XCY2574" s="77"/>
      <c r="XCZ2574" s="77"/>
      <c r="XDA2574" s="77"/>
      <c r="XDB2574" s="77"/>
      <c r="XDC2574" s="77"/>
      <c r="XDD2574" s="77"/>
      <c r="XDE2574" s="77"/>
      <c r="XDF2574" s="77"/>
      <c r="XDG2574" s="77"/>
      <c r="XDH2574" s="77"/>
      <c r="XDI2574" s="77"/>
      <c r="XDJ2574" s="77"/>
      <c r="XDK2574" s="77"/>
      <c r="XDL2574" s="77"/>
      <c r="XDM2574" s="77"/>
      <c r="XDN2574" s="77"/>
      <c r="XDO2574" s="77"/>
      <c r="XDP2574" s="77"/>
      <c r="XDQ2574" s="77"/>
      <c r="XDR2574" s="77"/>
      <c r="XDS2574" s="77"/>
      <c r="XDT2574" s="77"/>
      <c r="XDU2574" s="77"/>
      <c r="XDV2574" s="77"/>
      <c r="XDW2574" s="77"/>
      <c r="XDX2574" s="77"/>
      <c r="XDY2574" s="77"/>
      <c r="XDZ2574" s="77"/>
      <c r="XEA2574" s="77"/>
      <c r="XEB2574" s="77"/>
      <c r="XEC2574" s="77"/>
      <c r="XED2574" s="77"/>
      <c r="XEE2574" s="77"/>
      <c r="XEF2574" s="77"/>
      <c r="XEG2574" s="77"/>
      <c r="XEH2574" s="77"/>
      <c r="XEI2574" s="77"/>
      <c r="XEJ2574" s="77"/>
      <c r="XEK2574" s="77"/>
      <c r="XEL2574" s="77"/>
      <c r="XEM2574" s="77"/>
      <c r="XEN2574" s="77"/>
      <c r="XEO2574" s="77"/>
      <c r="XEP2574" s="77"/>
      <c r="XEQ2574" s="77"/>
      <c r="XER2574" s="77"/>
      <c r="XES2574" s="77"/>
      <c r="XET2574" s="77"/>
      <c r="XEU2574" s="77"/>
      <c r="XEV2574" s="77"/>
      <c r="XEW2574" s="77"/>
      <c r="XEX2574" s="77"/>
      <c r="XEY2574" s="77"/>
      <c r="XEZ2574" s="77"/>
      <c r="XFA2574" s="77"/>
      <c r="XFB2574" s="77"/>
      <c r="XFC2574" s="77"/>
    </row>
    <row r="2575" spans="1:16383" ht="15" customHeight="1">
      <c r="A2575" s="51">
        <v>2021</v>
      </c>
      <c r="B2575" s="52">
        <v>44197</v>
      </c>
      <c r="C2575" s="52">
        <v>44286</v>
      </c>
      <c r="D2575" s="53" t="s">
        <v>96</v>
      </c>
      <c r="E2575" s="53">
        <v>280</v>
      </c>
      <c r="F2575" s="53" t="s">
        <v>2827</v>
      </c>
      <c r="G2575" s="53" t="s">
        <v>2828</v>
      </c>
      <c r="H2575" s="53" t="s">
        <v>2829</v>
      </c>
      <c r="I2575" s="53" t="s">
        <v>349</v>
      </c>
      <c r="J2575" s="53" t="s">
        <v>350</v>
      </c>
      <c r="K2575" s="53" t="s">
        <v>351</v>
      </c>
      <c r="L2575" s="53" t="s">
        <v>101</v>
      </c>
      <c r="M2575" s="53" t="s">
        <v>2820</v>
      </c>
      <c r="N2575" s="53" t="s">
        <v>103</v>
      </c>
      <c r="O2575" s="53">
        <v>0</v>
      </c>
      <c r="P2575" s="54">
        <v>0</v>
      </c>
      <c r="Q2575" s="53" t="s">
        <v>121</v>
      </c>
      <c r="R2575" s="53" t="s">
        <v>122</v>
      </c>
      <c r="S2575" s="53" t="s">
        <v>122</v>
      </c>
      <c r="T2575" s="53" t="s">
        <v>121</v>
      </c>
      <c r="U2575" s="53" t="s">
        <v>122</v>
      </c>
      <c r="V2575" s="53" t="s">
        <v>122</v>
      </c>
      <c r="W2575" s="53" t="s">
        <v>2830</v>
      </c>
      <c r="X2575" s="55">
        <v>43972</v>
      </c>
      <c r="Y2575" s="55">
        <v>44286</v>
      </c>
      <c r="Z2575" s="53">
        <f t="shared" si="297"/>
        <v>2560</v>
      </c>
      <c r="AA2575" s="54">
        <v>560</v>
      </c>
      <c r="AB2575" s="54">
        <v>0</v>
      </c>
      <c r="AC2575" s="52"/>
      <c r="AD2575" s="56" t="s">
        <v>400</v>
      </c>
      <c r="AE2575" s="53">
        <f t="shared" si="298"/>
        <v>2568</v>
      </c>
      <c r="AF2575" s="57" t="s">
        <v>2966</v>
      </c>
      <c r="AG2575" s="58" t="s">
        <v>173</v>
      </c>
      <c r="AH2575" s="52">
        <f t="shared" si="301"/>
        <v>44286</v>
      </c>
      <c r="AI2575" s="52">
        <f t="shared" si="300"/>
        <v>44286</v>
      </c>
      <c r="AJ2575" s="53" t="s">
        <v>402</v>
      </c>
    </row>
    <row r="2576" spans="1:16383" s="78" customFormat="1" ht="15" customHeight="1">
      <c r="A2576" s="51">
        <v>2021</v>
      </c>
      <c r="B2576" s="52">
        <v>44197</v>
      </c>
      <c r="C2576" s="52">
        <v>44286</v>
      </c>
      <c r="D2576" s="53" t="s">
        <v>96</v>
      </c>
      <c r="E2576" s="53">
        <v>280</v>
      </c>
      <c r="F2576" s="53" t="s">
        <v>2827</v>
      </c>
      <c r="G2576" s="53" t="s">
        <v>2828</v>
      </c>
      <c r="H2576" s="53" t="s">
        <v>2829</v>
      </c>
      <c r="I2576" s="53" t="s">
        <v>349</v>
      </c>
      <c r="J2576" s="53" t="s">
        <v>350</v>
      </c>
      <c r="K2576" s="53" t="s">
        <v>351</v>
      </c>
      <c r="L2576" s="53" t="s">
        <v>101</v>
      </c>
      <c r="M2576" s="53" t="s">
        <v>2820</v>
      </c>
      <c r="N2576" s="53" t="s">
        <v>103</v>
      </c>
      <c r="O2576" s="53">
        <v>0</v>
      </c>
      <c r="P2576" s="54">
        <v>0</v>
      </c>
      <c r="Q2576" s="53" t="s">
        <v>121</v>
      </c>
      <c r="R2576" s="53" t="s">
        <v>122</v>
      </c>
      <c r="S2576" s="53" t="s">
        <v>122</v>
      </c>
      <c r="T2576" s="53" t="s">
        <v>121</v>
      </c>
      <c r="U2576" s="53" t="s">
        <v>122</v>
      </c>
      <c r="V2576" s="53" t="s">
        <v>122</v>
      </c>
      <c r="W2576" s="53" t="s">
        <v>2830</v>
      </c>
      <c r="X2576" s="55">
        <v>43972</v>
      </c>
      <c r="Y2576" s="55">
        <v>44286</v>
      </c>
      <c r="Z2576" s="53">
        <f t="shared" si="297"/>
        <v>2561</v>
      </c>
      <c r="AA2576" s="54">
        <v>360</v>
      </c>
      <c r="AB2576" s="54">
        <v>0</v>
      </c>
      <c r="AC2576" s="52"/>
      <c r="AD2576" s="56" t="s">
        <v>400</v>
      </c>
      <c r="AE2576" s="53">
        <f t="shared" si="298"/>
        <v>2569</v>
      </c>
      <c r="AF2576" s="57" t="s">
        <v>2966</v>
      </c>
      <c r="AG2576" s="58" t="s">
        <v>173</v>
      </c>
      <c r="AH2576" s="52">
        <f t="shared" ref="AH2576" si="302">+C2576</f>
        <v>44286</v>
      </c>
      <c r="AI2576" s="52">
        <f t="shared" ref="AI2576" si="303">+AH2576</f>
        <v>44286</v>
      </c>
      <c r="AJ2576" s="53" t="s">
        <v>402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576">
      <formula1>Hidden_13</formula1>
    </dataValidation>
    <dataValidation type="list" allowBlank="1" showErrorMessage="1" sqref="L8:L2576">
      <formula1>Hidden_211</formula1>
    </dataValidation>
    <dataValidation type="list" allowBlank="1" showErrorMessage="1" sqref="N285:N2576 N8:N281">
      <formula1>hk</formula1>
    </dataValidation>
  </dataValidations>
  <hyperlinks>
    <hyperlink ref="AF2150" r:id="rId1"/>
    <hyperlink ref="AF2189" r:id="rId2"/>
    <hyperlink ref="AF2264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>
      <selection activeCell="A11" sqref="A11"/>
    </sheetView>
  </sheetViews>
  <sheetFormatPr baseColWidth="10" defaultColWidth="9.140625" defaultRowHeight="15"/>
  <sheetData>
    <row r="1" spans="1:1">
      <c r="A1" t="s">
        <v>90</v>
      </c>
    </row>
    <row r="2" spans="1:1">
      <c r="A2" t="s">
        <v>91</v>
      </c>
    </row>
    <row r="3" spans="1:1">
      <c r="A3" t="s">
        <v>92</v>
      </c>
    </row>
    <row r="4" spans="1:1">
      <c r="A4" t="s">
        <v>93</v>
      </c>
    </row>
    <row r="5" spans="1:1">
      <c r="A5" t="s">
        <v>94</v>
      </c>
    </row>
    <row r="6" spans="1:1">
      <c r="A6" t="s">
        <v>95</v>
      </c>
    </row>
    <row r="7" spans="1:1">
      <c r="A7" t="s">
        <v>96</v>
      </c>
    </row>
    <row r="8" spans="1:1">
      <c r="A8" t="s">
        <v>97</v>
      </c>
    </row>
    <row r="9" spans="1:1">
      <c r="A9" t="s">
        <v>98</v>
      </c>
    </row>
    <row r="10" spans="1:1">
      <c r="A10" t="s">
        <v>99</v>
      </c>
    </row>
    <row r="11" spans="1:1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101</v>
      </c>
    </row>
    <row r="2" spans="1:1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103</v>
      </c>
    </row>
    <row r="2" spans="1:1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275"/>
  <sheetViews>
    <sheetView topLeftCell="A2109" workbookViewId="0">
      <selection activeCell="B2193" sqref="B2193"/>
    </sheetView>
  </sheetViews>
  <sheetFormatPr baseColWidth="10" defaultColWidth="9.140625" defaultRowHeight="15"/>
  <cols>
    <col min="1" max="1" width="7.140625" customWidth="1"/>
    <col min="2" max="2" width="14" style="4" customWidth="1"/>
    <col min="3" max="3" width="25.42578125" customWidth="1"/>
    <col min="4" max="4" width="30.28515625" customWidth="1"/>
  </cols>
  <sheetData>
    <row r="1" spans="1:4" hidden="1">
      <c r="B1" s="4" t="s">
        <v>7</v>
      </c>
      <c r="C1" t="s">
        <v>10</v>
      </c>
      <c r="D1" t="s">
        <v>12</v>
      </c>
    </row>
    <row r="2" spans="1:4" hidden="1">
      <c r="B2" s="4" t="s">
        <v>105</v>
      </c>
      <c r="C2" t="s">
        <v>106</v>
      </c>
      <c r="D2" t="s">
        <v>107</v>
      </c>
    </row>
    <row r="3" spans="1:4" ht="71.25" customHeight="1">
      <c r="A3" s="1" t="s">
        <v>108</v>
      </c>
      <c r="B3" s="1" t="s">
        <v>109</v>
      </c>
      <c r="C3" s="1" t="s">
        <v>110</v>
      </c>
      <c r="D3" s="1" t="s">
        <v>111</v>
      </c>
    </row>
    <row r="4" spans="1:4">
      <c r="A4">
        <v>1</v>
      </c>
      <c r="B4" s="4">
        <v>371</v>
      </c>
      <c r="C4" t="s">
        <v>395</v>
      </c>
      <c r="D4" s="2">
        <v>12368.76</v>
      </c>
    </row>
    <row r="5" spans="1:4">
      <c r="A5">
        <f>+A4+1</f>
        <v>2</v>
      </c>
      <c r="B5" s="4">
        <v>375</v>
      </c>
      <c r="C5" s="3" t="s">
        <v>396</v>
      </c>
      <c r="D5" s="2">
        <v>53900.07</v>
      </c>
    </row>
    <row r="6" spans="1:4">
      <c r="A6">
        <f t="shared" ref="A6:A69" si="0">+A5+1</f>
        <v>3</v>
      </c>
      <c r="B6" s="4">
        <v>375</v>
      </c>
      <c r="C6" s="3" t="s">
        <v>396</v>
      </c>
      <c r="D6" s="2">
        <v>53900.07</v>
      </c>
    </row>
    <row r="7" spans="1:4">
      <c r="A7">
        <f t="shared" si="0"/>
        <v>4</v>
      </c>
      <c r="B7" s="4">
        <v>371</v>
      </c>
      <c r="C7" t="s">
        <v>395</v>
      </c>
      <c r="D7" s="2">
        <v>12368.76</v>
      </c>
    </row>
    <row r="8" spans="1:4">
      <c r="A8">
        <f t="shared" si="0"/>
        <v>5</v>
      </c>
      <c r="B8" s="4">
        <v>371</v>
      </c>
      <c r="C8" t="s">
        <v>395</v>
      </c>
      <c r="D8" s="2">
        <v>12368.76</v>
      </c>
    </row>
    <row r="9" spans="1:4">
      <c r="A9">
        <f t="shared" si="0"/>
        <v>6</v>
      </c>
      <c r="B9" s="4">
        <v>385</v>
      </c>
      <c r="C9" t="s">
        <v>397</v>
      </c>
      <c r="D9" s="2">
        <v>9373.33</v>
      </c>
    </row>
    <row r="10" spans="1:4">
      <c r="A10">
        <f t="shared" si="0"/>
        <v>7</v>
      </c>
      <c r="B10" s="4">
        <v>375</v>
      </c>
      <c r="C10" s="3" t="s">
        <v>396</v>
      </c>
      <c r="D10" s="2">
        <v>53900.07</v>
      </c>
    </row>
    <row r="11" spans="1:4">
      <c r="A11">
        <f t="shared" si="0"/>
        <v>8</v>
      </c>
      <c r="B11" s="4">
        <v>375</v>
      </c>
      <c r="C11" s="3" t="s">
        <v>396</v>
      </c>
      <c r="D11" s="2">
        <v>53900.07</v>
      </c>
    </row>
    <row r="12" spans="1:4">
      <c r="A12">
        <f t="shared" si="0"/>
        <v>9</v>
      </c>
      <c r="B12" s="4">
        <v>375</v>
      </c>
      <c r="C12" s="3" t="s">
        <v>396</v>
      </c>
      <c r="D12" s="2">
        <v>53900.07</v>
      </c>
    </row>
    <row r="13" spans="1:4">
      <c r="A13">
        <f t="shared" si="0"/>
        <v>10</v>
      </c>
      <c r="B13" s="4">
        <v>385</v>
      </c>
      <c r="C13" t="s">
        <v>397</v>
      </c>
      <c r="D13" s="2">
        <v>9373.33</v>
      </c>
    </row>
    <row r="14" spans="1:4">
      <c r="A14">
        <f t="shared" si="0"/>
        <v>11</v>
      </c>
      <c r="B14" s="4">
        <v>375</v>
      </c>
      <c r="C14" s="3" t="s">
        <v>396</v>
      </c>
      <c r="D14" s="2">
        <v>53900.07</v>
      </c>
    </row>
    <row r="15" spans="1:4">
      <c r="A15">
        <f t="shared" si="0"/>
        <v>12</v>
      </c>
      <c r="B15" s="4">
        <v>375</v>
      </c>
      <c r="C15" s="3" t="s">
        <v>396</v>
      </c>
      <c r="D15" s="2">
        <v>53900.07</v>
      </c>
    </row>
    <row r="16" spans="1:4">
      <c r="A16">
        <f t="shared" si="0"/>
        <v>13</v>
      </c>
      <c r="B16" s="4">
        <v>372</v>
      </c>
      <c r="C16" s="3" t="s">
        <v>398</v>
      </c>
      <c r="D16" s="2">
        <v>25772.560000000001</v>
      </c>
    </row>
    <row r="17" spans="1:4">
      <c r="A17">
        <f t="shared" si="0"/>
        <v>14</v>
      </c>
      <c r="B17" s="4">
        <v>385</v>
      </c>
      <c r="C17" t="s">
        <v>397</v>
      </c>
      <c r="D17" s="2">
        <v>9373.33</v>
      </c>
    </row>
    <row r="18" spans="1:4">
      <c r="A18">
        <f t="shared" si="0"/>
        <v>15</v>
      </c>
      <c r="B18" s="4">
        <v>385</v>
      </c>
      <c r="C18" t="s">
        <v>397</v>
      </c>
      <c r="D18" s="2">
        <v>9373.33</v>
      </c>
    </row>
    <row r="19" spans="1:4">
      <c r="A19">
        <f t="shared" si="0"/>
        <v>16</v>
      </c>
      <c r="B19" s="4">
        <v>372</v>
      </c>
      <c r="C19" s="3" t="s">
        <v>398</v>
      </c>
      <c r="D19" s="2">
        <v>25772.560000000001</v>
      </c>
    </row>
    <row r="20" spans="1:4">
      <c r="A20">
        <f t="shared" si="0"/>
        <v>17</v>
      </c>
      <c r="B20" s="4">
        <v>372</v>
      </c>
      <c r="C20" s="3" t="s">
        <v>398</v>
      </c>
      <c r="D20" s="2">
        <v>25772.560000000001</v>
      </c>
    </row>
    <row r="21" spans="1:4">
      <c r="A21">
        <f t="shared" si="0"/>
        <v>18</v>
      </c>
      <c r="B21" s="4">
        <v>372</v>
      </c>
      <c r="C21" s="3" t="s">
        <v>398</v>
      </c>
      <c r="D21" s="2">
        <v>25772.560000000001</v>
      </c>
    </row>
    <row r="22" spans="1:4">
      <c r="A22">
        <f t="shared" si="0"/>
        <v>19</v>
      </c>
      <c r="B22" s="4">
        <v>372</v>
      </c>
      <c r="C22" s="3" t="s">
        <v>398</v>
      </c>
      <c r="D22" s="2">
        <v>25772.560000000001</v>
      </c>
    </row>
    <row r="23" spans="1:4">
      <c r="A23">
        <f t="shared" si="0"/>
        <v>20</v>
      </c>
      <c r="B23" s="4">
        <v>372</v>
      </c>
      <c r="C23" s="3" t="s">
        <v>398</v>
      </c>
      <c r="D23" s="2">
        <v>25772.560000000001</v>
      </c>
    </row>
    <row r="24" spans="1:4">
      <c r="A24">
        <f t="shared" si="0"/>
        <v>21</v>
      </c>
      <c r="B24" s="4">
        <v>372</v>
      </c>
      <c r="C24" s="3" t="s">
        <v>398</v>
      </c>
      <c r="D24" s="2">
        <v>25772.560000000001</v>
      </c>
    </row>
    <row r="25" spans="1:4">
      <c r="A25">
        <f t="shared" si="0"/>
        <v>22</v>
      </c>
      <c r="B25" s="4">
        <v>372</v>
      </c>
      <c r="C25" s="3" t="s">
        <v>398</v>
      </c>
      <c r="D25" s="2">
        <v>25772.560000000001</v>
      </c>
    </row>
    <row r="26" spans="1:4">
      <c r="A26">
        <f t="shared" si="0"/>
        <v>23</v>
      </c>
      <c r="B26" s="4">
        <v>372</v>
      </c>
      <c r="C26" s="3" t="s">
        <v>398</v>
      </c>
      <c r="D26" s="2">
        <v>25772.560000000001</v>
      </c>
    </row>
    <row r="27" spans="1:4">
      <c r="A27">
        <f t="shared" si="0"/>
        <v>24</v>
      </c>
      <c r="B27" s="4">
        <v>372</v>
      </c>
      <c r="C27" s="3" t="s">
        <v>398</v>
      </c>
      <c r="D27" s="2">
        <v>25772.560000000001</v>
      </c>
    </row>
    <row r="28" spans="1:4">
      <c r="A28">
        <f t="shared" si="0"/>
        <v>25</v>
      </c>
      <c r="B28" s="4">
        <v>372</v>
      </c>
      <c r="C28" s="3" t="s">
        <v>398</v>
      </c>
      <c r="D28" s="2">
        <v>25772.560000000001</v>
      </c>
    </row>
    <row r="29" spans="1:4">
      <c r="A29">
        <f t="shared" si="0"/>
        <v>26</v>
      </c>
      <c r="B29" s="4">
        <v>372</v>
      </c>
      <c r="C29" s="3" t="s">
        <v>398</v>
      </c>
      <c r="D29" s="2">
        <v>25772.560000000001</v>
      </c>
    </row>
    <row r="30" spans="1:4">
      <c r="A30">
        <f t="shared" si="0"/>
        <v>27</v>
      </c>
      <c r="B30" s="4">
        <v>372</v>
      </c>
      <c r="C30" s="3" t="s">
        <v>398</v>
      </c>
      <c r="D30" s="2">
        <v>25772.560000000001</v>
      </c>
    </row>
    <row r="31" spans="1:4">
      <c r="A31">
        <f t="shared" si="0"/>
        <v>28</v>
      </c>
      <c r="B31" s="4">
        <v>372</v>
      </c>
      <c r="C31" s="3" t="s">
        <v>398</v>
      </c>
      <c r="D31" s="2">
        <v>25772.560000000001</v>
      </c>
    </row>
    <row r="32" spans="1:4">
      <c r="A32">
        <f t="shared" si="0"/>
        <v>29</v>
      </c>
      <c r="B32" s="4">
        <v>372</v>
      </c>
      <c r="C32" s="3" t="s">
        <v>398</v>
      </c>
      <c r="D32" s="2">
        <v>25772.560000000001</v>
      </c>
    </row>
    <row r="33" spans="1:4">
      <c r="A33">
        <f t="shared" si="0"/>
        <v>30</v>
      </c>
      <c r="B33" s="4">
        <v>372</v>
      </c>
      <c r="C33" s="3" t="s">
        <v>398</v>
      </c>
      <c r="D33" s="2">
        <v>25772.560000000001</v>
      </c>
    </row>
    <row r="34" spans="1:4">
      <c r="A34">
        <f t="shared" si="0"/>
        <v>31</v>
      </c>
      <c r="B34" s="4">
        <v>372</v>
      </c>
      <c r="C34" s="3" t="s">
        <v>398</v>
      </c>
      <c r="D34" s="2">
        <v>25772.560000000001</v>
      </c>
    </row>
    <row r="35" spans="1:4">
      <c r="A35">
        <f t="shared" si="0"/>
        <v>32</v>
      </c>
      <c r="B35" s="4">
        <v>372</v>
      </c>
      <c r="C35" s="3" t="s">
        <v>398</v>
      </c>
      <c r="D35" s="2">
        <v>25772.560000000001</v>
      </c>
    </row>
    <row r="36" spans="1:4">
      <c r="A36">
        <f t="shared" si="0"/>
        <v>33</v>
      </c>
      <c r="B36" s="4">
        <v>372</v>
      </c>
      <c r="C36" s="3" t="s">
        <v>398</v>
      </c>
      <c r="D36" s="2">
        <v>25772.560000000001</v>
      </c>
    </row>
    <row r="37" spans="1:4">
      <c r="A37">
        <f t="shared" si="0"/>
        <v>34</v>
      </c>
      <c r="B37" s="4">
        <v>371</v>
      </c>
      <c r="C37" t="s">
        <v>395</v>
      </c>
      <c r="D37" s="2">
        <v>12368.76</v>
      </c>
    </row>
    <row r="38" spans="1:4">
      <c r="A38">
        <f t="shared" si="0"/>
        <v>35</v>
      </c>
      <c r="B38" s="4">
        <v>375</v>
      </c>
      <c r="C38" s="3" t="s">
        <v>396</v>
      </c>
      <c r="D38" s="2">
        <v>53900.07</v>
      </c>
    </row>
    <row r="39" spans="1:4">
      <c r="A39">
        <f t="shared" si="0"/>
        <v>36</v>
      </c>
      <c r="B39" s="4">
        <v>375</v>
      </c>
      <c r="C39" s="3" t="s">
        <v>396</v>
      </c>
      <c r="D39" s="2">
        <v>53900.07</v>
      </c>
    </row>
    <row r="40" spans="1:4">
      <c r="A40">
        <f t="shared" si="0"/>
        <v>37</v>
      </c>
      <c r="B40" s="4">
        <v>375</v>
      </c>
      <c r="C40" s="3" t="s">
        <v>396</v>
      </c>
      <c r="D40" s="2">
        <v>53900.07</v>
      </c>
    </row>
    <row r="41" spans="1:4">
      <c r="A41">
        <f t="shared" si="0"/>
        <v>38</v>
      </c>
      <c r="B41" s="4">
        <v>375</v>
      </c>
      <c r="C41" s="3" t="s">
        <v>396</v>
      </c>
      <c r="D41" s="2">
        <v>53900.07</v>
      </c>
    </row>
    <row r="42" spans="1:4">
      <c r="A42">
        <f t="shared" si="0"/>
        <v>39</v>
      </c>
      <c r="B42" s="4">
        <v>375</v>
      </c>
      <c r="C42" s="3" t="s">
        <v>396</v>
      </c>
      <c r="D42" s="2">
        <v>53900.07</v>
      </c>
    </row>
    <row r="43" spans="1:4">
      <c r="A43">
        <f t="shared" si="0"/>
        <v>40</v>
      </c>
      <c r="B43" s="4">
        <v>375</v>
      </c>
      <c r="C43" s="3" t="s">
        <v>396</v>
      </c>
      <c r="D43" s="2">
        <v>53900.07</v>
      </c>
    </row>
    <row r="44" spans="1:4">
      <c r="A44">
        <f t="shared" si="0"/>
        <v>41</v>
      </c>
      <c r="B44" s="4">
        <v>375</v>
      </c>
      <c r="C44" s="3" t="s">
        <v>396</v>
      </c>
      <c r="D44" s="2">
        <v>53900.07</v>
      </c>
    </row>
    <row r="45" spans="1:4">
      <c r="A45">
        <f t="shared" si="0"/>
        <v>42</v>
      </c>
      <c r="B45" s="4">
        <v>375</v>
      </c>
      <c r="C45" s="3" t="s">
        <v>396</v>
      </c>
      <c r="D45" s="2">
        <v>53900.07</v>
      </c>
    </row>
    <row r="46" spans="1:4">
      <c r="A46">
        <f t="shared" si="0"/>
        <v>43</v>
      </c>
      <c r="B46" s="4">
        <v>372</v>
      </c>
      <c r="C46" s="3" t="s">
        <v>398</v>
      </c>
      <c r="D46" s="2">
        <v>25772.560000000001</v>
      </c>
    </row>
    <row r="47" spans="1:4">
      <c r="A47">
        <f t="shared" si="0"/>
        <v>44</v>
      </c>
      <c r="B47" s="4">
        <v>372</v>
      </c>
      <c r="C47" s="3" t="s">
        <v>398</v>
      </c>
      <c r="D47" s="2">
        <v>25772.560000000001</v>
      </c>
    </row>
    <row r="48" spans="1:4">
      <c r="A48">
        <f t="shared" si="0"/>
        <v>45</v>
      </c>
      <c r="B48" s="4">
        <v>372</v>
      </c>
      <c r="C48" s="3" t="s">
        <v>398</v>
      </c>
      <c r="D48" s="2">
        <v>25772.560000000001</v>
      </c>
    </row>
    <row r="49" spans="1:4">
      <c r="A49">
        <f t="shared" si="0"/>
        <v>46</v>
      </c>
      <c r="B49" s="4">
        <v>372</v>
      </c>
      <c r="C49" s="3" t="s">
        <v>398</v>
      </c>
      <c r="D49" s="2">
        <v>25772.560000000001</v>
      </c>
    </row>
    <row r="50" spans="1:4">
      <c r="A50">
        <f t="shared" si="0"/>
        <v>47</v>
      </c>
      <c r="B50" s="4">
        <v>372</v>
      </c>
      <c r="C50" s="3" t="s">
        <v>398</v>
      </c>
      <c r="D50" s="2">
        <v>25772.560000000001</v>
      </c>
    </row>
    <row r="51" spans="1:4">
      <c r="A51">
        <f t="shared" si="0"/>
        <v>48</v>
      </c>
      <c r="B51" s="4">
        <v>372</v>
      </c>
      <c r="C51" s="3" t="s">
        <v>398</v>
      </c>
      <c r="D51" s="2">
        <v>25772.560000000001</v>
      </c>
    </row>
    <row r="52" spans="1:4">
      <c r="A52">
        <f t="shared" si="0"/>
        <v>49</v>
      </c>
      <c r="B52" s="4">
        <v>372</v>
      </c>
      <c r="C52" s="3" t="s">
        <v>398</v>
      </c>
      <c r="D52" s="2">
        <v>25772.560000000001</v>
      </c>
    </row>
    <row r="53" spans="1:4">
      <c r="A53">
        <f t="shared" si="0"/>
        <v>50</v>
      </c>
      <c r="B53" s="4">
        <v>372</v>
      </c>
      <c r="C53" s="3" t="s">
        <v>398</v>
      </c>
      <c r="D53" s="2">
        <v>25772.560000000001</v>
      </c>
    </row>
    <row r="54" spans="1:4">
      <c r="A54">
        <f t="shared" si="0"/>
        <v>51</v>
      </c>
      <c r="B54" s="4">
        <v>372</v>
      </c>
      <c r="C54" s="3" t="s">
        <v>398</v>
      </c>
      <c r="D54" s="2">
        <v>25772.560000000001</v>
      </c>
    </row>
    <row r="55" spans="1:4">
      <c r="A55">
        <f t="shared" si="0"/>
        <v>52</v>
      </c>
      <c r="B55" s="4">
        <v>372</v>
      </c>
      <c r="C55" s="3" t="s">
        <v>398</v>
      </c>
      <c r="D55" s="2">
        <v>25772.560000000001</v>
      </c>
    </row>
    <row r="56" spans="1:4">
      <c r="A56">
        <f t="shared" si="0"/>
        <v>53</v>
      </c>
      <c r="B56" s="4">
        <v>372</v>
      </c>
      <c r="C56" s="3" t="s">
        <v>398</v>
      </c>
      <c r="D56" s="2">
        <v>25772.560000000001</v>
      </c>
    </row>
    <row r="57" spans="1:4">
      <c r="A57">
        <f t="shared" si="0"/>
        <v>54</v>
      </c>
      <c r="B57" s="4">
        <v>372</v>
      </c>
      <c r="C57" s="3" t="s">
        <v>398</v>
      </c>
      <c r="D57" s="2">
        <v>25772.560000000001</v>
      </c>
    </row>
    <row r="58" spans="1:4">
      <c r="A58">
        <f t="shared" si="0"/>
        <v>55</v>
      </c>
      <c r="B58" s="4">
        <v>372</v>
      </c>
      <c r="C58" s="3" t="s">
        <v>398</v>
      </c>
      <c r="D58" s="2">
        <v>25772.560000000001</v>
      </c>
    </row>
    <row r="59" spans="1:4">
      <c r="A59">
        <f t="shared" si="0"/>
        <v>56</v>
      </c>
      <c r="B59" s="4">
        <v>372</v>
      </c>
      <c r="C59" s="3" t="s">
        <v>398</v>
      </c>
      <c r="D59" s="2">
        <v>25772.560000000001</v>
      </c>
    </row>
    <row r="60" spans="1:4">
      <c r="A60">
        <f t="shared" si="0"/>
        <v>57</v>
      </c>
      <c r="B60" s="4">
        <v>372</v>
      </c>
      <c r="C60" s="3" t="s">
        <v>398</v>
      </c>
      <c r="D60" s="2">
        <v>25772.560000000001</v>
      </c>
    </row>
    <row r="61" spans="1:4">
      <c r="A61">
        <f t="shared" si="0"/>
        <v>58</v>
      </c>
      <c r="B61" s="4">
        <v>372</v>
      </c>
      <c r="C61" s="3" t="s">
        <v>398</v>
      </c>
      <c r="D61" s="2">
        <v>25772.560000000001</v>
      </c>
    </row>
    <row r="62" spans="1:4">
      <c r="A62">
        <f t="shared" si="0"/>
        <v>59</v>
      </c>
      <c r="B62" s="4">
        <v>372</v>
      </c>
      <c r="C62" s="3" t="s">
        <v>398</v>
      </c>
      <c r="D62" s="2">
        <v>25772.560000000001</v>
      </c>
    </row>
    <row r="63" spans="1:4">
      <c r="A63">
        <f t="shared" si="0"/>
        <v>60</v>
      </c>
      <c r="B63" s="4">
        <v>372</v>
      </c>
      <c r="C63" s="3" t="s">
        <v>398</v>
      </c>
      <c r="D63" s="2">
        <v>25772.560000000001</v>
      </c>
    </row>
    <row r="64" spans="1:4">
      <c r="A64">
        <f t="shared" si="0"/>
        <v>61</v>
      </c>
      <c r="B64" s="4">
        <v>372</v>
      </c>
      <c r="C64" s="3" t="s">
        <v>398</v>
      </c>
      <c r="D64" s="2">
        <v>25772.560000000001</v>
      </c>
    </row>
    <row r="65" spans="1:4">
      <c r="A65">
        <f t="shared" si="0"/>
        <v>62</v>
      </c>
      <c r="B65" s="4">
        <v>372</v>
      </c>
      <c r="C65" s="3" t="s">
        <v>398</v>
      </c>
      <c r="D65" s="2">
        <v>25772.560000000001</v>
      </c>
    </row>
    <row r="66" spans="1:4">
      <c r="A66">
        <f t="shared" si="0"/>
        <v>63</v>
      </c>
      <c r="B66" s="4">
        <v>372</v>
      </c>
      <c r="C66" s="3" t="s">
        <v>398</v>
      </c>
      <c r="D66" s="2">
        <v>25772.560000000001</v>
      </c>
    </row>
    <row r="67" spans="1:4">
      <c r="A67">
        <f t="shared" si="0"/>
        <v>64</v>
      </c>
      <c r="B67" s="4">
        <v>372</v>
      </c>
      <c r="C67" s="3" t="s">
        <v>398</v>
      </c>
      <c r="D67" s="2">
        <v>25772.560000000001</v>
      </c>
    </row>
    <row r="68" spans="1:4">
      <c r="A68">
        <f t="shared" si="0"/>
        <v>65</v>
      </c>
      <c r="B68" s="4">
        <v>372</v>
      </c>
      <c r="C68" s="3" t="s">
        <v>398</v>
      </c>
      <c r="D68" s="2">
        <v>25772.560000000001</v>
      </c>
    </row>
    <row r="69" spans="1:4">
      <c r="A69">
        <f t="shared" si="0"/>
        <v>66</v>
      </c>
      <c r="B69" s="4">
        <v>375</v>
      </c>
      <c r="C69" s="3" t="s">
        <v>396</v>
      </c>
      <c r="D69" s="2">
        <v>53900.07</v>
      </c>
    </row>
    <row r="70" spans="1:4">
      <c r="A70">
        <f t="shared" ref="A70:A133" si="1">+A69+1</f>
        <v>67</v>
      </c>
      <c r="B70" s="4">
        <v>375</v>
      </c>
      <c r="C70" s="3" t="s">
        <v>396</v>
      </c>
      <c r="D70" s="2">
        <v>53900.07</v>
      </c>
    </row>
    <row r="71" spans="1:4">
      <c r="A71">
        <f t="shared" si="1"/>
        <v>68</v>
      </c>
      <c r="B71" s="4">
        <v>375</v>
      </c>
      <c r="C71" s="3" t="s">
        <v>396</v>
      </c>
      <c r="D71" s="2">
        <v>53900.07</v>
      </c>
    </row>
    <row r="72" spans="1:4">
      <c r="A72">
        <f t="shared" si="1"/>
        <v>69</v>
      </c>
      <c r="B72" s="4">
        <v>379</v>
      </c>
      <c r="C72" s="3" t="s">
        <v>399</v>
      </c>
      <c r="D72" s="2">
        <v>112133.89</v>
      </c>
    </row>
    <row r="73" spans="1:4">
      <c r="A73">
        <f t="shared" si="1"/>
        <v>70</v>
      </c>
      <c r="B73" s="4">
        <v>379</v>
      </c>
      <c r="C73" s="3" t="s">
        <v>399</v>
      </c>
      <c r="D73" s="2">
        <v>112133.89</v>
      </c>
    </row>
    <row r="74" spans="1:4">
      <c r="A74">
        <f t="shared" si="1"/>
        <v>71</v>
      </c>
      <c r="B74" s="4">
        <v>379</v>
      </c>
      <c r="C74" s="3" t="s">
        <v>399</v>
      </c>
      <c r="D74" s="2">
        <v>112133.89</v>
      </c>
    </row>
    <row r="75" spans="1:4">
      <c r="A75">
        <f t="shared" si="1"/>
        <v>72</v>
      </c>
      <c r="B75" s="4">
        <v>379</v>
      </c>
      <c r="C75" s="3" t="s">
        <v>399</v>
      </c>
      <c r="D75" s="2">
        <v>112133.89</v>
      </c>
    </row>
    <row r="76" spans="1:4">
      <c r="A76">
        <f t="shared" si="1"/>
        <v>73</v>
      </c>
      <c r="B76" s="4">
        <v>379</v>
      </c>
      <c r="C76" s="3" t="s">
        <v>399</v>
      </c>
      <c r="D76" s="2">
        <v>112133.89</v>
      </c>
    </row>
    <row r="77" spans="1:4">
      <c r="A77">
        <f t="shared" si="1"/>
        <v>74</v>
      </c>
      <c r="B77" s="4">
        <v>379</v>
      </c>
      <c r="C77" s="3" t="s">
        <v>399</v>
      </c>
      <c r="D77" s="2">
        <v>112133.89</v>
      </c>
    </row>
    <row r="78" spans="1:4">
      <c r="A78">
        <f t="shared" si="1"/>
        <v>75</v>
      </c>
      <c r="B78" s="4">
        <v>379</v>
      </c>
      <c r="C78" s="3" t="s">
        <v>399</v>
      </c>
      <c r="D78" s="2">
        <v>112133.89</v>
      </c>
    </row>
    <row r="79" spans="1:4">
      <c r="A79">
        <f t="shared" si="1"/>
        <v>76</v>
      </c>
      <c r="B79" s="4">
        <v>379</v>
      </c>
      <c r="C79" s="3" t="s">
        <v>399</v>
      </c>
      <c r="D79" s="2">
        <v>112133.89</v>
      </c>
    </row>
    <row r="80" spans="1:4">
      <c r="A80">
        <f t="shared" si="1"/>
        <v>77</v>
      </c>
      <c r="B80" s="4">
        <v>379</v>
      </c>
      <c r="C80" s="3" t="s">
        <v>399</v>
      </c>
      <c r="D80" s="2">
        <v>112133.89</v>
      </c>
    </row>
    <row r="81" spans="1:4">
      <c r="A81">
        <f t="shared" si="1"/>
        <v>78</v>
      </c>
      <c r="B81" s="4">
        <v>379</v>
      </c>
      <c r="C81" s="3" t="s">
        <v>399</v>
      </c>
      <c r="D81" s="2">
        <v>112133.89</v>
      </c>
    </row>
    <row r="82" spans="1:4">
      <c r="A82">
        <f t="shared" si="1"/>
        <v>79</v>
      </c>
      <c r="B82" s="4">
        <v>379</v>
      </c>
      <c r="C82" s="3" t="s">
        <v>399</v>
      </c>
      <c r="D82" s="2">
        <v>112133.89</v>
      </c>
    </row>
    <row r="83" spans="1:4">
      <c r="A83">
        <f t="shared" si="1"/>
        <v>80</v>
      </c>
      <c r="B83" s="4">
        <v>379</v>
      </c>
      <c r="C83" s="3" t="s">
        <v>399</v>
      </c>
      <c r="D83" s="2">
        <v>112133.89</v>
      </c>
    </row>
    <row r="84" spans="1:4">
      <c r="A84">
        <f t="shared" si="1"/>
        <v>81</v>
      </c>
      <c r="B84" s="4">
        <v>379</v>
      </c>
      <c r="C84" s="3" t="s">
        <v>399</v>
      </c>
      <c r="D84" s="2">
        <v>112133.89</v>
      </c>
    </row>
    <row r="85" spans="1:4">
      <c r="A85">
        <f t="shared" si="1"/>
        <v>82</v>
      </c>
      <c r="B85" s="4">
        <v>379</v>
      </c>
      <c r="C85" s="3" t="s">
        <v>399</v>
      </c>
      <c r="D85" s="2">
        <v>112133.89</v>
      </c>
    </row>
    <row r="86" spans="1:4">
      <c r="A86">
        <f t="shared" si="1"/>
        <v>83</v>
      </c>
      <c r="B86" s="4">
        <v>379</v>
      </c>
      <c r="C86" s="3" t="s">
        <v>399</v>
      </c>
      <c r="D86" s="2">
        <v>112133.89</v>
      </c>
    </row>
    <row r="87" spans="1:4">
      <c r="A87">
        <f t="shared" si="1"/>
        <v>84</v>
      </c>
      <c r="B87" s="4">
        <v>379</v>
      </c>
      <c r="C87" s="3" t="s">
        <v>399</v>
      </c>
      <c r="D87" s="2">
        <v>112133.89</v>
      </c>
    </row>
    <row r="88" spans="1:4">
      <c r="A88">
        <f t="shared" si="1"/>
        <v>85</v>
      </c>
      <c r="B88" s="4">
        <v>379</v>
      </c>
      <c r="C88" s="3" t="s">
        <v>399</v>
      </c>
      <c r="D88" s="2">
        <v>112133.89</v>
      </c>
    </row>
    <row r="89" spans="1:4">
      <c r="A89">
        <f t="shared" si="1"/>
        <v>86</v>
      </c>
      <c r="B89" s="4">
        <v>379</v>
      </c>
      <c r="C89" s="3" t="s">
        <v>399</v>
      </c>
      <c r="D89" s="2">
        <v>112133.89</v>
      </c>
    </row>
    <row r="90" spans="1:4">
      <c r="A90">
        <f t="shared" si="1"/>
        <v>87</v>
      </c>
      <c r="B90" s="4">
        <v>379</v>
      </c>
      <c r="C90" s="3" t="s">
        <v>399</v>
      </c>
      <c r="D90" s="2">
        <v>112133.89</v>
      </c>
    </row>
    <row r="91" spans="1:4">
      <c r="A91">
        <f t="shared" si="1"/>
        <v>88</v>
      </c>
      <c r="B91" s="4">
        <v>379</v>
      </c>
      <c r="C91" s="3" t="s">
        <v>399</v>
      </c>
      <c r="D91" s="2">
        <v>112133.89</v>
      </c>
    </row>
    <row r="92" spans="1:4">
      <c r="A92">
        <f t="shared" si="1"/>
        <v>89</v>
      </c>
      <c r="B92" s="4">
        <v>379</v>
      </c>
      <c r="C92" s="3" t="s">
        <v>399</v>
      </c>
      <c r="D92" s="2">
        <v>112133.89</v>
      </c>
    </row>
    <row r="93" spans="1:4">
      <c r="A93">
        <f t="shared" si="1"/>
        <v>90</v>
      </c>
      <c r="B93" s="4">
        <v>379</v>
      </c>
      <c r="C93" s="3" t="s">
        <v>399</v>
      </c>
      <c r="D93" s="2">
        <v>112133.89</v>
      </c>
    </row>
    <row r="94" spans="1:4">
      <c r="A94">
        <f t="shared" si="1"/>
        <v>91</v>
      </c>
      <c r="B94" s="4">
        <v>379</v>
      </c>
      <c r="C94" s="3" t="s">
        <v>399</v>
      </c>
      <c r="D94" s="2">
        <v>112133.89</v>
      </c>
    </row>
    <row r="95" spans="1:4">
      <c r="A95">
        <f t="shared" si="1"/>
        <v>92</v>
      </c>
      <c r="B95" s="4">
        <v>379</v>
      </c>
      <c r="C95" s="3" t="s">
        <v>399</v>
      </c>
      <c r="D95" s="2">
        <v>112133.89</v>
      </c>
    </row>
    <row r="96" spans="1:4">
      <c r="A96">
        <f t="shared" si="1"/>
        <v>93</v>
      </c>
      <c r="B96" s="4">
        <v>379</v>
      </c>
      <c r="C96" s="3" t="s">
        <v>399</v>
      </c>
      <c r="D96" s="2">
        <v>112133.89</v>
      </c>
    </row>
    <row r="97" spans="1:4">
      <c r="A97">
        <f t="shared" si="1"/>
        <v>94</v>
      </c>
      <c r="B97" s="4">
        <v>379</v>
      </c>
      <c r="C97" s="3" t="s">
        <v>399</v>
      </c>
      <c r="D97" s="2">
        <v>112133.89</v>
      </c>
    </row>
    <row r="98" spans="1:4">
      <c r="A98">
        <f t="shared" si="1"/>
        <v>95</v>
      </c>
      <c r="B98" s="4">
        <v>379</v>
      </c>
      <c r="C98" s="3" t="s">
        <v>399</v>
      </c>
      <c r="D98" s="2">
        <v>112133.89</v>
      </c>
    </row>
    <row r="99" spans="1:4">
      <c r="A99">
        <f t="shared" si="1"/>
        <v>96</v>
      </c>
      <c r="B99" s="4">
        <v>379</v>
      </c>
      <c r="C99" s="3" t="s">
        <v>399</v>
      </c>
      <c r="D99" s="2">
        <v>112133.89</v>
      </c>
    </row>
    <row r="100" spans="1:4">
      <c r="A100">
        <f t="shared" si="1"/>
        <v>97</v>
      </c>
      <c r="B100" s="4">
        <v>379</v>
      </c>
      <c r="C100" s="3" t="s">
        <v>399</v>
      </c>
      <c r="D100" s="2">
        <v>112133.89</v>
      </c>
    </row>
    <row r="101" spans="1:4">
      <c r="A101">
        <f t="shared" si="1"/>
        <v>98</v>
      </c>
      <c r="B101" s="4">
        <v>375</v>
      </c>
      <c r="C101" s="3" t="s">
        <v>396</v>
      </c>
      <c r="D101" s="2">
        <v>53900.07</v>
      </c>
    </row>
    <row r="102" spans="1:4">
      <c r="A102">
        <f t="shared" si="1"/>
        <v>99</v>
      </c>
      <c r="B102" s="4">
        <v>375</v>
      </c>
      <c r="C102" s="3" t="s">
        <v>396</v>
      </c>
      <c r="D102" s="2">
        <v>53900.07</v>
      </c>
    </row>
    <row r="103" spans="1:4">
      <c r="A103">
        <f t="shared" si="1"/>
        <v>100</v>
      </c>
      <c r="B103" s="4">
        <v>375</v>
      </c>
      <c r="C103" s="3" t="s">
        <v>396</v>
      </c>
      <c r="D103" s="2">
        <v>53900.07</v>
      </c>
    </row>
    <row r="104" spans="1:4">
      <c r="A104">
        <f t="shared" si="1"/>
        <v>101</v>
      </c>
      <c r="B104" s="4">
        <v>375</v>
      </c>
      <c r="C104" s="3" t="s">
        <v>396</v>
      </c>
      <c r="D104" s="2">
        <v>53900.07</v>
      </c>
    </row>
    <row r="105" spans="1:4">
      <c r="A105">
        <f t="shared" si="1"/>
        <v>102</v>
      </c>
      <c r="B105" s="4">
        <v>375</v>
      </c>
      <c r="C105" s="3" t="s">
        <v>396</v>
      </c>
      <c r="D105" s="2">
        <v>53900.07</v>
      </c>
    </row>
    <row r="106" spans="1:4">
      <c r="A106">
        <f t="shared" si="1"/>
        <v>103</v>
      </c>
      <c r="B106" s="4">
        <v>372</v>
      </c>
      <c r="C106" s="3" t="s">
        <v>398</v>
      </c>
      <c r="D106" s="2">
        <v>25772.560000000001</v>
      </c>
    </row>
    <row r="107" spans="1:4">
      <c r="A107">
        <f t="shared" si="1"/>
        <v>104</v>
      </c>
      <c r="B107" s="4">
        <v>372</v>
      </c>
      <c r="C107" s="3" t="s">
        <v>398</v>
      </c>
      <c r="D107" s="2">
        <v>25772.560000000001</v>
      </c>
    </row>
    <row r="108" spans="1:4">
      <c r="A108">
        <f t="shared" si="1"/>
        <v>105</v>
      </c>
      <c r="B108" s="4">
        <v>372</v>
      </c>
      <c r="C108" s="3" t="s">
        <v>398</v>
      </c>
      <c r="D108" s="2">
        <v>25772.560000000001</v>
      </c>
    </row>
    <row r="109" spans="1:4">
      <c r="A109">
        <f t="shared" si="1"/>
        <v>106</v>
      </c>
      <c r="B109" s="4">
        <v>372</v>
      </c>
      <c r="C109" s="3" t="s">
        <v>398</v>
      </c>
      <c r="D109" s="2">
        <v>25772.560000000001</v>
      </c>
    </row>
    <row r="110" spans="1:4">
      <c r="A110">
        <f t="shared" si="1"/>
        <v>107</v>
      </c>
      <c r="B110" s="4">
        <v>372</v>
      </c>
      <c r="C110" s="3" t="s">
        <v>398</v>
      </c>
      <c r="D110" s="2">
        <v>25772.560000000001</v>
      </c>
    </row>
    <row r="111" spans="1:4">
      <c r="A111">
        <f t="shared" si="1"/>
        <v>108</v>
      </c>
      <c r="B111" s="4">
        <v>372</v>
      </c>
      <c r="C111" s="3" t="s">
        <v>398</v>
      </c>
      <c r="D111" s="2">
        <v>25772.560000000001</v>
      </c>
    </row>
    <row r="112" spans="1:4">
      <c r="A112">
        <f t="shared" si="1"/>
        <v>109</v>
      </c>
      <c r="B112" s="4">
        <v>372</v>
      </c>
      <c r="C112" s="3" t="s">
        <v>398</v>
      </c>
      <c r="D112" s="2">
        <v>25772.560000000001</v>
      </c>
    </row>
    <row r="113" spans="1:4">
      <c r="A113">
        <f t="shared" si="1"/>
        <v>110</v>
      </c>
      <c r="B113" s="4">
        <v>375</v>
      </c>
      <c r="C113" s="3" t="s">
        <v>396</v>
      </c>
      <c r="D113" s="2">
        <v>53900.07</v>
      </c>
    </row>
    <row r="114" spans="1:4">
      <c r="A114">
        <f t="shared" si="1"/>
        <v>111</v>
      </c>
      <c r="B114" s="4">
        <v>375</v>
      </c>
      <c r="C114" s="3" t="s">
        <v>396</v>
      </c>
      <c r="D114" s="2">
        <v>53900.07</v>
      </c>
    </row>
    <row r="115" spans="1:4">
      <c r="A115">
        <f t="shared" si="1"/>
        <v>112</v>
      </c>
      <c r="B115" s="4">
        <v>372</v>
      </c>
      <c r="C115" s="3" t="s">
        <v>398</v>
      </c>
      <c r="D115" s="2">
        <v>25772.560000000001</v>
      </c>
    </row>
    <row r="116" spans="1:4">
      <c r="A116">
        <f t="shared" si="1"/>
        <v>113</v>
      </c>
      <c r="B116" s="4">
        <v>375</v>
      </c>
      <c r="C116" s="3" t="s">
        <v>396</v>
      </c>
      <c r="D116" s="2">
        <v>53900.07</v>
      </c>
    </row>
    <row r="117" spans="1:4">
      <c r="A117">
        <f t="shared" si="1"/>
        <v>114</v>
      </c>
      <c r="B117" s="4">
        <v>375</v>
      </c>
      <c r="C117" s="3" t="s">
        <v>396</v>
      </c>
      <c r="D117" s="2">
        <v>53900.07</v>
      </c>
    </row>
    <row r="118" spans="1:4">
      <c r="A118">
        <f t="shared" si="1"/>
        <v>115</v>
      </c>
      <c r="B118" s="4">
        <v>375</v>
      </c>
      <c r="C118" s="3" t="s">
        <v>396</v>
      </c>
      <c r="D118" s="2">
        <v>53900.07</v>
      </c>
    </row>
    <row r="119" spans="1:4">
      <c r="A119">
        <f t="shared" si="1"/>
        <v>116</v>
      </c>
      <c r="B119" s="4">
        <v>372</v>
      </c>
      <c r="C119" s="3" t="s">
        <v>398</v>
      </c>
      <c r="D119" s="2">
        <v>25772.560000000001</v>
      </c>
    </row>
    <row r="120" spans="1:4">
      <c r="A120">
        <f t="shared" si="1"/>
        <v>117</v>
      </c>
      <c r="B120" s="4">
        <v>372</v>
      </c>
      <c r="C120" s="3" t="s">
        <v>398</v>
      </c>
      <c r="D120" s="2">
        <v>25772.560000000001</v>
      </c>
    </row>
    <row r="121" spans="1:4">
      <c r="A121">
        <f t="shared" si="1"/>
        <v>118</v>
      </c>
      <c r="B121" s="4">
        <v>372</v>
      </c>
      <c r="C121" s="3" t="s">
        <v>398</v>
      </c>
      <c r="D121" s="2">
        <v>25772.560000000001</v>
      </c>
    </row>
    <row r="122" spans="1:4">
      <c r="A122">
        <f t="shared" si="1"/>
        <v>119</v>
      </c>
      <c r="B122" s="4">
        <v>372</v>
      </c>
      <c r="C122" s="3" t="s">
        <v>398</v>
      </c>
      <c r="D122" s="2">
        <v>25772.560000000001</v>
      </c>
    </row>
    <row r="123" spans="1:4">
      <c r="A123">
        <f t="shared" si="1"/>
        <v>120</v>
      </c>
      <c r="B123" s="4">
        <v>379</v>
      </c>
      <c r="C123" s="3" t="s">
        <v>399</v>
      </c>
      <c r="D123" s="2">
        <v>112133.89</v>
      </c>
    </row>
    <row r="124" spans="1:4">
      <c r="A124">
        <f t="shared" si="1"/>
        <v>121</v>
      </c>
      <c r="B124" s="4">
        <v>372</v>
      </c>
      <c r="C124" s="3" t="s">
        <v>398</v>
      </c>
      <c r="D124" s="2">
        <v>25772.560000000001</v>
      </c>
    </row>
    <row r="125" spans="1:4">
      <c r="A125">
        <f t="shared" si="1"/>
        <v>122</v>
      </c>
      <c r="B125" s="4">
        <v>372</v>
      </c>
      <c r="C125" s="3" t="s">
        <v>398</v>
      </c>
      <c r="D125" s="2">
        <v>25772.560000000001</v>
      </c>
    </row>
    <row r="126" spans="1:4">
      <c r="A126">
        <f t="shared" si="1"/>
        <v>123</v>
      </c>
      <c r="B126" s="4">
        <v>372</v>
      </c>
      <c r="C126" s="3" t="s">
        <v>398</v>
      </c>
      <c r="D126" s="2">
        <v>25772.560000000001</v>
      </c>
    </row>
    <row r="127" spans="1:4">
      <c r="A127">
        <f t="shared" si="1"/>
        <v>124</v>
      </c>
      <c r="B127" s="4">
        <v>372</v>
      </c>
      <c r="C127" s="3" t="s">
        <v>398</v>
      </c>
      <c r="D127" s="2">
        <v>25772.560000000001</v>
      </c>
    </row>
    <row r="128" spans="1:4">
      <c r="A128">
        <f t="shared" si="1"/>
        <v>125</v>
      </c>
      <c r="B128" s="4">
        <v>372</v>
      </c>
      <c r="C128" s="3" t="s">
        <v>398</v>
      </c>
      <c r="D128" s="2">
        <v>25772.560000000001</v>
      </c>
    </row>
    <row r="129" spans="1:4">
      <c r="A129">
        <f t="shared" si="1"/>
        <v>126</v>
      </c>
      <c r="B129" s="4">
        <v>372</v>
      </c>
      <c r="C129" s="3" t="s">
        <v>398</v>
      </c>
      <c r="D129" s="2">
        <v>25772.560000000001</v>
      </c>
    </row>
    <row r="130" spans="1:4">
      <c r="A130">
        <f t="shared" si="1"/>
        <v>127</v>
      </c>
      <c r="B130" s="4">
        <v>372</v>
      </c>
      <c r="C130" s="3" t="s">
        <v>398</v>
      </c>
      <c r="D130" s="2">
        <v>25772.560000000001</v>
      </c>
    </row>
    <row r="131" spans="1:4">
      <c r="A131">
        <f t="shared" si="1"/>
        <v>128</v>
      </c>
      <c r="B131" s="4">
        <v>372</v>
      </c>
      <c r="C131" s="3" t="s">
        <v>398</v>
      </c>
      <c r="D131" s="2">
        <v>25772.560000000001</v>
      </c>
    </row>
    <row r="132" spans="1:4">
      <c r="A132">
        <f t="shared" si="1"/>
        <v>129</v>
      </c>
      <c r="B132" s="4">
        <v>372</v>
      </c>
      <c r="C132" s="3" t="s">
        <v>398</v>
      </c>
      <c r="D132" s="2">
        <v>25772.560000000001</v>
      </c>
    </row>
    <row r="133" spans="1:4">
      <c r="A133">
        <f t="shared" si="1"/>
        <v>130</v>
      </c>
      <c r="B133" s="4">
        <v>372</v>
      </c>
      <c r="C133" s="3" t="s">
        <v>398</v>
      </c>
      <c r="D133" s="2">
        <v>25772.560000000001</v>
      </c>
    </row>
    <row r="134" spans="1:4">
      <c r="A134">
        <f t="shared" ref="A134:A197" si="2">+A133+1</f>
        <v>131</v>
      </c>
      <c r="B134" s="4">
        <v>372</v>
      </c>
      <c r="C134" s="3" t="s">
        <v>398</v>
      </c>
      <c r="D134" s="2">
        <v>25772.560000000001</v>
      </c>
    </row>
    <row r="135" spans="1:4">
      <c r="A135">
        <f t="shared" si="2"/>
        <v>132</v>
      </c>
      <c r="B135" s="4">
        <v>372</v>
      </c>
      <c r="C135" s="3" t="s">
        <v>398</v>
      </c>
      <c r="D135" s="2">
        <v>25772.560000000001</v>
      </c>
    </row>
    <row r="136" spans="1:4">
      <c r="A136">
        <f t="shared" si="2"/>
        <v>133</v>
      </c>
      <c r="B136" s="4">
        <v>372</v>
      </c>
      <c r="C136" s="3" t="s">
        <v>398</v>
      </c>
      <c r="D136" s="2">
        <v>25772.560000000001</v>
      </c>
    </row>
    <row r="137" spans="1:4">
      <c r="A137">
        <f t="shared" si="2"/>
        <v>134</v>
      </c>
      <c r="B137" s="4">
        <v>372</v>
      </c>
      <c r="C137" s="3" t="s">
        <v>398</v>
      </c>
      <c r="D137" s="2">
        <v>25772.560000000001</v>
      </c>
    </row>
    <row r="138" spans="1:4">
      <c r="A138">
        <f t="shared" si="2"/>
        <v>135</v>
      </c>
      <c r="B138" s="4">
        <v>372</v>
      </c>
      <c r="C138" s="3" t="s">
        <v>398</v>
      </c>
      <c r="D138" s="2">
        <v>25772.560000000001</v>
      </c>
    </row>
    <row r="139" spans="1:4">
      <c r="A139">
        <f t="shared" si="2"/>
        <v>136</v>
      </c>
      <c r="B139" s="4">
        <v>379</v>
      </c>
      <c r="C139" s="3" t="s">
        <v>399</v>
      </c>
      <c r="D139" s="2">
        <v>112133.89</v>
      </c>
    </row>
    <row r="140" spans="1:4">
      <c r="A140">
        <f t="shared" si="2"/>
        <v>137</v>
      </c>
      <c r="B140" s="4">
        <v>379</v>
      </c>
      <c r="C140" s="3" t="s">
        <v>399</v>
      </c>
      <c r="D140" s="2">
        <v>112133.89</v>
      </c>
    </row>
    <row r="141" spans="1:4">
      <c r="A141">
        <f t="shared" si="2"/>
        <v>138</v>
      </c>
      <c r="B141" s="4">
        <v>379</v>
      </c>
      <c r="C141" s="3" t="s">
        <v>399</v>
      </c>
      <c r="D141" s="2">
        <v>112133.89</v>
      </c>
    </row>
    <row r="142" spans="1:4">
      <c r="A142">
        <f t="shared" si="2"/>
        <v>139</v>
      </c>
      <c r="B142" s="4">
        <v>379</v>
      </c>
      <c r="C142" s="3" t="s">
        <v>399</v>
      </c>
      <c r="D142" s="2">
        <v>112133.89</v>
      </c>
    </row>
    <row r="143" spans="1:4">
      <c r="A143">
        <f t="shared" si="2"/>
        <v>140</v>
      </c>
      <c r="B143" s="4">
        <v>372</v>
      </c>
      <c r="C143" s="3" t="s">
        <v>398</v>
      </c>
      <c r="D143" s="2">
        <v>25772.560000000001</v>
      </c>
    </row>
    <row r="144" spans="1:4">
      <c r="A144">
        <f t="shared" si="2"/>
        <v>141</v>
      </c>
      <c r="B144" s="4">
        <v>372</v>
      </c>
      <c r="C144" s="3" t="s">
        <v>398</v>
      </c>
      <c r="D144" s="2">
        <v>25772.560000000001</v>
      </c>
    </row>
    <row r="145" spans="1:4">
      <c r="A145">
        <f t="shared" si="2"/>
        <v>142</v>
      </c>
      <c r="B145" s="4">
        <v>372</v>
      </c>
      <c r="C145" s="3" t="s">
        <v>398</v>
      </c>
      <c r="D145" s="2">
        <v>25772.560000000001</v>
      </c>
    </row>
    <row r="146" spans="1:4">
      <c r="A146">
        <f t="shared" si="2"/>
        <v>143</v>
      </c>
      <c r="B146" s="4">
        <v>372</v>
      </c>
      <c r="C146" s="3" t="s">
        <v>398</v>
      </c>
      <c r="D146" s="2">
        <v>25772.560000000001</v>
      </c>
    </row>
    <row r="147" spans="1:4">
      <c r="A147">
        <f t="shared" si="2"/>
        <v>144</v>
      </c>
      <c r="B147" s="4">
        <v>372</v>
      </c>
      <c r="C147" s="3" t="s">
        <v>398</v>
      </c>
      <c r="D147" s="2">
        <v>25772.560000000001</v>
      </c>
    </row>
    <row r="148" spans="1:4">
      <c r="A148">
        <f t="shared" si="2"/>
        <v>145</v>
      </c>
      <c r="B148" s="4">
        <v>372</v>
      </c>
      <c r="C148" s="3" t="s">
        <v>398</v>
      </c>
      <c r="D148" s="2">
        <v>25772.560000000001</v>
      </c>
    </row>
    <row r="149" spans="1:4">
      <c r="A149">
        <f t="shared" si="2"/>
        <v>146</v>
      </c>
      <c r="B149" s="4">
        <v>372</v>
      </c>
      <c r="C149" s="3" t="s">
        <v>398</v>
      </c>
      <c r="D149" s="2">
        <v>25772.560000000001</v>
      </c>
    </row>
    <row r="150" spans="1:4">
      <c r="A150">
        <f t="shared" si="2"/>
        <v>147</v>
      </c>
      <c r="B150" s="4">
        <v>372</v>
      </c>
      <c r="C150" s="3" t="s">
        <v>398</v>
      </c>
      <c r="D150" s="2">
        <v>25772.560000000001</v>
      </c>
    </row>
    <row r="151" spans="1:4">
      <c r="A151">
        <f t="shared" si="2"/>
        <v>148</v>
      </c>
      <c r="B151" s="4">
        <v>372</v>
      </c>
      <c r="C151" s="3" t="s">
        <v>398</v>
      </c>
      <c r="D151" s="2">
        <v>25772.560000000001</v>
      </c>
    </row>
    <row r="152" spans="1:4">
      <c r="A152">
        <f t="shared" si="2"/>
        <v>149</v>
      </c>
      <c r="B152" s="4">
        <v>372</v>
      </c>
      <c r="C152" s="3" t="s">
        <v>398</v>
      </c>
      <c r="D152" s="2">
        <v>25772.560000000001</v>
      </c>
    </row>
    <row r="153" spans="1:4">
      <c r="A153">
        <f t="shared" si="2"/>
        <v>150</v>
      </c>
      <c r="B153" s="4">
        <v>372</v>
      </c>
      <c r="C153" s="3" t="s">
        <v>398</v>
      </c>
      <c r="D153" s="2">
        <v>25772.560000000001</v>
      </c>
    </row>
    <row r="154" spans="1:4">
      <c r="A154">
        <f t="shared" si="2"/>
        <v>151</v>
      </c>
      <c r="B154" s="4">
        <v>372</v>
      </c>
      <c r="C154" s="3" t="s">
        <v>398</v>
      </c>
      <c r="D154" s="2">
        <v>25772.560000000001</v>
      </c>
    </row>
    <row r="155" spans="1:4">
      <c r="A155">
        <f t="shared" si="2"/>
        <v>152</v>
      </c>
      <c r="B155" s="4">
        <v>372</v>
      </c>
      <c r="C155" s="3" t="s">
        <v>398</v>
      </c>
      <c r="D155" s="2">
        <v>25772.560000000001</v>
      </c>
    </row>
    <row r="156" spans="1:4">
      <c r="A156">
        <f t="shared" si="2"/>
        <v>153</v>
      </c>
      <c r="B156" s="4">
        <v>372</v>
      </c>
      <c r="C156" s="3" t="s">
        <v>398</v>
      </c>
      <c r="D156" s="2">
        <v>25772.560000000001</v>
      </c>
    </row>
    <row r="157" spans="1:4">
      <c r="A157">
        <f t="shared" si="2"/>
        <v>154</v>
      </c>
      <c r="B157" s="4">
        <v>372</v>
      </c>
      <c r="C157" s="3" t="s">
        <v>398</v>
      </c>
      <c r="D157" s="2">
        <v>25772.560000000001</v>
      </c>
    </row>
    <row r="158" spans="1:4">
      <c r="A158">
        <f t="shared" si="2"/>
        <v>155</v>
      </c>
      <c r="B158" s="4">
        <v>372</v>
      </c>
      <c r="C158" s="3" t="s">
        <v>398</v>
      </c>
      <c r="D158" s="2">
        <v>25772.560000000001</v>
      </c>
    </row>
    <row r="159" spans="1:4">
      <c r="A159">
        <f t="shared" si="2"/>
        <v>156</v>
      </c>
      <c r="B159" s="4">
        <v>372</v>
      </c>
      <c r="C159" s="3" t="s">
        <v>398</v>
      </c>
      <c r="D159" s="2">
        <v>25772.560000000001</v>
      </c>
    </row>
    <row r="160" spans="1:4">
      <c r="A160">
        <f t="shared" si="2"/>
        <v>157</v>
      </c>
      <c r="B160" s="4">
        <v>372</v>
      </c>
      <c r="C160" s="3" t="s">
        <v>398</v>
      </c>
      <c r="D160" s="2">
        <v>25772.560000000001</v>
      </c>
    </row>
    <row r="161" spans="1:4">
      <c r="A161">
        <f t="shared" si="2"/>
        <v>158</v>
      </c>
      <c r="B161" s="4">
        <v>372</v>
      </c>
      <c r="C161" s="3" t="s">
        <v>398</v>
      </c>
      <c r="D161" s="2">
        <v>25772.560000000001</v>
      </c>
    </row>
    <row r="162" spans="1:4">
      <c r="A162">
        <f t="shared" si="2"/>
        <v>159</v>
      </c>
      <c r="B162" s="4">
        <v>372</v>
      </c>
      <c r="C162" s="3" t="s">
        <v>398</v>
      </c>
      <c r="D162" s="2">
        <v>25772.560000000001</v>
      </c>
    </row>
    <row r="163" spans="1:4">
      <c r="A163">
        <f t="shared" si="2"/>
        <v>160</v>
      </c>
      <c r="B163" s="4">
        <v>372</v>
      </c>
      <c r="C163" s="3" t="s">
        <v>398</v>
      </c>
      <c r="D163" s="2">
        <v>25772.560000000001</v>
      </c>
    </row>
    <row r="164" spans="1:4">
      <c r="A164">
        <f t="shared" si="2"/>
        <v>161</v>
      </c>
      <c r="B164" s="4">
        <v>372</v>
      </c>
      <c r="C164" s="3" t="s">
        <v>398</v>
      </c>
      <c r="D164" s="2">
        <v>25772.560000000001</v>
      </c>
    </row>
    <row r="165" spans="1:4">
      <c r="A165">
        <f t="shared" si="2"/>
        <v>162</v>
      </c>
      <c r="B165" s="4">
        <v>372</v>
      </c>
      <c r="C165" s="3" t="s">
        <v>398</v>
      </c>
      <c r="D165" s="2">
        <v>25772.560000000001</v>
      </c>
    </row>
    <row r="166" spans="1:4">
      <c r="A166">
        <f t="shared" si="2"/>
        <v>163</v>
      </c>
      <c r="B166" s="4">
        <v>372</v>
      </c>
      <c r="C166" s="3" t="s">
        <v>398</v>
      </c>
      <c r="D166" s="2">
        <v>25772.560000000001</v>
      </c>
    </row>
    <row r="167" spans="1:4">
      <c r="A167">
        <f t="shared" si="2"/>
        <v>164</v>
      </c>
      <c r="B167" s="4">
        <v>372</v>
      </c>
      <c r="C167" s="3" t="s">
        <v>398</v>
      </c>
      <c r="D167" s="2">
        <v>25772.560000000001</v>
      </c>
    </row>
    <row r="168" spans="1:4">
      <c r="A168">
        <f t="shared" si="2"/>
        <v>165</v>
      </c>
      <c r="B168" s="4">
        <v>372</v>
      </c>
      <c r="C168" s="3" t="s">
        <v>398</v>
      </c>
      <c r="D168" s="2">
        <v>25772.560000000001</v>
      </c>
    </row>
    <row r="169" spans="1:4">
      <c r="A169">
        <f t="shared" si="2"/>
        <v>166</v>
      </c>
      <c r="B169" s="4">
        <v>372</v>
      </c>
      <c r="C169" s="3" t="s">
        <v>398</v>
      </c>
      <c r="D169" s="2">
        <v>25772.560000000001</v>
      </c>
    </row>
    <row r="170" spans="1:4">
      <c r="A170">
        <f t="shared" si="2"/>
        <v>167</v>
      </c>
      <c r="B170" s="4">
        <v>372</v>
      </c>
      <c r="C170" s="3" t="s">
        <v>398</v>
      </c>
      <c r="D170" s="2">
        <v>25772.560000000001</v>
      </c>
    </row>
    <row r="171" spans="1:4">
      <c r="A171">
        <f t="shared" si="2"/>
        <v>168</v>
      </c>
      <c r="B171" s="4">
        <v>375</v>
      </c>
      <c r="C171" s="3" t="s">
        <v>396</v>
      </c>
      <c r="D171" s="2">
        <v>53900.07</v>
      </c>
    </row>
    <row r="172" spans="1:4">
      <c r="A172">
        <f t="shared" si="2"/>
        <v>169</v>
      </c>
      <c r="B172" s="4">
        <v>372</v>
      </c>
      <c r="C172" s="3" t="s">
        <v>398</v>
      </c>
      <c r="D172" s="2">
        <v>25772.560000000001</v>
      </c>
    </row>
    <row r="173" spans="1:4">
      <c r="A173">
        <f t="shared" si="2"/>
        <v>170</v>
      </c>
      <c r="B173" s="4">
        <v>372</v>
      </c>
      <c r="C173" s="3" t="s">
        <v>398</v>
      </c>
      <c r="D173" s="2">
        <v>25772.560000000001</v>
      </c>
    </row>
    <row r="174" spans="1:4">
      <c r="A174">
        <f t="shared" si="2"/>
        <v>171</v>
      </c>
      <c r="B174" s="4">
        <v>372</v>
      </c>
      <c r="C174" s="3" t="s">
        <v>398</v>
      </c>
      <c r="D174" s="2">
        <v>25772.560000000001</v>
      </c>
    </row>
    <row r="175" spans="1:4">
      <c r="A175">
        <f t="shared" si="2"/>
        <v>172</v>
      </c>
      <c r="B175" s="4">
        <v>372</v>
      </c>
      <c r="C175" s="3" t="s">
        <v>398</v>
      </c>
      <c r="D175" s="2">
        <v>25772.560000000001</v>
      </c>
    </row>
    <row r="176" spans="1:4">
      <c r="A176">
        <f t="shared" si="2"/>
        <v>173</v>
      </c>
      <c r="B176" s="4">
        <v>372</v>
      </c>
      <c r="C176" s="3" t="s">
        <v>398</v>
      </c>
      <c r="D176" s="2">
        <v>25772.560000000001</v>
      </c>
    </row>
    <row r="177" spans="1:4">
      <c r="A177">
        <f t="shared" si="2"/>
        <v>174</v>
      </c>
      <c r="B177" s="4">
        <v>372</v>
      </c>
      <c r="C177" s="3" t="s">
        <v>398</v>
      </c>
      <c r="D177" s="2">
        <v>25772.560000000001</v>
      </c>
    </row>
    <row r="178" spans="1:4">
      <c r="A178">
        <f t="shared" si="2"/>
        <v>175</v>
      </c>
      <c r="B178" s="4">
        <v>372</v>
      </c>
      <c r="C178" s="3" t="s">
        <v>398</v>
      </c>
      <c r="D178" s="2">
        <v>25772.560000000001</v>
      </c>
    </row>
    <row r="179" spans="1:4">
      <c r="A179">
        <f t="shared" si="2"/>
        <v>176</v>
      </c>
      <c r="B179" s="4">
        <v>372</v>
      </c>
      <c r="C179" s="3" t="s">
        <v>398</v>
      </c>
      <c r="D179" s="2">
        <v>25772.560000000001</v>
      </c>
    </row>
    <row r="180" spans="1:4">
      <c r="A180">
        <f t="shared" si="2"/>
        <v>177</v>
      </c>
      <c r="B180" s="4">
        <v>372</v>
      </c>
      <c r="C180" s="3" t="s">
        <v>398</v>
      </c>
      <c r="D180" s="2">
        <v>25772.560000000001</v>
      </c>
    </row>
    <row r="181" spans="1:4">
      <c r="A181">
        <f t="shared" si="2"/>
        <v>178</v>
      </c>
      <c r="B181" s="4">
        <v>372</v>
      </c>
      <c r="C181" s="3" t="s">
        <v>398</v>
      </c>
      <c r="D181" s="2">
        <v>25772.560000000001</v>
      </c>
    </row>
    <row r="182" spans="1:4">
      <c r="A182">
        <f t="shared" si="2"/>
        <v>179</v>
      </c>
      <c r="B182" s="4">
        <v>372</v>
      </c>
      <c r="C182" s="3" t="s">
        <v>398</v>
      </c>
      <c r="D182" s="2">
        <v>25772.560000000001</v>
      </c>
    </row>
    <row r="183" spans="1:4">
      <c r="A183">
        <f t="shared" si="2"/>
        <v>180</v>
      </c>
      <c r="B183" s="4">
        <v>372</v>
      </c>
      <c r="C183" s="3" t="s">
        <v>398</v>
      </c>
      <c r="D183" s="2">
        <v>25772.560000000001</v>
      </c>
    </row>
    <row r="184" spans="1:4">
      <c r="A184">
        <f t="shared" si="2"/>
        <v>181</v>
      </c>
      <c r="B184" s="4">
        <v>375</v>
      </c>
      <c r="C184" s="3" t="s">
        <v>396</v>
      </c>
      <c r="D184" s="2">
        <v>53900.07</v>
      </c>
    </row>
    <row r="185" spans="1:4">
      <c r="A185">
        <f t="shared" si="2"/>
        <v>182</v>
      </c>
      <c r="B185" s="4">
        <v>375</v>
      </c>
      <c r="C185" s="3" t="s">
        <v>396</v>
      </c>
      <c r="D185" s="2">
        <v>53900.07</v>
      </c>
    </row>
    <row r="186" spans="1:4">
      <c r="A186">
        <f t="shared" si="2"/>
        <v>183</v>
      </c>
      <c r="B186" s="4">
        <v>375</v>
      </c>
      <c r="C186" s="3" t="s">
        <v>396</v>
      </c>
      <c r="D186" s="2">
        <v>53900.07</v>
      </c>
    </row>
    <row r="187" spans="1:4">
      <c r="A187">
        <f t="shared" si="2"/>
        <v>184</v>
      </c>
      <c r="B187" s="4">
        <v>375</v>
      </c>
      <c r="C187" s="3" t="s">
        <v>396</v>
      </c>
      <c r="D187" s="2">
        <v>53900.07</v>
      </c>
    </row>
    <row r="188" spans="1:4">
      <c r="A188">
        <f t="shared" si="2"/>
        <v>185</v>
      </c>
      <c r="B188" s="4">
        <v>372</v>
      </c>
      <c r="C188" s="3" t="s">
        <v>398</v>
      </c>
      <c r="D188" s="2">
        <v>25772.560000000001</v>
      </c>
    </row>
    <row r="189" spans="1:4">
      <c r="A189">
        <f t="shared" si="2"/>
        <v>186</v>
      </c>
      <c r="B189" s="4">
        <v>372</v>
      </c>
      <c r="C189" s="3" t="s">
        <v>398</v>
      </c>
      <c r="D189" s="2">
        <v>25772.560000000001</v>
      </c>
    </row>
    <row r="190" spans="1:4">
      <c r="A190">
        <f t="shared" si="2"/>
        <v>187</v>
      </c>
      <c r="B190" s="4">
        <v>372</v>
      </c>
      <c r="C190" s="3" t="s">
        <v>398</v>
      </c>
      <c r="D190" s="2">
        <v>25772.560000000001</v>
      </c>
    </row>
    <row r="191" spans="1:4">
      <c r="A191">
        <f t="shared" si="2"/>
        <v>188</v>
      </c>
      <c r="B191" s="4">
        <v>372</v>
      </c>
      <c r="C191" s="3" t="s">
        <v>398</v>
      </c>
      <c r="D191" s="2">
        <v>25772.560000000001</v>
      </c>
    </row>
    <row r="192" spans="1:4">
      <c r="A192">
        <f t="shared" si="2"/>
        <v>189</v>
      </c>
      <c r="B192" s="4">
        <v>372</v>
      </c>
      <c r="C192" s="3" t="s">
        <v>398</v>
      </c>
      <c r="D192" s="2">
        <v>25772.560000000001</v>
      </c>
    </row>
    <row r="193" spans="1:4">
      <c r="A193">
        <f t="shared" si="2"/>
        <v>190</v>
      </c>
      <c r="B193" s="4">
        <v>372</v>
      </c>
      <c r="C193" s="3" t="s">
        <v>398</v>
      </c>
      <c r="D193" s="2">
        <v>25772.560000000001</v>
      </c>
    </row>
    <row r="194" spans="1:4">
      <c r="A194">
        <f t="shared" si="2"/>
        <v>191</v>
      </c>
      <c r="B194" s="4">
        <v>372</v>
      </c>
      <c r="C194" s="3" t="s">
        <v>398</v>
      </c>
      <c r="D194" s="2">
        <v>25772.560000000001</v>
      </c>
    </row>
    <row r="195" spans="1:4">
      <c r="A195">
        <f t="shared" si="2"/>
        <v>192</v>
      </c>
      <c r="B195" s="4">
        <v>372</v>
      </c>
      <c r="C195" s="3" t="s">
        <v>398</v>
      </c>
      <c r="D195" s="2">
        <v>25772.560000000001</v>
      </c>
    </row>
    <row r="196" spans="1:4">
      <c r="A196">
        <f t="shared" si="2"/>
        <v>193</v>
      </c>
      <c r="B196" s="4">
        <v>372</v>
      </c>
      <c r="C196" s="3" t="s">
        <v>398</v>
      </c>
      <c r="D196" s="2">
        <v>25772.560000000001</v>
      </c>
    </row>
    <row r="197" spans="1:4">
      <c r="A197">
        <f t="shared" si="2"/>
        <v>194</v>
      </c>
      <c r="B197" s="4">
        <v>372</v>
      </c>
      <c r="C197" s="3" t="s">
        <v>398</v>
      </c>
      <c r="D197" s="2">
        <v>25772.560000000001</v>
      </c>
    </row>
    <row r="198" spans="1:4">
      <c r="A198">
        <f t="shared" ref="A198:A261" si="3">+A197+1</f>
        <v>195</v>
      </c>
      <c r="B198" s="4">
        <v>372</v>
      </c>
      <c r="C198" s="3" t="s">
        <v>398</v>
      </c>
      <c r="D198" s="2">
        <v>25772.560000000001</v>
      </c>
    </row>
    <row r="199" spans="1:4">
      <c r="A199">
        <f t="shared" si="3"/>
        <v>196</v>
      </c>
      <c r="B199" s="4">
        <v>372</v>
      </c>
      <c r="C199" s="3" t="s">
        <v>398</v>
      </c>
      <c r="D199" s="2">
        <v>25772.560000000001</v>
      </c>
    </row>
    <row r="200" spans="1:4">
      <c r="A200">
        <f t="shared" si="3"/>
        <v>197</v>
      </c>
      <c r="B200" s="4">
        <v>372</v>
      </c>
      <c r="C200" s="3" t="s">
        <v>398</v>
      </c>
      <c r="D200" s="2">
        <v>25772.560000000001</v>
      </c>
    </row>
    <row r="201" spans="1:4">
      <c r="A201">
        <f t="shared" si="3"/>
        <v>198</v>
      </c>
      <c r="B201" s="4">
        <v>372</v>
      </c>
      <c r="C201" s="3" t="s">
        <v>398</v>
      </c>
      <c r="D201" s="2">
        <v>25772.560000000001</v>
      </c>
    </row>
    <row r="202" spans="1:4">
      <c r="A202">
        <f t="shared" si="3"/>
        <v>199</v>
      </c>
      <c r="B202" s="4">
        <v>372</v>
      </c>
      <c r="C202" s="3" t="s">
        <v>398</v>
      </c>
      <c r="D202" s="2">
        <v>25772.560000000001</v>
      </c>
    </row>
    <row r="203" spans="1:4">
      <c r="A203">
        <f t="shared" si="3"/>
        <v>200</v>
      </c>
      <c r="B203" s="4">
        <v>372</v>
      </c>
      <c r="C203" s="3" t="s">
        <v>398</v>
      </c>
      <c r="D203" s="2">
        <v>25772.560000000001</v>
      </c>
    </row>
    <row r="204" spans="1:4">
      <c r="A204">
        <f t="shared" si="3"/>
        <v>201</v>
      </c>
      <c r="B204" s="4">
        <v>372</v>
      </c>
      <c r="C204" s="3" t="s">
        <v>398</v>
      </c>
      <c r="D204" s="2">
        <v>25772.560000000001</v>
      </c>
    </row>
    <row r="205" spans="1:4">
      <c r="A205">
        <f t="shared" si="3"/>
        <v>202</v>
      </c>
      <c r="B205" s="4">
        <v>372</v>
      </c>
      <c r="C205" s="3" t="s">
        <v>398</v>
      </c>
      <c r="D205" s="2">
        <v>25772.560000000001</v>
      </c>
    </row>
    <row r="206" spans="1:4">
      <c r="A206">
        <f t="shared" si="3"/>
        <v>203</v>
      </c>
      <c r="B206" s="4">
        <v>372</v>
      </c>
      <c r="C206" s="3" t="s">
        <v>398</v>
      </c>
      <c r="D206" s="2">
        <v>25772.560000000001</v>
      </c>
    </row>
    <row r="207" spans="1:4">
      <c r="A207">
        <f t="shared" si="3"/>
        <v>204</v>
      </c>
      <c r="B207" s="4">
        <v>372</v>
      </c>
      <c r="C207" s="3" t="s">
        <v>398</v>
      </c>
      <c r="D207" s="2">
        <v>25772.560000000001</v>
      </c>
    </row>
    <row r="208" spans="1:4">
      <c r="A208">
        <f t="shared" si="3"/>
        <v>205</v>
      </c>
      <c r="B208" s="4">
        <v>372</v>
      </c>
      <c r="C208" s="3" t="s">
        <v>398</v>
      </c>
      <c r="D208" s="2">
        <v>25772.560000000001</v>
      </c>
    </row>
    <row r="209" spans="1:4">
      <c r="A209">
        <f t="shared" si="3"/>
        <v>206</v>
      </c>
      <c r="B209" s="4">
        <v>372</v>
      </c>
      <c r="C209" s="3" t="s">
        <v>398</v>
      </c>
      <c r="D209" s="2">
        <v>25772.560000000001</v>
      </c>
    </row>
    <row r="210" spans="1:4">
      <c r="A210">
        <f t="shared" si="3"/>
        <v>207</v>
      </c>
      <c r="B210" s="4">
        <v>372</v>
      </c>
      <c r="C210" s="3" t="s">
        <v>398</v>
      </c>
      <c r="D210" s="2">
        <v>25772.560000000001</v>
      </c>
    </row>
    <row r="211" spans="1:4">
      <c r="A211">
        <f t="shared" si="3"/>
        <v>208</v>
      </c>
      <c r="B211" s="4">
        <v>372</v>
      </c>
      <c r="C211" s="3" t="s">
        <v>398</v>
      </c>
      <c r="D211" s="2">
        <v>25772.560000000001</v>
      </c>
    </row>
    <row r="212" spans="1:4">
      <c r="A212">
        <f t="shared" si="3"/>
        <v>209</v>
      </c>
      <c r="B212" s="4">
        <v>372</v>
      </c>
      <c r="C212" s="3" t="s">
        <v>398</v>
      </c>
      <c r="D212" s="2">
        <v>25772.560000000001</v>
      </c>
    </row>
    <row r="213" spans="1:4">
      <c r="A213">
        <f t="shared" si="3"/>
        <v>210</v>
      </c>
      <c r="B213" s="4">
        <v>372</v>
      </c>
      <c r="C213" s="3" t="s">
        <v>398</v>
      </c>
      <c r="D213" s="2">
        <v>25772.560000000001</v>
      </c>
    </row>
    <row r="214" spans="1:4">
      <c r="A214">
        <f t="shared" si="3"/>
        <v>211</v>
      </c>
      <c r="B214" s="4">
        <v>372</v>
      </c>
      <c r="C214" s="3" t="s">
        <v>398</v>
      </c>
      <c r="D214" s="2">
        <v>25772.560000000001</v>
      </c>
    </row>
    <row r="215" spans="1:4">
      <c r="A215">
        <f t="shared" si="3"/>
        <v>212</v>
      </c>
      <c r="B215" s="4">
        <v>372</v>
      </c>
      <c r="C215" s="3" t="s">
        <v>398</v>
      </c>
      <c r="D215" s="2">
        <v>25772.560000000001</v>
      </c>
    </row>
    <row r="216" spans="1:4">
      <c r="A216">
        <f t="shared" si="3"/>
        <v>213</v>
      </c>
      <c r="B216" s="4">
        <v>372</v>
      </c>
      <c r="C216" s="3" t="s">
        <v>398</v>
      </c>
      <c r="D216" s="2">
        <v>25772.560000000001</v>
      </c>
    </row>
    <row r="217" spans="1:4">
      <c r="A217">
        <f t="shared" si="3"/>
        <v>214</v>
      </c>
      <c r="B217" s="4">
        <v>372</v>
      </c>
      <c r="C217" s="3" t="s">
        <v>398</v>
      </c>
      <c r="D217" s="2">
        <v>25772.560000000001</v>
      </c>
    </row>
    <row r="218" spans="1:4">
      <c r="A218">
        <f t="shared" si="3"/>
        <v>215</v>
      </c>
      <c r="B218" s="4">
        <v>372</v>
      </c>
      <c r="C218" s="3" t="s">
        <v>398</v>
      </c>
      <c r="D218" s="2">
        <v>25772.560000000001</v>
      </c>
    </row>
    <row r="219" spans="1:4">
      <c r="A219">
        <f t="shared" si="3"/>
        <v>216</v>
      </c>
      <c r="B219" s="4">
        <v>372</v>
      </c>
      <c r="C219" s="3" t="s">
        <v>398</v>
      </c>
      <c r="D219" s="2">
        <v>25772.560000000001</v>
      </c>
    </row>
    <row r="220" spans="1:4">
      <c r="A220">
        <f t="shared" si="3"/>
        <v>217</v>
      </c>
      <c r="B220" s="4">
        <v>372</v>
      </c>
      <c r="C220" s="3" t="s">
        <v>398</v>
      </c>
      <c r="D220" s="2">
        <v>25772.560000000001</v>
      </c>
    </row>
    <row r="221" spans="1:4">
      <c r="A221">
        <f t="shared" si="3"/>
        <v>218</v>
      </c>
      <c r="B221" s="4">
        <v>375</v>
      </c>
      <c r="C221" s="3" t="s">
        <v>396</v>
      </c>
      <c r="D221" s="2">
        <v>53900.07</v>
      </c>
    </row>
    <row r="222" spans="1:4">
      <c r="A222">
        <f t="shared" si="3"/>
        <v>219</v>
      </c>
      <c r="B222" s="4">
        <v>375</v>
      </c>
      <c r="C222" s="3" t="s">
        <v>396</v>
      </c>
      <c r="D222" s="2">
        <v>53900.07</v>
      </c>
    </row>
    <row r="223" spans="1:4">
      <c r="A223">
        <f t="shared" si="3"/>
        <v>220</v>
      </c>
      <c r="B223" s="4">
        <v>375</v>
      </c>
      <c r="C223" s="3" t="s">
        <v>396</v>
      </c>
      <c r="D223" s="2">
        <v>53900.07</v>
      </c>
    </row>
    <row r="224" spans="1:4">
      <c r="A224">
        <f t="shared" si="3"/>
        <v>221</v>
      </c>
      <c r="B224" s="4">
        <v>372</v>
      </c>
      <c r="C224" s="3" t="s">
        <v>398</v>
      </c>
      <c r="D224" s="2">
        <v>25772.560000000001</v>
      </c>
    </row>
    <row r="225" spans="1:4">
      <c r="A225">
        <f t="shared" si="3"/>
        <v>222</v>
      </c>
      <c r="B225" s="4">
        <v>372</v>
      </c>
      <c r="C225" s="3" t="s">
        <v>398</v>
      </c>
      <c r="D225" s="2">
        <v>25772.560000000001</v>
      </c>
    </row>
    <row r="226" spans="1:4">
      <c r="A226">
        <f t="shared" si="3"/>
        <v>223</v>
      </c>
      <c r="B226" s="4">
        <v>372</v>
      </c>
      <c r="C226" s="3" t="s">
        <v>398</v>
      </c>
      <c r="D226" s="2">
        <v>25772.560000000001</v>
      </c>
    </row>
    <row r="227" spans="1:4">
      <c r="A227">
        <f t="shared" si="3"/>
        <v>224</v>
      </c>
      <c r="B227" s="4">
        <v>375</v>
      </c>
      <c r="C227" s="3" t="s">
        <v>396</v>
      </c>
      <c r="D227" s="2">
        <v>53900.07</v>
      </c>
    </row>
    <row r="228" spans="1:4">
      <c r="A228">
        <f t="shared" si="3"/>
        <v>225</v>
      </c>
      <c r="B228" s="4">
        <v>375</v>
      </c>
      <c r="C228" s="3" t="s">
        <v>396</v>
      </c>
      <c r="D228" s="2">
        <v>53900.07</v>
      </c>
    </row>
    <row r="229" spans="1:4">
      <c r="A229">
        <f t="shared" si="3"/>
        <v>226</v>
      </c>
      <c r="B229" s="4">
        <v>375</v>
      </c>
      <c r="C229" s="3" t="s">
        <v>396</v>
      </c>
      <c r="D229" s="2">
        <v>53900.07</v>
      </c>
    </row>
    <row r="230" spans="1:4">
      <c r="A230">
        <f t="shared" si="3"/>
        <v>227</v>
      </c>
      <c r="B230" s="4">
        <v>375</v>
      </c>
      <c r="C230" s="3" t="s">
        <v>396</v>
      </c>
      <c r="D230" s="2">
        <v>53900.07</v>
      </c>
    </row>
    <row r="231" spans="1:4">
      <c r="A231">
        <f t="shared" si="3"/>
        <v>228</v>
      </c>
      <c r="B231" s="4">
        <v>375</v>
      </c>
      <c r="C231" s="3" t="s">
        <v>396</v>
      </c>
      <c r="D231" s="2">
        <v>53900.07</v>
      </c>
    </row>
    <row r="232" spans="1:4">
      <c r="A232">
        <f t="shared" si="3"/>
        <v>229</v>
      </c>
      <c r="B232" s="4">
        <v>375</v>
      </c>
      <c r="C232" s="3" t="s">
        <v>396</v>
      </c>
      <c r="D232" s="2">
        <v>53900.07</v>
      </c>
    </row>
    <row r="233" spans="1:4">
      <c r="A233">
        <f t="shared" si="3"/>
        <v>230</v>
      </c>
      <c r="B233" s="4">
        <v>372</v>
      </c>
      <c r="C233" s="3" t="s">
        <v>398</v>
      </c>
      <c r="D233" s="2">
        <v>25772.560000000001</v>
      </c>
    </row>
    <row r="234" spans="1:4">
      <c r="A234">
        <f t="shared" si="3"/>
        <v>231</v>
      </c>
      <c r="B234" s="4">
        <v>375</v>
      </c>
      <c r="C234" s="3" t="s">
        <v>396</v>
      </c>
      <c r="D234" s="2">
        <v>53900.07</v>
      </c>
    </row>
    <row r="235" spans="1:4">
      <c r="A235">
        <f t="shared" si="3"/>
        <v>232</v>
      </c>
      <c r="B235" s="4">
        <v>372</v>
      </c>
      <c r="C235" s="3" t="s">
        <v>398</v>
      </c>
      <c r="D235" s="2">
        <v>25772.560000000001</v>
      </c>
    </row>
    <row r="236" spans="1:4">
      <c r="A236">
        <f t="shared" si="3"/>
        <v>233</v>
      </c>
      <c r="B236" s="4">
        <v>375</v>
      </c>
      <c r="C236" s="3" t="s">
        <v>396</v>
      </c>
      <c r="D236" s="2">
        <v>53900.07</v>
      </c>
    </row>
    <row r="237" spans="1:4">
      <c r="A237">
        <f t="shared" si="3"/>
        <v>234</v>
      </c>
      <c r="B237" s="4">
        <v>379</v>
      </c>
      <c r="C237" s="3" t="s">
        <v>399</v>
      </c>
      <c r="D237" s="2">
        <v>112133.89</v>
      </c>
    </row>
    <row r="238" spans="1:4">
      <c r="A238">
        <f t="shared" si="3"/>
        <v>235</v>
      </c>
      <c r="B238" s="4">
        <v>379</v>
      </c>
      <c r="C238" s="3" t="s">
        <v>399</v>
      </c>
      <c r="D238" s="2">
        <v>112133.89</v>
      </c>
    </row>
    <row r="239" spans="1:4">
      <c r="A239">
        <f t="shared" si="3"/>
        <v>236</v>
      </c>
      <c r="B239" s="4">
        <v>379</v>
      </c>
      <c r="C239" s="3" t="s">
        <v>399</v>
      </c>
      <c r="D239" s="2">
        <v>112133.89</v>
      </c>
    </row>
    <row r="240" spans="1:4">
      <c r="A240">
        <f t="shared" si="3"/>
        <v>237</v>
      </c>
      <c r="B240" s="4">
        <v>379</v>
      </c>
      <c r="C240" s="3" t="s">
        <v>399</v>
      </c>
      <c r="D240" s="2">
        <v>112133.89</v>
      </c>
    </row>
    <row r="241" spans="1:4">
      <c r="A241">
        <f t="shared" si="3"/>
        <v>238</v>
      </c>
      <c r="B241" s="4">
        <v>379</v>
      </c>
      <c r="C241" s="3" t="s">
        <v>399</v>
      </c>
      <c r="D241" s="2">
        <v>112133.89</v>
      </c>
    </row>
    <row r="242" spans="1:4">
      <c r="A242">
        <f t="shared" si="3"/>
        <v>239</v>
      </c>
      <c r="B242" s="4">
        <v>379</v>
      </c>
      <c r="C242" s="3" t="s">
        <v>399</v>
      </c>
      <c r="D242" s="2">
        <v>112133.89</v>
      </c>
    </row>
    <row r="243" spans="1:4">
      <c r="A243">
        <f t="shared" si="3"/>
        <v>240</v>
      </c>
      <c r="B243" s="4">
        <v>372</v>
      </c>
      <c r="C243" s="3" t="s">
        <v>398</v>
      </c>
      <c r="D243" s="2">
        <v>25772.560000000001</v>
      </c>
    </row>
    <row r="244" spans="1:4">
      <c r="A244">
        <f t="shared" si="3"/>
        <v>241</v>
      </c>
      <c r="B244" s="4">
        <v>372</v>
      </c>
      <c r="C244" s="3" t="s">
        <v>398</v>
      </c>
      <c r="D244" s="2">
        <v>25772.560000000001</v>
      </c>
    </row>
    <row r="245" spans="1:4">
      <c r="A245">
        <f t="shared" si="3"/>
        <v>242</v>
      </c>
      <c r="B245" s="4">
        <v>372</v>
      </c>
      <c r="C245" s="3" t="s">
        <v>398</v>
      </c>
      <c r="D245" s="2">
        <v>25772.560000000001</v>
      </c>
    </row>
    <row r="246" spans="1:4">
      <c r="A246">
        <f t="shared" si="3"/>
        <v>243</v>
      </c>
      <c r="B246" s="4">
        <v>372</v>
      </c>
      <c r="C246" s="3" t="s">
        <v>398</v>
      </c>
      <c r="D246" s="2">
        <v>25772.560000000001</v>
      </c>
    </row>
    <row r="247" spans="1:4">
      <c r="A247">
        <f t="shared" si="3"/>
        <v>244</v>
      </c>
      <c r="B247" s="4">
        <v>372</v>
      </c>
      <c r="C247" s="3" t="s">
        <v>398</v>
      </c>
      <c r="D247" s="2">
        <v>25772.560000000001</v>
      </c>
    </row>
    <row r="248" spans="1:4">
      <c r="A248">
        <f t="shared" si="3"/>
        <v>245</v>
      </c>
      <c r="B248" s="4">
        <v>372</v>
      </c>
      <c r="C248" s="3" t="s">
        <v>398</v>
      </c>
      <c r="D248" s="2">
        <v>25772.560000000001</v>
      </c>
    </row>
    <row r="249" spans="1:4">
      <c r="A249">
        <f t="shared" si="3"/>
        <v>246</v>
      </c>
      <c r="B249" s="4">
        <v>372</v>
      </c>
      <c r="C249" s="3" t="s">
        <v>398</v>
      </c>
      <c r="D249" s="2">
        <v>25772.560000000001</v>
      </c>
    </row>
    <row r="250" spans="1:4">
      <c r="A250">
        <f t="shared" si="3"/>
        <v>247</v>
      </c>
      <c r="B250" s="4">
        <v>372</v>
      </c>
      <c r="C250" s="3" t="s">
        <v>398</v>
      </c>
      <c r="D250" s="2">
        <v>25772.560000000001</v>
      </c>
    </row>
    <row r="251" spans="1:4">
      <c r="A251">
        <f t="shared" si="3"/>
        <v>248</v>
      </c>
      <c r="B251" s="4">
        <v>372</v>
      </c>
      <c r="C251" s="3" t="s">
        <v>398</v>
      </c>
      <c r="D251" s="2">
        <v>25772.560000000001</v>
      </c>
    </row>
    <row r="252" spans="1:4">
      <c r="A252">
        <f t="shared" si="3"/>
        <v>249</v>
      </c>
      <c r="B252" s="4">
        <v>372</v>
      </c>
      <c r="C252" s="3" t="s">
        <v>398</v>
      </c>
      <c r="D252" s="2">
        <v>25772.560000000001</v>
      </c>
    </row>
    <row r="253" spans="1:4">
      <c r="A253">
        <f t="shared" si="3"/>
        <v>250</v>
      </c>
      <c r="B253" s="4">
        <v>372</v>
      </c>
      <c r="C253" s="3" t="s">
        <v>398</v>
      </c>
      <c r="D253" s="2">
        <v>25772.560000000001</v>
      </c>
    </row>
    <row r="254" spans="1:4">
      <c r="A254">
        <f t="shared" si="3"/>
        <v>251</v>
      </c>
      <c r="B254" s="4">
        <v>372</v>
      </c>
      <c r="C254" s="3" t="s">
        <v>398</v>
      </c>
      <c r="D254" s="2">
        <v>25772.560000000001</v>
      </c>
    </row>
    <row r="255" spans="1:4">
      <c r="A255">
        <f t="shared" si="3"/>
        <v>252</v>
      </c>
      <c r="B255" s="4">
        <v>372</v>
      </c>
      <c r="C255" s="3" t="s">
        <v>398</v>
      </c>
      <c r="D255" s="2">
        <v>25772.560000000001</v>
      </c>
    </row>
    <row r="256" spans="1:4">
      <c r="A256">
        <f t="shared" si="3"/>
        <v>253</v>
      </c>
      <c r="B256" s="4">
        <v>372</v>
      </c>
      <c r="C256" s="3" t="s">
        <v>398</v>
      </c>
      <c r="D256" s="2">
        <v>25772.560000000001</v>
      </c>
    </row>
    <row r="257" spans="1:4">
      <c r="A257">
        <f t="shared" si="3"/>
        <v>254</v>
      </c>
      <c r="B257" s="4">
        <v>372</v>
      </c>
      <c r="C257" s="3" t="s">
        <v>398</v>
      </c>
      <c r="D257" s="2">
        <v>25772.560000000001</v>
      </c>
    </row>
    <row r="258" spans="1:4">
      <c r="A258">
        <f t="shared" si="3"/>
        <v>255</v>
      </c>
      <c r="B258" s="4">
        <v>372</v>
      </c>
      <c r="C258" s="3" t="s">
        <v>398</v>
      </c>
      <c r="D258" s="2">
        <v>25772.560000000001</v>
      </c>
    </row>
    <row r="259" spans="1:4">
      <c r="A259">
        <f t="shared" si="3"/>
        <v>256</v>
      </c>
      <c r="B259" s="4">
        <v>372</v>
      </c>
      <c r="C259" s="3" t="s">
        <v>398</v>
      </c>
      <c r="D259" s="2">
        <v>25772.560000000001</v>
      </c>
    </row>
    <row r="260" spans="1:4">
      <c r="A260">
        <f t="shared" si="3"/>
        <v>257</v>
      </c>
      <c r="B260" s="4">
        <v>372</v>
      </c>
      <c r="C260" s="3" t="s">
        <v>398</v>
      </c>
      <c r="D260" s="2">
        <v>25772.560000000001</v>
      </c>
    </row>
    <row r="261" spans="1:4">
      <c r="A261">
        <f t="shared" si="3"/>
        <v>258</v>
      </c>
      <c r="B261" s="4">
        <v>372</v>
      </c>
      <c r="C261" s="3" t="s">
        <v>398</v>
      </c>
      <c r="D261" s="2">
        <v>25772.560000000001</v>
      </c>
    </row>
    <row r="262" spans="1:4">
      <c r="A262">
        <f t="shared" ref="A262:A325" si="4">+A261+1</f>
        <v>259</v>
      </c>
      <c r="B262" s="4">
        <v>372</v>
      </c>
      <c r="C262" s="3" t="s">
        <v>398</v>
      </c>
      <c r="D262" s="2">
        <v>25772.560000000001</v>
      </c>
    </row>
    <row r="263" spans="1:4">
      <c r="A263">
        <f t="shared" si="4"/>
        <v>260</v>
      </c>
      <c r="B263" s="4">
        <v>372</v>
      </c>
      <c r="C263" s="3" t="s">
        <v>398</v>
      </c>
      <c r="D263" s="2">
        <v>25772.560000000001</v>
      </c>
    </row>
    <row r="264" spans="1:4">
      <c r="A264">
        <f t="shared" si="4"/>
        <v>261</v>
      </c>
      <c r="B264" s="4">
        <v>372</v>
      </c>
      <c r="C264" s="3" t="s">
        <v>398</v>
      </c>
      <c r="D264" s="2">
        <v>25772.560000000001</v>
      </c>
    </row>
    <row r="265" spans="1:4">
      <c r="A265">
        <f t="shared" si="4"/>
        <v>262</v>
      </c>
      <c r="B265" s="4">
        <v>375</v>
      </c>
      <c r="C265" s="3" t="s">
        <v>396</v>
      </c>
      <c r="D265" s="2">
        <v>53900.07</v>
      </c>
    </row>
    <row r="266" spans="1:4">
      <c r="A266">
        <f t="shared" si="4"/>
        <v>263</v>
      </c>
      <c r="B266" s="4">
        <v>375</v>
      </c>
      <c r="C266" s="3" t="s">
        <v>396</v>
      </c>
      <c r="D266" s="2">
        <v>53900.07</v>
      </c>
    </row>
    <row r="267" spans="1:4">
      <c r="A267">
        <f t="shared" si="4"/>
        <v>264</v>
      </c>
      <c r="B267" s="4">
        <v>372</v>
      </c>
      <c r="C267" s="3" t="s">
        <v>398</v>
      </c>
      <c r="D267" s="2">
        <v>25772.560000000001</v>
      </c>
    </row>
    <row r="268" spans="1:4">
      <c r="A268">
        <f t="shared" si="4"/>
        <v>265</v>
      </c>
      <c r="B268" s="4">
        <v>375</v>
      </c>
      <c r="C268" s="3" t="s">
        <v>396</v>
      </c>
      <c r="D268" s="2">
        <v>53900.07</v>
      </c>
    </row>
    <row r="269" spans="1:4">
      <c r="A269">
        <f t="shared" si="4"/>
        <v>266</v>
      </c>
      <c r="B269" s="4">
        <v>372</v>
      </c>
      <c r="C269" s="3" t="s">
        <v>398</v>
      </c>
      <c r="D269" s="2">
        <v>25772.560000000001</v>
      </c>
    </row>
    <row r="270" spans="1:4">
      <c r="A270">
        <f t="shared" si="4"/>
        <v>267</v>
      </c>
      <c r="B270" s="4">
        <v>375</v>
      </c>
      <c r="C270" s="3" t="s">
        <v>396</v>
      </c>
      <c r="D270" s="2">
        <v>53900.07</v>
      </c>
    </row>
    <row r="271" spans="1:4">
      <c r="A271">
        <f t="shared" si="4"/>
        <v>268</v>
      </c>
      <c r="B271" s="4">
        <v>375</v>
      </c>
      <c r="C271" s="3" t="s">
        <v>396</v>
      </c>
      <c r="D271" s="2">
        <v>53900.07</v>
      </c>
    </row>
    <row r="272" spans="1:4">
      <c r="A272">
        <f t="shared" si="4"/>
        <v>269</v>
      </c>
      <c r="B272" s="4">
        <v>375</v>
      </c>
      <c r="C272" s="3" t="s">
        <v>396</v>
      </c>
      <c r="D272" s="2">
        <v>53900.07</v>
      </c>
    </row>
    <row r="273" spans="1:4">
      <c r="A273">
        <f t="shared" si="4"/>
        <v>270</v>
      </c>
      <c r="B273" s="4">
        <v>375</v>
      </c>
      <c r="C273" s="3" t="s">
        <v>396</v>
      </c>
      <c r="D273" s="2">
        <v>53900.07</v>
      </c>
    </row>
    <row r="274" spans="1:4">
      <c r="A274">
        <f t="shared" si="4"/>
        <v>271</v>
      </c>
      <c r="B274" s="4">
        <v>375</v>
      </c>
      <c r="C274" s="3" t="s">
        <v>396</v>
      </c>
      <c r="D274" s="2">
        <v>53900.07</v>
      </c>
    </row>
    <row r="275" spans="1:4">
      <c r="A275">
        <f t="shared" si="4"/>
        <v>272</v>
      </c>
      <c r="B275" s="4">
        <v>375</v>
      </c>
      <c r="C275" s="3" t="s">
        <v>396</v>
      </c>
      <c r="D275" s="2">
        <v>53900.07</v>
      </c>
    </row>
    <row r="276" spans="1:4">
      <c r="A276">
        <f t="shared" si="4"/>
        <v>273</v>
      </c>
      <c r="B276" s="4">
        <v>385</v>
      </c>
      <c r="C276" t="s">
        <v>397</v>
      </c>
      <c r="D276" s="9">
        <v>17877.18</v>
      </c>
    </row>
    <row r="277" spans="1:4">
      <c r="A277">
        <f t="shared" si="4"/>
        <v>274</v>
      </c>
      <c r="B277" s="4">
        <v>385</v>
      </c>
      <c r="C277" t="s">
        <v>397</v>
      </c>
      <c r="D277" s="9">
        <v>17877.18</v>
      </c>
    </row>
    <row r="278" spans="1:4">
      <c r="A278">
        <f t="shared" si="4"/>
        <v>275</v>
      </c>
      <c r="B278" s="4">
        <v>372</v>
      </c>
      <c r="C278" s="3" t="s">
        <v>398</v>
      </c>
      <c r="D278" s="9">
        <v>50742.68</v>
      </c>
    </row>
    <row r="279" spans="1:4">
      <c r="A279">
        <f t="shared" si="4"/>
        <v>276</v>
      </c>
      <c r="B279" s="4">
        <v>372</v>
      </c>
      <c r="C279" s="3" t="s">
        <v>398</v>
      </c>
      <c r="D279" s="9">
        <v>50742.68</v>
      </c>
    </row>
    <row r="280" spans="1:4">
      <c r="A280">
        <f t="shared" si="4"/>
        <v>277</v>
      </c>
      <c r="B280" s="4">
        <v>372</v>
      </c>
      <c r="C280" s="3" t="s">
        <v>398</v>
      </c>
      <c r="D280" s="9">
        <v>50742.68</v>
      </c>
    </row>
    <row r="281" spans="1:4">
      <c r="A281">
        <f t="shared" si="4"/>
        <v>278</v>
      </c>
      <c r="B281" s="4">
        <v>385</v>
      </c>
      <c r="C281" t="s">
        <v>397</v>
      </c>
      <c r="D281" s="9">
        <v>17877.18</v>
      </c>
    </row>
    <row r="282" spans="1:4">
      <c r="A282">
        <f t="shared" si="4"/>
        <v>279</v>
      </c>
      <c r="B282" s="4">
        <v>375</v>
      </c>
      <c r="C282" s="3" t="s">
        <v>396</v>
      </c>
      <c r="D282" s="9">
        <v>89894.09</v>
      </c>
    </row>
    <row r="283" spans="1:4">
      <c r="A283">
        <f t="shared" si="4"/>
        <v>280</v>
      </c>
      <c r="B283" s="4">
        <v>379</v>
      </c>
      <c r="C283" s="3" t="s">
        <v>399</v>
      </c>
      <c r="D283" s="9">
        <v>245053.24</v>
      </c>
    </row>
    <row r="284" spans="1:4">
      <c r="A284">
        <f t="shared" si="4"/>
        <v>281</v>
      </c>
      <c r="B284" s="4">
        <v>379</v>
      </c>
      <c r="C284" s="3" t="s">
        <v>399</v>
      </c>
      <c r="D284" s="9">
        <v>245053.24</v>
      </c>
    </row>
    <row r="285" spans="1:4">
      <c r="A285">
        <f t="shared" si="4"/>
        <v>282</v>
      </c>
      <c r="B285" s="4">
        <v>379</v>
      </c>
      <c r="C285" s="3" t="s">
        <v>399</v>
      </c>
      <c r="D285" s="9">
        <v>245053.24</v>
      </c>
    </row>
    <row r="286" spans="1:4">
      <c r="A286">
        <f t="shared" si="4"/>
        <v>283</v>
      </c>
      <c r="B286" s="4">
        <v>379</v>
      </c>
      <c r="C286" s="3" t="s">
        <v>399</v>
      </c>
      <c r="D286" s="9">
        <v>245053.24</v>
      </c>
    </row>
    <row r="287" spans="1:4">
      <c r="A287">
        <f t="shared" si="4"/>
        <v>284</v>
      </c>
      <c r="B287" s="4">
        <v>379</v>
      </c>
      <c r="C287" s="3" t="s">
        <v>399</v>
      </c>
      <c r="D287" s="9">
        <v>245053.24</v>
      </c>
    </row>
    <row r="288" spans="1:4">
      <c r="A288">
        <f t="shared" si="4"/>
        <v>285</v>
      </c>
      <c r="B288" s="4">
        <v>379</v>
      </c>
      <c r="C288" s="3" t="s">
        <v>399</v>
      </c>
      <c r="D288" s="9">
        <v>245053.24</v>
      </c>
    </row>
    <row r="289" spans="1:4">
      <c r="A289">
        <f t="shared" si="4"/>
        <v>286</v>
      </c>
      <c r="B289" s="4">
        <v>379</v>
      </c>
      <c r="C289" s="3" t="s">
        <v>399</v>
      </c>
      <c r="D289" s="9">
        <v>245053.24</v>
      </c>
    </row>
    <row r="290" spans="1:4">
      <c r="A290">
        <f t="shared" si="4"/>
        <v>287</v>
      </c>
      <c r="B290" s="4">
        <v>379</v>
      </c>
      <c r="C290" s="3" t="s">
        <v>399</v>
      </c>
      <c r="D290" s="9">
        <v>245053.24</v>
      </c>
    </row>
    <row r="291" spans="1:4">
      <c r="A291">
        <f t="shared" si="4"/>
        <v>288</v>
      </c>
      <c r="B291" s="4">
        <v>379</v>
      </c>
      <c r="C291" s="3" t="s">
        <v>399</v>
      </c>
      <c r="D291" s="9">
        <v>245053.24</v>
      </c>
    </row>
    <row r="292" spans="1:4">
      <c r="A292">
        <f t="shared" si="4"/>
        <v>289</v>
      </c>
      <c r="B292" s="4">
        <v>379</v>
      </c>
      <c r="C292" s="3" t="s">
        <v>399</v>
      </c>
      <c r="D292" s="9">
        <v>245053.24</v>
      </c>
    </row>
    <row r="293" spans="1:4">
      <c r="A293">
        <f t="shared" si="4"/>
        <v>290</v>
      </c>
      <c r="B293" s="4">
        <v>379</v>
      </c>
      <c r="C293" s="3" t="s">
        <v>399</v>
      </c>
      <c r="D293" s="9">
        <v>245053.24</v>
      </c>
    </row>
    <row r="294" spans="1:4">
      <c r="A294">
        <f t="shared" si="4"/>
        <v>291</v>
      </c>
      <c r="B294" s="4">
        <v>379</v>
      </c>
      <c r="C294" s="3" t="s">
        <v>399</v>
      </c>
      <c r="D294" s="9">
        <v>245053.24</v>
      </c>
    </row>
    <row r="295" spans="1:4">
      <c r="A295">
        <f t="shared" si="4"/>
        <v>292</v>
      </c>
      <c r="B295" s="4">
        <v>379</v>
      </c>
      <c r="C295" s="3" t="s">
        <v>399</v>
      </c>
      <c r="D295" s="9">
        <v>245053.24</v>
      </c>
    </row>
    <row r="296" spans="1:4">
      <c r="A296">
        <f t="shared" si="4"/>
        <v>293</v>
      </c>
      <c r="B296" s="4">
        <v>379</v>
      </c>
      <c r="C296" s="3" t="s">
        <v>399</v>
      </c>
      <c r="D296" s="9">
        <v>245053.24</v>
      </c>
    </row>
    <row r="297" spans="1:4">
      <c r="A297">
        <f t="shared" si="4"/>
        <v>294</v>
      </c>
      <c r="B297" s="4">
        <v>379</v>
      </c>
      <c r="C297" s="3" t="s">
        <v>399</v>
      </c>
      <c r="D297" s="9">
        <v>245053.24</v>
      </c>
    </row>
    <row r="298" spans="1:4">
      <c r="A298">
        <f t="shared" si="4"/>
        <v>295</v>
      </c>
      <c r="B298" s="4">
        <v>379</v>
      </c>
      <c r="C298" s="3" t="s">
        <v>399</v>
      </c>
      <c r="D298" s="9">
        <v>245053.24</v>
      </c>
    </row>
    <row r="299" spans="1:4">
      <c r="A299">
        <f t="shared" si="4"/>
        <v>296</v>
      </c>
      <c r="B299" s="4">
        <v>379</v>
      </c>
      <c r="C299" s="3" t="s">
        <v>399</v>
      </c>
      <c r="D299" s="9">
        <v>245053.24</v>
      </c>
    </row>
    <row r="300" spans="1:4">
      <c r="A300">
        <f t="shared" si="4"/>
        <v>297</v>
      </c>
      <c r="B300" s="4">
        <v>379</v>
      </c>
      <c r="C300" s="3" t="s">
        <v>399</v>
      </c>
      <c r="D300" s="9">
        <v>245053.24</v>
      </c>
    </row>
    <row r="301" spans="1:4">
      <c r="A301">
        <f t="shared" si="4"/>
        <v>298</v>
      </c>
      <c r="B301" s="4">
        <v>379</v>
      </c>
      <c r="C301" s="3" t="s">
        <v>399</v>
      </c>
      <c r="D301" s="9">
        <v>245053.24</v>
      </c>
    </row>
    <row r="302" spans="1:4">
      <c r="A302">
        <f t="shared" si="4"/>
        <v>299</v>
      </c>
      <c r="B302" s="4">
        <v>379</v>
      </c>
      <c r="C302" s="3" t="s">
        <v>399</v>
      </c>
      <c r="D302" s="9">
        <v>245053.24</v>
      </c>
    </row>
    <row r="303" spans="1:4">
      <c r="A303">
        <f t="shared" si="4"/>
        <v>300</v>
      </c>
      <c r="B303" s="4">
        <v>379</v>
      </c>
      <c r="C303" s="3" t="s">
        <v>399</v>
      </c>
      <c r="D303" s="9">
        <v>245053.24</v>
      </c>
    </row>
    <row r="304" spans="1:4">
      <c r="A304">
        <f t="shared" si="4"/>
        <v>301</v>
      </c>
      <c r="B304" s="4">
        <v>379</v>
      </c>
      <c r="C304" s="3" t="s">
        <v>399</v>
      </c>
      <c r="D304" s="9">
        <v>245053.24</v>
      </c>
    </row>
    <row r="305" spans="1:4">
      <c r="A305">
        <f t="shared" si="4"/>
        <v>302</v>
      </c>
      <c r="B305" s="4">
        <v>379</v>
      </c>
      <c r="C305" s="3" t="s">
        <v>399</v>
      </c>
      <c r="D305" s="9">
        <v>245053.24</v>
      </c>
    </row>
    <row r="306" spans="1:4">
      <c r="A306">
        <f t="shared" si="4"/>
        <v>303</v>
      </c>
      <c r="B306" s="4">
        <v>379</v>
      </c>
      <c r="C306" s="3" t="s">
        <v>399</v>
      </c>
      <c r="D306" s="9">
        <v>245053.24</v>
      </c>
    </row>
    <row r="307" spans="1:4">
      <c r="A307">
        <f t="shared" si="4"/>
        <v>304</v>
      </c>
      <c r="B307" s="4">
        <v>379</v>
      </c>
      <c r="C307" s="3" t="s">
        <v>399</v>
      </c>
      <c r="D307" s="9">
        <v>245053.24</v>
      </c>
    </row>
    <row r="308" spans="1:4">
      <c r="A308">
        <f t="shared" si="4"/>
        <v>305</v>
      </c>
      <c r="B308" s="4">
        <v>379</v>
      </c>
      <c r="C308" s="3" t="s">
        <v>399</v>
      </c>
      <c r="D308" s="9">
        <v>245053.24</v>
      </c>
    </row>
    <row r="309" spans="1:4">
      <c r="A309">
        <f t="shared" si="4"/>
        <v>306</v>
      </c>
      <c r="B309" s="4">
        <v>379</v>
      </c>
      <c r="C309" s="3" t="s">
        <v>399</v>
      </c>
      <c r="D309" s="9">
        <v>245053.24</v>
      </c>
    </row>
    <row r="310" spans="1:4">
      <c r="A310">
        <f t="shared" si="4"/>
        <v>307</v>
      </c>
      <c r="B310" s="4">
        <v>379</v>
      </c>
      <c r="C310" s="3" t="s">
        <v>399</v>
      </c>
      <c r="D310" s="9">
        <v>245053.24</v>
      </c>
    </row>
    <row r="311" spans="1:4">
      <c r="A311">
        <f t="shared" si="4"/>
        <v>308</v>
      </c>
      <c r="B311" s="4">
        <v>379</v>
      </c>
      <c r="C311" s="3" t="s">
        <v>399</v>
      </c>
      <c r="D311" s="9">
        <v>245053.24</v>
      </c>
    </row>
    <row r="312" spans="1:4">
      <c r="A312">
        <f t="shared" si="4"/>
        <v>309</v>
      </c>
      <c r="B312" s="4">
        <v>379</v>
      </c>
      <c r="C312" s="3" t="s">
        <v>399</v>
      </c>
      <c r="D312" s="9">
        <v>245053.24</v>
      </c>
    </row>
    <row r="313" spans="1:4">
      <c r="A313">
        <f t="shared" si="4"/>
        <v>310</v>
      </c>
      <c r="B313" s="4">
        <v>372</v>
      </c>
      <c r="C313" s="3" t="s">
        <v>398</v>
      </c>
      <c r="D313" s="9">
        <v>50742.68</v>
      </c>
    </row>
    <row r="314" spans="1:4">
      <c r="A314">
        <f t="shared" si="4"/>
        <v>311</v>
      </c>
      <c r="B314" s="4">
        <v>372</v>
      </c>
      <c r="C314" s="3" t="s">
        <v>398</v>
      </c>
      <c r="D314" s="9">
        <v>50742.68</v>
      </c>
    </row>
    <row r="315" spans="1:4">
      <c r="A315">
        <f t="shared" si="4"/>
        <v>312</v>
      </c>
      <c r="B315" s="4">
        <v>372</v>
      </c>
      <c r="C315" s="3" t="s">
        <v>398</v>
      </c>
      <c r="D315" s="9">
        <v>50742.68</v>
      </c>
    </row>
    <row r="316" spans="1:4">
      <c r="A316">
        <f t="shared" si="4"/>
        <v>313</v>
      </c>
      <c r="B316" s="4">
        <v>372</v>
      </c>
      <c r="C316" s="3" t="s">
        <v>398</v>
      </c>
      <c r="D316" s="9">
        <v>50742.68</v>
      </c>
    </row>
    <row r="317" spans="1:4">
      <c r="A317">
        <f t="shared" si="4"/>
        <v>314</v>
      </c>
      <c r="B317" s="4">
        <v>372</v>
      </c>
      <c r="C317" s="3" t="s">
        <v>398</v>
      </c>
      <c r="D317" s="9">
        <v>50742.68</v>
      </c>
    </row>
    <row r="318" spans="1:4">
      <c r="A318">
        <f t="shared" si="4"/>
        <v>315</v>
      </c>
      <c r="B318" s="4">
        <v>372</v>
      </c>
      <c r="C318" s="3" t="s">
        <v>398</v>
      </c>
      <c r="D318" s="9">
        <v>50742.68</v>
      </c>
    </row>
    <row r="319" spans="1:4">
      <c r="A319">
        <f t="shared" si="4"/>
        <v>316</v>
      </c>
      <c r="B319" s="4">
        <v>372</v>
      </c>
      <c r="C319" s="3" t="s">
        <v>398</v>
      </c>
      <c r="D319" s="9">
        <v>50742.68</v>
      </c>
    </row>
    <row r="320" spans="1:4">
      <c r="A320">
        <f t="shared" si="4"/>
        <v>317</v>
      </c>
      <c r="B320" s="4">
        <v>372</v>
      </c>
      <c r="C320" s="3" t="s">
        <v>398</v>
      </c>
      <c r="D320" s="9">
        <v>50742.68</v>
      </c>
    </row>
    <row r="321" spans="1:4">
      <c r="A321">
        <f t="shared" si="4"/>
        <v>318</v>
      </c>
      <c r="B321" s="4">
        <v>372</v>
      </c>
      <c r="C321" s="3" t="s">
        <v>398</v>
      </c>
      <c r="D321" s="9">
        <v>50742.68</v>
      </c>
    </row>
    <row r="322" spans="1:4">
      <c r="A322">
        <f t="shared" si="4"/>
        <v>319</v>
      </c>
      <c r="B322" s="4">
        <v>372</v>
      </c>
      <c r="C322" s="3" t="s">
        <v>398</v>
      </c>
      <c r="D322" s="9">
        <v>50742.68</v>
      </c>
    </row>
    <row r="323" spans="1:4">
      <c r="A323">
        <f t="shared" si="4"/>
        <v>320</v>
      </c>
      <c r="B323" s="4">
        <v>372</v>
      </c>
      <c r="C323" s="3" t="s">
        <v>398</v>
      </c>
      <c r="D323" s="9">
        <v>50742.68</v>
      </c>
    </row>
    <row r="324" spans="1:4">
      <c r="A324">
        <f t="shared" si="4"/>
        <v>321</v>
      </c>
      <c r="B324" s="4">
        <v>372</v>
      </c>
      <c r="C324" s="3" t="s">
        <v>398</v>
      </c>
      <c r="D324" s="9">
        <v>50742.68</v>
      </c>
    </row>
    <row r="325" spans="1:4">
      <c r="A325">
        <f t="shared" si="4"/>
        <v>322</v>
      </c>
      <c r="B325" s="4">
        <v>372</v>
      </c>
      <c r="C325" s="3" t="s">
        <v>398</v>
      </c>
      <c r="D325" s="9">
        <v>50742.68</v>
      </c>
    </row>
    <row r="326" spans="1:4">
      <c r="A326">
        <f t="shared" ref="A326:A390" si="5">+A325+1</f>
        <v>323</v>
      </c>
      <c r="B326" s="4">
        <v>372</v>
      </c>
      <c r="C326" s="3" t="s">
        <v>398</v>
      </c>
      <c r="D326" s="9">
        <v>50742.68</v>
      </c>
    </row>
    <row r="327" spans="1:4">
      <c r="A327">
        <f t="shared" si="5"/>
        <v>324</v>
      </c>
      <c r="B327" s="4">
        <v>372</v>
      </c>
      <c r="C327" s="3" t="s">
        <v>398</v>
      </c>
      <c r="D327" s="9">
        <v>50742.68</v>
      </c>
    </row>
    <row r="328" spans="1:4">
      <c r="A328">
        <f t="shared" si="5"/>
        <v>325</v>
      </c>
      <c r="B328" s="4">
        <v>375</v>
      </c>
      <c r="C328" s="3" t="s">
        <v>396</v>
      </c>
      <c r="D328" s="9">
        <v>89894.09</v>
      </c>
    </row>
    <row r="329" spans="1:4">
      <c r="A329">
        <f t="shared" si="5"/>
        <v>326</v>
      </c>
      <c r="B329" s="4">
        <v>372</v>
      </c>
      <c r="C329" s="3" t="s">
        <v>398</v>
      </c>
      <c r="D329" s="9">
        <v>50742.68</v>
      </c>
    </row>
    <row r="330" spans="1:4">
      <c r="A330">
        <f t="shared" si="5"/>
        <v>327</v>
      </c>
      <c r="B330" s="4">
        <v>375</v>
      </c>
      <c r="C330" s="3" t="s">
        <v>396</v>
      </c>
      <c r="D330" s="9">
        <v>89894.09</v>
      </c>
    </row>
    <row r="331" spans="1:4">
      <c r="A331">
        <f t="shared" si="5"/>
        <v>328</v>
      </c>
      <c r="B331" s="4">
        <v>375</v>
      </c>
      <c r="C331" s="3" t="s">
        <v>396</v>
      </c>
      <c r="D331" s="9">
        <v>89894.09</v>
      </c>
    </row>
    <row r="332" spans="1:4">
      <c r="A332">
        <f t="shared" si="5"/>
        <v>329</v>
      </c>
      <c r="B332" s="4">
        <v>372</v>
      </c>
      <c r="C332" s="3" t="s">
        <v>398</v>
      </c>
      <c r="D332" s="9">
        <v>50742.68</v>
      </c>
    </row>
    <row r="333" spans="1:4">
      <c r="A333">
        <f t="shared" si="5"/>
        <v>330</v>
      </c>
      <c r="B333" s="4">
        <v>375</v>
      </c>
      <c r="C333" s="3" t="s">
        <v>396</v>
      </c>
      <c r="D333" s="9">
        <v>89894.09</v>
      </c>
    </row>
    <row r="334" spans="1:4">
      <c r="A334">
        <f t="shared" si="5"/>
        <v>331</v>
      </c>
      <c r="B334" s="4">
        <v>375</v>
      </c>
      <c r="C334" s="3" t="s">
        <v>396</v>
      </c>
      <c r="D334" s="9">
        <v>89894.09</v>
      </c>
    </row>
    <row r="335" spans="1:4">
      <c r="A335">
        <f t="shared" si="5"/>
        <v>332</v>
      </c>
      <c r="B335" s="4">
        <v>375</v>
      </c>
      <c r="C335" s="3" t="s">
        <v>396</v>
      </c>
      <c r="D335" s="9">
        <v>89894.09</v>
      </c>
    </row>
    <row r="336" spans="1:4">
      <c r="A336">
        <f t="shared" si="5"/>
        <v>333</v>
      </c>
      <c r="B336" s="4">
        <v>375</v>
      </c>
      <c r="C336" s="3" t="s">
        <v>396</v>
      </c>
      <c r="D336" s="9">
        <v>89894.09</v>
      </c>
    </row>
    <row r="337" spans="1:4">
      <c r="A337">
        <f t="shared" si="5"/>
        <v>334</v>
      </c>
      <c r="B337" s="4">
        <v>372</v>
      </c>
      <c r="C337" s="3" t="s">
        <v>398</v>
      </c>
      <c r="D337" s="9">
        <v>50742.68</v>
      </c>
    </row>
    <row r="338" spans="1:4">
      <c r="A338">
        <f t="shared" si="5"/>
        <v>335</v>
      </c>
      <c r="B338" s="4">
        <v>375</v>
      </c>
      <c r="C338" s="3" t="s">
        <v>396</v>
      </c>
      <c r="D338" s="9">
        <v>89894.09</v>
      </c>
    </row>
    <row r="339" spans="1:4">
      <c r="A339">
        <f t="shared" si="5"/>
        <v>336</v>
      </c>
      <c r="B339" s="4">
        <v>372</v>
      </c>
      <c r="C339" s="3" t="s">
        <v>398</v>
      </c>
      <c r="D339" s="9">
        <v>50742.68</v>
      </c>
    </row>
    <row r="340" spans="1:4">
      <c r="A340">
        <f t="shared" si="5"/>
        <v>337</v>
      </c>
      <c r="B340" s="4">
        <v>372</v>
      </c>
      <c r="C340" s="3" t="s">
        <v>398</v>
      </c>
      <c r="D340" s="9">
        <v>50742.68</v>
      </c>
    </row>
    <row r="341" spans="1:4">
      <c r="A341">
        <f t="shared" si="5"/>
        <v>338</v>
      </c>
      <c r="B341" s="4">
        <v>375</v>
      </c>
      <c r="C341" s="3" t="s">
        <v>396</v>
      </c>
      <c r="D341" s="9">
        <v>89894.09</v>
      </c>
    </row>
    <row r="342" spans="1:4">
      <c r="A342">
        <f t="shared" si="5"/>
        <v>339</v>
      </c>
      <c r="B342" s="4">
        <v>375</v>
      </c>
      <c r="C342" s="3" t="s">
        <v>396</v>
      </c>
      <c r="D342" s="9">
        <v>89894.09</v>
      </c>
    </row>
    <row r="343" spans="1:4">
      <c r="A343">
        <f t="shared" si="5"/>
        <v>340</v>
      </c>
      <c r="B343" s="4">
        <v>372</v>
      </c>
      <c r="C343" s="3" t="s">
        <v>398</v>
      </c>
      <c r="D343" s="9">
        <v>50742.68</v>
      </c>
    </row>
    <row r="344" spans="1:4">
      <c r="A344">
        <f t="shared" si="5"/>
        <v>341</v>
      </c>
      <c r="B344" s="4">
        <v>375</v>
      </c>
      <c r="C344" s="3" t="s">
        <v>396</v>
      </c>
      <c r="D344" s="9">
        <v>89894.09</v>
      </c>
    </row>
    <row r="345" spans="1:4">
      <c r="A345">
        <f t="shared" si="5"/>
        <v>342</v>
      </c>
      <c r="B345" s="4">
        <v>372</v>
      </c>
      <c r="C345" s="3" t="s">
        <v>398</v>
      </c>
      <c r="D345" s="9">
        <v>50742.68</v>
      </c>
    </row>
    <row r="346" spans="1:4">
      <c r="A346">
        <f t="shared" si="5"/>
        <v>343</v>
      </c>
      <c r="B346" s="4">
        <v>375</v>
      </c>
      <c r="C346" s="3" t="s">
        <v>396</v>
      </c>
      <c r="D346" s="9">
        <v>89894.09</v>
      </c>
    </row>
    <row r="347" spans="1:4">
      <c r="A347">
        <f t="shared" si="5"/>
        <v>344</v>
      </c>
      <c r="B347" s="4">
        <v>375</v>
      </c>
      <c r="C347" s="3" t="s">
        <v>396</v>
      </c>
      <c r="D347" s="9">
        <v>89894.09</v>
      </c>
    </row>
    <row r="348" spans="1:4">
      <c r="A348">
        <f t="shared" si="5"/>
        <v>345</v>
      </c>
      <c r="B348" s="4">
        <v>375</v>
      </c>
      <c r="C348" s="3" t="s">
        <v>396</v>
      </c>
      <c r="D348" s="9">
        <v>89894.09</v>
      </c>
    </row>
    <row r="349" spans="1:4">
      <c r="A349">
        <f t="shared" si="5"/>
        <v>346</v>
      </c>
      <c r="B349" s="4">
        <v>375</v>
      </c>
      <c r="C349" s="3" t="s">
        <v>396</v>
      </c>
      <c r="D349" s="9">
        <v>89894.09</v>
      </c>
    </row>
    <row r="350" spans="1:4">
      <c r="A350">
        <f t="shared" si="5"/>
        <v>347</v>
      </c>
      <c r="B350" s="4">
        <v>372</v>
      </c>
      <c r="C350" s="3" t="s">
        <v>398</v>
      </c>
      <c r="D350" s="9">
        <v>50742.68</v>
      </c>
    </row>
    <row r="351" spans="1:4">
      <c r="A351">
        <f t="shared" si="5"/>
        <v>348</v>
      </c>
      <c r="B351" s="4">
        <v>372</v>
      </c>
      <c r="C351" s="3" t="s">
        <v>398</v>
      </c>
      <c r="D351" s="9">
        <v>50742.68</v>
      </c>
    </row>
    <row r="352" spans="1:4">
      <c r="A352">
        <f t="shared" si="5"/>
        <v>349</v>
      </c>
      <c r="B352" s="4">
        <v>372</v>
      </c>
      <c r="C352" s="3" t="s">
        <v>398</v>
      </c>
      <c r="D352" s="9">
        <v>50742.68</v>
      </c>
    </row>
    <row r="353" spans="1:4">
      <c r="A353">
        <f t="shared" si="5"/>
        <v>350</v>
      </c>
      <c r="B353" s="4">
        <v>372</v>
      </c>
      <c r="C353" s="3" t="s">
        <v>398</v>
      </c>
      <c r="D353" s="9">
        <v>50742.68</v>
      </c>
    </row>
    <row r="354" spans="1:4">
      <c r="A354">
        <f t="shared" si="5"/>
        <v>351</v>
      </c>
      <c r="B354" s="4">
        <v>372</v>
      </c>
      <c r="C354" s="3" t="s">
        <v>398</v>
      </c>
      <c r="D354" s="9">
        <v>50742.68</v>
      </c>
    </row>
    <row r="355" spans="1:4">
      <c r="A355">
        <f t="shared" si="5"/>
        <v>352</v>
      </c>
      <c r="B355" s="4">
        <v>372</v>
      </c>
      <c r="C355" s="3" t="s">
        <v>398</v>
      </c>
      <c r="D355" s="9">
        <v>50742.68</v>
      </c>
    </row>
    <row r="356" spans="1:4">
      <c r="A356">
        <f t="shared" si="5"/>
        <v>353</v>
      </c>
      <c r="B356" s="4">
        <v>372</v>
      </c>
      <c r="C356" s="3" t="s">
        <v>398</v>
      </c>
      <c r="D356" s="9">
        <v>50742.68</v>
      </c>
    </row>
    <row r="357" spans="1:4">
      <c r="A357">
        <f t="shared" si="5"/>
        <v>354</v>
      </c>
      <c r="B357" s="4">
        <v>372</v>
      </c>
      <c r="C357" s="3" t="s">
        <v>398</v>
      </c>
      <c r="D357" s="9">
        <v>50742.68</v>
      </c>
    </row>
    <row r="358" spans="1:4">
      <c r="A358">
        <f t="shared" si="5"/>
        <v>355</v>
      </c>
      <c r="B358" s="4">
        <v>372</v>
      </c>
      <c r="C358" s="3" t="s">
        <v>398</v>
      </c>
      <c r="D358" s="9">
        <v>50742.68</v>
      </c>
    </row>
    <row r="359" spans="1:4">
      <c r="A359">
        <f t="shared" si="5"/>
        <v>356</v>
      </c>
      <c r="B359" s="4">
        <v>375</v>
      </c>
      <c r="C359" s="3" t="s">
        <v>396</v>
      </c>
      <c r="D359" s="9">
        <v>89894.09</v>
      </c>
    </row>
    <row r="360" spans="1:4">
      <c r="A360">
        <f t="shared" si="5"/>
        <v>357</v>
      </c>
      <c r="B360" s="4">
        <v>375</v>
      </c>
      <c r="C360" s="3" t="s">
        <v>396</v>
      </c>
      <c r="D360" s="9">
        <v>89894.09</v>
      </c>
    </row>
    <row r="361" spans="1:4">
      <c r="A361">
        <f t="shared" si="5"/>
        <v>358</v>
      </c>
      <c r="B361" s="4">
        <v>375</v>
      </c>
      <c r="C361" s="3" t="s">
        <v>396</v>
      </c>
      <c r="D361" s="9">
        <v>89894.09</v>
      </c>
    </row>
    <row r="362" spans="1:4">
      <c r="A362">
        <f t="shared" si="5"/>
        <v>359</v>
      </c>
      <c r="B362" s="4">
        <v>375</v>
      </c>
      <c r="C362" s="3" t="s">
        <v>396</v>
      </c>
      <c r="D362" s="9">
        <v>89894.09</v>
      </c>
    </row>
    <row r="363" spans="1:4">
      <c r="A363">
        <f t="shared" si="5"/>
        <v>360</v>
      </c>
      <c r="B363" s="4">
        <v>375</v>
      </c>
      <c r="C363" s="3" t="s">
        <v>396</v>
      </c>
      <c r="D363" s="9">
        <v>89894.09</v>
      </c>
    </row>
    <row r="364" spans="1:4">
      <c r="A364">
        <f t="shared" si="5"/>
        <v>361</v>
      </c>
      <c r="B364" s="4">
        <v>372</v>
      </c>
      <c r="C364" s="3" t="s">
        <v>398</v>
      </c>
      <c r="D364" s="9">
        <v>50742.68</v>
      </c>
    </row>
    <row r="365" spans="1:4">
      <c r="A365">
        <f t="shared" si="5"/>
        <v>362</v>
      </c>
      <c r="B365" s="4">
        <v>375</v>
      </c>
      <c r="C365" s="3" t="s">
        <v>396</v>
      </c>
      <c r="D365" s="9">
        <v>89894.09</v>
      </c>
    </row>
    <row r="366" spans="1:4">
      <c r="A366">
        <f t="shared" si="5"/>
        <v>363</v>
      </c>
      <c r="B366" s="4">
        <v>372</v>
      </c>
      <c r="C366" s="3" t="s">
        <v>398</v>
      </c>
      <c r="D366" s="9">
        <v>50742.68</v>
      </c>
    </row>
    <row r="367" spans="1:4">
      <c r="A367">
        <f t="shared" si="5"/>
        <v>364</v>
      </c>
      <c r="B367" s="4">
        <v>375</v>
      </c>
      <c r="C367" s="3" t="s">
        <v>396</v>
      </c>
      <c r="D367" s="9">
        <v>89894.09</v>
      </c>
    </row>
    <row r="368" spans="1:4">
      <c r="A368">
        <f t="shared" si="5"/>
        <v>365</v>
      </c>
      <c r="B368" s="4">
        <v>379</v>
      </c>
      <c r="C368" s="3" t="s">
        <v>399</v>
      </c>
      <c r="D368" s="9">
        <v>245053.24</v>
      </c>
    </row>
    <row r="369" spans="1:4">
      <c r="A369">
        <f t="shared" si="5"/>
        <v>366</v>
      </c>
      <c r="B369" s="4">
        <v>379</v>
      </c>
      <c r="C369" s="3" t="s">
        <v>399</v>
      </c>
      <c r="D369" s="9">
        <v>245053.24</v>
      </c>
    </row>
    <row r="370" spans="1:4">
      <c r="A370">
        <f t="shared" si="5"/>
        <v>367</v>
      </c>
      <c r="B370" s="4">
        <v>379</v>
      </c>
      <c r="C370" s="3" t="s">
        <v>399</v>
      </c>
      <c r="D370" s="9">
        <v>245053.24</v>
      </c>
    </row>
    <row r="371" spans="1:4">
      <c r="A371">
        <f t="shared" si="5"/>
        <v>368</v>
      </c>
      <c r="B371" s="4">
        <v>379</v>
      </c>
      <c r="C371" s="3" t="s">
        <v>399</v>
      </c>
      <c r="D371" s="9">
        <v>245053.24</v>
      </c>
    </row>
    <row r="372" spans="1:4">
      <c r="A372">
        <f t="shared" si="5"/>
        <v>369</v>
      </c>
      <c r="B372" s="4">
        <v>379</v>
      </c>
      <c r="C372" s="3" t="s">
        <v>399</v>
      </c>
      <c r="D372" s="9">
        <v>245053.24</v>
      </c>
    </row>
    <row r="373" spans="1:4">
      <c r="A373">
        <f t="shared" si="5"/>
        <v>370</v>
      </c>
      <c r="B373" s="4">
        <v>379</v>
      </c>
      <c r="C373" s="3" t="s">
        <v>399</v>
      </c>
      <c r="D373" s="9">
        <v>245053.24</v>
      </c>
    </row>
    <row r="374" spans="1:4">
      <c r="A374">
        <f t="shared" si="5"/>
        <v>371</v>
      </c>
      <c r="B374" s="4">
        <v>379</v>
      </c>
      <c r="C374" s="3" t="s">
        <v>399</v>
      </c>
      <c r="D374" s="9">
        <v>245053.24</v>
      </c>
    </row>
    <row r="375" spans="1:4">
      <c r="A375">
        <f t="shared" si="5"/>
        <v>372</v>
      </c>
      <c r="B375" s="4">
        <v>379</v>
      </c>
      <c r="C375" s="3" t="s">
        <v>399</v>
      </c>
      <c r="D375" s="9">
        <v>245053.24</v>
      </c>
    </row>
    <row r="376" spans="1:4">
      <c r="A376">
        <f t="shared" si="5"/>
        <v>373</v>
      </c>
      <c r="B376" s="4">
        <v>379</v>
      </c>
      <c r="C376" s="3" t="s">
        <v>399</v>
      </c>
      <c r="D376" s="9">
        <v>245053.24</v>
      </c>
    </row>
    <row r="377" spans="1:4">
      <c r="A377">
        <f t="shared" si="5"/>
        <v>374</v>
      </c>
      <c r="B377" s="4">
        <v>379</v>
      </c>
      <c r="C377" s="3" t="s">
        <v>399</v>
      </c>
      <c r="D377" s="9">
        <v>245053.24</v>
      </c>
    </row>
    <row r="378" spans="1:4">
      <c r="A378">
        <f t="shared" si="5"/>
        <v>375</v>
      </c>
      <c r="B378" s="4">
        <v>379</v>
      </c>
      <c r="C378" s="3" t="s">
        <v>399</v>
      </c>
      <c r="D378" s="9">
        <v>245053.24</v>
      </c>
    </row>
    <row r="379" spans="1:4">
      <c r="A379">
        <f t="shared" si="5"/>
        <v>376</v>
      </c>
      <c r="B379" s="4">
        <v>379</v>
      </c>
      <c r="C379" s="3" t="s">
        <v>399</v>
      </c>
      <c r="D379" s="9">
        <v>245053.24</v>
      </c>
    </row>
    <row r="380" spans="1:4">
      <c r="A380">
        <f t="shared" si="5"/>
        <v>377</v>
      </c>
      <c r="B380" s="4">
        <v>379</v>
      </c>
      <c r="C380" s="3" t="s">
        <v>399</v>
      </c>
      <c r="D380" s="9">
        <v>245053.24</v>
      </c>
    </row>
    <row r="381" spans="1:4">
      <c r="A381">
        <f t="shared" si="5"/>
        <v>378</v>
      </c>
      <c r="B381" s="4">
        <v>379</v>
      </c>
      <c r="C381" s="3" t="s">
        <v>399</v>
      </c>
      <c r="D381" s="9">
        <v>245053.24</v>
      </c>
    </row>
    <row r="382" spans="1:4">
      <c r="A382">
        <f t="shared" si="5"/>
        <v>379</v>
      </c>
      <c r="B382" s="4">
        <v>379</v>
      </c>
      <c r="C382" s="3" t="s">
        <v>399</v>
      </c>
      <c r="D382" s="9">
        <v>245053.24</v>
      </c>
    </row>
    <row r="383" spans="1:4">
      <c r="A383">
        <f t="shared" si="5"/>
        <v>380</v>
      </c>
      <c r="B383" s="4">
        <v>372</v>
      </c>
      <c r="C383" s="3" t="s">
        <v>398</v>
      </c>
      <c r="D383" s="9">
        <v>50742.68</v>
      </c>
    </row>
    <row r="384" spans="1:4">
      <c r="A384">
        <f t="shared" si="5"/>
        <v>381</v>
      </c>
      <c r="B384" s="4">
        <v>372</v>
      </c>
      <c r="C384" s="3" t="s">
        <v>398</v>
      </c>
      <c r="D384" s="9">
        <v>50742.68</v>
      </c>
    </row>
    <row r="385" spans="1:4">
      <c r="A385">
        <f t="shared" si="5"/>
        <v>382</v>
      </c>
      <c r="B385" s="4">
        <v>372</v>
      </c>
      <c r="C385" s="3" t="s">
        <v>398</v>
      </c>
      <c r="D385" s="9">
        <v>50742.68</v>
      </c>
    </row>
    <row r="386" spans="1:4">
      <c r="A386">
        <f t="shared" si="5"/>
        <v>383</v>
      </c>
      <c r="B386" s="4">
        <v>372</v>
      </c>
      <c r="C386" s="3" t="s">
        <v>398</v>
      </c>
      <c r="D386" s="9">
        <v>50742.68</v>
      </c>
    </row>
    <row r="387" spans="1:4">
      <c r="A387">
        <f t="shared" si="5"/>
        <v>384</v>
      </c>
      <c r="B387" s="4">
        <v>372</v>
      </c>
      <c r="C387" s="3" t="s">
        <v>398</v>
      </c>
      <c r="D387" s="9">
        <v>50742.68</v>
      </c>
    </row>
    <row r="388" spans="1:4">
      <c r="A388">
        <f t="shared" si="5"/>
        <v>385</v>
      </c>
      <c r="B388" s="4">
        <v>372</v>
      </c>
      <c r="C388" s="3" t="s">
        <v>398</v>
      </c>
      <c r="D388" s="9">
        <v>50742.68</v>
      </c>
    </row>
    <row r="389" spans="1:4">
      <c r="A389">
        <f t="shared" si="5"/>
        <v>386</v>
      </c>
      <c r="B389" s="4">
        <v>372</v>
      </c>
      <c r="C389" s="3" t="s">
        <v>398</v>
      </c>
      <c r="D389" s="9">
        <v>50742.68</v>
      </c>
    </row>
    <row r="390" spans="1:4">
      <c r="A390">
        <f t="shared" si="5"/>
        <v>387</v>
      </c>
      <c r="B390" s="4">
        <v>372</v>
      </c>
      <c r="C390" s="3" t="s">
        <v>398</v>
      </c>
      <c r="D390" s="9">
        <v>50742.68</v>
      </c>
    </row>
    <row r="391" spans="1:4">
      <c r="A391">
        <f t="shared" ref="A391:A454" si="6">+A390+1</f>
        <v>388</v>
      </c>
      <c r="B391" s="4">
        <v>372</v>
      </c>
      <c r="C391" s="3" t="s">
        <v>398</v>
      </c>
      <c r="D391" s="9">
        <v>50742.68</v>
      </c>
    </row>
    <row r="392" spans="1:4">
      <c r="A392">
        <f t="shared" si="6"/>
        <v>389</v>
      </c>
      <c r="B392" s="4">
        <v>375</v>
      </c>
      <c r="C392" s="3" t="s">
        <v>396</v>
      </c>
      <c r="D392" s="9">
        <v>89894.09</v>
      </c>
    </row>
    <row r="393" spans="1:4">
      <c r="A393">
        <f t="shared" si="6"/>
        <v>390</v>
      </c>
      <c r="B393" s="4">
        <v>372</v>
      </c>
      <c r="C393" s="3" t="s">
        <v>398</v>
      </c>
      <c r="D393" s="9">
        <v>50742.68</v>
      </c>
    </row>
    <row r="394" spans="1:4">
      <c r="A394">
        <f t="shared" si="6"/>
        <v>391</v>
      </c>
      <c r="B394" s="4">
        <v>372</v>
      </c>
      <c r="C394" s="3" t="s">
        <v>398</v>
      </c>
      <c r="D394" s="9">
        <v>50742.68</v>
      </c>
    </row>
    <row r="395" spans="1:4">
      <c r="A395">
        <f t="shared" si="6"/>
        <v>392</v>
      </c>
      <c r="B395" s="4">
        <v>372</v>
      </c>
      <c r="C395" s="3" t="s">
        <v>398</v>
      </c>
      <c r="D395" s="9">
        <v>50742.68</v>
      </c>
    </row>
    <row r="396" spans="1:4">
      <c r="A396">
        <f t="shared" si="6"/>
        <v>393</v>
      </c>
      <c r="B396" s="4">
        <v>372</v>
      </c>
      <c r="C396" s="3" t="s">
        <v>398</v>
      </c>
      <c r="D396" s="9">
        <v>50742.68</v>
      </c>
    </row>
    <row r="397" spans="1:4">
      <c r="A397">
        <f t="shared" si="6"/>
        <v>394</v>
      </c>
      <c r="B397" s="4">
        <v>372</v>
      </c>
      <c r="C397" s="3" t="s">
        <v>398</v>
      </c>
      <c r="D397" s="9">
        <v>50742.68</v>
      </c>
    </row>
    <row r="398" spans="1:4">
      <c r="A398">
        <f t="shared" si="6"/>
        <v>395</v>
      </c>
      <c r="B398" s="4">
        <v>372</v>
      </c>
      <c r="C398" s="3" t="s">
        <v>398</v>
      </c>
      <c r="D398" s="9">
        <v>50742.68</v>
      </c>
    </row>
    <row r="399" spans="1:4">
      <c r="A399">
        <f t="shared" si="6"/>
        <v>396</v>
      </c>
      <c r="B399" s="4">
        <v>375</v>
      </c>
      <c r="C399" s="3" t="s">
        <v>396</v>
      </c>
      <c r="D399" s="9">
        <v>89894.09</v>
      </c>
    </row>
    <row r="400" spans="1:4">
      <c r="A400">
        <f t="shared" si="6"/>
        <v>397</v>
      </c>
      <c r="B400" s="4">
        <v>375</v>
      </c>
      <c r="C400" s="3" t="s">
        <v>396</v>
      </c>
      <c r="D400" s="9">
        <v>89894.09</v>
      </c>
    </row>
    <row r="401" spans="1:4">
      <c r="A401">
        <f t="shared" si="6"/>
        <v>398</v>
      </c>
      <c r="B401" s="4">
        <v>375</v>
      </c>
      <c r="C401" s="3" t="s">
        <v>396</v>
      </c>
      <c r="D401" s="9">
        <v>89894.09</v>
      </c>
    </row>
    <row r="402" spans="1:4">
      <c r="A402">
        <f t="shared" si="6"/>
        <v>399</v>
      </c>
      <c r="B402" s="4">
        <v>375</v>
      </c>
      <c r="C402" s="3" t="s">
        <v>396</v>
      </c>
      <c r="D402" s="9">
        <v>89894.09</v>
      </c>
    </row>
    <row r="403" spans="1:4">
      <c r="A403">
        <f t="shared" si="6"/>
        <v>400</v>
      </c>
      <c r="B403" s="4">
        <v>372</v>
      </c>
      <c r="C403" s="3" t="s">
        <v>398</v>
      </c>
      <c r="D403" s="9">
        <v>50742.68</v>
      </c>
    </row>
    <row r="404" spans="1:4">
      <c r="A404">
        <f t="shared" si="6"/>
        <v>401</v>
      </c>
      <c r="B404" s="4">
        <v>372</v>
      </c>
      <c r="C404" s="3" t="s">
        <v>398</v>
      </c>
      <c r="D404" s="9">
        <v>50742.68</v>
      </c>
    </row>
    <row r="405" spans="1:4">
      <c r="A405">
        <f t="shared" si="6"/>
        <v>402</v>
      </c>
      <c r="B405" s="4">
        <v>375</v>
      </c>
      <c r="C405" s="3" t="s">
        <v>396</v>
      </c>
      <c r="D405" s="9">
        <v>89894.09</v>
      </c>
    </row>
    <row r="406" spans="1:4">
      <c r="A406">
        <f t="shared" si="6"/>
        <v>403</v>
      </c>
      <c r="B406" s="4">
        <v>375</v>
      </c>
      <c r="C406" s="3" t="s">
        <v>396</v>
      </c>
      <c r="D406" s="9">
        <v>89894.09</v>
      </c>
    </row>
    <row r="407" spans="1:4">
      <c r="A407">
        <f t="shared" si="6"/>
        <v>404</v>
      </c>
      <c r="B407" s="4">
        <v>372</v>
      </c>
      <c r="C407" s="3" t="s">
        <v>398</v>
      </c>
      <c r="D407" s="9">
        <v>50742.68</v>
      </c>
    </row>
    <row r="408" spans="1:4">
      <c r="A408">
        <f t="shared" si="6"/>
        <v>405</v>
      </c>
      <c r="B408" s="4">
        <v>372</v>
      </c>
      <c r="C408" s="3" t="s">
        <v>398</v>
      </c>
      <c r="D408" s="9">
        <v>50742.68</v>
      </c>
    </row>
    <row r="409" spans="1:4">
      <c r="A409">
        <f t="shared" si="6"/>
        <v>406</v>
      </c>
      <c r="B409" s="4">
        <v>372</v>
      </c>
      <c r="C409" s="3" t="s">
        <v>398</v>
      </c>
      <c r="D409" s="9">
        <v>50742.68</v>
      </c>
    </row>
    <row r="410" spans="1:4">
      <c r="A410">
        <f t="shared" si="6"/>
        <v>407</v>
      </c>
      <c r="B410" s="4">
        <v>372</v>
      </c>
      <c r="C410" s="3" t="s">
        <v>398</v>
      </c>
      <c r="D410" s="9">
        <v>50742.68</v>
      </c>
    </row>
    <row r="411" spans="1:4">
      <c r="A411">
        <f t="shared" si="6"/>
        <v>408</v>
      </c>
      <c r="B411" s="4">
        <v>372</v>
      </c>
      <c r="C411" s="3" t="s">
        <v>398</v>
      </c>
      <c r="D411" s="9">
        <v>50742.68</v>
      </c>
    </row>
    <row r="412" spans="1:4">
      <c r="A412">
        <f t="shared" si="6"/>
        <v>409</v>
      </c>
      <c r="B412" s="4">
        <v>372</v>
      </c>
      <c r="C412" s="3" t="s">
        <v>398</v>
      </c>
      <c r="D412" s="9">
        <v>50742.68</v>
      </c>
    </row>
    <row r="413" spans="1:4">
      <c r="A413">
        <f t="shared" si="6"/>
        <v>410</v>
      </c>
      <c r="B413" s="4">
        <v>372</v>
      </c>
      <c r="C413" s="3" t="s">
        <v>398</v>
      </c>
      <c r="D413" s="9">
        <v>50742.68</v>
      </c>
    </row>
    <row r="414" spans="1:4">
      <c r="A414">
        <f t="shared" si="6"/>
        <v>411</v>
      </c>
      <c r="B414" s="4">
        <v>372</v>
      </c>
      <c r="C414" s="3" t="s">
        <v>398</v>
      </c>
      <c r="D414" s="9">
        <v>50742.68</v>
      </c>
    </row>
    <row r="415" spans="1:4">
      <c r="A415">
        <f t="shared" si="6"/>
        <v>412</v>
      </c>
      <c r="B415" s="4">
        <v>375</v>
      </c>
      <c r="C415" s="3" t="s">
        <v>396</v>
      </c>
      <c r="D415" s="9">
        <v>89894.09</v>
      </c>
    </row>
    <row r="416" spans="1:4">
      <c r="A416">
        <f t="shared" si="6"/>
        <v>413</v>
      </c>
      <c r="B416" s="4">
        <v>375</v>
      </c>
      <c r="C416" s="3" t="s">
        <v>396</v>
      </c>
      <c r="D416" s="9">
        <v>89894.09</v>
      </c>
    </row>
    <row r="417" spans="1:4">
      <c r="A417">
        <f t="shared" si="6"/>
        <v>414</v>
      </c>
      <c r="B417" s="4">
        <v>375</v>
      </c>
      <c r="C417" s="3" t="s">
        <v>396</v>
      </c>
      <c r="D417" s="9">
        <v>89894.09</v>
      </c>
    </row>
    <row r="418" spans="1:4">
      <c r="A418">
        <f t="shared" si="6"/>
        <v>415</v>
      </c>
      <c r="B418" s="4">
        <v>372</v>
      </c>
      <c r="C418" s="3" t="s">
        <v>398</v>
      </c>
      <c r="D418" s="9">
        <v>50742.68</v>
      </c>
    </row>
    <row r="419" spans="1:4">
      <c r="A419">
        <f t="shared" si="6"/>
        <v>416</v>
      </c>
      <c r="B419" s="4">
        <v>372</v>
      </c>
      <c r="C419" s="3" t="s">
        <v>398</v>
      </c>
      <c r="D419" s="9">
        <v>50742.68</v>
      </c>
    </row>
    <row r="420" spans="1:4">
      <c r="A420">
        <f t="shared" si="6"/>
        <v>417</v>
      </c>
      <c r="B420" s="4">
        <v>372</v>
      </c>
      <c r="C420" s="3" t="s">
        <v>398</v>
      </c>
      <c r="D420" s="9">
        <v>50742.68</v>
      </c>
    </row>
    <row r="421" spans="1:4">
      <c r="A421">
        <f t="shared" si="6"/>
        <v>418</v>
      </c>
      <c r="B421" s="4">
        <v>372</v>
      </c>
      <c r="C421" s="3" t="s">
        <v>398</v>
      </c>
      <c r="D421" s="9">
        <v>50742.68</v>
      </c>
    </row>
    <row r="422" spans="1:4">
      <c r="A422">
        <f t="shared" si="6"/>
        <v>419</v>
      </c>
      <c r="B422" s="4">
        <v>375</v>
      </c>
      <c r="C422" s="3" t="s">
        <v>396</v>
      </c>
      <c r="D422" s="9">
        <v>89894.09</v>
      </c>
    </row>
    <row r="423" spans="1:4">
      <c r="A423">
        <f t="shared" si="6"/>
        <v>420</v>
      </c>
      <c r="B423" s="4">
        <v>372</v>
      </c>
      <c r="C423" s="3" t="s">
        <v>398</v>
      </c>
      <c r="D423" s="9">
        <v>50742.68</v>
      </c>
    </row>
    <row r="424" spans="1:4">
      <c r="A424">
        <f t="shared" si="6"/>
        <v>421</v>
      </c>
      <c r="B424" s="4">
        <v>372</v>
      </c>
      <c r="C424" s="3" t="s">
        <v>398</v>
      </c>
      <c r="D424" s="9">
        <v>50742.68</v>
      </c>
    </row>
    <row r="425" spans="1:4">
      <c r="A425">
        <f t="shared" si="6"/>
        <v>422</v>
      </c>
      <c r="B425" s="4">
        <v>375</v>
      </c>
      <c r="C425" s="3" t="s">
        <v>396</v>
      </c>
      <c r="D425" s="9">
        <v>89894.09</v>
      </c>
    </row>
    <row r="426" spans="1:4">
      <c r="A426">
        <f t="shared" si="6"/>
        <v>423</v>
      </c>
      <c r="B426" s="4">
        <v>375</v>
      </c>
      <c r="C426" s="3" t="s">
        <v>396</v>
      </c>
      <c r="D426" s="9">
        <v>89894.09</v>
      </c>
    </row>
    <row r="427" spans="1:4">
      <c r="A427">
        <f t="shared" si="6"/>
        <v>424</v>
      </c>
      <c r="B427" s="4">
        <v>375</v>
      </c>
      <c r="C427" s="3" t="s">
        <v>396</v>
      </c>
      <c r="D427" s="9">
        <v>89894.09</v>
      </c>
    </row>
    <row r="428" spans="1:4">
      <c r="A428">
        <f t="shared" si="6"/>
        <v>425</v>
      </c>
      <c r="B428" s="4">
        <v>372</v>
      </c>
      <c r="C428" s="3" t="s">
        <v>398</v>
      </c>
      <c r="D428" s="9">
        <v>50742.68</v>
      </c>
    </row>
    <row r="429" spans="1:4">
      <c r="A429">
        <f t="shared" si="6"/>
        <v>426</v>
      </c>
      <c r="B429" s="4">
        <v>372</v>
      </c>
      <c r="C429" s="3" t="s">
        <v>398</v>
      </c>
      <c r="D429" s="9">
        <v>50742.68</v>
      </c>
    </row>
    <row r="430" spans="1:4">
      <c r="A430">
        <f t="shared" si="6"/>
        <v>427</v>
      </c>
      <c r="B430" s="4">
        <v>372</v>
      </c>
      <c r="C430" s="3" t="s">
        <v>398</v>
      </c>
      <c r="D430" s="9">
        <v>50742.68</v>
      </c>
    </row>
    <row r="431" spans="1:4">
      <c r="A431">
        <f t="shared" si="6"/>
        <v>428</v>
      </c>
      <c r="B431" s="4">
        <v>372</v>
      </c>
      <c r="C431" s="3" t="s">
        <v>398</v>
      </c>
      <c r="D431" s="9">
        <v>50742.68</v>
      </c>
    </row>
    <row r="432" spans="1:4">
      <c r="A432">
        <f t="shared" si="6"/>
        <v>429</v>
      </c>
      <c r="B432" s="4">
        <v>372</v>
      </c>
      <c r="C432" s="3" t="s">
        <v>398</v>
      </c>
      <c r="D432" s="9">
        <v>50742.68</v>
      </c>
    </row>
    <row r="433" spans="1:4">
      <c r="A433">
        <f t="shared" si="6"/>
        <v>430</v>
      </c>
      <c r="B433" s="4">
        <v>372</v>
      </c>
      <c r="C433" s="3" t="s">
        <v>398</v>
      </c>
      <c r="D433" s="9">
        <v>50742.68</v>
      </c>
    </row>
    <row r="434" spans="1:4">
      <c r="A434">
        <f t="shared" si="6"/>
        <v>431</v>
      </c>
      <c r="B434" s="4">
        <v>375</v>
      </c>
      <c r="C434" s="3" t="s">
        <v>396</v>
      </c>
      <c r="D434" s="9">
        <v>89894.09</v>
      </c>
    </row>
    <row r="435" spans="1:4">
      <c r="A435">
        <f t="shared" si="6"/>
        <v>432</v>
      </c>
      <c r="B435" s="4">
        <v>372</v>
      </c>
      <c r="C435" s="3" t="s">
        <v>398</v>
      </c>
      <c r="D435" s="9">
        <v>50742.68</v>
      </c>
    </row>
    <row r="436" spans="1:4">
      <c r="A436">
        <f t="shared" si="6"/>
        <v>433</v>
      </c>
      <c r="B436" s="4">
        <v>372</v>
      </c>
      <c r="C436" s="3" t="s">
        <v>398</v>
      </c>
      <c r="D436" s="9">
        <v>50742.68</v>
      </c>
    </row>
    <row r="437" spans="1:4">
      <c r="A437">
        <f t="shared" si="6"/>
        <v>434</v>
      </c>
      <c r="B437" s="4">
        <v>372</v>
      </c>
      <c r="C437" s="3" t="s">
        <v>398</v>
      </c>
      <c r="D437" s="9">
        <v>50742.68</v>
      </c>
    </row>
    <row r="438" spans="1:4">
      <c r="A438">
        <f t="shared" si="6"/>
        <v>435</v>
      </c>
      <c r="B438" s="4">
        <v>375</v>
      </c>
      <c r="C438" s="3" t="s">
        <v>396</v>
      </c>
      <c r="D438" s="9">
        <v>89894.09</v>
      </c>
    </row>
    <row r="439" spans="1:4">
      <c r="A439">
        <f t="shared" si="6"/>
        <v>436</v>
      </c>
      <c r="B439" s="4">
        <v>372</v>
      </c>
      <c r="C439" s="3" t="s">
        <v>398</v>
      </c>
      <c r="D439" s="9">
        <v>50742.68</v>
      </c>
    </row>
    <row r="440" spans="1:4">
      <c r="A440">
        <f t="shared" si="6"/>
        <v>437</v>
      </c>
      <c r="B440" s="4">
        <v>372</v>
      </c>
      <c r="C440" s="3" t="s">
        <v>398</v>
      </c>
      <c r="D440" s="9">
        <v>50742.68</v>
      </c>
    </row>
    <row r="441" spans="1:4">
      <c r="A441">
        <f t="shared" si="6"/>
        <v>438</v>
      </c>
      <c r="B441" s="4">
        <v>372</v>
      </c>
      <c r="C441" s="3" t="s">
        <v>398</v>
      </c>
      <c r="D441" s="9">
        <v>50742.68</v>
      </c>
    </row>
    <row r="442" spans="1:4">
      <c r="A442">
        <f t="shared" si="6"/>
        <v>439</v>
      </c>
      <c r="B442" s="4">
        <v>372</v>
      </c>
      <c r="C442" s="3" t="s">
        <v>398</v>
      </c>
      <c r="D442" s="9">
        <v>50742.68</v>
      </c>
    </row>
    <row r="443" spans="1:4">
      <c r="A443">
        <f t="shared" si="6"/>
        <v>440</v>
      </c>
      <c r="B443" s="4">
        <v>372</v>
      </c>
      <c r="C443" s="3" t="s">
        <v>398</v>
      </c>
      <c r="D443" s="9">
        <v>50742.68</v>
      </c>
    </row>
    <row r="444" spans="1:4">
      <c r="A444">
        <f t="shared" si="6"/>
        <v>441</v>
      </c>
      <c r="B444" s="4">
        <v>372</v>
      </c>
      <c r="C444" s="3" t="s">
        <v>398</v>
      </c>
      <c r="D444" s="9">
        <v>50742.68</v>
      </c>
    </row>
    <row r="445" spans="1:4">
      <c r="A445">
        <f t="shared" si="6"/>
        <v>442</v>
      </c>
      <c r="B445" s="4">
        <v>372</v>
      </c>
      <c r="C445" s="3" t="s">
        <v>398</v>
      </c>
      <c r="D445" s="9">
        <v>50742.68</v>
      </c>
    </row>
    <row r="446" spans="1:4">
      <c r="A446">
        <f t="shared" si="6"/>
        <v>443</v>
      </c>
      <c r="B446" s="4">
        <v>375</v>
      </c>
      <c r="C446" s="3" t="s">
        <v>396</v>
      </c>
      <c r="D446" s="9">
        <v>89894.09</v>
      </c>
    </row>
    <row r="447" spans="1:4">
      <c r="A447">
        <f t="shared" si="6"/>
        <v>444</v>
      </c>
      <c r="B447" s="4">
        <v>372</v>
      </c>
      <c r="C447" s="3" t="s">
        <v>398</v>
      </c>
      <c r="D447" s="9">
        <v>50742.68</v>
      </c>
    </row>
    <row r="448" spans="1:4">
      <c r="A448">
        <f t="shared" si="6"/>
        <v>445</v>
      </c>
      <c r="B448" s="4">
        <v>372</v>
      </c>
      <c r="C448" s="3" t="s">
        <v>398</v>
      </c>
      <c r="D448" s="9">
        <v>50742.68</v>
      </c>
    </row>
    <row r="449" spans="1:4">
      <c r="A449">
        <f t="shared" si="6"/>
        <v>446</v>
      </c>
      <c r="B449" s="4">
        <v>372</v>
      </c>
      <c r="C449" s="3" t="s">
        <v>398</v>
      </c>
      <c r="D449" s="9">
        <v>50742.68</v>
      </c>
    </row>
    <row r="450" spans="1:4">
      <c r="A450">
        <f t="shared" si="6"/>
        <v>447</v>
      </c>
      <c r="B450" s="4">
        <v>372</v>
      </c>
      <c r="C450" s="3" t="s">
        <v>398</v>
      </c>
      <c r="D450" s="9">
        <v>50742.68</v>
      </c>
    </row>
    <row r="451" spans="1:4">
      <c r="A451">
        <f t="shared" si="6"/>
        <v>448</v>
      </c>
      <c r="B451" s="4">
        <v>375</v>
      </c>
      <c r="C451" s="3" t="s">
        <v>396</v>
      </c>
      <c r="D451" s="9">
        <v>89894.09</v>
      </c>
    </row>
    <row r="452" spans="1:4">
      <c r="A452">
        <f t="shared" si="6"/>
        <v>449</v>
      </c>
      <c r="B452" s="4">
        <v>375</v>
      </c>
      <c r="C452" s="3" t="s">
        <v>396</v>
      </c>
      <c r="D452" s="9">
        <v>89894.09</v>
      </c>
    </row>
    <row r="453" spans="1:4">
      <c r="A453">
        <f t="shared" si="6"/>
        <v>450</v>
      </c>
      <c r="B453" s="4">
        <v>372</v>
      </c>
      <c r="C453" s="3" t="s">
        <v>398</v>
      </c>
      <c r="D453" s="9">
        <v>50742.68</v>
      </c>
    </row>
    <row r="454" spans="1:4">
      <c r="A454">
        <f t="shared" si="6"/>
        <v>451</v>
      </c>
      <c r="B454" s="4">
        <v>375</v>
      </c>
      <c r="C454" s="3" t="s">
        <v>396</v>
      </c>
      <c r="D454" s="9">
        <v>89894.09</v>
      </c>
    </row>
    <row r="455" spans="1:4">
      <c r="A455">
        <f t="shared" ref="A455:A518" si="7">+A454+1</f>
        <v>452</v>
      </c>
      <c r="B455" s="4">
        <v>372</v>
      </c>
      <c r="C455" s="3" t="s">
        <v>398</v>
      </c>
      <c r="D455" s="9">
        <v>50742.68</v>
      </c>
    </row>
    <row r="456" spans="1:4">
      <c r="A456">
        <f t="shared" si="7"/>
        <v>453</v>
      </c>
      <c r="B456" s="4">
        <v>375</v>
      </c>
      <c r="C456" s="3" t="s">
        <v>396</v>
      </c>
      <c r="D456" s="9">
        <v>89894.09</v>
      </c>
    </row>
    <row r="457" spans="1:4">
      <c r="A457">
        <f t="shared" si="7"/>
        <v>454</v>
      </c>
      <c r="B457" s="4">
        <v>375</v>
      </c>
      <c r="C457" s="3" t="s">
        <v>396</v>
      </c>
      <c r="D457" s="9">
        <v>89894.09</v>
      </c>
    </row>
    <row r="458" spans="1:4">
      <c r="A458">
        <f t="shared" si="7"/>
        <v>455</v>
      </c>
      <c r="B458" s="4">
        <v>375</v>
      </c>
      <c r="C458" s="3" t="s">
        <v>396</v>
      </c>
      <c r="D458" s="9">
        <v>89894.09</v>
      </c>
    </row>
    <row r="459" spans="1:4">
      <c r="A459">
        <f t="shared" si="7"/>
        <v>456</v>
      </c>
      <c r="B459" s="4">
        <v>372</v>
      </c>
      <c r="C459" s="3" t="s">
        <v>398</v>
      </c>
      <c r="D459" s="9">
        <v>50742.68</v>
      </c>
    </row>
    <row r="460" spans="1:4">
      <c r="A460">
        <f t="shared" si="7"/>
        <v>457</v>
      </c>
      <c r="B460" s="4">
        <v>372</v>
      </c>
      <c r="C460" s="3" t="s">
        <v>398</v>
      </c>
      <c r="D460" s="9">
        <v>50742.68</v>
      </c>
    </row>
    <row r="461" spans="1:4">
      <c r="A461">
        <f t="shared" si="7"/>
        <v>458</v>
      </c>
      <c r="B461" s="4">
        <v>372</v>
      </c>
      <c r="C461" s="3" t="s">
        <v>398</v>
      </c>
      <c r="D461" s="9">
        <v>50742.68</v>
      </c>
    </row>
    <row r="462" spans="1:4">
      <c r="A462">
        <f t="shared" si="7"/>
        <v>459</v>
      </c>
      <c r="B462" s="4">
        <v>375</v>
      </c>
      <c r="C462" s="3" t="s">
        <v>396</v>
      </c>
      <c r="D462" s="9">
        <v>89894.09</v>
      </c>
    </row>
    <row r="463" spans="1:4">
      <c r="A463">
        <f t="shared" si="7"/>
        <v>460</v>
      </c>
      <c r="B463" s="4">
        <v>375</v>
      </c>
      <c r="C463" s="3" t="s">
        <v>396</v>
      </c>
      <c r="D463" s="9">
        <v>89894.09</v>
      </c>
    </row>
    <row r="464" spans="1:4">
      <c r="A464">
        <f t="shared" si="7"/>
        <v>461</v>
      </c>
      <c r="B464" s="4">
        <v>372</v>
      </c>
      <c r="C464" s="3" t="s">
        <v>398</v>
      </c>
      <c r="D464" s="9">
        <v>50742.68</v>
      </c>
    </row>
    <row r="465" spans="1:4">
      <c r="A465">
        <f t="shared" si="7"/>
        <v>462</v>
      </c>
      <c r="B465" s="4">
        <v>372</v>
      </c>
      <c r="C465" s="3" t="s">
        <v>398</v>
      </c>
      <c r="D465" s="9">
        <v>50742.68</v>
      </c>
    </row>
    <row r="466" spans="1:4">
      <c r="A466">
        <f t="shared" si="7"/>
        <v>463</v>
      </c>
      <c r="B466" s="4">
        <v>375</v>
      </c>
      <c r="C466" s="3" t="s">
        <v>396</v>
      </c>
      <c r="D466" s="9">
        <v>89894.09</v>
      </c>
    </row>
    <row r="467" spans="1:4">
      <c r="A467">
        <f t="shared" si="7"/>
        <v>464</v>
      </c>
      <c r="B467" s="4">
        <v>385</v>
      </c>
      <c r="C467" t="s">
        <v>397</v>
      </c>
      <c r="D467" s="9">
        <v>17877.18</v>
      </c>
    </row>
    <row r="468" spans="1:4">
      <c r="A468">
        <f t="shared" si="7"/>
        <v>465</v>
      </c>
      <c r="B468" s="4">
        <v>385</v>
      </c>
      <c r="C468" t="s">
        <v>397</v>
      </c>
      <c r="D468" s="9">
        <v>17877.18</v>
      </c>
    </row>
    <row r="469" spans="1:4">
      <c r="A469">
        <f t="shared" si="7"/>
        <v>466</v>
      </c>
      <c r="B469" s="4">
        <v>375</v>
      </c>
      <c r="C469" s="3" t="s">
        <v>396</v>
      </c>
      <c r="D469" s="9">
        <v>89894.09</v>
      </c>
    </row>
    <row r="470" spans="1:4">
      <c r="A470">
        <f t="shared" si="7"/>
        <v>467</v>
      </c>
      <c r="B470" s="4">
        <v>372</v>
      </c>
      <c r="C470" s="3" t="s">
        <v>398</v>
      </c>
      <c r="D470" s="9">
        <v>50742.68</v>
      </c>
    </row>
    <row r="471" spans="1:4">
      <c r="A471">
        <f t="shared" si="7"/>
        <v>468</v>
      </c>
      <c r="B471" s="4">
        <v>372</v>
      </c>
      <c r="C471" s="3" t="s">
        <v>398</v>
      </c>
      <c r="D471" s="9">
        <v>50742.68</v>
      </c>
    </row>
    <row r="472" spans="1:4">
      <c r="A472">
        <f t="shared" si="7"/>
        <v>469</v>
      </c>
      <c r="B472" s="4">
        <v>372</v>
      </c>
      <c r="C472" s="3" t="s">
        <v>398</v>
      </c>
      <c r="D472" s="9">
        <v>50742.68</v>
      </c>
    </row>
    <row r="473" spans="1:4">
      <c r="A473">
        <f t="shared" si="7"/>
        <v>470</v>
      </c>
      <c r="B473" s="4">
        <v>372</v>
      </c>
      <c r="C473" s="3" t="s">
        <v>398</v>
      </c>
      <c r="D473" s="9">
        <v>50742.68</v>
      </c>
    </row>
    <row r="474" spans="1:4">
      <c r="A474">
        <f t="shared" si="7"/>
        <v>471</v>
      </c>
      <c r="B474" s="4">
        <v>372</v>
      </c>
      <c r="C474" s="3" t="s">
        <v>398</v>
      </c>
      <c r="D474" s="9">
        <v>50742.68</v>
      </c>
    </row>
    <row r="475" spans="1:4">
      <c r="A475">
        <f t="shared" si="7"/>
        <v>472</v>
      </c>
      <c r="B475" s="4">
        <v>372</v>
      </c>
      <c r="C475" s="3" t="s">
        <v>398</v>
      </c>
      <c r="D475" s="9">
        <v>50742.68</v>
      </c>
    </row>
    <row r="476" spans="1:4">
      <c r="A476">
        <f t="shared" si="7"/>
        <v>473</v>
      </c>
      <c r="B476" s="4">
        <v>375</v>
      </c>
      <c r="C476" s="3" t="s">
        <v>396</v>
      </c>
      <c r="D476" s="9">
        <v>89894.09</v>
      </c>
    </row>
    <row r="477" spans="1:4">
      <c r="A477">
        <f t="shared" si="7"/>
        <v>474</v>
      </c>
      <c r="B477" s="4">
        <v>375</v>
      </c>
      <c r="C477" s="3" t="s">
        <v>396</v>
      </c>
      <c r="D477" s="9">
        <v>89894.09</v>
      </c>
    </row>
    <row r="478" spans="1:4">
      <c r="A478">
        <f t="shared" si="7"/>
        <v>475</v>
      </c>
      <c r="B478" s="4">
        <v>375</v>
      </c>
      <c r="C478" s="3" t="s">
        <v>396</v>
      </c>
      <c r="D478" s="9">
        <v>89894.09</v>
      </c>
    </row>
    <row r="479" spans="1:4">
      <c r="A479">
        <f t="shared" si="7"/>
        <v>476</v>
      </c>
      <c r="B479" s="4">
        <v>372</v>
      </c>
      <c r="C479" s="3" t="s">
        <v>398</v>
      </c>
      <c r="D479" s="9">
        <v>50742.68</v>
      </c>
    </row>
    <row r="480" spans="1:4">
      <c r="A480">
        <f t="shared" si="7"/>
        <v>477</v>
      </c>
      <c r="B480" s="4">
        <v>372</v>
      </c>
      <c r="C480" s="3" t="s">
        <v>398</v>
      </c>
      <c r="D480" s="9">
        <v>50742.68</v>
      </c>
    </row>
    <row r="481" spans="1:4">
      <c r="A481">
        <f t="shared" si="7"/>
        <v>478</v>
      </c>
      <c r="B481" s="4">
        <v>372</v>
      </c>
      <c r="C481" s="3" t="s">
        <v>398</v>
      </c>
      <c r="D481" s="9">
        <v>50742.68</v>
      </c>
    </row>
    <row r="482" spans="1:4">
      <c r="A482">
        <f t="shared" si="7"/>
        <v>479</v>
      </c>
      <c r="B482" s="4">
        <v>372</v>
      </c>
      <c r="C482" s="3" t="s">
        <v>398</v>
      </c>
      <c r="D482" s="9">
        <v>50742.68</v>
      </c>
    </row>
    <row r="483" spans="1:4">
      <c r="A483">
        <f t="shared" si="7"/>
        <v>480</v>
      </c>
      <c r="B483" s="4">
        <v>372</v>
      </c>
      <c r="C483" s="3" t="s">
        <v>398</v>
      </c>
      <c r="D483" s="9">
        <v>50742.68</v>
      </c>
    </row>
    <row r="484" spans="1:4">
      <c r="A484">
        <f t="shared" si="7"/>
        <v>481</v>
      </c>
      <c r="B484" s="4">
        <v>372</v>
      </c>
      <c r="C484" s="3" t="s">
        <v>398</v>
      </c>
      <c r="D484" s="9">
        <v>50742.68</v>
      </c>
    </row>
    <row r="485" spans="1:4">
      <c r="A485">
        <f t="shared" si="7"/>
        <v>482</v>
      </c>
      <c r="B485" s="4">
        <v>385</v>
      </c>
      <c r="C485" t="s">
        <v>397</v>
      </c>
      <c r="D485" s="9">
        <v>17877.18</v>
      </c>
    </row>
    <row r="486" spans="1:4">
      <c r="A486">
        <f t="shared" si="7"/>
        <v>483</v>
      </c>
      <c r="B486" s="4">
        <v>372</v>
      </c>
      <c r="C486" s="3" t="s">
        <v>398</v>
      </c>
      <c r="D486" s="9">
        <v>50742.68</v>
      </c>
    </row>
    <row r="487" spans="1:4">
      <c r="A487">
        <f t="shared" si="7"/>
        <v>484</v>
      </c>
      <c r="B487" s="4">
        <v>372</v>
      </c>
      <c r="C487" s="3" t="s">
        <v>398</v>
      </c>
      <c r="D487" s="9">
        <v>50742.68</v>
      </c>
    </row>
    <row r="488" spans="1:4">
      <c r="A488">
        <f t="shared" si="7"/>
        <v>485</v>
      </c>
      <c r="B488" s="4">
        <v>372</v>
      </c>
      <c r="C488" s="3" t="s">
        <v>398</v>
      </c>
      <c r="D488" s="9">
        <v>50742.68</v>
      </c>
    </row>
    <row r="489" spans="1:4">
      <c r="A489">
        <f t="shared" si="7"/>
        <v>486</v>
      </c>
      <c r="B489" s="4">
        <v>372</v>
      </c>
      <c r="C489" s="3" t="s">
        <v>398</v>
      </c>
      <c r="D489" s="9">
        <v>50742.68</v>
      </c>
    </row>
    <row r="490" spans="1:4">
      <c r="A490">
        <f t="shared" si="7"/>
        <v>487</v>
      </c>
      <c r="B490" s="4">
        <v>375</v>
      </c>
      <c r="C490" s="3" t="s">
        <v>396</v>
      </c>
      <c r="D490" s="9">
        <v>89894.09</v>
      </c>
    </row>
    <row r="491" spans="1:4">
      <c r="A491">
        <f t="shared" si="7"/>
        <v>488</v>
      </c>
      <c r="B491" s="4">
        <v>385</v>
      </c>
      <c r="C491" t="s">
        <v>397</v>
      </c>
      <c r="D491" s="9">
        <v>17877.18</v>
      </c>
    </row>
    <row r="492" spans="1:4">
      <c r="A492">
        <f t="shared" si="7"/>
        <v>489</v>
      </c>
      <c r="B492" s="4">
        <v>372</v>
      </c>
      <c r="C492" s="3" t="s">
        <v>398</v>
      </c>
      <c r="D492" s="9">
        <v>50742.68</v>
      </c>
    </row>
    <row r="493" spans="1:4">
      <c r="A493">
        <f t="shared" si="7"/>
        <v>490</v>
      </c>
      <c r="B493" s="4">
        <v>372</v>
      </c>
      <c r="C493" s="3" t="s">
        <v>398</v>
      </c>
      <c r="D493" s="9">
        <v>50742.68</v>
      </c>
    </row>
    <row r="494" spans="1:4">
      <c r="A494">
        <f t="shared" si="7"/>
        <v>491</v>
      </c>
      <c r="B494" s="4">
        <v>372</v>
      </c>
      <c r="C494" s="3" t="s">
        <v>398</v>
      </c>
      <c r="D494" s="9">
        <v>50742.68</v>
      </c>
    </row>
    <row r="495" spans="1:4">
      <c r="A495">
        <f t="shared" si="7"/>
        <v>492</v>
      </c>
      <c r="B495" s="4">
        <v>372</v>
      </c>
      <c r="C495" s="3" t="s">
        <v>398</v>
      </c>
      <c r="D495" s="9">
        <v>50742.68</v>
      </c>
    </row>
    <row r="496" spans="1:4">
      <c r="A496">
        <f t="shared" si="7"/>
        <v>493</v>
      </c>
      <c r="B496" s="4">
        <v>372</v>
      </c>
      <c r="C496" s="3" t="s">
        <v>398</v>
      </c>
      <c r="D496" s="9">
        <v>50742.68</v>
      </c>
    </row>
    <row r="497" spans="1:4">
      <c r="A497">
        <f t="shared" si="7"/>
        <v>494</v>
      </c>
      <c r="B497" s="4">
        <v>372</v>
      </c>
      <c r="C497" s="3" t="s">
        <v>398</v>
      </c>
      <c r="D497" s="9">
        <v>50742.68</v>
      </c>
    </row>
    <row r="498" spans="1:4">
      <c r="A498">
        <f t="shared" si="7"/>
        <v>495</v>
      </c>
      <c r="B498" s="4">
        <v>372</v>
      </c>
      <c r="C498" s="3" t="s">
        <v>398</v>
      </c>
      <c r="D498" s="9">
        <v>50742.68</v>
      </c>
    </row>
    <row r="499" spans="1:4">
      <c r="A499">
        <f t="shared" si="7"/>
        <v>496</v>
      </c>
      <c r="B499" s="4">
        <v>375</v>
      </c>
      <c r="C499" s="3" t="s">
        <v>396</v>
      </c>
      <c r="D499" s="9">
        <v>89894.09</v>
      </c>
    </row>
    <row r="500" spans="1:4">
      <c r="A500">
        <f t="shared" si="7"/>
        <v>497</v>
      </c>
      <c r="B500" s="4">
        <v>375</v>
      </c>
      <c r="C500" s="3" t="s">
        <v>396</v>
      </c>
      <c r="D500" s="9">
        <v>89894.09</v>
      </c>
    </row>
    <row r="501" spans="1:4">
      <c r="A501">
        <f t="shared" si="7"/>
        <v>498</v>
      </c>
      <c r="B501" s="4">
        <v>372</v>
      </c>
      <c r="C501" s="3" t="s">
        <v>398</v>
      </c>
      <c r="D501" s="9">
        <v>50742.68</v>
      </c>
    </row>
    <row r="502" spans="1:4">
      <c r="A502">
        <f t="shared" si="7"/>
        <v>499</v>
      </c>
      <c r="B502" s="4">
        <v>372</v>
      </c>
      <c r="C502" s="3" t="s">
        <v>398</v>
      </c>
      <c r="D502" s="9">
        <v>50742.68</v>
      </c>
    </row>
    <row r="503" spans="1:4">
      <c r="A503">
        <f t="shared" si="7"/>
        <v>500</v>
      </c>
      <c r="B503" s="4">
        <v>372</v>
      </c>
      <c r="C503" s="3" t="s">
        <v>398</v>
      </c>
      <c r="D503" s="9">
        <v>50742.68</v>
      </c>
    </row>
    <row r="504" spans="1:4">
      <c r="A504">
        <f t="shared" si="7"/>
        <v>501</v>
      </c>
      <c r="B504" s="4">
        <v>372</v>
      </c>
      <c r="C504" s="3" t="s">
        <v>398</v>
      </c>
      <c r="D504" s="9">
        <v>50742.68</v>
      </c>
    </row>
    <row r="505" spans="1:4">
      <c r="A505">
        <f t="shared" si="7"/>
        <v>502</v>
      </c>
      <c r="B505" s="4">
        <v>375</v>
      </c>
      <c r="C505" s="3" t="s">
        <v>396</v>
      </c>
      <c r="D505" s="9">
        <v>89894.09</v>
      </c>
    </row>
    <row r="506" spans="1:4">
      <c r="A506">
        <f t="shared" si="7"/>
        <v>503</v>
      </c>
      <c r="B506" s="4">
        <v>372</v>
      </c>
      <c r="C506" s="3" t="s">
        <v>398</v>
      </c>
      <c r="D506" s="9">
        <v>50742.68</v>
      </c>
    </row>
    <row r="507" spans="1:4">
      <c r="A507">
        <f t="shared" si="7"/>
        <v>504</v>
      </c>
      <c r="B507" s="4">
        <v>375</v>
      </c>
      <c r="C507" s="3" t="s">
        <v>396</v>
      </c>
      <c r="D507" s="9">
        <v>89894.09</v>
      </c>
    </row>
    <row r="508" spans="1:4">
      <c r="A508">
        <f t="shared" si="7"/>
        <v>505</v>
      </c>
      <c r="B508" s="4">
        <v>372</v>
      </c>
      <c r="C508" s="3" t="s">
        <v>398</v>
      </c>
      <c r="D508" s="9">
        <v>50742.68</v>
      </c>
    </row>
    <row r="509" spans="1:4">
      <c r="A509">
        <f t="shared" si="7"/>
        <v>506</v>
      </c>
      <c r="B509" s="4">
        <v>375</v>
      </c>
      <c r="C509" s="3" t="s">
        <v>396</v>
      </c>
      <c r="D509" s="9">
        <v>89894.09</v>
      </c>
    </row>
    <row r="510" spans="1:4">
      <c r="A510">
        <f t="shared" si="7"/>
        <v>507</v>
      </c>
      <c r="B510" s="4">
        <v>372</v>
      </c>
      <c r="C510" s="3" t="s">
        <v>398</v>
      </c>
      <c r="D510" s="9">
        <v>50742.68</v>
      </c>
    </row>
    <row r="511" spans="1:4">
      <c r="A511">
        <f t="shared" si="7"/>
        <v>508</v>
      </c>
      <c r="B511" s="4">
        <v>375</v>
      </c>
      <c r="C511" s="3" t="s">
        <v>396</v>
      </c>
      <c r="D511" s="9">
        <v>89894.09</v>
      </c>
    </row>
    <row r="512" spans="1:4">
      <c r="A512">
        <f t="shared" si="7"/>
        <v>509</v>
      </c>
      <c r="B512" s="4">
        <v>372</v>
      </c>
      <c r="C512" s="3" t="s">
        <v>398</v>
      </c>
      <c r="D512" s="9">
        <v>50742.68</v>
      </c>
    </row>
    <row r="513" spans="1:4">
      <c r="A513">
        <f t="shared" si="7"/>
        <v>510</v>
      </c>
      <c r="B513" s="4">
        <v>375</v>
      </c>
      <c r="C513" s="3" t="s">
        <v>396</v>
      </c>
      <c r="D513" s="9">
        <v>89894.09</v>
      </c>
    </row>
    <row r="514" spans="1:4">
      <c r="A514">
        <f t="shared" si="7"/>
        <v>511</v>
      </c>
      <c r="B514" s="4">
        <v>372</v>
      </c>
      <c r="C514" s="3" t="s">
        <v>398</v>
      </c>
      <c r="D514" s="2">
        <v>78908.679999999993</v>
      </c>
    </row>
    <row r="515" spans="1:4">
      <c r="A515">
        <f t="shared" si="7"/>
        <v>512</v>
      </c>
      <c r="B515" s="4">
        <v>372</v>
      </c>
      <c r="C515" s="3" t="s">
        <v>398</v>
      </c>
      <c r="D515" s="2">
        <v>78908.679999999993</v>
      </c>
    </row>
    <row r="516" spans="1:4">
      <c r="A516">
        <f t="shared" si="7"/>
        <v>513</v>
      </c>
      <c r="B516" s="4">
        <v>372</v>
      </c>
      <c r="C516" s="3" t="s">
        <v>398</v>
      </c>
      <c r="D516" s="2">
        <v>78908.679999999993</v>
      </c>
    </row>
    <row r="517" spans="1:4">
      <c r="A517">
        <f t="shared" si="7"/>
        <v>514</v>
      </c>
      <c r="B517" s="4">
        <v>372</v>
      </c>
      <c r="C517" s="3" t="s">
        <v>398</v>
      </c>
      <c r="D517" s="2">
        <v>78908.679999999993</v>
      </c>
    </row>
    <row r="518" spans="1:4">
      <c r="A518">
        <f t="shared" si="7"/>
        <v>515</v>
      </c>
      <c r="B518" s="4">
        <v>372</v>
      </c>
      <c r="C518" s="3" t="s">
        <v>398</v>
      </c>
      <c r="D518" s="2">
        <v>78908.679999999993</v>
      </c>
    </row>
    <row r="519" spans="1:4">
      <c r="A519">
        <f t="shared" ref="A519:A582" si="8">+A518+1</f>
        <v>516</v>
      </c>
      <c r="B519" s="4">
        <v>372</v>
      </c>
      <c r="C519" s="3" t="s">
        <v>398</v>
      </c>
      <c r="D519" s="2">
        <v>78908.679999999993</v>
      </c>
    </row>
    <row r="520" spans="1:4">
      <c r="A520">
        <f t="shared" si="8"/>
        <v>517</v>
      </c>
      <c r="B520" s="4">
        <v>372</v>
      </c>
      <c r="C520" s="3" t="s">
        <v>398</v>
      </c>
      <c r="D520" s="2">
        <v>78908.679999999993</v>
      </c>
    </row>
    <row r="521" spans="1:4">
      <c r="A521">
        <f t="shared" si="8"/>
        <v>518</v>
      </c>
      <c r="B521" s="4">
        <v>375</v>
      </c>
      <c r="C521" s="3" t="s">
        <v>396</v>
      </c>
      <c r="D521" s="2">
        <v>192912.07</v>
      </c>
    </row>
    <row r="522" spans="1:4">
      <c r="A522">
        <f t="shared" si="8"/>
        <v>519</v>
      </c>
      <c r="B522" s="4">
        <v>375</v>
      </c>
      <c r="C522" s="3" t="s">
        <v>396</v>
      </c>
      <c r="D522" s="2">
        <v>192912.07</v>
      </c>
    </row>
    <row r="523" spans="1:4">
      <c r="A523">
        <f t="shared" si="8"/>
        <v>520</v>
      </c>
      <c r="B523" s="4">
        <v>375</v>
      </c>
      <c r="C523" s="3" t="s">
        <v>396</v>
      </c>
      <c r="D523" s="2">
        <v>192912.07</v>
      </c>
    </row>
    <row r="524" spans="1:4">
      <c r="A524">
        <f t="shared" si="8"/>
        <v>521</v>
      </c>
      <c r="B524" s="4">
        <v>375</v>
      </c>
      <c r="C524" s="3" t="s">
        <v>396</v>
      </c>
      <c r="D524" s="2">
        <v>192912.07</v>
      </c>
    </row>
    <row r="525" spans="1:4">
      <c r="A525">
        <f t="shared" si="8"/>
        <v>522</v>
      </c>
      <c r="B525" s="4">
        <v>375</v>
      </c>
      <c r="C525" s="3" t="s">
        <v>396</v>
      </c>
      <c r="D525" s="2">
        <v>192912.07</v>
      </c>
    </row>
    <row r="526" spans="1:4">
      <c r="A526">
        <f t="shared" si="8"/>
        <v>523</v>
      </c>
      <c r="B526" s="4">
        <v>375</v>
      </c>
      <c r="C526" s="3" t="s">
        <v>396</v>
      </c>
      <c r="D526" s="2">
        <v>192912.07</v>
      </c>
    </row>
    <row r="527" spans="1:4">
      <c r="A527">
        <f t="shared" si="8"/>
        <v>524</v>
      </c>
      <c r="B527" s="4">
        <v>375</v>
      </c>
      <c r="C527" s="3" t="s">
        <v>396</v>
      </c>
      <c r="D527" s="2">
        <v>192912.07</v>
      </c>
    </row>
    <row r="528" spans="1:4">
      <c r="A528">
        <f t="shared" si="8"/>
        <v>525</v>
      </c>
      <c r="B528" s="4">
        <v>375</v>
      </c>
      <c r="C528" s="3" t="s">
        <v>396</v>
      </c>
      <c r="D528" s="2">
        <v>192912.07</v>
      </c>
    </row>
    <row r="529" spans="1:4">
      <c r="A529">
        <f t="shared" si="8"/>
        <v>526</v>
      </c>
      <c r="B529" s="4">
        <v>372</v>
      </c>
      <c r="C529" s="3" t="s">
        <v>398</v>
      </c>
      <c r="D529" s="2">
        <v>78908.679999999993</v>
      </c>
    </row>
    <row r="530" spans="1:4">
      <c r="A530">
        <f t="shared" si="8"/>
        <v>527</v>
      </c>
      <c r="B530" s="4">
        <v>372</v>
      </c>
      <c r="C530" s="3" t="s">
        <v>398</v>
      </c>
      <c r="D530" s="2">
        <v>78908.679999999993</v>
      </c>
    </row>
    <row r="531" spans="1:4">
      <c r="A531">
        <f t="shared" si="8"/>
        <v>528</v>
      </c>
      <c r="B531" s="4">
        <v>372</v>
      </c>
      <c r="C531" s="3" t="s">
        <v>398</v>
      </c>
      <c r="D531" s="2">
        <v>78908.679999999993</v>
      </c>
    </row>
    <row r="532" spans="1:4">
      <c r="A532">
        <f t="shared" si="8"/>
        <v>529</v>
      </c>
      <c r="B532" s="4">
        <v>375</v>
      </c>
      <c r="C532" s="3" t="s">
        <v>396</v>
      </c>
      <c r="D532" s="2">
        <v>192912.07</v>
      </c>
    </row>
    <row r="533" spans="1:4">
      <c r="A533">
        <f t="shared" si="8"/>
        <v>530</v>
      </c>
      <c r="B533" s="4">
        <v>375</v>
      </c>
      <c r="C533" s="3" t="s">
        <v>396</v>
      </c>
      <c r="D533" s="2">
        <v>192912.07</v>
      </c>
    </row>
    <row r="534" spans="1:4">
      <c r="A534">
        <f t="shared" si="8"/>
        <v>531</v>
      </c>
      <c r="B534" s="4">
        <v>375</v>
      </c>
      <c r="C534" s="3" t="s">
        <v>396</v>
      </c>
      <c r="D534" s="2">
        <v>192912.07</v>
      </c>
    </row>
    <row r="535" spans="1:4">
      <c r="A535">
        <f t="shared" si="8"/>
        <v>532</v>
      </c>
      <c r="B535" s="4">
        <v>375</v>
      </c>
      <c r="C535" s="3" t="s">
        <v>396</v>
      </c>
      <c r="D535" s="2">
        <v>192912.07</v>
      </c>
    </row>
    <row r="536" spans="1:4">
      <c r="A536">
        <f t="shared" si="8"/>
        <v>533</v>
      </c>
      <c r="B536" s="4">
        <v>375</v>
      </c>
      <c r="C536" s="3" t="s">
        <v>396</v>
      </c>
      <c r="D536" s="2">
        <v>192912.07</v>
      </c>
    </row>
    <row r="537" spans="1:4">
      <c r="A537">
        <f t="shared" si="8"/>
        <v>534</v>
      </c>
      <c r="B537" s="4">
        <v>375</v>
      </c>
      <c r="C537" s="3" t="s">
        <v>396</v>
      </c>
      <c r="D537" s="2">
        <v>192912.07</v>
      </c>
    </row>
    <row r="538" spans="1:4">
      <c r="A538">
        <f t="shared" si="8"/>
        <v>535</v>
      </c>
      <c r="B538" s="4">
        <v>372</v>
      </c>
      <c r="C538" s="3" t="s">
        <v>398</v>
      </c>
      <c r="D538" s="2">
        <v>78908.679999999993</v>
      </c>
    </row>
    <row r="539" spans="1:4">
      <c r="A539">
        <f t="shared" si="8"/>
        <v>536</v>
      </c>
      <c r="B539" s="4">
        <v>372</v>
      </c>
      <c r="C539" s="3" t="s">
        <v>398</v>
      </c>
      <c r="D539" s="2">
        <v>78908.679999999993</v>
      </c>
    </row>
    <row r="540" spans="1:4">
      <c r="A540">
        <f t="shared" si="8"/>
        <v>537</v>
      </c>
      <c r="B540" s="4">
        <v>371</v>
      </c>
      <c r="C540" t="s">
        <v>395</v>
      </c>
      <c r="D540" s="2">
        <v>25497.759999999998</v>
      </c>
    </row>
    <row r="541" spans="1:4">
      <c r="A541">
        <f t="shared" si="8"/>
        <v>538</v>
      </c>
      <c r="B541" s="4">
        <v>385</v>
      </c>
      <c r="C541" t="s">
        <v>397</v>
      </c>
      <c r="D541" s="2">
        <v>29880.3</v>
      </c>
    </row>
    <row r="542" spans="1:4">
      <c r="A542">
        <f t="shared" si="8"/>
        <v>539</v>
      </c>
      <c r="B542" s="4">
        <v>385</v>
      </c>
      <c r="C542" t="s">
        <v>397</v>
      </c>
      <c r="D542" s="2">
        <v>29880.3</v>
      </c>
    </row>
    <row r="543" spans="1:4">
      <c r="A543">
        <f t="shared" si="8"/>
        <v>540</v>
      </c>
      <c r="B543" s="4">
        <v>372</v>
      </c>
      <c r="C543" s="3" t="s">
        <v>398</v>
      </c>
      <c r="D543" s="2">
        <v>78908.679999999993</v>
      </c>
    </row>
    <row r="544" spans="1:4">
      <c r="A544">
        <f t="shared" si="8"/>
        <v>541</v>
      </c>
      <c r="B544" s="4">
        <v>372</v>
      </c>
      <c r="C544" s="3" t="s">
        <v>398</v>
      </c>
      <c r="D544" s="2">
        <v>78908.679999999993</v>
      </c>
    </row>
    <row r="545" spans="1:4">
      <c r="A545">
        <f t="shared" si="8"/>
        <v>542</v>
      </c>
      <c r="B545" s="4">
        <v>385</v>
      </c>
      <c r="C545" t="s">
        <v>397</v>
      </c>
      <c r="D545" s="2">
        <v>29880.3</v>
      </c>
    </row>
    <row r="546" spans="1:4">
      <c r="A546">
        <f t="shared" si="8"/>
        <v>543</v>
      </c>
      <c r="B546" s="4">
        <v>372</v>
      </c>
      <c r="C546" s="3" t="s">
        <v>398</v>
      </c>
      <c r="D546" s="2">
        <v>78908.679999999993</v>
      </c>
    </row>
    <row r="547" spans="1:4">
      <c r="A547">
        <f t="shared" si="8"/>
        <v>544</v>
      </c>
      <c r="B547" s="4">
        <v>372</v>
      </c>
      <c r="C547" s="3" t="s">
        <v>398</v>
      </c>
      <c r="D547" s="2">
        <v>78908.679999999993</v>
      </c>
    </row>
    <row r="548" spans="1:4">
      <c r="A548">
        <f t="shared" si="8"/>
        <v>545</v>
      </c>
      <c r="B548" s="4">
        <v>372</v>
      </c>
      <c r="C548" s="3" t="s">
        <v>398</v>
      </c>
      <c r="D548" s="2">
        <v>78908.679999999993</v>
      </c>
    </row>
    <row r="549" spans="1:4">
      <c r="A549">
        <f t="shared" si="8"/>
        <v>546</v>
      </c>
      <c r="B549" s="4">
        <v>372</v>
      </c>
      <c r="C549" s="3" t="s">
        <v>398</v>
      </c>
      <c r="D549" s="2">
        <v>78908.679999999993</v>
      </c>
    </row>
    <row r="550" spans="1:4">
      <c r="A550">
        <f t="shared" si="8"/>
        <v>547</v>
      </c>
      <c r="B550" s="4">
        <v>375</v>
      </c>
      <c r="C550" s="3" t="s">
        <v>396</v>
      </c>
      <c r="D550" s="2">
        <v>192912.07</v>
      </c>
    </row>
    <row r="551" spans="1:4">
      <c r="A551">
        <f t="shared" si="8"/>
        <v>548</v>
      </c>
      <c r="B551" s="4">
        <v>375</v>
      </c>
      <c r="C551" s="3" t="s">
        <v>396</v>
      </c>
      <c r="D551" s="2">
        <v>192912.07</v>
      </c>
    </row>
    <row r="552" spans="1:4">
      <c r="A552">
        <f t="shared" si="8"/>
        <v>549</v>
      </c>
      <c r="B552" s="4">
        <v>375</v>
      </c>
      <c r="C552" s="3" t="s">
        <v>396</v>
      </c>
      <c r="D552" s="2">
        <v>192912.07</v>
      </c>
    </row>
    <row r="553" spans="1:4">
      <c r="A553">
        <f t="shared" si="8"/>
        <v>550</v>
      </c>
      <c r="B553" s="4">
        <v>379</v>
      </c>
      <c r="C553" s="3" t="s">
        <v>399</v>
      </c>
      <c r="D553" s="2">
        <v>415220.21</v>
      </c>
    </row>
    <row r="554" spans="1:4">
      <c r="A554">
        <f t="shared" si="8"/>
        <v>551</v>
      </c>
      <c r="B554" s="4">
        <v>379</v>
      </c>
      <c r="C554" s="3" t="s">
        <v>399</v>
      </c>
      <c r="D554" s="2">
        <v>415220.21</v>
      </c>
    </row>
    <row r="555" spans="1:4">
      <c r="A555">
        <f t="shared" si="8"/>
        <v>552</v>
      </c>
      <c r="B555" s="4">
        <v>379</v>
      </c>
      <c r="C555" s="3" t="s">
        <v>399</v>
      </c>
      <c r="D555" s="2">
        <v>415220.21</v>
      </c>
    </row>
    <row r="556" spans="1:4">
      <c r="A556">
        <f t="shared" si="8"/>
        <v>553</v>
      </c>
      <c r="B556" s="4">
        <v>379</v>
      </c>
      <c r="C556" s="3" t="s">
        <v>399</v>
      </c>
      <c r="D556" s="2">
        <v>415220.21</v>
      </c>
    </row>
    <row r="557" spans="1:4">
      <c r="A557">
        <f t="shared" si="8"/>
        <v>554</v>
      </c>
      <c r="B557" s="4">
        <v>379</v>
      </c>
      <c r="C557" s="3" t="s">
        <v>399</v>
      </c>
      <c r="D557" s="2">
        <v>415220.21</v>
      </c>
    </row>
    <row r="558" spans="1:4">
      <c r="A558">
        <f t="shared" si="8"/>
        <v>555</v>
      </c>
      <c r="B558" s="4">
        <v>379</v>
      </c>
      <c r="C558" s="3" t="s">
        <v>399</v>
      </c>
      <c r="D558" s="2">
        <v>415220.21</v>
      </c>
    </row>
    <row r="559" spans="1:4">
      <c r="A559">
        <f t="shared" si="8"/>
        <v>556</v>
      </c>
      <c r="B559" s="4">
        <v>379</v>
      </c>
      <c r="C559" s="3" t="s">
        <v>399</v>
      </c>
      <c r="D559" s="2">
        <v>415220.21</v>
      </c>
    </row>
    <row r="560" spans="1:4">
      <c r="A560">
        <f t="shared" si="8"/>
        <v>557</v>
      </c>
      <c r="B560" s="4">
        <v>379</v>
      </c>
      <c r="C560" s="3" t="s">
        <v>399</v>
      </c>
      <c r="D560" s="2">
        <v>415220.21</v>
      </c>
    </row>
    <row r="561" spans="1:4">
      <c r="A561">
        <f t="shared" si="8"/>
        <v>558</v>
      </c>
      <c r="B561" s="4">
        <v>379</v>
      </c>
      <c r="C561" s="3" t="s">
        <v>399</v>
      </c>
      <c r="D561" s="2">
        <v>415220.21</v>
      </c>
    </row>
    <row r="562" spans="1:4">
      <c r="A562">
        <f t="shared" si="8"/>
        <v>559</v>
      </c>
      <c r="B562" s="4">
        <v>379</v>
      </c>
      <c r="C562" s="3" t="s">
        <v>399</v>
      </c>
      <c r="D562" s="2">
        <v>415220.21</v>
      </c>
    </row>
    <row r="563" spans="1:4">
      <c r="A563">
        <f t="shared" si="8"/>
        <v>560</v>
      </c>
      <c r="B563" s="4">
        <v>379</v>
      </c>
      <c r="C563" s="3" t="s">
        <v>399</v>
      </c>
      <c r="D563" s="2">
        <v>415220.21</v>
      </c>
    </row>
    <row r="564" spans="1:4">
      <c r="A564">
        <f t="shared" si="8"/>
        <v>561</v>
      </c>
      <c r="B564" s="4">
        <v>379</v>
      </c>
      <c r="C564" s="3" t="s">
        <v>399</v>
      </c>
      <c r="D564" s="2">
        <v>415220.21</v>
      </c>
    </row>
    <row r="565" spans="1:4">
      <c r="A565">
        <f t="shared" si="8"/>
        <v>562</v>
      </c>
      <c r="B565" s="4">
        <v>379</v>
      </c>
      <c r="C565" s="3" t="s">
        <v>399</v>
      </c>
      <c r="D565" s="2">
        <v>415220.21</v>
      </c>
    </row>
    <row r="566" spans="1:4">
      <c r="A566">
        <f t="shared" si="8"/>
        <v>563</v>
      </c>
      <c r="B566" s="4">
        <v>379</v>
      </c>
      <c r="C566" s="3" t="s">
        <v>399</v>
      </c>
      <c r="D566" s="2">
        <v>415220.21</v>
      </c>
    </row>
    <row r="567" spans="1:4">
      <c r="A567">
        <f t="shared" si="8"/>
        <v>564</v>
      </c>
      <c r="B567" s="4">
        <v>379</v>
      </c>
      <c r="C567" s="3" t="s">
        <v>399</v>
      </c>
      <c r="D567" s="2">
        <v>415220.21</v>
      </c>
    </row>
    <row r="568" spans="1:4">
      <c r="A568">
        <f t="shared" si="8"/>
        <v>565</v>
      </c>
      <c r="B568" s="4">
        <v>379</v>
      </c>
      <c r="C568" s="3" t="s">
        <v>399</v>
      </c>
      <c r="D568" s="2">
        <v>415220.21</v>
      </c>
    </row>
    <row r="569" spans="1:4">
      <c r="A569">
        <f t="shared" si="8"/>
        <v>566</v>
      </c>
      <c r="B569" s="4">
        <v>379</v>
      </c>
      <c r="C569" s="3" t="s">
        <v>399</v>
      </c>
      <c r="D569" s="2">
        <v>415220.21</v>
      </c>
    </row>
    <row r="570" spans="1:4">
      <c r="A570">
        <f t="shared" si="8"/>
        <v>567</v>
      </c>
      <c r="B570" s="4">
        <v>379</v>
      </c>
      <c r="C570" s="3" t="s">
        <v>399</v>
      </c>
      <c r="D570" s="2">
        <v>415220.21</v>
      </c>
    </row>
    <row r="571" spans="1:4">
      <c r="A571">
        <f t="shared" si="8"/>
        <v>568</v>
      </c>
      <c r="B571" s="4">
        <v>379</v>
      </c>
      <c r="C571" s="3" t="s">
        <v>399</v>
      </c>
      <c r="D571" s="2">
        <v>415220.21</v>
      </c>
    </row>
    <row r="572" spans="1:4">
      <c r="A572">
        <f t="shared" si="8"/>
        <v>569</v>
      </c>
      <c r="B572" s="4">
        <v>379</v>
      </c>
      <c r="C572" s="3" t="s">
        <v>399</v>
      </c>
      <c r="D572" s="2">
        <v>415220.21</v>
      </c>
    </row>
    <row r="573" spans="1:4">
      <c r="A573">
        <f t="shared" si="8"/>
        <v>570</v>
      </c>
      <c r="B573" s="4">
        <v>379</v>
      </c>
      <c r="C573" s="3" t="s">
        <v>399</v>
      </c>
      <c r="D573" s="2">
        <v>415220.21</v>
      </c>
    </row>
    <row r="574" spans="1:4">
      <c r="A574">
        <f t="shared" si="8"/>
        <v>571</v>
      </c>
      <c r="B574" s="4">
        <v>379</v>
      </c>
      <c r="C574" s="3" t="s">
        <v>399</v>
      </c>
      <c r="D574" s="2">
        <v>415220.21</v>
      </c>
    </row>
    <row r="575" spans="1:4">
      <c r="A575">
        <f t="shared" si="8"/>
        <v>572</v>
      </c>
      <c r="B575" s="4">
        <v>379</v>
      </c>
      <c r="C575" s="3" t="s">
        <v>399</v>
      </c>
      <c r="D575" s="2">
        <v>415220.21</v>
      </c>
    </row>
    <row r="576" spans="1:4">
      <c r="A576">
        <f t="shared" si="8"/>
        <v>573</v>
      </c>
      <c r="B576" s="4">
        <v>379</v>
      </c>
      <c r="C576" s="3" t="s">
        <v>399</v>
      </c>
      <c r="D576" s="2">
        <v>415220.21</v>
      </c>
    </row>
    <row r="577" spans="1:4">
      <c r="A577">
        <f t="shared" si="8"/>
        <v>574</v>
      </c>
      <c r="B577" s="4">
        <v>379</v>
      </c>
      <c r="C577" s="3" t="s">
        <v>399</v>
      </c>
      <c r="D577" s="2">
        <v>415220.21</v>
      </c>
    </row>
    <row r="578" spans="1:4">
      <c r="A578">
        <f t="shared" si="8"/>
        <v>575</v>
      </c>
      <c r="B578" s="4">
        <v>379</v>
      </c>
      <c r="C578" s="3" t="s">
        <v>399</v>
      </c>
      <c r="D578" s="2">
        <v>415220.21</v>
      </c>
    </row>
    <row r="579" spans="1:4">
      <c r="A579">
        <f t="shared" si="8"/>
        <v>576</v>
      </c>
      <c r="B579" s="4">
        <v>379</v>
      </c>
      <c r="C579" s="3" t="s">
        <v>399</v>
      </c>
      <c r="D579" s="2">
        <v>415220.21</v>
      </c>
    </row>
    <row r="580" spans="1:4">
      <c r="A580">
        <f t="shared" si="8"/>
        <v>577</v>
      </c>
      <c r="B580" s="4">
        <v>379</v>
      </c>
      <c r="C580" s="3" t="s">
        <v>399</v>
      </c>
      <c r="D580" s="2">
        <v>415220.21</v>
      </c>
    </row>
    <row r="581" spans="1:4">
      <c r="A581">
        <f t="shared" si="8"/>
        <v>578</v>
      </c>
      <c r="B581" s="4">
        <v>379</v>
      </c>
      <c r="C581" s="3" t="s">
        <v>399</v>
      </c>
      <c r="D581" s="2">
        <v>415220.21</v>
      </c>
    </row>
    <row r="582" spans="1:4">
      <c r="A582">
        <f t="shared" si="8"/>
        <v>579</v>
      </c>
      <c r="B582" s="4">
        <v>379</v>
      </c>
      <c r="C582" s="3" t="s">
        <v>399</v>
      </c>
      <c r="D582" s="2">
        <v>415220.21</v>
      </c>
    </row>
    <row r="583" spans="1:4">
      <c r="A583">
        <f t="shared" ref="A583:A646" si="9">+A582+1</f>
        <v>580</v>
      </c>
      <c r="B583" s="4">
        <v>379</v>
      </c>
      <c r="C583" s="3" t="s">
        <v>399</v>
      </c>
      <c r="D583" s="2">
        <v>415220.21</v>
      </c>
    </row>
    <row r="584" spans="1:4">
      <c r="A584">
        <f t="shared" si="9"/>
        <v>581</v>
      </c>
      <c r="B584" s="4">
        <v>379</v>
      </c>
      <c r="C584" s="3" t="s">
        <v>399</v>
      </c>
      <c r="D584" s="2">
        <v>415220.21</v>
      </c>
    </row>
    <row r="585" spans="1:4">
      <c r="A585">
        <f t="shared" si="9"/>
        <v>582</v>
      </c>
      <c r="B585" s="4">
        <v>379</v>
      </c>
      <c r="C585" s="3" t="s">
        <v>399</v>
      </c>
      <c r="D585" s="2">
        <v>415220.21</v>
      </c>
    </row>
    <row r="586" spans="1:4">
      <c r="A586">
        <f t="shared" si="9"/>
        <v>583</v>
      </c>
      <c r="B586" s="4">
        <v>379</v>
      </c>
      <c r="C586" s="3" t="s">
        <v>399</v>
      </c>
      <c r="D586" s="2">
        <v>415220.21</v>
      </c>
    </row>
    <row r="587" spans="1:4">
      <c r="A587">
        <f t="shared" si="9"/>
        <v>584</v>
      </c>
      <c r="B587" s="4">
        <v>379</v>
      </c>
      <c r="C587" s="3" t="s">
        <v>399</v>
      </c>
      <c r="D587" s="2">
        <v>415220.21</v>
      </c>
    </row>
    <row r="588" spans="1:4">
      <c r="A588">
        <f t="shared" si="9"/>
        <v>585</v>
      </c>
      <c r="B588" s="4">
        <v>379</v>
      </c>
      <c r="C588" s="3" t="s">
        <v>399</v>
      </c>
      <c r="D588" s="2">
        <v>415220.21</v>
      </c>
    </row>
    <row r="589" spans="1:4">
      <c r="A589">
        <f t="shared" si="9"/>
        <v>586</v>
      </c>
      <c r="B589" s="4">
        <v>379</v>
      </c>
      <c r="C589" s="3" t="s">
        <v>399</v>
      </c>
      <c r="D589" s="2">
        <v>415220.21</v>
      </c>
    </row>
    <row r="590" spans="1:4">
      <c r="A590">
        <f t="shared" si="9"/>
        <v>587</v>
      </c>
      <c r="B590" s="4">
        <v>379</v>
      </c>
      <c r="C590" s="3" t="s">
        <v>399</v>
      </c>
      <c r="D590" s="2">
        <v>415220.21</v>
      </c>
    </row>
    <row r="591" spans="1:4">
      <c r="A591">
        <f t="shared" si="9"/>
        <v>588</v>
      </c>
      <c r="B591" s="4">
        <v>379</v>
      </c>
      <c r="C591" s="3" t="s">
        <v>399</v>
      </c>
      <c r="D591" s="2">
        <v>415220.21</v>
      </c>
    </row>
    <row r="592" spans="1:4">
      <c r="A592">
        <f t="shared" si="9"/>
        <v>589</v>
      </c>
      <c r="B592" s="4">
        <v>379</v>
      </c>
      <c r="C592" s="3" t="s">
        <v>399</v>
      </c>
      <c r="D592" s="2">
        <v>415220.21</v>
      </c>
    </row>
    <row r="593" spans="1:4">
      <c r="A593">
        <f t="shared" si="9"/>
        <v>590</v>
      </c>
      <c r="B593" s="4">
        <v>379</v>
      </c>
      <c r="C593" s="3" t="s">
        <v>399</v>
      </c>
      <c r="D593" s="2">
        <v>415220.21</v>
      </c>
    </row>
    <row r="594" spans="1:4">
      <c r="A594">
        <f t="shared" si="9"/>
        <v>591</v>
      </c>
      <c r="B594" s="4">
        <v>379</v>
      </c>
      <c r="C594" s="3" t="s">
        <v>399</v>
      </c>
      <c r="D594" s="2">
        <v>415220.21</v>
      </c>
    </row>
    <row r="595" spans="1:4">
      <c r="A595">
        <f t="shared" si="9"/>
        <v>592</v>
      </c>
      <c r="B595" s="4">
        <v>379</v>
      </c>
      <c r="C595" s="3" t="s">
        <v>399</v>
      </c>
      <c r="D595" s="2">
        <v>415220.21</v>
      </c>
    </row>
    <row r="596" spans="1:4">
      <c r="A596">
        <f t="shared" si="9"/>
        <v>593</v>
      </c>
      <c r="B596" s="4">
        <v>379</v>
      </c>
      <c r="C596" s="3" t="s">
        <v>399</v>
      </c>
      <c r="D596" s="2">
        <v>415220.21</v>
      </c>
    </row>
    <row r="597" spans="1:4">
      <c r="A597">
        <f t="shared" si="9"/>
        <v>594</v>
      </c>
      <c r="B597" s="4">
        <v>379</v>
      </c>
      <c r="C597" s="3" t="s">
        <v>399</v>
      </c>
      <c r="D597" s="2">
        <v>415220.21</v>
      </c>
    </row>
    <row r="598" spans="1:4">
      <c r="A598">
        <f t="shared" si="9"/>
        <v>595</v>
      </c>
      <c r="B598" s="4">
        <v>379</v>
      </c>
      <c r="C598" s="3" t="s">
        <v>399</v>
      </c>
      <c r="D598" s="2">
        <v>415220.21</v>
      </c>
    </row>
    <row r="599" spans="1:4">
      <c r="A599">
        <f t="shared" si="9"/>
        <v>596</v>
      </c>
      <c r="B599" s="4">
        <v>379</v>
      </c>
      <c r="C599" s="3" t="s">
        <v>399</v>
      </c>
      <c r="D599" s="2">
        <v>415220.21</v>
      </c>
    </row>
    <row r="600" spans="1:4">
      <c r="A600">
        <f t="shared" si="9"/>
        <v>597</v>
      </c>
      <c r="B600" s="4">
        <v>379</v>
      </c>
      <c r="C600" s="3" t="s">
        <v>399</v>
      </c>
      <c r="D600" s="2">
        <v>415220.21</v>
      </c>
    </row>
    <row r="601" spans="1:4">
      <c r="A601">
        <f t="shared" si="9"/>
        <v>598</v>
      </c>
      <c r="B601" s="4">
        <v>372</v>
      </c>
      <c r="C601" s="3" t="s">
        <v>398</v>
      </c>
      <c r="D601" s="2">
        <v>78908.679999999993</v>
      </c>
    </row>
    <row r="602" spans="1:4">
      <c r="A602">
        <f t="shared" si="9"/>
        <v>599</v>
      </c>
      <c r="B602" s="4">
        <v>372</v>
      </c>
      <c r="C602" s="3" t="s">
        <v>398</v>
      </c>
      <c r="D602" s="2">
        <v>78908.679999999993</v>
      </c>
    </row>
    <row r="603" spans="1:4">
      <c r="A603">
        <f t="shared" si="9"/>
        <v>600</v>
      </c>
      <c r="B603" s="4">
        <v>372</v>
      </c>
      <c r="C603" s="3" t="s">
        <v>398</v>
      </c>
      <c r="D603" s="2">
        <v>78908.679999999993</v>
      </c>
    </row>
    <row r="604" spans="1:4">
      <c r="A604">
        <f t="shared" si="9"/>
        <v>601</v>
      </c>
      <c r="B604" s="4">
        <v>372</v>
      </c>
      <c r="C604" s="3" t="s">
        <v>398</v>
      </c>
      <c r="D604" s="2">
        <v>78908.679999999993</v>
      </c>
    </row>
    <row r="605" spans="1:4">
      <c r="A605">
        <f t="shared" si="9"/>
        <v>602</v>
      </c>
      <c r="B605" s="4">
        <v>372</v>
      </c>
      <c r="C605" s="3" t="s">
        <v>398</v>
      </c>
      <c r="D605" s="2">
        <v>78908.679999999993</v>
      </c>
    </row>
    <row r="606" spans="1:4">
      <c r="A606">
        <f t="shared" si="9"/>
        <v>603</v>
      </c>
      <c r="B606" s="4">
        <v>372</v>
      </c>
      <c r="C606" s="3" t="s">
        <v>398</v>
      </c>
      <c r="D606" s="2">
        <v>78908.679999999993</v>
      </c>
    </row>
    <row r="607" spans="1:4">
      <c r="A607">
        <f t="shared" si="9"/>
        <v>604</v>
      </c>
      <c r="B607" s="4">
        <v>372</v>
      </c>
      <c r="C607" s="3" t="s">
        <v>398</v>
      </c>
      <c r="D607" s="2">
        <v>78908.679999999993</v>
      </c>
    </row>
    <row r="608" spans="1:4">
      <c r="A608">
        <f t="shared" si="9"/>
        <v>605</v>
      </c>
      <c r="B608" s="4">
        <v>372</v>
      </c>
      <c r="C608" s="3" t="s">
        <v>398</v>
      </c>
      <c r="D608" s="2">
        <v>78908.679999999993</v>
      </c>
    </row>
    <row r="609" spans="1:4">
      <c r="A609">
        <f t="shared" si="9"/>
        <v>606</v>
      </c>
      <c r="B609" s="4">
        <v>372</v>
      </c>
      <c r="C609" s="3" t="s">
        <v>398</v>
      </c>
      <c r="D609" s="2">
        <v>78908.679999999993</v>
      </c>
    </row>
    <row r="610" spans="1:4">
      <c r="A610">
        <f t="shared" si="9"/>
        <v>607</v>
      </c>
      <c r="B610" s="4">
        <v>372</v>
      </c>
      <c r="C610" s="3" t="s">
        <v>398</v>
      </c>
      <c r="D610" s="2">
        <v>78908.679999999993</v>
      </c>
    </row>
    <row r="611" spans="1:4">
      <c r="A611">
        <f t="shared" si="9"/>
        <v>608</v>
      </c>
      <c r="B611" s="4">
        <v>372</v>
      </c>
      <c r="C611" s="3" t="s">
        <v>398</v>
      </c>
      <c r="D611" s="2">
        <v>78908.679999999993</v>
      </c>
    </row>
    <row r="612" spans="1:4">
      <c r="A612">
        <f t="shared" si="9"/>
        <v>609</v>
      </c>
      <c r="B612" s="4">
        <v>372</v>
      </c>
      <c r="C612" s="3" t="s">
        <v>398</v>
      </c>
      <c r="D612" s="2">
        <v>78908.679999999993</v>
      </c>
    </row>
    <row r="613" spans="1:4">
      <c r="A613">
        <f t="shared" si="9"/>
        <v>610</v>
      </c>
      <c r="B613" s="4">
        <v>372</v>
      </c>
      <c r="C613" s="3" t="s">
        <v>398</v>
      </c>
      <c r="D613" s="2">
        <v>78908.679999999993</v>
      </c>
    </row>
    <row r="614" spans="1:4">
      <c r="A614">
        <f t="shared" si="9"/>
        <v>611</v>
      </c>
      <c r="B614" s="4">
        <v>372</v>
      </c>
      <c r="C614" s="3" t="s">
        <v>398</v>
      </c>
      <c r="D614" s="2">
        <v>78908.679999999993</v>
      </c>
    </row>
    <row r="615" spans="1:4">
      <c r="A615">
        <f t="shared" si="9"/>
        <v>612</v>
      </c>
      <c r="B615" s="4">
        <v>372</v>
      </c>
      <c r="C615" s="3" t="s">
        <v>398</v>
      </c>
      <c r="D615" s="2">
        <v>78908.679999999993</v>
      </c>
    </row>
    <row r="616" spans="1:4">
      <c r="A616">
        <f t="shared" si="9"/>
        <v>613</v>
      </c>
      <c r="B616" s="4">
        <v>372</v>
      </c>
      <c r="C616" s="3" t="s">
        <v>398</v>
      </c>
      <c r="D616" s="2">
        <v>78908.679999999993</v>
      </c>
    </row>
    <row r="617" spans="1:4">
      <c r="A617">
        <f t="shared" si="9"/>
        <v>614</v>
      </c>
      <c r="B617" s="4">
        <v>372</v>
      </c>
      <c r="C617" s="3" t="s">
        <v>398</v>
      </c>
      <c r="D617" s="2">
        <v>78908.679999999993</v>
      </c>
    </row>
    <row r="618" spans="1:4">
      <c r="A618">
        <f t="shared" si="9"/>
        <v>615</v>
      </c>
      <c r="B618" s="4">
        <v>375</v>
      </c>
      <c r="C618" s="3" t="s">
        <v>396</v>
      </c>
      <c r="D618" s="2">
        <v>192912.07</v>
      </c>
    </row>
    <row r="619" spans="1:4">
      <c r="A619">
        <f t="shared" si="9"/>
        <v>616</v>
      </c>
      <c r="B619" s="4">
        <v>375</v>
      </c>
      <c r="C619" s="3" t="s">
        <v>396</v>
      </c>
      <c r="D619" s="2">
        <v>192912.07</v>
      </c>
    </row>
    <row r="620" spans="1:4">
      <c r="A620">
        <f t="shared" si="9"/>
        <v>617</v>
      </c>
      <c r="B620" s="4">
        <v>375</v>
      </c>
      <c r="C620" s="3" t="s">
        <v>396</v>
      </c>
      <c r="D620" s="2">
        <v>192912.07</v>
      </c>
    </row>
    <row r="621" spans="1:4">
      <c r="A621">
        <f t="shared" si="9"/>
        <v>618</v>
      </c>
      <c r="B621" s="4">
        <v>375</v>
      </c>
      <c r="C621" s="3" t="s">
        <v>396</v>
      </c>
      <c r="D621" s="2">
        <v>192912.07</v>
      </c>
    </row>
    <row r="622" spans="1:4">
      <c r="A622">
        <f t="shared" si="9"/>
        <v>619</v>
      </c>
      <c r="B622" s="4">
        <v>375</v>
      </c>
      <c r="C622" s="3" t="s">
        <v>396</v>
      </c>
      <c r="D622" s="2">
        <v>192912.07</v>
      </c>
    </row>
    <row r="623" spans="1:4">
      <c r="A623">
        <f t="shared" si="9"/>
        <v>620</v>
      </c>
      <c r="B623" s="4">
        <v>372</v>
      </c>
      <c r="C623" s="3" t="s">
        <v>398</v>
      </c>
      <c r="D623" s="2">
        <v>78908.679999999993</v>
      </c>
    </row>
    <row r="624" spans="1:4">
      <c r="A624">
        <f t="shared" si="9"/>
        <v>621</v>
      </c>
      <c r="B624" s="4">
        <v>375</v>
      </c>
      <c r="C624" s="3" t="s">
        <v>396</v>
      </c>
      <c r="D624" s="2">
        <v>192912.07</v>
      </c>
    </row>
    <row r="625" spans="1:4">
      <c r="A625">
        <f t="shared" si="9"/>
        <v>622</v>
      </c>
      <c r="B625" s="4">
        <v>372</v>
      </c>
      <c r="C625" s="3" t="s">
        <v>398</v>
      </c>
      <c r="D625" s="2">
        <v>78908.679999999993</v>
      </c>
    </row>
    <row r="626" spans="1:4">
      <c r="A626">
        <f t="shared" si="9"/>
        <v>623</v>
      </c>
      <c r="B626" s="4">
        <v>375</v>
      </c>
      <c r="C626" s="3" t="s">
        <v>396</v>
      </c>
      <c r="D626" s="2">
        <v>192912.07</v>
      </c>
    </row>
    <row r="627" spans="1:4">
      <c r="A627">
        <f t="shared" si="9"/>
        <v>624</v>
      </c>
      <c r="B627" s="4">
        <v>372</v>
      </c>
      <c r="C627" s="3" t="s">
        <v>398</v>
      </c>
      <c r="D627" s="2">
        <v>78908.679999999993</v>
      </c>
    </row>
    <row r="628" spans="1:4">
      <c r="A628">
        <f t="shared" si="9"/>
        <v>625</v>
      </c>
      <c r="B628" s="4">
        <v>379</v>
      </c>
      <c r="C628" s="3" t="s">
        <v>399</v>
      </c>
      <c r="D628" s="2">
        <v>415220.21</v>
      </c>
    </row>
    <row r="629" spans="1:4">
      <c r="A629">
        <f t="shared" si="9"/>
        <v>626</v>
      </c>
      <c r="B629" s="4">
        <v>379</v>
      </c>
      <c r="C629" s="3" t="s">
        <v>399</v>
      </c>
      <c r="D629" s="2">
        <v>415220.21</v>
      </c>
    </row>
    <row r="630" spans="1:4">
      <c r="A630">
        <f t="shared" si="9"/>
        <v>627</v>
      </c>
      <c r="B630" s="4">
        <v>379</v>
      </c>
      <c r="C630" s="3" t="s">
        <v>399</v>
      </c>
      <c r="D630" s="2">
        <v>415220.21</v>
      </c>
    </row>
    <row r="631" spans="1:4">
      <c r="A631">
        <f t="shared" si="9"/>
        <v>628</v>
      </c>
      <c r="B631" s="4">
        <v>379</v>
      </c>
      <c r="C631" s="3" t="s">
        <v>399</v>
      </c>
      <c r="D631" s="2">
        <v>415220.21</v>
      </c>
    </row>
    <row r="632" spans="1:4">
      <c r="A632">
        <f t="shared" si="9"/>
        <v>629</v>
      </c>
      <c r="B632" s="4">
        <v>379</v>
      </c>
      <c r="C632" s="3" t="s">
        <v>399</v>
      </c>
      <c r="D632" s="2">
        <v>415220.21</v>
      </c>
    </row>
    <row r="633" spans="1:4">
      <c r="A633">
        <f t="shared" si="9"/>
        <v>630</v>
      </c>
      <c r="B633" s="4">
        <v>379</v>
      </c>
      <c r="C633" s="3" t="s">
        <v>399</v>
      </c>
      <c r="D633" s="2">
        <v>415220.21</v>
      </c>
    </row>
    <row r="634" spans="1:4">
      <c r="A634">
        <f t="shared" si="9"/>
        <v>631</v>
      </c>
      <c r="B634" s="4">
        <v>379</v>
      </c>
      <c r="C634" s="3" t="s">
        <v>399</v>
      </c>
      <c r="D634" s="2">
        <v>415220.21</v>
      </c>
    </row>
    <row r="635" spans="1:4">
      <c r="A635">
        <f t="shared" si="9"/>
        <v>632</v>
      </c>
      <c r="B635" s="4">
        <v>379</v>
      </c>
      <c r="C635" s="3" t="s">
        <v>399</v>
      </c>
      <c r="D635" s="2">
        <v>415220.21</v>
      </c>
    </row>
    <row r="636" spans="1:4">
      <c r="A636">
        <f t="shared" si="9"/>
        <v>633</v>
      </c>
      <c r="B636" s="4">
        <v>379</v>
      </c>
      <c r="C636" s="3" t="s">
        <v>399</v>
      </c>
      <c r="D636" s="2">
        <v>415220.21</v>
      </c>
    </row>
    <row r="637" spans="1:4">
      <c r="A637">
        <f t="shared" si="9"/>
        <v>634</v>
      </c>
      <c r="B637" s="4">
        <v>379</v>
      </c>
      <c r="C637" s="3" t="s">
        <v>399</v>
      </c>
      <c r="D637" s="2">
        <v>415220.21</v>
      </c>
    </row>
    <row r="638" spans="1:4">
      <c r="A638">
        <f t="shared" si="9"/>
        <v>635</v>
      </c>
      <c r="B638" s="4">
        <v>379</v>
      </c>
      <c r="C638" s="3" t="s">
        <v>399</v>
      </c>
      <c r="D638" s="2">
        <v>415220.21</v>
      </c>
    </row>
    <row r="639" spans="1:4">
      <c r="A639">
        <f t="shared" si="9"/>
        <v>636</v>
      </c>
      <c r="B639" s="4">
        <v>379</v>
      </c>
      <c r="C639" s="3" t="s">
        <v>399</v>
      </c>
      <c r="D639" s="2">
        <v>415220.21</v>
      </c>
    </row>
    <row r="640" spans="1:4">
      <c r="A640">
        <f t="shared" si="9"/>
        <v>637</v>
      </c>
      <c r="B640" s="4">
        <v>379</v>
      </c>
      <c r="C640" s="3" t="s">
        <v>399</v>
      </c>
      <c r="D640" s="2">
        <v>415220.21</v>
      </c>
    </row>
    <row r="641" spans="1:4">
      <c r="A641">
        <f t="shared" si="9"/>
        <v>638</v>
      </c>
      <c r="B641" s="4">
        <v>379</v>
      </c>
      <c r="C641" s="3" t="s">
        <v>399</v>
      </c>
      <c r="D641" s="2">
        <v>415220.21</v>
      </c>
    </row>
    <row r="642" spans="1:4">
      <c r="A642">
        <f t="shared" si="9"/>
        <v>639</v>
      </c>
      <c r="B642" s="4">
        <v>372</v>
      </c>
      <c r="C642" s="3" t="s">
        <v>398</v>
      </c>
      <c r="D642" s="2">
        <v>78908.679999999993</v>
      </c>
    </row>
    <row r="643" spans="1:4">
      <c r="A643">
        <f t="shared" si="9"/>
        <v>640</v>
      </c>
      <c r="B643" s="4">
        <v>385</v>
      </c>
      <c r="C643" t="s">
        <v>397</v>
      </c>
      <c r="D643" s="2">
        <v>29880.3</v>
      </c>
    </row>
    <row r="644" spans="1:4">
      <c r="A644">
        <f t="shared" si="9"/>
        <v>641</v>
      </c>
      <c r="B644" s="4">
        <v>375</v>
      </c>
      <c r="C644" s="3" t="s">
        <v>396</v>
      </c>
      <c r="D644" s="2">
        <v>192912.07</v>
      </c>
    </row>
    <row r="645" spans="1:4">
      <c r="A645">
        <f t="shared" si="9"/>
        <v>642</v>
      </c>
      <c r="B645" s="4">
        <v>375</v>
      </c>
      <c r="C645" s="3" t="s">
        <v>396</v>
      </c>
      <c r="D645" s="2">
        <v>192912.07</v>
      </c>
    </row>
    <row r="646" spans="1:4">
      <c r="A646">
        <f t="shared" si="9"/>
        <v>643</v>
      </c>
      <c r="B646" s="4">
        <v>375</v>
      </c>
      <c r="C646" s="3" t="s">
        <v>396</v>
      </c>
      <c r="D646" s="2">
        <v>192912.07</v>
      </c>
    </row>
    <row r="647" spans="1:4">
      <c r="A647">
        <f t="shared" ref="A647:A710" si="10">+A646+1</f>
        <v>644</v>
      </c>
      <c r="B647" s="4">
        <v>375</v>
      </c>
      <c r="C647" s="3" t="s">
        <v>396</v>
      </c>
      <c r="D647" s="2">
        <v>192912.07</v>
      </c>
    </row>
    <row r="648" spans="1:4">
      <c r="A648">
        <f t="shared" si="10"/>
        <v>645</v>
      </c>
      <c r="B648" s="4">
        <v>372</v>
      </c>
      <c r="C648" s="3" t="s">
        <v>398</v>
      </c>
      <c r="D648" s="2">
        <v>78908.679999999993</v>
      </c>
    </row>
    <row r="649" spans="1:4">
      <c r="A649">
        <f t="shared" si="10"/>
        <v>646</v>
      </c>
      <c r="B649" s="4">
        <v>375</v>
      </c>
      <c r="C649" s="3" t="s">
        <v>396</v>
      </c>
      <c r="D649" s="2">
        <v>192912.07</v>
      </c>
    </row>
    <row r="650" spans="1:4">
      <c r="A650">
        <f t="shared" si="10"/>
        <v>647</v>
      </c>
      <c r="B650" s="4">
        <v>371</v>
      </c>
      <c r="C650" t="s">
        <v>395</v>
      </c>
      <c r="D650" s="2">
        <v>25497.759999999998</v>
      </c>
    </row>
    <row r="651" spans="1:4">
      <c r="A651">
        <f t="shared" si="10"/>
        <v>648</v>
      </c>
      <c r="B651" s="4">
        <v>375</v>
      </c>
      <c r="C651" s="3" t="s">
        <v>396</v>
      </c>
      <c r="D651" s="2">
        <v>192912.07</v>
      </c>
    </row>
    <row r="652" spans="1:4">
      <c r="A652">
        <f t="shared" si="10"/>
        <v>649</v>
      </c>
      <c r="B652" s="4">
        <v>375</v>
      </c>
      <c r="C652" s="3" t="s">
        <v>396</v>
      </c>
      <c r="D652" s="2">
        <v>192912.07</v>
      </c>
    </row>
    <row r="653" spans="1:4">
      <c r="A653">
        <f t="shared" si="10"/>
        <v>650</v>
      </c>
      <c r="B653" s="4">
        <v>375</v>
      </c>
      <c r="C653" s="3" t="s">
        <v>396</v>
      </c>
      <c r="D653" s="2">
        <v>192912.07</v>
      </c>
    </row>
    <row r="654" spans="1:4">
      <c r="A654">
        <f t="shared" si="10"/>
        <v>651</v>
      </c>
      <c r="B654" s="4">
        <v>375</v>
      </c>
      <c r="C654" s="3" t="s">
        <v>396</v>
      </c>
      <c r="D654" s="2">
        <v>192912.07</v>
      </c>
    </row>
    <row r="655" spans="1:4">
      <c r="A655">
        <f t="shared" si="10"/>
        <v>652</v>
      </c>
      <c r="B655" s="4">
        <v>372</v>
      </c>
      <c r="C655" s="3" t="s">
        <v>398</v>
      </c>
      <c r="D655" s="2">
        <v>78908.679999999993</v>
      </c>
    </row>
    <row r="656" spans="1:4">
      <c r="A656">
        <f t="shared" si="10"/>
        <v>653</v>
      </c>
      <c r="B656" s="4">
        <v>372</v>
      </c>
      <c r="C656" s="3" t="s">
        <v>398</v>
      </c>
      <c r="D656" s="2">
        <v>78908.679999999993</v>
      </c>
    </row>
    <row r="657" spans="1:4">
      <c r="A657">
        <f t="shared" si="10"/>
        <v>654</v>
      </c>
      <c r="B657" s="4">
        <v>372</v>
      </c>
      <c r="C657" s="3" t="s">
        <v>398</v>
      </c>
      <c r="D657" s="2">
        <v>78908.679999999993</v>
      </c>
    </row>
    <row r="658" spans="1:4">
      <c r="A658">
        <f t="shared" si="10"/>
        <v>655</v>
      </c>
      <c r="B658" s="4">
        <v>372</v>
      </c>
      <c r="C658" s="3" t="s">
        <v>398</v>
      </c>
      <c r="D658" s="2">
        <v>78908.679999999993</v>
      </c>
    </row>
    <row r="659" spans="1:4">
      <c r="A659">
        <f t="shared" si="10"/>
        <v>656</v>
      </c>
      <c r="B659" s="4">
        <v>372</v>
      </c>
      <c r="C659" s="3" t="s">
        <v>398</v>
      </c>
      <c r="D659" s="2">
        <v>78908.679999999993</v>
      </c>
    </row>
    <row r="660" spans="1:4">
      <c r="A660">
        <f t="shared" si="10"/>
        <v>657</v>
      </c>
      <c r="B660" s="4">
        <v>372</v>
      </c>
      <c r="C660" s="3" t="s">
        <v>398</v>
      </c>
      <c r="D660" s="2">
        <v>78908.679999999993</v>
      </c>
    </row>
    <row r="661" spans="1:4">
      <c r="A661">
        <f t="shared" si="10"/>
        <v>658</v>
      </c>
      <c r="B661" s="4">
        <v>372</v>
      </c>
      <c r="C661" s="3" t="s">
        <v>398</v>
      </c>
      <c r="D661" s="2">
        <v>78908.679999999993</v>
      </c>
    </row>
    <row r="662" spans="1:4">
      <c r="A662">
        <f t="shared" si="10"/>
        <v>659</v>
      </c>
      <c r="B662" s="4">
        <v>372</v>
      </c>
      <c r="C662" s="3" t="s">
        <v>398</v>
      </c>
      <c r="D662" s="2">
        <v>78908.679999999993</v>
      </c>
    </row>
    <row r="663" spans="1:4">
      <c r="A663">
        <f t="shared" si="10"/>
        <v>660</v>
      </c>
      <c r="B663" s="4">
        <v>372</v>
      </c>
      <c r="C663" s="3" t="s">
        <v>398</v>
      </c>
      <c r="D663" s="2">
        <v>78908.679999999993</v>
      </c>
    </row>
    <row r="664" spans="1:4">
      <c r="A664">
        <f t="shared" si="10"/>
        <v>661</v>
      </c>
      <c r="B664" s="4">
        <v>372</v>
      </c>
      <c r="C664" s="3" t="s">
        <v>398</v>
      </c>
      <c r="D664" s="2">
        <v>78908.679999999993</v>
      </c>
    </row>
    <row r="665" spans="1:4">
      <c r="A665">
        <f t="shared" si="10"/>
        <v>662</v>
      </c>
      <c r="B665" s="4">
        <v>372</v>
      </c>
      <c r="C665" s="3" t="s">
        <v>398</v>
      </c>
      <c r="D665" s="2">
        <v>78908.679999999993</v>
      </c>
    </row>
    <row r="666" spans="1:4">
      <c r="A666">
        <f t="shared" si="10"/>
        <v>663</v>
      </c>
      <c r="B666" s="4">
        <v>372</v>
      </c>
      <c r="C666" s="3" t="s">
        <v>398</v>
      </c>
      <c r="D666" s="2">
        <v>78908.679999999993</v>
      </c>
    </row>
    <row r="667" spans="1:4">
      <c r="A667">
        <f t="shared" si="10"/>
        <v>664</v>
      </c>
      <c r="B667" s="4">
        <v>372</v>
      </c>
      <c r="C667" s="3" t="s">
        <v>398</v>
      </c>
      <c r="D667" s="2">
        <v>78908.679999999993</v>
      </c>
    </row>
    <row r="668" spans="1:4">
      <c r="A668">
        <f t="shared" si="10"/>
        <v>665</v>
      </c>
      <c r="B668" s="4">
        <v>372</v>
      </c>
      <c r="C668" s="3" t="s">
        <v>398</v>
      </c>
      <c r="D668" s="2">
        <v>78908.679999999993</v>
      </c>
    </row>
    <row r="669" spans="1:4">
      <c r="A669">
        <f t="shared" si="10"/>
        <v>666</v>
      </c>
      <c r="B669" s="4">
        <v>372</v>
      </c>
      <c r="C669" s="3" t="s">
        <v>398</v>
      </c>
      <c r="D669" s="2">
        <v>78908.679999999993</v>
      </c>
    </row>
    <row r="670" spans="1:4">
      <c r="A670">
        <f t="shared" si="10"/>
        <v>667</v>
      </c>
      <c r="B670" s="4">
        <v>372</v>
      </c>
      <c r="C670" s="3" t="s">
        <v>398</v>
      </c>
      <c r="D670" s="2">
        <v>78908.679999999993</v>
      </c>
    </row>
    <row r="671" spans="1:4">
      <c r="A671">
        <f t="shared" si="10"/>
        <v>668</v>
      </c>
      <c r="B671" s="4">
        <v>372</v>
      </c>
      <c r="C671" s="3" t="s">
        <v>398</v>
      </c>
      <c r="D671" s="2">
        <v>78908.679999999993</v>
      </c>
    </row>
    <row r="672" spans="1:4">
      <c r="A672">
        <f t="shared" si="10"/>
        <v>669</v>
      </c>
      <c r="B672" s="4">
        <v>372</v>
      </c>
      <c r="C672" s="3" t="s">
        <v>398</v>
      </c>
      <c r="D672" s="2">
        <v>78908.679999999993</v>
      </c>
    </row>
    <row r="673" spans="1:4">
      <c r="A673">
        <f t="shared" si="10"/>
        <v>670</v>
      </c>
      <c r="B673" s="4">
        <v>372</v>
      </c>
      <c r="C673" s="3" t="s">
        <v>398</v>
      </c>
      <c r="D673" s="2">
        <v>78908.679999999993</v>
      </c>
    </row>
    <row r="674" spans="1:4">
      <c r="A674">
        <f t="shared" si="10"/>
        <v>671</v>
      </c>
      <c r="B674" s="4">
        <v>372</v>
      </c>
      <c r="C674" s="3" t="s">
        <v>398</v>
      </c>
      <c r="D674" s="2">
        <v>78908.679999999993</v>
      </c>
    </row>
    <row r="675" spans="1:4">
      <c r="A675">
        <f t="shared" si="10"/>
        <v>672</v>
      </c>
      <c r="B675" s="4">
        <v>372</v>
      </c>
      <c r="C675" s="3" t="s">
        <v>398</v>
      </c>
      <c r="D675" s="2">
        <v>78908.679999999993</v>
      </c>
    </row>
    <row r="676" spans="1:4">
      <c r="A676">
        <f t="shared" si="10"/>
        <v>673</v>
      </c>
      <c r="B676" s="4">
        <v>372</v>
      </c>
      <c r="C676" s="3" t="s">
        <v>398</v>
      </c>
      <c r="D676" s="2">
        <v>78908.679999999993</v>
      </c>
    </row>
    <row r="677" spans="1:4">
      <c r="A677">
        <f t="shared" si="10"/>
        <v>674</v>
      </c>
      <c r="B677" s="4">
        <v>372</v>
      </c>
      <c r="C677" s="3" t="s">
        <v>398</v>
      </c>
      <c r="D677" s="2">
        <v>78908.679999999993</v>
      </c>
    </row>
    <row r="678" spans="1:4">
      <c r="A678">
        <f t="shared" si="10"/>
        <v>675</v>
      </c>
      <c r="B678" s="4">
        <v>372</v>
      </c>
      <c r="C678" s="3" t="s">
        <v>398</v>
      </c>
      <c r="D678" s="2">
        <v>78908.679999999993</v>
      </c>
    </row>
    <row r="679" spans="1:4">
      <c r="A679">
        <f t="shared" si="10"/>
        <v>676</v>
      </c>
      <c r="B679" s="4">
        <v>375</v>
      </c>
      <c r="C679" s="3" t="s">
        <v>396</v>
      </c>
      <c r="D679" s="2">
        <v>192912.07</v>
      </c>
    </row>
    <row r="680" spans="1:4">
      <c r="A680">
        <f t="shared" si="10"/>
        <v>677</v>
      </c>
      <c r="B680" s="4">
        <v>375</v>
      </c>
      <c r="C680" s="3" t="s">
        <v>396</v>
      </c>
      <c r="D680" s="2">
        <v>192912.07</v>
      </c>
    </row>
    <row r="681" spans="1:4">
      <c r="A681">
        <f t="shared" si="10"/>
        <v>678</v>
      </c>
      <c r="B681" s="4">
        <v>375</v>
      </c>
      <c r="C681" s="3" t="s">
        <v>396</v>
      </c>
      <c r="D681" s="2">
        <v>192912.07</v>
      </c>
    </row>
    <row r="682" spans="1:4">
      <c r="A682">
        <f t="shared" si="10"/>
        <v>679</v>
      </c>
      <c r="B682" s="4">
        <v>372</v>
      </c>
      <c r="C682" s="3" t="s">
        <v>398</v>
      </c>
      <c r="D682" s="2">
        <v>78908.679999999993</v>
      </c>
    </row>
    <row r="683" spans="1:4">
      <c r="A683">
        <f t="shared" si="10"/>
        <v>680</v>
      </c>
      <c r="B683" s="4">
        <v>372</v>
      </c>
      <c r="C683" s="3" t="s">
        <v>398</v>
      </c>
      <c r="D683" s="2">
        <v>78908.679999999993</v>
      </c>
    </row>
    <row r="684" spans="1:4">
      <c r="A684">
        <f t="shared" si="10"/>
        <v>681</v>
      </c>
      <c r="B684" s="4">
        <v>372</v>
      </c>
      <c r="C684" s="3" t="s">
        <v>398</v>
      </c>
      <c r="D684" s="2">
        <v>78908.679999999993</v>
      </c>
    </row>
    <row r="685" spans="1:4">
      <c r="A685">
        <f t="shared" si="10"/>
        <v>682</v>
      </c>
      <c r="B685" s="4">
        <v>372</v>
      </c>
      <c r="C685" s="3" t="s">
        <v>398</v>
      </c>
      <c r="D685" s="2">
        <v>78908.679999999993</v>
      </c>
    </row>
    <row r="686" spans="1:4">
      <c r="A686">
        <f t="shared" si="10"/>
        <v>683</v>
      </c>
      <c r="B686" s="4">
        <v>372</v>
      </c>
      <c r="C686" s="3" t="s">
        <v>398</v>
      </c>
      <c r="D686" s="2">
        <v>78908.679999999993</v>
      </c>
    </row>
    <row r="687" spans="1:4">
      <c r="A687">
        <f t="shared" si="10"/>
        <v>684</v>
      </c>
      <c r="B687" s="4">
        <v>372</v>
      </c>
      <c r="C687" s="3" t="s">
        <v>398</v>
      </c>
      <c r="D687" s="2">
        <v>78908.679999999993</v>
      </c>
    </row>
    <row r="688" spans="1:4">
      <c r="A688">
        <f t="shared" si="10"/>
        <v>685</v>
      </c>
      <c r="B688" s="4">
        <v>372</v>
      </c>
      <c r="C688" s="3" t="s">
        <v>398</v>
      </c>
      <c r="D688" s="2">
        <v>78908.679999999993</v>
      </c>
    </row>
    <row r="689" spans="1:4">
      <c r="A689">
        <f t="shared" si="10"/>
        <v>686</v>
      </c>
      <c r="B689" s="4">
        <v>372</v>
      </c>
      <c r="C689" s="3" t="s">
        <v>398</v>
      </c>
      <c r="D689" s="2">
        <v>78908.679999999993</v>
      </c>
    </row>
    <row r="690" spans="1:4">
      <c r="A690">
        <f t="shared" si="10"/>
        <v>687</v>
      </c>
      <c r="B690" s="4">
        <v>372</v>
      </c>
      <c r="C690" s="3" t="s">
        <v>398</v>
      </c>
      <c r="D690" s="2">
        <v>78908.679999999993</v>
      </c>
    </row>
    <row r="691" spans="1:4">
      <c r="A691">
        <f t="shared" si="10"/>
        <v>688</v>
      </c>
      <c r="B691" s="4">
        <v>372</v>
      </c>
      <c r="C691" s="3" t="s">
        <v>398</v>
      </c>
      <c r="D691" s="2">
        <v>78908.679999999993</v>
      </c>
    </row>
    <row r="692" spans="1:4">
      <c r="A692">
        <f t="shared" si="10"/>
        <v>689</v>
      </c>
      <c r="B692" s="4">
        <v>375</v>
      </c>
      <c r="C692" s="3" t="s">
        <v>396</v>
      </c>
      <c r="D692" s="2">
        <v>192912.07</v>
      </c>
    </row>
    <row r="693" spans="1:4">
      <c r="A693">
        <f t="shared" si="10"/>
        <v>690</v>
      </c>
      <c r="B693" s="4">
        <v>375</v>
      </c>
      <c r="C693" s="3" t="s">
        <v>396</v>
      </c>
      <c r="D693" s="2">
        <v>192912.07</v>
      </c>
    </row>
    <row r="694" spans="1:4">
      <c r="A694">
        <f t="shared" si="10"/>
        <v>691</v>
      </c>
      <c r="B694" s="4">
        <v>375</v>
      </c>
      <c r="C694" s="3" t="s">
        <v>396</v>
      </c>
      <c r="D694" s="2">
        <v>192912.07</v>
      </c>
    </row>
    <row r="695" spans="1:4">
      <c r="A695">
        <f t="shared" si="10"/>
        <v>692</v>
      </c>
      <c r="B695" s="4">
        <v>375</v>
      </c>
      <c r="C695" s="3" t="s">
        <v>396</v>
      </c>
      <c r="D695" s="2">
        <v>192912.07</v>
      </c>
    </row>
    <row r="696" spans="1:4">
      <c r="A696">
        <f t="shared" si="10"/>
        <v>693</v>
      </c>
      <c r="B696" s="4">
        <v>372</v>
      </c>
      <c r="C696" s="3" t="s">
        <v>398</v>
      </c>
      <c r="D696" s="2">
        <v>78908.679999999993</v>
      </c>
    </row>
    <row r="697" spans="1:4">
      <c r="A697">
        <f t="shared" si="10"/>
        <v>694</v>
      </c>
      <c r="B697" s="4">
        <v>372</v>
      </c>
      <c r="C697" s="3" t="s">
        <v>398</v>
      </c>
      <c r="D697" s="2">
        <v>78908.679999999993</v>
      </c>
    </row>
    <row r="698" spans="1:4">
      <c r="A698">
        <f t="shared" si="10"/>
        <v>695</v>
      </c>
      <c r="B698" s="4">
        <v>372</v>
      </c>
      <c r="C698" s="3" t="s">
        <v>398</v>
      </c>
      <c r="D698" s="2">
        <v>78908.679999999993</v>
      </c>
    </row>
    <row r="699" spans="1:4">
      <c r="A699">
        <f t="shared" si="10"/>
        <v>696</v>
      </c>
      <c r="B699" s="4">
        <v>372</v>
      </c>
      <c r="C699" s="3" t="s">
        <v>398</v>
      </c>
      <c r="D699" s="2">
        <v>78908.679999999993</v>
      </c>
    </row>
    <row r="700" spans="1:4">
      <c r="A700">
        <f t="shared" si="10"/>
        <v>697</v>
      </c>
      <c r="B700" s="4">
        <v>372</v>
      </c>
      <c r="C700" s="3" t="s">
        <v>398</v>
      </c>
      <c r="D700" s="2">
        <v>78908.679999999993</v>
      </c>
    </row>
    <row r="701" spans="1:4">
      <c r="A701">
        <f t="shared" si="10"/>
        <v>698</v>
      </c>
      <c r="B701" s="4">
        <v>372</v>
      </c>
      <c r="C701" s="3" t="s">
        <v>398</v>
      </c>
      <c r="D701" s="2">
        <v>78908.679999999993</v>
      </c>
    </row>
    <row r="702" spans="1:4">
      <c r="A702">
        <f t="shared" si="10"/>
        <v>699</v>
      </c>
      <c r="B702" s="4">
        <v>372</v>
      </c>
      <c r="C702" s="3" t="s">
        <v>398</v>
      </c>
      <c r="D702" s="2">
        <v>78908.679999999993</v>
      </c>
    </row>
    <row r="703" spans="1:4">
      <c r="A703">
        <f t="shared" si="10"/>
        <v>700</v>
      </c>
      <c r="B703" s="4">
        <v>375</v>
      </c>
      <c r="C703" s="3" t="s">
        <v>396</v>
      </c>
      <c r="D703" s="2">
        <v>192912.07</v>
      </c>
    </row>
    <row r="704" spans="1:4">
      <c r="A704">
        <f t="shared" si="10"/>
        <v>701</v>
      </c>
      <c r="B704" s="4">
        <v>372</v>
      </c>
      <c r="C704" s="3" t="s">
        <v>398</v>
      </c>
      <c r="D704" s="2">
        <v>78908.679999999993</v>
      </c>
    </row>
    <row r="705" spans="1:4">
      <c r="A705">
        <f t="shared" si="10"/>
        <v>702</v>
      </c>
      <c r="B705" s="4">
        <v>372</v>
      </c>
      <c r="C705" s="3" t="s">
        <v>398</v>
      </c>
      <c r="D705" s="2">
        <v>78908.679999999993</v>
      </c>
    </row>
    <row r="706" spans="1:4">
      <c r="A706">
        <f t="shared" si="10"/>
        <v>703</v>
      </c>
      <c r="B706" s="4">
        <v>372</v>
      </c>
      <c r="C706" s="3" t="s">
        <v>398</v>
      </c>
      <c r="D706" s="2">
        <v>78908.679999999993</v>
      </c>
    </row>
    <row r="707" spans="1:4">
      <c r="A707">
        <f t="shared" si="10"/>
        <v>704</v>
      </c>
      <c r="B707" s="4">
        <v>372</v>
      </c>
      <c r="C707" s="3" t="s">
        <v>398</v>
      </c>
      <c r="D707" s="2">
        <v>78908.679999999993</v>
      </c>
    </row>
    <row r="708" spans="1:4">
      <c r="A708">
        <f t="shared" si="10"/>
        <v>705</v>
      </c>
      <c r="B708" s="4">
        <v>372</v>
      </c>
      <c r="C708" s="3" t="s">
        <v>398</v>
      </c>
      <c r="D708" s="2">
        <v>78908.679999999993</v>
      </c>
    </row>
    <row r="709" spans="1:4">
      <c r="A709">
        <f t="shared" si="10"/>
        <v>706</v>
      </c>
      <c r="B709" s="4">
        <v>372</v>
      </c>
      <c r="C709" s="3" t="s">
        <v>398</v>
      </c>
      <c r="D709" s="2">
        <v>78908.679999999993</v>
      </c>
    </row>
    <row r="710" spans="1:4">
      <c r="A710">
        <f t="shared" si="10"/>
        <v>707</v>
      </c>
      <c r="B710" s="4">
        <v>372</v>
      </c>
      <c r="C710" s="3" t="s">
        <v>398</v>
      </c>
      <c r="D710" s="2">
        <v>78908.679999999993</v>
      </c>
    </row>
    <row r="711" spans="1:4">
      <c r="A711">
        <f t="shared" ref="A711:A774" si="11">+A710+1</f>
        <v>708</v>
      </c>
      <c r="B711" s="4">
        <v>372</v>
      </c>
      <c r="C711" s="3" t="s">
        <v>398</v>
      </c>
      <c r="D711" s="2">
        <v>78908.679999999993</v>
      </c>
    </row>
    <row r="712" spans="1:4">
      <c r="A712">
        <f t="shared" si="11"/>
        <v>709</v>
      </c>
      <c r="B712" s="4">
        <v>372</v>
      </c>
      <c r="C712" s="3" t="s">
        <v>398</v>
      </c>
      <c r="D712" s="2">
        <v>78908.679999999993</v>
      </c>
    </row>
    <row r="713" spans="1:4">
      <c r="A713">
        <f t="shared" si="11"/>
        <v>710</v>
      </c>
      <c r="B713" s="4">
        <v>372</v>
      </c>
      <c r="C713" s="3" t="s">
        <v>398</v>
      </c>
      <c r="D713" s="2">
        <v>78908.679999999993</v>
      </c>
    </row>
    <row r="714" spans="1:4">
      <c r="A714">
        <f t="shared" si="11"/>
        <v>711</v>
      </c>
      <c r="B714" s="4">
        <v>372</v>
      </c>
      <c r="C714" s="3" t="s">
        <v>398</v>
      </c>
      <c r="D714" s="2">
        <v>78908.679999999993</v>
      </c>
    </row>
    <row r="715" spans="1:4">
      <c r="A715">
        <f t="shared" si="11"/>
        <v>712</v>
      </c>
      <c r="B715" s="4">
        <v>372</v>
      </c>
      <c r="C715" s="3" t="s">
        <v>398</v>
      </c>
      <c r="D715" s="2">
        <v>78908.679999999993</v>
      </c>
    </row>
    <row r="716" spans="1:4">
      <c r="A716">
        <f t="shared" si="11"/>
        <v>713</v>
      </c>
      <c r="B716" s="4">
        <v>372</v>
      </c>
      <c r="C716" s="3" t="s">
        <v>398</v>
      </c>
      <c r="D716" s="2">
        <v>78908.679999999993</v>
      </c>
    </row>
    <row r="717" spans="1:4">
      <c r="A717">
        <f t="shared" si="11"/>
        <v>714</v>
      </c>
      <c r="B717" s="4">
        <v>372</v>
      </c>
      <c r="C717" s="3" t="s">
        <v>398</v>
      </c>
      <c r="D717" s="2">
        <v>78908.679999999993</v>
      </c>
    </row>
    <row r="718" spans="1:4">
      <c r="A718">
        <f t="shared" si="11"/>
        <v>715</v>
      </c>
      <c r="B718" s="4">
        <v>372</v>
      </c>
      <c r="C718" s="3" t="s">
        <v>398</v>
      </c>
      <c r="D718" s="2">
        <v>78908.679999999993</v>
      </c>
    </row>
    <row r="719" spans="1:4">
      <c r="A719">
        <f t="shared" si="11"/>
        <v>716</v>
      </c>
      <c r="B719" s="4">
        <v>375</v>
      </c>
      <c r="C719" s="3" t="s">
        <v>396</v>
      </c>
      <c r="D719" s="2">
        <v>192912.07</v>
      </c>
    </row>
    <row r="720" spans="1:4">
      <c r="A720">
        <f t="shared" si="11"/>
        <v>717</v>
      </c>
      <c r="B720" s="4">
        <v>375</v>
      </c>
      <c r="C720" s="3" t="s">
        <v>396</v>
      </c>
      <c r="D720" s="2">
        <v>192912.07</v>
      </c>
    </row>
    <row r="721" spans="1:4">
      <c r="A721">
        <f t="shared" si="11"/>
        <v>718</v>
      </c>
      <c r="B721" s="4">
        <v>372</v>
      </c>
      <c r="C721" s="3" t="s">
        <v>398</v>
      </c>
      <c r="D721" s="2">
        <v>78908.679999999993</v>
      </c>
    </row>
    <row r="722" spans="1:4">
      <c r="A722">
        <f t="shared" si="11"/>
        <v>719</v>
      </c>
      <c r="B722" s="4">
        <v>375</v>
      </c>
      <c r="C722" s="3" t="s">
        <v>396</v>
      </c>
      <c r="D722" s="2">
        <v>192912.07</v>
      </c>
    </row>
    <row r="723" spans="1:4">
      <c r="A723">
        <f t="shared" si="11"/>
        <v>720</v>
      </c>
      <c r="B723" s="4">
        <v>372</v>
      </c>
      <c r="C723" s="3" t="s">
        <v>398</v>
      </c>
      <c r="D723" s="2">
        <v>78908.679999999993</v>
      </c>
    </row>
    <row r="724" spans="1:4">
      <c r="A724">
        <f t="shared" si="11"/>
        <v>721</v>
      </c>
      <c r="B724" s="4">
        <v>372</v>
      </c>
      <c r="C724" s="3" t="s">
        <v>398</v>
      </c>
      <c r="D724" s="2">
        <v>78908.679999999993</v>
      </c>
    </row>
    <row r="725" spans="1:4">
      <c r="A725">
        <f t="shared" si="11"/>
        <v>722</v>
      </c>
      <c r="B725" s="4">
        <v>372</v>
      </c>
      <c r="C725" s="3" t="s">
        <v>398</v>
      </c>
      <c r="D725" s="2">
        <v>78908.679999999993</v>
      </c>
    </row>
    <row r="726" spans="1:4">
      <c r="A726">
        <f t="shared" si="11"/>
        <v>723</v>
      </c>
      <c r="B726" s="4">
        <v>372</v>
      </c>
      <c r="C726" s="3" t="s">
        <v>398</v>
      </c>
      <c r="D726" s="2">
        <v>78908.679999999993</v>
      </c>
    </row>
    <row r="727" spans="1:4">
      <c r="A727">
        <f t="shared" si="11"/>
        <v>724</v>
      </c>
      <c r="B727" s="4">
        <v>375</v>
      </c>
      <c r="C727" s="3" t="s">
        <v>396</v>
      </c>
      <c r="D727" s="2">
        <v>192912.07</v>
      </c>
    </row>
    <row r="728" spans="1:4">
      <c r="A728">
        <f t="shared" si="11"/>
        <v>725</v>
      </c>
      <c r="B728" s="4">
        <v>372</v>
      </c>
      <c r="C728" s="3" t="s">
        <v>398</v>
      </c>
      <c r="D728" s="2">
        <v>78908.679999999993</v>
      </c>
    </row>
    <row r="729" spans="1:4">
      <c r="A729">
        <f t="shared" si="11"/>
        <v>726</v>
      </c>
      <c r="B729" s="4">
        <v>372</v>
      </c>
      <c r="C729" s="3" t="s">
        <v>398</v>
      </c>
      <c r="D729" s="2">
        <v>78908.679999999993</v>
      </c>
    </row>
    <row r="730" spans="1:4">
      <c r="A730">
        <f t="shared" si="11"/>
        <v>727</v>
      </c>
      <c r="B730" s="4">
        <v>372</v>
      </c>
      <c r="C730" s="3" t="s">
        <v>398</v>
      </c>
      <c r="D730" s="2">
        <v>78908.679999999993</v>
      </c>
    </row>
    <row r="731" spans="1:4">
      <c r="A731">
        <f t="shared" si="11"/>
        <v>728</v>
      </c>
      <c r="B731" s="4">
        <v>375</v>
      </c>
      <c r="C731" s="3" t="s">
        <v>396</v>
      </c>
      <c r="D731" s="2">
        <v>192912.07</v>
      </c>
    </row>
    <row r="732" spans="1:4">
      <c r="A732">
        <f t="shared" si="11"/>
        <v>729</v>
      </c>
      <c r="B732" s="4">
        <v>372</v>
      </c>
      <c r="C732" s="3" t="s">
        <v>398</v>
      </c>
      <c r="D732" s="2">
        <v>78908.679999999993</v>
      </c>
    </row>
    <row r="733" spans="1:4">
      <c r="A733">
        <f t="shared" si="11"/>
        <v>730</v>
      </c>
      <c r="B733" s="4">
        <v>372</v>
      </c>
      <c r="C733" s="3" t="s">
        <v>398</v>
      </c>
      <c r="D733" s="2">
        <v>78908.679999999993</v>
      </c>
    </row>
    <row r="734" spans="1:4">
      <c r="A734">
        <f t="shared" si="11"/>
        <v>731</v>
      </c>
      <c r="B734" s="4">
        <v>372</v>
      </c>
      <c r="C734" s="3" t="s">
        <v>398</v>
      </c>
      <c r="D734" s="2">
        <v>78908.679999999993</v>
      </c>
    </row>
    <row r="735" spans="1:4">
      <c r="A735">
        <f t="shared" si="11"/>
        <v>732</v>
      </c>
      <c r="B735" s="4">
        <v>372</v>
      </c>
      <c r="C735" s="3" t="s">
        <v>398</v>
      </c>
      <c r="D735" s="2">
        <v>78908.679999999993</v>
      </c>
    </row>
    <row r="736" spans="1:4">
      <c r="A736">
        <f t="shared" si="11"/>
        <v>733</v>
      </c>
      <c r="B736" s="4">
        <v>372</v>
      </c>
      <c r="C736" s="3" t="s">
        <v>398</v>
      </c>
      <c r="D736" s="2">
        <v>78908.679999999993</v>
      </c>
    </row>
    <row r="737" spans="1:4">
      <c r="A737">
        <f t="shared" si="11"/>
        <v>734</v>
      </c>
      <c r="B737" s="4">
        <v>372</v>
      </c>
      <c r="C737" s="3" t="s">
        <v>398</v>
      </c>
      <c r="D737" s="2">
        <v>78908.679999999993</v>
      </c>
    </row>
    <row r="738" spans="1:4">
      <c r="A738">
        <f t="shared" si="11"/>
        <v>735</v>
      </c>
      <c r="B738" s="4">
        <v>372</v>
      </c>
      <c r="C738" s="3" t="s">
        <v>398</v>
      </c>
      <c r="D738" s="2">
        <v>78908.679999999993</v>
      </c>
    </row>
    <row r="739" spans="1:4">
      <c r="A739">
        <f t="shared" si="11"/>
        <v>736</v>
      </c>
      <c r="B739" s="4">
        <v>375</v>
      </c>
      <c r="C739" s="3" t="s">
        <v>396</v>
      </c>
      <c r="D739" s="2">
        <v>192912.07</v>
      </c>
    </row>
    <row r="740" spans="1:4">
      <c r="A740">
        <f t="shared" si="11"/>
        <v>737</v>
      </c>
      <c r="B740" s="4">
        <v>375</v>
      </c>
      <c r="C740" s="3" t="s">
        <v>396</v>
      </c>
      <c r="D740" s="2">
        <v>192912.07</v>
      </c>
    </row>
    <row r="741" spans="1:4">
      <c r="A741">
        <f t="shared" si="11"/>
        <v>738</v>
      </c>
      <c r="B741" s="4">
        <v>375</v>
      </c>
      <c r="C741" s="3" t="s">
        <v>396</v>
      </c>
      <c r="D741" s="2">
        <v>192912.07</v>
      </c>
    </row>
    <row r="742" spans="1:4">
      <c r="A742">
        <f t="shared" si="11"/>
        <v>739</v>
      </c>
      <c r="B742" s="4">
        <v>375</v>
      </c>
      <c r="C742" s="3" t="s">
        <v>396</v>
      </c>
      <c r="D742" s="2">
        <v>192912.07</v>
      </c>
    </row>
    <row r="743" spans="1:4">
      <c r="A743">
        <f t="shared" si="11"/>
        <v>740</v>
      </c>
      <c r="B743" s="4">
        <v>375</v>
      </c>
      <c r="C743" s="3" t="s">
        <v>396</v>
      </c>
      <c r="D743" s="2">
        <v>192912.07</v>
      </c>
    </row>
    <row r="744" spans="1:4">
      <c r="A744">
        <f t="shared" si="11"/>
        <v>741</v>
      </c>
      <c r="B744" s="4">
        <v>375</v>
      </c>
      <c r="C744" s="3" t="s">
        <v>396</v>
      </c>
      <c r="D744" s="2">
        <v>192912.07</v>
      </c>
    </row>
    <row r="745" spans="1:4">
      <c r="A745">
        <f t="shared" si="11"/>
        <v>742</v>
      </c>
      <c r="B745" s="4">
        <v>375</v>
      </c>
      <c r="C745" s="3" t="s">
        <v>396</v>
      </c>
      <c r="D745" s="2">
        <v>192912.07</v>
      </c>
    </row>
    <row r="746" spans="1:4">
      <c r="A746">
        <f t="shared" si="11"/>
        <v>743</v>
      </c>
      <c r="B746" s="4">
        <v>372</v>
      </c>
      <c r="C746" s="3" t="s">
        <v>398</v>
      </c>
      <c r="D746" s="2">
        <v>78908.679999999993</v>
      </c>
    </row>
    <row r="747" spans="1:4">
      <c r="A747">
        <f t="shared" si="11"/>
        <v>744</v>
      </c>
      <c r="B747" s="4">
        <v>372</v>
      </c>
      <c r="C747" s="3" t="s">
        <v>398</v>
      </c>
      <c r="D747" s="2">
        <v>78908.679999999993</v>
      </c>
    </row>
    <row r="748" spans="1:4">
      <c r="A748">
        <f t="shared" si="11"/>
        <v>745</v>
      </c>
      <c r="B748" s="4">
        <v>372</v>
      </c>
      <c r="C748" s="3" t="s">
        <v>398</v>
      </c>
      <c r="D748" s="2">
        <v>78908.679999999993</v>
      </c>
    </row>
    <row r="749" spans="1:4">
      <c r="A749">
        <f t="shared" si="11"/>
        <v>746</v>
      </c>
      <c r="B749" s="4">
        <v>372</v>
      </c>
      <c r="C749" s="3" t="s">
        <v>398</v>
      </c>
      <c r="D749" s="2">
        <v>78908.679999999993</v>
      </c>
    </row>
    <row r="750" spans="1:4">
      <c r="A750">
        <f t="shared" si="11"/>
        <v>747</v>
      </c>
      <c r="B750" s="4">
        <v>372</v>
      </c>
      <c r="C750" s="3" t="s">
        <v>398</v>
      </c>
      <c r="D750" s="2">
        <v>78908.679999999993</v>
      </c>
    </row>
    <row r="751" spans="1:4">
      <c r="A751">
        <f t="shared" si="11"/>
        <v>748</v>
      </c>
      <c r="B751" s="4">
        <v>372</v>
      </c>
      <c r="C751" s="3" t="s">
        <v>398</v>
      </c>
      <c r="D751" s="2">
        <v>78908.679999999993</v>
      </c>
    </row>
    <row r="752" spans="1:4">
      <c r="A752">
        <f t="shared" si="11"/>
        <v>749</v>
      </c>
      <c r="B752" s="4">
        <v>372</v>
      </c>
      <c r="C752" s="3" t="s">
        <v>398</v>
      </c>
      <c r="D752" s="2">
        <v>78908.679999999993</v>
      </c>
    </row>
    <row r="753" spans="1:4">
      <c r="A753">
        <f t="shared" si="11"/>
        <v>750</v>
      </c>
      <c r="B753" s="4">
        <v>375</v>
      </c>
      <c r="C753" s="3" t="s">
        <v>396</v>
      </c>
      <c r="D753" s="2">
        <v>192912.07</v>
      </c>
    </row>
    <row r="754" spans="1:4">
      <c r="A754">
        <f t="shared" si="11"/>
        <v>751</v>
      </c>
      <c r="B754" s="4">
        <v>375</v>
      </c>
      <c r="C754" s="3" t="s">
        <v>396</v>
      </c>
      <c r="D754" s="2">
        <v>192912.07</v>
      </c>
    </row>
    <row r="755" spans="1:4">
      <c r="A755">
        <f t="shared" si="11"/>
        <v>752</v>
      </c>
      <c r="B755" s="4">
        <v>375</v>
      </c>
      <c r="C755" s="3" t="s">
        <v>396</v>
      </c>
      <c r="D755" s="2">
        <v>192912.07</v>
      </c>
    </row>
    <row r="756" spans="1:4">
      <c r="A756">
        <f t="shared" si="11"/>
        <v>753</v>
      </c>
      <c r="B756" s="4">
        <v>375</v>
      </c>
      <c r="C756" s="3" t="s">
        <v>396</v>
      </c>
      <c r="D756" s="2">
        <v>192912.07</v>
      </c>
    </row>
    <row r="757" spans="1:4">
      <c r="A757">
        <f t="shared" si="11"/>
        <v>754</v>
      </c>
      <c r="B757" s="4">
        <v>372</v>
      </c>
      <c r="C757" s="3" t="s">
        <v>398</v>
      </c>
      <c r="D757" s="2">
        <v>78908.679999999993</v>
      </c>
    </row>
    <row r="758" spans="1:4">
      <c r="A758">
        <f t="shared" si="11"/>
        <v>755</v>
      </c>
      <c r="B758" s="4">
        <v>375</v>
      </c>
      <c r="C758" s="3" t="s">
        <v>396</v>
      </c>
      <c r="D758" s="2">
        <v>192912.07</v>
      </c>
    </row>
    <row r="759" spans="1:4">
      <c r="A759">
        <f t="shared" si="11"/>
        <v>756</v>
      </c>
      <c r="B759" s="4">
        <v>375</v>
      </c>
      <c r="C759" s="3" t="s">
        <v>396</v>
      </c>
      <c r="D759" s="2">
        <v>192912.07</v>
      </c>
    </row>
    <row r="760" spans="1:4">
      <c r="A760">
        <f t="shared" si="11"/>
        <v>757</v>
      </c>
      <c r="B760" s="4">
        <v>375</v>
      </c>
      <c r="C760" s="3" t="s">
        <v>396</v>
      </c>
      <c r="D760" s="2">
        <v>192912.07</v>
      </c>
    </row>
    <row r="761" spans="1:4">
      <c r="A761">
        <f t="shared" si="11"/>
        <v>758</v>
      </c>
      <c r="B761" s="4">
        <v>375</v>
      </c>
      <c r="C761" s="3" t="s">
        <v>396</v>
      </c>
      <c r="D761" s="2">
        <v>192912.07</v>
      </c>
    </row>
    <row r="762" spans="1:4">
      <c r="A762">
        <f t="shared" si="11"/>
        <v>759</v>
      </c>
      <c r="B762" s="4">
        <v>372</v>
      </c>
      <c r="C762" s="3" t="s">
        <v>398</v>
      </c>
      <c r="D762" s="2">
        <v>78908.679999999993</v>
      </c>
    </row>
    <row r="763" spans="1:4">
      <c r="A763">
        <f t="shared" si="11"/>
        <v>760</v>
      </c>
      <c r="B763" s="4">
        <v>372</v>
      </c>
      <c r="C763" s="3" t="s">
        <v>398</v>
      </c>
      <c r="D763" s="2">
        <v>78908.679999999993</v>
      </c>
    </row>
    <row r="764" spans="1:4">
      <c r="A764">
        <f t="shared" si="11"/>
        <v>761</v>
      </c>
      <c r="B764" s="4">
        <v>372</v>
      </c>
      <c r="C764" s="3" t="s">
        <v>398</v>
      </c>
      <c r="D764" s="2">
        <v>78908.679999999993</v>
      </c>
    </row>
    <row r="765" spans="1:4">
      <c r="A765">
        <f t="shared" si="11"/>
        <v>762</v>
      </c>
      <c r="B765" s="4">
        <v>372</v>
      </c>
      <c r="C765" s="3" t="s">
        <v>398</v>
      </c>
      <c r="D765" s="2">
        <v>78908.679999999993</v>
      </c>
    </row>
    <row r="766" spans="1:4">
      <c r="A766">
        <f t="shared" si="11"/>
        <v>763</v>
      </c>
      <c r="B766" s="4">
        <v>372</v>
      </c>
      <c r="C766" s="3" t="s">
        <v>398</v>
      </c>
      <c r="D766" s="2">
        <v>78908.679999999993</v>
      </c>
    </row>
    <row r="767" spans="1:4">
      <c r="A767">
        <f t="shared" si="11"/>
        <v>764</v>
      </c>
      <c r="B767" s="4">
        <v>372</v>
      </c>
      <c r="C767" s="3" t="s">
        <v>398</v>
      </c>
      <c r="D767" s="2">
        <v>78908.679999999993</v>
      </c>
    </row>
    <row r="768" spans="1:4">
      <c r="A768">
        <f t="shared" si="11"/>
        <v>765</v>
      </c>
      <c r="B768" s="4">
        <v>372</v>
      </c>
      <c r="C768" s="3" t="s">
        <v>398</v>
      </c>
      <c r="D768" s="2">
        <v>78908.679999999993</v>
      </c>
    </row>
    <row r="769" spans="1:4">
      <c r="A769">
        <f t="shared" si="11"/>
        <v>766</v>
      </c>
      <c r="B769" s="4">
        <v>372</v>
      </c>
      <c r="C769" s="3" t="s">
        <v>398</v>
      </c>
      <c r="D769" s="2">
        <v>78908.679999999993</v>
      </c>
    </row>
    <row r="770" spans="1:4">
      <c r="A770">
        <f t="shared" si="11"/>
        <v>767</v>
      </c>
      <c r="B770" s="4">
        <v>372</v>
      </c>
      <c r="C770" s="3" t="s">
        <v>398</v>
      </c>
      <c r="D770" s="2">
        <v>78908.679999999993</v>
      </c>
    </row>
    <row r="771" spans="1:4">
      <c r="A771">
        <f t="shared" si="11"/>
        <v>768</v>
      </c>
      <c r="B771" s="4">
        <v>372</v>
      </c>
      <c r="C771" s="3" t="s">
        <v>398</v>
      </c>
      <c r="D771" s="2">
        <v>78908.679999999993</v>
      </c>
    </row>
    <row r="772" spans="1:4">
      <c r="A772">
        <f t="shared" si="11"/>
        <v>769</v>
      </c>
      <c r="B772" s="4">
        <v>372</v>
      </c>
      <c r="C772" s="3" t="s">
        <v>398</v>
      </c>
      <c r="D772" s="2">
        <v>78908.679999999993</v>
      </c>
    </row>
    <row r="773" spans="1:4">
      <c r="A773">
        <f t="shared" si="11"/>
        <v>770</v>
      </c>
      <c r="B773" s="4">
        <v>372</v>
      </c>
      <c r="C773" s="3" t="s">
        <v>398</v>
      </c>
      <c r="D773" s="2">
        <v>78908.679999999993</v>
      </c>
    </row>
    <row r="774" spans="1:4">
      <c r="A774">
        <f t="shared" si="11"/>
        <v>771</v>
      </c>
      <c r="B774" s="4">
        <v>372</v>
      </c>
      <c r="C774" s="3" t="s">
        <v>398</v>
      </c>
      <c r="D774" s="2">
        <v>78908.679999999993</v>
      </c>
    </row>
    <row r="775" spans="1:4">
      <c r="A775">
        <f t="shared" ref="A775:A838" si="12">+A774+1</f>
        <v>772</v>
      </c>
      <c r="B775" s="4">
        <v>372</v>
      </c>
      <c r="C775" s="3" t="s">
        <v>398</v>
      </c>
      <c r="D775" s="2">
        <v>78908.679999999993</v>
      </c>
    </row>
    <row r="776" spans="1:4">
      <c r="A776">
        <f t="shared" si="12"/>
        <v>773</v>
      </c>
      <c r="B776" s="4">
        <v>372</v>
      </c>
      <c r="C776" s="3" t="s">
        <v>398</v>
      </c>
      <c r="D776" s="2">
        <v>78908.679999999993</v>
      </c>
    </row>
    <row r="777" spans="1:4">
      <c r="A777">
        <f t="shared" si="12"/>
        <v>774</v>
      </c>
      <c r="B777" s="4">
        <v>372</v>
      </c>
      <c r="C777" s="3" t="s">
        <v>398</v>
      </c>
      <c r="D777" s="2">
        <v>78908.679999999993</v>
      </c>
    </row>
    <row r="778" spans="1:4">
      <c r="A778">
        <f t="shared" si="12"/>
        <v>775</v>
      </c>
      <c r="B778" s="4">
        <v>372</v>
      </c>
      <c r="C778" s="3" t="s">
        <v>398</v>
      </c>
      <c r="D778" s="2">
        <v>78908.679999999993</v>
      </c>
    </row>
    <row r="779" spans="1:4">
      <c r="A779">
        <f t="shared" si="12"/>
        <v>776</v>
      </c>
      <c r="B779" s="4">
        <v>372</v>
      </c>
      <c r="C779" s="3" t="s">
        <v>398</v>
      </c>
      <c r="D779" s="2">
        <v>78908.679999999993</v>
      </c>
    </row>
    <row r="780" spans="1:4">
      <c r="A780">
        <f t="shared" si="12"/>
        <v>777</v>
      </c>
      <c r="B780" s="4">
        <v>372</v>
      </c>
      <c r="C780" s="3" t="s">
        <v>398</v>
      </c>
      <c r="D780" s="2">
        <v>78908.679999999993</v>
      </c>
    </row>
    <row r="781" spans="1:4">
      <c r="A781">
        <f t="shared" si="12"/>
        <v>778</v>
      </c>
      <c r="B781" s="4">
        <v>375</v>
      </c>
      <c r="C781" s="3" t="s">
        <v>396</v>
      </c>
      <c r="D781" s="2">
        <v>192912.07</v>
      </c>
    </row>
    <row r="782" spans="1:4">
      <c r="A782">
        <f t="shared" si="12"/>
        <v>779</v>
      </c>
      <c r="B782" s="4">
        <v>375</v>
      </c>
      <c r="C782" s="3" t="s">
        <v>396</v>
      </c>
      <c r="D782" s="2">
        <v>192912.07</v>
      </c>
    </row>
    <row r="783" spans="1:4">
      <c r="A783">
        <f t="shared" si="12"/>
        <v>780</v>
      </c>
      <c r="B783" s="4">
        <v>375</v>
      </c>
      <c r="C783" s="3" t="s">
        <v>396</v>
      </c>
      <c r="D783" s="2">
        <v>192912.07</v>
      </c>
    </row>
    <row r="784" spans="1:4">
      <c r="A784">
        <f t="shared" si="12"/>
        <v>781</v>
      </c>
      <c r="B784" s="4">
        <v>375</v>
      </c>
      <c r="C784" s="3" t="s">
        <v>396</v>
      </c>
      <c r="D784" s="2">
        <v>192912.07</v>
      </c>
    </row>
    <row r="785" spans="1:4">
      <c r="A785">
        <f t="shared" si="12"/>
        <v>782</v>
      </c>
      <c r="B785" s="4">
        <v>375</v>
      </c>
      <c r="C785" s="3" t="s">
        <v>396</v>
      </c>
      <c r="D785" s="2">
        <v>192912.07</v>
      </c>
    </row>
    <row r="786" spans="1:4">
      <c r="A786">
        <f t="shared" si="12"/>
        <v>783</v>
      </c>
      <c r="B786" s="4">
        <v>375</v>
      </c>
      <c r="C786" s="3" t="s">
        <v>396</v>
      </c>
      <c r="D786" s="2">
        <v>192912.07</v>
      </c>
    </row>
    <row r="787" spans="1:4">
      <c r="A787">
        <f t="shared" si="12"/>
        <v>784</v>
      </c>
      <c r="B787" s="4">
        <v>375</v>
      </c>
      <c r="C787" s="3" t="s">
        <v>396</v>
      </c>
      <c r="D787" s="2">
        <v>192912.07</v>
      </c>
    </row>
    <row r="788" spans="1:4">
      <c r="A788">
        <f t="shared" si="12"/>
        <v>785</v>
      </c>
      <c r="B788" s="4">
        <v>372</v>
      </c>
      <c r="C788" s="3" t="s">
        <v>398</v>
      </c>
      <c r="D788" s="2">
        <v>78908.679999999993</v>
      </c>
    </row>
    <row r="789" spans="1:4">
      <c r="A789">
        <f t="shared" si="12"/>
        <v>786</v>
      </c>
      <c r="B789" s="4">
        <v>372</v>
      </c>
      <c r="C789" s="3" t="s">
        <v>398</v>
      </c>
      <c r="D789" s="2">
        <v>78908.679999999993</v>
      </c>
    </row>
    <row r="790" spans="1:4">
      <c r="A790">
        <f t="shared" si="12"/>
        <v>787</v>
      </c>
      <c r="B790" s="4">
        <v>372</v>
      </c>
      <c r="C790" s="3" t="s">
        <v>398</v>
      </c>
      <c r="D790" s="2">
        <v>78908.679999999993</v>
      </c>
    </row>
    <row r="791" spans="1:4">
      <c r="A791">
        <f t="shared" si="12"/>
        <v>788</v>
      </c>
      <c r="B791" s="4">
        <v>372</v>
      </c>
      <c r="C791" s="3" t="s">
        <v>398</v>
      </c>
      <c r="D791" s="2">
        <v>78908.679999999993</v>
      </c>
    </row>
    <row r="792" spans="1:4">
      <c r="A792">
        <f t="shared" si="12"/>
        <v>789</v>
      </c>
      <c r="B792" s="4">
        <v>372</v>
      </c>
      <c r="C792" s="3" t="s">
        <v>398</v>
      </c>
      <c r="D792" s="2">
        <v>78908.679999999993</v>
      </c>
    </row>
    <row r="793" spans="1:4">
      <c r="A793">
        <f t="shared" si="12"/>
        <v>790</v>
      </c>
      <c r="B793" s="4">
        <v>372</v>
      </c>
      <c r="C793" s="3" t="s">
        <v>398</v>
      </c>
      <c r="D793" s="2">
        <v>78908.679999999993</v>
      </c>
    </row>
    <row r="794" spans="1:4">
      <c r="A794">
        <f t="shared" si="12"/>
        <v>791</v>
      </c>
      <c r="B794" s="4">
        <v>372</v>
      </c>
      <c r="C794" s="3" t="s">
        <v>398</v>
      </c>
      <c r="D794" s="2">
        <v>78908.679999999993</v>
      </c>
    </row>
    <row r="795" spans="1:4">
      <c r="A795">
        <f t="shared" si="12"/>
        <v>792</v>
      </c>
      <c r="B795" s="4">
        <v>372</v>
      </c>
      <c r="C795" s="3" t="s">
        <v>398</v>
      </c>
      <c r="D795" s="2">
        <v>78908.679999999993</v>
      </c>
    </row>
    <row r="796" spans="1:4">
      <c r="A796">
        <f t="shared" si="12"/>
        <v>793</v>
      </c>
      <c r="B796" s="4">
        <v>372</v>
      </c>
      <c r="C796" s="3" t="s">
        <v>398</v>
      </c>
      <c r="D796" s="2">
        <v>78908.679999999993</v>
      </c>
    </row>
    <row r="797" spans="1:4">
      <c r="A797">
        <f t="shared" si="12"/>
        <v>794</v>
      </c>
      <c r="B797" s="4">
        <v>372</v>
      </c>
      <c r="C797" s="3" t="s">
        <v>398</v>
      </c>
      <c r="D797" s="2">
        <v>78908.679999999993</v>
      </c>
    </row>
    <row r="798" spans="1:4">
      <c r="A798">
        <f t="shared" si="12"/>
        <v>795</v>
      </c>
      <c r="B798" s="4">
        <v>372</v>
      </c>
      <c r="C798" s="3" t="s">
        <v>398</v>
      </c>
      <c r="D798" s="2">
        <v>78908.679999999993</v>
      </c>
    </row>
    <row r="799" spans="1:4">
      <c r="A799">
        <f t="shared" si="12"/>
        <v>796</v>
      </c>
      <c r="B799" s="4">
        <v>372</v>
      </c>
      <c r="C799" s="3" t="s">
        <v>398</v>
      </c>
      <c r="D799" s="2">
        <v>78908.679999999993</v>
      </c>
    </row>
    <row r="800" spans="1:4">
      <c r="A800">
        <f t="shared" si="12"/>
        <v>797</v>
      </c>
      <c r="B800" s="4">
        <v>372</v>
      </c>
      <c r="C800" s="3" t="s">
        <v>398</v>
      </c>
      <c r="D800" s="2">
        <v>78908.679999999993</v>
      </c>
    </row>
    <row r="801" spans="1:4">
      <c r="A801">
        <f t="shared" si="12"/>
        <v>798</v>
      </c>
      <c r="B801" s="4">
        <v>372</v>
      </c>
      <c r="C801" s="3" t="s">
        <v>398</v>
      </c>
      <c r="D801" s="2">
        <v>78908.679999999993</v>
      </c>
    </row>
    <row r="802" spans="1:4">
      <c r="A802">
        <f t="shared" si="12"/>
        <v>799</v>
      </c>
      <c r="B802" s="4">
        <v>372</v>
      </c>
      <c r="C802" s="3" t="s">
        <v>398</v>
      </c>
      <c r="D802" s="2">
        <v>78908.679999999993</v>
      </c>
    </row>
    <row r="803" spans="1:4">
      <c r="A803">
        <f t="shared" si="12"/>
        <v>800</v>
      </c>
      <c r="B803" s="4">
        <v>375</v>
      </c>
      <c r="C803" s="3" t="s">
        <v>396</v>
      </c>
      <c r="D803" s="2">
        <v>192912.07</v>
      </c>
    </row>
    <row r="804" spans="1:4">
      <c r="A804">
        <f t="shared" si="12"/>
        <v>801</v>
      </c>
      <c r="B804" s="4">
        <v>375</v>
      </c>
      <c r="C804" s="3" t="s">
        <v>396</v>
      </c>
      <c r="D804" s="2">
        <v>192912.07</v>
      </c>
    </row>
    <row r="805" spans="1:4">
      <c r="A805">
        <f t="shared" si="12"/>
        <v>802</v>
      </c>
      <c r="B805" s="4">
        <v>375</v>
      </c>
      <c r="C805" s="3" t="s">
        <v>396</v>
      </c>
      <c r="D805" s="2">
        <v>192912.07</v>
      </c>
    </row>
    <row r="806" spans="1:4">
      <c r="A806">
        <f t="shared" si="12"/>
        <v>803</v>
      </c>
      <c r="B806" s="4">
        <v>375</v>
      </c>
      <c r="C806" s="3" t="s">
        <v>396</v>
      </c>
      <c r="D806" s="2">
        <v>192912.07</v>
      </c>
    </row>
    <row r="807" spans="1:4">
      <c r="A807">
        <f t="shared" si="12"/>
        <v>804</v>
      </c>
      <c r="B807" s="4">
        <v>375</v>
      </c>
      <c r="C807" s="3" t="s">
        <v>396</v>
      </c>
      <c r="D807" s="2">
        <v>192912.07</v>
      </c>
    </row>
    <row r="808" spans="1:4">
      <c r="A808">
        <f t="shared" si="12"/>
        <v>805</v>
      </c>
      <c r="B808" s="4">
        <v>375</v>
      </c>
      <c r="C808" s="3" t="s">
        <v>396</v>
      </c>
      <c r="D808" s="2">
        <v>192912.07</v>
      </c>
    </row>
    <row r="809" spans="1:4">
      <c r="A809">
        <f t="shared" si="12"/>
        <v>806</v>
      </c>
      <c r="B809" s="4">
        <v>375</v>
      </c>
      <c r="C809" s="3" t="s">
        <v>396</v>
      </c>
      <c r="D809" s="2">
        <v>192912.07</v>
      </c>
    </row>
    <row r="810" spans="1:4">
      <c r="A810">
        <f t="shared" si="12"/>
        <v>807</v>
      </c>
      <c r="B810" s="4">
        <v>375</v>
      </c>
      <c r="C810" s="3" t="s">
        <v>396</v>
      </c>
      <c r="D810" s="2">
        <v>192912.07</v>
      </c>
    </row>
    <row r="811" spans="1:4">
      <c r="A811">
        <f t="shared" si="12"/>
        <v>808</v>
      </c>
      <c r="B811" s="4">
        <v>375</v>
      </c>
      <c r="C811" s="3" t="s">
        <v>396</v>
      </c>
      <c r="D811" s="2">
        <v>192912.07</v>
      </c>
    </row>
    <row r="812" spans="1:4">
      <c r="A812">
        <f t="shared" si="12"/>
        <v>809</v>
      </c>
      <c r="B812" s="4">
        <v>372</v>
      </c>
      <c r="C812" s="3" t="s">
        <v>398</v>
      </c>
      <c r="D812" s="2">
        <v>78908.679999999993</v>
      </c>
    </row>
    <row r="813" spans="1:4">
      <c r="A813">
        <f t="shared" si="12"/>
        <v>810</v>
      </c>
      <c r="B813" s="4">
        <v>372</v>
      </c>
      <c r="C813" s="3" t="s">
        <v>398</v>
      </c>
      <c r="D813" s="2">
        <v>78908.679999999993</v>
      </c>
    </row>
    <row r="814" spans="1:4">
      <c r="A814">
        <f t="shared" si="12"/>
        <v>811</v>
      </c>
      <c r="B814" s="4">
        <v>372</v>
      </c>
      <c r="C814" s="3" t="s">
        <v>398</v>
      </c>
      <c r="D814" s="2">
        <v>78908.679999999993</v>
      </c>
    </row>
    <row r="815" spans="1:4">
      <c r="A815">
        <f t="shared" si="12"/>
        <v>812</v>
      </c>
      <c r="B815" s="4">
        <v>372</v>
      </c>
      <c r="C815" s="3" t="s">
        <v>398</v>
      </c>
      <c r="D815" s="2">
        <v>78908.679999999993</v>
      </c>
    </row>
    <row r="816" spans="1:4">
      <c r="A816">
        <f t="shared" si="12"/>
        <v>813</v>
      </c>
      <c r="B816" s="4">
        <v>372</v>
      </c>
      <c r="C816" s="3" t="s">
        <v>398</v>
      </c>
      <c r="D816" s="2">
        <v>78908.679999999993</v>
      </c>
    </row>
    <row r="817" spans="1:4">
      <c r="A817">
        <f t="shared" si="12"/>
        <v>814</v>
      </c>
      <c r="B817" s="4">
        <v>372</v>
      </c>
      <c r="C817" s="3" t="s">
        <v>398</v>
      </c>
      <c r="D817" s="2">
        <v>78908.679999999993</v>
      </c>
    </row>
    <row r="818" spans="1:4">
      <c r="A818">
        <f t="shared" si="12"/>
        <v>815</v>
      </c>
      <c r="B818" s="4">
        <v>372</v>
      </c>
      <c r="C818" s="3" t="s">
        <v>398</v>
      </c>
      <c r="D818" s="2">
        <v>78908.679999999993</v>
      </c>
    </row>
    <row r="819" spans="1:4">
      <c r="A819">
        <f t="shared" si="12"/>
        <v>816</v>
      </c>
      <c r="B819" s="4">
        <v>372</v>
      </c>
      <c r="C819" s="3" t="s">
        <v>398</v>
      </c>
      <c r="D819" s="2">
        <v>78908.679999999993</v>
      </c>
    </row>
    <row r="820" spans="1:4">
      <c r="A820">
        <f t="shared" si="12"/>
        <v>817</v>
      </c>
      <c r="B820" s="4">
        <v>375</v>
      </c>
      <c r="C820" s="3" t="s">
        <v>396</v>
      </c>
      <c r="D820" s="2">
        <v>192912.07</v>
      </c>
    </row>
    <row r="821" spans="1:4">
      <c r="A821">
        <f t="shared" si="12"/>
        <v>818</v>
      </c>
      <c r="B821" s="4">
        <v>375</v>
      </c>
      <c r="C821" s="3" t="s">
        <v>396</v>
      </c>
      <c r="D821" s="2">
        <v>192912.07</v>
      </c>
    </row>
    <row r="822" spans="1:4">
      <c r="A822">
        <f t="shared" si="12"/>
        <v>819</v>
      </c>
      <c r="B822" s="4">
        <v>372</v>
      </c>
      <c r="C822" s="3" t="s">
        <v>398</v>
      </c>
      <c r="D822" s="2">
        <v>78908.679999999993</v>
      </c>
    </row>
    <row r="823" spans="1:4">
      <c r="A823">
        <f t="shared" si="12"/>
        <v>820</v>
      </c>
      <c r="B823" s="4">
        <v>372</v>
      </c>
      <c r="C823" s="3" t="s">
        <v>398</v>
      </c>
      <c r="D823" s="2">
        <v>78908.679999999993</v>
      </c>
    </row>
    <row r="824" spans="1:4">
      <c r="A824">
        <f t="shared" si="12"/>
        <v>821</v>
      </c>
      <c r="B824" s="4">
        <v>375</v>
      </c>
      <c r="C824" s="3" t="s">
        <v>396</v>
      </c>
      <c r="D824" s="2">
        <v>192912.07</v>
      </c>
    </row>
    <row r="825" spans="1:4">
      <c r="A825">
        <f t="shared" si="12"/>
        <v>822</v>
      </c>
      <c r="B825" s="4">
        <v>375</v>
      </c>
      <c r="C825" s="3" t="s">
        <v>396</v>
      </c>
      <c r="D825" s="2">
        <v>192912.07</v>
      </c>
    </row>
    <row r="826" spans="1:4">
      <c r="A826">
        <f t="shared" si="12"/>
        <v>823</v>
      </c>
      <c r="B826" s="4">
        <v>375</v>
      </c>
      <c r="C826" s="3" t="s">
        <v>396</v>
      </c>
      <c r="D826" s="2">
        <v>192912.07</v>
      </c>
    </row>
    <row r="827" spans="1:4">
      <c r="A827">
        <f t="shared" si="12"/>
        <v>824</v>
      </c>
      <c r="B827" s="4">
        <v>375</v>
      </c>
      <c r="C827" s="3" t="s">
        <v>396</v>
      </c>
      <c r="D827" s="2">
        <v>192912.07</v>
      </c>
    </row>
    <row r="828" spans="1:4">
      <c r="A828">
        <f t="shared" si="12"/>
        <v>825</v>
      </c>
      <c r="B828" s="4">
        <v>375</v>
      </c>
      <c r="C828" s="3" t="s">
        <v>396</v>
      </c>
      <c r="D828" s="2">
        <v>192912.07</v>
      </c>
    </row>
    <row r="829" spans="1:4">
      <c r="A829">
        <f t="shared" si="12"/>
        <v>826</v>
      </c>
      <c r="B829" s="4">
        <v>372</v>
      </c>
      <c r="C829" s="3" t="s">
        <v>398</v>
      </c>
      <c r="D829" s="2">
        <v>78908.679999999993</v>
      </c>
    </row>
    <row r="830" spans="1:4">
      <c r="A830">
        <f t="shared" si="12"/>
        <v>827</v>
      </c>
      <c r="B830" s="4">
        <v>375</v>
      </c>
      <c r="C830" s="3" t="s">
        <v>396</v>
      </c>
      <c r="D830" s="2">
        <v>192912.07</v>
      </c>
    </row>
    <row r="831" spans="1:4">
      <c r="A831">
        <f t="shared" si="12"/>
        <v>828</v>
      </c>
      <c r="B831" s="4">
        <v>379</v>
      </c>
      <c r="C831" s="3" t="s">
        <v>399</v>
      </c>
      <c r="D831" s="2">
        <v>577872.07999999996</v>
      </c>
    </row>
    <row r="832" spans="1:4">
      <c r="A832">
        <f t="shared" si="12"/>
        <v>829</v>
      </c>
      <c r="B832" s="4">
        <v>379</v>
      </c>
      <c r="C832" s="3" t="s">
        <v>399</v>
      </c>
      <c r="D832" s="2">
        <v>577872.07999999996</v>
      </c>
    </row>
    <row r="833" spans="1:4">
      <c r="A833">
        <f t="shared" si="12"/>
        <v>830</v>
      </c>
      <c r="B833" s="4">
        <v>379</v>
      </c>
      <c r="C833" s="3" t="s">
        <v>399</v>
      </c>
      <c r="D833" s="2">
        <v>577872.07999999996</v>
      </c>
    </row>
    <row r="834" spans="1:4">
      <c r="A834">
        <f t="shared" si="12"/>
        <v>831</v>
      </c>
      <c r="B834" s="4">
        <v>379</v>
      </c>
      <c r="C834" s="3" t="s">
        <v>399</v>
      </c>
      <c r="D834" s="2">
        <v>577872.07999999996</v>
      </c>
    </row>
    <row r="835" spans="1:4">
      <c r="A835">
        <f t="shared" si="12"/>
        <v>832</v>
      </c>
      <c r="B835" s="4">
        <v>379</v>
      </c>
      <c r="C835" s="3" t="s">
        <v>399</v>
      </c>
      <c r="D835" s="2">
        <v>577872.07999999996</v>
      </c>
    </row>
    <row r="836" spans="1:4">
      <c r="A836">
        <f t="shared" si="12"/>
        <v>833</v>
      </c>
      <c r="B836" s="4">
        <v>379</v>
      </c>
      <c r="C836" s="3" t="s">
        <v>399</v>
      </c>
      <c r="D836" s="2">
        <v>577872.07999999996</v>
      </c>
    </row>
    <row r="837" spans="1:4">
      <c r="A837">
        <f t="shared" si="12"/>
        <v>834</v>
      </c>
      <c r="B837" s="4">
        <v>379</v>
      </c>
      <c r="C837" s="3" t="s">
        <v>399</v>
      </c>
      <c r="D837" s="2">
        <v>577872.07999999996</v>
      </c>
    </row>
    <row r="838" spans="1:4">
      <c r="A838">
        <f t="shared" si="12"/>
        <v>835</v>
      </c>
      <c r="B838" s="4">
        <v>379</v>
      </c>
      <c r="C838" s="3" t="s">
        <v>399</v>
      </c>
      <c r="D838" s="2">
        <v>577872.07999999996</v>
      </c>
    </row>
    <row r="839" spans="1:4">
      <c r="A839">
        <f t="shared" ref="A839:A902" si="13">+A838+1</f>
        <v>836</v>
      </c>
      <c r="B839" s="4">
        <v>379</v>
      </c>
      <c r="C839" s="3" t="s">
        <v>399</v>
      </c>
      <c r="D839" s="2">
        <v>577872.07999999996</v>
      </c>
    </row>
    <row r="840" spans="1:4">
      <c r="A840">
        <f t="shared" si="13"/>
        <v>837</v>
      </c>
      <c r="B840" s="4">
        <v>379</v>
      </c>
      <c r="C840" s="3" t="s">
        <v>399</v>
      </c>
      <c r="D840" s="2">
        <v>577872.07999999996</v>
      </c>
    </row>
    <row r="841" spans="1:4">
      <c r="A841">
        <f t="shared" si="13"/>
        <v>838</v>
      </c>
      <c r="B841" s="4">
        <v>379</v>
      </c>
      <c r="C841" s="3" t="s">
        <v>399</v>
      </c>
      <c r="D841" s="2">
        <v>577872.07999999996</v>
      </c>
    </row>
    <row r="842" spans="1:4">
      <c r="A842">
        <f t="shared" si="13"/>
        <v>839</v>
      </c>
      <c r="B842" s="4">
        <v>379</v>
      </c>
      <c r="C842" s="3" t="s">
        <v>399</v>
      </c>
      <c r="D842" s="2">
        <v>577872.07999999996</v>
      </c>
    </row>
    <row r="843" spans="1:4">
      <c r="A843">
        <f t="shared" si="13"/>
        <v>840</v>
      </c>
      <c r="B843" s="4">
        <v>379</v>
      </c>
      <c r="C843" s="3" t="s">
        <v>399</v>
      </c>
      <c r="D843" s="2">
        <v>577872.07999999996</v>
      </c>
    </row>
    <row r="844" spans="1:4">
      <c r="A844">
        <f t="shared" si="13"/>
        <v>841</v>
      </c>
      <c r="B844" s="4">
        <v>379</v>
      </c>
      <c r="C844" s="3" t="s">
        <v>399</v>
      </c>
      <c r="D844" s="2">
        <v>577872.07999999996</v>
      </c>
    </row>
    <row r="845" spans="1:4">
      <c r="A845">
        <f t="shared" si="13"/>
        <v>842</v>
      </c>
      <c r="B845" s="4">
        <v>379</v>
      </c>
      <c r="C845" s="3" t="s">
        <v>399</v>
      </c>
      <c r="D845" s="2">
        <v>577872.07999999996</v>
      </c>
    </row>
    <row r="846" spans="1:4">
      <c r="A846">
        <f t="shared" si="13"/>
        <v>843</v>
      </c>
      <c r="B846" s="4">
        <v>379</v>
      </c>
      <c r="C846" s="3" t="s">
        <v>399</v>
      </c>
      <c r="D846" s="2">
        <v>577872.07999999996</v>
      </c>
    </row>
    <row r="847" spans="1:4">
      <c r="A847">
        <f t="shared" si="13"/>
        <v>844</v>
      </c>
      <c r="B847" s="4">
        <v>379</v>
      </c>
      <c r="C847" s="3" t="s">
        <v>399</v>
      </c>
      <c r="D847" s="2">
        <v>577872.07999999996</v>
      </c>
    </row>
    <row r="848" spans="1:4">
      <c r="A848">
        <f t="shared" si="13"/>
        <v>845</v>
      </c>
      <c r="B848" s="4">
        <v>379</v>
      </c>
      <c r="C848" s="3" t="s">
        <v>399</v>
      </c>
      <c r="D848" s="2">
        <v>577872.07999999996</v>
      </c>
    </row>
    <row r="849" spans="1:4">
      <c r="A849">
        <f t="shared" si="13"/>
        <v>846</v>
      </c>
      <c r="B849" s="4">
        <v>379</v>
      </c>
      <c r="C849" s="3" t="s">
        <v>399</v>
      </c>
      <c r="D849" s="2">
        <v>577872.07999999996</v>
      </c>
    </row>
    <row r="850" spans="1:4">
      <c r="A850">
        <f t="shared" si="13"/>
        <v>847</v>
      </c>
      <c r="B850" s="4">
        <v>379</v>
      </c>
      <c r="C850" s="3" t="s">
        <v>399</v>
      </c>
      <c r="D850" s="2">
        <v>577872.07999999996</v>
      </c>
    </row>
    <row r="851" spans="1:4">
      <c r="A851">
        <f t="shared" si="13"/>
        <v>848</v>
      </c>
      <c r="B851" s="4">
        <v>379</v>
      </c>
      <c r="C851" s="3" t="s">
        <v>399</v>
      </c>
      <c r="D851" s="2">
        <v>577872.07999999996</v>
      </c>
    </row>
    <row r="852" spans="1:4">
      <c r="A852">
        <f t="shared" si="13"/>
        <v>849</v>
      </c>
      <c r="B852" s="4">
        <v>379</v>
      </c>
      <c r="C852" s="3" t="s">
        <v>399</v>
      </c>
      <c r="D852" s="2">
        <v>577872.07999999996</v>
      </c>
    </row>
    <row r="853" spans="1:4">
      <c r="A853">
        <f t="shared" si="13"/>
        <v>850</v>
      </c>
      <c r="B853" s="4">
        <v>379</v>
      </c>
      <c r="C853" s="3" t="s">
        <v>399</v>
      </c>
      <c r="D853" s="2">
        <v>577872.07999999996</v>
      </c>
    </row>
    <row r="854" spans="1:4">
      <c r="A854">
        <f t="shared" si="13"/>
        <v>851</v>
      </c>
      <c r="B854" s="4">
        <v>379</v>
      </c>
      <c r="C854" s="3" t="s">
        <v>399</v>
      </c>
      <c r="D854" s="2">
        <v>577872.07999999996</v>
      </c>
    </row>
    <row r="855" spans="1:4">
      <c r="A855">
        <f t="shared" si="13"/>
        <v>852</v>
      </c>
      <c r="B855" s="4">
        <v>379</v>
      </c>
      <c r="C855" s="3" t="s">
        <v>399</v>
      </c>
      <c r="D855" s="2">
        <v>577872.07999999996</v>
      </c>
    </row>
    <row r="856" spans="1:4">
      <c r="A856">
        <f t="shared" si="13"/>
        <v>853</v>
      </c>
      <c r="B856" s="4">
        <v>379</v>
      </c>
      <c r="C856" s="3" t="s">
        <v>399</v>
      </c>
      <c r="D856" s="2">
        <v>577872.07999999996</v>
      </c>
    </row>
    <row r="857" spans="1:4">
      <c r="A857">
        <f t="shared" si="13"/>
        <v>854</v>
      </c>
      <c r="B857" s="4">
        <v>379</v>
      </c>
      <c r="C857" s="3" t="s">
        <v>399</v>
      </c>
      <c r="D857" s="2">
        <v>577872.07999999996</v>
      </c>
    </row>
    <row r="858" spans="1:4">
      <c r="A858">
        <f t="shared" si="13"/>
        <v>855</v>
      </c>
      <c r="B858" s="4">
        <v>379</v>
      </c>
      <c r="C858" s="3" t="s">
        <v>399</v>
      </c>
      <c r="D858" s="2">
        <v>577872.07999999996</v>
      </c>
    </row>
    <row r="859" spans="1:4">
      <c r="A859">
        <f t="shared" si="13"/>
        <v>856</v>
      </c>
      <c r="B859" s="4">
        <v>372</v>
      </c>
      <c r="C859" s="3" t="s">
        <v>398</v>
      </c>
      <c r="D859" s="2">
        <v>118445.83</v>
      </c>
    </row>
    <row r="860" spans="1:4">
      <c r="A860">
        <f t="shared" si="13"/>
        <v>857</v>
      </c>
      <c r="B860" s="4">
        <v>372</v>
      </c>
      <c r="C860" s="3" t="s">
        <v>398</v>
      </c>
      <c r="D860" s="2">
        <v>118445.83</v>
      </c>
    </row>
    <row r="861" spans="1:4">
      <c r="A861">
        <f t="shared" si="13"/>
        <v>858</v>
      </c>
      <c r="B861" s="4">
        <v>372</v>
      </c>
      <c r="C861" s="3" t="s">
        <v>398</v>
      </c>
      <c r="D861" s="2">
        <v>118445.83</v>
      </c>
    </row>
    <row r="862" spans="1:4">
      <c r="A862">
        <f t="shared" si="13"/>
        <v>859</v>
      </c>
      <c r="B862" s="4">
        <v>372</v>
      </c>
      <c r="C862" s="3" t="s">
        <v>398</v>
      </c>
      <c r="D862" s="2">
        <v>118445.83</v>
      </c>
    </row>
    <row r="863" spans="1:4">
      <c r="A863">
        <f t="shared" si="13"/>
        <v>860</v>
      </c>
      <c r="B863" s="4">
        <v>372</v>
      </c>
      <c r="C863" s="3" t="s">
        <v>398</v>
      </c>
      <c r="D863" s="2">
        <v>118445.83</v>
      </c>
    </row>
    <row r="864" spans="1:4">
      <c r="A864">
        <f t="shared" si="13"/>
        <v>861</v>
      </c>
      <c r="B864" s="4">
        <v>372</v>
      </c>
      <c r="C864" s="3" t="s">
        <v>398</v>
      </c>
      <c r="D864" s="2">
        <v>118445.83</v>
      </c>
    </row>
    <row r="865" spans="1:4">
      <c r="A865">
        <f t="shared" si="13"/>
        <v>862</v>
      </c>
      <c r="B865" s="4">
        <v>372</v>
      </c>
      <c r="C865" s="3" t="s">
        <v>398</v>
      </c>
      <c r="D865" s="2">
        <v>118445.83</v>
      </c>
    </row>
    <row r="866" spans="1:4">
      <c r="A866">
        <f t="shared" si="13"/>
        <v>863</v>
      </c>
      <c r="B866" s="4">
        <v>372</v>
      </c>
      <c r="C866" s="3" t="s">
        <v>398</v>
      </c>
      <c r="D866" s="2">
        <v>118445.83</v>
      </c>
    </row>
    <row r="867" spans="1:4">
      <c r="A867">
        <f t="shared" si="13"/>
        <v>864</v>
      </c>
      <c r="B867" s="4">
        <v>372</v>
      </c>
      <c r="C867" s="3" t="s">
        <v>398</v>
      </c>
      <c r="D867" s="2">
        <v>118445.83</v>
      </c>
    </row>
    <row r="868" spans="1:4">
      <c r="A868">
        <f t="shared" si="13"/>
        <v>865</v>
      </c>
      <c r="B868" s="4">
        <v>372</v>
      </c>
      <c r="C868" s="3" t="s">
        <v>398</v>
      </c>
      <c r="D868" s="2">
        <v>118445.83</v>
      </c>
    </row>
    <row r="869" spans="1:4">
      <c r="A869">
        <f t="shared" si="13"/>
        <v>866</v>
      </c>
      <c r="B869" s="4">
        <v>372</v>
      </c>
      <c r="C869" s="3" t="s">
        <v>398</v>
      </c>
      <c r="D869" s="2">
        <v>118445.83</v>
      </c>
    </row>
    <row r="870" spans="1:4">
      <c r="A870">
        <f t="shared" si="13"/>
        <v>867</v>
      </c>
      <c r="B870" s="4">
        <v>375</v>
      </c>
      <c r="C870" s="3" t="s">
        <v>396</v>
      </c>
      <c r="D870" s="2">
        <v>256317.43</v>
      </c>
    </row>
    <row r="871" spans="1:4">
      <c r="A871">
        <f t="shared" si="13"/>
        <v>868</v>
      </c>
      <c r="B871" s="4">
        <v>375</v>
      </c>
      <c r="C871" s="3" t="s">
        <v>396</v>
      </c>
      <c r="D871" s="2">
        <v>256317.43</v>
      </c>
    </row>
    <row r="872" spans="1:4">
      <c r="A872">
        <f t="shared" si="13"/>
        <v>869</v>
      </c>
      <c r="B872" s="4">
        <v>372</v>
      </c>
      <c r="C872" s="3" t="s">
        <v>398</v>
      </c>
      <c r="D872" s="2">
        <v>118445.83</v>
      </c>
    </row>
    <row r="873" spans="1:4">
      <c r="A873">
        <f t="shared" si="13"/>
        <v>870</v>
      </c>
      <c r="B873" s="4">
        <v>375</v>
      </c>
      <c r="C873" s="3" t="s">
        <v>396</v>
      </c>
      <c r="D873" s="2">
        <v>256317.43</v>
      </c>
    </row>
    <row r="874" spans="1:4">
      <c r="A874">
        <f t="shared" si="13"/>
        <v>871</v>
      </c>
      <c r="B874" s="4">
        <v>375</v>
      </c>
      <c r="C874" s="3" t="s">
        <v>396</v>
      </c>
      <c r="D874" s="2">
        <v>256317.43</v>
      </c>
    </row>
    <row r="875" spans="1:4">
      <c r="A875">
        <f t="shared" si="13"/>
        <v>872</v>
      </c>
      <c r="B875" s="4">
        <v>375</v>
      </c>
      <c r="C875" s="3" t="s">
        <v>396</v>
      </c>
      <c r="D875" s="2">
        <v>256317.43</v>
      </c>
    </row>
    <row r="876" spans="1:4">
      <c r="A876">
        <f t="shared" si="13"/>
        <v>873</v>
      </c>
      <c r="B876" s="4">
        <v>375</v>
      </c>
      <c r="C876" s="3" t="s">
        <v>396</v>
      </c>
      <c r="D876" s="2">
        <v>256317.43</v>
      </c>
    </row>
    <row r="877" spans="1:4">
      <c r="A877">
        <f t="shared" si="13"/>
        <v>874</v>
      </c>
      <c r="B877" s="4">
        <v>375</v>
      </c>
      <c r="C877" s="3" t="s">
        <v>396</v>
      </c>
      <c r="D877" s="2">
        <v>256317.43</v>
      </c>
    </row>
    <row r="878" spans="1:4">
      <c r="A878">
        <f t="shared" si="13"/>
        <v>875</v>
      </c>
      <c r="B878" s="4">
        <v>375</v>
      </c>
      <c r="C878" s="3" t="s">
        <v>396</v>
      </c>
      <c r="D878" s="2">
        <v>256317.43</v>
      </c>
    </row>
    <row r="879" spans="1:4">
      <c r="A879">
        <f t="shared" si="13"/>
        <v>876</v>
      </c>
      <c r="B879" s="4">
        <v>375</v>
      </c>
      <c r="C879" s="3" t="s">
        <v>396</v>
      </c>
      <c r="D879" s="2">
        <v>256317.43</v>
      </c>
    </row>
    <row r="880" spans="1:4">
      <c r="A880">
        <f t="shared" si="13"/>
        <v>877</v>
      </c>
      <c r="B880" s="4">
        <v>375</v>
      </c>
      <c r="C880" s="3" t="s">
        <v>396</v>
      </c>
      <c r="D880" s="2">
        <v>256317.43</v>
      </c>
    </row>
    <row r="881" spans="1:4">
      <c r="A881">
        <f t="shared" si="13"/>
        <v>878</v>
      </c>
      <c r="B881" s="4">
        <v>372</v>
      </c>
      <c r="C881" s="3" t="s">
        <v>398</v>
      </c>
      <c r="D881" s="2">
        <v>118445.83</v>
      </c>
    </row>
    <row r="882" spans="1:4">
      <c r="A882">
        <f t="shared" si="13"/>
        <v>879</v>
      </c>
      <c r="B882" s="4">
        <v>372</v>
      </c>
      <c r="C882" s="3" t="s">
        <v>398</v>
      </c>
      <c r="D882" s="2">
        <v>118445.83</v>
      </c>
    </row>
    <row r="883" spans="1:4">
      <c r="A883">
        <f t="shared" si="13"/>
        <v>880</v>
      </c>
      <c r="B883" s="4">
        <v>372</v>
      </c>
      <c r="C883" s="3" t="s">
        <v>398</v>
      </c>
      <c r="D883" s="2">
        <v>118445.83</v>
      </c>
    </row>
    <row r="884" spans="1:4">
      <c r="A884">
        <f t="shared" si="13"/>
        <v>881</v>
      </c>
      <c r="B884" s="4">
        <v>372</v>
      </c>
      <c r="C884" s="3" t="s">
        <v>398</v>
      </c>
      <c r="D884" s="2">
        <v>118445.83</v>
      </c>
    </row>
    <row r="885" spans="1:4">
      <c r="A885">
        <f t="shared" si="13"/>
        <v>882</v>
      </c>
      <c r="B885" s="4">
        <v>372</v>
      </c>
      <c r="C885" s="3" t="s">
        <v>398</v>
      </c>
      <c r="D885" s="2">
        <v>118445.83</v>
      </c>
    </row>
    <row r="886" spans="1:4">
      <c r="A886">
        <f t="shared" si="13"/>
        <v>883</v>
      </c>
      <c r="B886" s="4">
        <v>372</v>
      </c>
      <c r="C886" s="3" t="s">
        <v>398</v>
      </c>
      <c r="D886" s="2">
        <v>118445.83</v>
      </c>
    </row>
    <row r="887" spans="1:4">
      <c r="A887">
        <f t="shared" si="13"/>
        <v>884</v>
      </c>
      <c r="B887" s="4">
        <v>372</v>
      </c>
      <c r="C887" s="3" t="s">
        <v>398</v>
      </c>
      <c r="D887" s="2">
        <v>118445.83</v>
      </c>
    </row>
    <row r="888" spans="1:4">
      <c r="A888">
        <f t="shared" si="13"/>
        <v>885</v>
      </c>
      <c r="B888" s="4">
        <v>372</v>
      </c>
      <c r="C888" s="3" t="s">
        <v>398</v>
      </c>
      <c r="D888" s="2">
        <v>118445.83</v>
      </c>
    </row>
    <row r="889" spans="1:4">
      <c r="A889">
        <f t="shared" si="13"/>
        <v>886</v>
      </c>
      <c r="B889" s="4">
        <v>372</v>
      </c>
      <c r="C889" s="3" t="s">
        <v>398</v>
      </c>
      <c r="D889" s="2">
        <v>118445.83</v>
      </c>
    </row>
    <row r="890" spans="1:4">
      <c r="A890">
        <f t="shared" si="13"/>
        <v>887</v>
      </c>
      <c r="B890" s="4">
        <v>375</v>
      </c>
      <c r="C890" s="3" t="s">
        <v>396</v>
      </c>
      <c r="D890" s="2">
        <v>256317.43</v>
      </c>
    </row>
    <row r="891" spans="1:4">
      <c r="A891">
        <f t="shared" si="13"/>
        <v>888</v>
      </c>
      <c r="B891" s="4">
        <v>375</v>
      </c>
      <c r="C891" s="3" t="s">
        <v>396</v>
      </c>
      <c r="D891" s="2">
        <v>256317.43</v>
      </c>
    </row>
    <row r="892" spans="1:4">
      <c r="A892">
        <f t="shared" si="13"/>
        <v>889</v>
      </c>
      <c r="B892" s="4">
        <v>372</v>
      </c>
      <c r="C892" s="3" t="s">
        <v>398</v>
      </c>
      <c r="D892" s="2">
        <v>118445.83</v>
      </c>
    </row>
    <row r="893" spans="1:4">
      <c r="A893">
        <f t="shared" si="13"/>
        <v>890</v>
      </c>
      <c r="B893" s="4">
        <v>372</v>
      </c>
      <c r="C893" s="3" t="s">
        <v>398</v>
      </c>
      <c r="D893" s="2">
        <v>118445.83</v>
      </c>
    </row>
    <row r="894" spans="1:4">
      <c r="A894">
        <f t="shared" si="13"/>
        <v>891</v>
      </c>
      <c r="B894" s="4">
        <v>372</v>
      </c>
      <c r="C894" s="3" t="s">
        <v>398</v>
      </c>
      <c r="D894" s="2">
        <v>118445.83</v>
      </c>
    </row>
    <row r="895" spans="1:4">
      <c r="A895">
        <f t="shared" si="13"/>
        <v>892</v>
      </c>
      <c r="B895" s="4">
        <v>375</v>
      </c>
      <c r="C895" s="3" t="s">
        <v>396</v>
      </c>
      <c r="D895" s="2">
        <v>256317.43</v>
      </c>
    </row>
    <row r="896" spans="1:4">
      <c r="A896">
        <f t="shared" si="13"/>
        <v>893</v>
      </c>
      <c r="B896" s="4">
        <v>372</v>
      </c>
      <c r="C896" s="3" t="s">
        <v>398</v>
      </c>
      <c r="D896" s="2">
        <v>118445.83</v>
      </c>
    </row>
    <row r="897" spans="1:4">
      <c r="A897">
        <f t="shared" si="13"/>
        <v>894</v>
      </c>
      <c r="B897" s="4">
        <v>372</v>
      </c>
      <c r="C897" s="3" t="s">
        <v>398</v>
      </c>
      <c r="D897" s="2">
        <v>118445.83</v>
      </c>
    </row>
    <row r="898" spans="1:4">
      <c r="A898">
        <f t="shared" si="13"/>
        <v>895</v>
      </c>
      <c r="B898" s="4">
        <v>372</v>
      </c>
      <c r="C898" s="3" t="s">
        <v>398</v>
      </c>
      <c r="D898" s="2">
        <v>118445.83</v>
      </c>
    </row>
    <row r="899" spans="1:4">
      <c r="A899">
        <f t="shared" si="13"/>
        <v>896</v>
      </c>
      <c r="B899" s="4">
        <v>372</v>
      </c>
      <c r="C899" s="3" t="s">
        <v>398</v>
      </c>
      <c r="D899" s="2">
        <v>118445.83</v>
      </c>
    </row>
    <row r="900" spans="1:4">
      <c r="A900">
        <f t="shared" si="13"/>
        <v>897</v>
      </c>
      <c r="B900" s="4">
        <v>372</v>
      </c>
      <c r="C900" s="3" t="s">
        <v>398</v>
      </c>
      <c r="D900" s="2">
        <v>118445.83</v>
      </c>
    </row>
    <row r="901" spans="1:4">
      <c r="A901">
        <f t="shared" si="13"/>
        <v>898</v>
      </c>
      <c r="B901" s="4">
        <v>372</v>
      </c>
      <c r="C901" s="3" t="s">
        <v>398</v>
      </c>
      <c r="D901" s="2">
        <v>118445.83</v>
      </c>
    </row>
    <row r="902" spans="1:4">
      <c r="A902">
        <f t="shared" si="13"/>
        <v>899</v>
      </c>
      <c r="B902" s="4">
        <v>372</v>
      </c>
      <c r="C902" s="3" t="s">
        <v>398</v>
      </c>
      <c r="D902" s="2">
        <v>118445.83</v>
      </c>
    </row>
    <row r="903" spans="1:4">
      <c r="A903">
        <f t="shared" ref="A903:A966" si="14">+A902+1</f>
        <v>900</v>
      </c>
      <c r="B903" s="4">
        <v>372</v>
      </c>
      <c r="C903" s="3" t="s">
        <v>398</v>
      </c>
      <c r="D903" s="2">
        <v>118445.83</v>
      </c>
    </row>
    <row r="904" spans="1:4">
      <c r="A904">
        <f t="shared" si="14"/>
        <v>901</v>
      </c>
      <c r="B904" s="4">
        <v>372</v>
      </c>
      <c r="C904" s="3" t="s">
        <v>398</v>
      </c>
      <c r="D904" s="2">
        <v>118445.83</v>
      </c>
    </row>
    <row r="905" spans="1:4">
      <c r="A905">
        <f t="shared" si="14"/>
        <v>902</v>
      </c>
      <c r="B905" s="4">
        <v>372</v>
      </c>
      <c r="C905" s="3" t="s">
        <v>398</v>
      </c>
      <c r="D905" s="2">
        <v>118445.83</v>
      </c>
    </row>
    <row r="906" spans="1:4">
      <c r="A906">
        <f t="shared" si="14"/>
        <v>903</v>
      </c>
      <c r="B906" s="4">
        <v>372</v>
      </c>
      <c r="C906" s="3" t="s">
        <v>398</v>
      </c>
      <c r="D906" s="2">
        <v>118445.83</v>
      </c>
    </row>
    <row r="907" spans="1:4">
      <c r="A907">
        <f t="shared" si="14"/>
        <v>904</v>
      </c>
      <c r="B907" s="4">
        <v>372</v>
      </c>
      <c r="C907" s="3" t="s">
        <v>398</v>
      </c>
      <c r="D907" s="2">
        <v>118445.83</v>
      </c>
    </row>
    <row r="908" spans="1:4">
      <c r="A908">
        <f t="shared" si="14"/>
        <v>905</v>
      </c>
      <c r="B908" s="4">
        <v>372</v>
      </c>
      <c r="C908" s="3" t="s">
        <v>398</v>
      </c>
      <c r="D908" s="2">
        <v>118445.83</v>
      </c>
    </row>
    <row r="909" spans="1:4">
      <c r="A909">
        <f t="shared" si="14"/>
        <v>906</v>
      </c>
      <c r="B909" s="4">
        <v>375</v>
      </c>
      <c r="C909" s="3" t="s">
        <v>396</v>
      </c>
      <c r="D909" s="2">
        <v>256317.43</v>
      </c>
    </row>
    <row r="910" spans="1:4">
      <c r="A910">
        <f t="shared" si="14"/>
        <v>907</v>
      </c>
      <c r="B910" s="4">
        <v>372</v>
      </c>
      <c r="C910" s="3" t="s">
        <v>398</v>
      </c>
      <c r="D910" s="2">
        <v>118445.83</v>
      </c>
    </row>
    <row r="911" spans="1:4">
      <c r="A911">
        <f t="shared" si="14"/>
        <v>908</v>
      </c>
      <c r="B911" s="4">
        <v>372</v>
      </c>
      <c r="C911" s="3" t="s">
        <v>398</v>
      </c>
      <c r="D911" s="2">
        <v>118445.83</v>
      </c>
    </row>
    <row r="912" spans="1:4">
      <c r="A912">
        <f t="shared" si="14"/>
        <v>909</v>
      </c>
      <c r="B912" s="4">
        <v>375</v>
      </c>
      <c r="C912" s="3" t="s">
        <v>396</v>
      </c>
      <c r="D912" s="2">
        <v>256317.43</v>
      </c>
    </row>
    <row r="913" spans="1:4">
      <c r="A913">
        <f t="shared" si="14"/>
        <v>910</v>
      </c>
      <c r="B913" s="4">
        <v>375</v>
      </c>
      <c r="C913" s="3" t="s">
        <v>396</v>
      </c>
      <c r="D913" s="2">
        <v>256317.43</v>
      </c>
    </row>
    <row r="914" spans="1:4">
      <c r="A914">
        <f t="shared" si="14"/>
        <v>911</v>
      </c>
      <c r="B914" s="4">
        <v>375</v>
      </c>
      <c r="C914" s="3" t="s">
        <v>396</v>
      </c>
      <c r="D914" s="2">
        <v>256317.43</v>
      </c>
    </row>
    <row r="915" spans="1:4">
      <c r="A915">
        <f t="shared" si="14"/>
        <v>912</v>
      </c>
      <c r="B915" s="4">
        <v>375</v>
      </c>
      <c r="C915" s="3" t="s">
        <v>396</v>
      </c>
      <c r="D915" s="2">
        <v>256317.43</v>
      </c>
    </row>
    <row r="916" spans="1:4">
      <c r="A916">
        <f t="shared" si="14"/>
        <v>913</v>
      </c>
      <c r="B916" s="4">
        <v>372</v>
      </c>
      <c r="C916" s="3" t="s">
        <v>398</v>
      </c>
      <c r="D916" s="2">
        <v>118445.83</v>
      </c>
    </row>
    <row r="917" spans="1:4">
      <c r="A917">
        <f t="shared" si="14"/>
        <v>914</v>
      </c>
      <c r="B917" s="4">
        <v>372</v>
      </c>
      <c r="C917" s="3" t="s">
        <v>398</v>
      </c>
      <c r="D917" s="2">
        <v>118445.83</v>
      </c>
    </row>
    <row r="918" spans="1:4">
      <c r="A918">
        <f t="shared" si="14"/>
        <v>915</v>
      </c>
      <c r="B918" s="4">
        <v>375</v>
      </c>
      <c r="C918" s="3" t="s">
        <v>396</v>
      </c>
      <c r="D918" s="2">
        <v>256317.43</v>
      </c>
    </row>
    <row r="919" spans="1:4">
      <c r="A919">
        <f t="shared" si="14"/>
        <v>916</v>
      </c>
      <c r="B919" s="4">
        <v>375</v>
      </c>
      <c r="C919" s="3" t="s">
        <v>396</v>
      </c>
      <c r="D919" s="2">
        <v>256317.43</v>
      </c>
    </row>
    <row r="920" spans="1:4">
      <c r="A920">
        <f t="shared" si="14"/>
        <v>917</v>
      </c>
      <c r="B920" s="4">
        <v>375</v>
      </c>
      <c r="C920" s="3" t="s">
        <v>396</v>
      </c>
      <c r="D920" s="2">
        <v>256317.43</v>
      </c>
    </row>
    <row r="921" spans="1:4">
      <c r="A921">
        <f t="shared" si="14"/>
        <v>918</v>
      </c>
      <c r="B921" s="4">
        <v>375</v>
      </c>
      <c r="C921" s="3" t="s">
        <v>396</v>
      </c>
      <c r="D921" s="2">
        <v>256317.43</v>
      </c>
    </row>
    <row r="922" spans="1:4">
      <c r="A922">
        <f t="shared" si="14"/>
        <v>919</v>
      </c>
      <c r="B922" s="4">
        <v>375</v>
      </c>
      <c r="C922" s="3" t="s">
        <v>396</v>
      </c>
      <c r="D922" s="2">
        <v>256317.43</v>
      </c>
    </row>
    <row r="923" spans="1:4">
      <c r="A923">
        <f t="shared" si="14"/>
        <v>920</v>
      </c>
      <c r="B923" s="4">
        <v>375</v>
      </c>
      <c r="C923" s="3" t="s">
        <v>396</v>
      </c>
      <c r="D923" s="2">
        <v>256317.43</v>
      </c>
    </row>
    <row r="924" spans="1:4">
      <c r="A924">
        <f t="shared" si="14"/>
        <v>921</v>
      </c>
      <c r="B924" s="4">
        <v>375</v>
      </c>
      <c r="C924" s="3" t="s">
        <v>396</v>
      </c>
      <c r="D924" s="2">
        <v>256317.43</v>
      </c>
    </row>
    <row r="925" spans="1:4">
      <c r="A925">
        <f t="shared" si="14"/>
        <v>922</v>
      </c>
      <c r="B925" s="4">
        <v>372</v>
      </c>
      <c r="C925" s="3" t="s">
        <v>398</v>
      </c>
      <c r="D925" s="2">
        <v>118445.83</v>
      </c>
    </row>
    <row r="926" spans="1:4">
      <c r="A926">
        <f t="shared" si="14"/>
        <v>923</v>
      </c>
      <c r="B926" s="4">
        <v>372</v>
      </c>
      <c r="C926" s="3" t="s">
        <v>398</v>
      </c>
      <c r="D926" s="2">
        <v>118445.83</v>
      </c>
    </row>
    <row r="927" spans="1:4">
      <c r="A927">
        <f t="shared" si="14"/>
        <v>924</v>
      </c>
      <c r="B927" s="4">
        <v>372</v>
      </c>
      <c r="C927" s="3" t="s">
        <v>398</v>
      </c>
      <c r="D927" s="2">
        <v>118445.83</v>
      </c>
    </row>
    <row r="928" spans="1:4">
      <c r="A928">
        <f t="shared" si="14"/>
        <v>925</v>
      </c>
      <c r="B928" s="4">
        <v>375</v>
      </c>
      <c r="C928" s="3" t="s">
        <v>396</v>
      </c>
      <c r="D928" s="2">
        <v>256317.43</v>
      </c>
    </row>
    <row r="929" spans="1:4">
      <c r="A929">
        <f t="shared" si="14"/>
        <v>926</v>
      </c>
      <c r="B929" s="4">
        <v>375</v>
      </c>
      <c r="C929" s="3" t="s">
        <v>396</v>
      </c>
      <c r="D929" s="2">
        <v>256317.43</v>
      </c>
    </row>
    <row r="930" spans="1:4">
      <c r="A930">
        <f t="shared" si="14"/>
        <v>927</v>
      </c>
      <c r="B930" s="4">
        <v>372</v>
      </c>
      <c r="C930" s="3" t="s">
        <v>398</v>
      </c>
      <c r="D930" s="2">
        <v>118445.83</v>
      </c>
    </row>
    <row r="931" spans="1:4">
      <c r="A931">
        <f t="shared" si="14"/>
        <v>928</v>
      </c>
      <c r="B931" s="4">
        <v>372</v>
      </c>
      <c r="C931" s="3" t="s">
        <v>398</v>
      </c>
      <c r="D931" s="2">
        <v>118445.83</v>
      </c>
    </row>
    <row r="932" spans="1:4">
      <c r="A932">
        <f t="shared" si="14"/>
        <v>929</v>
      </c>
      <c r="B932" s="4">
        <v>372</v>
      </c>
      <c r="C932" s="3" t="s">
        <v>398</v>
      </c>
      <c r="D932" s="2">
        <v>118445.83</v>
      </c>
    </row>
    <row r="933" spans="1:4">
      <c r="A933">
        <f t="shared" si="14"/>
        <v>930</v>
      </c>
      <c r="B933" s="4">
        <v>372</v>
      </c>
      <c r="C933" s="3" t="s">
        <v>398</v>
      </c>
      <c r="D933" s="2">
        <v>118445.83</v>
      </c>
    </row>
    <row r="934" spans="1:4">
      <c r="A934">
        <f t="shared" si="14"/>
        <v>931</v>
      </c>
      <c r="B934" s="4">
        <v>372</v>
      </c>
      <c r="C934" s="3" t="s">
        <v>398</v>
      </c>
      <c r="D934" s="2">
        <v>118445.83</v>
      </c>
    </row>
    <row r="935" spans="1:4">
      <c r="A935">
        <f t="shared" si="14"/>
        <v>932</v>
      </c>
      <c r="B935" s="4">
        <v>375</v>
      </c>
      <c r="C935" s="3" t="s">
        <v>396</v>
      </c>
      <c r="D935" s="2">
        <v>256317.43</v>
      </c>
    </row>
    <row r="936" spans="1:4">
      <c r="A936">
        <f t="shared" si="14"/>
        <v>933</v>
      </c>
      <c r="B936" s="4">
        <v>375</v>
      </c>
      <c r="C936" s="3" t="s">
        <v>396</v>
      </c>
      <c r="D936" s="2">
        <v>256317.43</v>
      </c>
    </row>
    <row r="937" spans="1:4">
      <c r="A937">
        <f t="shared" si="14"/>
        <v>934</v>
      </c>
      <c r="B937" s="4">
        <v>372</v>
      </c>
      <c r="C937" s="3" t="s">
        <v>398</v>
      </c>
      <c r="D937" s="2">
        <v>118445.83</v>
      </c>
    </row>
    <row r="938" spans="1:4">
      <c r="A938">
        <f t="shared" si="14"/>
        <v>935</v>
      </c>
      <c r="B938" s="4">
        <v>372</v>
      </c>
      <c r="C938" s="3" t="s">
        <v>398</v>
      </c>
      <c r="D938" s="2">
        <v>118445.83</v>
      </c>
    </row>
    <row r="939" spans="1:4">
      <c r="A939">
        <f t="shared" si="14"/>
        <v>936</v>
      </c>
      <c r="B939" s="4">
        <v>375</v>
      </c>
      <c r="C939" s="3" t="s">
        <v>396</v>
      </c>
      <c r="D939" s="2">
        <v>256317.43</v>
      </c>
    </row>
    <row r="940" spans="1:4">
      <c r="A940">
        <f t="shared" si="14"/>
        <v>937</v>
      </c>
      <c r="B940" s="4">
        <v>375</v>
      </c>
      <c r="C940" s="3" t="s">
        <v>396</v>
      </c>
      <c r="D940" s="2">
        <v>256317.43</v>
      </c>
    </row>
    <row r="941" spans="1:4">
      <c r="A941">
        <f t="shared" si="14"/>
        <v>938</v>
      </c>
      <c r="B941" s="4">
        <v>375</v>
      </c>
      <c r="C941" s="3" t="s">
        <v>396</v>
      </c>
      <c r="D941" s="2">
        <v>256317.43</v>
      </c>
    </row>
    <row r="942" spans="1:4">
      <c r="A942">
        <f t="shared" si="14"/>
        <v>939</v>
      </c>
      <c r="B942" s="4">
        <v>375</v>
      </c>
      <c r="C942" s="3" t="s">
        <v>396</v>
      </c>
      <c r="D942" s="2">
        <v>256317.43</v>
      </c>
    </row>
    <row r="943" spans="1:4">
      <c r="A943">
        <f t="shared" si="14"/>
        <v>940</v>
      </c>
      <c r="B943" s="4">
        <v>372</v>
      </c>
      <c r="C943" s="3" t="s">
        <v>398</v>
      </c>
      <c r="D943" s="2">
        <v>118445.83</v>
      </c>
    </row>
    <row r="944" spans="1:4">
      <c r="A944">
        <f t="shared" si="14"/>
        <v>941</v>
      </c>
      <c r="B944" s="4">
        <v>372</v>
      </c>
      <c r="C944" s="3" t="s">
        <v>398</v>
      </c>
      <c r="D944" s="2">
        <v>118445.83</v>
      </c>
    </row>
    <row r="945" spans="1:4">
      <c r="A945">
        <f t="shared" si="14"/>
        <v>942</v>
      </c>
      <c r="B945" s="4">
        <v>372</v>
      </c>
      <c r="C945" s="3" t="s">
        <v>398</v>
      </c>
      <c r="D945" s="2">
        <v>118445.83</v>
      </c>
    </row>
    <row r="946" spans="1:4">
      <c r="A946">
        <f t="shared" si="14"/>
        <v>943</v>
      </c>
      <c r="B946" s="4">
        <v>372</v>
      </c>
      <c r="C946" s="3" t="s">
        <v>398</v>
      </c>
      <c r="D946" s="2">
        <v>118445.83</v>
      </c>
    </row>
    <row r="947" spans="1:4">
      <c r="A947">
        <f t="shared" si="14"/>
        <v>944</v>
      </c>
      <c r="B947" s="4">
        <v>375</v>
      </c>
      <c r="C947" s="3" t="s">
        <v>396</v>
      </c>
      <c r="D947" s="2">
        <v>256317.43</v>
      </c>
    </row>
    <row r="948" spans="1:4">
      <c r="A948">
        <f t="shared" si="14"/>
        <v>945</v>
      </c>
      <c r="B948" s="4">
        <v>372</v>
      </c>
      <c r="C948" s="3" t="s">
        <v>398</v>
      </c>
      <c r="D948" s="2">
        <v>118445.83</v>
      </c>
    </row>
    <row r="949" spans="1:4">
      <c r="A949">
        <f t="shared" si="14"/>
        <v>946</v>
      </c>
      <c r="B949" s="4">
        <v>372</v>
      </c>
      <c r="C949" s="3" t="s">
        <v>398</v>
      </c>
      <c r="D949" s="2">
        <v>118445.83</v>
      </c>
    </row>
    <row r="950" spans="1:4">
      <c r="A950">
        <f t="shared" si="14"/>
        <v>947</v>
      </c>
      <c r="B950" s="4">
        <v>372</v>
      </c>
      <c r="C950" s="3" t="s">
        <v>398</v>
      </c>
      <c r="D950" s="2">
        <v>118445.83</v>
      </c>
    </row>
    <row r="951" spans="1:4">
      <c r="A951">
        <f t="shared" si="14"/>
        <v>948</v>
      </c>
      <c r="B951" s="4">
        <v>372</v>
      </c>
      <c r="C951" s="3" t="s">
        <v>398</v>
      </c>
      <c r="D951" s="2">
        <v>118445.83</v>
      </c>
    </row>
    <row r="952" spans="1:4">
      <c r="A952">
        <f t="shared" si="14"/>
        <v>949</v>
      </c>
      <c r="B952" s="4">
        <v>372</v>
      </c>
      <c r="C952" s="3" t="s">
        <v>398</v>
      </c>
      <c r="D952" s="2">
        <v>118445.83</v>
      </c>
    </row>
    <row r="953" spans="1:4">
      <c r="A953">
        <f t="shared" si="14"/>
        <v>950</v>
      </c>
      <c r="B953" s="4">
        <v>372</v>
      </c>
      <c r="C953" s="3" t="s">
        <v>398</v>
      </c>
      <c r="D953" s="2">
        <v>118445.83</v>
      </c>
    </row>
    <row r="954" spans="1:4">
      <c r="A954">
        <f t="shared" si="14"/>
        <v>951</v>
      </c>
      <c r="B954" s="4">
        <v>372</v>
      </c>
      <c r="C954" s="3" t="s">
        <v>398</v>
      </c>
      <c r="D954" s="2">
        <v>118445.83</v>
      </c>
    </row>
    <row r="955" spans="1:4">
      <c r="A955">
        <f t="shared" si="14"/>
        <v>952</v>
      </c>
      <c r="B955" s="4">
        <v>375</v>
      </c>
      <c r="C955" s="3" t="s">
        <v>396</v>
      </c>
      <c r="D955" s="2">
        <v>256317.43</v>
      </c>
    </row>
    <row r="956" spans="1:4">
      <c r="A956">
        <f t="shared" si="14"/>
        <v>953</v>
      </c>
      <c r="B956" s="4">
        <v>375</v>
      </c>
      <c r="C956" s="3" t="s">
        <v>396</v>
      </c>
      <c r="D956" s="2">
        <v>256317.43</v>
      </c>
    </row>
    <row r="957" spans="1:4">
      <c r="A957">
        <f t="shared" si="14"/>
        <v>954</v>
      </c>
      <c r="B957" s="4">
        <v>375</v>
      </c>
      <c r="C957" s="3" t="s">
        <v>396</v>
      </c>
      <c r="D957" s="2">
        <v>256317.43</v>
      </c>
    </row>
    <row r="958" spans="1:4">
      <c r="A958">
        <f t="shared" si="14"/>
        <v>955</v>
      </c>
      <c r="B958" s="4">
        <v>375</v>
      </c>
      <c r="C958" s="3" t="s">
        <v>396</v>
      </c>
      <c r="D958" s="2">
        <v>256317.43</v>
      </c>
    </row>
    <row r="959" spans="1:4">
      <c r="A959">
        <f t="shared" si="14"/>
        <v>956</v>
      </c>
      <c r="B959" s="4">
        <v>372</v>
      </c>
      <c r="C959" s="3" t="s">
        <v>398</v>
      </c>
      <c r="D959" s="2">
        <v>118445.83</v>
      </c>
    </row>
    <row r="960" spans="1:4">
      <c r="A960">
        <f t="shared" si="14"/>
        <v>957</v>
      </c>
      <c r="B960" s="4">
        <v>375</v>
      </c>
      <c r="C960" s="3" t="s">
        <v>396</v>
      </c>
      <c r="D960" s="2">
        <v>256317.43</v>
      </c>
    </row>
    <row r="961" spans="1:4">
      <c r="A961">
        <f t="shared" si="14"/>
        <v>958</v>
      </c>
      <c r="B961" s="4">
        <v>372</v>
      </c>
      <c r="C961" s="3" t="s">
        <v>398</v>
      </c>
      <c r="D961" s="2">
        <v>118445.83</v>
      </c>
    </row>
    <row r="962" spans="1:4">
      <c r="A962">
        <f t="shared" si="14"/>
        <v>959</v>
      </c>
      <c r="B962" s="4">
        <v>375</v>
      </c>
      <c r="C962" s="3" t="s">
        <v>396</v>
      </c>
      <c r="D962" s="2">
        <v>256317.43</v>
      </c>
    </row>
    <row r="963" spans="1:4">
      <c r="A963">
        <f t="shared" si="14"/>
        <v>960</v>
      </c>
      <c r="B963" s="4">
        <v>372</v>
      </c>
      <c r="C963" s="3" t="s">
        <v>398</v>
      </c>
      <c r="D963" s="2">
        <v>118445.83</v>
      </c>
    </row>
    <row r="964" spans="1:4">
      <c r="A964">
        <f t="shared" si="14"/>
        <v>961</v>
      </c>
      <c r="B964" s="4">
        <v>375</v>
      </c>
      <c r="C964" s="3" t="s">
        <v>396</v>
      </c>
      <c r="D964" s="2">
        <v>256317.43</v>
      </c>
    </row>
    <row r="965" spans="1:4">
      <c r="A965">
        <f t="shared" si="14"/>
        <v>962</v>
      </c>
      <c r="B965" s="4">
        <v>372</v>
      </c>
      <c r="C965" s="3" t="s">
        <v>398</v>
      </c>
      <c r="D965" s="2">
        <v>118445.83</v>
      </c>
    </row>
    <row r="966" spans="1:4">
      <c r="A966">
        <f t="shared" si="14"/>
        <v>963</v>
      </c>
      <c r="B966" s="4">
        <v>375</v>
      </c>
      <c r="C966" s="3" t="s">
        <v>396</v>
      </c>
      <c r="D966" s="2">
        <v>256317.43</v>
      </c>
    </row>
    <row r="967" spans="1:4">
      <c r="A967">
        <f t="shared" ref="A967:A1030" si="15">+A966+1</f>
        <v>964</v>
      </c>
      <c r="B967" s="4">
        <v>372</v>
      </c>
      <c r="C967" s="3" t="s">
        <v>398</v>
      </c>
      <c r="D967" s="2">
        <v>118445.83</v>
      </c>
    </row>
    <row r="968" spans="1:4">
      <c r="A968">
        <f t="shared" si="15"/>
        <v>965</v>
      </c>
      <c r="B968" s="4">
        <v>375</v>
      </c>
      <c r="C968" s="3" t="s">
        <v>396</v>
      </c>
      <c r="D968" s="2">
        <v>256317.43</v>
      </c>
    </row>
    <row r="969" spans="1:4">
      <c r="A969">
        <f t="shared" si="15"/>
        <v>966</v>
      </c>
      <c r="B969" s="4">
        <v>375</v>
      </c>
      <c r="C969" s="3" t="s">
        <v>396</v>
      </c>
      <c r="D969" s="2">
        <v>256317.43</v>
      </c>
    </row>
    <row r="970" spans="1:4">
      <c r="A970">
        <f t="shared" si="15"/>
        <v>967</v>
      </c>
      <c r="B970" s="4">
        <v>375</v>
      </c>
      <c r="C970" s="3" t="s">
        <v>396</v>
      </c>
      <c r="D970" s="2">
        <v>256317.43</v>
      </c>
    </row>
    <row r="971" spans="1:4">
      <c r="A971">
        <f t="shared" si="15"/>
        <v>968</v>
      </c>
      <c r="B971" s="4">
        <v>375</v>
      </c>
      <c r="C971" s="3" t="s">
        <v>396</v>
      </c>
      <c r="D971" s="2">
        <v>256317.43</v>
      </c>
    </row>
    <row r="972" spans="1:4">
      <c r="A972">
        <f t="shared" si="15"/>
        <v>969</v>
      </c>
      <c r="B972" s="4">
        <v>375</v>
      </c>
      <c r="C972" s="3" t="s">
        <v>396</v>
      </c>
      <c r="D972" s="2">
        <v>256317.43</v>
      </c>
    </row>
    <row r="973" spans="1:4">
      <c r="A973">
        <f t="shared" si="15"/>
        <v>970</v>
      </c>
      <c r="B973" s="4">
        <v>372</v>
      </c>
      <c r="C973" s="3" t="s">
        <v>398</v>
      </c>
      <c r="D973" s="2">
        <v>118445.83</v>
      </c>
    </row>
    <row r="974" spans="1:4">
      <c r="A974">
        <f t="shared" si="15"/>
        <v>971</v>
      </c>
      <c r="B974" s="4">
        <v>372</v>
      </c>
      <c r="C974" s="3" t="s">
        <v>398</v>
      </c>
      <c r="D974" s="2">
        <v>118445.83</v>
      </c>
    </row>
    <row r="975" spans="1:4">
      <c r="A975">
        <f t="shared" si="15"/>
        <v>972</v>
      </c>
      <c r="B975" s="4">
        <v>372</v>
      </c>
      <c r="C975" s="3" t="s">
        <v>398</v>
      </c>
      <c r="D975" s="2">
        <v>118445.83</v>
      </c>
    </row>
    <row r="976" spans="1:4">
      <c r="A976">
        <f t="shared" si="15"/>
        <v>973</v>
      </c>
      <c r="B976" s="4">
        <v>372</v>
      </c>
      <c r="C976" s="3" t="s">
        <v>398</v>
      </c>
      <c r="D976" s="2">
        <v>118445.83</v>
      </c>
    </row>
    <row r="977" spans="1:4">
      <c r="A977">
        <f t="shared" si="15"/>
        <v>974</v>
      </c>
      <c r="B977" s="4">
        <v>372</v>
      </c>
      <c r="C977" s="3" t="s">
        <v>398</v>
      </c>
      <c r="D977" s="2">
        <v>118445.83</v>
      </c>
    </row>
    <row r="978" spans="1:4">
      <c r="A978">
        <f t="shared" si="15"/>
        <v>975</v>
      </c>
      <c r="B978" s="4">
        <v>372</v>
      </c>
      <c r="C978" s="3" t="s">
        <v>398</v>
      </c>
      <c r="D978" s="2">
        <v>118445.83</v>
      </c>
    </row>
    <row r="979" spans="1:4">
      <c r="A979">
        <f t="shared" si="15"/>
        <v>976</v>
      </c>
      <c r="B979" s="4">
        <v>372</v>
      </c>
      <c r="C979" s="3" t="s">
        <v>398</v>
      </c>
      <c r="D979" s="2">
        <v>118445.83</v>
      </c>
    </row>
    <row r="980" spans="1:4">
      <c r="A980">
        <f t="shared" si="15"/>
        <v>977</v>
      </c>
      <c r="B980" s="4">
        <v>372</v>
      </c>
      <c r="C980" s="3" t="s">
        <v>398</v>
      </c>
      <c r="D980" s="2">
        <v>118445.83</v>
      </c>
    </row>
    <row r="981" spans="1:4">
      <c r="A981">
        <f t="shared" si="15"/>
        <v>978</v>
      </c>
      <c r="B981" s="4">
        <v>372</v>
      </c>
      <c r="C981" s="3" t="s">
        <v>398</v>
      </c>
      <c r="D981" s="2">
        <v>118445.83</v>
      </c>
    </row>
    <row r="982" spans="1:4">
      <c r="A982">
        <f t="shared" si="15"/>
        <v>979</v>
      </c>
      <c r="B982" s="4">
        <v>372</v>
      </c>
      <c r="C982" s="3" t="s">
        <v>398</v>
      </c>
      <c r="D982" s="2">
        <v>118445.83</v>
      </c>
    </row>
    <row r="983" spans="1:4">
      <c r="A983">
        <f t="shared" si="15"/>
        <v>980</v>
      </c>
      <c r="B983" s="4">
        <v>372</v>
      </c>
      <c r="C983" s="3" t="s">
        <v>398</v>
      </c>
      <c r="D983" s="2">
        <v>118445.83</v>
      </c>
    </row>
    <row r="984" spans="1:4">
      <c r="A984">
        <f t="shared" si="15"/>
        <v>981</v>
      </c>
      <c r="B984" s="4">
        <v>372</v>
      </c>
      <c r="C984" s="3" t="s">
        <v>398</v>
      </c>
      <c r="D984" s="2">
        <v>118445.83</v>
      </c>
    </row>
    <row r="985" spans="1:4">
      <c r="A985">
        <f t="shared" si="15"/>
        <v>982</v>
      </c>
      <c r="B985" s="4">
        <v>372</v>
      </c>
      <c r="C985" s="3" t="s">
        <v>398</v>
      </c>
      <c r="D985" s="2">
        <v>118445.83</v>
      </c>
    </row>
    <row r="986" spans="1:4">
      <c r="A986">
        <f t="shared" si="15"/>
        <v>983</v>
      </c>
      <c r="B986" s="4">
        <v>372</v>
      </c>
      <c r="C986" s="3" t="s">
        <v>398</v>
      </c>
      <c r="D986" s="2">
        <v>118445.83</v>
      </c>
    </row>
    <row r="987" spans="1:4">
      <c r="A987">
        <f t="shared" si="15"/>
        <v>984</v>
      </c>
      <c r="B987" s="4">
        <v>372</v>
      </c>
      <c r="C987" s="3" t="s">
        <v>398</v>
      </c>
      <c r="D987" s="2">
        <v>118445.83</v>
      </c>
    </row>
    <row r="988" spans="1:4">
      <c r="A988">
        <f t="shared" si="15"/>
        <v>985</v>
      </c>
      <c r="B988" s="4">
        <v>372</v>
      </c>
      <c r="C988" s="3" t="s">
        <v>398</v>
      </c>
      <c r="D988" s="2">
        <v>118445.83</v>
      </c>
    </row>
    <row r="989" spans="1:4">
      <c r="A989">
        <f t="shared" si="15"/>
        <v>986</v>
      </c>
      <c r="B989" s="4">
        <v>372</v>
      </c>
      <c r="C989" s="3" t="s">
        <v>398</v>
      </c>
      <c r="D989" s="2">
        <v>118445.83</v>
      </c>
    </row>
    <row r="990" spans="1:4">
      <c r="A990">
        <f t="shared" si="15"/>
        <v>987</v>
      </c>
      <c r="B990" s="4">
        <v>372</v>
      </c>
      <c r="C990" s="3" t="s">
        <v>398</v>
      </c>
      <c r="D990" s="2">
        <v>118445.83</v>
      </c>
    </row>
    <row r="991" spans="1:4">
      <c r="A991">
        <f t="shared" si="15"/>
        <v>988</v>
      </c>
      <c r="B991" s="4">
        <v>372</v>
      </c>
      <c r="C991" s="3" t="s">
        <v>398</v>
      </c>
      <c r="D991" s="2">
        <v>118445.83</v>
      </c>
    </row>
    <row r="992" spans="1:4">
      <c r="A992">
        <f t="shared" si="15"/>
        <v>989</v>
      </c>
      <c r="B992" s="4">
        <v>372</v>
      </c>
      <c r="C992" s="3" t="s">
        <v>398</v>
      </c>
      <c r="D992" s="2">
        <v>118445.83</v>
      </c>
    </row>
    <row r="993" spans="1:4">
      <c r="A993">
        <f t="shared" si="15"/>
        <v>990</v>
      </c>
      <c r="B993" s="4">
        <v>372</v>
      </c>
      <c r="C993" s="3" t="s">
        <v>398</v>
      </c>
      <c r="D993" s="2">
        <v>118445.83</v>
      </c>
    </row>
    <row r="994" spans="1:4">
      <c r="A994">
        <f t="shared" si="15"/>
        <v>991</v>
      </c>
      <c r="B994" s="4">
        <v>372</v>
      </c>
      <c r="C994" s="3" t="s">
        <v>398</v>
      </c>
      <c r="D994" s="2">
        <v>118445.83</v>
      </c>
    </row>
    <row r="995" spans="1:4">
      <c r="A995">
        <f t="shared" si="15"/>
        <v>992</v>
      </c>
      <c r="B995" s="4">
        <v>372</v>
      </c>
      <c r="C995" s="3" t="s">
        <v>398</v>
      </c>
      <c r="D995" s="2">
        <v>118445.83</v>
      </c>
    </row>
    <row r="996" spans="1:4">
      <c r="A996">
        <f t="shared" si="15"/>
        <v>993</v>
      </c>
      <c r="B996" s="4">
        <v>372</v>
      </c>
      <c r="C996" s="3" t="s">
        <v>398</v>
      </c>
      <c r="D996" s="2">
        <v>118445.83</v>
      </c>
    </row>
    <row r="997" spans="1:4">
      <c r="A997">
        <f t="shared" si="15"/>
        <v>994</v>
      </c>
      <c r="B997" s="4">
        <v>375</v>
      </c>
      <c r="C997" s="3" t="s">
        <v>396</v>
      </c>
      <c r="D997" s="2">
        <v>256317.43</v>
      </c>
    </row>
    <row r="998" spans="1:4">
      <c r="A998">
        <f t="shared" si="15"/>
        <v>995</v>
      </c>
      <c r="B998" s="4">
        <v>372</v>
      </c>
      <c r="C998" s="3" t="s">
        <v>398</v>
      </c>
      <c r="D998" s="2">
        <v>118445.83</v>
      </c>
    </row>
    <row r="999" spans="1:4">
      <c r="A999">
        <f t="shared" si="15"/>
        <v>996</v>
      </c>
      <c r="B999" s="4">
        <v>372</v>
      </c>
      <c r="C999" s="3" t="s">
        <v>398</v>
      </c>
      <c r="D999" s="2">
        <v>118445.83</v>
      </c>
    </row>
    <row r="1000" spans="1:4">
      <c r="A1000">
        <f t="shared" si="15"/>
        <v>997</v>
      </c>
      <c r="B1000" s="4">
        <v>372</v>
      </c>
      <c r="C1000" s="3" t="s">
        <v>398</v>
      </c>
      <c r="D1000" s="2">
        <v>118445.83</v>
      </c>
    </row>
    <row r="1001" spans="1:4">
      <c r="A1001">
        <f t="shared" si="15"/>
        <v>998</v>
      </c>
      <c r="B1001" s="4">
        <v>372</v>
      </c>
      <c r="C1001" s="3" t="s">
        <v>398</v>
      </c>
      <c r="D1001" s="2">
        <v>118445.83</v>
      </c>
    </row>
    <row r="1002" spans="1:4">
      <c r="A1002">
        <f t="shared" si="15"/>
        <v>999</v>
      </c>
      <c r="B1002" s="4">
        <v>375</v>
      </c>
      <c r="C1002" s="3" t="s">
        <v>396</v>
      </c>
      <c r="D1002" s="2">
        <v>256317.43</v>
      </c>
    </row>
    <row r="1003" spans="1:4">
      <c r="A1003">
        <f t="shared" si="15"/>
        <v>1000</v>
      </c>
      <c r="B1003" s="4">
        <v>375</v>
      </c>
      <c r="C1003" s="3" t="s">
        <v>396</v>
      </c>
      <c r="D1003" s="2">
        <v>256317.43</v>
      </c>
    </row>
    <row r="1004" spans="1:4">
      <c r="A1004">
        <f t="shared" si="15"/>
        <v>1001</v>
      </c>
      <c r="B1004" s="4">
        <v>375</v>
      </c>
      <c r="C1004" s="3" t="s">
        <v>396</v>
      </c>
      <c r="D1004" s="2">
        <v>256317.43</v>
      </c>
    </row>
    <row r="1005" spans="1:4">
      <c r="A1005">
        <f t="shared" si="15"/>
        <v>1002</v>
      </c>
      <c r="B1005" s="4">
        <v>372</v>
      </c>
      <c r="C1005" s="3" t="s">
        <v>398</v>
      </c>
      <c r="D1005" s="2">
        <v>118445.83</v>
      </c>
    </row>
    <row r="1006" spans="1:4">
      <c r="A1006">
        <f t="shared" si="15"/>
        <v>1003</v>
      </c>
      <c r="B1006" s="4">
        <v>372</v>
      </c>
      <c r="C1006" s="3" t="s">
        <v>398</v>
      </c>
      <c r="D1006" s="2">
        <v>118445.83</v>
      </c>
    </row>
    <row r="1007" spans="1:4">
      <c r="A1007">
        <f t="shared" si="15"/>
        <v>1004</v>
      </c>
      <c r="B1007" s="4">
        <v>375</v>
      </c>
      <c r="C1007" s="3" t="s">
        <v>396</v>
      </c>
      <c r="D1007" s="2">
        <v>256317.43</v>
      </c>
    </row>
    <row r="1008" spans="1:4">
      <c r="A1008">
        <f t="shared" si="15"/>
        <v>1005</v>
      </c>
      <c r="B1008" s="4">
        <v>372</v>
      </c>
      <c r="C1008" s="3" t="s">
        <v>398</v>
      </c>
      <c r="D1008" s="2">
        <v>118445.83</v>
      </c>
    </row>
    <row r="1009" spans="1:4">
      <c r="A1009">
        <f t="shared" si="15"/>
        <v>1006</v>
      </c>
      <c r="B1009" s="4">
        <v>385</v>
      </c>
      <c r="C1009" t="s">
        <v>397</v>
      </c>
      <c r="D1009" s="2">
        <v>44780.31</v>
      </c>
    </row>
    <row r="1010" spans="1:4">
      <c r="A1010">
        <f t="shared" si="15"/>
        <v>1007</v>
      </c>
      <c r="B1010" s="4">
        <v>385</v>
      </c>
      <c r="C1010" t="s">
        <v>397</v>
      </c>
      <c r="D1010" s="2">
        <v>44780.31</v>
      </c>
    </row>
    <row r="1011" spans="1:4">
      <c r="A1011">
        <f t="shared" si="15"/>
        <v>1008</v>
      </c>
      <c r="B1011" s="4">
        <v>385</v>
      </c>
      <c r="C1011" t="s">
        <v>397</v>
      </c>
      <c r="D1011" s="2">
        <v>44780.31</v>
      </c>
    </row>
    <row r="1012" spans="1:4">
      <c r="A1012">
        <f t="shared" si="15"/>
        <v>1009</v>
      </c>
      <c r="B1012" s="4">
        <v>372</v>
      </c>
      <c r="C1012" s="3" t="s">
        <v>398</v>
      </c>
      <c r="D1012" s="2">
        <v>118445.83</v>
      </c>
    </row>
    <row r="1013" spans="1:4">
      <c r="A1013">
        <f t="shared" si="15"/>
        <v>1010</v>
      </c>
      <c r="B1013" s="4">
        <v>372</v>
      </c>
      <c r="C1013" s="3" t="s">
        <v>398</v>
      </c>
      <c r="D1013" s="2">
        <v>118445.83</v>
      </c>
    </row>
    <row r="1014" spans="1:4">
      <c r="A1014">
        <f t="shared" si="15"/>
        <v>1011</v>
      </c>
      <c r="B1014" s="4">
        <v>375</v>
      </c>
      <c r="C1014" s="3" t="s">
        <v>396</v>
      </c>
      <c r="D1014" s="2">
        <v>256317.43</v>
      </c>
    </row>
    <row r="1015" spans="1:4">
      <c r="A1015">
        <f t="shared" si="15"/>
        <v>1012</v>
      </c>
      <c r="B1015" s="4">
        <v>375</v>
      </c>
      <c r="C1015" s="3" t="s">
        <v>396</v>
      </c>
      <c r="D1015" s="2">
        <v>256317.43</v>
      </c>
    </row>
    <row r="1016" spans="1:4">
      <c r="A1016">
        <f t="shared" si="15"/>
        <v>1013</v>
      </c>
      <c r="B1016" s="4">
        <v>372</v>
      </c>
      <c r="C1016" s="3" t="s">
        <v>398</v>
      </c>
      <c r="D1016" s="2">
        <v>118445.83</v>
      </c>
    </row>
    <row r="1017" spans="1:4">
      <c r="A1017">
        <f t="shared" si="15"/>
        <v>1014</v>
      </c>
      <c r="B1017" s="4">
        <v>385</v>
      </c>
      <c r="C1017" t="s">
        <v>397</v>
      </c>
      <c r="D1017" s="2">
        <v>44780.31</v>
      </c>
    </row>
    <row r="1018" spans="1:4">
      <c r="A1018">
        <f t="shared" si="15"/>
        <v>1015</v>
      </c>
      <c r="B1018" s="4">
        <v>385</v>
      </c>
      <c r="C1018" t="s">
        <v>397</v>
      </c>
      <c r="D1018" s="2">
        <v>44780.31</v>
      </c>
    </row>
    <row r="1019" spans="1:4">
      <c r="A1019">
        <f t="shared" si="15"/>
        <v>1016</v>
      </c>
      <c r="B1019" s="4">
        <v>385</v>
      </c>
      <c r="C1019" t="s">
        <v>397</v>
      </c>
      <c r="D1019" s="2">
        <v>44780.31</v>
      </c>
    </row>
    <row r="1020" spans="1:4">
      <c r="A1020">
        <f t="shared" si="15"/>
        <v>1017</v>
      </c>
      <c r="B1020" s="4">
        <v>385</v>
      </c>
      <c r="C1020" t="s">
        <v>397</v>
      </c>
      <c r="D1020" s="2">
        <v>44780.31</v>
      </c>
    </row>
    <row r="1021" spans="1:4">
      <c r="A1021">
        <f t="shared" si="15"/>
        <v>1018</v>
      </c>
      <c r="B1021" s="4">
        <v>372</v>
      </c>
      <c r="C1021" s="3" t="s">
        <v>398</v>
      </c>
      <c r="D1021" s="2">
        <v>118445.83</v>
      </c>
    </row>
    <row r="1022" spans="1:4">
      <c r="A1022">
        <f t="shared" si="15"/>
        <v>1019</v>
      </c>
      <c r="B1022" s="4">
        <v>372</v>
      </c>
      <c r="C1022" s="3" t="s">
        <v>398</v>
      </c>
      <c r="D1022" s="2">
        <v>118445.83</v>
      </c>
    </row>
    <row r="1023" spans="1:4">
      <c r="A1023">
        <f t="shared" si="15"/>
        <v>1020</v>
      </c>
      <c r="B1023" s="4">
        <v>375</v>
      </c>
      <c r="C1023" s="3" t="s">
        <v>396</v>
      </c>
      <c r="D1023" s="2">
        <v>256317.43</v>
      </c>
    </row>
    <row r="1024" spans="1:4">
      <c r="A1024">
        <f t="shared" si="15"/>
        <v>1021</v>
      </c>
      <c r="B1024" s="4">
        <v>375</v>
      </c>
      <c r="C1024" s="3" t="s">
        <v>396</v>
      </c>
      <c r="D1024" s="2">
        <v>256317.43</v>
      </c>
    </row>
    <row r="1025" spans="1:4">
      <c r="A1025">
        <f t="shared" si="15"/>
        <v>1022</v>
      </c>
      <c r="B1025" s="4">
        <v>375</v>
      </c>
      <c r="C1025" s="3" t="s">
        <v>396</v>
      </c>
      <c r="D1025" s="2">
        <v>256317.43</v>
      </c>
    </row>
    <row r="1026" spans="1:4">
      <c r="A1026">
        <f t="shared" si="15"/>
        <v>1023</v>
      </c>
      <c r="B1026" s="4">
        <v>375</v>
      </c>
      <c r="C1026" s="3" t="s">
        <v>396</v>
      </c>
      <c r="D1026" s="2">
        <v>256317.43</v>
      </c>
    </row>
    <row r="1027" spans="1:4">
      <c r="A1027">
        <f t="shared" si="15"/>
        <v>1024</v>
      </c>
      <c r="B1027" s="4">
        <v>375</v>
      </c>
      <c r="C1027" s="3" t="s">
        <v>396</v>
      </c>
      <c r="D1027" s="2">
        <v>256317.43</v>
      </c>
    </row>
    <row r="1028" spans="1:4">
      <c r="A1028">
        <f t="shared" si="15"/>
        <v>1025</v>
      </c>
      <c r="B1028" s="4">
        <v>375</v>
      </c>
      <c r="C1028" s="3" t="s">
        <v>396</v>
      </c>
      <c r="D1028" s="2">
        <v>256317.43</v>
      </c>
    </row>
    <row r="1029" spans="1:4">
      <c r="A1029">
        <f t="shared" si="15"/>
        <v>1026</v>
      </c>
      <c r="B1029" s="4">
        <v>375</v>
      </c>
      <c r="C1029" s="3" t="s">
        <v>396</v>
      </c>
      <c r="D1029" s="2">
        <v>256317.43</v>
      </c>
    </row>
    <row r="1030" spans="1:4">
      <c r="A1030">
        <f t="shared" si="15"/>
        <v>1027</v>
      </c>
      <c r="B1030" s="4">
        <v>385</v>
      </c>
      <c r="C1030" t="s">
        <v>397</v>
      </c>
      <c r="D1030" s="2">
        <v>44780.31</v>
      </c>
    </row>
    <row r="1031" spans="1:4">
      <c r="A1031">
        <f t="shared" ref="A1031:A1094" si="16">+A1030+1</f>
        <v>1028</v>
      </c>
      <c r="B1031" s="4">
        <v>375</v>
      </c>
      <c r="C1031" s="3" t="s">
        <v>396</v>
      </c>
      <c r="D1031" s="2">
        <v>256317.43</v>
      </c>
    </row>
    <row r="1032" spans="1:4">
      <c r="A1032">
        <f t="shared" si="16"/>
        <v>1029</v>
      </c>
      <c r="B1032" s="4">
        <v>375</v>
      </c>
      <c r="C1032" s="3" t="s">
        <v>396</v>
      </c>
      <c r="D1032" s="2">
        <v>256317.43</v>
      </c>
    </row>
    <row r="1033" spans="1:4">
      <c r="A1033">
        <f t="shared" si="16"/>
        <v>1030</v>
      </c>
      <c r="B1033" s="4">
        <v>375</v>
      </c>
      <c r="C1033" s="3" t="s">
        <v>396</v>
      </c>
      <c r="D1033" s="2">
        <v>256317.43</v>
      </c>
    </row>
    <row r="1034" spans="1:4">
      <c r="A1034">
        <f t="shared" si="16"/>
        <v>1031</v>
      </c>
      <c r="B1034" s="4">
        <v>372</v>
      </c>
      <c r="C1034" s="3" t="s">
        <v>398</v>
      </c>
      <c r="D1034" s="2">
        <v>118445.83</v>
      </c>
    </row>
    <row r="1035" spans="1:4">
      <c r="A1035">
        <f t="shared" si="16"/>
        <v>1032</v>
      </c>
      <c r="B1035" s="4">
        <v>375</v>
      </c>
      <c r="C1035" s="3" t="s">
        <v>396</v>
      </c>
      <c r="D1035" s="2">
        <v>256317.43</v>
      </c>
    </row>
    <row r="1036" spans="1:4">
      <c r="A1036">
        <f t="shared" si="16"/>
        <v>1033</v>
      </c>
      <c r="B1036" s="4">
        <v>375</v>
      </c>
      <c r="C1036" s="3" t="s">
        <v>396</v>
      </c>
      <c r="D1036" s="2">
        <v>256317.43</v>
      </c>
    </row>
    <row r="1037" spans="1:4">
      <c r="A1037">
        <f t="shared" si="16"/>
        <v>1034</v>
      </c>
      <c r="B1037" s="4">
        <v>372</v>
      </c>
      <c r="C1037" s="3" t="s">
        <v>398</v>
      </c>
      <c r="D1037" s="2">
        <v>118445.83</v>
      </c>
    </row>
    <row r="1038" spans="1:4">
      <c r="A1038">
        <f t="shared" si="16"/>
        <v>1035</v>
      </c>
      <c r="B1038" s="4">
        <v>375</v>
      </c>
      <c r="C1038" s="3" t="s">
        <v>396</v>
      </c>
      <c r="D1038" s="2">
        <v>256317.43</v>
      </c>
    </row>
    <row r="1039" spans="1:4">
      <c r="A1039">
        <f t="shared" si="16"/>
        <v>1036</v>
      </c>
      <c r="B1039" s="4">
        <v>375</v>
      </c>
      <c r="C1039" s="3" t="s">
        <v>396</v>
      </c>
      <c r="D1039" s="2">
        <v>256317.43</v>
      </c>
    </row>
    <row r="1040" spans="1:4">
      <c r="A1040">
        <f t="shared" si="16"/>
        <v>1037</v>
      </c>
      <c r="B1040" s="4">
        <v>372</v>
      </c>
      <c r="C1040" s="3" t="s">
        <v>398</v>
      </c>
      <c r="D1040" s="2">
        <v>118445.83</v>
      </c>
    </row>
    <row r="1041" spans="1:4">
      <c r="A1041">
        <f t="shared" si="16"/>
        <v>1038</v>
      </c>
      <c r="B1041" s="4">
        <v>372</v>
      </c>
      <c r="C1041" s="3" t="s">
        <v>398</v>
      </c>
      <c r="D1041" s="2">
        <v>118445.83</v>
      </c>
    </row>
    <row r="1042" spans="1:4">
      <c r="A1042">
        <f t="shared" si="16"/>
        <v>1039</v>
      </c>
      <c r="B1042" s="4">
        <v>372</v>
      </c>
      <c r="C1042" s="3" t="s">
        <v>398</v>
      </c>
      <c r="D1042" s="2">
        <v>118445.83</v>
      </c>
    </row>
    <row r="1043" spans="1:4">
      <c r="A1043">
        <f t="shared" si="16"/>
        <v>1040</v>
      </c>
      <c r="B1043" s="4">
        <v>372</v>
      </c>
      <c r="C1043" s="3" t="s">
        <v>398</v>
      </c>
      <c r="D1043" s="2">
        <v>118445.83</v>
      </c>
    </row>
    <row r="1044" spans="1:4">
      <c r="A1044">
        <f t="shared" si="16"/>
        <v>1041</v>
      </c>
      <c r="B1044" s="4">
        <v>372</v>
      </c>
      <c r="C1044" s="3" t="s">
        <v>398</v>
      </c>
      <c r="D1044" s="2">
        <v>118445.83</v>
      </c>
    </row>
    <row r="1045" spans="1:4">
      <c r="A1045">
        <f t="shared" si="16"/>
        <v>1042</v>
      </c>
      <c r="B1045" s="4">
        <v>372</v>
      </c>
      <c r="C1045" s="3" t="s">
        <v>398</v>
      </c>
      <c r="D1045" s="2">
        <v>118445.83</v>
      </c>
    </row>
    <row r="1046" spans="1:4">
      <c r="A1046">
        <f t="shared" si="16"/>
        <v>1043</v>
      </c>
      <c r="B1046" s="4">
        <v>375</v>
      </c>
      <c r="C1046" s="3" t="s">
        <v>396</v>
      </c>
      <c r="D1046" s="2">
        <v>256317.43</v>
      </c>
    </row>
    <row r="1047" spans="1:4">
      <c r="A1047">
        <f t="shared" si="16"/>
        <v>1044</v>
      </c>
      <c r="B1047" s="4">
        <v>372</v>
      </c>
      <c r="C1047" s="3" t="s">
        <v>398</v>
      </c>
      <c r="D1047" s="2">
        <v>118445.83</v>
      </c>
    </row>
    <row r="1048" spans="1:4">
      <c r="A1048">
        <f t="shared" si="16"/>
        <v>1045</v>
      </c>
      <c r="B1048" s="4">
        <v>372</v>
      </c>
      <c r="C1048" s="3" t="s">
        <v>398</v>
      </c>
      <c r="D1048" s="2">
        <v>118445.83</v>
      </c>
    </row>
    <row r="1049" spans="1:4">
      <c r="A1049">
        <f t="shared" si="16"/>
        <v>1046</v>
      </c>
      <c r="B1049" s="4">
        <v>372</v>
      </c>
      <c r="C1049" s="3" t="s">
        <v>398</v>
      </c>
      <c r="D1049" s="2">
        <v>118445.83</v>
      </c>
    </row>
    <row r="1050" spans="1:4">
      <c r="A1050">
        <f t="shared" si="16"/>
        <v>1047</v>
      </c>
      <c r="B1050" s="4">
        <v>375</v>
      </c>
      <c r="C1050" s="3" t="s">
        <v>396</v>
      </c>
      <c r="D1050" s="2">
        <v>256317.43</v>
      </c>
    </row>
    <row r="1051" spans="1:4">
      <c r="A1051">
        <f t="shared" si="16"/>
        <v>1048</v>
      </c>
      <c r="B1051" s="4">
        <v>375</v>
      </c>
      <c r="C1051" s="3" t="s">
        <v>396</v>
      </c>
      <c r="D1051" s="2">
        <v>256317.43</v>
      </c>
    </row>
    <row r="1052" spans="1:4">
      <c r="A1052">
        <f t="shared" si="16"/>
        <v>1049</v>
      </c>
      <c r="B1052" s="4">
        <v>372</v>
      </c>
      <c r="C1052" s="3" t="s">
        <v>398</v>
      </c>
      <c r="D1052" s="2">
        <v>118445.83</v>
      </c>
    </row>
    <row r="1053" spans="1:4">
      <c r="A1053">
        <f t="shared" si="16"/>
        <v>1050</v>
      </c>
      <c r="B1053" s="4">
        <v>372</v>
      </c>
      <c r="C1053" s="3" t="s">
        <v>398</v>
      </c>
      <c r="D1053" s="2">
        <v>118445.83</v>
      </c>
    </row>
    <row r="1054" spans="1:4">
      <c r="A1054">
        <f t="shared" si="16"/>
        <v>1051</v>
      </c>
      <c r="B1054" s="4">
        <v>375</v>
      </c>
      <c r="C1054" s="3" t="s">
        <v>396</v>
      </c>
      <c r="D1054" s="2">
        <v>256317.43</v>
      </c>
    </row>
    <row r="1055" spans="1:4">
      <c r="A1055">
        <f t="shared" si="16"/>
        <v>1052</v>
      </c>
      <c r="B1055" s="4">
        <v>372</v>
      </c>
      <c r="C1055" s="3" t="s">
        <v>398</v>
      </c>
      <c r="D1055" s="2">
        <v>118445.83</v>
      </c>
    </row>
    <row r="1056" spans="1:4">
      <c r="A1056">
        <f t="shared" si="16"/>
        <v>1053</v>
      </c>
      <c r="B1056" s="4">
        <v>372</v>
      </c>
      <c r="C1056" s="3" t="s">
        <v>398</v>
      </c>
      <c r="D1056" s="2">
        <v>118445.83</v>
      </c>
    </row>
    <row r="1057" spans="1:4">
      <c r="A1057">
        <f t="shared" si="16"/>
        <v>1054</v>
      </c>
      <c r="B1057" s="4">
        <v>372</v>
      </c>
      <c r="C1057" s="3" t="s">
        <v>398</v>
      </c>
      <c r="D1057" s="2">
        <v>118445.83</v>
      </c>
    </row>
    <row r="1058" spans="1:4">
      <c r="A1058">
        <f t="shared" si="16"/>
        <v>1055</v>
      </c>
      <c r="B1058" s="4">
        <v>372</v>
      </c>
      <c r="C1058" s="3" t="s">
        <v>398</v>
      </c>
      <c r="D1058" s="2">
        <v>118445.83</v>
      </c>
    </row>
    <row r="1059" spans="1:4">
      <c r="A1059">
        <f t="shared" si="16"/>
        <v>1056</v>
      </c>
      <c r="B1059" s="4">
        <v>372</v>
      </c>
      <c r="C1059" s="3" t="s">
        <v>398</v>
      </c>
      <c r="D1059" s="2">
        <v>118445.83</v>
      </c>
    </row>
    <row r="1060" spans="1:4">
      <c r="A1060">
        <f t="shared" si="16"/>
        <v>1057</v>
      </c>
      <c r="B1060" s="4">
        <v>372</v>
      </c>
      <c r="C1060" s="3" t="s">
        <v>398</v>
      </c>
      <c r="D1060" s="2">
        <v>118445.83</v>
      </c>
    </row>
    <row r="1061" spans="1:4">
      <c r="A1061">
        <f t="shared" si="16"/>
        <v>1058</v>
      </c>
      <c r="B1061" s="4">
        <v>372</v>
      </c>
      <c r="C1061" s="3" t="s">
        <v>398</v>
      </c>
      <c r="D1061" s="2">
        <v>118445.83</v>
      </c>
    </row>
    <row r="1062" spans="1:4">
      <c r="A1062">
        <f t="shared" si="16"/>
        <v>1059</v>
      </c>
      <c r="B1062" s="4">
        <v>372</v>
      </c>
      <c r="C1062" s="3" t="s">
        <v>398</v>
      </c>
      <c r="D1062" s="2">
        <v>118445.83</v>
      </c>
    </row>
    <row r="1063" spans="1:4">
      <c r="A1063">
        <f t="shared" si="16"/>
        <v>1060</v>
      </c>
      <c r="B1063" s="4">
        <v>372</v>
      </c>
      <c r="C1063" s="3" t="s">
        <v>398</v>
      </c>
      <c r="D1063" s="2">
        <v>118445.83</v>
      </c>
    </row>
    <row r="1064" spans="1:4">
      <c r="A1064">
        <f t="shared" si="16"/>
        <v>1061</v>
      </c>
      <c r="B1064" s="4">
        <v>375</v>
      </c>
      <c r="C1064" s="3" t="s">
        <v>396</v>
      </c>
      <c r="D1064" s="2">
        <v>256317.43</v>
      </c>
    </row>
    <row r="1065" spans="1:4">
      <c r="A1065">
        <f t="shared" si="16"/>
        <v>1062</v>
      </c>
      <c r="B1065" s="4">
        <v>375</v>
      </c>
      <c r="C1065" s="3" t="s">
        <v>396</v>
      </c>
      <c r="D1065" s="2">
        <v>256317.43</v>
      </c>
    </row>
    <row r="1066" spans="1:4">
      <c r="A1066">
        <f t="shared" si="16"/>
        <v>1063</v>
      </c>
      <c r="B1066" s="4">
        <v>375</v>
      </c>
      <c r="C1066" s="3" t="s">
        <v>396</v>
      </c>
      <c r="D1066" s="2">
        <v>256317.43</v>
      </c>
    </row>
    <row r="1067" spans="1:4">
      <c r="A1067">
        <f t="shared" si="16"/>
        <v>1064</v>
      </c>
      <c r="B1067" s="4">
        <v>375</v>
      </c>
      <c r="C1067" s="3" t="s">
        <v>396</v>
      </c>
      <c r="D1067" s="2">
        <v>256317.43</v>
      </c>
    </row>
    <row r="1068" spans="1:4">
      <c r="A1068">
        <f t="shared" si="16"/>
        <v>1065</v>
      </c>
      <c r="B1068" s="4">
        <v>375</v>
      </c>
      <c r="C1068" s="3" t="s">
        <v>396</v>
      </c>
      <c r="D1068" s="2">
        <v>256317.43</v>
      </c>
    </row>
    <row r="1069" spans="1:4">
      <c r="A1069">
        <f t="shared" si="16"/>
        <v>1066</v>
      </c>
      <c r="B1069" s="4">
        <v>375</v>
      </c>
      <c r="C1069" s="3" t="s">
        <v>396</v>
      </c>
      <c r="D1069" s="2">
        <v>256317.43</v>
      </c>
    </row>
    <row r="1070" spans="1:4">
      <c r="A1070">
        <f t="shared" si="16"/>
        <v>1067</v>
      </c>
      <c r="B1070" s="4">
        <v>372</v>
      </c>
      <c r="C1070" s="3" t="s">
        <v>398</v>
      </c>
      <c r="D1070" s="2">
        <v>118445.83</v>
      </c>
    </row>
    <row r="1071" spans="1:4">
      <c r="A1071">
        <f t="shared" si="16"/>
        <v>1068</v>
      </c>
      <c r="B1071" s="4">
        <v>372</v>
      </c>
      <c r="C1071" s="3" t="s">
        <v>398</v>
      </c>
      <c r="D1071" s="2">
        <v>118445.83</v>
      </c>
    </row>
    <row r="1072" spans="1:4">
      <c r="A1072">
        <f t="shared" si="16"/>
        <v>1069</v>
      </c>
      <c r="B1072" s="4">
        <v>375</v>
      </c>
      <c r="C1072" s="3" t="s">
        <v>396</v>
      </c>
      <c r="D1072" s="2">
        <v>256317.43</v>
      </c>
    </row>
    <row r="1073" spans="1:4">
      <c r="A1073">
        <f t="shared" si="16"/>
        <v>1070</v>
      </c>
      <c r="B1073" s="4">
        <v>372</v>
      </c>
      <c r="C1073" s="3" t="s">
        <v>398</v>
      </c>
      <c r="D1073" s="2">
        <v>118445.83</v>
      </c>
    </row>
    <row r="1074" spans="1:4">
      <c r="A1074">
        <f t="shared" si="16"/>
        <v>1071</v>
      </c>
      <c r="B1074" s="4">
        <v>372</v>
      </c>
      <c r="C1074" s="3" t="s">
        <v>398</v>
      </c>
      <c r="D1074" s="2">
        <v>118445.83</v>
      </c>
    </row>
    <row r="1075" spans="1:4">
      <c r="A1075">
        <f t="shared" si="16"/>
        <v>1072</v>
      </c>
      <c r="B1075" s="4">
        <v>375</v>
      </c>
      <c r="C1075" s="3" t="s">
        <v>396</v>
      </c>
      <c r="D1075" s="2">
        <v>256317.43</v>
      </c>
    </row>
    <row r="1076" spans="1:4">
      <c r="A1076">
        <f t="shared" si="16"/>
        <v>1073</v>
      </c>
      <c r="B1076" s="4">
        <v>375</v>
      </c>
      <c r="C1076" s="3" t="s">
        <v>396</v>
      </c>
      <c r="D1076" s="2">
        <v>256317.43</v>
      </c>
    </row>
    <row r="1077" spans="1:4">
      <c r="A1077">
        <f t="shared" si="16"/>
        <v>1074</v>
      </c>
      <c r="B1077" s="4">
        <v>372</v>
      </c>
      <c r="C1077" s="3" t="s">
        <v>398</v>
      </c>
      <c r="D1077" s="2">
        <v>118445.83</v>
      </c>
    </row>
    <row r="1078" spans="1:4">
      <c r="A1078">
        <f t="shared" si="16"/>
        <v>1075</v>
      </c>
      <c r="B1078" s="4">
        <v>372</v>
      </c>
      <c r="C1078" s="3" t="s">
        <v>398</v>
      </c>
      <c r="D1078" s="2">
        <v>118445.83</v>
      </c>
    </row>
    <row r="1079" spans="1:4">
      <c r="A1079">
        <f t="shared" si="16"/>
        <v>1076</v>
      </c>
      <c r="B1079" s="4">
        <v>372</v>
      </c>
      <c r="C1079" s="3" t="s">
        <v>398</v>
      </c>
      <c r="D1079" s="2">
        <v>118445.83</v>
      </c>
    </row>
    <row r="1080" spans="1:4">
      <c r="A1080">
        <f t="shared" si="16"/>
        <v>1077</v>
      </c>
      <c r="B1080" s="4">
        <v>375</v>
      </c>
      <c r="C1080" s="3" t="s">
        <v>396</v>
      </c>
      <c r="D1080" s="2">
        <v>256317.43</v>
      </c>
    </row>
    <row r="1081" spans="1:4">
      <c r="A1081">
        <f t="shared" si="16"/>
        <v>1078</v>
      </c>
      <c r="B1081" s="4">
        <v>375</v>
      </c>
      <c r="C1081" s="3" t="s">
        <v>396</v>
      </c>
      <c r="D1081" s="2">
        <v>256317.43</v>
      </c>
    </row>
    <row r="1082" spans="1:4">
      <c r="A1082">
        <f t="shared" si="16"/>
        <v>1079</v>
      </c>
      <c r="B1082" s="4">
        <v>375</v>
      </c>
      <c r="C1082" s="3" t="s">
        <v>396</v>
      </c>
      <c r="D1082" s="2">
        <v>256317.43</v>
      </c>
    </row>
    <row r="1083" spans="1:4">
      <c r="A1083">
        <f t="shared" si="16"/>
        <v>1080</v>
      </c>
      <c r="B1083" s="4">
        <v>372</v>
      </c>
      <c r="C1083" s="3" t="s">
        <v>398</v>
      </c>
      <c r="D1083" s="2">
        <v>118445.83</v>
      </c>
    </row>
    <row r="1084" spans="1:4">
      <c r="A1084">
        <f t="shared" si="16"/>
        <v>1081</v>
      </c>
      <c r="B1084" s="4">
        <v>372</v>
      </c>
      <c r="C1084" s="3" t="s">
        <v>398</v>
      </c>
      <c r="D1084" s="2">
        <v>118445.83</v>
      </c>
    </row>
    <row r="1085" spans="1:4">
      <c r="A1085">
        <f t="shared" si="16"/>
        <v>1082</v>
      </c>
      <c r="B1085" s="4">
        <v>375</v>
      </c>
      <c r="C1085" s="3" t="s">
        <v>396</v>
      </c>
      <c r="D1085" s="2">
        <v>256317.43</v>
      </c>
    </row>
    <row r="1086" spans="1:4">
      <c r="A1086">
        <f t="shared" si="16"/>
        <v>1083</v>
      </c>
      <c r="B1086" s="4">
        <v>375</v>
      </c>
      <c r="C1086" s="3" t="s">
        <v>396</v>
      </c>
      <c r="D1086" s="2">
        <v>256317.43</v>
      </c>
    </row>
    <row r="1087" spans="1:4">
      <c r="A1087">
        <f t="shared" si="16"/>
        <v>1084</v>
      </c>
      <c r="B1087" s="4">
        <v>372</v>
      </c>
      <c r="C1087" s="3" t="s">
        <v>398</v>
      </c>
      <c r="D1087" s="2">
        <v>118445.83</v>
      </c>
    </row>
    <row r="1088" spans="1:4">
      <c r="A1088">
        <f t="shared" si="16"/>
        <v>1085</v>
      </c>
      <c r="B1088" s="4">
        <v>372</v>
      </c>
      <c r="C1088" s="3" t="s">
        <v>398</v>
      </c>
      <c r="D1088" s="2">
        <v>118445.83</v>
      </c>
    </row>
    <row r="1089" spans="1:4">
      <c r="A1089">
        <f t="shared" si="16"/>
        <v>1086</v>
      </c>
      <c r="B1089" s="4">
        <v>375</v>
      </c>
      <c r="C1089" s="3" t="s">
        <v>396</v>
      </c>
      <c r="D1089" s="2">
        <v>256317.43</v>
      </c>
    </row>
    <row r="1090" spans="1:4">
      <c r="A1090">
        <f t="shared" si="16"/>
        <v>1087</v>
      </c>
      <c r="B1090" s="4">
        <v>372</v>
      </c>
      <c r="C1090" s="3" t="s">
        <v>398</v>
      </c>
      <c r="D1090" s="2">
        <v>118445.83</v>
      </c>
    </row>
    <row r="1091" spans="1:4">
      <c r="A1091">
        <f t="shared" si="16"/>
        <v>1088</v>
      </c>
      <c r="B1091" s="4">
        <v>375</v>
      </c>
      <c r="C1091" s="3" t="s">
        <v>396</v>
      </c>
      <c r="D1091" s="2">
        <v>256317.43</v>
      </c>
    </row>
    <row r="1092" spans="1:4">
      <c r="A1092">
        <f t="shared" si="16"/>
        <v>1089</v>
      </c>
      <c r="B1092" s="4">
        <v>375</v>
      </c>
      <c r="C1092" s="3" t="s">
        <v>396</v>
      </c>
      <c r="D1092" s="2">
        <v>256317.43</v>
      </c>
    </row>
    <row r="1093" spans="1:4">
      <c r="A1093">
        <f t="shared" si="16"/>
        <v>1090</v>
      </c>
      <c r="B1093" s="4">
        <v>375</v>
      </c>
      <c r="C1093" s="3" t="s">
        <v>396</v>
      </c>
      <c r="D1093" s="2">
        <v>256317.43</v>
      </c>
    </row>
    <row r="1094" spans="1:4">
      <c r="A1094">
        <f t="shared" si="16"/>
        <v>1091</v>
      </c>
      <c r="B1094" s="4">
        <v>372</v>
      </c>
      <c r="C1094" s="3" t="s">
        <v>398</v>
      </c>
      <c r="D1094" s="2">
        <v>118445.83</v>
      </c>
    </row>
    <row r="1095" spans="1:4">
      <c r="A1095">
        <f t="shared" ref="A1095:A1158" si="17">+A1094+1</f>
        <v>1092</v>
      </c>
      <c r="B1095" s="4">
        <v>372</v>
      </c>
      <c r="C1095" s="3" t="s">
        <v>398</v>
      </c>
      <c r="D1095" s="2">
        <v>118445.83</v>
      </c>
    </row>
    <row r="1096" spans="1:4">
      <c r="A1096">
        <f t="shared" si="17"/>
        <v>1093</v>
      </c>
      <c r="B1096" s="4">
        <v>375</v>
      </c>
      <c r="C1096" s="3" t="s">
        <v>396</v>
      </c>
      <c r="D1096" s="2">
        <v>256317.43</v>
      </c>
    </row>
    <row r="1097" spans="1:4">
      <c r="A1097">
        <f t="shared" si="17"/>
        <v>1094</v>
      </c>
      <c r="B1097" s="4">
        <v>372</v>
      </c>
      <c r="C1097" s="3" t="s">
        <v>398</v>
      </c>
      <c r="D1097" s="2">
        <v>118445.83</v>
      </c>
    </row>
    <row r="1098" spans="1:4">
      <c r="A1098">
        <f t="shared" si="17"/>
        <v>1095</v>
      </c>
      <c r="B1098" s="4">
        <v>375</v>
      </c>
      <c r="C1098" s="3" t="s">
        <v>396</v>
      </c>
      <c r="D1098" s="2">
        <v>256317.43</v>
      </c>
    </row>
    <row r="1099" spans="1:4">
      <c r="A1099">
        <f t="shared" si="17"/>
        <v>1096</v>
      </c>
      <c r="B1099" s="4">
        <v>372</v>
      </c>
      <c r="C1099" s="3" t="s">
        <v>398</v>
      </c>
      <c r="D1099" s="2">
        <v>118445.83</v>
      </c>
    </row>
    <row r="1100" spans="1:4">
      <c r="A1100">
        <f t="shared" si="17"/>
        <v>1097</v>
      </c>
      <c r="B1100" s="4">
        <v>372</v>
      </c>
      <c r="C1100" s="3" t="s">
        <v>398</v>
      </c>
      <c r="D1100" s="2">
        <v>118445.83</v>
      </c>
    </row>
    <row r="1101" spans="1:4">
      <c r="A1101">
        <f t="shared" si="17"/>
        <v>1098</v>
      </c>
      <c r="B1101" s="4">
        <v>372</v>
      </c>
      <c r="C1101" s="3" t="s">
        <v>398</v>
      </c>
      <c r="D1101" s="2">
        <v>118445.83</v>
      </c>
    </row>
    <row r="1102" spans="1:4">
      <c r="A1102">
        <f t="shared" si="17"/>
        <v>1099</v>
      </c>
      <c r="B1102" s="4">
        <v>372</v>
      </c>
      <c r="C1102" s="3" t="s">
        <v>398</v>
      </c>
      <c r="D1102" s="2">
        <v>118445.83</v>
      </c>
    </row>
    <row r="1103" spans="1:4">
      <c r="A1103">
        <f t="shared" si="17"/>
        <v>1100</v>
      </c>
      <c r="B1103" s="4">
        <v>375</v>
      </c>
      <c r="C1103" s="3" t="s">
        <v>396</v>
      </c>
      <c r="D1103" s="2">
        <v>256317.43</v>
      </c>
    </row>
    <row r="1104" spans="1:4">
      <c r="A1104">
        <f t="shared" si="17"/>
        <v>1101</v>
      </c>
      <c r="B1104" s="4">
        <v>375</v>
      </c>
      <c r="C1104" s="3" t="s">
        <v>396</v>
      </c>
      <c r="D1104" s="2">
        <v>256317.43</v>
      </c>
    </row>
    <row r="1105" spans="1:4">
      <c r="A1105">
        <f t="shared" si="17"/>
        <v>1102</v>
      </c>
      <c r="B1105" s="4">
        <v>372</v>
      </c>
      <c r="C1105" s="3" t="s">
        <v>398</v>
      </c>
      <c r="D1105" s="2">
        <v>118445.83</v>
      </c>
    </row>
    <row r="1106" spans="1:4">
      <c r="A1106">
        <f t="shared" si="17"/>
        <v>1103</v>
      </c>
      <c r="B1106" s="4">
        <v>375</v>
      </c>
      <c r="C1106" s="3" t="s">
        <v>396</v>
      </c>
      <c r="D1106" s="2">
        <v>256317.43</v>
      </c>
    </row>
    <row r="1107" spans="1:4">
      <c r="A1107">
        <f t="shared" si="17"/>
        <v>1104</v>
      </c>
      <c r="B1107" s="4">
        <v>372</v>
      </c>
      <c r="C1107" s="3" t="s">
        <v>398</v>
      </c>
      <c r="D1107" s="2">
        <v>118445.83</v>
      </c>
    </row>
    <row r="1108" spans="1:4">
      <c r="A1108">
        <f t="shared" si="17"/>
        <v>1105</v>
      </c>
      <c r="B1108" s="4">
        <v>372</v>
      </c>
      <c r="C1108" s="3" t="s">
        <v>398</v>
      </c>
      <c r="D1108" s="2">
        <v>118445.83</v>
      </c>
    </row>
    <row r="1109" spans="1:4">
      <c r="A1109">
        <f t="shared" si="17"/>
        <v>1106</v>
      </c>
      <c r="B1109" s="4">
        <v>385</v>
      </c>
      <c r="C1109" t="s">
        <v>397</v>
      </c>
      <c r="D1109" s="2">
        <v>44780.31</v>
      </c>
    </row>
    <row r="1110" spans="1:4">
      <c r="A1110">
        <f t="shared" si="17"/>
        <v>1107</v>
      </c>
      <c r="B1110" s="4">
        <v>372</v>
      </c>
      <c r="C1110" s="3" t="s">
        <v>398</v>
      </c>
      <c r="D1110" s="2">
        <v>118445.83</v>
      </c>
    </row>
    <row r="1111" spans="1:4">
      <c r="A1111">
        <f t="shared" si="17"/>
        <v>1108</v>
      </c>
      <c r="B1111" s="4">
        <v>375</v>
      </c>
      <c r="C1111" s="3" t="s">
        <v>396</v>
      </c>
      <c r="D1111" s="2">
        <v>256317.43</v>
      </c>
    </row>
    <row r="1112" spans="1:4">
      <c r="A1112">
        <f t="shared" si="17"/>
        <v>1109</v>
      </c>
      <c r="B1112" s="4">
        <v>375</v>
      </c>
      <c r="C1112" s="3" t="s">
        <v>396</v>
      </c>
      <c r="D1112" s="2">
        <v>256317.43</v>
      </c>
    </row>
    <row r="1113" spans="1:4">
      <c r="A1113">
        <f t="shared" si="17"/>
        <v>1110</v>
      </c>
      <c r="B1113" s="4">
        <v>375</v>
      </c>
      <c r="C1113" s="3" t="s">
        <v>396</v>
      </c>
      <c r="D1113" s="2">
        <v>256317.43</v>
      </c>
    </row>
    <row r="1114" spans="1:4">
      <c r="A1114">
        <f t="shared" si="17"/>
        <v>1111</v>
      </c>
      <c r="B1114" s="4">
        <v>375</v>
      </c>
      <c r="C1114" s="3" t="s">
        <v>396</v>
      </c>
      <c r="D1114" s="2">
        <v>256317.43</v>
      </c>
    </row>
    <row r="1115" spans="1:4">
      <c r="A1115">
        <f t="shared" si="17"/>
        <v>1112</v>
      </c>
      <c r="B1115" s="4">
        <v>375</v>
      </c>
      <c r="C1115" s="3" t="s">
        <v>396</v>
      </c>
      <c r="D1115" s="2">
        <v>256317.43</v>
      </c>
    </row>
    <row r="1116" spans="1:4">
      <c r="A1116">
        <f t="shared" si="17"/>
        <v>1113</v>
      </c>
      <c r="B1116" s="4">
        <v>372</v>
      </c>
      <c r="C1116" s="3" t="s">
        <v>398</v>
      </c>
      <c r="D1116" s="2">
        <v>118445.83</v>
      </c>
    </row>
    <row r="1117" spans="1:4">
      <c r="A1117">
        <f t="shared" si="17"/>
        <v>1114</v>
      </c>
      <c r="B1117" s="4">
        <v>372</v>
      </c>
      <c r="C1117" s="3" t="s">
        <v>398</v>
      </c>
      <c r="D1117" s="2">
        <v>118445.83</v>
      </c>
    </row>
    <row r="1118" spans="1:4">
      <c r="A1118">
        <f t="shared" si="17"/>
        <v>1115</v>
      </c>
      <c r="B1118" s="4">
        <v>385</v>
      </c>
      <c r="C1118" t="s">
        <v>397</v>
      </c>
      <c r="D1118" s="2">
        <v>44780.31</v>
      </c>
    </row>
    <row r="1119" spans="1:4">
      <c r="A1119">
        <f t="shared" si="17"/>
        <v>1116</v>
      </c>
      <c r="B1119" s="4">
        <v>372</v>
      </c>
      <c r="C1119" s="3" t="s">
        <v>398</v>
      </c>
      <c r="D1119" s="2">
        <v>118445.83</v>
      </c>
    </row>
    <row r="1120" spans="1:4">
      <c r="A1120">
        <f t="shared" si="17"/>
        <v>1117</v>
      </c>
      <c r="B1120" s="4">
        <v>372</v>
      </c>
      <c r="C1120" s="3" t="s">
        <v>398</v>
      </c>
      <c r="D1120" s="2">
        <v>118445.83</v>
      </c>
    </row>
    <row r="1121" spans="1:4">
      <c r="A1121">
        <f t="shared" si="17"/>
        <v>1118</v>
      </c>
      <c r="B1121" s="4">
        <v>372</v>
      </c>
      <c r="C1121" s="3" t="s">
        <v>398</v>
      </c>
      <c r="D1121" s="2">
        <v>118445.83</v>
      </c>
    </row>
    <row r="1122" spans="1:4">
      <c r="A1122">
        <f t="shared" si="17"/>
        <v>1119</v>
      </c>
      <c r="B1122" s="4">
        <v>372</v>
      </c>
      <c r="C1122" s="3" t="s">
        <v>398</v>
      </c>
      <c r="D1122" s="2">
        <v>118445.83</v>
      </c>
    </row>
    <row r="1123" spans="1:4">
      <c r="A1123">
        <f t="shared" si="17"/>
        <v>1120</v>
      </c>
      <c r="B1123" s="4">
        <v>372</v>
      </c>
      <c r="C1123" s="3" t="s">
        <v>398</v>
      </c>
      <c r="D1123" s="2">
        <v>118445.83</v>
      </c>
    </row>
    <row r="1124" spans="1:4">
      <c r="A1124">
        <f t="shared" si="17"/>
        <v>1121</v>
      </c>
      <c r="B1124" s="4">
        <v>372</v>
      </c>
      <c r="C1124" s="3" t="s">
        <v>398</v>
      </c>
      <c r="D1124" s="2">
        <v>118445.83</v>
      </c>
    </row>
    <row r="1125" spans="1:4">
      <c r="A1125">
        <f t="shared" si="17"/>
        <v>1122</v>
      </c>
      <c r="B1125" s="4">
        <v>385</v>
      </c>
      <c r="C1125" t="s">
        <v>397</v>
      </c>
      <c r="D1125" s="2">
        <v>44780.31</v>
      </c>
    </row>
    <row r="1126" spans="1:4">
      <c r="A1126">
        <f t="shared" si="17"/>
        <v>1123</v>
      </c>
      <c r="B1126" s="4">
        <v>385</v>
      </c>
      <c r="C1126" t="s">
        <v>397</v>
      </c>
      <c r="D1126" s="2">
        <v>44780.31</v>
      </c>
    </row>
    <row r="1127" spans="1:4">
      <c r="A1127">
        <f t="shared" si="17"/>
        <v>1124</v>
      </c>
      <c r="B1127" s="4">
        <v>385</v>
      </c>
      <c r="C1127" t="s">
        <v>397</v>
      </c>
      <c r="D1127" s="2">
        <v>44780.31</v>
      </c>
    </row>
    <row r="1128" spans="1:4">
      <c r="A1128">
        <f t="shared" si="17"/>
        <v>1125</v>
      </c>
      <c r="B1128" s="4">
        <v>375</v>
      </c>
      <c r="C1128" s="3" t="s">
        <v>396</v>
      </c>
      <c r="D1128" s="2">
        <v>256317.43</v>
      </c>
    </row>
    <row r="1129" spans="1:4">
      <c r="A1129">
        <f t="shared" si="17"/>
        <v>1126</v>
      </c>
      <c r="B1129" s="4">
        <v>372</v>
      </c>
      <c r="C1129" s="3" t="s">
        <v>398</v>
      </c>
      <c r="D1129" s="2">
        <v>118445.83</v>
      </c>
    </row>
    <row r="1130" spans="1:4">
      <c r="A1130">
        <f t="shared" si="17"/>
        <v>1127</v>
      </c>
      <c r="B1130" s="4">
        <v>375</v>
      </c>
      <c r="C1130" s="3" t="s">
        <v>396</v>
      </c>
      <c r="D1130" s="2">
        <v>256317.43</v>
      </c>
    </row>
    <row r="1131" spans="1:4">
      <c r="A1131">
        <f t="shared" si="17"/>
        <v>1128</v>
      </c>
      <c r="B1131" s="4">
        <v>372</v>
      </c>
      <c r="C1131" s="3" t="s">
        <v>398</v>
      </c>
      <c r="D1131" s="2">
        <v>118445.83</v>
      </c>
    </row>
    <row r="1132" spans="1:4">
      <c r="A1132">
        <f t="shared" si="17"/>
        <v>1129</v>
      </c>
      <c r="B1132" s="4">
        <v>375</v>
      </c>
      <c r="C1132" s="3" t="s">
        <v>396</v>
      </c>
      <c r="D1132" s="2">
        <v>256317.43</v>
      </c>
    </row>
    <row r="1133" spans="1:4">
      <c r="A1133">
        <f t="shared" si="17"/>
        <v>1130</v>
      </c>
      <c r="B1133" s="4">
        <v>372</v>
      </c>
      <c r="C1133" s="3" t="s">
        <v>398</v>
      </c>
      <c r="D1133" s="2">
        <v>118445.83</v>
      </c>
    </row>
    <row r="1134" spans="1:4">
      <c r="A1134">
        <f t="shared" si="17"/>
        <v>1131</v>
      </c>
      <c r="B1134" s="4">
        <v>375</v>
      </c>
      <c r="C1134" s="3" t="s">
        <v>396</v>
      </c>
      <c r="D1134" s="2">
        <v>256317.43</v>
      </c>
    </row>
    <row r="1135" spans="1:4">
      <c r="A1135">
        <f t="shared" si="17"/>
        <v>1132</v>
      </c>
      <c r="B1135" s="4">
        <v>375</v>
      </c>
      <c r="C1135" s="3" t="s">
        <v>396</v>
      </c>
      <c r="D1135" s="2">
        <v>256317.43</v>
      </c>
    </row>
    <row r="1136" spans="1:4">
      <c r="A1136">
        <f t="shared" si="17"/>
        <v>1133</v>
      </c>
      <c r="B1136" s="4">
        <v>372</v>
      </c>
      <c r="C1136" s="3" t="s">
        <v>398</v>
      </c>
      <c r="D1136" s="2">
        <v>118445.83</v>
      </c>
    </row>
    <row r="1137" spans="1:4">
      <c r="A1137">
        <f t="shared" si="17"/>
        <v>1134</v>
      </c>
      <c r="B1137" s="4">
        <v>375</v>
      </c>
      <c r="C1137" s="3" t="s">
        <v>396</v>
      </c>
      <c r="D1137" s="2">
        <v>256317.43</v>
      </c>
    </row>
    <row r="1138" spans="1:4">
      <c r="A1138">
        <f t="shared" si="17"/>
        <v>1135</v>
      </c>
      <c r="B1138" s="4">
        <v>372</v>
      </c>
      <c r="C1138" s="3" t="s">
        <v>398</v>
      </c>
      <c r="D1138" s="2">
        <v>118445.83</v>
      </c>
    </row>
    <row r="1139" spans="1:4">
      <c r="A1139">
        <f t="shared" si="17"/>
        <v>1136</v>
      </c>
      <c r="B1139" s="4">
        <v>375</v>
      </c>
      <c r="C1139" s="3" t="s">
        <v>396</v>
      </c>
      <c r="D1139" s="2">
        <v>256317.43</v>
      </c>
    </row>
    <row r="1140" spans="1:4">
      <c r="A1140">
        <f t="shared" si="17"/>
        <v>1137</v>
      </c>
      <c r="B1140" s="4">
        <v>375</v>
      </c>
      <c r="C1140" s="3" t="s">
        <v>396</v>
      </c>
      <c r="D1140" s="2">
        <v>256317.43</v>
      </c>
    </row>
    <row r="1141" spans="1:4">
      <c r="A1141">
        <f t="shared" si="17"/>
        <v>1138</v>
      </c>
      <c r="B1141" s="4">
        <v>372</v>
      </c>
      <c r="C1141" s="3" t="s">
        <v>398</v>
      </c>
      <c r="D1141" s="2">
        <v>118445.83</v>
      </c>
    </row>
    <row r="1142" spans="1:4">
      <c r="A1142">
        <f t="shared" si="17"/>
        <v>1139</v>
      </c>
      <c r="B1142" s="4">
        <v>375</v>
      </c>
      <c r="C1142" s="3" t="s">
        <v>396</v>
      </c>
      <c r="D1142" s="2">
        <v>256317.43</v>
      </c>
    </row>
    <row r="1143" spans="1:4">
      <c r="A1143">
        <f t="shared" si="17"/>
        <v>1140</v>
      </c>
      <c r="B1143" s="4">
        <v>372</v>
      </c>
      <c r="C1143" s="3" t="s">
        <v>398</v>
      </c>
      <c r="D1143" s="2">
        <v>118445.83</v>
      </c>
    </row>
    <row r="1144" spans="1:4">
      <c r="A1144">
        <f t="shared" si="17"/>
        <v>1141</v>
      </c>
      <c r="B1144" s="4">
        <v>375</v>
      </c>
      <c r="C1144" s="3" t="s">
        <v>396</v>
      </c>
      <c r="D1144" s="2">
        <v>256317.43</v>
      </c>
    </row>
    <row r="1145" spans="1:4">
      <c r="A1145" s="12">
        <f t="shared" si="17"/>
        <v>1142</v>
      </c>
      <c r="B1145" s="13">
        <v>379</v>
      </c>
      <c r="C1145" s="14" t="s">
        <v>399</v>
      </c>
      <c r="D1145" s="15">
        <v>103783.88</v>
      </c>
    </row>
    <row r="1146" spans="1:4">
      <c r="A1146" s="12">
        <f t="shared" si="17"/>
        <v>1143</v>
      </c>
      <c r="B1146" s="13">
        <v>379</v>
      </c>
      <c r="C1146" s="14" t="s">
        <v>399</v>
      </c>
      <c r="D1146" s="15">
        <v>103783.88</v>
      </c>
    </row>
    <row r="1147" spans="1:4">
      <c r="A1147" s="12">
        <f t="shared" si="17"/>
        <v>1144</v>
      </c>
      <c r="B1147" s="13">
        <v>379</v>
      </c>
      <c r="C1147" s="14" t="s">
        <v>399</v>
      </c>
      <c r="D1147" s="15">
        <v>103783.88</v>
      </c>
    </row>
    <row r="1148" spans="1:4">
      <c r="A1148" s="12">
        <f t="shared" si="17"/>
        <v>1145</v>
      </c>
      <c r="B1148" s="13">
        <v>379</v>
      </c>
      <c r="C1148" s="14" t="s">
        <v>399</v>
      </c>
      <c r="D1148" s="15">
        <v>103783.88</v>
      </c>
    </row>
    <row r="1149" spans="1:4">
      <c r="A1149" s="12">
        <f t="shared" si="17"/>
        <v>1146</v>
      </c>
      <c r="B1149" s="13">
        <v>379</v>
      </c>
      <c r="C1149" s="14" t="s">
        <v>399</v>
      </c>
      <c r="D1149" s="15">
        <v>103783.88</v>
      </c>
    </row>
    <row r="1150" spans="1:4">
      <c r="A1150" s="12">
        <f t="shared" si="17"/>
        <v>1147</v>
      </c>
      <c r="B1150" s="13">
        <v>379</v>
      </c>
      <c r="C1150" s="14" t="s">
        <v>399</v>
      </c>
      <c r="D1150" s="15">
        <v>103783.88</v>
      </c>
    </row>
    <row r="1151" spans="1:4">
      <c r="A1151" s="12">
        <f t="shared" si="17"/>
        <v>1148</v>
      </c>
      <c r="B1151" s="13">
        <v>379</v>
      </c>
      <c r="C1151" s="14" t="s">
        <v>399</v>
      </c>
      <c r="D1151" s="15">
        <v>103783.88</v>
      </c>
    </row>
    <row r="1152" spans="1:4">
      <c r="A1152" s="12">
        <f t="shared" si="17"/>
        <v>1149</v>
      </c>
      <c r="B1152" s="13">
        <v>379</v>
      </c>
      <c r="C1152" s="14" t="s">
        <v>399</v>
      </c>
      <c r="D1152" s="15">
        <v>103783.88</v>
      </c>
    </row>
    <row r="1153" spans="1:4">
      <c r="A1153" s="12">
        <f t="shared" si="17"/>
        <v>1150</v>
      </c>
      <c r="B1153" s="13">
        <v>372</v>
      </c>
      <c r="C1153" s="14" t="s">
        <v>398</v>
      </c>
      <c r="D1153" s="15">
        <v>30705</v>
      </c>
    </row>
    <row r="1154" spans="1:4">
      <c r="A1154" s="12">
        <f t="shared" si="17"/>
        <v>1151</v>
      </c>
      <c r="B1154" s="13">
        <v>372</v>
      </c>
      <c r="C1154" s="14" t="s">
        <v>398</v>
      </c>
      <c r="D1154" s="15">
        <v>30705</v>
      </c>
    </row>
    <row r="1155" spans="1:4">
      <c r="A1155" s="12">
        <f t="shared" si="17"/>
        <v>1152</v>
      </c>
      <c r="B1155" s="13">
        <v>372</v>
      </c>
      <c r="C1155" s="14" t="s">
        <v>398</v>
      </c>
      <c r="D1155" s="15">
        <v>30705</v>
      </c>
    </row>
    <row r="1156" spans="1:4">
      <c r="A1156" s="12">
        <f t="shared" si="17"/>
        <v>1153</v>
      </c>
      <c r="B1156" s="13">
        <v>372</v>
      </c>
      <c r="C1156" s="14" t="s">
        <v>398</v>
      </c>
      <c r="D1156" s="15">
        <v>30705</v>
      </c>
    </row>
    <row r="1157" spans="1:4">
      <c r="A1157" s="12">
        <f t="shared" si="17"/>
        <v>1154</v>
      </c>
      <c r="B1157" s="13">
        <v>372</v>
      </c>
      <c r="C1157" s="14" t="s">
        <v>398</v>
      </c>
      <c r="D1157" s="15">
        <v>30705</v>
      </c>
    </row>
    <row r="1158" spans="1:4">
      <c r="A1158" s="12">
        <f t="shared" si="17"/>
        <v>1155</v>
      </c>
      <c r="B1158" s="13">
        <v>372</v>
      </c>
      <c r="C1158" s="14" t="s">
        <v>398</v>
      </c>
      <c r="D1158" s="15">
        <v>30705</v>
      </c>
    </row>
    <row r="1159" spans="1:4">
      <c r="A1159" s="12">
        <f t="shared" ref="A1159:A1222" si="18">+A1158+1</f>
        <v>1156</v>
      </c>
      <c r="B1159" s="13">
        <v>372</v>
      </c>
      <c r="C1159" s="14" t="s">
        <v>398</v>
      </c>
      <c r="D1159" s="15">
        <v>30705</v>
      </c>
    </row>
    <row r="1160" spans="1:4">
      <c r="A1160" s="12">
        <f t="shared" si="18"/>
        <v>1157</v>
      </c>
      <c r="B1160" s="13">
        <v>372</v>
      </c>
      <c r="C1160" s="14" t="s">
        <v>398</v>
      </c>
      <c r="D1160" s="15">
        <v>30705</v>
      </c>
    </row>
    <row r="1161" spans="1:4">
      <c r="A1161" s="12">
        <f t="shared" si="18"/>
        <v>1158</v>
      </c>
      <c r="B1161" s="13">
        <v>372</v>
      </c>
      <c r="C1161" s="14" t="s">
        <v>398</v>
      </c>
      <c r="D1161" s="15">
        <v>30705</v>
      </c>
    </row>
    <row r="1162" spans="1:4">
      <c r="A1162" s="12">
        <f t="shared" si="18"/>
        <v>1159</v>
      </c>
      <c r="B1162" s="13">
        <v>372</v>
      </c>
      <c r="C1162" s="14" t="s">
        <v>398</v>
      </c>
      <c r="D1162" s="15">
        <v>30705</v>
      </c>
    </row>
    <row r="1163" spans="1:4">
      <c r="A1163" s="12">
        <f t="shared" si="18"/>
        <v>1160</v>
      </c>
      <c r="B1163" s="13">
        <v>372</v>
      </c>
      <c r="C1163" s="14" t="s">
        <v>398</v>
      </c>
      <c r="D1163" s="15">
        <v>30705</v>
      </c>
    </row>
    <row r="1164" spans="1:4">
      <c r="A1164" s="12">
        <f t="shared" si="18"/>
        <v>1161</v>
      </c>
      <c r="B1164" s="13">
        <v>372</v>
      </c>
      <c r="C1164" s="14" t="s">
        <v>398</v>
      </c>
      <c r="D1164" s="15">
        <v>30705</v>
      </c>
    </row>
    <row r="1165" spans="1:4">
      <c r="A1165" s="12">
        <f t="shared" si="18"/>
        <v>1162</v>
      </c>
      <c r="B1165" s="13">
        <v>372</v>
      </c>
      <c r="C1165" s="14" t="s">
        <v>398</v>
      </c>
      <c r="D1165" s="15">
        <v>30705</v>
      </c>
    </row>
    <row r="1166" spans="1:4">
      <c r="A1166" s="12">
        <f t="shared" si="18"/>
        <v>1163</v>
      </c>
      <c r="B1166" s="13">
        <v>372</v>
      </c>
      <c r="C1166" s="14" t="s">
        <v>398</v>
      </c>
      <c r="D1166" s="15">
        <v>30705</v>
      </c>
    </row>
    <row r="1167" spans="1:4">
      <c r="A1167" s="12">
        <f t="shared" si="18"/>
        <v>1164</v>
      </c>
      <c r="B1167" s="13">
        <v>372</v>
      </c>
      <c r="C1167" s="14" t="s">
        <v>398</v>
      </c>
      <c r="D1167" s="15">
        <v>30705</v>
      </c>
    </row>
    <row r="1168" spans="1:4">
      <c r="A1168" s="12">
        <f t="shared" si="18"/>
        <v>1165</v>
      </c>
      <c r="B1168" s="13">
        <v>372</v>
      </c>
      <c r="C1168" s="14" t="s">
        <v>398</v>
      </c>
      <c r="D1168" s="15">
        <v>30705</v>
      </c>
    </row>
    <row r="1169" spans="1:4">
      <c r="A1169" s="12">
        <f t="shared" si="18"/>
        <v>1166</v>
      </c>
      <c r="B1169" s="13">
        <v>375</v>
      </c>
      <c r="C1169" s="14" t="s">
        <v>396</v>
      </c>
      <c r="D1169" s="15">
        <v>17205.490000000002</v>
      </c>
    </row>
    <row r="1170" spans="1:4">
      <c r="A1170" s="12">
        <f t="shared" si="18"/>
        <v>1167</v>
      </c>
      <c r="B1170" s="13">
        <v>372</v>
      </c>
      <c r="C1170" s="14" t="s">
        <v>398</v>
      </c>
      <c r="D1170" s="15">
        <v>30705</v>
      </c>
    </row>
    <row r="1171" spans="1:4">
      <c r="A1171" s="12">
        <f t="shared" si="18"/>
        <v>1168</v>
      </c>
      <c r="B1171" s="13">
        <v>375</v>
      </c>
      <c r="C1171" s="14" t="s">
        <v>396</v>
      </c>
      <c r="D1171" s="15">
        <v>17205.490000000002</v>
      </c>
    </row>
    <row r="1172" spans="1:4">
      <c r="A1172" s="12">
        <f t="shared" si="18"/>
        <v>1169</v>
      </c>
      <c r="B1172" s="13">
        <v>372</v>
      </c>
      <c r="C1172" s="14" t="s">
        <v>398</v>
      </c>
      <c r="D1172" s="15">
        <v>30705</v>
      </c>
    </row>
    <row r="1173" spans="1:4">
      <c r="A1173" s="12">
        <f t="shared" si="18"/>
        <v>1170</v>
      </c>
      <c r="B1173" s="13">
        <v>375</v>
      </c>
      <c r="C1173" s="14" t="s">
        <v>396</v>
      </c>
      <c r="D1173" s="15">
        <v>17205.490000000002</v>
      </c>
    </row>
    <row r="1174" spans="1:4">
      <c r="A1174" s="12">
        <f t="shared" si="18"/>
        <v>1171</v>
      </c>
      <c r="B1174" s="13">
        <v>379</v>
      </c>
      <c r="C1174" s="14" t="s">
        <v>399</v>
      </c>
      <c r="D1174" s="15">
        <v>103783.88</v>
      </c>
    </row>
    <row r="1175" spans="1:4">
      <c r="A1175" s="12">
        <f t="shared" si="18"/>
        <v>1172</v>
      </c>
      <c r="B1175" s="13">
        <v>379</v>
      </c>
      <c r="C1175" s="14" t="s">
        <v>399</v>
      </c>
      <c r="D1175" s="15">
        <v>103783.88</v>
      </c>
    </row>
    <row r="1176" spans="1:4">
      <c r="A1176" s="12">
        <f t="shared" si="18"/>
        <v>1173</v>
      </c>
      <c r="B1176" s="13">
        <v>379</v>
      </c>
      <c r="C1176" s="14" t="s">
        <v>399</v>
      </c>
      <c r="D1176" s="15">
        <v>103783.88</v>
      </c>
    </row>
    <row r="1177" spans="1:4">
      <c r="A1177" s="12">
        <f t="shared" si="18"/>
        <v>1174</v>
      </c>
      <c r="B1177" s="13">
        <v>379</v>
      </c>
      <c r="C1177" s="14" t="s">
        <v>399</v>
      </c>
      <c r="D1177" s="15">
        <v>103783.88</v>
      </c>
    </row>
    <row r="1178" spans="1:4">
      <c r="A1178" s="12">
        <f t="shared" si="18"/>
        <v>1175</v>
      </c>
      <c r="B1178" s="13">
        <v>379</v>
      </c>
      <c r="C1178" s="14" t="s">
        <v>399</v>
      </c>
      <c r="D1178" s="15">
        <v>103783.88</v>
      </c>
    </row>
    <row r="1179" spans="1:4">
      <c r="A1179" s="12">
        <f t="shared" si="18"/>
        <v>1176</v>
      </c>
      <c r="B1179" s="13">
        <v>379</v>
      </c>
      <c r="C1179" s="14" t="s">
        <v>399</v>
      </c>
      <c r="D1179" s="15">
        <v>103783.88</v>
      </c>
    </row>
    <row r="1180" spans="1:4">
      <c r="A1180" s="12">
        <f t="shared" si="18"/>
        <v>1177</v>
      </c>
      <c r="B1180" s="13">
        <v>379</v>
      </c>
      <c r="C1180" s="14" t="s">
        <v>399</v>
      </c>
      <c r="D1180" s="15">
        <v>103783.88</v>
      </c>
    </row>
    <row r="1181" spans="1:4">
      <c r="A1181" s="12">
        <f t="shared" si="18"/>
        <v>1178</v>
      </c>
      <c r="B1181" s="13">
        <v>379</v>
      </c>
      <c r="C1181" s="14" t="s">
        <v>399</v>
      </c>
      <c r="D1181" s="15">
        <v>103783.88</v>
      </c>
    </row>
    <row r="1182" spans="1:4">
      <c r="A1182" s="12">
        <f t="shared" si="18"/>
        <v>1179</v>
      </c>
      <c r="B1182" s="13">
        <v>379</v>
      </c>
      <c r="C1182" s="14" t="s">
        <v>399</v>
      </c>
      <c r="D1182" s="15">
        <v>103783.88</v>
      </c>
    </row>
    <row r="1183" spans="1:4">
      <c r="A1183" s="12">
        <f t="shared" si="18"/>
        <v>1180</v>
      </c>
      <c r="B1183" s="13">
        <v>379</v>
      </c>
      <c r="C1183" s="14" t="s">
        <v>399</v>
      </c>
      <c r="D1183" s="15">
        <v>103783.88</v>
      </c>
    </row>
    <row r="1184" spans="1:4">
      <c r="A1184" s="12">
        <f t="shared" si="18"/>
        <v>1181</v>
      </c>
      <c r="B1184" s="13">
        <v>379</v>
      </c>
      <c r="C1184" s="14" t="s">
        <v>399</v>
      </c>
      <c r="D1184" s="15">
        <v>103783.88</v>
      </c>
    </row>
    <row r="1185" spans="1:4">
      <c r="A1185" s="12">
        <f t="shared" si="18"/>
        <v>1182</v>
      </c>
      <c r="B1185" s="13">
        <v>379</v>
      </c>
      <c r="C1185" s="14" t="s">
        <v>399</v>
      </c>
      <c r="D1185" s="15">
        <v>103783.88</v>
      </c>
    </row>
    <row r="1186" spans="1:4">
      <c r="A1186" s="12">
        <f t="shared" si="18"/>
        <v>1183</v>
      </c>
      <c r="B1186" s="13">
        <v>379</v>
      </c>
      <c r="C1186" s="14" t="s">
        <v>399</v>
      </c>
      <c r="D1186" s="15">
        <v>103783.88</v>
      </c>
    </row>
    <row r="1187" spans="1:4">
      <c r="A1187" s="12">
        <f t="shared" si="18"/>
        <v>1184</v>
      </c>
      <c r="B1187" s="13">
        <v>379</v>
      </c>
      <c r="C1187" s="14" t="s">
        <v>399</v>
      </c>
      <c r="D1187" s="15">
        <v>103783.88</v>
      </c>
    </row>
    <row r="1188" spans="1:4">
      <c r="A1188" s="12">
        <f t="shared" si="18"/>
        <v>1185</v>
      </c>
      <c r="B1188" s="13">
        <v>379</v>
      </c>
      <c r="C1188" s="14" t="s">
        <v>399</v>
      </c>
      <c r="D1188" s="15">
        <v>103783.88</v>
      </c>
    </row>
    <row r="1189" spans="1:4">
      <c r="A1189" s="12">
        <f t="shared" si="18"/>
        <v>1186</v>
      </c>
      <c r="B1189" s="13">
        <v>379</v>
      </c>
      <c r="C1189" s="14" t="s">
        <v>399</v>
      </c>
      <c r="D1189" s="15">
        <v>103783.88</v>
      </c>
    </row>
    <row r="1190" spans="1:4">
      <c r="A1190" s="12">
        <f t="shared" si="18"/>
        <v>1187</v>
      </c>
      <c r="B1190" s="13">
        <v>379</v>
      </c>
      <c r="C1190" s="14" t="s">
        <v>399</v>
      </c>
      <c r="D1190" s="15">
        <v>103783.88</v>
      </c>
    </row>
    <row r="1191" spans="1:4">
      <c r="A1191" s="12">
        <f t="shared" si="18"/>
        <v>1188</v>
      </c>
      <c r="B1191" s="13">
        <v>379</v>
      </c>
      <c r="C1191" s="14" t="s">
        <v>399</v>
      </c>
      <c r="D1191" s="15">
        <v>103783.88</v>
      </c>
    </row>
    <row r="1192" spans="1:4">
      <c r="A1192" s="12">
        <f t="shared" si="18"/>
        <v>1189</v>
      </c>
      <c r="B1192" s="13">
        <v>379</v>
      </c>
      <c r="C1192" s="14" t="s">
        <v>399</v>
      </c>
      <c r="D1192" s="15">
        <v>103783.88</v>
      </c>
    </row>
    <row r="1193" spans="1:4">
      <c r="A1193" s="12">
        <f t="shared" si="18"/>
        <v>1190</v>
      </c>
      <c r="B1193" s="13">
        <v>379</v>
      </c>
      <c r="C1193" s="14" t="s">
        <v>399</v>
      </c>
      <c r="D1193" s="15">
        <v>103783.88</v>
      </c>
    </row>
    <row r="1194" spans="1:4">
      <c r="A1194" s="12">
        <f t="shared" si="18"/>
        <v>1191</v>
      </c>
      <c r="B1194" s="13">
        <v>379</v>
      </c>
      <c r="C1194" s="14" t="s">
        <v>399</v>
      </c>
      <c r="D1194" s="15">
        <v>103783.88</v>
      </c>
    </row>
    <row r="1195" spans="1:4">
      <c r="A1195" s="12">
        <f t="shared" si="18"/>
        <v>1192</v>
      </c>
      <c r="B1195" s="13">
        <v>379</v>
      </c>
      <c r="C1195" s="14" t="s">
        <v>399</v>
      </c>
      <c r="D1195" s="15">
        <v>103783.88</v>
      </c>
    </row>
    <row r="1196" spans="1:4">
      <c r="A1196" s="12">
        <f t="shared" si="18"/>
        <v>1193</v>
      </c>
      <c r="B1196" s="13">
        <v>379</v>
      </c>
      <c r="C1196" s="14" t="s">
        <v>399</v>
      </c>
      <c r="D1196" s="15">
        <v>103783.88</v>
      </c>
    </row>
    <row r="1197" spans="1:4">
      <c r="A1197" s="12">
        <f t="shared" si="18"/>
        <v>1194</v>
      </c>
      <c r="B1197" s="13">
        <v>379</v>
      </c>
      <c r="C1197" s="14" t="s">
        <v>399</v>
      </c>
      <c r="D1197" s="15">
        <v>103783.88</v>
      </c>
    </row>
    <row r="1198" spans="1:4">
      <c r="A1198" s="12">
        <f t="shared" si="18"/>
        <v>1195</v>
      </c>
      <c r="B1198" s="13">
        <v>379</v>
      </c>
      <c r="C1198" s="14" t="s">
        <v>399</v>
      </c>
      <c r="D1198" s="15">
        <v>103783.88</v>
      </c>
    </row>
    <row r="1199" spans="1:4">
      <c r="A1199" s="12">
        <f t="shared" si="18"/>
        <v>1196</v>
      </c>
      <c r="B1199" s="13">
        <v>379</v>
      </c>
      <c r="C1199" s="14" t="s">
        <v>399</v>
      </c>
      <c r="D1199" s="15">
        <v>103783.88</v>
      </c>
    </row>
    <row r="1200" spans="1:4">
      <c r="A1200" s="12">
        <f t="shared" si="18"/>
        <v>1197</v>
      </c>
      <c r="B1200" s="13">
        <v>372</v>
      </c>
      <c r="C1200" s="14" t="s">
        <v>398</v>
      </c>
      <c r="D1200" s="15">
        <v>30705</v>
      </c>
    </row>
    <row r="1201" spans="1:4">
      <c r="A1201" s="12">
        <f t="shared" si="18"/>
        <v>1198</v>
      </c>
      <c r="B1201" s="13">
        <v>372</v>
      </c>
      <c r="C1201" s="14" t="s">
        <v>398</v>
      </c>
      <c r="D1201" s="15">
        <v>30705</v>
      </c>
    </row>
    <row r="1202" spans="1:4">
      <c r="A1202" s="12">
        <f t="shared" si="18"/>
        <v>1199</v>
      </c>
      <c r="B1202" s="13">
        <v>372</v>
      </c>
      <c r="C1202" s="14" t="s">
        <v>398</v>
      </c>
      <c r="D1202" s="15">
        <v>30705</v>
      </c>
    </row>
    <row r="1203" spans="1:4">
      <c r="A1203" s="12">
        <f t="shared" si="18"/>
        <v>1200</v>
      </c>
      <c r="B1203" s="13">
        <v>372</v>
      </c>
      <c r="C1203" s="14" t="s">
        <v>398</v>
      </c>
      <c r="D1203" s="15">
        <v>30705</v>
      </c>
    </row>
    <row r="1204" spans="1:4">
      <c r="A1204" s="12">
        <f t="shared" si="18"/>
        <v>1201</v>
      </c>
      <c r="B1204" s="13">
        <v>372</v>
      </c>
      <c r="C1204" s="14" t="s">
        <v>398</v>
      </c>
      <c r="D1204" s="15">
        <v>30705</v>
      </c>
    </row>
    <row r="1205" spans="1:4">
      <c r="A1205" s="12">
        <f t="shared" si="18"/>
        <v>1202</v>
      </c>
      <c r="B1205" s="13">
        <v>372</v>
      </c>
      <c r="C1205" s="14" t="s">
        <v>398</v>
      </c>
      <c r="D1205" s="15">
        <v>30705</v>
      </c>
    </row>
    <row r="1206" spans="1:4">
      <c r="A1206" s="12">
        <f t="shared" si="18"/>
        <v>1203</v>
      </c>
      <c r="B1206" s="13">
        <v>372</v>
      </c>
      <c r="C1206" s="14" t="s">
        <v>398</v>
      </c>
      <c r="D1206" s="15">
        <v>30705</v>
      </c>
    </row>
    <row r="1207" spans="1:4">
      <c r="A1207" s="12">
        <f t="shared" si="18"/>
        <v>1204</v>
      </c>
      <c r="B1207" s="13">
        <v>372</v>
      </c>
      <c r="C1207" s="14" t="s">
        <v>398</v>
      </c>
      <c r="D1207" s="15">
        <v>30705</v>
      </c>
    </row>
    <row r="1208" spans="1:4">
      <c r="A1208" s="12">
        <f t="shared" si="18"/>
        <v>1205</v>
      </c>
      <c r="B1208" s="13">
        <v>372</v>
      </c>
      <c r="C1208" s="14" t="s">
        <v>398</v>
      </c>
      <c r="D1208" s="15">
        <v>30705</v>
      </c>
    </row>
    <row r="1209" spans="1:4">
      <c r="A1209" s="12">
        <f t="shared" si="18"/>
        <v>1206</v>
      </c>
      <c r="B1209" s="13">
        <v>372</v>
      </c>
      <c r="C1209" s="14" t="s">
        <v>398</v>
      </c>
      <c r="D1209" s="15">
        <v>30705</v>
      </c>
    </row>
    <row r="1210" spans="1:4">
      <c r="A1210" s="12">
        <f t="shared" si="18"/>
        <v>1207</v>
      </c>
      <c r="B1210" s="13">
        <v>372</v>
      </c>
      <c r="C1210" s="14" t="s">
        <v>398</v>
      </c>
      <c r="D1210" s="15">
        <v>30705</v>
      </c>
    </row>
    <row r="1211" spans="1:4">
      <c r="A1211" s="12">
        <f t="shared" si="18"/>
        <v>1208</v>
      </c>
      <c r="B1211" s="13">
        <v>372</v>
      </c>
      <c r="C1211" s="14" t="s">
        <v>398</v>
      </c>
      <c r="D1211" s="15">
        <v>30705</v>
      </c>
    </row>
    <row r="1212" spans="1:4">
      <c r="A1212" s="12">
        <f t="shared" si="18"/>
        <v>1209</v>
      </c>
      <c r="B1212" s="13">
        <v>372</v>
      </c>
      <c r="C1212" s="14" t="s">
        <v>398</v>
      </c>
      <c r="D1212" s="15">
        <v>30705</v>
      </c>
    </row>
    <row r="1213" spans="1:4">
      <c r="A1213" s="12">
        <f t="shared" si="18"/>
        <v>1210</v>
      </c>
      <c r="B1213" s="13">
        <v>375</v>
      </c>
      <c r="C1213" s="14" t="s">
        <v>396</v>
      </c>
      <c r="D1213" s="15">
        <v>17205.490000000002</v>
      </c>
    </row>
    <row r="1214" spans="1:4">
      <c r="A1214" s="12">
        <f t="shared" si="18"/>
        <v>1211</v>
      </c>
      <c r="B1214" s="13">
        <v>375</v>
      </c>
      <c r="C1214" s="14" t="s">
        <v>396</v>
      </c>
      <c r="D1214" s="15">
        <v>17205.490000000002</v>
      </c>
    </row>
    <row r="1215" spans="1:4">
      <c r="A1215" s="12">
        <f t="shared" si="18"/>
        <v>1212</v>
      </c>
      <c r="B1215" s="13">
        <v>372</v>
      </c>
      <c r="C1215" s="14" t="s">
        <v>398</v>
      </c>
      <c r="D1215" s="15">
        <v>30705</v>
      </c>
    </row>
    <row r="1216" spans="1:4">
      <c r="A1216" s="12">
        <f t="shared" si="18"/>
        <v>1213</v>
      </c>
      <c r="B1216" s="13">
        <v>375</v>
      </c>
      <c r="C1216" s="14" t="s">
        <v>396</v>
      </c>
      <c r="D1216" s="15">
        <v>17205.490000000002</v>
      </c>
    </row>
    <row r="1217" spans="1:4">
      <c r="A1217" s="12">
        <f t="shared" si="18"/>
        <v>1214</v>
      </c>
      <c r="B1217" s="13">
        <v>372</v>
      </c>
      <c r="C1217" s="14" t="s">
        <v>398</v>
      </c>
      <c r="D1217" s="15">
        <v>30705</v>
      </c>
    </row>
    <row r="1218" spans="1:4">
      <c r="A1218" s="12">
        <f t="shared" si="18"/>
        <v>1215</v>
      </c>
      <c r="B1218" s="13">
        <v>372</v>
      </c>
      <c r="C1218" s="14" t="s">
        <v>398</v>
      </c>
      <c r="D1218" s="15">
        <v>30705</v>
      </c>
    </row>
    <row r="1219" spans="1:4">
      <c r="A1219" s="12">
        <f t="shared" si="18"/>
        <v>1216</v>
      </c>
      <c r="B1219" s="13">
        <v>372</v>
      </c>
      <c r="C1219" s="14" t="s">
        <v>398</v>
      </c>
      <c r="D1219" s="15">
        <v>30705</v>
      </c>
    </row>
    <row r="1220" spans="1:4">
      <c r="A1220" s="12">
        <f t="shared" si="18"/>
        <v>1217</v>
      </c>
      <c r="B1220" s="13">
        <v>372</v>
      </c>
      <c r="C1220" s="14" t="s">
        <v>398</v>
      </c>
      <c r="D1220" s="15">
        <v>30705</v>
      </c>
    </row>
    <row r="1221" spans="1:4">
      <c r="A1221" s="12">
        <f t="shared" si="18"/>
        <v>1218</v>
      </c>
      <c r="B1221" s="13">
        <v>372</v>
      </c>
      <c r="C1221" s="14" t="s">
        <v>398</v>
      </c>
      <c r="D1221" s="15">
        <v>30705</v>
      </c>
    </row>
    <row r="1222" spans="1:4">
      <c r="A1222" s="12">
        <f t="shared" si="18"/>
        <v>1219</v>
      </c>
      <c r="B1222" s="13">
        <v>372</v>
      </c>
      <c r="C1222" s="14" t="s">
        <v>398</v>
      </c>
      <c r="D1222" s="15">
        <v>30705</v>
      </c>
    </row>
    <row r="1223" spans="1:4">
      <c r="A1223" s="12">
        <f t="shared" ref="A1223:A1286" si="19">+A1222+1</f>
        <v>1220</v>
      </c>
      <c r="B1223" s="13">
        <v>372</v>
      </c>
      <c r="C1223" s="14" t="s">
        <v>398</v>
      </c>
      <c r="D1223" s="15">
        <v>30705</v>
      </c>
    </row>
    <row r="1224" spans="1:4">
      <c r="A1224" s="12">
        <f t="shared" si="19"/>
        <v>1221</v>
      </c>
      <c r="B1224" s="13">
        <v>372</v>
      </c>
      <c r="C1224" s="14" t="s">
        <v>398</v>
      </c>
      <c r="D1224" s="15">
        <v>30705</v>
      </c>
    </row>
    <row r="1225" spans="1:4">
      <c r="A1225" s="12">
        <f t="shared" si="19"/>
        <v>1222</v>
      </c>
      <c r="B1225" s="13">
        <v>375</v>
      </c>
      <c r="C1225" s="14" t="s">
        <v>396</v>
      </c>
      <c r="D1225" s="15">
        <v>17205.490000000002</v>
      </c>
    </row>
    <row r="1226" spans="1:4">
      <c r="A1226" s="12">
        <f t="shared" si="19"/>
        <v>1223</v>
      </c>
      <c r="B1226" s="13">
        <v>375</v>
      </c>
      <c r="C1226" s="14" t="s">
        <v>396</v>
      </c>
      <c r="D1226" s="15">
        <v>17205.490000000002</v>
      </c>
    </row>
    <row r="1227" spans="1:4">
      <c r="A1227" s="12">
        <f t="shared" si="19"/>
        <v>1224</v>
      </c>
      <c r="B1227" s="13">
        <v>375</v>
      </c>
      <c r="C1227" s="14" t="s">
        <v>396</v>
      </c>
      <c r="D1227" s="15">
        <v>17205.490000000002</v>
      </c>
    </row>
    <row r="1228" spans="1:4">
      <c r="A1228" s="12">
        <f t="shared" si="19"/>
        <v>1225</v>
      </c>
      <c r="B1228" s="13">
        <v>372</v>
      </c>
      <c r="C1228" s="14" t="s">
        <v>398</v>
      </c>
      <c r="D1228" s="15">
        <v>30705</v>
      </c>
    </row>
    <row r="1229" spans="1:4">
      <c r="A1229" s="12">
        <f t="shared" si="19"/>
        <v>1226</v>
      </c>
      <c r="B1229" s="13">
        <v>372</v>
      </c>
      <c r="C1229" s="14" t="s">
        <v>398</v>
      </c>
      <c r="D1229" s="15">
        <v>30705</v>
      </c>
    </row>
    <row r="1230" spans="1:4">
      <c r="A1230" s="12">
        <f t="shared" si="19"/>
        <v>1227</v>
      </c>
      <c r="B1230" s="13">
        <v>372</v>
      </c>
      <c r="C1230" s="14" t="s">
        <v>398</v>
      </c>
      <c r="D1230" s="15">
        <v>30705</v>
      </c>
    </row>
    <row r="1231" spans="1:4">
      <c r="A1231" s="12">
        <f t="shared" si="19"/>
        <v>1228</v>
      </c>
      <c r="B1231" s="13">
        <v>372</v>
      </c>
      <c r="C1231" s="14" t="s">
        <v>398</v>
      </c>
      <c r="D1231" s="15">
        <v>30705</v>
      </c>
    </row>
    <row r="1232" spans="1:4">
      <c r="A1232" s="12">
        <f t="shared" si="19"/>
        <v>1229</v>
      </c>
      <c r="B1232" s="13">
        <v>372</v>
      </c>
      <c r="C1232" s="14" t="s">
        <v>398</v>
      </c>
      <c r="D1232" s="15">
        <v>30705</v>
      </c>
    </row>
    <row r="1233" spans="1:4">
      <c r="A1233" s="12">
        <f t="shared" si="19"/>
        <v>1230</v>
      </c>
      <c r="B1233" s="13">
        <v>372</v>
      </c>
      <c r="C1233" s="14" t="s">
        <v>398</v>
      </c>
      <c r="D1233" s="15">
        <v>30705</v>
      </c>
    </row>
    <row r="1234" spans="1:4">
      <c r="A1234" s="12">
        <f t="shared" si="19"/>
        <v>1231</v>
      </c>
      <c r="B1234" s="13">
        <v>372</v>
      </c>
      <c r="C1234" s="14" t="s">
        <v>398</v>
      </c>
      <c r="D1234" s="15">
        <v>30705</v>
      </c>
    </row>
    <row r="1235" spans="1:4">
      <c r="A1235" s="12">
        <f t="shared" si="19"/>
        <v>1232</v>
      </c>
      <c r="B1235" s="13">
        <v>372</v>
      </c>
      <c r="C1235" s="14" t="s">
        <v>398</v>
      </c>
      <c r="D1235" s="15">
        <v>30705</v>
      </c>
    </row>
    <row r="1236" spans="1:4">
      <c r="A1236" s="12">
        <f t="shared" si="19"/>
        <v>1233</v>
      </c>
      <c r="B1236" s="13">
        <v>372</v>
      </c>
      <c r="C1236" s="14" t="s">
        <v>398</v>
      </c>
      <c r="D1236" s="15">
        <v>30705</v>
      </c>
    </row>
    <row r="1237" spans="1:4">
      <c r="A1237" s="12">
        <f t="shared" si="19"/>
        <v>1234</v>
      </c>
      <c r="B1237" s="13">
        <v>375</v>
      </c>
      <c r="C1237" s="14" t="s">
        <v>396</v>
      </c>
      <c r="D1237" s="15">
        <v>17205.490000000002</v>
      </c>
    </row>
    <row r="1238" spans="1:4">
      <c r="A1238" s="12">
        <f t="shared" si="19"/>
        <v>1235</v>
      </c>
      <c r="B1238" s="13">
        <v>375</v>
      </c>
      <c r="C1238" s="14" t="s">
        <v>396</v>
      </c>
      <c r="D1238" s="15">
        <v>17205.490000000002</v>
      </c>
    </row>
    <row r="1239" spans="1:4">
      <c r="A1239" s="12">
        <f t="shared" si="19"/>
        <v>1236</v>
      </c>
      <c r="B1239" s="13">
        <v>375</v>
      </c>
      <c r="C1239" s="14" t="s">
        <v>396</v>
      </c>
      <c r="D1239" s="15">
        <v>17205.490000000002</v>
      </c>
    </row>
    <row r="1240" spans="1:4">
      <c r="A1240" s="12">
        <f t="shared" si="19"/>
        <v>1237</v>
      </c>
      <c r="B1240" s="13">
        <v>372</v>
      </c>
      <c r="C1240" s="14" t="s">
        <v>398</v>
      </c>
      <c r="D1240" s="15">
        <v>30705</v>
      </c>
    </row>
    <row r="1241" spans="1:4">
      <c r="A1241" s="12">
        <f t="shared" si="19"/>
        <v>1238</v>
      </c>
      <c r="B1241" s="13">
        <v>372</v>
      </c>
      <c r="C1241" s="14" t="s">
        <v>398</v>
      </c>
      <c r="D1241" s="15">
        <v>30705</v>
      </c>
    </row>
    <row r="1242" spans="1:4">
      <c r="A1242" s="12">
        <f t="shared" si="19"/>
        <v>1239</v>
      </c>
      <c r="B1242" s="13">
        <v>372</v>
      </c>
      <c r="C1242" s="14" t="s">
        <v>398</v>
      </c>
      <c r="D1242" s="15">
        <v>30705</v>
      </c>
    </row>
    <row r="1243" spans="1:4">
      <c r="A1243" s="12">
        <f t="shared" si="19"/>
        <v>1240</v>
      </c>
      <c r="B1243" s="13">
        <v>372</v>
      </c>
      <c r="C1243" s="14" t="s">
        <v>398</v>
      </c>
      <c r="D1243" s="15">
        <v>30705</v>
      </c>
    </row>
    <row r="1244" spans="1:4">
      <c r="A1244" s="12">
        <f t="shared" si="19"/>
        <v>1241</v>
      </c>
      <c r="B1244" s="13">
        <v>372</v>
      </c>
      <c r="C1244" s="14" t="s">
        <v>398</v>
      </c>
      <c r="D1244" s="15">
        <v>30705</v>
      </c>
    </row>
    <row r="1245" spans="1:4">
      <c r="A1245" s="12">
        <f t="shared" si="19"/>
        <v>1242</v>
      </c>
      <c r="B1245" s="13">
        <v>372</v>
      </c>
      <c r="C1245" s="14" t="s">
        <v>398</v>
      </c>
      <c r="D1245" s="15">
        <v>30705</v>
      </c>
    </row>
    <row r="1246" spans="1:4">
      <c r="A1246" s="12">
        <f t="shared" si="19"/>
        <v>1243</v>
      </c>
      <c r="B1246" s="13">
        <v>372</v>
      </c>
      <c r="C1246" s="14" t="s">
        <v>398</v>
      </c>
      <c r="D1246" s="15">
        <v>30705</v>
      </c>
    </row>
    <row r="1247" spans="1:4">
      <c r="A1247" s="12">
        <f t="shared" si="19"/>
        <v>1244</v>
      </c>
      <c r="B1247" s="13">
        <v>372</v>
      </c>
      <c r="C1247" s="14" t="s">
        <v>398</v>
      </c>
      <c r="D1247" s="15">
        <v>30705</v>
      </c>
    </row>
    <row r="1248" spans="1:4">
      <c r="A1248" s="12">
        <f t="shared" si="19"/>
        <v>1245</v>
      </c>
      <c r="B1248" s="13">
        <v>372</v>
      </c>
      <c r="C1248" s="14" t="s">
        <v>398</v>
      </c>
      <c r="D1248" s="15">
        <v>30705</v>
      </c>
    </row>
    <row r="1249" spans="1:4">
      <c r="A1249" s="12">
        <f t="shared" si="19"/>
        <v>1246</v>
      </c>
      <c r="B1249" s="13">
        <v>372</v>
      </c>
      <c r="C1249" s="14" t="s">
        <v>398</v>
      </c>
      <c r="D1249" s="15">
        <v>30705</v>
      </c>
    </row>
    <row r="1250" spans="1:4">
      <c r="A1250" s="12">
        <f t="shared" si="19"/>
        <v>1247</v>
      </c>
      <c r="B1250" s="13">
        <v>372</v>
      </c>
      <c r="C1250" s="14" t="s">
        <v>398</v>
      </c>
      <c r="D1250" s="15">
        <v>30705</v>
      </c>
    </row>
    <row r="1251" spans="1:4">
      <c r="A1251" s="12">
        <f t="shared" si="19"/>
        <v>1248</v>
      </c>
      <c r="B1251" s="13">
        <v>372</v>
      </c>
      <c r="C1251" s="14" t="s">
        <v>398</v>
      </c>
      <c r="D1251" s="15">
        <v>30705</v>
      </c>
    </row>
    <row r="1252" spans="1:4">
      <c r="A1252" s="12">
        <f t="shared" si="19"/>
        <v>1249</v>
      </c>
      <c r="B1252" s="13">
        <v>375</v>
      </c>
      <c r="C1252" s="14" t="s">
        <v>396</v>
      </c>
      <c r="D1252" s="15">
        <v>17205.490000000002</v>
      </c>
    </row>
    <row r="1253" spans="1:4">
      <c r="A1253" s="12">
        <f t="shared" si="19"/>
        <v>1250</v>
      </c>
      <c r="B1253" s="13">
        <v>375</v>
      </c>
      <c r="C1253" s="14" t="s">
        <v>396</v>
      </c>
      <c r="D1253" s="15">
        <v>17205.490000000002</v>
      </c>
    </row>
    <row r="1254" spans="1:4">
      <c r="A1254" s="12">
        <f t="shared" si="19"/>
        <v>1251</v>
      </c>
      <c r="B1254" s="13">
        <v>375</v>
      </c>
      <c r="C1254" s="14" t="s">
        <v>396</v>
      </c>
      <c r="D1254" s="15">
        <v>17205.490000000002</v>
      </c>
    </row>
    <row r="1255" spans="1:4">
      <c r="A1255" s="12">
        <f t="shared" si="19"/>
        <v>1252</v>
      </c>
      <c r="B1255" s="13">
        <v>372</v>
      </c>
      <c r="C1255" s="14" t="s">
        <v>398</v>
      </c>
      <c r="D1255" s="15">
        <v>30705</v>
      </c>
    </row>
    <row r="1256" spans="1:4">
      <c r="A1256" s="12">
        <f t="shared" si="19"/>
        <v>1253</v>
      </c>
      <c r="B1256" s="13">
        <v>372</v>
      </c>
      <c r="C1256" s="14" t="s">
        <v>398</v>
      </c>
      <c r="D1256" s="15">
        <v>30705</v>
      </c>
    </row>
    <row r="1257" spans="1:4">
      <c r="A1257" s="12">
        <f t="shared" si="19"/>
        <v>1254</v>
      </c>
      <c r="B1257" s="13">
        <v>372</v>
      </c>
      <c r="C1257" s="14" t="s">
        <v>398</v>
      </c>
      <c r="D1257" s="15">
        <v>30705</v>
      </c>
    </row>
    <row r="1258" spans="1:4">
      <c r="A1258" s="12">
        <f t="shared" si="19"/>
        <v>1255</v>
      </c>
      <c r="B1258" s="13">
        <v>375</v>
      </c>
      <c r="C1258" s="14" t="s">
        <v>396</v>
      </c>
      <c r="D1258" s="15">
        <v>17205.490000000002</v>
      </c>
    </row>
    <row r="1259" spans="1:4">
      <c r="A1259" s="12">
        <f t="shared" si="19"/>
        <v>1256</v>
      </c>
      <c r="B1259" s="13">
        <v>375</v>
      </c>
      <c r="C1259" s="14" t="s">
        <v>396</v>
      </c>
      <c r="D1259" s="15">
        <v>17205.490000000002</v>
      </c>
    </row>
    <row r="1260" spans="1:4">
      <c r="A1260" s="12">
        <f t="shared" si="19"/>
        <v>1257</v>
      </c>
      <c r="B1260" s="13">
        <v>375</v>
      </c>
      <c r="C1260" s="14" t="s">
        <v>396</v>
      </c>
      <c r="D1260" s="15">
        <v>17205.490000000002</v>
      </c>
    </row>
    <row r="1261" spans="1:4">
      <c r="A1261" s="12">
        <f t="shared" si="19"/>
        <v>1258</v>
      </c>
      <c r="B1261" s="13">
        <v>375</v>
      </c>
      <c r="C1261" s="14" t="s">
        <v>396</v>
      </c>
      <c r="D1261" s="15">
        <v>17205.490000000002</v>
      </c>
    </row>
    <row r="1262" spans="1:4">
      <c r="A1262" s="12">
        <f t="shared" si="19"/>
        <v>1259</v>
      </c>
      <c r="B1262" s="13">
        <v>375</v>
      </c>
      <c r="C1262" s="14" t="s">
        <v>396</v>
      </c>
      <c r="D1262" s="15">
        <v>17205.490000000002</v>
      </c>
    </row>
    <row r="1263" spans="1:4">
      <c r="A1263" s="12">
        <f t="shared" si="19"/>
        <v>1260</v>
      </c>
      <c r="B1263" s="13">
        <v>372</v>
      </c>
      <c r="C1263" s="14" t="s">
        <v>398</v>
      </c>
      <c r="D1263" s="15">
        <v>30705</v>
      </c>
    </row>
    <row r="1264" spans="1:4">
      <c r="A1264" s="12">
        <f t="shared" si="19"/>
        <v>1261</v>
      </c>
      <c r="B1264" s="13">
        <v>372</v>
      </c>
      <c r="C1264" s="14" t="s">
        <v>398</v>
      </c>
      <c r="D1264" s="15">
        <v>30705</v>
      </c>
    </row>
    <row r="1265" spans="1:4">
      <c r="A1265" s="12">
        <f t="shared" si="19"/>
        <v>1262</v>
      </c>
      <c r="B1265" s="13">
        <v>372</v>
      </c>
      <c r="C1265" s="14" t="s">
        <v>398</v>
      </c>
      <c r="D1265" s="15">
        <v>30705</v>
      </c>
    </row>
    <row r="1266" spans="1:4">
      <c r="A1266" s="12">
        <f t="shared" si="19"/>
        <v>1263</v>
      </c>
      <c r="B1266" s="13">
        <v>372</v>
      </c>
      <c r="C1266" s="14" t="s">
        <v>398</v>
      </c>
      <c r="D1266" s="15">
        <v>30705</v>
      </c>
    </row>
    <row r="1267" spans="1:4">
      <c r="A1267" s="12">
        <f t="shared" si="19"/>
        <v>1264</v>
      </c>
      <c r="B1267" s="13">
        <v>372</v>
      </c>
      <c r="C1267" s="14" t="s">
        <v>398</v>
      </c>
      <c r="D1267" s="15">
        <v>30705</v>
      </c>
    </row>
    <row r="1268" spans="1:4">
      <c r="A1268" s="12">
        <f t="shared" si="19"/>
        <v>1265</v>
      </c>
      <c r="B1268" s="13">
        <v>372</v>
      </c>
      <c r="C1268" s="14" t="s">
        <v>398</v>
      </c>
      <c r="D1268" s="15">
        <v>30705</v>
      </c>
    </row>
    <row r="1269" spans="1:4">
      <c r="A1269" s="12">
        <f t="shared" si="19"/>
        <v>1266</v>
      </c>
      <c r="B1269" s="13">
        <v>372</v>
      </c>
      <c r="C1269" s="14" t="s">
        <v>398</v>
      </c>
      <c r="D1269" s="15">
        <v>30705</v>
      </c>
    </row>
    <row r="1270" spans="1:4">
      <c r="A1270" s="12">
        <f t="shared" si="19"/>
        <v>1267</v>
      </c>
      <c r="B1270" s="13">
        <v>375</v>
      </c>
      <c r="C1270" s="14" t="s">
        <v>396</v>
      </c>
      <c r="D1270" s="15">
        <v>17205.490000000002</v>
      </c>
    </row>
    <row r="1271" spans="1:4">
      <c r="A1271" s="12">
        <f t="shared" si="19"/>
        <v>1268</v>
      </c>
      <c r="B1271" s="13">
        <v>372</v>
      </c>
      <c r="C1271" s="14" t="s">
        <v>398</v>
      </c>
      <c r="D1271" s="15">
        <v>30705</v>
      </c>
    </row>
    <row r="1272" spans="1:4">
      <c r="A1272" s="12">
        <f t="shared" si="19"/>
        <v>1269</v>
      </c>
      <c r="B1272" s="13">
        <v>372</v>
      </c>
      <c r="C1272" s="14" t="s">
        <v>398</v>
      </c>
      <c r="D1272" s="15">
        <v>30705</v>
      </c>
    </row>
    <row r="1273" spans="1:4">
      <c r="A1273" s="12">
        <f t="shared" si="19"/>
        <v>1270</v>
      </c>
      <c r="B1273" s="13">
        <v>372</v>
      </c>
      <c r="C1273" s="14" t="s">
        <v>398</v>
      </c>
      <c r="D1273" s="15">
        <v>30705</v>
      </c>
    </row>
    <row r="1274" spans="1:4">
      <c r="A1274" s="12">
        <f t="shared" si="19"/>
        <v>1271</v>
      </c>
      <c r="B1274" s="13">
        <v>372</v>
      </c>
      <c r="C1274" s="14" t="s">
        <v>398</v>
      </c>
      <c r="D1274" s="15">
        <v>30705</v>
      </c>
    </row>
    <row r="1275" spans="1:4">
      <c r="A1275" s="12">
        <f t="shared" si="19"/>
        <v>1272</v>
      </c>
      <c r="B1275" s="13">
        <v>372</v>
      </c>
      <c r="C1275" s="14" t="s">
        <v>398</v>
      </c>
      <c r="D1275" s="15">
        <v>30705</v>
      </c>
    </row>
    <row r="1276" spans="1:4">
      <c r="A1276" s="12">
        <f t="shared" si="19"/>
        <v>1273</v>
      </c>
      <c r="B1276" s="13">
        <v>372</v>
      </c>
      <c r="C1276" s="14" t="s">
        <v>398</v>
      </c>
      <c r="D1276" s="15">
        <v>30705</v>
      </c>
    </row>
    <row r="1277" spans="1:4">
      <c r="A1277" s="12">
        <f t="shared" si="19"/>
        <v>1274</v>
      </c>
      <c r="B1277" s="13">
        <v>372</v>
      </c>
      <c r="C1277" s="14" t="s">
        <v>398</v>
      </c>
      <c r="D1277" s="15">
        <v>30705</v>
      </c>
    </row>
    <row r="1278" spans="1:4">
      <c r="A1278" s="12">
        <f t="shared" si="19"/>
        <v>1275</v>
      </c>
      <c r="B1278" s="13">
        <v>375</v>
      </c>
      <c r="C1278" s="14" t="s">
        <v>396</v>
      </c>
      <c r="D1278" s="15">
        <v>17205.490000000002</v>
      </c>
    </row>
    <row r="1279" spans="1:4">
      <c r="A1279" s="12">
        <f t="shared" si="19"/>
        <v>1276</v>
      </c>
      <c r="B1279" s="13">
        <v>372</v>
      </c>
      <c r="C1279" s="14" t="s">
        <v>398</v>
      </c>
      <c r="D1279" s="15">
        <v>30705</v>
      </c>
    </row>
    <row r="1280" spans="1:4">
      <c r="A1280" s="12">
        <f t="shared" si="19"/>
        <v>1277</v>
      </c>
      <c r="B1280" s="13">
        <v>372</v>
      </c>
      <c r="C1280" s="14" t="s">
        <v>398</v>
      </c>
      <c r="D1280" s="15">
        <v>30705</v>
      </c>
    </row>
    <row r="1281" spans="1:4">
      <c r="A1281" s="12">
        <f t="shared" si="19"/>
        <v>1278</v>
      </c>
      <c r="B1281" s="13">
        <v>375</v>
      </c>
      <c r="C1281" s="14" t="s">
        <v>396</v>
      </c>
      <c r="D1281" s="15">
        <v>17205.490000000002</v>
      </c>
    </row>
    <row r="1282" spans="1:4">
      <c r="A1282" s="12">
        <f t="shared" si="19"/>
        <v>1279</v>
      </c>
      <c r="B1282" s="13">
        <v>375</v>
      </c>
      <c r="C1282" s="14" t="s">
        <v>396</v>
      </c>
      <c r="D1282" s="15">
        <v>17205.490000000002</v>
      </c>
    </row>
    <row r="1283" spans="1:4">
      <c r="A1283" s="12">
        <f t="shared" si="19"/>
        <v>1280</v>
      </c>
      <c r="B1283" s="13">
        <v>375</v>
      </c>
      <c r="C1283" s="14" t="s">
        <v>396</v>
      </c>
      <c r="D1283" s="15">
        <v>17205.490000000002</v>
      </c>
    </row>
    <row r="1284" spans="1:4">
      <c r="A1284" s="12">
        <f t="shared" si="19"/>
        <v>1281</v>
      </c>
      <c r="B1284" s="13">
        <v>375</v>
      </c>
      <c r="C1284" s="14" t="s">
        <v>396</v>
      </c>
      <c r="D1284" s="15">
        <v>17205.490000000002</v>
      </c>
    </row>
    <row r="1285" spans="1:4">
      <c r="A1285" s="12">
        <f t="shared" si="19"/>
        <v>1282</v>
      </c>
      <c r="B1285" s="13">
        <v>375</v>
      </c>
      <c r="C1285" s="14" t="s">
        <v>396</v>
      </c>
      <c r="D1285" s="15">
        <v>17205.490000000002</v>
      </c>
    </row>
    <row r="1286" spans="1:4">
      <c r="A1286" s="12">
        <f t="shared" si="19"/>
        <v>1283</v>
      </c>
      <c r="B1286" s="13">
        <v>385</v>
      </c>
      <c r="C1286" s="12" t="s">
        <v>397</v>
      </c>
      <c r="D1286" s="16">
        <v>33949.17</v>
      </c>
    </row>
    <row r="1287" spans="1:4">
      <c r="A1287" s="12">
        <f t="shared" ref="A1287:A1350" si="20">+A1286+1</f>
        <v>1284</v>
      </c>
      <c r="B1287" s="13">
        <v>385</v>
      </c>
      <c r="C1287" s="12" t="s">
        <v>397</v>
      </c>
      <c r="D1287" s="16">
        <v>33949.17</v>
      </c>
    </row>
    <row r="1288" spans="1:4">
      <c r="A1288" s="12">
        <f t="shared" si="20"/>
        <v>1285</v>
      </c>
      <c r="B1288" s="13">
        <v>385</v>
      </c>
      <c r="C1288" s="12" t="s">
        <v>397</v>
      </c>
      <c r="D1288" s="16">
        <v>33949.17</v>
      </c>
    </row>
    <row r="1289" spans="1:4">
      <c r="A1289" s="12">
        <f t="shared" si="20"/>
        <v>1286</v>
      </c>
      <c r="B1289" s="13">
        <v>371</v>
      </c>
      <c r="C1289" s="12" t="s">
        <v>395</v>
      </c>
      <c r="D1289" s="16">
        <v>16684</v>
      </c>
    </row>
    <row r="1290" spans="1:4">
      <c r="A1290" s="12">
        <f t="shared" si="20"/>
        <v>1287</v>
      </c>
      <c r="B1290" s="13">
        <v>372</v>
      </c>
      <c r="C1290" s="14" t="s">
        <v>398</v>
      </c>
      <c r="D1290" s="15">
        <v>30705</v>
      </c>
    </row>
    <row r="1291" spans="1:4">
      <c r="A1291" s="12">
        <f t="shared" si="20"/>
        <v>1288</v>
      </c>
      <c r="B1291" s="13">
        <v>372</v>
      </c>
      <c r="C1291" s="14" t="s">
        <v>398</v>
      </c>
      <c r="D1291" s="15">
        <v>30705</v>
      </c>
    </row>
    <row r="1292" spans="1:4">
      <c r="A1292" s="12">
        <f t="shared" si="20"/>
        <v>1289</v>
      </c>
      <c r="B1292" s="13">
        <v>372</v>
      </c>
      <c r="C1292" s="14" t="s">
        <v>398</v>
      </c>
      <c r="D1292" s="15">
        <v>30705</v>
      </c>
    </row>
    <row r="1293" spans="1:4">
      <c r="A1293" s="12">
        <f t="shared" si="20"/>
        <v>1290</v>
      </c>
      <c r="B1293" s="13">
        <v>372</v>
      </c>
      <c r="C1293" s="14" t="s">
        <v>398</v>
      </c>
      <c r="D1293" s="15">
        <v>30705</v>
      </c>
    </row>
    <row r="1294" spans="1:4">
      <c r="A1294" s="12">
        <f t="shared" si="20"/>
        <v>1291</v>
      </c>
      <c r="B1294" s="13">
        <v>375</v>
      </c>
      <c r="C1294" s="14" t="s">
        <v>396</v>
      </c>
      <c r="D1294" s="15">
        <v>17205.490000000002</v>
      </c>
    </row>
    <row r="1295" spans="1:4">
      <c r="A1295" s="12">
        <f t="shared" si="20"/>
        <v>1292</v>
      </c>
      <c r="B1295" s="13">
        <v>385</v>
      </c>
      <c r="C1295" s="12" t="s">
        <v>397</v>
      </c>
      <c r="D1295" s="16">
        <v>33949.17</v>
      </c>
    </row>
    <row r="1296" spans="1:4">
      <c r="A1296" s="12">
        <f t="shared" si="20"/>
        <v>1293</v>
      </c>
      <c r="B1296" s="13">
        <v>385</v>
      </c>
      <c r="C1296" s="12" t="s">
        <v>397</v>
      </c>
      <c r="D1296" s="16">
        <v>33949.17</v>
      </c>
    </row>
    <row r="1297" spans="1:4">
      <c r="A1297" s="12">
        <f t="shared" si="20"/>
        <v>1294</v>
      </c>
      <c r="B1297" s="13">
        <v>385</v>
      </c>
      <c r="C1297" s="14" t="s">
        <v>398</v>
      </c>
      <c r="D1297" s="15">
        <v>30705</v>
      </c>
    </row>
    <row r="1298" spans="1:4">
      <c r="A1298" s="12">
        <f t="shared" si="20"/>
        <v>1295</v>
      </c>
      <c r="B1298" s="13">
        <v>385</v>
      </c>
      <c r="C1298" s="14" t="s">
        <v>398</v>
      </c>
      <c r="D1298" s="15">
        <v>30705</v>
      </c>
    </row>
    <row r="1299" spans="1:4">
      <c r="A1299" s="12">
        <f t="shared" si="20"/>
        <v>1296</v>
      </c>
      <c r="B1299" s="13">
        <v>385</v>
      </c>
      <c r="C1299" s="12" t="s">
        <v>397</v>
      </c>
      <c r="D1299" s="16">
        <v>33949.17</v>
      </c>
    </row>
    <row r="1300" spans="1:4">
      <c r="A1300" s="12">
        <f t="shared" si="20"/>
        <v>1297</v>
      </c>
      <c r="B1300" s="13">
        <v>385</v>
      </c>
      <c r="C1300" s="12" t="s">
        <v>397</v>
      </c>
      <c r="D1300" s="16">
        <v>33949.17</v>
      </c>
    </row>
    <row r="1301" spans="1:4">
      <c r="A1301" s="12">
        <f t="shared" si="20"/>
        <v>1298</v>
      </c>
      <c r="B1301" s="13">
        <v>385</v>
      </c>
      <c r="C1301" s="12" t="s">
        <v>397</v>
      </c>
      <c r="D1301" s="16">
        <v>33949.17</v>
      </c>
    </row>
    <row r="1302" spans="1:4">
      <c r="A1302" s="12">
        <f t="shared" si="20"/>
        <v>1299</v>
      </c>
      <c r="B1302" s="13">
        <v>385</v>
      </c>
      <c r="C1302" s="12" t="s">
        <v>397</v>
      </c>
      <c r="D1302" s="16">
        <v>33949.17</v>
      </c>
    </row>
    <row r="1303" spans="1:4">
      <c r="A1303" s="12">
        <f t="shared" si="20"/>
        <v>1300</v>
      </c>
      <c r="B1303" s="13">
        <v>385</v>
      </c>
      <c r="C1303" s="12" t="s">
        <v>397</v>
      </c>
      <c r="D1303" s="16">
        <v>33949.17</v>
      </c>
    </row>
    <row r="1304" spans="1:4">
      <c r="A1304" s="12">
        <f t="shared" si="20"/>
        <v>1301</v>
      </c>
      <c r="B1304" s="13">
        <v>372</v>
      </c>
      <c r="C1304" s="14" t="s">
        <v>398</v>
      </c>
      <c r="D1304" s="15">
        <v>30705</v>
      </c>
    </row>
    <row r="1305" spans="1:4">
      <c r="A1305" s="12">
        <f t="shared" si="20"/>
        <v>1302</v>
      </c>
      <c r="B1305" s="13">
        <v>372</v>
      </c>
      <c r="C1305" s="14" t="s">
        <v>398</v>
      </c>
      <c r="D1305" s="15">
        <v>30705</v>
      </c>
    </row>
    <row r="1306" spans="1:4">
      <c r="A1306" s="12">
        <f t="shared" si="20"/>
        <v>1303</v>
      </c>
      <c r="B1306" s="13">
        <v>372</v>
      </c>
      <c r="C1306" s="14" t="s">
        <v>398</v>
      </c>
      <c r="D1306" s="15">
        <v>30705</v>
      </c>
    </row>
    <row r="1307" spans="1:4">
      <c r="A1307" s="12">
        <f t="shared" si="20"/>
        <v>1304</v>
      </c>
      <c r="B1307" s="13">
        <v>372</v>
      </c>
      <c r="C1307" s="14" t="s">
        <v>398</v>
      </c>
      <c r="D1307" s="15">
        <v>30705</v>
      </c>
    </row>
    <row r="1308" spans="1:4">
      <c r="A1308" s="12">
        <f t="shared" si="20"/>
        <v>1305</v>
      </c>
      <c r="B1308" s="13">
        <v>372</v>
      </c>
      <c r="C1308" s="14" t="s">
        <v>398</v>
      </c>
      <c r="D1308" s="15">
        <v>30705</v>
      </c>
    </row>
    <row r="1309" spans="1:4">
      <c r="A1309" s="12">
        <f t="shared" si="20"/>
        <v>1306</v>
      </c>
      <c r="B1309" s="13">
        <v>372</v>
      </c>
      <c r="C1309" s="14" t="s">
        <v>398</v>
      </c>
      <c r="D1309" s="15">
        <v>30705</v>
      </c>
    </row>
    <row r="1310" spans="1:4">
      <c r="A1310" s="12">
        <f t="shared" si="20"/>
        <v>1307</v>
      </c>
      <c r="B1310" s="13">
        <v>372</v>
      </c>
      <c r="C1310" s="14" t="s">
        <v>398</v>
      </c>
      <c r="D1310" s="15">
        <v>30705</v>
      </c>
    </row>
    <row r="1311" spans="1:4">
      <c r="A1311" s="12">
        <f t="shared" si="20"/>
        <v>1308</v>
      </c>
      <c r="B1311" s="13">
        <v>375</v>
      </c>
      <c r="C1311" s="14" t="s">
        <v>396</v>
      </c>
      <c r="D1311" s="15">
        <v>17205.490000000002</v>
      </c>
    </row>
    <row r="1312" spans="1:4">
      <c r="A1312" s="12">
        <f t="shared" si="20"/>
        <v>1309</v>
      </c>
      <c r="B1312" s="13">
        <v>375</v>
      </c>
      <c r="C1312" s="14" t="s">
        <v>396</v>
      </c>
      <c r="D1312" s="15">
        <v>17205.490000000002</v>
      </c>
    </row>
    <row r="1313" spans="1:4">
      <c r="A1313" s="12">
        <f t="shared" si="20"/>
        <v>1310</v>
      </c>
      <c r="B1313" s="13">
        <v>375</v>
      </c>
      <c r="C1313" s="14" t="s">
        <v>396</v>
      </c>
      <c r="D1313" s="15">
        <v>17205.490000000002</v>
      </c>
    </row>
    <row r="1314" spans="1:4">
      <c r="A1314" s="12">
        <f t="shared" si="20"/>
        <v>1311</v>
      </c>
      <c r="B1314" s="13">
        <v>375</v>
      </c>
      <c r="C1314" s="14" t="s">
        <v>396</v>
      </c>
      <c r="D1314" s="15">
        <v>17205.490000000002</v>
      </c>
    </row>
    <row r="1315" spans="1:4">
      <c r="A1315" s="12">
        <f t="shared" si="20"/>
        <v>1312</v>
      </c>
      <c r="B1315" s="13">
        <v>375</v>
      </c>
      <c r="C1315" s="14" t="s">
        <v>396</v>
      </c>
      <c r="D1315" s="15">
        <v>17205.490000000002</v>
      </c>
    </row>
    <row r="1316" spans="1:4">
      <c r="A1316" s="12">
        <f t="shared" si="20"/>
        <v>1313</v>
      </c>
      <c r="B1316" s="13">
        <v>375</v>
      </c>
      <c r="C1316" s="14" t="s">
        <v>396</v>
      </c>
      <c r="D1316" s="15">
        <v>17205.490000000002</v>
      </c>
    </row>
    <row r="1317" spans="1:4">
      <c r="A1317" s="12">
        <f t="shared" si="20"/>
        <v>1314</v>
      </c>
      <c r="B1317" s="13">
        <v>375</v>
      </c>
      <c r="C1317" s="14" t="s">
        <v>396</v>
      </c>
      <c r="D1317" s="15">
        <v>17205.490000000002</v>
      </c>
    </row>
    <row r="1318" spans="1:4">
      <c r="A1318" s="12">
        <f t="shared" si="20"/>
        <v>1315</v>
      </c>
      <c r="B1318" s="13">
        <v>375</v>
      </c>
      <c r="C1318" s="14" t="s">
        <v>396</v>
      </c>
      <c r="D1318" s="15">
        <v>17205.490000000002</v>
      </c>
    </row>
    <row r="1319" spans="1:4">
      <c r="A1319" s="12">
        <f t="shared" si="20"/>
        <v>1316</v>
      </c>
      <c r="B1319" s="13">
        <v>375</v>
      </c>
      <c r="C1319" s="14" t="s">
        <v>396</v>
      </c>
      <c r="D1319" s="15">
        <v>17205.490000000002</v>
      </c>
    </row>
    <row r="1320" spans="1:4">
      <c r="A1320" s="12">
        <f t="shared" si="20"/>
        <v>1317</v>
      </c>
      <c r="B1320" s="13">
        <v>385</v>
      </c>
      <c r="C1320" s="12" t="s">
        <v>397</v>
      </c>
      <c r="D1320" s="16">
        <v>33949.17</v>
      </c>
    </row>
    <row r="1321" spans="1:4">
      <c r="A1321" s="12">
        <f t="shared" si="20"/>
        <v>1318</v>
      </c>
      <c r="B1321" s="13">
        <v>385</v>
      </c>
      <c r="C1321" s="12" t="s">
        <v>397</v>
      </c>
      <c r="D1321" s="16">
        <v>33949.17</v>
      </c>
    </row>
    <row r="1322" spans="1:4">
      <c r="A1322" s="12">
        <f t="shared" si="20"/>
        <v>1319</v>
      </c>
      <c r="B1322" s="13">
        <v>372</v>
      </c>
      <c r="C1322" s="14" t="s">
        <v>398</v>
      </c>
      <c r="D1322" s="15">
        <v>30705</v>
      </c>
    </row>
    <row r="1323" spans="1:4">
      <c r="A1323" s="12">
        <f t="shared" si="20"/>
        <v>1320</v>
      </c>
      <c r="B1323" s="13">
        <v>372</v>
      </c>
      <c r="C1323" s="14" t="s">
        <v>398</v>
      </c>
      <c r="D1323" s="15">
        <v>30705</v>
      </c>
    </row>
    <row r="1324" spans="1:4">
      <c r="A1324" s="12">
        <f t="shared" si="20"/>
        <v>1321</v>
      </c>
      <c r="B1324" s="13">
        <v>372</v>
      </c>
      <c r="C1324" s="14" t="s">
        <v>398</v>
      </c>
      <c r="D1324" s="15">
        <v>30705</v>
      </c>
    </row>
    <row r="1325" spans="1:4">
      <c r="A1325" s="12">
        <f t="shared" si="20"/>
        <v>1322</v>
      </c>
      <c r="B1325" s="13">
        <v>372</v>
      </c>
      <c r="C1325" s="14" t="s">
        <v>398</v>
      </c>
      <c r="D1325" s="15">
        <v>30705</v>
      </c>
    </row>
    <row r="1326" spans="1:4">
      <c r="A1326" s="12">
        <f t="shared" si="20"/>
        <v>1323</v>
      </c>
      <c r="B1326" s="13">
        <v>375</v>
      </c>
      <c r="C1326" s="14" t="s">
        <v>396</v>
      </c>
      <c r="D1326" s="15">
        <v>17205.490000000002</v>
      </c>
    </row>
    <row r="1327" spans="1:4">
      <c r="A1327" s="12">
        <f t="shared" si="20"/>
        <v>1324</v>
      </c>
      <c r="B1327" s="13">
        <v>372</v>
      </c>
      <c r="C1327" s="14" t="s">
        <v>398</v>
      </c>
      <c r="D1327" s="15">
        <v>30705</v>
      </c>
    </row>
    <row r="1328" spans="1:4">
      <c r="A1328" s="12">
        <f t="shared" si="20"/>
        <v>1325</v>
      </c>
      <c r="B1328" s="13">
        <v>372</v>
      </c>
      <c r="C1328" s="14" t="s">
        <v>398</v>
      </c>
      <c r="D1328" s="15">
        <v>30705</v>
      </c>
    </row>
    <row r="1329" spans="1:4">
      <c r="A1329" s="12">
        <f t="shared" si="20"/>
        <v>1326</v>
      </c>
      <c r="B1329" s="13">
        <v>372</v>
      </c>
      <c r="C1329" s="14" t="s">
        <v>398</v>
      </c>
      <c r="D1329" s="15">
        <v>30705</v>
      </c>
    </row>
    <row r="1330" spans="1:4">
      <c r="A1330" s="12">
        <f t="shared" si="20"/>
        <v>1327</v>
      </c>
      <c r="B1330" s="13">
        <v>372</v>
      </c>
      <c r="C1330" s="14" t="s">
        <v>398</v>
      </c>
      <c r="D1330" s="15">
        <v>30705</v>
      </c>
    </row>
    <row r="1331" spans="1:4">
      <c r="A1331" s="12">
        <f t="shared" si="20"/>
        <v>1328</v>
      </c>
      <c r="B1331" s="13">
        <v>372</v>
      </c>
      <c r="C1331" s="14" t="s">
        <v>398</v>
      </c>
      <c r="D1331" s="15">
        <v>30705</v>
      </c>
    </row>
    <row r="1332" spans="1:4">
      <c r="A1332" s="12">
        <f t="shared" si="20"/>
        <v>1329</v>
      </c>
      <c r="B1332" s="13">
        <v>372</v>
      </c>
      <c r="C1332" s="14" t="s">
        <v>398</v>
      </c>
      <c r="D1332" s="15">
        <v>30705</v>
      </c>
    </row>
    <row r="1333" spans="1:4">
      <c r="A1333" s="12">
        <f t="shared" si="20"/>
        <v>1330</v>
      </c>
      <c r="B1333" s="13">
        <v>375</v>
      </c>
      <c r="C1333" s="14" t="s">
        <v>396</v>
      </c>
      <c r="D1333" s="15">
        <v>17205.490000000002</v>
      </c>
    </row>
    <row r="1334" spans="1:4">
      <c r="A1334" s="12">
        <f t="shared" si="20"/>
        <v>1331</v>
      </c>
      <c r="B1334" s="13">
        <v>375</v>
      </c>
      <c r="C1334" s="14" t="s">
        <v>396</v>
      </c>
      <c r="D1334" s="15">
        <v>17205.490000000002</v>
      </c>
    </row>
    <row r="1335" spans="1:4">
      <c r="A1335" s="12">
        <f t="shared" si="20"/>
        <v>1332</v>
      </c>
      <c r="B1335" s="13">
        <v>375</v>
      </c>
      <c r="C1335" s="14" t="s">
        <v>396</v>
      </c>
      <c r="D1335" s="15">
        <v>17205.490000000002</v>
      </c>
    </row>
    <row r="1336" spans="1:4">
      <c r="A1336" s="12">
        <f t="shared" si="20"/>
        <v>1333</v>
      </c>
      <c r="B1336" s="13">
        <v>372</v>
      </c>
      <c r="C1336" s="14" t="s">
        <v>398</v>
      </c>
      <c r="D1336" s="15">
        <v>30705</v>
      </c>
    </row>
    <row r="1337" spans="1:4">
      <c r="A1337" s="12">
        <f t="shared" si="20"/>
        <v>1334</v>
      </c>
      <c r="B1337" s="13">
        <v>385</v>
      </c>
      <c r="C1337" s="12" t="s">
        <v>397</v>
      </c>
      <c r="D1337" s="16">
        <v>33949.17</v>
      </c>
    </row>
    <row r="1338" spans="1:4">
      <c r="A1338" s="12">
        <f t="shared" si="20"/>
        <v>1335</v>
      </c>
      <c r="B1338" s="13">
        <v>385</v>
      </c>
      <c r="C1338" s="12" t="s">
        <v>397</v>
      </c>
      <c r="D1338" s="16">
        <v>33949.17</v>
      </c>
    </row>
    <row r="1339" spans="1:4">
      <c r="A1339" s="12">
        <f t="shared" si="20"/>
        <v>1336</v>
      </c>
      <c r="B1339" s="13">
        <v>385</v>
      </c>
      <c r="C1339" s="12" t="s">
        <v>397</v>
      </c>
      <c r="D1339" s="16">
        <v>33949.17</v>
      </c>
    </row>
    <row r="1340" spans="1:4">
      <c r="A1340" s="12">
        <f t="shared" si="20"/>
        <v>1337</v>
      </c>
      <c r="B1340" s="13">
        <v>372</v>
      </c>
      <c r="C1340" s="14" t="s">
        <v>398</v>
      </c>
      <c r="D1340" s="15">
        <v>30705</v>
      </c>
    </row>
    <row r="1341" spans="1:4">
      <c r="A1341" s="12">
        <f t="shared" si="20"/>
        <v>1338</v>
      </c>
      <c r="B1341" s="13">
        <v>375</v>
      </c>
      <c r="C1341" s="14" t="s">
        <v>396</v>
      </c>
      <c r="D1341" s="15">
        <v>17205.490000000002</v>
      </c>
    </row>
    <row r="1342" spans="1:4">
      <c r="A1342" s="12">
        <f t="shared" si="20"/>
        <v>1339</v>
      </c>
      <c r="B1342" s="13">
        <v>385</v>
      </c>
      <c r="C1342" s="12" t="s">
        <v>397</v>
      </c>
      <c r="D1342" s="16">
        <v>33949.17</v>
      </c>
    </row>
    <row r="1343" spans="1:4">
      <c r="A1343" s="12">
        <f t="shared" si="20"/>
        <v>1340</v>
      </c>
      <c r="B1343" s="13">
        <v>385</v>
      </c>
      <c r="C1343" s="12" t="s">
        <v>397</v>
      </c>
      <c r="D1343" s="16">
        <v>33949.17</v>
      </c>
    </row>
    <row r="1344" spans="1:4">
      <c r="A1344" s="12">
        <f t="shared" si="20"/>
        <v>1341</v>
      </c>
      <c r="B1344" s="13">
        <v>385</v>
      </c>
      <c r="C1344" s="12" t="s">
        <v>397</v>
      </c>
      <c r="D1344" s="16">
        <v>33949.17</v>
      </c>
    </row>
    <row r="1345" spans="1:4">
      <c r="A1345" s="12">
        <f t="shared" si="20"/>
        <v>1342</v>
      </c>
      <c r="B1345" s="13">
        <v>372</v>
      </c>
      <c r="C1345" s="14" t="s">
        <v>398</v>
      </c>
      <c r="D1345" s="15">
        <v>30705</v>
      </c>
    </row>
    <row r="1346" spans="1:4">
      <c r="A1346" s="12">
        <f t="shared" si="20"/>
        <v>1343</v>
      </c>
      <c r="B1346" s="13">
        <v>372</v>
      </c>
      <c r="C1346" s="14" t="s">
        <v>398</v>
      </c>
      <c r="D1346" s="15">
        <v>30705</v>
      </c>
    </row>
    <row r="1347" spans="1:4">
      <c r="A1347" s="12">
        <f t="shared" si="20"/>
        <v>1344</v>
      </c>
      <c r="B1347" s="13">
        <v>372</v>
      </c>
      <c r="C1347" s="14" t="s">
        <v>398</v>
      </c>
      <c r="D1347" s="15">
        <v>30705</v>
      </c>
    </row>
    <row r="1348" spans="1:4">
      <c r="A1348" s="12">
        <f t="shared" si="20"/>
        <v>1345</v>
      </c>
      <c r="B1348" s="13">
        <v>372</v>
      </c>
      <c r="C1348" s="14" t="s">
        <v>398</v>
      </c>
      <c r="D1348" s="15">
        <v>30705</v>
      </c>
    </row>
    <row r="1349" spans="1:4">
      <c r="A1349" s="12">
        <f t="shared" si="20"/>
        <v>1346</v>
      </c>
      <c r="B1349" s="13">
        <v>372</v>
      </c>
      <c r="C1349" s="14" t="s">
        <v>398</v>
      </c>
      <c r="D1349" s="15">
        <v>30705</v>
      </c>
    </row>
    <row r="1350" spans="1:4">
      <c r="A1350" s="12">
        <f t="shared" si="20"/>
        <v>1347</v>
      </c>
      <c r="B1350" s="13">
        <v>372</v>
      </c>
      <c r="C1350" s="14" t="s">
        <v>398</v>
      </c>
      <c r="D1350" s="15">
        <v>30705</v>
      </c>
    </row>
    <row r="1351" spans="1:4">
      <c r="A1351" s="12">
        <f t="shared" ref="A1351:A1414" si="21">+A1350+1</f>
        <v>1348</v>
      </c>
      <c r="B1351" s="13">
        <v>372</v>
      </c>
      <c r="C1351" s="14" t="s">
        <v>398</v>
      </c>
      <c r="D1351" s="15">
        <v>30705</v>
      </c>
    </row>
    <row r="1352" spans="1:4">
      <c r="A1352" s="12">
        <f t="shared" si="21"/>
        <v>1349</v>
      </c>
      <c r="B1352" s="13">
        <v>372</v>
      </c>
      <c r="C1352" s="14" t="s">
        <v>398</v>
      </c>
      <c r="D1352" s="15">
        <v>30705</v>
      </c>
    </row>
    <row r="1353" spans="1:4">
      <c r="A1353" s="12">
        <f t="shared" si="21"/>
        <v>1350</v>
      </c>
      <c r="B1353" s="13">
        <v>372</v>
      </c>
      <c r="C1353" s="14" t="s">
        <v>398</v>
      </c>
      <c r="D1353" s="15">
        <v>30705</v>
      </c>
    </row>
    <row r="1354" spans="1:4">
      <c r="A1354" s="12">
        <f t="shared" si="21"/>
        <v>1351</v>
      </c>
      <c r="B1354" s="13">
        <v>372</v>
      </c>
      <c r="C1354" s="14" t="s">
        <v>398</v>
      </c>
      <c r="D1354" s="15">
        <v>30705</v>
      </c>
    </row>
    <row r="1355" spans="1:4">
      <c r="A1355" s="12">
        <f t="shared" si="21"/>
        <v>1352</v>
      </c>
      <c r="B1355" s="13">
        <v>372</v>
      </c>
      <c r="C1355" s="14" t="s">
        <v>398</v>
      </c>
      <c r="D1355" s="15">
        <v>30705</v>
      </c>
    </row>
    <row r="1356" spans="1:4">
      <c r="A1356" s="12">
        <f t="shared" si="21"/>
        <v>1353</v>
      </c>
      <c r="B1356" s="13">
        <v>372</v>
      </c>
      <c r="C1356" s="14" t="s">
        <v>398</v>
      </c>
      <c r="D1356" s="15">
        <v>30705</v>
      </c>
    </row>
    <row r="1357" spans="1:4">
      <c r="A1357" s="12">
        <f t="shared" si="21"/>
        <v>1354</v>
      </c>
      <c r="B1357" s="13">
        <v>372</v>
      </c>
      <c r="C1357" s="14" t="s">
        <v>398</v>
      </c>
      <c r="D1357" s="15">
        <v>30705</v>
      </c>
    </row>
    <row r="1358" spans="1:4">
      <c r="A1358" s="12">
        <f t="shared" si="21"/>
        <v>1355</v>
      </c>
      <c r="B1358" s="13">
        <v>375</v>
      </c>
      <c r="C1358" s="14" t="s">
        <v>396</v>
      </c>
      <c r="D1358" s="15">
        <v>17205.490000000002</v>
      </c>
    </row>
    <row r="1359" spans="1:4">
      <c r="A1359" s="12">
        <f t="shared" si="21"/>
        <v>1356</v>
      </c>
      <c r="B1359" s="13">
        <v>372</v>
      </c>
      <c r="C1359" s="14" t="s">
        <v>398</v>
      </c>
      <c r="D1359" s="15">
        <v>30705</v>
      </c>
    </row>
    <row r="1360" spans="1:4">
      <c r="A1360" s="12">
        <f t="shared" si="21"/>
        <v>1357</v>
      </c>
      <c r="B1360" s="13">
        <v>375</v>
      </c>
      <c r="C1360" s="14" t="s">
        <v>396</v>
      </c>
      <c r="D1360" s="15">
        <v>17205.490000000002</v>
      </c>
    </row>
    <row r="1361" spans="1:4">
      <c r="A1361" s="12">
        <f t="shared" si="21"/>
        <v>1358</v>
      </c>
      <c r="B1361" s="13">
        <v>372</v>
      </c>
      <c r="C1361" s="14" t="s">
        <v>398</v>
      </c>
      <c r="D1361" s="15">
        <v>30705</v>
      </c>
    </row>
    <row r="1362" spans="1:4">
      <c r="A1362" s="12">
        <f t="shared" si="21"/>
        <v>1359</v>
      </c>
      <c r="B1362" s="13">
        <v>375</v>
      </c>
      <c r="C1362" s="14" t="s">
        <v>396</v>
      </c>
      <c r="D1362" s="15">
        <v>17205.490000000002</v>
      </c>
    </row>
    <row r="1363" spans="1:4">
      <c r="A1363" s="12">
        <f t="shared" si="21"/>
        <v>1360</v>
      </c>
      <c r="B1363" s="13">
        <v>372</v>
      </c>
      <c r="C1363" s="14" t="s">
        <v>398</v>
      </c>
      <c r="D1363" s="15">
        <v>30705</v>
      </c>
    </row>
    <row r="1364" spans="1:4">
      <c r="A1364" s="12">
        <f t="shared" si="21"/>
        <v>1361</v>
      </c>
      <c r="B1364" s="13">
        <v>375</v>
      </c>
      <c r="C1364" s="14" t="s">
        <v>396</v>
      </c>
      <c r="D1364" s="15">
        <v>17205.490000000002</v>
      </c>
    </row>
    <row r="1365" spans="1:4">
      <c r="A1365" s="12">
        <f t="shared" si="21"/>
        <v>1362</v>
      </c>
      <c r="B1365" s="13">
        <v>372</v>
      </c>
      <c r="C1365" s="14" t="s">
        <v>398</v>
      </c>
      <c r="D1365" s="16">
        <v>78174.009999999995</v>
      </c>
    </row>
    <row r="1366" spans="1:4">
      <c r="A1366" s="12">
        <f t="shared" si="21"/>
        <v>1363</v>
      </c>
      <c r="B1366" s="13">
        <v>372</v>
      </c>
      <c r="C1366" s="14" t="s">
        <v>398</v>
      </c>
      <c r="D1366" s="16">
        <v>78174.009999999995</v>
      </c>
    </row>
    <row r="1367" spans="1:4">
      <c r="A1367" s="12">
        <f t="shared" si="21"/>
        <v>1364</v>
      </c>
      <c r="B1367" s="13">
        <v>372</v>
      </c>
      <c r="C1367" s="14" t="s">
        <v>398</v>
      </c>
      <c r="D1367" s="16">
        <v>78174.009999999995</v>
      </c>
    </row>
    <row r="1368" spans="1:4">
      <c r="A1368" s="12">
        <f t="shared" si="21"/>
        <v>1365</v>
      </c>
      <c r="B1368" s="13">
        <v>372</v>
      </c>
      <c r="C1368" s="14" t="s">
        <v>398</v>
      </c>
      <c r="D1368" s="16">
        <v>78174.009999999995</v>
      </c>
    </row>
    <row r="1369" spans="1:4">
      <c r="A1369" s="12">
        <f t="shared" si="21"/>
        <v>1366</v>
      </c>
      <c r="B1369" s="13">
        <v>372</v>
      </c>
      <c r="C1369" s="14" t="s">
        <v>398</v>
      </c>
      <c r="D1369" s="16">
        <v>78174.009999999995</v>
      </c>
    </row>
    <row r="1370" spans="1:4">
      <c r="A1370" s="12">
        <f t="shared" si="21"/>
        <v>1367</v>
      </c>
      <c r="B1370" s="13">
        <v>372</v>
      </c>
      <c r="C1370" s="14" t="s">
        <v>398</v>
      </c>
      <c r="D1370" s="16">
        <v>78174.009999999995</v>
      </c>
    </row>
    <row r="1371" spans="1:4">
      <c r="A1371" s="12">
        <f t="shared" si="21"/>
        <v>1368</v>
      </c>
      <c r="B1371" s="13">
        <v>372</v>
      </c>
      <c r="C1371" s="14" t="s">
        <v>398</v>
      </c>
      <c r="D1371" s="16">
        <v>78174.009999999995</v>
      </c>
    </row>
    <row r="1372" spans="1:4">
      <c r="A1372" s="12">
        <f t="shared" si="21"/>
        <v>1369</v>
      </c>
      <c r="B1372" s="13">
        <v>372</v>
      </c>
      <c r="C1372" s="14" t="s">
        <v>398</v>
      </c>
      <c r="D1372" s="16">
        <v>78174.009999999995</v>
      </c>
    </row>
    <row r="1373" spans="1:4">
      <c r="A1373" s="12">
        <f t="shared" si="21"/>
        <v>1370</v>
      </c>
      <c r="B1373" s="13">
        <v>372</v>
      </c>
      <c r="C1373" s="14" t="s">
        <v>398</v>
      </c>
      <c r="D1373" s="16">
        <v>78174.009999999995</v>
      </c>
    </row>
    <row r="1374" spans="1:4">
      <c r="A1374" s="12">
        <f t="shared" si="21"/>
        <v>1371</v>
      </c>
      <c r="B1374" s="13">
        <v>372</v>
      </c>
      <c r="C1374" s="14" t="s">
        <v>398</v>
      </c>
      <c r="D1374" s="16">
        <v>78174.009999999995</v>
      </c>
    </row>
    <row r="1375" spans="1:4">
      <c r="A1375" s="12">
        <f t="shared" si="21"/>
        <v>1372</v>
      </c>
      <c r="B1375" s="13">
        <v>372</v>
      </c>
      <c r="C1375" s="14" t="s">
        <v>398</v>
      </c>
      <c r="D1375" s="16">
        <v>78174.009999999995</v>
      </c>
    </row>
    <row r="1376" spans="1:4">
      <c r="A1376" s="12">
        <f t="shared" si="21"/>
        <v>1373</v>
      </c>
      <c r="B1376" s="13">
        <v>372</v>
      </c>
      <c r="C1376" s="14" t="s">
        <v>398</v>
      </c>
      <c r="D1376" s="16">
        <v>78174.009999999995</v>
      </c>
    </row>
    <row r="1377" spans="1:4">
      <c r="A1377" s="12">
        <f t="shared" si="21"/>
        <v>1374</v>
      </c>
      <c r="B1377" s="13">
        <v>372</v>
      </c>
      <c r="C1377" s="14" t="s">
        <v>398</v>
      </c>
      <c r="D1377" s="16">
        <v>78174.009999999995</v>
      </c>
    </row>
    <row r="1378" spans="1:4">
      <c r="A1378" s="12">
        <f t="shared" si="21"/>
        <v>1375</v>
      </c>
      <c r="B1378" s="13">
        <v>372</v>
      </c>
      <c r="C1378" s="14" t="s">
        <v>398</v>
      </c>
      <c r="D1378" s="16">
        <v>78174.009999999995</v>
      </c>
    </row>
    <row r="1379" spans="1:4">
      <c r="A1379" s="12">
        <f t="shared" si="21"/>
        <v>1376</v>
      </c>
      <c r="B1379" s="13">
        <v>372</v>
      </c>
      <c r="C1379" s="14" t="s">
        <v>398</v>
      </c>
      <c r="D1379" s="16">
        <v>78174.009999999995</v>
      </c>
    </row>
    <row r="1380" spans="1:4">
      <c r="A1380" s="12">
        <f t="shared" si="21"/>
        <v>1377</v>
      </c>
      <c r="B1380" s="13">
        <v>372</v>
      </c>
      <c r="C1380" s="14" t="s">
        <v>398</v>
      </c>
      <c r="D1380" s="16">
        <v>78174.009999999995</v>
      </c>
    </row>
    <row r="1381" spans="1:4">
      <c r="A1381" s="12">
        <f t="shared" si="21"/>
        <v>1378</v>
      </c>
      <c r="B1381" s="13">
        <v>372</v>
      </c>
      <c r="C1381" s="14" t="s">
        <v>398</v>
      </c>
      <c r="D1381" s="16">
        <v>78174.009999999995</v>
      </c>
    </row>
    <row r="1382" spans="1:4">
      <c r="A1382" s="12">
        <f t="shared" si="21"/>
        <v>1379</v>
      </c>
      <c r="B1382" s="13">
        <v>372</v>
      </c>
      <c r="C1382" s="14" t="s">
        <v>398</v>
      </c>
      <c r="D1382" s="16">
        <v>78174.009999999995</v>
      </c>
    </row>
    <row r="1383" spans="1:4">
      <c r="A1383" s="12">
        <f t="shared" si="21"/>
        <v>1380</v>
      </c>
      <c r="B1383" s="13">
        <v>372</v>
      </c>
      <c r="C1383" s="14" t="s">
        <v>398</v>
      </c>
      <c r="D1383" s="16">
        <v>78174.009999999995</v>
      </c>
    </row>
    <row r="1384" spans="1:4">
      <c r="A1384" s="12">
        <f t="shared" si="21"/>
        <v>1381</v>
      </c>
      <c r="B1384" s="13">
        <v>372</v>
      </c>
      <c r="C1384" s="14" t="s">
        <v>398</v>
      </c>
      <c r="D1384" s="16">
        <v>78174.009999999995</v>
      </c>
    </row>
    <row r="1385" spans="1:4">
      <c r="A1385" s="12">
        <f t="shared" si="21"/>
        <v>1382</v>
      </c>
      <c r="B1385" s="13">
        <v>372</v>
      </c>
      <c r="C1385" s="14" t="s">
        <v>398</v>
      </c>
      <c r="D1385" s="16">
        <v>78174.009999999995</v>
      </c>
    </row>
    <row r="1386" spans="1:4">
      <c r="A1386" s="12">
        <f t="shared" si="21"/>
        <v>1383</v>
      </c>
      <c r="B1386" s="13">
        <v>372</v>
      </c>
      <c r="C1386" s="14" t="s">
        <v>398</v>
      </c>
      <c r="D1386" s="16">
        <v>78174.009999999995</v>
      </c>
    </row>
    <row r="1387" spans="1:4">
      <c r="A1387" s="12">
        <f t="shared" si="21"/>
        <v>1384</v>
      </c>
      <c r="B1387" s="13">
        <v>372</v>
      </c>
      <c r="C1387" s="14" t="s">
        <v>398</v>
      </c>
      <c r="D1387" s="16">
        <v>78174.009999999995</v>
      </c>
    </row>
    <row r="1388" spans="1:4">
      <c r="A1388" s="12">
        <f t="shared" si="21"/>
        <v>1385</v>
      </c>
      <c r="B1388" s="13">
        <v>375</v>
      </c>
      <c r="C1388" s="14" t="s">
        <v>396</v>
      </c>
      <c r="D1388" s="16">
        <v>105948.89</v>
      </c>
    </row>
    <row r="1389" spans="1:4">
      <c r="A1389" s="12">
        <f t="shared" si="21"/>
        <v>1386</v>
      </c>
      <c r="B1389" s="13">
        <v>375</v>
      </c>
      <c r="C1389" s="14" t="s">
        <v>396</v>
      </c>
      <c r="D1389" s="16">
        <v>105948.89</v>
      </c>
    </row>
    <row r="1390" spans="1:4">
      <c r="A1390" s="12">
        <f t="shared" si="21"/>
        <v>1387</v>
      </c>
      <c r="B1390" s="13">
        <v>375</v>
      </c>
      <c r="C1390" s="14" t="s">
        <v>396</v>
      </c>
      <c r="D1390" s="16">
        <v>105948.89</v>
      </c>
    </row>
    <row r="1391" spans="1:4">
      <c r="A1391" s="12">
        <f t="shared" si="21"/>
        <v>1388</v>
      </c>
      <c r="B1391" s="13">
        <v>375</v>
      </c>
      <c r="C1391" s="14" t="s">
        <v>396</v>
      </c>
      <c r="D1391" s="16">
        <v>105948.89</v>
      </c>
    </row>
    <row r="1392" spans="1:4">
      <c r="A1392" s="12">
        <f t="shared" si="21"/>
        <v>1389</v>
      </c>
      <c r="B1392" s="13">
        <v>375</v>
      </c>
      <c r="C1392" s="14" t="s">
        <v>396</v>
      </c>
      <c r="D1392" s="16">
        <v>105948.89</v>
      </c>
    </row>
    <row r="1393" spans="1:4">
      <c r="A1393" s="12">
        <f t="shared" si="21"/>
        <v>1390</v>
      </c>
      <c r="B1393" s="13">
        <v>385</v>
      </c>
      <c r="C1393" s="12" t="s">
        <v>397</v>
      </c>
      <c r="D1393" s="16">
        <v>78583.11</v>
      </c>
    </row>
    <row r="1394" spans="1:4">
      <c r="A1394" s="12">
        <f t="shared" si="21"/>
        <v>1391</v>
      </c>
      <c r="B1394" s="13">
        <v>385</v>
      </c>
      <c r="C1394" s="12" t="s">
        <v>397</v>
      </c>
      <c r="D1394" s="16">
        <v>78583.11</v>
      </c>
    </row>
    <row r="1395" spans="1:4">
      <c r="A1395" s="12">
        <f t="shared" si="21"/>
        <v>1392</v>
      </c>
      <c r="B1395" s="13">
        <v>385</v>
      </c>
      <c r="C1395" s="12" t="s">
        <v>397</v>
      </c>
      <c r="D1395" s="16">
        <v>78583.11</v>
      </c>
    </row>
    <row r="1396" spans="1:4">
      <c r="A1396" s="12">
        <f t="shared" si="21"/>
        <v>1393</v>
      </c>
      <c r="B1396" s="13">
        <v>372</v>
      </c>
      <c r="C1396" s="14" t="s">
        <v>398</v>
      </c>
      <c r="D1396" s="16">
        <v>78174.009999999995</v>
      </c>
    </row>
    <row r="1397" spans="1:4">
      <c r="A1397" s="12">
        <f t="shared" si="21"/>
        <v>1394</v>
      </c>
      <c r="B1397" s="13">
        <v>372</v>
      </c>
      <c r="C1397" s="14" t="s">
        <v>398</v>
      </c>
      <c r="D1397" s="16">
        <v>78174.009999999995</v>
      </c>
    </row>
    <row r="1398" spans="1:4">
      <c r="A1398" s="12">
        <f t="shared" si="21"/>
        <v>1395</v>
      </c>
      <c r="B1398" s="13">
        <v>372</v>
      </c>
      <c r="C1398" s="14" t="s">
        <v>398</v>
      </c>
      <c r="D1398" s="16">
        <v>78174.009999999995</v>
      </c>
    </row>
    <row r="1399" spans="1:4">
      <c r="A1399" s="12">
        <f t="shared" si="21"/>
        <v>1396</v>
      </c>
      <c r="B1399" s="13">
        <v>372</v>
      </c>
      <c r="C1399" s="14" t="s">
        <v>398</v>
      </c>
      <c r="D1399" s="16">
        <v>78174.009999999995</v>
      </c>
    </row>
    <row r="1400" spans="1:4">
      <c r="A1400" s="12">
        <f t="shared" si="21"/>
        <v>1397</v>
      </c>
      <c r="B1400" s="13">
        <v>372</v>
      </c>
      <c r="C1400" s="14" t="s">
        <v>398</v>
      </c>
      <c r="D1400" s="16">
        <v>78174.009999999995</v>
      </c>
    </row>
    <row r="1401" spans="1:4">
      <c r="A1401" s="12">
        <f t="shared" si="21"/>
        <v>1398</v>
      </c>
      <c r="B1401" s="13">
        <v>375</v>
      </c>
      <c r="C1401" s="14" t="s">
        <v>396</v>
      </c>
      <c r="D1401" s="16">
        <v>105948.89</v>
      </c>
    </row>
    <row r="1402" spans="1:4">
      <c r="A1402" s="12">
        <f t="shared" si="21"/>
        <v>1399</v>
      </c>
      <c r="B1402" s="13">
        <v>375</v>
      </c>
      <c r="C1402" s="14" t="s">
        <v>396</v>
      </c>
      <c r="D1402" s="16">
        <v>105948.89</v>
      </c>
    </row>
    <row r="1403" spans="1:4">
      <c r="A1403" s="12">
        <f t="shared" si="21"/>
        <v>1400</v>
      </c>
      <c r="B1403" s="13">
        <v>375</v>
      </c>
      <c r="C1403" s="14" t="s">
        <v>396</v>
      </c>
      <c r="D1403" s="16">
        <v>105948.89</v>
      </c>
    </row>
    <row r="1404" spans="1:4">
      <c r="A1404" s="12">
        <f t="shared" si="21"/>
        <v>1401</v>
      </c>
      <c r="B1404" s="13">
        <v>375</v>
      </c>
      <c r="C1404" s="14" t="s">
        <v>396</v>
      </c>
      <c r="D1404" s="16">
        <v>105948.89</v>
      </c>
    </row>
    <row r="1405" spans="1:4">
      <c r="A1405" s="12">
        <f t="shared" si="21"/>
        <v>1402</v>
      </c>
      <c r="B1405" s="13">
        <v>375</v>
      </c>
      <c r="C1405" s="14" t="s">
        <v>396</v>
      </c>
      <c r="D1405" s="16">
        <v>105948.89</v>
      </c>
    </row>
    <row r="1406" spans="1:4">
      <c r="A1406" s="12">
        <f t="shared" si="21"/>
        <v>1403</v>
      </c>
      <c r="B1406" s="13">
        <v>375</v>
      </c>
      <c r="C1406" s="14" t="s">
        <v>396</v>
      </c>
      <c r="D1406" s="16">
        <v>105948.89</v>
      </c>
    </row>
    <row r="1407" spans="1:4">
      <c r="A1407" s="12">
        <f t="shared" si="21"/>
        <v>1404</v>
      </c>
      <c r="B1407" s="13">
        <v>375</v>
      </c>
      <c r="C1407" s="14" t="s">
        <v>396</v>
      </c>
      <c r="D1407" s="16">
        <v>105948.89</v>
      </c>
    </row>
    <row r="1408" spans="1:4">
      <c r="A1408" s="12">
        <f t="shared" si="21"/>
        <v>1405</v>
      </c>
      <c r="B1408" s="13">
        <v>375</v>
      </c>
      <c r="C1408" s="14" t="s">
        <v>396</v>
      </c>
      <c r="D1408" s="16">
        <v>105948.89</v>
      </c>
    </row>
    <row r="1409" spans="1:4">
      <c r="A1409" s="12">
        <f t="shared" si="21"/>
        <v>1406</v>
      </c>
      <c r="B1409" s="13">
        <v>375</v>
      </c>
      <c r="C1409" s="14" t="s">
        <v>396</v>
      </c>
      <c r="D1409" s="16">
        <v>105948.89</v>
      </c>
    </row>
    <row r="1410" spans="1:4">
      <c r="A1410" s="12">
        <f t="shared" si="21"/>
        <v>1407</v>
      </c>
      <c r="B1410" s="13">
        <v>385</v>
      </c>
      <c r="C1410" s="12" t="s">
        <v>397</v>
      </c>
      <c r="D1410" s="16">
        <v>78583.11</v>
      </c>
    </row>
    <row r="1411" spans="1:4">
      <c r="A1411" s="12">
        <f t="shared" si="21"/>
        <v>1408</v>
      </c>
      <c r="B1411" s="13">
        <v>385</v>
      </c>
      <c r="C1411" s="12" t="s">
        <v>397</v>
      </c>
      <c r="D1411" s="16">
        <v>78583.11</v>
      </c>
    </row>
    <row r="1412" spans="1:4">
      <c r="A1412" s="12">
        <f t="shared" si="21"/>
        <v>1409</v>
      </c>
      <c r="B1412" s="13">
        <v>385</v>
      </c>
      <c r="C1412" s="12" t="s">
        <v>397</v>
      </c>
      <c r="D1412" s="16">
        <v>78583.11</v>
      </c>
    </row>
    <row r="1413" spans="1:4">
      <c r="A1413" s="12">
        <f t="shared" si="21"/>
        <v>1410</v>
      </c>
      <c r="B1413" s="13">
        <v>385</v>
      </c>
      <c r="C1413" s="12" t="s">
        <v>397</v>
      </c>
      <c r="D1413" s="16">
        <v>78583.11</v>
      </c>
    </row>
    <row r="1414" spans="1:4">
      <c r="A1414" s="12">
        <f t="shared" si="21"/>
        <v>1411</v>
      </c>
      <c r="B1414" s="13">
        <v>375</v>
      </c>
      <c r="C1414" s="14" t="s">
        <v>396</v>
      </c>
      <c r="D1414" s="16">
        <v>105948.89</v>
      </c>
    </row>
    <row r="1415" spans="1:4">
      <c r="A1415" s="12">
        <f t="shared" ref="A1415:A1478" si="22">+A1414+1</f>
        <v>1412</v>
      </c>
      <c r="B1415" s="13">
        <v>375</v>
      </c>
      <c r="C1415" s="14" t="s">
        <v>396</v>
      </c>
      <c r="D1415" s="16">
        <v>105948.89</v>
      </c>
    </row>
    <row r="1416" spans="1:4">
      <c r="A1416" s="12">
        <f t="shared" si="22"/>
        <v>1413</v>
      </c>
      <c r="B1416" s="13">
        <v>375</v>
      </c>
      <c r="C1416" s="14" t="s">
        <v>396</v>
      </c>
      <c r="D1416" s="16">
        <v>105948.89</v>
      </c>
    </row>
    <row r="1417" spans="1:4">
      <c r="A1417" s="12">
        <f t="shared" si="22"/>
        <v>1414</v>
      </c>
      <c r="B1417" s="13">
        <v>375</v>
      </c>
      <c r="C1417" s="14" t="s">
        <v>396</v>
      </c>
      <c r="D1417" s="16">
        <v>105948.89</v>
      </c>
    </row>
    <row r="1418" spans="1:4">
      <c r="A1418" s="12">
        <f t="shared" si="22"/>
        <v>1415</v>
      </c>
      <c r="B1418" s="13">
        <v>375</v>
      </c>
      <c r="C1418" s="14" t="s">
        <v>396</v>
      </c>
      <c r="D1418" s="16">
        <v>105948.89</v>
      </c>
    </row>
    <row r="1419" spans="1:4">
      <c r="A1419" s="12">
        <f t="shared" si="22"/>
        <v>1416</v>
      </c>
      <c r="B1419" s="13">
        <v>375</v>
      </c>
      <c r="C1419" s="14" t="s">
        <v>396</v>
      </c>
      <c r="D1419" s="16">
        <v>105948.89</v>
      </c>
    </row>
    <row r="1420" spans="1:4">
      <c r="A1420" s="12">
        <f t="shared" si="22"/>
        <v>1417</v>
      </c>
      <c r="B1420" s="13">
        <v>375</v>
      </c>
      <c r="C1420" s="14" t="s">
        <v>396</v>
      </c>
      <c r="D1420" s="16">
        <v>105948.89</v>
      </c>
    </row>
    <row r="1421" spans="1:4">
      <c r="A1421" s="12">
        <f t="shared" si="22"/>
        <v>1418</v>
      </c>
      <c r="B1421" s="13">
        <v>375</v>
      </c>
      <c r="C1421" s="14" t="s">
        <v>396</v>
      </c>
      <c r="D1421" s="16">
        <v>105948.89</v>
      </c>
    </row>
    <row r="1422" spans="1:4">
      <c r="A1422" s="12">
        <f t="shared" si="22"/>
        <v>1419</v>
      </c>
      <c r="B1422" s="13">
        <v>375</v>
      </c>
      <c r="C1422" s="14" t="s">
        <v>396</v>
      </c>
      <c r="D1422" s="16">
        <v>105948.89</v>
      </c>
    </row>
    <row r="1423" spans="1:4">
      <c r="A1423" s="12">
        <f t="shared" si="22"/>
        <v>1420</v>
      </c>
      <c r="B1423" s="13">
        <v>375</v>
      </c>
      <c r="C1423" s="14" t="s">
        <v>396</v>
      </c>
      <c r="D1423" s="16">
        <v>105948.89</v>
      </c>
    </row>
    <row r="1424" spans="1:4">
      <c r="A1424" s="12">
        <f t="shared" si="22"/>
        <v>1421</v>
      </c>
      <c r="B1424" s="13">
        <v>375</v>
      </c>
      <c r="C1424" s="14" t="s">
        <v>396</v>
      </c>
      <c r="D1424" s="16">
        <v>105948.89</v>
      </c>
    </row>
    <row r="1425" spans="1:4">
      <c r="A1425" s="12">
        <f t="shared" si="22"/>
        <v>1422</v>
      </c>
      <c r="B1425" s="13">
        <v>375</v>
      </c>
      <c r="C1425" s="14" t="s">
        <v>396</v>
      </c>
      <c r="D1425" s="16">
        <v>105948.89</v>
      </c>
    </row>
    <row r="1426" spans="1:4">
      <c r="A1426" s="12">
        <f t="shared" si="22"/>
        <v>1423</v>
      </c>
      <c r="B1426" s="13">
        <v>385</v>
      </c>
      <c r="C1426" s="12" t="s">
        <v>397</v>
      </c>
      <c r="D1426" s="16">
        <v>78583.11</v>
      </c>
    </row>
    <row r="1427" spans="1:4">
      <c r="A1427" s="12">
        <f t="shared" si="22"/>
        <v>1424</v>
      </c>
      <c r="B1427" s="13">
        <v>385</v>
      </c>
      <c r="C1427" s="12" t="s">
        <v>397</v>
      </c>
      <c r="D1427" s="16">
        <v>78583.11</v>
      </c>
    </row>
    <row r="1428" spans="1:4">
      <c r="A1428" s="12">
        <f t="shared" si="22"/>
        <v>1425</v>
      </c>
      <c r="B1428" s="13">
        <v>385</v>
      </c>
      <c r="C1428" s="12" t="s">
        <v>397</v>
      </c>
      <c r="D1428" s="16">
        <v>78583.11</v>
      </c>
    </row>
    <row r="1429" spans="1:4">
      <c r="A1429" s="12">
        <f t="shared" si="22"/>
        <v>1426</v>
      </c>
      <c r="B1429" s="13">
        <v>385</v>
      </c>
      <c r="C1429" s="12" t="s">
        <v>397</v>
      </c>
      <c r="D1429" s="16">
        <v>78583.11</v>
      </c>
    </row>
    <row r="1430" spans="1:4">
      <c r="A1430" s="12">
        <f t="shared" si="22"/>
        <v>1427</v>
      </c>
      <c r="B1430" s="13">
        <v>385</v>
      </c>
      <c r="C1430" s="12" t="s">
        <v>397</v>
      </c>
      <c r="D1430" s="16">
        <v>78583.11</v>
      </c>
    </row>
    <row r="1431" spans="1:4">
      <c r="A1431" s="12">
        <f t="shared" si="22"/>
        <v>1428</v>
      </c>
      <c r="B1431" s="13">
        <v>385</v>
      </c>
      <c r="C1431" s="12" t="s">
        <v>397</v>
      </c>
      <c r="D1431" s="16">
        <v>78583.11</v>
      </c>
    </row>
    <row r="1432" spans="1:4">
      <c r="A1432" s="12">
        <f t="shared" si="22"/>
        <v>1429</v>
      </c>
      <c r="B1432" s="13">
        <v>385</v>
      </c>
      <c r="C1432" s="12" t="s">
        <v>397</v>
      </c>
      <c r="D1432" s="16">
        <v>78583.11</v>
      </c>
    </row>
    <row r="1433" spans="1:4">
      <c r="A1433" s="12">
        <f t="shared" si="22"/>
        <v>1430</v>
      </c>
      <c r="B1433" s="13">
        <v>372</v>
      </c>
      <c r="C1433" s="14" t="s">
        <v>398</v>
      </c>
      <c r="D1433" s="16">
        <v>78174.009999999995</v>
      </c>
    </row>
    <row r="1434" spans="1:4">
      <c r="A1434" s="12">
        <f t="shared" si="22"/>
        <v>1431</v>
      </c>
      <c r="B1434" s="13">
        <v>375</v>
      </c>
      <c r="C1434" s="14" t="s">
        <v>396</v>
      </c>
      <c r="D1434" s="16">
        <v>105948.89</v>
      </c>
    </row>
    <row r="1435" spans="1:4">
      <c r="A1435" s="12">
        <f t="shared" si="22"/>
        <v>1432</v>
      </c>
      <c r="B1435" s="13">
        <v>375</v>
      </c>
      <c r="C1435" s="14" t="s">
        <v>396</v>
      </c>
      <c r="D1435" s="16">
        <v>105948.89</v>
      </c>
    </row>
    <row r="1436" spans="1:4">
      <c r="A1436" s="12">
        <f t="shared" si="22"/>
        <v>1433</v>
      </c>
      <c r="B1436" s="13">
        <v>375</v>
      </c>
      <c r="C1436" s="14" t="s">
        <v>396</v>
      </c>
      <c r="D1436" s="16">
        <v>105948.89</v>
      </c>
    </row>
    <row r="1437" spans="1:4">
      <c r="A1437" s="12">
        <f t="shared" si="22"/>
        <v>1434</v>
      </c>
      <c r="B1437" s="13">
        <v>385</v>
      </c>
      <c r="C1437" s="12" t="s">
        <v>397</v>
      </c>
      <c r="D1437" s="16">
        <v>78583.11</v>
      </c>
    </row>
    <row r="1438" spans="1:4">
      <c r="A1438" s="12">
        <f t="shared" si="22"/>
        <v>1435</v>
      </c>
      <c r="B1438" s="13">
        <v>372</v>
      </c>
      <c r="C1438" s="14" t="s">
        <v>398</v>
      </c>
      <c r="D1438" s="16">
        <v>78174.009999999995</v>
      </c>
    </row>
    <row r="1439" spans="1:4">
      <c r="A1439" s="12">
        <f t="shared" si="22"/>
        <v>1436</v>
      </c>
      <c r="B1439" s="13">
        <v>379</v>
      </c>
      <c r="C1439" s="14" t="s">
        <v>399</v>
      </c>
      <c r="D1439" s="16">
        <v>306522.71000000002</v>
      </c>
    </row>
    <row r="1440" spans="1:4">
      <c r="A1440" s="12">
        <f t="shared" si="22"/>
        <v>1437</v>
      </c>
      <c r="B1440" s="13">
        <v>372</v>
      </c>
      <c r="C1440" s="14" t="s">
        <v>398</v>
      </c>
      <c r="D1440" s="16">
        <v>78174.009999999995</v>
      </c>
    </row>
    <row r="1441" spans="1:4">
      <c r="A1441" s="12">
        <f t="shared" si="22"/>
        <v>1438</v>
      </c>
      <c r="B1441" s="13">
        <v>372</v>
      </c>
      <c r="C1441" s="14" t="s">
        <v>398</v>
      </c>
      <c r="D1441" s="16">
        <v>78174.009999999995</v>
      </c>
    </row>
    <row r="1442" spans="1:4">
      <c r="A1442" s="12">
        <f t="shared" si="22"/>
        <v>1439</v>
      </c>
      <c r="B1442" s="13">
        <v>371</v>
      </c>
      <c r="C1442" s="12" t="s">
        <v>395</v>
      </c>
      <c r="D1442" s="16">
        <v>46580.52</v>
      </c>
    </row>
    <row r="1443" spans="1:4">
      <c r="A1443" s="12">
        <f t="shared" si="22"/>
        <v>1440</v>
      </c>
      <c r="B1443" s="13">
        <v>372</v>
      </c>
      <c r="C1443" s="14" t="s">
        <v>398</v>
      </c>
      <c r="D1443" s="16">
        <v>78174.009999999995</v>
      </c>
    </row>
    <row r="1444" spans="1:4">
      <c r="A1444" s="12">
        <f t="shared" si="22"/>
        <v>1441</v>
      </c>
      <c r="B1444" s="13">
        <v>385</v>
      </c>
      <c r="C1444" s="12" t="s">
        <v>397</v>
      </c>
      <c r="D1444" s="16">
        <v>78583.11</v>
      </c>
    </row>
    <row r="1445" spans="1:4">
      <c r="A1445" s="12">
        <f t="shared" si="22"/>
        <v>1442</v>
      </c>
      <c r="B1445" s="13">
        <v>375</v>
      </c>
      <c r="C1445" s="14" t="s">
        <v>396</v>
      </c>
      <c r="D1445" s="16">
        <v>105948.89</v>
      </c>
    </row>
    <row r="1446" spans="1:4">
      <c r="A1446" s="12">
        <f t="shared" si="22"/>
        <v>1443</v>
      </c>
      <c r="B1446" s="13">
        <v>375</v>
      </c>
      <c r="C1446" s="14" t="s">
        <v>396</v>
      </c>
      <c r="D1446" s="16">
        <v>105948.89</v>
      </c>
    </row>
    <row r="1447" spans="1:4">
      <c r="A1447" s="12">
        <f t="shared" si="22"/>
        <v>1444</v>
      </c>
      <c r="B1447" s="13">
        <v>385</v>
      </c>
      <c r="C1447" s="12" t="s">
        <v>397</v>
      </c>
      <c r="D1447" s="16">
        <v>78583.11</v>
      </c>
    </row>
    <row r="1448" spans="1:4">
      <c r="A1448" s="12">
        <f t="shared" si="22"/>
        <v>1445</v>
      </c>
      <c r="B1448" s="13">
        <v>372</v>
      </c>
      <c r="C1448" s="14" t="s">
        <v>398</v>
      </c>
      <c r="D1448" s="16">
        <v>78174.009999999995</v>
      </c>
    </row>
    <row r="1449" spans="1:4">
      <c r="A1449" s="12">
        <f t="shared" si="22"/>
        <v>1446</v>
      </c>
      <c r="B1449" s="13">
        <v>375</v>
      </c>
      <c r="C1449" s="14" t="s">
        <v>396</v>
      </c>
      <c r="D1449" s="16">
        <v>105948.89</v>
      </c>
    </row>
    <row r="1450" spans="1:4">
      <c r="A1450" s="12">
        <f t="shared" si="22"/>
        <v>1447</v>
      </c>
      <c r="B1450" s="13">
        <v>372</v>
      </c>
      <c r="C1450" s="14" t="s">
        <v>398</v>
      </c>
      <c r="D1450" s="16">
        <v>78174.009999999995</v>
      </c>
    </row>
    <row r="1451" spans="1:4">
      <c r="A1451" s="12">
        <f t="shared" si="22"/>
        <v>1448</v>
      </c>
      <c r="B1451" s="13">
        <v>375</v>
      </c>
      <c r="C1451" s="14" t="s">
        <v>396</v>
      </c>
      <c r="D1451" s="16">
        <v>105948.89</v>
      </c>
    </row>
    <row r="1452" spans="1:4">
      <c r="A1452" s="12">
        <f t="shared" si="22"/>
        <v>1449</v>
      </c>
      <c r="B1452" s="13">
        <v>372</v>
      </c>
      <c r="C1452" s="14" t="s">
        <v>398</v>
      </c>
      <c r="D1452" s="16">
        <v>78174.009999999995</v>
      </c>
    </row>
    <row r="1453" spans="1:4">
      <c r="A1453" s="12">
        <f t="shared" si="22"/>
        <v>1450</v>
      </c>
      <c r="B1453" s="13">
        <v>372</v>
      </c>
      <c r="C1453" s="14" t="s">
        <v>398</v>
      </c>
      <c r="D1453" s="16">
        <v>78174.009999999995</v>
      </c>
    </row>
    <row r="1454" spans="1:4">
      <c r="A1454" s="12">
        <f t="shared" si="22"/>
        <v>1451</v>
      </c>
      <c r="B1454" s="13">
        <v>375</v>
      </c>
      <c r="C1454" s="14" t="s">
        <v>396</v>
      </c>
      <c r="D1454" s="16">
        <v>105948.89</v>
      </c>
    </row>
    <row r="1455" spans="1:4">
      <c r="A1455" s="12">
        <f t="shared" si="22"/>
        <v>1452</v>
      </c>
      <c r="B1455" s="13">
        <v>372</v>
      </c>
      <c r="C1455" s="14" t="s">
        <v>398</v>
      </c>
      <c r="D1455" s="16">
        <v>78174.009999999995</v>
      </c>
    </row>
    <row r="1456" spans="1:4">
      <c r="A1456" s="12">
        <f t="shared" si="22"/>
        <v>1453</v>
      </c>
      <c r="B1456" s="13">
        <v>372</v>
      </c>
      <c r="C1456" s="14" t="s">
        <v>398</v>
      </c>
      <c r="D1456" s="16">
        <v>78174.009999999995</v>
      </c>
    </row>
    <row r="1457" spans="1:4">
      <c r="A1457" s="12">
        <f t="shared" si="22"/>
        <v>1454</v>
      </c>
      <c r="B1457" s="13">
        <v>372</v>
      </c>
      <c r="C1457" s="14" t="s">
        <v>398</v>
      </c>
      <c r="D1457" s="16">
        <v>78174.009999999995</v>
      </c>
    </row>
    <row r="1458" spans="1:4">
      <c r="A1458" s="12">
        <f t="shared" si="22"/>
        <v>1455</v>
      </c>
      <c r="B1458" s="13">
        <v>372</v>
      </c>
      <c r="C1458" s="14" t="s">
        <v>398</v>
      </c>
      <c r="D1458" s="16">
        <v>78174.009999999995</v>
      </c>
    </row>
    <row r="1459" spans="1:4">
      <c r="A1459" s="12">
        <f t="shared" si="22"/>
        <v>1456</v>
      </c>
      <c r="B1459" s="13">
        <v>372</v>
      </c>
      <c r="C1459" s="14" t="s">
        <v>398</v>
      </c>
      <c r="D1459" s="16">
        <v>78174.009999999995</v>
      </c>
    </row>
    <row r="1460" spans="1:4">
      <c r="A1460" s="12">
        <f t="shared" si="22"/>
        <v>1457</v>
      </c>
      <c r="B1460" s="13">
        <v>372</v>
      </c>
      <c r="C1460" s="14" t="s">
        <v>398</v>
      </c>
      <c r="D1460" s="16">
        <v>78174.009999999995</v>
      </c>
    </row>
    <row r="1461" spans="1:4">
      <c r="A1461" s="12">
        <f t="shared" si="22"/>
        <v>1458</v>
      </c>
      <c r="B1461" s="13">
        <v>372</v>
      </c>
      <c r="C1461" s="14" t="s">
        <v>398</v>
      </c>
      <c r="D1461" s="16">
        <v>78174.009999999995</v>
      </c>
    </row>
    <row r="1462" spans="1:4">
      <c r="A1462" s="12">
        <f t="shared" si="22"/>
        <v>1459</v>
      </c>
      <c r="B1462" s="13">
        <v>372</v>
      </c>
      <c r="C1462" s="14" t="s">
        <v>398</v>
      </c>
      <c r="D1462" s="16">
        <v>78174.009999999995</v>
      </c>
    </row>
    <row r="1463" spans="1:4">
      <c r="A1463" s="12">
        <f t="shared" si="22"/>
        <v>1460</v>
      </c>
      <c r="B1463" s="13">
        <v>372</v>
      </c>
      <c r="C1463" s="14" t="s">
        <v>398</v>
      </c>
      <c r="D1463" s="16">
        <v>78174.009999999995</v>
      </c>
    </row>
    <row r="1464" spans="1:4">
      <c r="A1464" s="12">
        <f t="shared" si="22"/>
        <v>1461</v>
      </c>
      <c r="B1464" s="13">
        <v>372</v>
      </c>
      <c r="C1464" s="14" t="s">
        <v>398</v>
      </c>
      <c r="D1464" s="16">
        <v>78174.009999999995</v>
      </c>
    </row>
    <row r="1465" spans="1:4">
      <c r="A1465" s="12">
        <f t="shared" si="22"/>
        <v>1462</v>
      </c>
      <c r="B1465" s="13">
        <v>375</v>
      </c>
      <c r="C1465" s="14" t="s">
        <v>396</v>
      </c>
      <c r="D1465" s="16">
        <v>105948.89</v>
      </c>
    </row>
    <row r="1466" spans="1:4">
      <c r="A1466" s="12">
        <f t="shared" si="22"/>
        <v>1463</v>
      </c>
      <c r="B1466" s="13">
        <v>372</v>
      </c>
      <c r="C1466" s="14" t="s">
        <v>398</v>
      </c>
      <c r="D1466" s="16">
        <v>78174.009999999995</v>
      </c>
    </row>
    <row r="1467" spans="1:4">
      <c r="A1467" s="12">
        <f t="shared" si="22"/>
        <v>1464</v>
      </c>
      <c r="B1467" s="13">
        <v>375</v>
      </c>
      <c r="C1467" s="14" t="s">
        <v>396</v>
      </c>
      <c r="D1467" s="16">
        <v>105948.89</v>
      </c>
    </row>
    <row r="1468" spans="1:4">
      <c r="A1468" s="12">
        <f t="shared" si="22"/>
        <v>1465</v>
      </c>
      <c r="B1468" s="13">
        <v>372</v>
      </c>
      <c r="C1468" s="14" t="s">
        <v>398</v>
      </c>
      <c r="D1468" s="16">
        <v>78174.009999999995</v>
      </c>
    </row>
    <row r="1469" spans="1:4">
      <c r="A1469" s="12">
        <f t="shared" si="22"/>
        <v>1466</v>
      </c>
      <c r="B1469" s="13">
        <v>375</v>
      </c>
      <c r="C1469" s="14" t="s">
        <v>396</v>
      </c>
      <c r="D1469" s="16">
        <v>105948.89</v>
      </c>
    </row>
    <row r="1470" spans="1:4">
      <c r="A1470" s="12">
        <f t="shared" si="22"/>
        <v>1467</v>
      </c>
      <c r="B1470" s="13">
        <v>375</v>
      </c>
      <c r="C1470" s="14" t="s">
        <v>396</v>
      </c>
      <c r="D1470" s="16">
        <v>105948.89</v>
      </c>
    </row>
    <row r="1471" spans="1:4">
      <c r="A1471" s="12">
        <f t="shared" si="22"/>
        <v>1468</v>
      </c>
      <c r="B1471" s="13">
        <v>372</v>
      </c>
      <c r="C1471" s="14" t="s">
        <v>398</v>
      </c>
      <c r="D1471" s="16">
        <v>78174.009999999995</v>
      </c>
    </row>
    <row r="1472" spans="1:4">
      <c r="A1472" s="12">
        <f t="shared" si="22"/>
        <v>1469</v>
      </c>
      <c r="B1472" s="13">
        <v>375</v>
      </c>
      <c r="C1472" s="14" t="s">
        <v>396</v>
      </c>
      <c r="D1472" s="16">
        <v>105948.89</v>
      </c>
    </row>
    <row r="1473" spans="1:4">
      <c r="A1473" s="12">
        <f t="shared" si="22"/>
        <v>1470</v>
      </c>
      <c r="B1473" s="13">
        <v>372</v>
      </c>
      <c r="C1473" s="14" t="s">
        <v>398</v>
      </c>
      <c r="D1473" s="16">
        <v>78174.009999999995</v>
      </c>
    </row>
    <row r="1474" spans="1:4">
      <c r="A1474" s="12">
        <f t="shared" si="22"/>
        <v>1471</v>
      </c>
      <c r="B1474" s="13">
        <v>372</v>
      </c>
      <c r="C1474" s="14" t="s">
        <v>398</v>
      </c>
      <c r="D1474" s="16">
        <v>78174.009999999995</v>
      </c>
    </row>
    <row r="1475" spans="1:4">
      <c r="A1475" s="12">
        <f t="shared" si="22"/>
        <v>1472</v>
      </c>
      <c r="B1475" s="13">
        <v>372</v>
      </c>
      <c r="C1475" s="14" t="s">
        <v>398</v>
      </c>
      <c r="D1475" s="16">
        <v>78174.009999999995</v>
      </c>
    </row>
    <row r="1476" spans="1:4">
      <c r="A1476" s="12">
        <f t="shared" si="22"/>
        <v>1473</v>
      </c>
      <c r="B1476" s="13">
        <v>372</v>
      </c>
      <c r="C1476" s="14" t="s">
        <v>398</v>
      </c>
      <c r="D1476" s="16">
        <v>78174.009999999995</v>
      </c>
    </row>
    <row r="1477" spans="1:4">
      <c r="A1477" s="12">
        <f t="shared" si="22"/>
        <v>1474</v>
      </c>
      <c r="B1477" s="13">
        <v>372</v>
      </c>
      <c r="C1477" s="14" t="s">
        <v>398</v>
      </c>
      <c r="D1477" s="16">
        <v>78174.009999999995</v>
      </c>
    </row>
    <row r="1478" spans="1:4">
      <c r="A1478" s="12">
        <f t="shared" si="22"/>
        <v>1475</v>
      </c>
      <c r="B1478" s="13">
        <v>372</v>
      </c>
      <c r="C1478" s="14" t="s">
        <v>398</v>
      </c>
      <c r="D1478" s="16">
        <v>78174.009999999995</v>
      </c>
    </row>
    <row r="1479" spans="1:4">
      <c r="A1479" s="12">
        <f t="shared" ref="A1479:A1542" si="23">+A1478+1</f>
        <v>1476</v>
      </c>
      <c r="B1479" s="13">
        <v>372</v>
      </c>
      <c r="C1479" s="14" t="s">
        <v>398</v>
      </c>
      <c r="D1479" s="16">
        <v>78174.009999999995</v>
      </c>
    </row>
    <row r="1480" spans="1:4">
      <c r="A1480" s="12">
        <f t="shared" si="23"/>
        <v>1477</v>
      </c>
      <c r="B1480" s="13">
        <v>372</v>
      </c>
      <c r="C1480" s="14" t="s">
        <v>398</v>
      </c>
      <c r="D1480" s="16">
        <v>78174.009999999995</v>
      </c>
    </row>
    <row r="1481" spans="1:4">
      <c r="A1481" s="12">
        <f t="shared" si="23"/>
        <v>1478</v>
      </c>
      <c r="B1481" s="13">
        <v>372</v>
      </c>
      <c r="C1481" s="14" t="s">
        <v>398</v>
      </c>
      <c r="D1481" s="16">
        <v>78174.009999999995</v>
      </c>
    </row>
    <row r="1482" spans="1:4">
      <c r="A1482" s="12">
        <f t="shared" si="23"/>
        <v>1479</v>
      </c>
      <c r="B1482" s="13">
        <v>372</v>
      </c>
      <c r="C1482" s="14" t="s">
        <v>398</v>
      </c>
      <c r="D1482" s="16">
        <v>78174.009999999995</v>
      </c>
    </row>
    <row r="1483" spans="1:4">
      <c r="A1483" s="12">
        <f t="shared" si="23"/>
        <v>1480</v>
      </c>
      <c r="B1483" s="13">
        <v>372</v>
      </c>
      <c r="C1483" s="14" t="s">
        <v>398</v>
      </c>
      <c r="D1483" s="16">
        <v>78174.009999999995</v>
      </c>
    </row>
    <row r="1484" spans="1:4">
      <c r="A1484" s="12">
        <f t="shared" si="23"/>
        <v>1481</v>
      </c>
      <c r="B1484" s="13">
        <v>372</v>
      </c>
      <c r="C1484" s="14" t="s">
        <v>398</v>
      </c>
      <c r="D1484" s="16">
        <v>78174.009999999995</v>
      </c>
    </row>
    <row r="1485" spans="1:4">
      <c r="A1485" s="12">
        <f t="shared" si="23"/>
        <v>1482</v>
      </c>
      <c r="B1485" s="13">
        <v>372</v>
      </c>
      <c r="C1485" s="14" t="s">
        <v>398</v>
      </c>
      <c r="D1485" s="16">
        <v>78174.009999999995</v>
      </c>
    </row>
    <row r="1486" spans="1:4">
      <c r="A1486" s="12">
        <f t="shared" si="23"/>
        <v>1483</v>
      </c>
      <c r="B1486" s="13">
        <v>375</v>
      </c>
      <c r="C1486" s="14" t="s">
        <v>396</v>
      </c>
      <c r="D1486" s="16">
        <v>105948.89</v>
      </c>
    </row>
    <row r="1487" spans="1:4">
      <c r="A1487" s="12">
        <f t="shared" si="23"/>
        <v>1484</v>
      </c>
      <c r="B1487" s="13">
        <v>375</v>
      </c>
      <c r="C1487" s="14" t="s">
        <v>396</v>
      </c>
      <c r="D1487" s="16">
        <v>105948.89</v>
      </c>
    </row>
    <row r="1488" spans="1:4">
      <c r="A1488" s="12">
        <f t="shared" si="23"/>
        <v>1485</v>
      </c>
      <c r="B1488" s="13">
        <v>375</v>
      </c>
      <c r="C1488" s="14" t="s">
        <v>396</v>
      </c>
      <c r="D1488" s="16">
        <v>105948.89</v>
      </c>
    </row>
    <row r="1489" spans="1:4">
      <c r="A1489" s="12">
        <f t="shared" si="23"/>
        <v>1486</v>
      </c>
      <c r="B1489" s="13">
        <v>375</v>
      </c>
      <c r="C1489" s="14" t="s">
        <v>396</v>
      </c>
      <c r="D1489" s="16">
        <v>105948.89</v>
      </c>
    </row>
    <row r="1490" spans="1:4">
      <c r="A1490" s="12">
        <f t="shared" si="23"/>
        <v>1487</v>
      </c>
      <c r="B1490" s="13">
        <v>375</v>
      </c>
      <c r="C1490" s="14" t="s">
        <v>396</v>
      </c>
      <c r="D1490" s="16">
        <v>105948.89</v>
      </c>
    </row>
    <row r="1491" spans="1:4">
      <c r="A1491" s="12">
        <f t="shared" si="23"/>
        <v>1488</v>
      </c>
      <c r="B1491" s="13">
        <v>375</v>
      </c>
      <c r="C1491" s="14" t="s">
        <v>396</v>
      </c>
      <c r="D1491" s="16">
        <v>105948.89</v>
      </c>
    </row>
    <row r="1492" spans="1:4">
      <c r="A1492" s="12">
        <f t="shared" si="23"/>
        <v>1489</v>
      </c>
      <c r="B1492" s="13">
        <v>372</v>
      </c>
      <c r="C1492" s="14" t="s">
        <v>398</v>
      </c>
      <c r="D1492" s="16">
        <v>78174.009999999995</v>
      </c>
    </row>
    <row r="1493" spans="1:4">
      <c r="A1493" s="12">
        <f t="shared" si="23"/>
        <v>1490</v>
      </c>
      <c r="B1493" s="13">
        <v>372</v>
      </c>
      <c r="C1493" s="14" t="s">
        <v>398</v>
      </c>
      <c r="D1493" s="16">
        <v>78174.009999999995</v>
      </c>
    </row>
    <row r="1494" spans="1:4">
      <c r="A1494" s="12">
        <f t="shared" si="23"/>
        <v>1491</v>
      </c>
      <c r="B1494" s="13">
        <v>372</v>
      </c>
      <c r="C1494" s="14" t="s">
        <v>398</v>
      </c>
      <c r="D1494" s="16">
        <v>78174.009999999995</v>
      </c>
    </row>
    <row r="1495" spans="1:4">
      <c r="A1495" s="12">
        <f t="shared" si="23"/>
        <v>1492</v>
      </c>
      <c r="B1495" s="13">
        <v>372</v>
      </c>
      <c r="C1495" s="14" t="s">
        <v>398</v>
      </c>
      <c r="D1495" s="16">
        <v>78174.009999999995</v>
      </c>
    </row>
    <row r="1496" spans="1:4">
      <c r="A1496" s="12">
        <f t="shared" si="23"/>
        <v>1493</v>
      </c>
      <c r="B1496" s="13">
        <v>375</v>
      </c>
      <c r="C1496" s="14" t="s">
        <v>396</v>
      </c>
      <c r="D1496" s="16">
        <v>105948.89</v>
      </c>
    </row>
    <row r="1497" spans="1:4">
      <c r="A1497" s="12">
        <f t="shared" si="23"/>
        <v>1494</v>
      </c>
      <c r="B1497" s="13">
        <v>375</v>
      </c>
      <c r="C1497" s="14" t="s">
        <v>396</v>
      </c>
      <c r="D1497" s="16">
        <v>105948.89</v>
      </c>
    </row>
    <row r="1498" spans="1:4">
      <c r="A1498" s="12">
        <f t="shared" si="23"/>
        <v>1495</v>
      </c>
      <c r="B1498" s="13">
        <v>375</v>
      </c>
      <c r="C1498" s="14" t="s">
        <v>396</v>
      </c>
      <c r="D1498" s="16">
        <v>105948.89</v>
      </c>
    </row>
    <row r="1499" spans="1:4">
      <c r="A1499" s="12">
        <f t="shared" si="23"/>
        <v>1496</v>
      </c>
      <c r="B1499" s="13">
        <v>372</v>
      </c>
      <c r="C1499" s="14" t="s">
        <v>398</v>
      </c>
      <c r="D1499" s="16">
        <v>78174.009999999995</v>
      </c>
    </row>
    <row r="1500" spans="1:4">
      <c r="A1500" s="12">
        <f t="shared" si="23"/>
        <v>1497</v>
      </c>
      <c r="B1500" s="13">
        <v>372</v>
      </c>
      <c r="C1500" s="14" t="s">
        <v>398</v>
      </c>
      <c r="D1500" s="16">
        <v>78174.009999999995</v>
      </c>
    </row>
    <row r="1501" spans="1:4">
      <c r="A1501" s="12">
        <f t="shared" si="23"/>
        <v>1498</v>
      </c>
      <c r="B1501" s="13">
        <v>372</v>
      </c>
      <c r="C1501" s="14" t="s">
        <v>398</v>
      </c>
      <c r="D1501" s="16">
        <v>78174.009999999995</v>
      </c>
    </row>
    <row r="1502" spans="1:4">
      <c r="A1502" s="12">
        <f t="shared" si="23"/>
        <v>1499</v>
      </c>
      <c r="B1502" s="13">
        <v>372</v>
      </c>
      <c r="C1502" s="14" t="s">
        <v>398</v>
      </c>
      <c r="D1502" s="16">
        <v>78174.009999999995</v>
      </c>
    </row>
    <row r="1503" spans="1:4">
      <c r="A1503" s="12">
        <f t="shared" si="23"/>
        <v>1500</v>
      </c>
      <c r="B1503" s="13">
        <v>372</v>
      </c>
      <c r="C1503" s="14" t="s">
        <v>398</v>
      </c>
      <c r="D1503" s="16">
        <v>78174.009999999995</v>
      </c>
    </row>
    <row r="1504" spans="1:4">
      <c r="A1504" s="12">
        <f t="shared" si="23"/>
        <v>1501</v>
      </c>
      <c r="B1504" s="13">
        <v>372</v>
      </c>
      <c r="C1504" s="14" t="s">
        <v>398</v>
      </c>
      <c r="D1504" s="16">
        <v>78174.009999999995</v>
      </c>
    </row>
    <row r="1505" spans="1:4">
      <c r="A1505" s="12">
        <f t="shared" si="23"/>
        <v>1502</v>
      </c>
      <c r="B1505" s="13">
        <v>372</v>
      </c>
      <c r="C1505" s="14" t="s">
        <v>398</v>
      </c>
      <c r="D1505" s="16">
        <v>78174.009999999995</v>
      </c>
    </row>
    <row r="1506" spans="1:4">
      <c r="A1506" s="12">
        <f t="shared" si="23"/>
        <v>1503</v>
      </c>
      <c r="B1506" s="13">
        <v>372</v>
      </c>
      <c r="C1506" s="14" t="s">
        <v>398</v>
      </c>
      <c r="D1506" s="16">
        <v>78174.009999999995</v>
      </c>
    </row>
    <row r="1507" spans="1:4">
      <c r="A1507" s="12">
        <f t="shared" si="23"/>
        <v>1504</v>
      </c>
      <c r="B1507" s="13">
        <v>372</v>
      </c>
      <c r="C1507" s="14" t="s">
        <v>398</v>
      </c>
      <c r="D1507" s="16">
        <v>78174.009999999995</v>
      </c>
    </row>
    <row r="1508" spans="1:4">
      <c r="A1508" s="12">
        <f t="shared" si="23"/>
        <v>1505</v>
      </c>
      <c r="B1508" s="13">
        <v>372</v>
      </c>
      <c r="C1508" s="14" t="s">
        <v>398</v>
      </c>
      <c r="D1508" s="16">
        <v>78174.009999999995</v>
      </c>
    </row>
    <row r="1509" spans="1:4">
      <c r="A1509" s="12">
        <f t="shared" si="23"/>
        <v>1506</v>
      </c>
      <c r="B1509" s="13">
        <v>375</v>
      </c>
      <c r="C1509" s="14" t="s">
        <v>396</v>
      </c>
      <c r="D1509" s="16">
        <v>105948.89</v>
      </c>
    </row>
    <row r="1510" spans="1:4">
      <c r="A1510" s="12">
        <f t="shared" si="23"/>
        <v>1507</v>
      </c>
      <c r="B1510" s="13">
        <v>375</v>
      </c>
      <c r="C1510" s="14" t="s">
        <v>396</v>
      </c>
      <c r="D1510" s="16">
        <v>105948.89</v>
      </c>
    </row>
    <row r="1511" spans="1:4">
      <c r="A1511" s="12">
        <f t="shared" si="23"/>
        <v>1508</v>
      </c>
      <c r="B1511" s="13">
        <v>375</v>
      </c>
      <c r="C1511" s="14" t="s">
        <v>396</v>
      </c>
      <c r="D1511" s="16">
        <v>105948.89</v>
      </c>
    </row>
    <row r="1512" spans="1:4">
      <c r="A1512" s="12">
        <f t="shared" si="23"/>
        <v>1509</v>
      </c>
      <c r="B1512" s="13">
        <v>372</v>
      </c>
      <c r="C1512" s="14" t="s">
        <v>398</v>
      </c>
      <c r="D1512" s="16">
        <v>78174.009999999995</v>
      </c>
    </row>
    <row r="1513" spans="1:4">
      <c r="A1513" s="12">
        <f t="shared" si="23"/>
        <v>1510</v>
      </c>
      <c r="B1513" s="13">
        <v>372</v>
      </c>
      <c r="C1513" s="14" t="s">
        <v>398</v>
      </c>
      <c r="D1513" s="16">
        <v>78174.009999999995</v>
      </c>
    </row>
    <row r="1514" spans="1:4">
      <c r="A1514" s="12">
        <f t="shared" si="23"/>
        <v>1511</v>
      </c>
      <c r="B1514" s="13">
        <v>372</v>
      </c>
      <c r="C1514" s="14" t="s">
        <v>398</v>
      </c>
      <c r="D1514" s="16">
        <v>78174.009999999995</v>
      </c>
    </row>
    <row r="1515" spans="1:4">
      <c r="A1515" s="12">
        <f t="shared" si="23"/>
        <v>1512</v>
      </c>
      <c r="B1515" s="13">
        <v>372</v>
      </c>
      <c r="C1515" s="14" t="s">
        <v>398</v>
      </c>
      <c r="D1515" s="16">
        <v>78174.009999999995</v>
      </c>
    </row>
    <row r="1516" spans="1:4">
      <c r="A1516" s="12">
        <f t="shared" si="23"/>
        <v>1513</v>
      </c>
      <c r="B1516" s="13">
        <v>372</v>
      </c>
      <c r="C1516" s="14" t="s">
        <v>398</v>
      </c>
      <c r="D1516" s="16">
        <v>78174.009999999995</v>
      </c>
    </row>
    <row r="1517" spans="1:4">
      <c r="A1517" s="12">
        <f t="shared" si="23"/>
        <v>1514</v>
      </c>
      <c r="B1517" s="13">
        <v>372</v>
      </c>
      <c r="C1517" s="14" t="s">
        <v>398</v>
      </c>
      <c r="D1517" s="16">
        <v>78174.009999999995</v>
      </c>
    </row>
    <row r="1518" spans="1:4">
      <c r="A1518" s="12">
        <f t="shared" si="23"/>
        <v>1515</v>
      </c>
      <c r="B1518" s="13">
        <v>372</v>
      </c>
      <c r="C1518" s="14" t="s">
        <v>398</v>
      </c>
      <c r="D1518" s="16">
        <v>78174.009999999995</v>
      </c>
    </row>
    <row r="1519" spans="1:4">
      <c r="A1519" s="12">
        <f t="shared" si="23"/>
        <v>1516</v>
      </c>
      <c r="B1519" s="13">
        <v>372</v>
      </c>
      <c r="C1519" s="14" t="s">
        <v>398</v>
      </c>
      <c r="D1519" s="16">
        <v>78174.009999999995</v>
      </c>
    </row>
    <row r="1520" spans="1:4">
      <c r="A1520" s="12">
        <f t="shared" si="23"/>
        <v>1517</v>
      </c>
      <c r="B1520" s="13">
        <v>372</v>
      </c>
      <c r="C1520" s="14" t="s">
        <v>398</v>
      </c>
      <c r="D1520" s="16">
        <v>78174.009999999995</v>
      </c>
    </row>
    <row r="1521" spans="1:4">
      <c r="A1521" s="12">
        <f t="shared" si="23"/>
        <v>1518</v>
      </c>
      <c r="B1521" s="13">
        <v>372</v>
      </c>
      <c r="C1521" s="14" t="s">
        <v>398</v>
      </c>
      <c r="D1521" s="16">
        <v>78174.009999999995</v>
      </c>
    </row>
    <row r="1522" spans="1:4">
      <c r="A1522" s="12">
        <f t="shared" si="23"/>
        <v>1519</v>
      </c>
      <c r="B1522" s="13">
        <v>372</v>
      </c>
      <c r="C1522" s="14" t="s">
        <v>398</v>
      </c>
      <c r="D1522" s="16">
        <v>78174.009999999995</v>
      </c>
    </row>
    <row r="1523" spans="1:4">
      <c r="A1523" s="12">
        <f t="shared" si="23"/>
        <v>1520</v>
      </c>
      <c r="B1523" s="13">
        <v>372</v>
      </c>
      <c r="C1523" s="14" t="s">
        <v>398</v>
      </c>
      <c r="D1523" s="16">
        <v>78174.009999999995</v>
      </c>
    </row>
    <row r="1524" spans="1:4">
      <c r="A1524" s="12">
        <f t="shared" si="23"/>
        <v>1521</v>
      </c>
      <c r="B1524" s="13">
        <v>375</v>
      </c>
      <c r="C1524" s="14" t="s">
        <v>396</v>
      </c>
      <c r="D1524" s="16">
        <v>105948.89</v>
      </c>
    </row>
    <row r="1525" spans="1:4">
      <c r="A1525" s="12">
        <f t="shared" si="23"/>
        <v>1522</v>
      </c>
      <c r="B1525" s="13">
        <v>375</v>
      </c>
      <c r="C1525" s="14" t="s">
        <v>396</v>
      </c>
      <c r="D1525" s="16">
        <v>105948.89</v>
      </c>
    </row>
    <row r="1526" spans="1:4">
      <c r="A1526" s="12">
        <f t="shared" si="23"/>
        <v>1523</v>
      </c>
      <c r="B1526" s="13">
        <v>372</v>
      </c>
      <c r="C1526" s="14" t="s">
        <v>398</v>
      </c>
      <c r="D1526" s="16">
        <v>78174.009999999995</v>
      </c>
    </row>
    <row r="1527" spans="1:4">
      <c r="A1527" s="12">
        <f t="shared" si="23"/>
        <v>1524</v>
      </c>
      <c r="B1527" s="13">
        <v>372</v>
      </c>
      <c r="C1527" s="14" t="s">
        <v>398</v>
      </c>
      <c r="D1527" s="16">
        <v>78174.009999999995</v>
      </c>
    </row>
    <row r="1528" spans="1:4">
      <c r="A1528" s="12">
        <f t="shared" si="23"/>
        <v>1525</v>
      </c>
      <c r="B1528" s="13">
        <v>375</v>
      </c>
      <c r="C1528" s="14" t="s">
        <v>396</v>
      </c>
      <c r="D1528" s="16">
        <v>105948.89</v>
      </c>
    </row>
    <row r="1529" spans="1:4">
      <c r="A1529" s="12">
        <f t="shared" si="23"/>
        <v>1526</v>
      </c>
      <c r="B1529" s="13">
        <v>375</v>
      </c>
      <c r="C1529" s="14" t="s">
        <v>396</v>
      </c>
      <c r="D1529" s="16">
        <v>105948.89</v>
      </c>
    </row>
    <row r="1530" spans="1:4">
      <c r="A1530" s="12">
        <f t="shared" si="23"/>
        <v>1527</v>
      </c>
      <c r="B1530" s="13">
        <v>375</v>
      </c>
      <c r="C1530" s="14" t="s">
        <v>396</v>
      </c>
      <c r="D1530" s="16">
        <v>105948.89</v>
      </c>
    </row>
    <row r="1531" spans="1:4">
      <c r="A1531" s="12">
        <f t="shared" si="23"/>
        <v>1528</v>
      </c>
      <c r="B1531" s="13">
        <v>372</v>
      </c>
      <c r="C1531" s="14" t="s">
        <v>398</v>
      </c>
      <c r="D1531" s="16">
        <v>78174.009999999995</v>
      </c>
    </row>
    <row r="1532" spans="1:4">
      <c r="A1532" s="12">
        <f t="shared" si="23"/>
        <v>1529</v>
      </c>
      <c r="B1532" s="13">
        <v>372</v>
      </c>
      <c r="C1532" s="14" t="s">
        <v>398</v>
      </c>
      <c r="D1532" s="16">
        <v>78174.009999999995</v>
      </c>
    </row>
    <row r="1533" spans="1:4">
      <c r="A1533" s="12">
        <f t="shared" si="23"/>
        <v>1530</v>
      </c>
      <c r="B1533" s="13">
        <v>385</v>
      </c>
      <c r="C1533" s="12" t="s">
        <v>397</v>
      </c>
      <c r="D1533" s="16">
        <v>78583.11</v>
      </c>
    </row>
    <row r="1534" spans="1:4">
      <c r="A1534" s="12">
        <f t="shared" si="23"/>
        <v>1531</v>
      </c>
      <c r="B1534" s="13">
        <v>372</v>
      </c>
      <c r="C1534" s="14" t="s">
        <v>398</v>
      </c>
      <c r="D1534" s="16">
        <v>78174.009999999995</v>
      </c>
    </row>
    <row r="1535" spans="1:4">
      <c r="A1535" s="12">
        <f t="shared" si="23"/>
        <v>1532</v>
      </c>
      <c r="B1535" s="13">
        <v>372</v>
      </c>
      <c r="C1535" s="14" t="s">
        <v>398</v>
      </c>
      <c r="D1535" s="16">
        <v>78174.009999999995</v>
      </c>
    </row>
    <row r="1536" spans="1:4">
      <c r="A1536" s="12">
        <f t="shared" si="23"/>
        <v>1533</v>
      </c>
      <c r="B1536" s="13">
        <v>372</v>
      </c>
      <c r="C1536" s="14" t="s">
        <v>398</v>
      </c>
      <c r="D1536" s="16">
        <v>78174.009999999995</v>
      </c>
    </row>
    <row r="1537" spans="1:4">
      <c r="A1537" s="12">
        <f t="shared" si="23"/>
        <v>1534</v>
      </c>
      <c r="B1537" s="13">
        <v>372</v>
      </c>
      <c r="C1537" s="14" t="s">
        <v>398</v>
      </c>
      <c r="D1537" s="16">
        <v>78174.009999999995</v>
      </c>
    </row>
    <row r="1538" spans="1:4">
      <c r="A1538" s="12">
        <f t="shared" si="23"/>
        <v>1535</v>
      </c>
      <c r="B1538" s="13">
        <v>375</v>
      </c>
      <c r="C1538" s="14" t="s">
        <v>396</v>
      </c>
      <c r="D1538" s="16">
        <v>105948.89</v>
      </c>
    </row>
    <row r="1539" spans="1:4">
      <c r="A1539" s="12">
        <f t="shared" si="23"/>
        <v>1536</v>
      </c>
      <c r="B1539" s="13">
        <v>375</v>
      </c>
      <c r="C1539" s="14" t="s">
        <v>396</v>
      </c>
      <c r="D1539" s="16">
        <v>105948.89</v>
      </c>
    </row>
    <row r="1540" spans="1:4">
      <c r="A1540" s="12">
        <f t="shared" si="23"/>
        <v>1537</v>
      </c>
      <c r="B1540" s="13">
        <v>375</v>
      </c>
      <c r="C1540" s="14" t="s">
        <v>396</v>
      </c>
      <c r="D1540" s="16">
        <v>105948.89</v>
      </c>
    </row>
    <row r="1541" spans="1:4">
      <c r="A1541" s="12">
        <f t="shared" si="23"/>
        <v>1538</v>
      </c>
      <c r="B1541" s="13">
        <v>375</v>
      </c>
      <c r="C1541" s="14" t="s">
        <v>396</v>
      </c>
      <c r="D1541" s="16">
        <v>105948.89</v>
      </c>
    </row>
    <row r="1542" spans="1:4">
      <c r="A1542" s="12">
        <f t="shared" si="23"/>
        <v>1539</v>
      </c>
      <c r="B1542" s="13">
        <v>379</v>
      </c>
      <c r="C1542" s="14" t="s">
        <v>399</v>
      </c>
      <c r="D1542" s="16">
        <v>306522.71000000002</v>
      </c>
    </row>
    <row r="1543" spans="1:4">
      <c r="A1543" s="12">
        <f t="shared" ref="A1543:A1606" si="24">+A1542+1</f>
        <v>1540</v>
      </c>
      <c r="B1543" s="13">
        <v>379</v>
      </c>
      <c r="C1543" s="14" t="s">
        <v>399</v>
      </c>
      <c r="D1543" s="16">
        <v>306522.71000000002</v>
      </c>
    </row>
    <row r="1544" spans="1:4">
      <c r="A1544" s="12">
        <f t="shared" si="24"/>
        <v>1541</v>
      </c>
      <c r="B1544" s="13">
        <v>379</v>
      </c>
      <c r="C1544" s="14" t="s">
        <v>399</v>
      </c>
      <c r="D1544" s="16">
        <v>306522.71000000002</v>
      </c>
    </row>
    <row r="1545" spans="1:4">
      <c r="A1545" s="12">
        <f t="shared" si="24"/>
        <v>1542</v>
      </c>
      <c r="B1545" s="13">
        <v>379</v>
      </c>
      <c r="C1545" s="14" t="s">
        <v>399</v>
      </c>
      <c r="D1545" s="16">
        <v>306522.71000000002</v>
      </c>
    </row>
    <row r="1546" spans="1:4">
      <c r="A1546" s="12">
        <f t="shared" si="24"/>
        <v>1543</v>
      </c>
      <c r="B1546" s="13">
        <v>379</v>
      </c>
      <c r="C1546" s="14" t="s">
        <v>399</v>
      </c>
      <c r="D1546" s="16">
        <v>306522.71000000002</v>
      </c>
    </row>
    <row r="1547" spans="1:4">
      <c r="A1547" s="12">
        <f t="shared" si="24"/>
        <v>1544</v>
      </c>
      <c r="B1547" s="13">
        <v>379</v>
      </c>
      <c r="C1547" s="14" t="s">
        <v>399</v>
      </c>
      <c r="D1547" s="16">
        <v>306522.71000000002</v>
      </c>
    </row>
    <row r="1548" spans="1:4">
      <c r="A1548" s="12">
        <f t="shared" si="24"/>
        <v>1545</v>
      </c>
      <c r="B1548" s="13">
        <v>379</v>
      </c>
      <c r="C1548" s="14" t="s">
        <v>399</v>
      </c>
      <c r="D1548" s="16">
        <v>306522.71000000002</v>
      </c>
    </row>
    <row r="1549" spans="1:4">
      <c r="A1549" s="12">
        <f t="shared" si="24"/>
        <v>1546</v>
      </c>
      <c r="B1549" s="13">
        <v>379</v>
      </c>
      <c r="C1549" s="14" t="s">
        <v>399</v>
      </c>
      <c r="D1549" s="16">
        <v>306522.71000000002</v>
      </c>
    </row>
    <row r="1550" spans="1:4">
      <c r="A1550" s="12">
        <f t="shared" si="24"/>
        <v>1547</v>
      </c>
      <c r="B1550" s="13">
        <v>379</v>
      </c>
      <c r="C1550" s="14" t="s">
        <v>399</v>
      </c>
      <c r="D1550" s="16">
        <v>306522.71000000002</v>
      </c>
    </row>
    <row r="1551" spans="1:4">
      <c r="A1551" s="12">
        <f t="shared" si="24"/>
        <v>1548</v>
      </c>
      <c r="B1551" s="13">
        <v>379</v>
      </c>
      <c r="C1551" s="14" t="s">
        <v>399</v>
      </c>
      <c r="D1551" s="16">
        <v>306522.71000000002</v>
      </c>
    </row>
    <row r="1552" spans="1:4">
      <c r="A1552" s="12">
        <f t="shared" si="24"/>
        <v>1549</v>
      </c>
      <c r="B1552" s="13">
        <v>379</v>
      </c>
      <c r="C1552" s="14" t="s">
        <v>399</v>
      </c>
      <c r="D1552" s="16">
        <v>306522.71000000002</v>
      </c>
    </row>
    <row r="1553" spans="1:4">
      <c r="A1553" s="12">
        <f t="shared" si="24"/>
        <v>1550</v>
      </c>
      <c r="B1553" s="13">
        <v>379</v>
      </c>
      <c r="C1553" s="14" t="s">
        <v>399</v>
      </c>
      <c r="D1553" s="16">
        <v>306522.71000000002</v>
      </c>
    </row>
    <row r="1554" spans="1:4">
      <c r="A1554" s="12">
        <f t="shared" si="24"/>
        <v>1551</v>
      </c>
      <c r="B1554" s="13">
        <v>379</v>
      </c>
      <c r="C1554" s="14" t="s">
        <v>399</v>
      </c>
      <c r="D1554" s="16">
        <v>306522.71000000002</v>
      </c>
    </row>
    <row r="1555" spans="1:4">
      <c r="A1555" s="12">
        <f t="shared" si="24"/>
        <v>1552</v>
      </c>
      <c r="B1555" s="13">
        <v>379</v>
      </c>
      <c r="C1555" s="14" t="s">
        <v>399</v>
      </c>
      <c r="D1555" s="16">
        <v>306522.71000000002</v>
      </c>
    </row>
    <row r="1556" spans="1:4">
      <c r="A1556" s="12">
        <f t="shared" si="24"/>
        <v>1553</v>
      </c>
      <c r="B1556" s="13">
        <v>379</v>
      </c>
      <c r="C1556" s="14" t="s">
        <v>399</v>
      </c>
      <c r="D1556" s="16">
        <v>306522.71000000002</v>
      </c>
    </row>
    <row r="1557" spans="1:4">
      <c r="A1557" s="12">
        <f t="shared" si="24"/>
        <v>1554</v>
      </c>
      <c r="B1557" s="13">
        <v>379</v>
      </c>
      <c r="C1557" s="14" t="s">
        <v>399</v>
      </c>
      <c r="D1557" s="16">
        <v>306522.71000000002</v>
      </c>
    </row>
    <row r="1558" spans="1:4">
      <c r="A1558" s="12">
        <f t="shared" si="24"/>
        <v>1555</v>
      </c>
      <c r="B1558" s="13">
        <v>379</v>
      </c>
      <c r="C1558" s="14" t="s">
        <v>399</v>
      </c>
      <c r="D1558" s="16">
        <v>306522.71000000002</v>
      </c>
    </row>
    <row r="1559" spans="1:4">
      <c r="A1559" s="12">
        <f t="shared" si="24"/>
        <v>1556</v>
      </c>
      <c r="B1559" s="13">
        <v>379</v>
      </c>
      <c r="C1559" s="14" t="s">
        <v>399</v>
      </c>
      <c r="D1559" s="16">
        <v>306522.71000000002</v>
      </c>
    </row>
    <row r="1560" spans="1:4">
      <c r="A1560" s="12">
        <f t="shared" si="24"/>
        <v>1557</v>
      </c>
      <c r="B1560" s="13">
        <v>379</v>
      </c>
      <c r="C1560" s="14" t="s">
        <v>399</v>
      </c>
      <c r="D1560" s="16">
        <v>306522.71000000002</v>
      </c>
    </row>
    <row r="1561" spans="1:4">
      <c r="A1561" s="12">
        <f t="shared" si="24"/>
        <v>1558</v>
      </c>
      <c r="B1561" s="13">
        <v>379</v>
      </c>
      <c r="C1561" s="14" t="s">
        <v>399</v>
      </c>
      <c r="D1561" s="16">
        <v>306522.71000000002</v>
      </c>
    </row>
    <row r="1562" spans="1:4">
      <c r="A1562" s="12">
        <f t="shared" si="24"/>
        <v>1559</v>
      </c>
      <c r="B1562" s="13">
        <v>372</v>
      </c>
      <c r="C1562" s="14" t="s">
        <v>398</v>
      </c>
      <c r="D1562" s="16">
        <v>78174.009999999995</v>
      </c>
    </row>
    <row r="1563" spans="1:4">
      <c r="A1563" s="12">
        <f t="shared" si="24"/>
        <v>1560</v>
      </c>
      <c r="B1563" s="13">
        <v>372</v>
      </c>
      <c r="C1563" s="14" t="s">
        <v>398</v>
      </c>
      <c r="D1563" s="16">
        <v>78174.009999999995</v>
      </c>
    </row>
    <row r="1564" spans="1:4">
      <c r="A1564" s="12">
        <f t="shared" si="24"/>
        <v>1561</v>
      </c>
      <c r="B1564" s="13">
        <v>372</v>
      </c>
      <c r="C1564" s="14" t="s">
        <v>398</v>
      </c>
      <c r="D1564" s="16">
        <v>78174.009999999995</v>
      </c>
    </row>
    <row r="1565" spans="1:4">
      <c r="A1565" s="12">
        <f t="shared" si="24"/>
        <v>1562</v>
      </c>
      <c r="B1565" s="13">
        <v>372</v>
      </c>
      <c r="C1565" s="14" t="s">
        <v>398</v>
      </c>
      <c r="D1565" s="16">
        <v>78174.009999999995</v>
      </c>
    </row>
    <row r="1566" spans="1:4">
      <c r="A1566" s="12">
        <f t="shared" si="24"/>
        <v>1563</v>
      </c>
      <c r="B1566" s="13">
        <v>372</v>
      </c>
      <c r="C1566" s="14" t="s">
        <v>398</v>
      </c>
      <c r="D1566" s="16">
        <v>78174.009999999995</v>
      </c>
    </row>
    <row r="1567" spans="1:4">
      <c r="A1567" s="12">
        <f t="shared" si="24"/>
        <v>1564</v>
      </c>
      <c r="B1567" s="13">
        <v>372</v>
      </c>
      <c r="C1567" s="14" t="s">
        <v>398</v>
      </c>
      <c r="D1567" s="16">
        <v>78174.009999999995</v>
      </c>
    </row>
    <row r="1568" spans="1:4">
      <c r="A1568" s="12">
        <f t="shared" si="24"/>
        <v>1565</v>
      </c>
      <c r="B1568" s="13">
        <v>372</v>
      </c>
      <c r="C1568" s="14" t="s">
        <v>398</v>
      </c>
      <c r="D1568" s="16">
        <v>78174.009999999995</v>
      </c>
    </row>
    <row r="1569" spans="1:4">
      <c r="A1569" s="12">
        <f t="shared" si="24"/>
        <v>1566</v>
      </c>
      <c r="B1569" s="13">
        <v>372</v>
      </c>
      <c r="C1569" s="14" t="s">
        <v>398</v>
      </c>
      <c r="D1569" s="16">
        <v>78174.009999999995</v>
      </c>
    </row>
    <row r="1570" spans="1:4">
      <c r="A1570" s="12">
        <f t="shared" si="24"/>
        <v>1567</v>
      </c>
      <c r="B1570" s="13">
        <v>372</v>
      </c>
      <c r="C1570" s="14" t="s">
        <v>398</v>
      </c>
      <c r="D1570" s="16">
        <v>78174.009999999995</v>
      </c>
    </row>
    <row r="1571" spans="1:4">
      <c r="A1571" s="12">
        <f t="shared" si="24"/>
        <v>1568</v>
      </c>
      <c r="B1571" s="13">
        <v>372</v>
      </c>
      <c r="C1571" s="14" t="s">
        <v>398</v>
      </c>
      <c r="D1571" s="16">
        <v>78174.009999999995</v>
      </c>
    </row>
    <row r="1572" spans="1:4">
      <c r="A1572" s="12">
        <f t="shared" si="24"/>
        <v>1569</v>
      </c>
      <c r="B1572" s="13">
        <v>385</v>
      </c>
      <c r="C1572" s="12" t="s">
        <v>397</v>
      </c>
      <c r="D1572" s="16">
        <v>78583.11</v>
      </c>
    </row>
    <row r="1573" spans="1:4">
      <c r="A1573" s="12">
        <f t="shared" si="24"/>
        <v>1570</v>
      </c>
      <c r="B1573" s="13">
        <v>372</v>
      </c>
      <c r="C1573" s="14" t="s">
        <v>398</v>
      </c>
      <c r="D1573" s="16">
        <v>78174.009999999995</v>
      </c>
    </row>
    <row r="1574" spans="1:4">
      <c r="A1574" s="12">
        <f t="shared" si="24"/>
        <v>1571</v>
      </c>
      <c r="B1574" s="13">
        <v>372</v>
      </c>
      <c r="C1574" s="14" t="s">
        <v>398</v>
      </c>
      <c r="D1574" s="16">
        <v>78174.009999999995</v>
      </c>
    </row>
    <row r="1575" spans="1:4">
      <c r="A1575" s="12">
        <f t="shared" si="24"/>
        <v>1572</v>
      </c>
      <c r="B1575" s="13">
        <v>372</v>
      </c>
      <c r="C1575" s="14" t="s">
        <v>398</v>
      </c>
      <c r="D1575" s="16">
        <v>78174.009999999995</v>
      </c>
    </row>
    <row r="1576" spans="1:4">
      <c r="A1576" s="12">
        <f t="shared" si="24"/>
        <v>1573</v>
      </c>
      <c r="B1576" s="13">
        <v>372</v>
      </c>
      <c r="C1576" s="14" t="s">
        <v>398</v>
      </c>
      <c r="D1576" s="16">
        <v>78174.009999999995</v>
      </c>
    </row>
    <row r="1577" spans="1:4">
      <c r="A1577" s="12">
        <f t="shared" si="24"/>
        <v>1574</v>
      </c>
      <c r="B1577" s="13">
        <v>372</v>
      </c>
      <c r="C1577" s="14" t="s">
        <v>398</v>
      </c>
      <c r="D1577" s="16">
        <v>78174.009999999995</v>
      </c>
    </row>
    <row r="1578" spans="1:4">
      <c r="A1578" s="12">
        <f t="shared" si="24"/>
        <v>1575</v>
      </c>
      <c r="B1578" s="13">
        <v>372</v>
      </c>
      <c r="C1578" s="14" t="s">
        <v>398</v>
      </c>
      <c r="D1578" s="16">
        <v>78174.009999999995</v>
      </c>
    </row>
    <row r="1579" spans="1:4">
      <c r="A1579" s="12">
        <f t="shared" si="24"/>
        <v>1576</v>
      </c>
      <c r="B1579" s="13">
        <v>375</v>
      </c>
      <c r="C1579" s="14" t="s">
        <v>396</v>
      </c>
      <c r="D1579" s="16">
        <v>105948.89</v>
      </c>
    </row>
    <row r="1580" spans="1:4">
      <c r="A1580" s="12">
        <f t="shared" si="24"/>
        <v>1577</v>
      </c>
      <c r="B1580" s="13">
        <v>385</v>
      </c>
      <c r="C1580" s="12" t="s">
        <v>397</v>
      </c>
      <c r="D1580" s="16">
        <v>78583.11</v>
      </c>
    </row>
    <row r="1581" spans="1:4">
      <c r="A1581" s="12">
        <f t="shared" si="24"/>
        <v>1578</v>
      </c>
      <c r="B1581" s="13">
        <v>375</v>
      </c>
      <c r="C1581" s="14" t="s">
        <v>396</v>
      </c>
      <c r="D1581" s="16">
        <v>105948.89</v>
      </c>
    </row>
    <row r="1582" spans="1:4">
      <c r="A1582" s="12">
        <f t="shared" si="24"/>
        <v>1579</v>
      </c>
      <c r="B1582" s="13">
        <v>375</v>
      </c>
      <c r="C1582" s="14" t="s">
        <v>396</v>
      </c>
      <c r="D1582" s="16">
        <v>105948.89</v>
      </c>
    </row>
    <row r="1583" spans="1:4">
      <c r="A1583" s="12">
        <f t="shared" si="24"/>
        <v>1580</v>
      </c>
      <c r="B1583" s="13">
        <v>375</v>
      </c>
      <c r="C1583" s="14" t="s">
        <v>396</v>
      </c>
      <c r="D1583" s="16">
        <v>105948.89</v>
      </c>
    </row>
    <row r="1584" spans="1:4">
      <c r="A1584" s="12">
        <f t="shared" si="24"/>
        <v>1581</v>
      </c>
      <c r="B1584" s="13">
        <v>375</v>
      </c>
      <c r="C1584" s="14" t="s">
        <v>396</v>
      </c>
      <c r="D1584" s="16">
        <v>105948.89</v>
      </c>
    </row>
    <row r="1585" spans="1:4">
      <c r="A1585" s="12">
        <f t="shared" si="24"/>
        <v>1582</v>
      </c>
      <c r="B1585" s="13">
        <v>372</v>
      </c>
      <c r="C1585" s="14" t="s">
        <v>398</v>
      </c>
      <c r="D1585" s="16">
        <v>78174.009999999995</v>
      </c>
    </row>
    <row r="1586" spans="1:4">
      <c r="A1586" s="12">
        <f t="shared" si="24"/>
        <v>1583</v>
      </c>
      <c r="B1586" s="13">
        <v>375</v>
      </c>
      <c r="C1586" s="14" t="s">
        <v>396</v>
      </c>
      <c r="D1586" s="16">
        <v>105948.89</v>
      </c>
    </row>
    <row r="1587" spans="1:4">
      <c r="A1587" s="12">
        <f t="shared" si="24"/>
        <v>1584</v>
      </c>
      <c r="B1587" s="13">
        <v>375</v>
      </c>
      <c r="C1587" s="14" t="s">
        <v>396</v>
      </c>
      <c r="D1587" s="16">
        <v>105948.89</v>
      </c>
    </row>
    <row r="1588" spans="1:4">
      <c r="A1588" s="12">
        <f t="shared" si="24"/>
        <v>1585</v>
      </c>
      <c r="B1588" s="13">
        <v>375</v>
      </c>
      <c r="C1588" s="14" t="s">
        <v>396</v>
      </c>
      <c r="D1588" s="16">
        <v>105948.89</v>
      </c>
    </row>
    <row r="1589" spans="1:4">
      <c r="A1589" s="12">
        <f t="shared" si="24"/>
        <v>1586</v>
      </c>
      <c r="B1589" s="13">
        <v>372</v>
      </c>
      <c r="C1589" s="14" t="s">
        <v>398</v>
      </c>
      <c r="D1589" s="16">
        <v>78174.009999999995</v>
      </c>
    </row>
    <row r="1590" spans="1:4">
      <c r="A1590" s="12">
        <f t="shared" si="24"/>
        <v>1587</v>
      </c>
      <c r="B1590" s="13">
        <v>371</v>
      </c>
      <c r="C1590" s="12" t="s">
        <v>395</v>
      </c>
      <c r="D1590" s="16">
        <v>46580.52</v>
      </c>
    </row>
    <row r="1591" spans="1:4">
      <c r="A1591" s="12">
        <f t="shared" si="24"/>
        <v>1588</v>
      </c>
      <c r="B1591" s="13">
        <v>372</v>
      </c>
      <c r="C1591" s="14" t="s">
        <v>398</v>
      </c>
      <c r="D1591" s="16">
        <v>78174.009999999995</v>
      </c>
    </row>
    <row r="1592" spans="1:4">
      <c r="A1592" s="12">
        <f t="shared" si="24"/>
        <v>1589</v>
      </c>
      <c r="B1592" s="13">
        <v>375</v>
      </c>
      <c r="C1592" s="14" t="s">
        <v>396</v>
      </c>
      <c r="D1592" s="16">
        <v>105948.89</v>
      </c>
    </row>
    <row r="1593" spans="1:4">
      <c r="A1593" s="12">
        <f t="shared" si="24"/>
        <v>1590</v>
      </c>
      <c r="B1593" s="13">
        <v>372</v>
      </c>
      <c r="C1593" s="14" t="s">
        <v>398</v>
      </c>
      <c r="D1593" s="16">
        <v>78174.009999999995</v>
      </c>
    </row>
    <row r="1594" spans="1:4">
      <c r="A1594" s="12">
        <f t="shared" si="24"/>
        <v>1591</v>
      </c>
      <c r="B1594" s="13">
        <v>372</v>
      </c>
      <c r="C1594" s="14" t="s">
        <v>398</v>
      </c>
      <c r="D1594" s="16">
        <v>78174.009999999995</v>
      </c>
    </row>
    <row r="1595" spans="1:4">
      <c r="A1595" s="12">
        <f t="shared" si="24"/>
        <v>1592</v>
      </c>
      <c r="B1595" s="13">
        <v>372</v>
      </c>
      <c r="C1595" s="14" t="s">
        <v>398</v>
      </c>
      <c r="D1595" s="16">
        <v>78174.009999999995</v>
      </c>
    </row>
    <row r="1596" spans="1:4">
      <c r="A1596" s="12">
        <f t="shared" si="24"/>
        <v>1593</v>
      </c>
      <c r="B1596" s="13">
        <v>372</v>
      </c>
      <c r="C1596" s="14" t="s">
        <v>398</v>
      </c>
      <c r="D1596" s="16">
        <v>78174.009999999995</v>
      </c>
    </row>
    <row r="1597" spans="1:4">
      <c r="A1597" s="12">
        <f t="shared" si="24"/>
        <v>1594</v>
      </c>
      <c r="B1597" s="13">
        <v>372</v>
      </c>
      <c r="C1597" s="14" t="s">
        <v>398</v>
      </c>
      <c r="D1597" s="16">
        <v>78174.009999999995</v>
      </c>
    </row>
    <row r="1598" spans="1:4">
      <c r="A1598" s="12">
        <f t="shared" si="24"/>
        <v>1595</v>
      </c>
      <c r="B1598" s="13">
        <v>375</v>
      </c>
      <c r="C1598" s="14" t="s">
        <v>396</v>
      </c>
      <c r="D1598" s="16">
        <v>105948.89</v>
      </c>
    </row>
    <row r="1599" spans="1:4">
      <c r="A1599" s="12">
        <f t="shared" si="24"/>
        <v>1596</v>
      </c>
      <c r="B1599" s="13">
        <v>372</v>
      </c>
      <c r="C1599" s="14" t="s">
        <v>398</v>
      </c>
      <c r="D1599" s="16">
        <v>78174.009999999995</v>
      </c>
    </row>
    <row r="1600" spans="1:4">
      <c r="A1600" s="12">
        <f t="shared" si="24"/>
        <v>1597</v>
      </c>
      <c r="B1600" s="13">
        <v>372</v>
      </c>
      <c r="C1600" s="14" t="s">
        <v>398</v>
      </c>
      <c r="D1600" s="16">
        <v>78174.009999999995</v>
      </c>
    </row>
    <row r="1601" spans="1:4">
      <c r="A1601" s="12">
        <f t="shared" si="24"/>
        <v>1598</v>
      </c>
      <c r="B1601" s="13">
        <v>372</v>
      </c>
      <c r="C1601" s="14" t="s">
        <v>398</v>
      </c>
      <c r="D1601" s="16">
        <v>78174.009999999995</v>
      </c>
    </row>
    <row r="1602" spans="1:4">
      <c r="A1602" s="12">
        <f t="shared" si="24"/>
        <v>1599</v>
      </c>
      <c r="B1602" s="13">
        <v>372</v>
      </c>
      <c r="C1602" s="14" t="s">
        <v>398</v>
      </c>
      <c r="D1602" s="16">
        <v>78174.009999999995</v>
      </c>
    </row>
    <row r="1603" spans="1:4">
      <c r="A1603" s="12">
        <f t="shared" si="24"/>
        <v>1600</v>
      </c>
      <c r="B1603" s="13">
        <v>372</v>
      </c>
      <c r="C1603" s="14" t="s">
        <v>398</v>
      </c>
      <c r="D1603" s="16">
        <v>78174.009999999995</v>
      </c>
    </row>
    <row r="1604" spans="1:4">
      <c r="A1604" s="12">
        <f t="shared" si="24"/>
        <v>1601</v>
      </c>
      <c r="B1604" s="13">
        <v>372</v>
      </c>
      <c r="C1604" s="14" t="s">
        <v>398</v>
      </c>
      <c r="D1604" s="16">
        <v>78174.009999999995</v>
      </c>
    </row>
    <row r="1605" spans="1:4">
      <c r="A1605" s="12">
        <f t="shared" si="24"/>
        <v>1602</v>
      </c>
      <c r="B1605" s="13">
        <v>375</v>
      </c>
      <c r="C1605" s="14" t="s">
        <v>396</v>
      </c>
      <c r="D1605" s="16">
        <v>105948.89</v>
      </c>
    </row>
    <row r="1606" spans="1:4">
      <c r="A1606" s="12">
        <f t="shared" si="24"/>
        <v>1603</v>
      </c>
      <c r="B1606" s="13">
        <v>375</v>
      </c>
      <c r="C1606" s="14" t="s">
        <v>396</v>
      </c>
      <c r="D1606" s="16">
        <v>105948.89</v>
      </c>
    </row>
    <row r="1607" spans="1:4">
      <c r="A1607" s="12">
        <f t="shared" ref="A1607:A1670" si="25">+A1606+1</f>
        <v>1604</v>
      </c>
      <c r="B1607" s="13">
        <v>375</v>
      </c>
      <c r="C1607" s="14" t="s">
        <v>396</v>
      </c>
      <c r="D1607" s="16">
        <v>105948.89</v>
      </c>
    </row>
    <row r="1608" spans="1:4">
      <c r="A1608" s="12">
        <f t="shared" si="25"/>
        <v>1605</v>
      </c>
      <c r="B1608" s="13">
        <v>385</v>
      </c>
      <c r="C1608" s="12" t="s">
        <v>397</v>
      </c>
      <c r="D1608" s="16">
        <v>78583.11</v>
      </c>
    </row>
    <row r="1609" spans="1:4">
      <c r="A1609" s="12">
        <f t="shared" si="25"/>
        <v>1606</v>
      </c>
      <c r="B1609" s="13">
        <v>385</v>
      </c>
      <c r="C1609" s="12" t="s">
        <v>397</v>
      </c>
      <c r="D1609" s="16">
        <v>78583.11</v>
      </c>
    </row>
    <row r="1610" spans="1:4">
      <c r="A1610" s="12">
        <f t="shared" si="25"/>
        <v>1607</v>
      </c>
      <c r="B1610" s="13">
        <v>372</v>
      </c>
      <c r="C1610" s="14" t="s">
        <v>398</v>
      </c>
      <c r="D1610" s="16">
        <v>78174.009999999995</v>
      </c>
    </row>
    <row r="1611" spans="1:4">
      <c r="A1611" s="12">
        <f t="shared" si="25"/>
        <v>1608</v>
      </c>
      <c r="B1611" s="13">
        <v>372</v>
      </c>
      <c r="C1611" s="14" t="s">
        <v>398</v>
      </c>
      <c r="D1611" s="16">
        <v>78174.009999999995</v>
      </c>
    </row>
    <row r="1612" spans="1:4">
      <c r="A1612" s="12">
        <f t="shared" si="25"/>
        <v>1609</v>
      </c>
      <c r="B1612" s="13">
        <v>372</v>
      </c>
      <c r="C1612" s="14" t="s">
        <v>398</v>
      </c>
      <c r="D1612" s="16">
        <v>78174.009999999995</v>
      </c>
    </row>
    <row r="1613" spans="1:4">
      <c r="A1613" s="12">
        <f t="shared" si="25"/>
        <v>1610</v>
      </c>
      <c r="B1613" s="13">
        <v>372</v>
      </c>
      <c r="C1613" s="14" t="s">
        <v>398</v>
      </c>
      <c r="D1613" s="16">
        <v>78174.009999999995</v>
      </c>
    </row>
    <row r="1614" spans="1:4">
      <c r="A1614" s="12">
        <f t="shared" si="25"/>
        <v>1611</v>
      </c>
      <c r="B1614" s="13">
        <v>375</v>
      </c>
      <c r="C1614" s="14" t="s">
        <v>396</v>
      </c>
      <c r="D1614" s="16">
        <v>105948.89</v>
      </c>
    </row>
    <row r="1615" spans="1:4">
      <c r="A1615" s="12">
        <f t="shared" si="25"/>
        <v>1612</v>
      </c>
      <c r="B1615" s="13">
        <v>372</v>
      </c>
      <c r="C1615" s="14" t="s">
        <v>398</v>
      </c>
      <c r="D1615" s="16">
        <v>78174.009999999995</v>
      </c>
    </row>
    <row r="1616" spans="1:4">
      <c r="A1616" s="12">
        <f t="shared" si="25"/>
        <v>1613</v>
      </c>
      <c r="B1616" s="13">
        <v>375</v>
      </c>
      <c r="C1616" s="14" t="s">
        <v>396</v>
      </c>
      <c r="D1616" s="16">
        <v>105948.89</v>
      </c>
    </row>
    <row r="1617" spans="1:4">
      <c r="A1617" s="12">
        <f t="shared" si="25"/>
        <v>1614</v>
      </c>
      <c r="B1617" s="13">
        <v>375</v>
      </c>
      <c r="C1617" s="14" t="s">
        <v>396</v>
      </c>
      <c r="D1617" s="16">
        <v>105948.89</v>
      </c>
    </row>
    <row r="1618" spans="1:4">
      <c r="A1618" s="12">
        <f t="shared" si="25"/>
        <v>1615</v>
      </c>
      <c r="B1618" s="13">
        <v>375</v>
      </c>
      <c r="C1618" s="14" t="s">
        <v>396</v>
      </c>
      <c r="D1618" s="16">
        <v>105948.89</v>
      </c>
    </row>
    <row r="1619" spans="1:4">
      <c r="A1619" s="12">
        <f t="shared" si="25"/>
        <v>1616</v>
      </c>
      <c r="B1619" s="13">
        <v>375</v>
      </c>
      <c r="C1619" s="14" t="s">
        <v>396</v>
      </c>
      <c r="D1619" s="16">
        <v>105948.89</v>
      </c>
    </row>
    <row r="1620" spans="1:4">
      <c r="A1620" s="12">
        <f t="shared" si="25"/>
        <v>1617</v>
      </c>
      <c r="B1620" s="13">
        <v>372</v>
      </c>
      <c r="C1620" s="14" t="s">
        <v>398</v>
      </c>
      <c r="D1620" s="16">
        <v>78174.009999999995</v>
      </c>
    </row>
    <row r="1621" spans="1:4">
      <c r="A1621" s="12">
        <f t="shared" si="25"/>
        <v>1618</v>
      </c>
      <c r="B1621" s="13">
        <v>372</v>
      </c>
      <c r="C1621" s="14" t="s">
        <v>398</v>
      </c>
      <c r="D1621" s="16">
        <v>78174.009999999995</v>
      </c>
    </row>
    <row r="1622" spans="1:4">
      <c r="A1622" s="12">
        <f t="shared" si="25"/>
        <v>1619</v>
      </c>
      <c r="B1622" s="13">
        <v>372</v>
      </c>
      <c r="C1622" s="14" t="s">
        <v>398</v>
      </c>
      <c r="D1622" s="16">
        <v>78174.009999999995</v>
      </c>
    </row>
    <row r="1623" spans="1:4">
      <c r="A1623" s="12">
        <f t="shared" si="25"/>
        <v>1620</v>
      </c>
      <c r="B1623" s="13">
        <v>372</v>
      </c>
      <c r="C1623" s="14" t="s">
        <v>398</v>
      </c>
      <c r="D1623" s="16">
        <v>78174.009999999995</v>
      </c>
    </row>
    <row r="1624" spans="1:4">
      <c r="A1624" s="12">
        <f t="shared" si="25"/>
        <v>1621</v>
      </c>
      <c r="B1624" s="13">
        <v>385</v>
      </c>
      <c r="C1624" s="12" t="s">
        <v>397</v>
      </c>
      <c r="D1624" s="16">
        <v>78583.11</v>
      </c>
    </row>
    <row r="1625" spans="1:4">
      <c r="A1625" s="12">
        <f t="shared" si="25"/>
        <v>1622</v>
      </c>
      <c r="B1625" s="13">
        <v>372</v>
      </c>
      <c r="C1625" s="14" t="s">
        <v>398</v>
      </c>
      <c r="D1625" s="16">
        <v>78174.009999999995</v>
      </c>
    </row>
    <row r="1626" spans="1:4">
      <c r="A1626" s="12">
        <f t="shared" si="25"/>
        <v>1623</v>
      </c>
      <c r="B1626" s="13">
        <v>372</v>
      </c>
      <c r="C1626" s="14" t="s">
        <v>398</v>
      </c>
      <c r="D1626" s="16">
        <v>78174.009999999995</v>
      </c>
    </row>
    <row r="1627" spans="1:4">
      <c r="A1627" s="12">
        <f t="shared" si="25"/>
        <v>1624</v>
      </c>
      <c r="B1627" s="13">
        <v>385</v>
      </c>
      <c r="C1627" s="12" t="s">
        <v>397</v>
      </c>
      <c r="D1627" s="16">
        <v>78583.11</v>
      </c>
    </row>
    <row r="1628" spans="1:4">
      <c r="A1628" s="12">
        <f t="shared" si="25"/>
        <v>1625</v>
      </c>
      <c r="B1628" s="13">
        <v>375</v>
      </c>
      <c r="C1628" s="14" t="s">
        <v>396</v>
      </c>
      <c r="D1628" s="16">
        <v>105948.89</v>
      </c>
    </row>
    <row r="1629" spans="1:4">
      <c r="A1629" s="12">
        <f t="shared" si="25"/>
        <v>1626</v>
      </c>
      <c r="B1629" s="13">
        <v>375</v>
      </c>
      <c r="C1629" s="14" t="s">
        <v>396</v>
      </c>
      <c r="D1629" s="16">
        <v>105948.89</v>
      </c>
    </row>
    <row r="1630" spans="1:4">
      <c r="A1630" s="12">
        <f t="shared" si="25"/>
        <v>1627</v>
      </c>
      <c r="B1630" s="13">
        <v>372</v>
      </c>
      <c r="C1630" s="14" t="s">
        <v>398</v>
      </c>
      <c r="D1630" s="16">
        <v>78174.009999999995</v>
      </c>
    </row>
    <row r="1631" spans="1:4">
      <c r="A1631" s="12">
        <f t="shared" si="25"/>
        <v>1628</v>
      </c>
      <c r="B1631" s="13">
        <v>372</v>
      </c>
      <c r="C1631" s="14" t="s">
        <v>398</v>
      </c>
      <c r="D1631" s="16">
        <v>78174.009999999995</v>
      </c>
    </row>
    <row r="1632" spans="1:4">
      <c r="A1632" s="12">
        <f t="shared" si="25"/>
        <v>1629</v>
      </c>
      <c r="B1632" s="13">
        <v>372</v>
      </c>
      <c r="C1632" s="14" t="s">
        <v>398</v>
      </c>
      <c r="D1632" s="16">
        <v>78174.009999999995</v>
      </c>
    </row>
    <row r="1633" spans="1:4">
      <c r="A1633" s="12">
        <f t="shared" si="25"/>
        <v>1630</v>
      </c>
      <c r="B1633" s="13">
        <v>372</v>
      </c>
      <c r="C1633" s="14" t="s">
        <v>398</v>
      </c>
      <c r="D1633" s="16">
        <v>78174.009999999995</v>
      </c>
    </row>
    <row r="1634" spans="1:4">
      <c r="A1634" s="12">
        <f t="shared" si="25"/>
        <v>1631</v>
      </c>
      <c r="B1634" s="13">
        <v>372</v>
      </c>
      <c r="C1634" s="14" t="s">
        <v>398</v>
      </c>
      <c r="D1634" s="16">
        <v>78174.009999999995</v>
      </c>
    </row>
    <row r="1635" spans="1:4">
      <c r="A1635" s="12">
        <f t="shared" si="25"/>
        <v>1632</v>
      </c>
      <c r="B1635" s="13">
        <v>372</v>
      </c>
      <c r="C1635" s="14" t="s">
        <v>398</v>
      </c>
      <c r="D1635" s="16">
        <v>78174.009999999995</v>
      </c>
    </row>
    <row r="1636" spans="1:4">
      <c r="A1636" s="12">
        <f t="shared" si="25"/>
        <v>1633</v>
      </c>
      <c r="B1636" s="13">
        <v>372</v>
      </c>
      <c r="C1636" s="14" t="s">
        <v>398</v>
      </c>
      <c r="D1636" s="16">
        <v>78174.009999999995</v>
      </c>
    </row>
    <row r="1637" spans="1:4">
      <c r="A1637" s="12">
        <f t="shared" si="25"/>
        <v>1634</v>
      </c>
      <c r="B1637" s="13">
        <v>372</v>
      </c>
      <c r="C1637" s="14" t="s">
        <v>398</v>
      </c>
      <c r="D1637" s="16">
        <v>78174.009999999995</v>
      </c>
    </row>
    <row r="1638" spans="1:4">
      <c r="A1638" s="12">
        <f t="shared" si="25"/>
        <v>1635</v>
      </c>
      <c r="B1638" s="13">
        <v>375</v>
      </c>
      <c r="C1638" s="14" t="s">
        <v>396</v>
      </c>
      <c r="D1638" s="16">
        <v>105948.89</v>
      </c>
    </row>
    <row r="1639" spans="1:4">
      <c r="A1639" s="12">
        <f t="shared" si="25"/>
        <v>1636</v>
      </c>
      <c r="B1639" s="13">
        <v>375</v>
      </c>
      <c r="C1639" s="14" t="s">
        <v>396</v>
      </c>
      <c r="D1639" s="16">
        <v>105948.89</v>
      </c>
    </row>
    <row r="1640" spans="1:4">
      <c r="A1640" s="12">
        <f t="shared" si="25"/>
        <v>1637</v>
      </c>
      <c r="B1640" s="13">
        <v>375</v>
      </c>
      <c r="C1640" s="14" t="s">
        <v>396</v>
      </c>
      <c r="D1640" s="16">
        <v>105948.89</v>
      </c>
    </row>
    <row r="1641" spans="1:4">
      <c r="A1641" s="12">
        <f t="shared" si="25"/>
        <v>1638</v>
      </c>
      <c r="B1641" s="13">
        <v>375</v>
      </c>
      <c r="C1641" s="14" t="s">
        <v>396</v>
      </c>
      <c r="D1641" s="16">
        <v>105948.89</v>
      </c>
    </row>
    <row r="1642" spans="1:4">
      <c r="A1642" s="12">
        <f t="shared" si="25"/>
        <v>1639</v>
      </c>
      <c r="B1642" s="13">
        <v>375</v>
      </c>
      <c r="C1642" s="14" t="s">
        <v>396</v>
      </c>
      <c r="D1642" s="16">
        <v>105948.89</v>
      </c>
    </row>
    <row r="1643" spans="1:4">
      <c r="A1643" s="12">
        <f t="shared" si="25"/>
        <v>1640</v>
      </c>
      <c r="B1643" s="13">
        <v>372</v>
      </c>
      <c r="C1643" s="14" t="s">
        <v>398</v>
      </c>
      <c r="D1643" s="16">
        <v>78174.009999999995</v>
      </c>
    </row>
    <row r="1644" spans="1:4">
      <c r="A1644" s="12">
        <f t="shared" si="25"/>
        <v>1641</v>
      </c>
      <c r="B1644" s="13">
        <v>372</v>
      </c>
      <c r="C1644" s="14" t="s">
        <v>398</v>
      </c>
      <c r="D1644" s="16">
        <v>78174.009999999995</v>
      </c>
    </row>
    <row r="1645" spans="1:4">
      <c r="A1645" s="12">
        <f t="shared" si="25"/>
        <v>1642</v>
      </c>
      <c r="B1645" s="13">
        <v>375</v>
      </c>
      <c r="C1645" s="14" t="s">
        <v>396</v>
      </c>
      <c r="D1645" s="16">
        <v>105948.89</v>
      </c>
    </row>
    <row r="1646" spans="1:4">
      <c r="A1646" s="12">
        <f t="shared" si="25"/>
        <v>1643</v>
      </c>
      <c r="B1646" s="13">
        <v>375</v>
      </c>
      <c r="C1646" s="14" t="s">
        <v>396</v>
      </c>
      <c r="D1646" s="16">
        <v>105948.89</v>
      </c>
    </row>
    <row r="1647" spans="1:4">
      <c r="A1647" s="12">
        <f t="shared" si="25"/>
        <v>1644</v>
      </c>
      <c r="B1647" s="13">
        <v>372</v>
      </c>
      <c r="C1647" s="14" t="s">
        <v>398</v>
      </c>
      <c r="D1647" s="16">
        <v>78174.009999999995</v>
      </c>
    </row>
    <row r="1648" spans="1:4">
      <c r="A1648" s="12">
        <f t="shared" si="25"/>
        <v>1645</v>
      </c>
      <c r="B1648" s="13">
        <v>372</v>
      </c>
      <c r="C1648" s="14" t="s">
        <v>398</v>
      </c>
      <c r="D1648" s="16">
        <v>78174.009999999995</v>
      </c>
    </row>
    <row r="1649" spans="1:4">
      <c r="A1649" s="12">
        <f t="shared" si="25"/>
        <v>1646</v>
      </c>
      <c r="B1649" s="13">
        <v>372</v>
      </c>
      <c r="C1649" s="14" t="s">
        <v>398</v>
      </c>
      <c r="D1649" s="16">
        <v>78174.009999999995</v>
      </c>
    </row>
    <row r="1650" spans="1:4">
      <c r="A1650" s="12">
        <f t="shared" si="25"/>
        <v>1647</v>
      </c>
      <c r="B1650" s="13">
        <v>372</v>
      </c>
      <c r="C1650" s="14" t="s">
        <v>398</v>
      </c>
      <c r="D1650" s="16">
        <v>78174.009999999995</v>
      </c>
    </row>
    <row r="1651" spans="1:4">
      <c r="A1651" s="12">
        <f t="shared" si="25"/>
        <v>1648</v>
      </c>
      <c r="B1651" s="13">
        <v>372</v>
      </c>
      <c r="C1651" s="14" t="s">
        <v>398</v>
      </c>
      <c r="D1651" s="16">
        <v>78174.009999999995</v>
      </c>
    </row>
    <row r="1652" spans="1:4">
      <c r="A1652" s="12">
        <f t="shared" si="25"/>
        <v>1649</v>
      </c>
      <c r="B1652" s="13">
        <v>375</v>
      </c>
      <c r="C1652" s="14" t="s">
        <v>396</v>
      </c>
      <c r="D1652" s="16">
        <v>105948.89</v>
      </c>
    </row>
    <row r="1653" spans="1:4">
      <c r="A1653" s="12">
        <f t="shared" si="25"/>
        <v>1650</v>
      </c>
      <c r="B1653" s="13">
        <v>372</v>
      </c>
      <c r="C1653" s="14" t="s">
        <v>398</v>
      </c>
      <c r="D1653" s="16">
        <v>78174.009999999995</v>
      </c>
    </row>
    <row r="1654" spans="1:4">
      <c r="A1654" s="12">
        <f t="shared" si="25"/>
        <v>1651</v>
      </c>
      <c r="B1654" s="13">
        <v>372</v>
      </c>
      <c r="C1654" s="14" t="s">
        <v>398</v>
      </c>
      <c r="D1654" s="16">
        <v>78174.009999999995</v>
      </c>
    </row>
    <row r="1655" spans="1:4">
      <c r="A1655" s="12">
        <f t="shared" si="25"/>
        <v>1652</v>
      </c>
      <c r="B1655" s="13">
        <v>372</v>
      </c>
      <c r="C1655" s="14" t="s">
        <v>398</v>
      </c>
      <c r="D1655" s="16">
        <v>78174.009999999995</v>
      </c>
    </row>
    <row r="1656" spans="1:4">
      <c r="A1656" s="12">
        <f t="shared" si="25"/>
        <v>1653</v>
      </c>
      <c r="B1656" s="13">
        <v>375</v>
      </c>
      <c r="C1656" s="14" t="s">
        <v>396</v>
      </c>
      <c r="D1656" s="16">
        <v>105948.89</v>
      </c>
    </row>
    <row r="1657" spans="1:4">
      <c r="A1657" s="12">
        <f t="shared" si="25"/>
        <v>1654</v>
      </c>
      <c r="B1657" s="13">
        <v>375</v>
      </c>
      <c r="C1657" s="14" t="s">
        <v>396</v>
      </c>
      <c r="D1657" s="16">
        <v>105948.89</v>
      </c>
    </row>
    <row r="1658" spans="1:4">
      <c r="A1658" s="12">
        <f t="shared" si="25"/>
        <v>1655</v>
      </c>
      <c r="B1658" s="13">
        <v>375</v>
      </c>
      <c r="C1658" s="14" t="s">
        <v>396</v>
      </c>
      <c r="D1658" s="16">
        <v>105948.89</v>
      </c>
    </row>
    <row r="1659" spans="1:4">
      <c r="A1659" s="12">
        <f t="shared" si="25"/>
        <v>1656</v>
      </c>
      <c r="B1659" s="13">
        <v>372</v>
      </c>
      <c r="C1659" s="14" t="s">
        <v>398</v>
      </c>
      <c r="D1659" s="16">
        <v>78174.009999999995</v>
      </c>
    </row>
    <row r="1660" spans="1:4">
      <c r="A1660" s="12">
        <f t="shared" si="25"/>
        <v>1657</v>
      </c>
      <c r="B1660" s="13">
        <v>372</v>
      </c>
      <c r="C1660" s="14" t="s">
        <v>398</v>
      </c>
      <c r="D1660" s="16">
        <v>78174.009999999995</v>
      </c>
    </row>
    <row r="1661" spans="1:4">
      <c r="A1661" s="12">
        <f t="shared" si="25"/>
        <v>1658</v>
      </c>
      <c r="B1661" s="13">
        <v>372</v>
      </c>
      <c r="C1661" s="14" t="s">
        <v>398</v>
      </c>
      <c r="D1661" s="16">
        <v>78174.009999999995</v>
      </c>
    </row>
    <row r="1662" spans="1:4">
      <c r="A1662" s="12">
        <f t="shared" si="25"/>
        <v>1659</v>
      </c>
      <c r="B1662" s="13">
        <v>372</v>
      </c>
      <c r="C1662" s="14" t="s">
        <v>398</v>
      </c>
      <c r="D1662" s="16">
        <v>78174.009999999995</v>
      </c>
    </row>
    <row r="1663" spans="1:4">
      <c r="A1663" s="12">
        <f t="shared" si="25"/>
        <v>1660</v>
      </c>
      <c r="B1663" s="13">
        <v>372</v>
      </c>
      <c r="C1663" s="14" t="s">
        <v>398</v>
      </c>
      <c r="D1663" s="16">
        <v>78174.009999999995</v>
      </c>
    </row>
    <row r="1664" spans="1:4">
      <c r="A1664" s="12">
        <f t="shared" si="25"/>
        <v>1661</v>
      </c>
      <c r="B1664" s="13">
        <v>375</v>
      </c>
      <c r="C1664" s="14" t="s">
        <v>396</v>
      </c>
      <c r="D1664" s="16">
        <v>105948.89</v>
      </c>
    </row>
    <row r="1665" spans="1:4">
      <c r="A1665" s="12">
        <f t="shared" si="25"/>
        <v>1662</v>
      </c>
      <c r="B1665" s="13">
        <v>372</v>
      </c>
      <c r="C1665" s="14" t="s">
        <v>398</v>
      </c>
      <c r="D1665" s="16">
        <v>78174.009999999995</v>
      </c>
    </row>
    <row r="1666" spans="1:4">
      <c r="A1666" s="12">
        <f t="shared" si="25"/>
        <v>1663</v>
      </c>
      <c r="B1666" s="13">
        <v>372</v>
      </c>
      <c r="C1666" s="14" t="s">
        <v>398</v>
      </c>
      <c r="D1666" s="16">
        <v>78174.009999999995</v>
      </c>
    </row>
    <row r="1667" spans="1:4">
      <c r="A1667" s="12">
        <f t="shared" si="25"/>
        <v>1664</v>
      </c>
      <c r="B1667" s="13">
        <v>375</v>
      </c>
      <c r="C1667" s="14" t="s">
        <v>396</v>
      </c>
      <c r="D1667" s="16">
        <v>105948.89</v>
      </c>
    </row>
    <row r="1668" spans="1:4">
      <c r="A1668" s="12">
        <f t="shared" si="25"/>
        <v>1665</v>
      </c>
      <c r="B1668" s="13">
        <v>375</v>
      </c>
      <c r="C1668" s="14" t="s">
        <v>396</v>
      </c>
      <c r="D1668" s="16">
        <v>105948.89</v>
      </c>
    </row>
    <row r="1669" spans="1:4">
      <c r="A1669" s="12">
        <f t="shared" si="25"/>
        <v>1666</v>
      </c>
      <c r="B1669" s="13">
        <v>372</v>
      </c>
      <c r="C1669" s="14" t="s">
        <v>398</v>
      </c>
      <c r="D1669" s="16">
        <v>78174.009999999995</v>
      </c>
    </row>
    <row r="1670" spans="1:4">
      <c r="A1670" s="12">
        <f t="shared" si="25"/>
        <v>1667</v>
      </c>
      <c r="B1670" s="13">
        <v>372</v>
      </c>
      <c r="C1670" s="14" t="s">
        <v>398</v>
      </c>
      <c r="D1670" s="16">
        <v>78174.009999999995</v>
      </c>
    </row>
    <row r="1671" spans="1:4">
      <c r="A1671" s="12">
        <f t="shared" ref="A1671:A1734" si="26">+A1670+1</f>
        <v>1668</v>
      </c>
      <c r="B1671" s="13">
        <v>375</v>
      </c>
      <c r="C1671" s="14" t="s">
        <v>396</v>
      </c>
      <c r="D1671" s="16">
        <v>105948.89</v>
      </c>
    </row>
    <row r="1672" spans="1:4">
      <c r="A1672" s="12">
        <f t="shared" si="26"/>
        <v>1669</v>
      </c>
      <c r="B1672" s="13">
        <v>372</v>
      </c>
      <c r="C1672" s="14" t="s">
        <v>398</v>
      </c>
      <c r="D1672" s="16">
        <v>78174.009999999995</v>
      </c>
    </row>
    <row r="1673" spans="1:4">
      <c r="A1673" s="12">
        <f t="shared" si="26"/>
        <v>1670</v>
      </c>
      <c r="B1673" s="13">
        <v>375</v>
      </c>
      <c r="C1673" s="14" t="s">
        <v>396</v>
      </c>
      <c r="D1673" s="16">
        <v>105948.89</v>
      </c>
    </row>
    <row r="1674" spans="1:4">
      <c r="A1674" s="12">
        <f t="shared" si="26"/>
        <v>1671</v>
      </c>
      <c r="B1674" s="13">
        <v>372</v>
      </c>
      <c r="C1674" s="14" t="s">
        <v>398</v>
      </c>
      <c r="D1674" s="16">
        <v>78174.009999999995</v>
      </c>
    </row>
    <row r="1675" spans="1:4">
      <c r="A1675" s="12">
        <f t="shared" si="26"/>
        <v>1672</v>
      </c>
      <c r="B1675" s="13">
        <v>375</v>
      </c>
      <c r="C1675" s="14" t="s">
        <v>396</v>
      </c>
      <c r="D1675" s="16">
        <v>105948.89</v>
      </c>
    </row>
    <row r="1676" spans="1:4">
      <c r="A1676" s="12">
        <f t="shared" si="26"/>
        <v>1673</v>
      </c>
      <c r="B1676" s="13">
        <v>372</v>
      </c>
      <c r="C1676" s="14" t="s">
        <v>398</v>
      </c>
      <c r="D1676" s="16">
        <v>78174.009999999995</v>
      </c>
    </row>
    <row r="1677" spans="1:4">
      <c r="A1677" s="12">
        <f t="shared" si="26"/>
        <v>1674</v>
      </c>
      <c r="B1677" s="13">
        <v>375</v>
      </c>
      <c r="C1677" s="14" t="s">
        <v>396</v>
      </c>
      <c r="D1677" s="16">
        <v>105948.89</v>
      </c>
    </row>
    <row r="1678" spans="1:4">
      <c r="A1678" s="12">
        <f t="shared" si="26"/>
        <v>1675</v>
      </c>
      <c r="B1678" s="13">
        <v>372</v>
      </c>
      <c r="C1678" s="14" t="s">
        <v>398</v>
      </c>
      <c r="D1678" s="16">
        <v>78174.009999999995</v>
      </c>
    </row>
    <row r="1679" spans="1:4">
      <c r="A1679" s="12">
        <f t="shared" si="26"/>
        <v>1676</v>
      </c>
      <c r="B1679" s="13">
        <v>372</v>
      </c>
      <c r="C1679" s="14" t="s">
        <v>398</v>
      </c>
      <c r="D1679" s="16">
        <v>78174.009999999995</v>
      </c>
    </row>
    <row r="1680" spans="1:4">
      <c r="A1680" s="12">
        <f t="shared" si="26"/>
        <v>1677</v>
      </c>
      <c r="B1680" s="13">
        <v>372</v>
      </c>
      <c r="C1680" s="14" t="s">
        <v>398</v>
      </c>
      <c r="D1680" s="16">
        <v>78174.009999999995</v>
      </c>
    </row>
    <row r="1681" spans="1:4">
      <c r="A1681" s="12">
        <f t="shared" si="26"/>
        <v>1678</v>
      </c>
      <c r="B1681" s="13">
        <v>372</v>
      </c>
      <c r="C1681" s="14" t="s">
        <v>398</v>
      </c>
      <c r="D1681" s="16">
        <v>78174.009999999995</v>
      </c>
    </row>
    <row r="1682" spans="1:4">
      <c r="A1682" s="12">
        <f t="shared" si="26"/>
        <v>1679</v>
      </c>
      <c r="B1682" s="13">
        <v>372</v>
      </c>
      <c r="C1682" s="14" t="s">
        <v>398</v>
      </c>
      <c r="D1682" s="16">
        <v>78174.009999999995</v>
      </c>
    </row>
    <row r="1683" spans="1:4">
      <c r="A1683" s="12">
        <f t="shared" si="26"/>
        <v>1680</v>
      </c>
      <c r="B1683" s="13">
        <v>375</v>
      </c>
      <c r="C1683" s="14" t="s">
        <v>396</v>
      </c>
      <c r="D1683" s="16">
        <v>105948.89</v>
      </c>
    </row>
    <row r="1684" spans="1:4">
      <c r="A1684" s="12">
        <f t="shared" si="26"/>
        <v>1681</v>
      </c>
      <c r="B1684" s="13">
        <v>375</v>
      </c>
      <c r="C1684" s="14" t="s">
        <v>396</v>
      </c>
      <c r="D1684" s="16">
        <v>105948.89</v>
      </c>
    </row>
    <row r="1685" spans="1:4">
      <c r="A1685" s="12">
        <f t="shared" si="26"/>
        <v>1682</v>
      </c>
      <c r="B1685" s="13">
        <v>375</v>
      </c>
      <c r="C1685" s="14" t="s">
        <v>396</v>
      </c>
      <c r="D1685" s="16">
        <v>105948.89</v>
      </c>
    </row>
    <row r="1686" spans="1:4">
      <c r="A1686" s="12">
        <f t="shared" si="26"/>
        <v>1683</v>
      </c>
      <c r="B1686" s="13">
        <v>375</v>
      </c>
      <c r="C1686" s="14" t="s">
        <v>396</v>
      </c>
      <c r="D1686" s="16">
        <v>105948.89</v>
      </c>
    </row>
    <row r="1687" spans="1:4">
      <c r="A1687" s="12">
        <f t="shared" si="26"/>
        <v>1684</v>
      </c>
      <c r="B1687" s="13">
        <v>375</v>
      </c>
      <c r="C1687" s="14" t="s">
        <v>396</v>
      </c>
      <c r="D1687" s="16">
        <v>105948.89</v>
      </c>
    </row>
    <row r="1688" spans="1:4">
      <c r="A1688" s="12">
        <f t="shared" si="26"/>
        <v>1685</v>
      </c>
      <c r="B1688" s="13">
        <v>375</v>
      </c>
      <c r="C1688" s="14" t="s">
        <v>396</v>
      </c>
      <c r="D1688" s="16">
        <v>105948.89</v>
      </c>
    </row>
    <row r="1689" spans="1:4">
      <c r="A1689" s="12">
        <f t="shared" si="26"/>
        <v>1686</v>
      </c>
      <c r="B1689" s="13">
        <v>372</v>
      </c>
      <c r="C1689" s="14" t="s">
        <v>398</v>
      </c>
      <c r="D1689" s="16">
        <v>78174.009999999995</v>
      </c>
    </row>
    <row r="1690" spans="1:4">
      <c r="A1690" s="12">
        <f t="shared" si="26"/>
        <v>1687</v>
      </c>
      <c r="B1690" s="13">
        <v>375</v>
      </c>
      <c r="C1690" s="14" t="s">
        <v>396</v>
      </c>
      <c r="D1690" s="16">
        <v>105948.89</v>
      </c>
    </row>
    <row r="1691" spans="1:4">
      <c r="A1691" s="12">
        <f t="shared" si="26"/>
        <v>1688</v>
      </c>
      <c r="B1691" s="13">
        <v>375</v>
      </c>
      <c r="C1691" s="14" t="s">
        <v>396</v>
      </c>
      <c r="D1691" s="16">
        <v>105948.89</v>
      </c>
    </row>
    <row r="1692" spans="1:4">
      <c r="A1692" s="12">
        <f t="shared" si="26"/>
        <v>1689</v>
      </c>
      <c r="B1692" s="13">
        <v>372</v>
      </c>
      <c r="C1692" s="14" t="s">
        <v>398</v>
      </c>
      <c r="D1692" s="16">
        <v>78174.009999999995</v>
      </c>
    </row>
    <row r="1693" spans="1:4">
      <c r="A1693" s="12">
        <f t="shared" si="26"/>
        <v>1690</v>
      </c>
      <c r="B1693" s="13">
        <v>375</v>
      </c>
      <c r="C1693" s="14" t="s">
        <v>396</v>
      </c>
      <c r="D1693" s="16">
        <v>105948.89</v>
      </c>
    </row>
    <row r="1694" spans="1:4">
      <c r="A1694" s="12">
        <f t="shared" si="26"/>
        <v>1691</v>
      </c>
      <c r="B1694" s="13">
        <v>375</v>
      </c>
      <c r="C1694" s="14" t="s">
        <v>396</v>
      </c>
      <c r="D1694" s="16">
        <v>105948.89</v>
      </c>
    </row>
    <row r="1695" spans="1:4">
      <c r="A1695" s="12">
        <f t="shared" si="26"/>
        <v>1692</v>
      </c>
      <c r="B1695" s="13">
        <v>375</v>
      </c>
      <c r="C1695" s="14" t="s">
        <v>396</v>
      </c>
      <c r="D1695" s="16">
        <v>105948.89</v>
      </c>
    </row>
    <row r="1696" spans="1:4">
      <c r="A1696" s="12">
        <f t="shared" si="26"/>
        <v>1693</v>
      </c>
      <c r="B1696" s="13">
        <v>375</v>
      </c>
      <c r="C1696" s="14" t="s">
        <v>396</v>
      </c>
      <c r="D1696" s="16">
        <v>105948.89</v>
      </c>
    </row>
    <row r="1697" spans="1:4">
      <c r="A1697" s="12">
        <f t="shared" si="26"/>
        <v>1694</v>
      </c>
      <c r="B1697" s="13">
        <v>375</v>
      </c>
      <c r="C1697" s="14" t="s">
        <v>396</v>
      </c>
      <c r="D1697" s="16">
        <v>105948.89</v>
      </c>
    </row>
    <row r="1698" spans="1:4">
      <c r="A1698" s="12">
        <f t="shared" si="26"/>
        <v>1695</v>
      </c>
      <c r="B1698" s="13">
        <v>375</v>
      </c>
      <c r="C1698" s="14" t="s">
        <v>396</v>
      </c>
      <c r="D1698" s="16">
        <v>105948.89</v>
      </c>
    </row>
    <row r="1699" spans="1:4">
      <c r="A1699" s="12">
        <f t="shared" si="26"/>
        <v>1696</v>
      </c>
      <c r="B1699" s="13">
        <v>372</v>
      </c>
      <c r="C1699" s="14" t="s">
        <v>398</v>
      </c>
      <c r="D1699" s="16">
        <v>78174.009999999995</v>
      </c>
    </row>
    <row r="1700" spans="1:4">
      <c r="A1700" s="12">
        <f t="shared" si="26"/>
        <v>1697</v>
      </c>
      <c r="B1700" s="13">
        <v>372</v>
      </c>
      <c r="C1700" s="14" t="s">
        <v>398</v>
      </c>
      <c r="D1700" s="16">
        <v>78174.009999999995</v>
      </c>
    </row>
    <row r="1701" spans="1:4">
      <c r="A1701" s="12">
        <f t="shared" si="26"/>
        <v>1698</v>
      </c>
      <c r="B1701" s="13">
        <v>372</v>
      </c>
      <c r="C1701" s="14" t="s">
        <v>398</v>
      </c>
      <c r="D1701" s="16">
        <v>78174.009999999995</v>
      </c>
    </row>
    <row r="1702" spans="1:4">
      <c r="A1702" s="12">
        <f t="shared" si="26"/>
        <v>1699</v>
      </c>
      <c r="B1702" s="13">
        <v>375</v>
      </c>
      <c r="C1702" s="14" t="s">
        <v>396</v>
      </c>
      <c r="D1702" s="16">
        <v>105948.89</v>
      </c>
    </row>
    <row r="1703" spans="1:4">
      <c r="A1703" s="12">
        <f t="shared" si="26"/>
        <v>1700</v>
      </c>
      <c r="B1703" s="13">
        <v>375</v>
      </c>
      <c r="C1703" s="14" t="s">
        <v>396</v>
      </c>
      <c r="D1703" s="16">
        <v>105948.89</v>
      </c>
    </row>
    <row r="1704" spans="1:4">
      <c r="A1704" s="12">
        <f t="shared" si="26"/>
        <v>1701</v>
      </c>
      <c r="B1704" s="13">
        <v>375</v>
      </c>
      <c r="C1704" s="14" t="s">
        <v>396</v>
      </c>
      <c r="D1704" s="16">
        <v>105948.89</v>
      </c>
    </row>
    <row r="1705" spans="1:4">
      <c r="A1705" s="12">
        <f t="shared" si="26"/>
        <v>1702</v>
      </c>
      <c r="B1705" s="13">
        <v>372</v>
      </c>
      <c r="C1705" s="14" t="s">
        <v>398</v>
      </c>
      <c r="D1705" s="16">
        <v>78174.009999999995</v>
      </c>
    </row>
    <row r="1706" spans="1:4">
      <c r="A1706" s="12">
        <f t="shared" si="26"/>
        <v>1703</v>
      </c>
      <c r="B1706" s="13">
        <v>372</v>
      </c>
      <c r="C1706" s="14" t="s">
        <v>398</v>
      </c>
      <c r="D1706" s="16">
        <v>78174.009999999995</v>
      </c>
    </row>
    <row r="1707" spans="1:4">
      <c r="A1707" s="12">
        <f t="shared" si="26"/>
        <v>1704</v>
      </c>
      <c r="B1707" s="13">
        <v>375</v>
      </c>
      <c r="C1707" s="14" t="s">
        <v>396</v>
      </c>
      <c r="D1707" s="16">
        <v>105948.89</v>
      </c>
    </row>
    <row r="1708" spans="1:4">
      <c r="A1708" s="12">
        <f t="shared" si="26"/>
        <v>1705</v>
      </c>
      <c r="B1708" s="13">
        <v>375</v>
      </c>
      <c r="C1708" s="14" t="s">
        <v>396</v>
      </c>
      <c r="D1708" s="16">
        <v>105948.89</v>
      </c>
    </row>
    <row r="1709" spans="1:4">
      <c r="A1709" s="12">
        <f t="shared" si="26"/>
        <v>1706</v>
      </c>
      <c r="B1709" s="13">
        <v>375</v>
      </c>
      <c r="C1709" s="14" t="s">
        <v>396</v>
      </c>
      <c r="D1709" s="16">
        <v>105948.89</v>
      </c>
    </row>
    <row r="1710" spans="1:4">
      <c r="A1710" s="12">
        <f t="shared" si="26"/>
        <v>1707</v>
      </c>
      <c r="B1710" s="13">
        <v>375</v>
      </c>
      <c r="C1710" s="14" t="s">
        <v>396</v>
      </c>
      <c r="D1710" s="16">
        <v>105948.89</v>
      </c>
    </row>
    <row r="1711" spans="1:4">
      <c r="A1711" s="12">
        <f t="shared" si="26"/>
        <v>1708</v>
      </c>
      <c r="B1711" s="13">
        <v>375</v>
      </c>
      <c r="C1711" s="14" t="s">
        <v>396</v>
      </c>
      <c r="D1711" s="16">
        <v>105948.89</v>
      </c>
    </row>
    <row r="1712" spans="1:4">
      <c r="A1712" s="12">
        <f t="shared" si="26"/>
        <v>1709</v>
      </c>
      <c r="B1712" s="13">
        <v>372</v>
      </c>
      <c r="C1712" s="14" t="s">
        <v>398</v>
      </c>
      <c r="D1712" s="16">
        <v>78174.009999999995</v>
      </c>
    </row>
    <row r="1713" spans="1:4">
      <c r="A1713" s="12">
        <f t="shared" si="26"/>
        <v>1710</v>
      </c>
      <c r="B1713" s="13">
        <v>375</v>
      </c>
      <c r="C1713" s="14" t="s">
        <v>396</v>
      </c>
      <c r="D1713" s="16">
        <v>105948.89</v>
      </c>
    </row>
    <row r="1714" spans="1:4">
      <c r="A1714" s="12">
        <f t="shared" si="26"/>
        <v>1711</v>
      </c>
      <c r="B1714" s="13">
        <v>375</v>
      </c>
      <c r="C1714" s="14" t="s">
        <v>396</v>
      </c>
      <c r="D1714" s="16">
        <v>105948.89</v>
      </c>
    </row>
    <row r="1715" spans="1:4">
      <c r="A1715" s="12">
        <f t="shared" si="26"/>
        <v>1712</v>
      </c>
      <c r="B1715" s="13">
        <v>375</v>
      </c>
      <c r="C1715" s="14" t="s">
        <v>396</v>
      </c>
      <c r="D1715" s="16">
        <v>105948.89</v>
      </c>
    </row>
    <row r="1716" spans="1:4">
      <c r="A1716" s="12">
        <f t="shared" si="26"/>
        <v>1713</v>
      </c>
      <c r="B1716" s="13">
        <v>372</v>
      </c>
      <c r="C1716" s="14" t="s">
        <v>398</v>
      </c>
      <c r="D1716" s="16">
        <v>78174.009999999995</v>
      </c>
    </row>
    <row r="1717" spans="1:4">
      <c r="A1717" s="12">
        <f t="shared" si="26"/>
        <v>1714</v>
      </c>
      <c r="B1717" s="13">
        <v>375</v>
      </c>
      <c r="C1717" s="14" t="s">
        <v>396</v>
      </c>
      <c r="D1717" s="16">
        <v>105948.89</v>
      </c>
    </row>
    <row r="1718" spans="1:4">
      <c r="A1718" s="12">
        <f t="shared" si="26"/>
        <v>1715</v>
      </c>
      <c r="B1718" s="13">
        <v>375</v>
      </c>
      <c r="C1718" s="14" t="s">
        <v>396</v>
      </c>
      <c r="D1718" s="16">
        <v>105948.89</v>
      </c>
    </row>
    <row r="1719" spans="1:4">
      <c r="A1719" s="12">
        <f t="shared" si="26"/>
        <v>1716</v>
      </c>
      <c r="B1719" s="13">
        <v>385</v>
      </c>
      <c r="C1719" s="12" t="s">
        <v>397</v>
      </c>
      <c r="D1719" s="16">
        <v>78583.11</v>
      </c>
    </row>
    <row r="1720" spans="1:4">
      <c r="A1720" s="12">
        <f t="shared" si="26"/>
        <v>1717</v>
      </c>
      <c r="B1720" s="13">
        <v>385</v>
      </c>
      <c r="C1720" s="12" t="s">
        <v>397</v>
      </c>
      <c r="D1720" s="16">
        <v>78583.11</v>
      </c>
    </row>
    <row r="1721" spans="1:4">
      <c r="A1721" s="12">
        <f t="shared" si="26"/>
        <v>1718</v>
      </c>
      <c r="B1721" s="13">
        <v>375</v>
      </c>
      <c r="C1721" s="14" t="s">
        <v>396</v>
      </c>
      <c r="D1721" s="16">
        <v>105948.89</v>
      </c>
    </row>
    <row r="1722" spans="1:4">
      <c r="A1722" s="12">
        <f t="shared" si="26"/>
        <v>1719</v>
      </c>
      <c r="B1722" s="13">
        <v>375</v>
      </c>
      <c r="C1722" s="14" t="s">
        <v>396</v>
      </c>
      <c r="D1722" s="16">
        <v>105948.89</v>
      </c>
    </row>
    <row r="1723" spans="1:4">
      <c r="A1723" s="12">
        <f t="shared" si="26"/>
        <v>1720</v>
      </c>
      <c r="B1723" s="13">
        <v>375</v>
      </c>
      <c r="C1723" s="14" t="s">
        <v>396</v>
      </c>
      <c r="D1723" s="16">
        <v>105948.89</v>
      </c>
    </row>
    <row r="1724" spans="1:4">
      <c r="A1724" s="12">
        <f t="shared" si="26"/>
        <v>1721</v>
      </c>
      <c r="B1724" s="13">
        <v>375</v>
      </c>
      <c r="C1724" s="14" t="s">
        <v>396</v>
      </c>
      <c r="D1724" s="16">
        <v>105948.89</v>
      </c>
    </row>
    <row r="1725" spans="1:4">
      <c r="A1725" s="12">
        <f t="shared" si="26"/>
        <v>1722</v>
      </c>
      <c r="B1725" s="13">
        <v>375</v>
      </c>
      <c r="C1725" s="14" t="s">
        <v>396</v>
      </c>
      <c r="D1725" s="16">
        <v>105948.89</v>
      </c>
    </row>
    <row r="1726" spans="1:4">
      <c r="A1726" s="12">
        <f t="shared" si="26"/>
        <v>1723</v>
      </c>
      <c r="B1726" s="13">
        <v>372</v>
      </c>
      <c r="C1726" s="14" t="s">
        <v>398</v>
      </c>
      <c r="D1726" s="16">
        <v>78174.009999999995</v>
      </c>
    </row>
    <row r="1727" spans="1:4">
      <c r="A1727" s="12">
        <f t="shared" si="26"/>
        <v>1724</v>
      </c>
      <c r="B1727" s="13">
        <v>375</v>
      </c>
      <c r="C1727" s="14" t="s">
        <v>396</v>
      </c>
      <c r="D1727" s="16">
        <v>105948.89</v>
      </c>
    </row>
    <row r="1728" spans="1:4">
      <c r="A1728" s="12">
        <f t="shared" si="26"/>
        <v>1725</v>
      </c>
      <c r="B1728" s="13">
        <v>375</v>
      </c>
      <c r="C1728" s="14" t="s">
        <v>396</v>
      </c>
      <c r="D1728" s="16">
        <v>105948.89</v>
      </c>
    </row>
    <row r="1729" spans="1:4">
      <c r="A1729" s="12">
        <f t="shared" si="26"/>
        <v>1726</v>
      </c>
      <c r="B1729" s="13">
        <v>372</v>
      </c>
      <c r="C1729" s="14" t="s">
        <v>398</v>
      </c>
      <c r="D1729" s="16">
        <v>78174.009999999995</v>
      </c>
    </row>
    <row r="1730" spans="1:4">
      <c r="A1730" s="12">
        <f t="shared" si="26"/>
        <v>1727</v>
      </c>
      <c r="B1730" s="13">
        <v>375</v>
      </c>
      <c r="C1730" s="14" t="s">
        <v>396</v>
      </c>
      <c r="D1730" s="16">
        <v>105948.89</v>
      </c>
    </row>
    <row r="1731" spans="1:4">
      <c r="A1731" s="12">
        <f t="shared" si="26"/>
        <v>1728</v>
      </c>
      <c r="B1731" s="13">
        <v>372</v>
      </c>
      <c r="C1731" s="14" t="s">
        <v>398</v>
      </c>
      <c r="D1731" s="16">
        <v>78174.009999999995</v>
      </c>
    </row>
    <row r="1732" spans="1:4">
      <c r="A1732" s="12">
        <f t="shared" si="26"/>
        <v>1729</v>
      </c>
      <c r="B1732" s="13">
        <v>375</v>
      </c>
      <c r="C1732" s="14" t="s">
        <v>396</v>
      </c>
      <c r="D1732" s="16">
        <v>105948.89</v>
      </c>
    </row>
    <row r="1733" spans="1:4">
      <c r="A1733" s="12">
        <f t="shared" si="26"/>
        <v>1730</v>
      </c>
      <c r="B1733" s="13">
        <v>372</v>
      </c>
      <c r="C1733" s="14" t="s">
        <v>398</v>
      </c>
      <c r="D1733" s="16">
        <v>78174.009999999995</v>
      </c>
    </row>
    <row r="1734" spans="1:4">
      <c r="A1734" s="12">
        <f t="shared" si="26"/>
        <v>1731</v>
      </c>
      <c r="B1734" s="13">
        <v>372</v>
      </c>
      <c r="C1734" s="14" t="s">
        <v>398</v>
      </c>
      <c r="D1734" s="16">
        <v>78174.009999999995</v>
      </c>
    </row>
    <row r="1735" spans="1:4">
      <c r="A1735" s="12">
        <f t="shared" ref="A1735:A1798" si="27">+A1734+1</f>
        <v>1732</v>
      </c>
      <c r="B1735" s="13">
        <v>372</v>
      </c>
      <c r="C1735" s="14" t="s">
        <v>398</v>
      </c>
      <c r="D1735" s="16">
        <v>78174.009999999995</v>
      </c>
    </row>
    <row r="1736" spans="1:4">
      <c r="A1736" s="12">
        <f t="shared" si="27"/>
        <v>1733</v>
      </c>
      <c r="B1736" s="13">
        <v>375</v>
      </c>
      <c r="C1736" s="14" t="s">
        <v>396</v>
      </c>
      <c r="D1736" s="16">
        <v>105948.89</v>
      </c>
    </row>
    <row r="1737" spans="1:4">
      <c r="A1737" s="12">
        <f t="shared" si="27"/>
        <v>1734</v>
      </c>
      <c r="B1737" s="13">
        <v>375</v>
      </c>
      <c r="C1737" s="14" t="s">
        <v>396</v>
      </c>
      <c r="D1737" s="16">
        <v>105948.89</v>
      </c>
    </row>
    <row r="1738" spans="1:4">
      <c r="A1738" s="12">
        <f t="shared" si="27"/>
        <v>1735</v>
      </c>
      <c r="B1738" s="13">
        <v>372</v>
      </c>
      <c r="C1738" s="14" t="s">
        <v>398</v>
      </c>
      <c r="D1738" s="16">
        <v>78174.009999999995</v>
      </c>
    </row>
    <row r="1739" spans="1:4">
      <c r="A1739" s="12">
        <f t="shared" si="27"/>
        <v>1736</v>
      </c>
      <c r="B1739" s="13">
        <v>372</v>
      </c>
      <c r="C1739" s="14" t="s">
        <v>398</v>
      </c>
      <c r="D1739" s="16">
        <v>78174.009999999995</v>
      </c>
    </row>
    <row r="1740" spans="1:4">
      <c r="A1740" s="12">
        <f t="shared" si="27"/>
        <v>1737</v>
      </c>
      <c r="B1740" s="13">
        <v>372</v>
      </c>
      <c r="C1740" s="14" t="s">
        <v>398</v>
      </c>
      <c r="D1740" s="16">
        <v>78174.009999999995</v>
      </c>
    </row>
    <row r="1741" spans="1:4">
      <c r="A1741" s="12">
        <f t="shared" si="27"/>
        <v>1738</v>
      </c>
      <c r="B1741" s="13">
        <v>372</v>
      </c>
      <c r="C1741" s="14" t="s">
        <v>398</v>
      </c>
      <c r="D1741" s="16">
        <v>78174.009999999995</v>
      </c>
    </row>
    <row r="1742" spans="1:4">
      <c r="A1742" s="12">
        <f t="shared" si="27"/>
        <v>1739</v>
      </c>
      <c r="B1742" s="13">
        <v>372</v>
      </c>
      <c r="C1742" s="14" t="s">
        <v>398</v>
      </c>
      <c r="D1742" s="16">
        <v>78174.009999999995</v>
      </c>
    </row>
    <row r="1743" spans="1:4">
      <c r="A1743" s="12">
        <f t="shared" si="27"/>
        <v>1740</v>
      </c>
      <c r="B1743" s="13">
        <v>372</v>
      </c>
      <c r="C1743" s="14" t="s">
        <v>398</v>
      </c>
      <c r="D1743" s="16">
        <v>78174.009999999995</v>
      </c>
    </row>
    <row r="1744" spans="1:4">
      <c r="A1744" s="12">
        <f t="shared" si="27"/>
        <v>1741</v>
      </c>
      <c r="B1744" s="13">
        <v>372</v>
      </c>
      <c r="C1744" s="14" t="s">
        <v>398</v>
      </c>
      <c r="D1744" s="16">
        <v>78174.009999999995</v>
      </c>
    </row>
    <row r="1745" spans="1:4">
      <c r="A1745" s="12">
        <f t="shared" si="27"/>
        <v>1742</v>
      </c>
      <c r="B1745" s="13">
        <v>372</v>
      </c>
      <c r="C1745" s="14" t="s">
        <v>398</v>
      </c>
      <c r="D1745" s="16">
        <v>78174.009999999995</v>
      </c>
    </row>
    <row r="1746" spans="1:4">
      <c r="A1746" s="12">
        <f t="shared" si="27"/>
        <v>1743</v>
      </c>
      <c r="B1746" s="13">
        <v>372</v>
      </c>
      <c r="C1746" s="14" t="s">
        <v>398</v>
      </c>
      <c r="D1746" s="16">
        <v>78174.009999999995</v>
      </c>
    </row>
    <row r="1747" spans="1:4">
      <c r="A1747" s="12">
        <f t="shared" si="27"/>
        <v>1744</v>
      </c>
      <c r="B1747" s="13">
        <v>375</v>
      </c>
      <c r="C1747" s="14" t="s">
        <v>396</v>
      </c>
      <c r="D1747" s="16">
        <v>105948.89</v>
      </c>
    </row>
    <row r="1748" spans="1:4">
      <c r="A1748" s="12">
        <f t="shared" si="27"/>
        <v>1745</v>
      </c>
      <c r="B1748" s="13">
        <v>372</v>
      </c>
      <c r="C1748" s="14" t="s">
        <v>398</v>
      </c>
      <c r="D1748" s="16">
        <v>78174.009999999995</v>
      </c>
    </row>
    <row r="1749" spans="1:4">
      <c r="A1749" s="12">
        <f t="shared" si="27"/>
        <v>1746</v>
      </c>
      <c r="B1749" s="13">
        <v>372</v>
      </c>
      <c r="C1749" s="14" t="s">
        <v>398</v>
      </c>
      <c r="D1749" s="16">
        <v>78174.009999999995</v>
      </c>
    </row>
    <row r="1750" spans="1:4">
      <c r="A1750" s="12">
        <f t="shared" si="27"/>
        <v>1747</v>
      </c>
      <c r="B1750" s="13">
        <v>375</v>
      </c>
      <c r="C1750" s="14" t="s">
        <v>396</v>
      </c>
      <c r="D1750" s="16">
        <v>105948.89</v>
      </c>
    </row>
    <row r="1751" spans="1:4">
      <c r="A1751" s="12">
        <f t="shared" si="27"/>
        <v>1748</v>
      </c>
      <c r="B1751" s="13">
        <v>372</v>
      </c>
      <c r="C1751" s="14" t="s">
        <v>398</v>
      </c>
      <c r="D1751" s="16">
        <v>78174.009999999995</v>
      </c>
    </row>
    <row r="1752" spans="1:4">
      <c r="A1752" s="12">
        <f t="shared" si="27"/>
        <v>1749</v>
      </c>
      <c r="B1752" s="13">
        <v>375</v>
      </c>
      <c r="C1752" s="14" t="s">
        <v>396</v>
      </c>
      <c r="D1752" s="16">
        <v>105948.89</v>
      </c>
    </row>
    <row r="1753" spans="1:4">
      <c r="A1753" s="12">
        <f t="shared" si="27"/>
        <v>1750</v>
      </c>
      <c r="B1753" s="13">
        <v>372</v>
      </c>
      <c r="C1753" s="14" t="s">
        <v>398</v>
      </c>
      <c r="D1753" s="16">
        <v>135677.99</v>
      </c>
    </row>
    <row r="1754" spans="1:4">
      <c r="A1754" s="12">
        <f t="shared" si="27"/>
        <v>1751</v>
      </c>
      <c r="B1754" s="13">
        <v>372</v>
      </c>
      <c r="C1754" s="14" t="s">
        <v>398</v>
      </c>
      <c r="D1754" s="16">
        <v>135677.99</v>
      </c>
    </row>
    <row r="1755" spans="1:4">
      <c r="A1755" s="12">
        <f t="shared" si="27"/>
        <v>1752</v>
      </c>
      <c r="B1755" s="13">
        <v>372</v>
      </c>
      <c r="C1755" s="14" t="s">
        <v>398</v>
      </c>
      <c r="D1755" s="16">
        <v>135677.99</v>
      </c>
    </row>
    <row r="1756" spans="1:4">
      <c r="A1756" s="12">
        <f t="shared" si="27"/>
        <v>1753</v>
      </c>
      <c r="B1756" s="13">
        <v>372</v>
      </c>
      <c r="C1756" s="14" t="s">
        <v>398</v>
      </c>
      <c r="D1756" s="16">
        <v>135677.99</v>
      </c>
    </row>
    <row r="1757" spans="1:4">
      <c r="A1757" s="12">
        <f t="shared" si="27"/>
        <v>1754</v>
      </c>
      <c r="B1757" s="13">
        <v>372</v>
      </c>
      <c r="C1757" s="14" t="s">
        <v>398</v>
      </c>
      <c r="D1757" s="16">
        <v>135677.99</v>
      </c>
    </row>
    <row r="1758" spans="1:4">
      <c r="A1758" s="12">
        <f t="shared" si="27"/>
        <v>1755</v>
      </c>
      <c r="B1758" s="13">
        <v>372</v>
      </c>
      <c r="C1758" s="14" t="s">
        <v>398</v>
      </c>
      <c r="D1758" s="16">
        <v>135677.99</v>
      </c>
    </row>
    <row r="1759" spans="1:4">
      <c r="A1759" s="12">
        <f t="shared" si="27"/>
        <v>1756</v>
      </c>
      <c r="B1759" s="13">
        <v>372</v>
      </c>
      <c r="C1759" s="14" t="s">
        <v>398</v>
      </c>
      <c r="D1759" s="16">
        <v>135677.99</v>
      </c>
    </row>
    <row r="1760" spans="1:4">
      <c r="A1760" s="12">
        <f t="shared" si="27"/>
        <v>1757</v>
      </c>
      <c r="B1760" s="13">
        <v>372</v>
      </c>
      <c r="C1760" s="14" t="s">
        <v>398</v>
      </c>
      <c r="D1760" s="16">
        <v>135677.99</v>
      </c>
    </row>
    <row r="1761" spans="1:4">
      <c r="A1761" s="12">
        <f t="shared" si="27"/>
        <v>1758</v>
      </c>
      <c r="B1761" s="13">
        <v>372</v>
      </c>
      <c r="C1761" s="14" t="s">
        <v>398</v>
      </c>
      <c r="D1761" s="16">
        <v>135677.99</v>
      </c>
    </row>
    <row r="1762" spans="1:4">
      <c r="A1762" s="12">
        <f t="shared" si="27"/>
        <v>1759</v>
      </c>
      <c r="B1762" s="13">
        <v>372</v>
      </c>
      <c r="C1762" s="14" t="s">
        <v>398</v>
      </c>
      <c r="D1762" s="16">
        <v>135677.99</v>
      </c>
    </row>
    <row r="1763" spans="1:4">
      <c r="A1763" s="12">
        <f t="shared" si="27"/>
        <v>1760</v>
      </c>
      <c r="B1763" s="13">
        <v>372</v>
      </c>
      <c r="C1763" s="14" t="s">
        <v>398</v>
      </c>
      <c r="D1763" s="16">
        <v>135677.99</v>
      </c>
    </row>
    <row r="1764" spans="1:4">
      <c r="A1764" s="12">
        <f t="shared" si="27"/>
        <v>1761</v>
      </c>
      <c r="B1764" s="13">
        <v>375</v>
      </c>
      <c r="C1764" s="14" t="s">
        <v>396</v>
      </c>
      <c r="D1764" s="16">
        <v>216925.72</v>
      </c>
    </row>
    <row r="1765" spans="1:4">
      <c r="A1765" s="12">
        <f t="shared" si="27"/>
        <v>1762</v>
      </c>
      <c r="B1765" s="13">
        <v>375</v>
      </c>
      <c r="C1765" s="14" t="s">
        <v>396</v>
      </c>
      <c r="D1765" s="16">
        <v>216925.72</v>
      </c>
    </row>
    <row r="1766" spans="1:4">
      <c r="A1766" s="12">
        <f t="shared" si="27"/>
        <v>1763</v>
      </c>
      <c r="B1766" s="13">
        <v>375</v>
      </c>
      <c r="C1766" s="14" t="s">
        <v>396</v>
      </c>
      <c r="D1766" s="16">
        <v>216925.72</v>
      </c>
    </row>
    <row r="1767" spans="1:4">
      <c r="A1767" s="12">
        <f t="shared" si="27"/>
        <v>1764</v>
      </c>
      <c r="B1767" s="13">
        <v>375</v>
      </c>
      <c r="C1767" s="14" t="s">
        <v>396</v>
      </c>
      <c r="D1767" s="16">
        <v>216925.72</v>
      </c>
    </row>
    <row r="1768" spans="1:4">
      <c r="A1768" s="12">
        <f t="shared" si="27"/>
        <v>1765</v>
      </c>
      <c r="B1768" s="13">
        <v>372</v>
      </c>
      <c r="C1768" s="14" t="s">
        <v>398</v>
      </c>
      <c r="D1768" s="16">
        <v>135677.99</v>
      </c>
    </row>
    <row r="1769" spans="1:4">
      <c r="A1769" s="12">
        <f t="shared" si="27"/>
        <v>1766</v>
      </c>
      <c r="B1769" s="13">
        <v>372</v>
      </c>
      <c r="C1769" s="14" t="s">
        <v>398</v>
      </c>
      <c r="D1769" s="16">
        <v>135677.99</v>
      </c>
    </row>
    <row r="1770" spans="1:4">
      <c r="A1770" s="12">
        <f t="shared" si="27"/>
        <v>1767</v>
      </c>
      <c r="B1770" s="13">
        <v>372</v>
      </c>
      <c r="C1770" s="14" t="s">
        <v>398</v>
      </c>
      <c r="D1770" s="16">
        <v>135677.99</v>
      </c>
    </row>
    <row r="1771" spans="1:4">
      <c r="A1771" s="12">
        <f t="shared" si="27"/>
        <v>1768</v>
      </c>
      <c r="B1771" s="13">
        <v>372</v>
      </c>
      <c r="C1771" s="14" t="s">
        <v>398</v>
      </c>
      <c r="D1771" s="16">
        <v>135677.99</v>
      </c>
    </row>
    <row r="1772" spans="1:4">
      <c r="A1772" s="12">
        <f t="shared" si="27"/>
        <v>1769</v>
      </c>
      <c r="B1772" s="13">
        <v>372</v>
      </c>
      <c r="C1772" s="14" t="s">
        <v>398</v>
      </c>
      <c r="D1772" s="16">
        <v>135677.99</v>
      </c>
    </row>
    <row r="1773" spans="1:4">
      <c r="A1773" s="12">
        <f t="shared" si="27"/>
        <v>1770</v>
      </c>
      <c r="B1773" s="13">
        <v>372</v>
      </c>
      <c r="C1773" s="14" t="s">
        <v>398</v>
      </c>
      <c r="D1773" s="16">
        <v>135677.99</v>
      </c>
    </row>
    <row r="1774" spans="1:4">
      <c r="A1774" s="12">
        <f t="shared" si="27"/>
        <v>1771</v>
      </c>
      <c r="B1774" s="13">
        <v>372</v>
      </c>
      <c r="C1774" s="14" t="s">
        <v>398</v>
      </c>
      <c r="D1774" s="16">
        <v>135677.99</v>
      </c>
    </row>
    <row r="1775" spans="1:4">
      <c r="A1775" s="12">
        <f t="shared" si="27"/>
        <v>1772</v>
      </c>
      <c r="B1775" s="13">
        <v>372</v>
      </c>
      <c r="C1775" s="14" t="s">
        <v>398</v>
      </c>
      <c r="D1775" s="16">
        <v>135677.99</v>
      </c>
    </row>
    <row r="1776" spans="1:4">
      <c r="A1776" s="12">
        <f t="shared" si="27"/>
        <v>1773</v>
      </c>
      <c r="B1776" s="13">
        <v>372</v>
      </c>
      <c r="C1776" s="14" t="s">
        <v>398</v>
      </c>
      <c r="D1776" s="16">
        <v>135677.99</v>
      </c>
    </row>
    <row r="1777" spans="1:4">
      <c r="A1777" s="12">
        <f t="shared" si="27"/>
        <v>1774</v>
      </c>
      <c r="B1777" s="13">
        <v>372</v>
      </c>
      <c r="C1777" s="14" t="s">
        <v>398</v>
      </c>
      <c r="D1777" s="16">
        <v>135677.99</v>
      </c>
    </row>
    <row r="1778" spans="1:4">
      <c r="A1778" s="12">
        <f t="shared" si="27"/>
        <v>1775</v>
      </c>
      <c r="B1778" s="13">
        <v>372</v>
      </c>
      <c r="C1778" s="14" t="s">
        <v>398</v>
      </c>
      <c r="D1778" s="16">
        <v>135677.99</v>
      </c>
    </row>
    <row r="1779" spans="1:4">
      <c r="A1779" s="12">
        <f t="shared" si="27"/>
        <v>1776</v>
      </c>
      <c r="B1779" s="13">
        <v>372</v>
      </c>
      <c r="C1779" s="14" t="s">
        <v>398</v>
      </c>
      <c r="D1779" s="16">
        <v>135677.99</v>
      </c>
    </row>
    <row r="1780" spans="1:4">
      <c r="A1780" s="12">
        <f t="shared" si="27"/>
        <v>1777</v>
      </c>
      <c r="B1780" s="13">
        <v>372</v>
      </c>
      <c r="C1780" s="14" t="s">
        <v>398</v>
      </c>
      <c r="D1780" s="16">
        <v>135677.99</v>
      </c>
    </row>
    <row r="1781" spans="1:4">
      <c r="A1781" s="12">
        <f t="shared" si="27"/>
        <v>1778</v>
      </c>
      <c r="B1781" s="13">
        <v>372</v>
      </c>
      <c r="C1781" s="14" t="s">
        <v>398</v>
      </c>
      <c r="D1781" s="16">
        <v>135677.99</v>
      </c>
    </row>
    <row r="1782" spans="1:4">
      <c r="A1782" s="12">
        <f t="shared" si="27"/>
        <v>1779</v>
      </c>
      <c r="B1782" s="13">
        <v>372</v>
      </c>
      <c r="C1782" s="14" t="s">
        <v>398</v>
      </c>
      <c r="D1782" s="16">
        <v>135677.99</v>
      </c>
    </row>
    <row r="1783" spans="1:4">
      <c r="A1783" s="12">
        <f t="shared" si="27"/>
        <v>1780</v>
      </c>
      <c r="B1783" s="13">
        <v>372</v>
      </c>
      <c r="C1783" s="14" t="s">
        <v>398</v>
      </c>
      <c r="D1783" s="16">
        <v>135677.99</v>
      </c>
    </row>
    <row r="1784" spans="1:4">
      <c r="A1784" s="12">
        <f t="shared" si="27"/>
        <v>1781</v>
      </c>
      <c r="B1784" s="13">
        <v>375</v>
      </c>
      <c r="C1784" s="14" t="s">
        <v>396</v>
      </c>
      <c r="D1784" s="16">
        <v>216925.72</v>
      </c>
    </row>
    <row r="1785" spans="1:4">
      <c r="A1785" s="12">
        <f t="shared" si="27"/>
        <v>1782</v>
      </c>
      <c r="B1785" s="13">
        <v>375</v>
      </c>
      <c r="C1785" s="14" t="s">
        <v>396</v>
      </c>
      <c r="D1785" s="16">
        <v>216925.72</v>
      </c>
    </row>
    <row r="1786" spans="1:4">
      <c r="A1786" s="12">
        <f t="shared" si="27"/>
        <v>1783</v>
      </c>
      <c r="B1786" s="13">
        <v>375</v>
      </c>
      <c r="C1786" s="14" t="s">
        <v>396</v>
      </c>
      <c r="D1786" s="16">
        <v>216925.72</v>
      </c>
    </row>
    <row r="1787" spans="1:4">
      <c r="A1787" s="12">
        <f t="shared" si="27"/>
        <v>1784</v>
      </c>
      <c r="B1787" s="13">
        <v>372</v>
      </c>
      <c r="C1787" s="14" t="s">
        <v>398</v>
      </c>
      <c r="D1787" s="16">
        <v>135677.99</v>
      </c>
    </row>
    <row r="1788" spans="1:4">
      <c r="A1788" s="12">
        <f t="shared" si="27"/>
        <v>1785</v>
      </c>
      <c r="B1788" s="13">
        <v>372</v>
      </c>
      <c r="C1788" s="14" t="s">
        <v>398</v>
      </c>
      <c r="D1788" s="16">
        <v>135677.99</v>
      </c>
    </row>
    <row r="1789" spans="1:4">
      <c r="A1789" s="12">
        <f t="shared" si="27"/>
        <v>1786</v>
      </c>
      <c r="B1789" s="13">
        <v>372</v>
      </c>
      <c r="C1789" s="14" t="s">
        <v>398</v>
      </c>
      <c r="D1789" s="16">
        <v>135677.99</v>
      </c>
    </row>
    <row r="1790" spans="1:4">
      <c r="A1790" s="12">
        <f t="shared" si="27"/>
        <v>1787</v>
      </c>
      <c r="B1790" s="13">
        <v>372</v>
      </c>
      <c r="C1790" s="14" t="s">
        <v>398</v>
      </c>
      <c r="D1790" s="16">
        <v>135677.99</v>
      </c>
    </row>
    <row r="1791" spans="1:4">
      <c r="A1791" s="12">
        <f t="shared" si="27"/>
        <v>1788</v>
      </c>
      <c r="B1791" s="13">
        <v>372</v>
      </c>
      <c r="C1791" s="14" t="s">
        <v>398</v>
      </c>
      <c r="D1791" s="16">
        <v>135677.99</v>
      </c>
    </row>
    <row r="1792" spans="1:4">
      <c r="A1792" s="12">
        <f t="shared" si="27"/>
        <v>1789</v>
      </c>
      <c r="B1792" s="13">
        <v>372</v>
      </c>
      <c r="C1792" s="14" t="s">
        <v>398</v>
      </c>
      <c r="D1792" s="16">
        <v>135677.99</v>
      </c>
    </row>
    <row r="1793" spans="1:4">
      <c r="A1793" s="12">
        <f t="shared" si="27"/>
        <v>1790</v>
      </c>
      <c r="B1793" s="13">
        <v>372</v>
      </c>
      <c r="C1793" s="14" t="s">
        <v>398</v>
      </c>
      <c r="D1793" s="16">
        <v>135677.99</v>
      </c>
    </row>
    <row r="1794" spans="1:4">
      <c r="A1794" s="12">
        <f t="shared" si="27"/>
        <v>1791</v>
      </c>
      <c r="B1794" s="13">
        <v>372</v>
      </c>
      <c r="C1794" s="14" t="s">
        <v>398</v>
      </c>
      <c r="D1794" s="16">
        <v>135677.99</v>
      </c>
    </row>
    <row r="1795" spans="1:4">
      <c r="A1795" s="12">
        <f t="shared" si="27"/>
        <v>1792</v>
      </c>
      <c r="B1795" s="13">
        <v>375</v>
      </c>
      <c r="C1795" s="14" t="s">
        <v>396</v>
      </c>
      <c r="D1795" s="16">
        <v>216925.72</v>
      </c>
    </row>
    <row r="1796" spans="1:4">
      <c r="A1796" s="12">
        <f t="shared" si="27"/>
        <v>1793</v>
      </c>
      <c r="B1796" s="13">
        <v>375</v>
      </c>
      <c r="C1796" s="14" t="s">
        <v>396</v>
      </c>
      <c r="D1796" s="16">
        <v>216925.72</v>
      </c>
    </row>
    <row r="1797" spans="1:4">
      <c r="A1797" s="12">
        <f t="shared" si="27"/>
        <v>1794</v>
      </c>
      <c r="B1797" s="13">
        <v>375</v>
      </c>
      <c r="C1797" s="14" t="s">
        <v>396</v>
      </c>
      <c r="D1797" s="16">
        <v>216925.72</v>
      </c>
    </row>
    <row r="1798" spans="1:4">
      <c r="A1798" s="12">
        <f t="shared" si="27"/>
        <v>1795</v>
      </c>
      <c r="B1798" s="13">
        <v>375</v>
      </c>
      <c r="C1798" s="14" t="s">
        <v>396</v>
      </c>
      <c r="D1798" s="16">
        <v>216925.72</v>
      </c>
    </row>
    <row r="1799" spans="1:4">
      <c r="A1799" s="12">
        <f t="shared" ref="A1799:A1862" si="28">+A1798+1</f>
        <v>1796</v>
      </c>
      <c r="B1799" s="13">
        <v>375</v>
      </c>
      <c r="C1799" s="14" t="s">
        <v>396</v>
      </c>
      <c r="D1799" s="16">
        <v>216925.72</v>
      </c>
    </row>
    <row r="1800" spans="1:4">
      <c r="A1800" s="12">
        <f t="shared" si="28"/>
        <v>1797</v>
      </c>
      <c r="B1800" s="13">
        <v>375</v>
      </c>
      <c r="C1800" s="14" t="s">
        <v>396</v>
      </c>
      <c r="D1800" s="16">
        <v>216925.72</v>
      </c>
    </row>
    <row r="1801" spans="1:4">
      <c r="A1801" s="12">
        <f t="shared" si="28"/>
        <v>1798</v>
      </c>
      <c r="B1801" s="13">
        <v>375</v>
      </c>
      <c r="C1801" s="14" t="s">
        <v>396</v>
      </c>
      <c r="D1801" s="16">
        <v>216925.72</v>
      </c>
    </row>
    <row r="1802" spans="1:4">
      <c r="A1802" s="12">
        <f t="shared" si="28"/>
        <v>1799</v>
      </c>
      <c r="B1802" s="13">
        <v>372</v>
      </c>
      <c r="C1802" s="14" t="s">
        <v>398</v>
      </c>
      <c r="D1802" s="16">
        <v>135677.99</v>
      </c>
    </row>
    <row r="1803" spans="1:4">
      <c r="A1803" s="12">
        <f t="shared" si="28"/>
        <v>1800</v>
      </c>
      <c r="B1803" s="13">
        <v>372</v>
      </c>
      <c r="C1803" s="14" t="s">
        <v>398</v>
      </c>
      <c r="D1803" s="16">
        <v>135677.99</v>
      </c>
    </row>
    <row r="1804" spans="1:4">
      <c r="A1804" s="12">
        <f t="shared" si="28"/>
        <v>1801</v>
      </c>
      <c r="B1804" s="13">
        <v>372</v>
      </c>
      <c r="C1804" s="14" t="s">
        <v>398</v>
      </c>
      <c r="D1804" s="16">
        <v>135677.99</v>
      </c>
    </row>
    <row r="1805" spans="1:4">
      <c r="A1805" s="12">
        <f t="shared" si="28"/>
        <v>1802</v>
      </c>
      <c r="B1805" s="13">
        <v>372</v>
      </c>
      <c r="C1805" s="14" t="s">
        <v>398</v>
      </c>
      <c r="D1805" s="16">
        <v>135677.99</v>
      </c>
    </row>
    <row r="1806" spans="1:4">
      <c r="A1806" s="12">
        <f t="shared" si="28"/>
        <v>1803</v>
      </c>
      <c r="B1806" s="13">
        <v>372</v>
      </c>
      <c r="C1806" s="14" t="s">
        <v>398</v>
      </c>
      <c r="D1806" s="16">
        <v>135677.99</v>
      </c>
    </row>
    <row r="1807" spans="1:4">
      <c r="A1807" s="12">
        <f t="shared" si="28"/>
        <v>1804</v>
      </c>
      <c r="B1807" s="13">
        <v>372</v>
      </c>
      <c r="C1807" s="14" t="s">
        <v>398</v>
      </c>
      <c r="D1807" s="16">
        <v>135677.99</v>
      </c>
    </row>
    <row r="1808" spans="1:4">
      <c r="A1808" s="12">
        <f t="shared" si="28"/>
        <v>1805</v>
      </c>
      <c r="B1808" s="13">
        <v>372</v>
      </c>
      <c r="C1808" s="14" t="s">
        <v>398</v>
      </c>
      <c r="D1808" s="16">
        <v>135677.99</v>
      </c>
    </row>
    <row r="1809" spans="1:4">
      <c r="A1809" s="12">
        <f t="shared" si="28"/>
        <v>1806</v>
      </c>
      <c r="B1809" s="13">
        <v>372</v>
      </c>
      <c r="C1809" s="14" t="s">
        <v>398</v>
      </c>
      <c r="D1809" s="16">
        <v>135677.99</v>
      </c>
    </row>
    <row r="1810" spans="1:4">
      <c r="A1810" s="12">
        <f t="shared" si="28"/>
        <v>1807</v>
      </c>
      <c r="B1810" s="13">
        <v>372</v>
      </c>
      <c r="C1810" s="14" t="s">
        <v>398</v>
      </c>
      <c r="D1810" s="16">
        <v>135677.99</v>
      </c>
    </row>
    <row r="1811" spans="1:4">
      <c r="A1811" s="12">
        <f t="shared" si="28"/>
        <v>1808</v>
      </c>
      <c r="B1811" s="13">
        <v>372</v>
      </c>
      <c r="C1811" s="14" t="s">
        <v>398</v>
      </c>
      <c r="D1811" s="16">
        <v>135677.99</v>
      </c>
    </row>
    <row r="1812" spans="1:4">
      <c r="A1812" s="12">
        <f t="shared" si="28"/>
        <v>1809</v>
      </c>
      <c r="B1812" s="13">
        <v>372</v>
      </c>
      <c r="C1812" s="14" t="s">
        <v>398</v>
      </c>
      <c r="D1812" s="16">
        <v>135677.99</v>
      </c>
    </row>
    <row r="1813" spans="1:4">
      <c r="A1813" s="12">
        <f t="shared" si="28"/>
        <v>1810</v>
      </c>
      <c r="B1813" s="13">
        <v>372</v>
      </c>
      <c r="C1813" s="14" t="s">
        <v>398</v>
      </c>
      <c r="D1813" s="16">
        <v>135677.99</v>
      </c>
    </row>
    <row r="1814" spans="1:4">
      <c r="A1814" s="12">
        <f t="shared" si="28"/>
        <v>1811</v>
      </c>
      <c r="B1814" s="13">
        <v>372</v>
      </c>
      <c r="C1814" s="14" t="s">
        <v>398</v>
      </c>
      <c r="D1814" s="16">
        <v>135677.99</v>
      </c>
    </row>
    <row r="1815" spans="1:4">
      <c r="A1815" s="12">
        <f t="shared" si="28"/>
        <v>1812</v>
      </c>
      <c r="B1815" s="13">
        <v>375</v>
      </c>
      <c r="C1815" s="14" t="s">
        <v>396</v>
      </c>
      <c r="D1815" s="16">
        <v>216925.72</v>
      </c>
    </row>
    <row r="1816" spans="1:4">
      <c r="A1816" s="12">
        <f t="shared" si="28"/>
        <v>1813</v>
      </c>
      <c r="B1816" s="13">
        <v>375</v>
      </c>
      <c r="C1816" s="14" t="s">
        <v>396</v>
      </c>
      <c r="D1816" s="16">
        <v>216925.72</v>
      </c>
    </row>
    <row r="1817" spans="1:4">
      <c r="A1817" s="12">
        <f t="shared" si="28"/>
        <v>1814</v>
      </c>
      <c r="B1817" s="13">
        <v>375</v>
      </c>
      <c r="C1817" s="14" t="s">
        <v>396</v>
      </c>
      <c r="D1817" s="16">
        <v>216925.72</v>
      </c>
    </row>
    <row r="1818" spans="1:4">
      <c r="A1818" s="12">
        <f t="shared" si="28"/>
        <v>1815</v>
      </c>
      <c r="B1818" s="13">
        <v>375</v>
      </c>
      <c r="C1818" s="14" t="s">
        <v>396</v>
      </c>
      <c r="D1818" s="16">
        <v>216925.72</v>
      </c>
    </row>
    <row r="1819" spans="1:4">
      <c r="A1819" s="12">
        <f t="shared" si="28"/>
        <v>1816</v>
      </c>
      <c r="B1819" s="13">
        <v>372</v>
      </c>
      <c r="C1819" s="14" t="s">
        <v>398</v>
      </c>
      <c r="D1819" s="16">
        <v>135677.99</v>
      </c>
    </row>
    <row r="1820" spans="1:4">
      <c r="A1820" s="12">
        <f t="shared" si="28"/>
        <v>1817</v>
      </c>
      <c r="B1820" s="13">
        <v>372</v>
      </c>
      <c r="C1820" s="14" t="s">
        <v>398</v>
      </c>
      <c r="D1820" s="16">
        <v>135677.99</v>
      </c>
    </row>
    <row r="1821" spans="1:4">
      <c r="A1821" s="12">
        <f t="shared" si="28"/>
        <v>1818</v>
      </c>
      <c r="B1821" s="13">
        <v>372</v>
      </c>
      <c r="C1821" s="14" t="s">
        <v>398</v>
      </c>
      <c r="D1821" s="16">
        <v>135677.99</v>
      </c>
    </row>
    <row r="1822" spans="1:4">
      <c r="A1822" s="12">
        <f t="shared" si="28"/>
        <v>1819</v>
      </c>
      <c r="B1822" s="13">
        <v>372</v>
      </c>
      <c r="C1822" s="14" t="s">
        <v>398</v>
      </c>
      <c r="D1822" s="16">
        <v>135677.99</v>
      </c>
    </row>
    <row r="1823" spans="1:4">
      <c r="A1823" s="12">
        <f t="shared" si="28"/>
        <v>1820</v>
      </c>
      <c r="B1823" s="13">
        <v>375</v>
      </c>
      <c r="C1823" s="14" t="s">
        <v>396</v>
      </c>
      <c r="D1823" s="16">
        <v>216925.72</v>
      </c>
    </row>
    <row r="1824" spans="1:4">
      <c r="A1824" s="12">
        <f t="shared" si="28"/>
        <v>1821</v>
      </c>
      <c r="B1824" s="13">
        <v>375</v>
      </c>
      <c r="C1824" s="14" t="s">
        <v>396</v>
      </c>
      <c r="D1824" s="16">
        <v>216925.72</v>
      </c>
    </row>
    <row r="1825" spans="1:4">
      <c r="A1825" s="12">
        <f t="shared" si="28"/>
        <v>1822</v>
      </c>
      <c r="B1825" s="13">
        <v>375</v>
      </c>
      <c r="C1825" s="14" t="s">
        <v>396</v>
      </c>
      <c r="D1825" s="16">
        <v>216925.72</v>
      </c>
    </row>
    <row r="1826" spans="1:4">
      <c r="A1826" s="12">
        <f t="shared" si="28"/>
        <v>1823</v>
      </c>
      <c r="B1826" s="13">
        <v>375</v>
      </c>
      <c r="C1826" s="14" t="s">
        <v>396</v>
      </c>
      <c r="D1826" s="16">
        <v>216925.72</v>
      </c>
    </row>
    <row r="1827" spans="1:4">
      <c r="A1827" s="12">
        <f t="shared" si="28"/>
        <v>1824</v>
      </c>
      <c r="B1827" s="13">
        <v>375</v>
      </c>
      <c r="C1827" s="14" t="s">
        <v>396</v>
      </c>
      <c r="D1827" s="16">
        <v>216925.72</v>
      </c>
    </row>
    <row r="1828" spans="1:4">
      <c r="A1828" s="12">
        <f t="shared" si="28"/>
        <v>1825</v>
      </c>
      <c r="B1828" s="13">
        <v>375</v>
      </c>
      <c r="C1828" s="14" t="s">
        <v>396</v>
      </c>
      <c r="D1828" s="16">
        <v>216925.72</v>
      </c>
    </row>
    <row r="1829" spans="1:4">
      <c r="A1829" s="12">
        <f t="shared" si="28"/>
        <v>1826</v>
      </c>
      <c r="B1829" s="13">
        <v>372</v>
      </c>
      <c r="C1829" s="14" t="s">
        <v>398</v>
      </c>
      <c r="D1829" s="16">
        <v>135677.99</v>
      </c>
    </row>
    <row r="1830" spans="1:4">
      <c r="A1830" s="12">
        <f t="shared" si="28"/>
        <v>1827</v>
      </c>
      <c r="B1830" s="13">
        <v>372</v>
      </c>
      <c r="C1830" s="14" t="s">
        <v>398</v>
      </c>
      <c r="D1830" s="16">
        <v>135677.99</v>
      </c>
    </row>
    <row r="1831" spans="1:4">
      <c r="A1831" s="12">
        <f t="shared" si="28"/>
        <v>1828</v>
      </c>
      <c r="B1831" s="13">
        <v>375</v>
      </c>
      <c r="C1831" s="14" t="s">
        <v>396</v>
      </c>
      <c r="D1831" s="16">
        <v>216925.72</v>
      </c>
    </row>
    <row r="1832" spans="1:4">
      <c r="A1832" s="12">
        <f t="shared" si="28"/>
        <v>1829</v>
      </c>
      <c r="B1832" s="13">
        <v>375</v>
      </c>
      <c r="C1832" s="14" t="s">
        <v>396</v>
      </c>
      <c r="D1832" s="16">
        <v>216925.72</v>
      </c>
    </row>
    <row r="1833" spans="1:4">
      <c r="A1833" s="12">
        <f t="shared" si="28"/>
        <v>1830</v>
      </c>
      <c r="B1833" s="13">
        <v>385</v>
      </c>
      <c r="C1833" s="12" t="s">
        <v>397</v>
      </c>
      <c r="D1833" s="16">
        <v>131128.82</v>
      </c>
    </row>
    <row r="1834" spans="1:4">
      <c r="A1834" s="12">
        <f t="shared" si="28"/>
        <v>1831</v>
      </c>
      <c r="B1834" s="13">
        <v>385</v>
      </c>
      <c r="C1834" s="12" t="s">
        <v>397</v>
      </c>
      <c r="D1834" s="16">
        <v>131128.82</v>
      </c>
    </row>
    <row r="1835" spans="1:4">
      <c r="A1835" s="12">
        <f t="shared" si="28"/>
        <v>1832</v>
      </c>
      <c r="B1835" s="13">
        <v>385</v>
      </c>
      <c r="C1835" s="12" t="s">
        <v>397</v>
      </c>
      <c r="D1835" s="16">
        <v>131128.82</v>
      </c>
    </row>
    <row r="1836" spans="1:4">
      <c r="A1836" s="12">
        <f t="shared" si="28"/>
        <v>1833</v>
      </c>
      <c r="B1836" s="13">
        <v>385</v>
      </c>
      <c r="C1836" s="12" t="s">
        <v>397</v>
      </c>
      <c r="D1836" s="16">
        <v>131128.82</v>
      </c>
    </row>
    <row r="1837" spans="1:4">
      <c r="A1837" s="12">
        <f t="shared" si="28"/>
        <v>1834</v>
      </c>
      <c r="B1837" s="13">
        <v>372</v>
      </c>
      <c r="C1837" s="14" t="s">
        <v>398</v>
      </c>
      <c r="D1837" s="16">
        <v>135677.99</v>
      </c>
    </row>
    <row r="1838" spans="1:4">
      <c r="A1838" s="12">
        <f t="shared" si="28"/>
        <v>1835</v>
      </c>
      <c r="B1838" s="13">
        <v>372</v>
      </c>
      <c r="C1838" s="14" t="s">
        <v>398</v>
      </c>
      <c r="D1838" s="16">
        <v>135677.99</v>
      </c>
    </row>
    <row r="1839" spans="1:4">
      <c r="A1839" s="12">
        <f t="shared" si="28"/>
        <v>1836</v>
      </c>
      <c r="B1839" s="13">
        <v>375</v>
      </c>
      <c r="C1839" s="14" t="s">
        <v>396</v>
      </c>
      <c r="D1839" s="16">
        <v>216925.72</v>
      </c>
    </row>
    <row r="1840" spans="1:4">
      <c r="A1840" s="12">
        <f t="shared" si="28"/>
        <v>1837</v>
      </c>
      <c r="B1840" s="13">
        <v>372</v>
      </c>
      <c r="C1840" s="14" t="s">
        <v>398</v>
      </c>
      <c r="D1840" s="16">
        <v>135677.99</v>
      </c>
    </row>
    <row r="1841" spans="1:4">
      <c r="A1841" s="12">
        <f t="shared" si="28"/>
        <v>1838</v>
      </c>
      <c r="B1841" s="13">
        <v>375</v>
      </c>
      <c r="C1841" s="14" t="s">
        <v>396</v>
      </c>
      <c r="D1841" s="16">
        <v>216925.72</v>
      </c>
    </row>
    <row r="1842" spans="1:4">
      <c r="A1842" s="12">
        <f t="shared" si="28"/>
        <v>1839</v>
      </c>
      <c r="B1842" s="13">
        <v>372</v>
      </c>
      <c r="C1842" s="14" t="s">
        <v>398</v>
      </c>
      <c r="D1842" s="16">
        <v>135677.99</v>
      </c>
    </row>
    <row r="1843" spans="1:4">
      <c r="A1843" s="12">
        <f t="shared" si="28"/>
        <v>1840</v>
      </c>
      <c r="B1843" s="13">
        <v>372</v>
      </c>
      <c r="C1843" s="14" t="s">
        <v>398</v>
      </c>
      <c r="D1843" s="16">
        <v>135677.99</v>
      </c>
    </row>
    <row r="1844" spans="1:4">
      <c r="A1844" s="12">
        <f t="shared" si="28"/>
        <v>1841</v>
      </c>
      <c r="B1844" s="13">
        <v>375</v>
      </c>
      <c r="C1844" s="14" t="s">
        <v>396</v>
      </c>
      <c r="D1844" s="16">
        <v>216925.72</v>
      </c>
    </row>
    <row r="1845" spans="1:4">
      <c r="A1845" s="12">
        <f t="shared" si="28"/>
        <v>1842</v>
      </c>
      <c r="B1845" s="13">
        <v>372</v>
      </c>
      <c r="C1845" s="14" t="s">
        <v>398</v>
      </c>
      <c r="D1845" s="16">
        <v>135677.99</v>
      </c>
    </row>
    <row r="1846" spans="1:4">
      <c r="A1846" s="12">
        <f t="shared" si="28"/>
        <v>1843</v>
      </c>
      <c r="B1846" s="13">
        <v>375</v>
      </c>
      <c r="C1846" s="14" t="s">
        <v>396</v>
      </c>
      <c r="D1846" s="16">
        <v>216925.72</v>
      </c>
    </row>
    <row r="1847" spans="1:4">
      <c r="A1847" s="12">
        <f t="shared" si="28"/>
        <v>1844</v>
      </c>
      <c r="B1847" s="13">
        <v>372</v>
      </c>
      <c r="C1847" s="14" t="s">
        <v>398</v>
      </c>
      <c r="D1847" s="16">
        <v>135677.99</v>
      </c>
    </row>
    <row r="1848" spans="1:4">
      <c r="A1848" s="12">
        <f t="shared" si="28"/>
        <v>1845</v>
      </c>
      <c r="B1848" s="13">
        <v>375</v>
      </c>
      <c r="C1848" s="14" t="s">
        <v>396</v>
      </c>
      <c r="D1848" s="16">
        <v>216925.72</v>
      </c>
    </row>
    <row r="1849" spans="1:4">
      <c r="A1849" s="12">
        <f t="shared" si="28"/>
        <v>1846</v>
      </c>
      <c r="B1849" s="13">
        <v>375</v>
      </c>
      <c r="C1849" s="14" t="s">
        <v>396</v>
      </c>
      <c r="D1849" s="16">
        <v>216925.72</v>
      </c>
    </row>
    <row r="1850" spans="1:4">
      <c r="A1850" s="12">
        <f t="shared" si="28"/>
        <v>1847</v>
      </c>
      <c r="B1850" s="13">
        <v>372</v>
      </c>
      <c r="C1850" s="14" t="s">
        <v>398</v>
      </c>
      <c r="D1850" s="16">
        <v>135677.99</v>
      </c>
    </row>
    <row r="1851" spans="1:4">
      <c r="A1851" s="12">
        <f t="shared" si="28"/>
        <v>1848</v>
      </c>
      <c r="B1851" s="13">
        <v>372</v>
      </c>
      <c r="C1851" s="14" t="s">
        <v>398</v>
      </c>
      <c r="D1851" s="16">
        <v>135677.99</v>
      </c>
    </row>
    <row r="1852" spans="1:4">
      <c r="A1852" s="12">
        <f t="shared" si="28"/>
        <v>1849</v>
      </c>
      <c r="B1852" s="13">
        <v>375</v>
      </c>
      <c r="C1852" s="14" t="s">
        <v>396</v>
      </c>
      <c r="D1852" s="16">
        <v>216925.72</v>
      </c>
    </row>
    <row r="1853" spans="1:4">
      <c r="A1853" s="12">
        <f t="shared" si="28"/>
        <v>1850</v>
      </c>
      <c r="B1853" s="13">
        <v>372</v>
      </c>
      <c r="C1853" s="14" t="s">
        <v>398</v>
      </c>
      <c r="D1853" s="16">
        <v>135677.99</v>
      </c>
    </row>
    <row r="1854" spans="1:4">
      <c r="A1854" s="12">
        <f t="shared" si="28"/>
        <v>1851</v>
      </c>
      <c r="B1854" s="13">
        <v>375</v>
      </c>
      <c r="C1854" s="14" t="s">
        <v>396</v>
      </c>
      <c r="D1854" s="16">
        <v>216925.72</v>
      </c>
    </row>
    <row r="1855" spans="1:4">
      <c r="A1855" s="12">
        <f t="shared" si="28"/>
        <v>1852</v>
      </c>
      <c r="B1855" s="13">
        <v>379</v>
      </c>
      <c r="C1855" s="14" t="s">
        <v>399</v>
      </c>
      <c r="D1855" s="16">
        <v>495132.74</v>
      </c>
    </row>
    <row r="1856" spans="1:4">
      <c r="A1856" s="12">
        <f t="shared" si="28"/>
        <v>1853</v>
      </c>
      <c r="B1856" s="13">
        <v>379</v>
      </c>
      <c r="C1856" s="14" t="s">
        <v>399</v>
      </c>
      <c r="D1856" s="16">
        <v>495132.74</v>
      </c>
    </row>
    <row r="1857" spans="1:4">
      <c r="A1857" s="12">
        <f t="shared" si="28"/>
        <v>1854</v>
      </c>
      <c r="B1857" s="13">
        <v>379</v>
      </c>
      <c r="C1857" s="14" t="s">
        <v>399</v>
      </c>
      <c r="D1857" s="16">
        <v>495132.74</v>
      </c>
    </row>
    <row r="1858" spans="1:4">
      <c r="A1858" s="12">
        <f t="shared" si="28"/>
        <v>1855</v>
      </c>
      <c r="B1858" s="13">
        <v>379</v>
      </c>
      <c r="C1858" s="14" t="s">
        <v>399</v>
      </c>
      <c r="D1858" s="16">
        <v>495132.74</v>
      </c>
    </row>
    <row r="1859" spans="1:4">
      <c r="A1859" s="12">
        <f t="shared" si="28"/>
        <v>1856</v>
      </c>
      <c r="B1859" s="13">
        <v>379</v>
      </c>
      <c r="C1859" s="14" t="s">
        <v>399</v>
      </c>
      <c r="D1859" s="16">
        <v>495132.74</v>
      </c>
    </row>
    <row r="1860" spans="1:4">
      <c r="A1860" s="12">
        <f t="shared" si="28"/>
        <v>1857</v>
      </c>
      <c r="B1860" s="13">
        <v>379</v>
      </c>
      <c r="C1860" s="14" t="s">
        <v>399</v>
      </c>
      <c r="D1860" s="16">
        <v>495132.74</v>
      </c>
    </row>
    <row r="1861" spans="1:4">
      <c r="A1861" s="12">
        <f t="shared" si="28"/>
        <v>1858</v>
      </c>
      <c r="B1861" s="13">
        <v>379</v>
      </c>
      <c r="C1861" s="14" t="s">
        <v>399</v>
      </c>
      <c r="D1861" s="16">
        <v>495132.74</v>
      </c>
    </row>
    <row r="1862" spans="1:4">
      <c r="A1862" s="12">
        <f t="shared" si="28"/>
        <v>1859</v>
      </c>
      <c r="B1862" s="13">
        <v>379</v>
      </c>
      <c r="C1862" s="14" t="s">
        <v>399</v>
      </c>
      <c r="D1862" s="16">
        <v>495132.74</v>
      </c>
    </row>
    <row r="1863" spans="1:4">
      <c r="A1863" s="12">
        <f t="shared" ref="A1863:A1926" si="29">+A1862+1</f>
        <v>1860</v>
      </c>
      <c r="B1863" s="13">
        <v>379</v>
      </c>
      <c r="C1863" s="14" t="s">
        <v>399</v>
      </c>
      <c r="D1863" s="16">
        <v>495132.74</v>
      </c>
    </row>
    <row r="1864" spans="1:4">
      <c r="A1864" s="12">
        <f t="shared" si="29"/>
        <v>1861</v>
      </c>
      <c r="B1864" s="13">
        <v>379</v>
      </c>
      <c r="C1864" s="14" t="s">
        <v>399</v>
      </c>
      <c r="D1864" s="16">
        <v>495132.74</v>
      </c>
    </row>
    <row r="1865" spans="1:4">
      <c r="A1865" s="12">
        <f t="shared" si="29"/>
        <v>1862</v>
      </c>
      <c r="B1865" s="13">
        <v>379</v>
      </c>
      <c r="C1865" s="14" t="s">
        <v>399</v>
      </c>
      <c r="D1865" s="16">
        <v>495132.74</v>
      </c>
    </row>
    <row r="1866" spans="1:4">
      <c r="A1866" s="12">
        <f t="shared" si="29"/>
        <v>1863</v>
      </c>
      <c r="B1866" s="13">
        <v>379</v>
      </c>
      <c r="C1866" s="14" t="s">
        <v>399</v>
      </c>
      <c r="D1866" s="16">
        <v>495132.74</v>
      </c>
    </row>
    <row r="1867" spans="1:4">
      <c r="A1867" s="12">
        <f t="shared" si="29"/>
        <v>1864</v>
      </c>
      <c r="B1867" s="13">
        <v>379</v>
      </c>
      <c r="C1867" s="14" t="s">
        <v>399</v>
      </c>
      <c r="D1867" s="16">
        <v>495132.74</v>
      </c>
    </row>
    <row r="1868" spans="1:4">
      <c r="A1868" s="12">
        <f t="shared" si="29"/>
        <v>1865</v>
      </c>
      <c r="B1868" s="13">
        <v>379</v>
      </c>
      <c r="C1868" s="14" t="s">
        <v>399</v>
      </c>
      <c r="D1868" s="16">
        <v>495132.74</v>
      </c>
    </row>
    <row r="1869" spans="1:4">
      <c r="A1869" s="12">
        <f t="shared" si="29"/>
        <v>1866</v>
      </c>
      <c r="B1869" s="13">
        <v>379</v>
      </c>
      <c r="C1869" s="14" t="s">
        <v>399</v>
      </c>
      <c r="D1869" s="16">
        <v>495132.74</v>
      </c>
    </row>
    <row r="1870" spans="1:4">
      <c r="A1870" s="12">
        <f t="shared" si="29"/>
        <v>1867</v>
      </c>
      <c r="B1870" s="13">
        <v>379</v>
      </c>
      <c r="C1870" s="14" t="s">
        <v>399</v>
      </c>
      <c r="D1870" s="16">
        <v>495132.74</v>
      </c>
    </row>
    <row r="1871" spans="1:4">
      <c r="A1871" s="12">
        <f t="shared" si="29"/>
        <v>1868</v>
      </c>
      <c r="B1871" s="13">
        <v>379</v>
      </c>
      <c r="C1871" s="14" t="s">
        <v>399</v>
      </c>
      <c r="D1871" s="16">
        <v>495132.74</v>
      </c>
    </row>
    <row r="1872" spans="1:4">
      <c r="A1872" s="12">
        <f t="shared" si="29"/>
        <v>1869</v>
      </c>
      <c r="B1872" s="13">
        <v>379</v>
      </c>
      <c r="C1872" s="14" t="s">
        <v>399</v>
      </c>
      <c r="D1872" s="16">
        <v>495132.74</v>
      </c>
    </row>
    <row r="1873" spans="1:4">
      <c r="A1873" s="12">
        <f t="shared" si="29"/>
        <v>1870</v>
      </c>
      <c r="B1873" s="13">
        <v>379</v>
      </c>
      <c r="C1873" s="14" t="s">
        <v>399</v>
      </c>
      <c r="D1873" s="16">
        <v>495132.74</v>
      </c>
    </row>
    <row r="1874" spans="1:4">
      <c r="A1874" s="12">
        <f t="shared" si="29"/>
        <v>1871</v>
      </c>
      <c r="B1874" s="13">
        <v>379</v>
      </c>
      <c r="C1874" s="14" t="s">
        <v>399</v>
      </c>
      <c r="D1874" s="16">
        <v>495132.74</v>
      </c>
    </row>
    <row r="1875" spans="1:4">
      <c r="A1875" s="12">
        <f t="shared" si="29"/>
        <v>1872</v>
      </c>
      <c r="B1875" s="13">
        <v>379</v>
      </c>
      <c r="C1875" s="14" t="s">
        <v>399</v>
      </c>
      <c r="D1875" s="16">
        <v>495132.74</v>
      </c>
    </row>
    <row r="1876" spans="1:4">
      <c r="A1876" s="12">
        <f t="shared" si="29"/>
        <v>1873</v>
      </c>
      <c r="B1876" s="13">
        <v>379</v>
      </c>
      <c r="C1876" s="14" t="s">
        <v>399</v>
      </c>
      <c r="D1876" s="16">
        <v>495132.74</v>
      </c>
    </row>
    <row r="1877" spans="1:4">
      <c r="A1877" s="12">
        <f t="shared" si="29"/>
        <v>1874</v>
      </c>
      <c r="B1877" s="13">
        <v>375</v>
      </c>
      <c r="C1877" s="14" t="s">
        <v>396</v>
      </c>
      <c r="D1877" s="16">
        <v>216925.72</v>
      </c>
    </row>
    <row r="1878" spans="1:4">
      <c r="A1878" s="12">
        <f t="shared" si="29"/>
        <v>1875</v>
      </c>
      <c r="B1878" s="13">
        <v>375</v>
      </c>
      <c r="C1878" s="14" t="s">
        <v>396</v>
      </c>
      <c r="D1878" s="16">
        <v>216925.72</v>
      </c>
    </row>
    <row r="1879" spans="1:4">
      <c r="A1879" s="12">
        <f t="shared" si="29"/>
        <v>1876</v>
      </c>
      <c r="B1879" s="13">
        <v>372</v>
      </c>
      <c r="C1879" s="14" t="s">
        <v>398</v>
      </c>
      <c r="D1879" s="16">
        <v>135677.99</v>
      </c>
    </row>
    <row r="1880" spans="1:4">
      <c r="A1880" s="12">
        <f t="shared" si="29"/>
        <v>1877</v>
      </c>
      <c r="B1880" s="13">
        <v>375</v>
      </c>
      <c r="C1880" s="14" t="s">
        <v>396</v>
      </c>
      <c r="D1880" s="16">
        <v>216925.72</v>
      </c>
    </row>
    <row r="1881" spans="1:4">
      <c r="A1881" s="12">
        <f t="shared" si="29"/>
        <v>1878</v>
      </c>
      <c r="B1881" s="13">
        <v>375</v>
      </c>
      <c r="C1881" s="14" t="s">
        <v>396</v>
      </c>
      <c r="D1881" s="16">
        <v>216925.72</v>
      </c>
    </row>
    <row r="1882" spans="1:4">
      <c r="A1882" s="12">
        <f t="shared" si="29"/>
        <v>1879</v>
      </c>
      <c r="B1882" s="13">
        <v>371</v>
      </c>
      <c r="C1882" s="12" t="s">
        <v>395</v>
      </c>
      <c r="D1882" s="16">
        <v>64066.52</v>
      </c>
    </row>
    <row r="1883" spans="1:4">
      <c r="A1883" s="12">
        <f t="shared" si="29"/>
        <v>1880</v>
      </c>
      <c r="B1883" s="13">
        <v>372</v>
      </c>
      <c r="C1883" s="14" t="s">
        <v>398</v>
      </c>
      <c r="D1883" s="16">
        <v>135677.99</v>
      </c>
    </row>
    <row r="1884" spans="1:4">
      <c r="A1884" s="12">
        <f t="shared" si="29"/>
        <v>1881</v>
      </c>
      <c r="B1884" s="13">
        <v>385</v>
      </c>
      <c r="C1884" s="12" t="s">
        <v>397</v>
      </c>
      <c r="D1884" s="16">
        <v>131128.82</v>
      </c>
    </row>
    <row r="1885" spans="1:4">
      <c r="A1885" s="12">
        <f t="shared" si="29"/>
        <v>1882</v>
      </c>
      <c r="B1885" s="13">
        <v>372</v>
      </c>
      <c r="C1885" s="14" t="s">
        <v>398</v>
      </c>
      <c r="D1885" s="16">
        <v>135677.99</v>
      </c>
    </row>
    <row r="1886" spans="1:4">
      <c r="A1886" s="12">
        <f t="shared" si="29"/>
        <v>1883</v>
      </c>
      <c r="B1886" s="13">
        <v>375</v>
      </c>
      <c r="C1886" s="14" t="s">
        <v>396</v>
      </c>
      <c r="D1886" s="16">
        <v>216925.72</v>
      </c>
    </row>
    <row r="1887" spans="1:4">
      <c r="A1887" s="12">
        <f t="shared" si="29"/>
        <v>1884</v>
      </c>
      <c r="B1887" s="13">
        <v>372</v>
      </c>
      <c r="C1887" s="14" t="s">
        <v>398</v>
      </c>
      <c r="D1887" s="16">
        <v>135677.99</v>
      </c>
    </row>
    <row r="1888" spans="1:4">
      <c r="A1888" s="12">
        <f t="shared" si="29"/>
        <v>1885</v>
      </c>
      <c r="B1888" s="13">
        <v>372</v>
      </c>
      <c r="C1888" s="14" t="s">
        <v>398</v>
      </c>
      <c r="D1888" s="16">
        <v>135677.99</v>
      </c>
    </row>
    <row r="1889" spans="1:4">
      <c r="A1889" s="12">
        <f t="shared" si="29"/>
        <v>1886</v>
      </c>
      <c r="B1889" s="13">
        <v>385</v>
      </c>
      <c r="C1889" s="12" t="s">
        <v>397</v>
      </c>
      <c r="D1889" s="16">
        <v>131128.82</v>
      </c>
    </row>
    <row r="1890" spans="1:4">
      <c r="A1890" s="12">
        <f t="shared" si="29"/>
        <v>1887</v>
      </c>
      <c r="B1890" s="13">
        <v>385</v>
      </c>
      <c r="C1890" s="12" t="s">
        <v>397</v>
      </c>
      <c r="D1890" s="16">
        <v>131128.82</v>
      </c>
    </row>
    <row r="1891" spans="1:4">
      <c r="A1891" s="12">
        <f t="shared" si="29"/>
        <v>1888</v>
      </c>
      <c r="B1891" s="13">
        <v>375</v>
      </c>
      <c r="C1891" s="14" t="s">
        <v>396</v>
      </c>
      <c r="D1891" s="16">
        <v>216925.72</v>
      </c>
    </row>
    <row r="1892" spans="1:4">
      <c r="A1892" s="12">
        <f t="shared" si="29"/>
        <v>1889</v>
      </c>
      <c r="B1892" s="13">
        <v>375</v>
      </c>
      <c r="C1892" s="14" t="s">
        <v>396</v>
      </c>
      <c r="D1892" s="16">
        <v>216925.72</v>
      </c>
    </row>
    <row r="1893" spans="1:4">
      <c r="A1893" s="12">
        <f t="shared" si="29"/>
        <v>1890</v>
      </c>
      <c r="B1893" s="13">
        <v>372</v>
      </c>
      <c r="C1893" s="14" t="s">
        <v>398</v>
      </c>
      <c r="D1893" s="16">
        <v>135677.99</v>
      </c>
    </row>
    <row r="1894" spans="1:4">
      <c r="A1894" s="12">
        <f t="shared" si="29"/>
        <v>1891</v>
      </c>
      <c r="B1894" s="13">
        <v>385</v>
      </c>
      <c r="C1894" s="12" t="s">
        <v>397</v>
      </c>
      <c r="D1894" s="16">
        <v>131128.82</v>
      </c>
    </row>
    <row r="1895" spans="1:4">
      <c r="A1895" s="12">
        <f t="shared" si="29"/>
        <v>1892</v>
      </c>
      <c r="B1895" s="13">
        <v>372</v>
      </c>
      <c r="C1895" s="14" t="s">
        <v>398</v>
      </c>
      <c r="D1895" s="16">
        <v>135677.99</v>
      </c>
    </row>
    <row r="1896" spans="1:4">
      <c r="A1896" s="12">
        <f t="shared" si="29"/>
        <v>1893</v>
      </c>
      <c r="B1896" s="13">
        <v>372</v>
      </c>
      <c r="C1896" s="14" t="s">
        <v>398</v>
      </c>
      <c r="D1896" s="16">
        <v>135677.99</v>
      </c>
    </row>
    <row r="1897" spans="1:4">
      <c r="A1897" s="12">
        <f t="shared" si="29"/>
        <v>1894</v>
      </c>
      <c r="B1897" s="13">
        <v>375</v>
      </c>
      <c r="C1897" s="14" t="s">
        <v>396</v>
      </c>
      <c r="D1897" s="16">
        <v>216925.72</v>
      </c>
    </row>
    <row r="1898" spans="1:4">
      <c r="A1898" s="12">
        <f t="shared" si="29"/>
        <v>1895</v>
      </c>
      <c r="B1898" s="13">
        <v>372</v>
      </c>
      <c r="C1898" s="14" t="s">
        <v>398</v>
      </c>
      <c r="D1898" s="16">
        <v>135677.99</v>
      </c>
    </row>
    <row r="1899" spans="1:4">
      <c r="A1899" s="12">
        <f t="shared" si="29"/>
        <v>1896</v>
      </c>
      <c r="B1899" s="13">
        <v>372</v>
      </c>
      <c r="C1899" s="14" t="s">
        <v>398</v>
      </c>
      <c r="D1899" s="16">
        <v>135677.99</v>
      </c>
    </row>
    <row r="1900" spans="1:4">
      <c r="A1900" s="12">
        <f t="shared" si="29"/>
        <v>1897</v>
      </c>
      <c r="B1900" s="13">
        <v>372</v>
      </c>
      <c r="C1900" s="14" t="s">
        <v>398</v>
      </c>
      <c r="D1900" s="16">
        <v>135677.99</v>
      </c>
    </row>
    <row r="1901" spans="1:4">
      <c r="A1901" s="12">
        <f t="shared" si="29"/>
        <v>1898</v>
      </c>
      <c r="B1901" s="13">
        <v>375</v>
      </c>
      <c r="C1901" s="14" t="s">
        <v>396</v>
      </c>
      <c r="D1901" s="16">
        <v>216925.72</v>
      </c>
    </row>
    <row r="1902" spans="1:4">
      <c r="A1902" s="12">
        <f t="shared" si="29"/>
        <v>1899</v>
      </c>
      <c r="B1902" s="13">
        <v>372</v>
      </c>
      <c r="C1902" s="14" t="s">
        <v>398</v>
      </c>
      <c r="D1902" s="16">
        <v>135677.99</v>
      </c>
    </row>
    <row r="1903" spans="1:4">
      <c r="A1903" s="12">
        <f t="shared" si="29"/>
        <v>1900</v>
      </c>
      <c r="B1903" s="13">
        <v>375</v>
      </c>
      <c r="C1903" s="14" t="s">
        <v>396</v>
      </c>
      <c r="D1903" s="16">
        <v>216925.72</v>
      </c>
    </row>
    <row r="1904" spans="1:4">
      <c r="A1904" s="12">
        <f t="shared" si="29"/>
        <v>1901</v>
      </c>
      <c r="B1904" s="13">
        <v>372</v>
      </c>
      <c r="C1904" s="14" t="s">
        <v>398</v>
      </c>
      <c r="D1904" s="16">
        <v>135677.99</v>
      </c>
    </row>
    <row r="1905" spans="1:4">
      <c r="A1905" s="12">
        <f t="shared" si="29"/>
        <v>1902</v>
      </c>
      <c r="B1905" s="13">
        <v>372</v>
      </c>
      <c r="C1905" s="14" t="s">
        <v>398</v>
      </c>
      <c r="D1905" s="16">
        <v>135677.99</v>
      </c>
    </row>
    <row r="1906" spans="1:4">
      <c r="A1906" s="12">
        <f t="shared" si="29"/>
        <v>1903</v>
      </c>
      <c r="B1906" s="13">
        <v>375</v>
      </c>
      <c r="C1906" s="14" t="s">
        <v>396</v>
      </c>
      <c r="D1906" s="16">
        <v>216925.72</v>
      </c>
    </row>
    <row r="1907" spans="1:4">
      <c r="A1907" s="12">
        <f t="shared" si="29"/>
        <v>1904</v>
      </c>
      <c r="B1907" s="13">
        <v>375</v>
      </c>
      <c r="C1907" s="14" t="s">
        <v>396</v>
      </c>
      <c r="D1907" s="16">
        <v>216925.72</v>
      </c>
    </row>
    <row r="1908" spans="1:4">
      <c r="A1908" s="12">
        <f t="shared" si="29"/>
        <v>1905</v>
      </c>
      <c r="B1908" s="13">
        <v>372</v>
      </c>
      <c r="C1908" s="14" t="s">
        <v>398</v>
      </c>
      <c r="D1908" s="16">
        <v>135677.99</v>
      </c>
    </row>
    <row r="1909" spans="1:4">
      <c r="A1909" s="12">
        <f t="shared" si="29"/>
        <v>1906</v>
      </c>
      <c r="B1909" s="13">
        <v>375</v>
      </c>
      <c r="C1909" s="14" t="s">
        <v>396</v>
      </c>
      <c r="D1909" s="16">
        <v>216925.72</v>
      </c>
    </row>
    <row r="1910" spans="1:4">
      <c r="A1910" s="12">
        <f t="shared" si="29"/>
        <v>1907</v>
      </c>
      <c r="B1910" s="13">
        <v>372</v>
      </c>
      <c r="C1910" s="14" t="s">
        <v>398</v>
      </c>
      <c r="D1910" s="16">
        <v>135677.99</v>
      </c>
    </row>
    <row r="1911" spans="1:4">
      <c r="A1911" s="12">
        <f t="shared" si="29"/>
        <v>1908</v>
      </c>
      <c r="B1911" s="13">
        <v>375</v>
      </c>
      <c r="C1911" s="14" t="s">
        <v>396</v>
      </c>
      <c r="D1911" s="16">
        <v>216925.72</v>
      </c>
    </row>
    <row r="1912" spans="1:4">
      <c r="A1912" s="12">
        <f t="shared" si="29"/>
        <v>1909</v>
      </c>
      <c r="B1912" s="13">
        <v>375</v>
      </c>
      <c r="C1912" s="14" t="s">
        <v>396</v>
      </c>
      <c r="D1912" s="16">
        <v>216925.72</v>
      </c>
    </row>
    <row r="1913" spans="1:4">
      <c r="A1913" s="12">
        <f t="shared" si="29"/>
        <v>1910</v>
      </c>
      <c r="B1913" s="13">
        <v>385</v>
      </c>
      <c r="C1913" s="12" t="s">
        <v>397</v>
      </c>
      <c r="D1913" s="16">
        <v>131128.82</v>
      </c>
    </row>
    <row r="1914" spans="1:4">
      <c r="A1914" s="12">
        <f t="shared" si="29"/>
        <v>1911</v>
      </c>
      <c r="B1914" s="13">
        <v>375</v>
      </c>
      <c r="C1914" s="14" t="s">
        <v>396</v>
      </c>
      <c r="D1914" s="16">
        <v>216925.72</v>
      </c>
    </row>
    <row r="1915" spans="1:4">
      <c r="A1915" s="12">
        <f t="shared" si="29"/>
        <v>1912</v>
      </c>
      <c r="B1915" s="13">
        <v>372</v>
      </c>
      <c r="C1915" s="14" t="s">
        <v>398</v>
      </c>
      <c r="D1915" s="16">
        <v>135677.99</v>
      </c>
    </row>
    <row r="1916" spans="1:4">
      <c r="A1916" s="12">
        <f t="shared" si="29"/>
        <v>1913</v>
      </c>
      <c r="B1916" s="13">
        <v>375</v>
      </c>
      <c r="C1916" s="14" t="s">
        <v>396</v>
      </c>
      <c r="D1916" s="16">
        <v>216925.72</v>
      </c>
    </row>
    <row r="1917" spans="1:4">
      <c r="A1917" s="12">
        <f t="shared" si="29"/>
        <v>1914</v>
      </c>
      <c r="B1917" s="13">
        <v>385</v>
      </c>
      <c r="C1917" s="12" t="s">
        <v>397</v>
      </c>
      <c r="D1917" s="16">
        <v>131128.82</v>
      </c>
    </row>
    <row r="1918" spans="1:4">
      <c r="A1918" s="12">
        <f t="shared" si="29"/>
        <v>1915</v>
      </c>
      <c r="B1918" s="13">
        <v>372</v>
      </c>
      <c r="C1918" s="14" t="s">
        <v>398</v>
      </c>
      <c r="D1918" s="16">
        <v>135677.99</v>
      </c>
    </row>
    <row r="1919" spans="1:4">
      <c r="A1919" s="12">
        <f t="shared" si="29"/>
        <v>1916</v>
      </c>
      <c r="B1919" s="13">
        <v>385</v>
      </c>
      <c r="C1919" s="12" t="s">
        <v>397</v>
      </c>
      <c r="D1919" s="16">
        <v>131128.82</v>
      </c>
    </row>
    <row r="1920" spans="1:4">
      <c r="A1920" s="12">
        <f t="shared" si="29"/>
        <v>1917</v>
      </c>
      <c r="B1920" s="13">
        <v>385</v>
      </c>
      <c r="C1920" s="12" t="s">
        <v>397</v>
      </c>
      <c r="D1920" s="16">
        <v>131128.82</v>
      </c>
    </row>
    <row r="1921" spans="1:4">
      <c r="A1921" s="12">
        <f t="shared" si="29"/>
        <v>1918</v>
      </c>
      <c r="B1921" s="13">
        <v>385</v>
      </c>
      <c r="C1921" s="12" t="s">
        <v>397</v>
      </c>
      <c r="D1921" s="16">
        <v>131128.82</v>
      </c>
    </row>
    <row r="1922" spans="1:4">
      <c r="A1922" s="12">
        <f t="shared" si="29"/>
        <v>1919</v>
      </c>
      <c r="B1922" s="13">
        <v>385</v>
      </c>
      <c r="C1922" s="12" t="s">
        <v>397</v>
      </c>
      <c r="D1922" s="16">
        <v>131128.82</v>
      </c>
    </row>
    <row r="1923" spans="1:4">
      <c r="A1923" s="12">
        <f t="shared" si="29"/>
        <v>1920</v>
      </c>
      <c r="B1923" s="13">
        <v>375</v>
      </c>
      <c r="C1923" s="14" t="s">
        <v>396</v>
      </c>
      <c r="D1923" s="16">
        <v>216925.72</v>
      </c>
    </row>
    <row r="1924" spans="1:4">
      <c r="A1924" s="12">
        <f t="shared" si="29"/>
        <v>1921</v>
      </c>
      <c r="B1924" s="13">
        <v>385</v>
      </c>
      <c r="C1924" s="12" t="s">
        <v>397</v>
      </c>
      <c r="D1924" s="16">
        <v>131128.82</v>
      </c>
    </row>
    <row r="1925" spans="1:4">
      <c r="A1925" s="12">
        <f t="shared" si="29"/>
        <v>1922</v>
      </c>
      <c r="B1925" s="13">
        <v>375</v>
      </c>
      <c r="C1925" s="14" t="s">
        <v>396</v>
      </c>
      <c r="D1925" s="16">
        <v>216925.72</v>
      </c>
    </row>
    <row r="1926" spans="1:4">
      <c r="A1926" s="12">
        <f t="shared" si="29"/>
        <v>1923</v>
      </c>
      <c r="B1926" s="13">
        <v>375</v>
      </c>
      <c r="C1926" s="14" t="s">
        <v>396</v>
      </c>
      <c r="D1926" s="16">
        <v>216925.72</v>
      </c>
    </row>
    <row r="1927" spans="1:4">
      <c r="A1927" s="12">
        <f t="shared" ref="A1927:A1990" si="30">+A1926+1</f>
        <v>1924</v>
      </c>
      <c r="B1927" s="13">
        <v>372</v>
      </c>
      <c r="C1927" s="14" t="s">
        <v>398</v>
      </c>
      <c r="D1927" s="16">
        <v>135677.99</v>
      </c>
    </row>
    <row r="1928" spans="1:4">
      <c r="A1928" s="12">
        <f t="shared" si="30"/>
        <v>1925</v>
      </c>
      <c r="B1928" s="13">
        <v>375</v>
      </c>
      <c r="C1928" s="14" t="s">
        <v>396</v>
      </c>
      <c r="D1928" s="16">
        <v>216925.72</v>
      </c>
    </row>
    <row r="1929" spans="1:4">
      <c r="A1929" s="12">
        <f t="shared" si="30"/>
        <v>1926</v>
      </c>
      <c r="B1929" s="13">
        <v>372</v>
      </c>
      <c r="C1929" s="14" t="s">
        <v>398</v>
      </c>
      <c r="D1929" s="16">
        <v>135677.99</v>
      </c>
    </row>
    <row r="1930" spans="1:4">
      <c r="A1930" s="12">
        <f t="shared" si="30"/>
        <v>1927</v>
      </c>
      <c r="B1930" s="13">
        <v>375</v>
      </c>
      <c r="C1930" s="14" t="s">
        <v>396</v>
      </c>
      <c r="D1930" s="16">
        <v>216925.72</v>
      </c>
    </row>
    <row r="1931" spans="1:4">
      <c r="A1931" s="12">
        <f t="shared" si="30"/>
        <v>1928</v>
      </c>
      <c r="B1931" s="13">
        <v>372</v>
      </c>
      <c r="C1931" s="14" t="s">
        <v>398</v>
      </c>
      <c r="D1931" s="16">
        <v>135677.99</v>
      </c>
    </row>
    <row r="1932" spans="1:4">
      <c r="A1932" s="12">
        <f t="shared" si="30"/>
        <v>1929</v>
      </c>
      <c r="B1932" s="13">
        <v>372</v>
      </c>
      <c r="C1932" s="14" t="s">
        <v>398</v>
      </c>
      <c r="D1932" s="16">
        <v>135677.99</v>
      </c>
    </row>
    <row r="1933" spans="1:4">
      <c r="A1933" s="12">
        <f t="shared" si="30"/>
        <v>1930</v>
      </c>
      <c r="B1933" s="13">
        <v>375</v>
      </c>
      <c r="C1933" s="14" t="s">
        <v>396</v>
      </c>
      <c r="D1933" s="16">
        <v>216925.72</v>
      </c>
    </row>
    <row r="1934" spans="1:4">
      <c r="A1934" s="12">
        <f t="shared" si="30"/>
        <v>1931</v>
      </c>
      <c r="B1934" s="13">
        <v>375</v>
      </c>
      <c r="C1934" s="14" t="s">
        <v>396</v>
      </c>
      <c r="D1934" s="16">
        <v>216925.72</v>
      </c>
    </row>
    <row r="1935" spans="1:4">
      <c r="A1935" s="12">
        <f t="shared" si="30"/>
        <v>1932</v>
      </c>
      <c r="B1935" s="13">
        <v>372</v>
      </c>
      <c r="C1935" s="14" t="s">
        <v>398</v>
      </c>
      <c r="D1935" s="16">
        <v>135677.99</v>
      </c>
    </row>
    <row r="1936" spans="1:4">
      <c r="A1936" s="12">
        <f t="shared" si="30"/>
        <v>1933</v>
      </c>
      <c r="B1936" s="13">
        <v>372</v>
      </c>
      <c r="C1936" s="14" t="s">
        <v>398</v>
      </c>
      <c r="D1936" s="16">
        <v>135677.99</v>
      </c>
    </row>
    <row r="1937" spans="1:4">
      <c r="A1937" s="12">
        <f t="shared" si="30"/>
        <v>1934</v>
      </c>
      <c r="B1937" s="13">
        <v>375</v>
      </c>
      <c r="C1937" s="14" t="s">
        <v>396</v>
      </c>
      <c r="D1937" s="16">
        <v>216925.72</v>
      </c>
    </row>
    <row r="1938" spans="1:4">
      <c r="A1938" s="12">
        <f t="shared" si="30"/>
        <v>1935</v>
      </c>
      <c r="B1938" s="13">
        <v>372</v>
      </c>
      <c r="C1938" s="14" t="s">
        <v>398</v>
      </c>
      <c r="D1938" s="16">
        <v>135677.99</v>
      </c>
    </row>
    <row r="1939" spans="1:4">
      <c r="A1939" s="12">
        <f t="shared" si="30"/>
        <v>1936</v>
      </c>
      <c r="B1939" s="13">
        <v>375</v>
      </c>
      <c r="C1939" s="14" t="s">
        <v>396</v>
      </c>
      <c r="D1939" s="16">
        <v>216925.72</v>
      </c>
    </row>
    <row r="1940" spans="1:4">
      <c r="A1940" s="12">
        <f t="shared" si="30"/>
        <v>1937</v>
      </c>
      <c r="B1940" s="13">
        <v>372</v>
      </c>
      <c r="C1940" s="14" t="s">
        <v>398</v>
      </c>
      <c r="D1940" s="16">
        <v>135677.99</v>
      </c>
    </row>
    <row r="1941" spans="1:4">
      <c r="A1941" s="12">
        <f t="shared" si="30"/>
        <v>1938</v>
      </c>
      <c r="B1941" s="13">
        <v>375</v>
      </c>
      <c r="C1941" s="14" t="s">
        <v>396</v>
      </c>
      <c r="D1941" s="16">
        <v>216925.72</v>
      </c>
    </row>
    <row r="1942" spans="1:4">
      <c r="A1942" s="12">
        <f t="shared" si="30"/>
        <v>1939</v>
      </c>
      <c r="B1942" s="13">
        <v>372</v>
      </c>
      <c r="C1942" s="14" t="s">
        <v>398</v>
      </c>
      <c r="D1942" s="16">
        <v>135677.99</v>
      </c>
    </row>
    <row r="1943" spans="1:4">
      <c r="A1943" s="12">
        <f t="shared" si="30"/>
        <v>1940</v>
      </c>
      <c r="B1943" s="13">
        <v>375</v>
      </c>
      <c r="C1943" s="14" t="s">
        <v>396</v>
      </c>
      <c r="D1943" s="16">
        <v>216925.72</v>
      </c>
    </row>
    <row r="1944" spans="1:4">
      <c r="A1944" s="12">
        <f t="shared" si="30"/>
        <v>1941</v>
      </c>
      <c r="B1944" s="13">
        <v>372</v>
      </c>
      <c r="C1944" s="14" t="s">
        <v>398</v>
      </c>
      <c r="D1944" s="16">
        <v>135677.99</v>
      </c>
    </row>
    <row r="1945" spans="1:4">
      <c r="A1945" s="12">
        <f t="shared" si="30"/>
        <v>1942</v>
      </c>
      <c r="B1945" s="13">
        <v>375</v>
      </c>
      <c r="C1945" s="14" t="s">
        <v>396</v>
      </c>
      <c r="D1945" s="16">
        <v>216925.72</v>
      </c>
    </row>
    <row r="1946" spans="1:4">
      <c r="A1946" s="12">
        <f t="shared" si="30"/>
        <v>1943</v>
      </c>
      <c r="B1946" s="13">
        <v>372</v>
      </c>
      <c r="C1946" s="14" t="s">
        <v>398</v>
      </c>
      <c r="D1946" s="16">
        <v>135677.99</v>
      </c>
    </row>
    <row r="1947" spans="1:4">
      <c r="A1947" s="12">
        <f t="shared" si="30"/>
        <v>1944</v>
      </c>
      <c r="B1947" s="13">
        <v>372</v>
      </c>
      <c r="C1947" s="14" t="s">
        <v>398</v>
      </c>
      <c r="D1947" s="16">
        <v>135677.99</v>
      </c>
    </row>
    <row r="1948" spans="1:4">
      <c r="A1948" s="12">
        <f t="shared" si="30"/>
        <v>1945</v>
      </c>
      <c r="B1948" s="13">
        <v>372</v>
      </c>
      <c r="C1948" s="14" t="s">
        <v>398</v>
      </c>
      <c r="D1948" s="16">
        <v>135677.99</v>
      </c>
    </row>
    <row r="1949" spans="1:4">
      <c r="A1949" s="12">
        <f t="shared" si="30"/>
        <v>1946</v>
      </c>
      <c r="B1949" s="13">
        <v>375</v>
      </c>
      <c r="C1949" s="14" t="s">
        <v>396</v>
      </c>
      <c r="D1949" s="16">
        <v>216925.72</v>
      </c>
    </row>
    <row r="1950" spans="1:4">
      <c r="A1950" s="12">
        <f t="shared" si="30"/>
        <v>1947</v>
      </c>
      <c r="B1950" s="13">
        <v>372</v>
      </c>
      <c r="C1950" s="14" t="s">
        <v>398</v>
      </c>
      <c r="D1950" s="16">
        <v>135677.99</v>
      </c>
    </row>
    <row r="1951" spans="1:4">
      <c r="A1951" s="12">
        <f t="shared" si="30"/>
        <v>1948</v>
      </c>
      <c r="B1951" s="13">
        <v>375</v>
      </c>
      <c r="C1951" s="14" t="s">
        <v>396</v>
      </c>
      <c r="D1951" s="16">
        <v>216925.72</v>
      </c>
    </row>
    <row r="1952" spans="1:4">
      <c r="A1952" s="12">
        <f t="shared" si="30"/>
        <v>1949</v>
      </c>
      <c r="B1952" s="13">
        <v>372</v>
      </c>
      <c r="C1952" s="14" t="s">
        <v>398</v>
      </c>
      <c r="D1952" s="16">
        <v>135677.99</v>
      </c>
    </row>
    <row r="1953" spans="1:4">
      <c r="A1953" s="12">
        <f t="shared" si="30"/>
        <v>1950</v>
      </c>
      <c r="B1953" s="13">
        <v>375</v>
      </c>
      <c r="C1953" s="14" t="s">
        <v>396</v>
      </c>
      <c r="D1953" s="16">
        <v>216925.72</v>
      </c>
    </row>
    <row r="1954" spans="1:4">
      <c r="A1954" s="12">
        <f t="shared" si="30"/>
        <v>1951</v>
      </c>
      <c r="B1954" s="13">
        <v>375</v>
      </c>
      <c r="C1954" s="14" t="s">
        <v>396</v>
      </c>
      <c r="D1954" s="16">
        <v>216925.72</v>
      </c>
    </row>
    <row r="1955" spans="1:4">
      <c r="A1955" s="12">
        <f t="shared" si="30"/>
        <v>1952</v>
      </c>
      <c r="B1955" s="13">
        <v>372</v>
      </c>
      <c r="C1955" s="14" t="s">
        <v>398</v>
      </c>
      <c r="D1955" s="16">
        <v>135677.99</v>
      </c>
    </row>
    <row r="1956" spans="1:4">
      <c r="A1956" s="12">
        <f t="shared" si="30"/>
        <v>1953</v>
      </c>
      <c r="B1956" s="13">
        <v>372</v>
      </c>
      <c r="C1956" s="14" t="s">
        <v>398</v>
      </c>
      <c r="D1956" s="16">
        <v>135677.99</v>
      </c>
    </row>
    <row r="1957" spans="1:4">
      <c r="A1957" s="12">
        <f t="shared" si="30"/>
        <v>1954</v>
      </c>
      <c r="B1957" s="13">
        <v>372</v>
      </c>
      <c r="C1957" s="14" t="s">
        <v>398</v>
      </c>
      <c r="D1957" s="16">
        <v>135677.99</v>
      </c>
    </row>
    <row r="1958" spans="1:4">
      <c r="A1958" s="12">
        <f t="shared" si="30"/>
        <v>1955</v>
      </c>
      <c r="B1958" s="13">
        <v>375</v>
      </c>
      <c r="C1958" s="14" t="s">
        <v>396</v>
      </c>
      <c r="D1958" s="16">
        <v>216925.72</v>
      </c>
    </row>
    <row r="1959" spans="1:4">
      <c r="A1959" s="12">
        <f t="shared" si="30"/>
        <v>1956</v>
      </c>
      <c r="B1959" s="13">
        <v>372</v>
      </c>
      <c r="C1959" s="14" t="s">
        <v>398</v>
      </c>
      <c r="D1959" s="16">
        <v>135677.99</v>
      </c>
    </row>
    <row r="1960" spans="1:4">
      <c r="A1960" s="12">
        <f t="shared" si="30"/>
        <v>1957</v>
      </c>
      <c r="B1960" s="13">
        <v>375</v>
      </c>
      <c r="C1960" s="14" t="s">
        <v>396</v>
      </c>
      <c r="D1960" s="16">
        <v>216925.72</v>
      </c>
    </row>
    <row r="1961" spans="1:4">
      <c r="A1961" s="12">
        <f t="shared" si="30"/>
        <v>1958</v>
      </c>
      <c r="B1961" s="13">
        <v>372</v>
      </c>
      <c r="C1961" s="14" t="s">
        <v>398</v>
      </c>
      <c r="D1961" s="16">
        <v>135677.99</v>
      </c>
    </row>
    <row r="1962" spans="1:4">
      <c r="A1962" s="12">
        <f t="shared" si="30"/>
        <v>1959</v>
      </c>
      <c r="B1962" s="13">
        <v>375</v>
      </c>
      <c r="C1962" s="14" t="s">
        <v>396</v>
      </c>
      <c r="D1962" s="16">
        <v>216925.72</v>
      </c>
    </row>
    <row r="1963" spans="1:4">
      <c r="A1963" s="12">
        <f t="shared" si="30"/>
        <v>1960</v>
      </c>
      <c r="B1963" s="13">
        <v>372</v>
      </c>
      <c r="C1963" s="14" t="s">
        <v>398</v>
      </c>
      <c r="D1963" s="16">
        <v>135677.99</v>
      </c>
    </row>
    <row r="1964" spans="1:4">
      <c r="A1964" s="12">
        <f t="shared" si="30"/>
        <v>1961</v>
      </c>
      <c r="B1964" s="13">
        <v>375</v>
      </c>
      <c r="C1964" s="14" t="s">
        <v>396</v>
      </c>
      <c r="D1964" s="16">
        <v>216925.72</v>
      </c>
    </row>
    <row r="1965" spans="1:4">
      <c r="A1965" s="12">
        <f t="shared" si="30"/>
        <v>1962</v>
      </c>
      <c r="B1965" s="13">
        <v>372</v>
      </c>
      <c r="C1965" s="14" t="s">
        <v>398</v>
      </c>
      <c r="D1965" s="16">
        <v>135677.99</v>
      </c>
    </row>
    <row r="1966" spans="1:4">
      <c r="A1966" s="12">
        <f t="shared" si="30"/>
        <v>1963</v>
      </c>
      <c r="B1966" s="13">
        <v>375</v>
      </c>
      <c r="C1966" s="14" t="s">
        <v>396</v>
      </c>
      <c r="D1966" s="16">
        <v>216925.72</v>
      </c>
    </row>
    <row r="1967" spans="1:4">
      <c r="A1967" s="12">
        <f t="shared" si="30"/>
        <v>1964</v>
      </c>
      <c r="B1967" s="13">
        <v>372</v>
      </c>
      <c r="C1967" s="14" t="s">
        <v>398</v>
      </c>
      <c r="D1967" s="16">
        <v>135677.99</v>
      </c>
    </row>
    <row r="1968" spans="1:4">
      <c r="A1968" s="12">
        <f t="shared" si="30"/>
        <v>1965</v>
      </c>
      <c r="B1968" s="13">
        <v>372</v>
      </c>
      <c r="C1968" s="14" t="s">
        <v>398</v>
      </c>
      <c r="D1968" s="16">
        <v>135677.99</v>
      </c>
    </row>
    <row r="1969" spans="1:4">
      <c r="A1969" s="12">
        <f t="shared" si="30"/>
        <v>1966</v>
      </c>
      <c r="B1969" s="13">
        <v>372</v>
      </c>
      <c r="C1969" s="14" t="s">
        <v>398</v>
      </c>
      <c r="D1969" s="16">
        <v>135677.99</v>
      </c>
    </row>
    <row r="1970" spans="1:4">
      <c r="A1970" s="12">
        <f t="shared" si="30"/>
        <v>1967</v>
      </c>
      <c r="B1970" s="13">
        <v>372</v>
      </c>
      <c r="C1970" s="14" t="s">
        <v>398</v>
      </c>
      <c r="D1970" s="16">
        <v>135677.99</v>
      </c>
    </row>
    <row r="1971" spans="1:4">
      <c r="A1971" s="12">
        <f t="shared" si="30"/>
        <v>1968</v>
      </c>
      <c r="B1971" s="13">
        <v>372</v>
      </c>
      <c r="C1971" s="14" t="s">
        <v>398</v>
      </c>
      <c r="D1971" s="16">
        <v>135677.99</v>
      </c>
    </row>
    <row r="1972" spans="1:4">
      <c r="A1972" s="12">
        <f t="shared" si="30"/>
        <v>1969</v>
      </c>
      <c r="B1972" s="13">
        <v>372</v>
      </c>
      <c r="C1972" s="14" t="s">
        <v>398</v>
      </c>
      <c r="D1972" s="16">
        <v>135677.99</v>
      </c>
    </row>
    <row r="1973" spans="1:4">
      <c r="A1973" s="12">
        <f t="shared" si="30"/>
        <v>1970</v>
      </c>
      <c r="B1973" s="13">
        <v>372</v>
      </c>
      <c r="C1973" s="14" t="s">
        <v>398</v>
      </c>
      <c r="D1973" s="16">
        <v>135677.99</v>
      </c>
    </row>
    <row r="1974" spans="1:4">
      <c r="A1974" s="12">
        <f t="shared" si="30"/>
        <v>1971</v>
      </c>
      <c r="B1974" s="13">
        <v>372</v>
      </c>
      <c r="C1974" s="14" t="s">
        <v>398</v>
      </c>
      <c r="D1974" s="16">
        <v>135677.99</v>
      </c>
    </row>
    <row r="1975" spans="1:4">
      <c r="A1975" s="12">
        <f t="shared" si="30"/>
        <v>1972</v>
      </c>
      <c r="B1975" s="13">
        <v>372</v>
      </c>
      <c r="C1975" s="14" t="s">
        <v>398</v>
      </c>
      <c r="D1975" s="16">
        <v>135677.99</v>
      </c>
    </row>
    <row r="1976" spans="1:4">
      <c r="A1976" s="12">
        <f t="shared" si="30"/>
        <v>1973</v>
      </c>
      <c r="B1976" s="13">
        <v>372</v>
      </c>
      <c r="C1976" s="14" t="s">
        <v>398</v>
      </c>
      <c r="D1976" s="16">
        <v>135677.99</v>
      </c>
    </row>
    <row r="1977" spans="1:4">
      <c r="A1977" s="12">
        <f t="shared" si="30"/>
        <v>1974</v>
      </c>
      <c r="B1977" s="13">
        <v>375</v>
      </c>
      <c r="C1977" s="14" t="s">
        <v>396</v>
      </c>
      <c r="D1977" s="16">
        <v>216925.72</v>
      </c>
    </row>
    <row r="1978" spans="1:4">
      <c r="A1978" s="12">
        <f t="shared" si="30"/>
        <v>1975</v>
      </c>
      <c r="B1978" s="13">
        <v>372</v>
      </c>
      <c r="C1978" s="14" t="s">
        <v>398</v>
      </c>
      <c r="D1978" s="16">
        <v>135677.99</v>
      </c>
    </row>
    <row r="1979" spans="1:4">
      <c r="A1979" s="12">
        <f t="shared" si="30"/>
        <v>1976</v>
      </c>
      <c r="B1979" s="13">
        <v>375</v>
      </c>
      <c r="C1979" s="14" t="s">
        <v>396</v>
      </c>
      <c r="D1979" s="16">
        <v>216925.72</v>
      </c>
    </row>
    <row r="1980" spans="1:4">
      <c r="A1980" s="12">
        <f t="shared" si="30"/>
        <v>1977</v>
      </c>
      <c r="B1980" s="13">
        <v>372</v>
      </c>
      <c r="C1980" s="14" t="s">
        <v>398</v>
      </c>
      <c r="D1980" s="16">
        <v>135677.99</v>
      </c>
    </row>
    <row r="1981" spans="1:4">
      <c r="A1981" s="12">
        <f t="shared" si="30"/>
        <v>1978</v>
      </c>
      <c r="B1981" s="13">
        <v>375</v>
      </c>
      <c r="C1981" s="14" t="s">
        <v>396</v>
      </c>
      <c r="D1981" s="16">
        <v>216925.72</v>
      </c>
    </row>
    <row r="1982" spans="1:4">
      <c r="A1982" s="12">
        <f t="shared" si="30"/>
        <v>1979</v>
      </c>
      <c r="B1982" s="13">
        <v>372</v>
      </c>
      <c r="C1982" s="14" t="s">
        <v>398</v>
      </c>
      <c r="D1982" s="16">
        <v>135677.99</v>
      </c>
    </row>
    <row r="1983" spans="1:4">
      <c r="A1983" s="12">
        <f t="shared" si="30"/>
        <v>1980</v>
      </c>
      <c r="B1983" s="13">
        <v>372</v>
      </c>
      <c r="C1983" s="14" t="s">
        <v>398</v>
      </c>
      <c r="D1983" s="16">
        <v>135677.99</v>
      </c>
    </row>
    <row r="1984" spans="1:4">
      <c r="A1984" s="12">
        <f t="shared" si="30"/>
        <v>1981</v>
      </c>
      <c r="B1984" s="13">
        <v>372</v>
      </c>
      <c r="C1984" s="14" t="s">
        <v>398</v>
      </c>
      <c r="D1984" s="16">
        <v>135677.99</v>
      </c>
    </row>
    <row r="1985" spans="1:4">
      <c r="A1985" s="12">
        <f t="shared" si="30"/>
        <v>1982</v>
      </c>
      <c r="B1985" s="13">
        <v>372</v>
      </c>
      <c r="C1985" s="14" t="s">
        <v>398</v>
      </c>
      <c r="D1985" s="16">
        <v>216925.72</v>
      </c>
    </row>
    <row r="1986" spans="1:4">
      <c r="A1986" s="12">
        <f t="shared" si="30"/>
        <v>1983</v>
      </c>
      <c r="B1986" s="13">
        <v>375</v>
      </c>
      <c r="C1986" s="14" t="s">
        <v>396</v>
      </c>
      <c r="D1986" s="16">
        <v>135677.99</v>
      </c>
    </row>
    <row r="1987" spans="1:4">
      <c r="A1987" s="12">
        <f t="shared" si="30"/>
        <v>1984</v>
      </c>
      <c r="B1987" s="13">
        <v>375</v>
      </c>
      <c r="C1987" s="14" t="s">
        <v>396</v>
      </c>
      <c r="D1987" s="16">
        <v>216925.72</v>
      </c>
    </row>
    <row r="1988" spans="1:4">
      <c r="A1988" s="12">
        <f t="shared" si="30"/>
        <v>1985</v>
      </c>
      <c r="B1988" s="13">
        <v>372</v>
      </c>
      <c r="C1988" s="14" t="s">
        <v>398</v>
      </c>
      <c r="D1988" s="16">
        <v>216925.72</v>
      </c>
    </row>
    <row r="1989" spans="1:4">
      <c r="A1989" s="12">
        <f t="shared" si="30"/>
        <v>1986</v>
      </c>
      <c r="B1989" s="13">
        <v>372</v>
      </c>
      <c r="C1989" s="14" t="s">
        <v>398</v>
      </c>
      <c r="D1989" s="16">
        <v>216925.72</v>
      </c>
    </row>
    <row r="1990" spans="1:4">
      <c r="A1990" s="12">
        <f t="shared" si="30"/>
        <v>1987</v>
      </c>
      <c r="B1990" s="13">
        <v>375</v>
      </c>
      <c r="C1990" s="14" t="s">
        <v>396</v>
      </c>
      <c r="D1990" s="16">
        <v>135677.99</v>
      </c>
    </row>
    <row r="1991" spans="1:4">
      <c r="A1991" s="12">
        <f t="shared" ref="A1991:A2054" si="31">+A1990+1</f>
        <v>1988</v>
      </c>
      <c r="B1991" s="13">
        <v>372</v>
      </c>
      <c r="C1991" s="14" t="s">
        <v>398</v>
      </c>
      <c r="D1991" s="16">
        <v>216925.72</v>
      </c>
    </row>
    <row r="1992" spans="1:4">
      <c r="A1992" s="12">
        <f t="shared" si="31"/>
        <v>1989</v>
      </c>
      <c r="B1992" s="13">
        <v>375</v>
      </c>
      <c r="C1992" s="14" t="s">
        <v>396</v>
      </c>
      <c r="D1992" s="16">
        <v>135677.99</v>
      </c>
    </row>
    <row r="1993" spans="1:4">
      <c r="A1993" s="12">
        <f t="shared" si="31"/>
        <v>1990</v>
      </c>
      <c r="B1993" s="13">
        <v>372</v>
      </c>
      <c r="C1993" s="14" t="s">
        <v>398</v>
      </c>
      <c r="D1993" s="16">
        <v>216925.72</v>
      </c>
    </row>
    <row r="1994" spans="1:4">
      <c r="A1994" s="12">
        <f t="shared" si="31"/>
        <v>1991</v>
      </c>
      <c r="B1994" s="13">
        <v>375</v>
      </c>
      <c r="C1994" s="14" t="s">
        <v>396</v>
      </c>
      <c r="D1994" s="16">
        <v>135677.99</v>
      </c>
    </row>
    <row r="1995" spans="1:4">
      <c r="A1995" s="12">
        <f t="shared" si="31"/>
        <v>1992</v>
      </c>
      <c r="B1995" s="13">
        <v>372</v>
      </c>
      <c r="C1995" s="14" t="s">
        <v>398</v>
      </c>
      <c r="D1995" s="16">
        <v>216925.72</v>
      </c>
    </row>
    <row r="1996" spans="1:4">
      <c r="A1996" s="12">
        <f t="shared" si="31"/>
        <v>1993</v>
      </c>
      <c r="B1996" s="13">
        <v>375</v>
      </c>
      <c r="C1996" s="14" t="s">
        <v>396</v>
      </c>
      <c r="D1996" s="16">
        <v>135677.99</v>
      </c>
    </row>
    <row r="1997" spans="1:4">
      <c r="A1997" s="12">
        <f t="shared" si="31"/>
        <v>1994</v>
      </c>
      <c r="B1997" s="13">
        <v>372</v>
      </c>
      <c r="C1997" s="14" t="s">
        <v>398</v>
      </c>
      <c r="D1997" s="16">
        <v>216925.72</v>
      </c>
    </row>
    <row r="1998" spans="1:4">
      <c r="A1998" s="12">
        <f t="shared" si="31"/>
        <v>1995</v>
      </c>
      <c r="B1998" s="13">
        <v>375</v>
      </c>
      <c r="C1998" s="14" t="s">
        <v>396</v>
      </c>
      <c r="D1998" s="16">
        <v>135677.99</v>
      </c>
    </row>
    <row r="1999" spans="1:4">
      <c r="A1999" s="12">
        <f t="shared" si="31"/>
        <v>1996</v>
      </c>
      <c r="B1999" s="13">
        <v>372</v>
      </c>
      <c r="C1999" s="14" t="s">
        <v>398</v>
      </c>
      <c r="D1999" s="16">
        <v>216925.72</v>
      </c>
    </row>
    <row r="2000" spans="1:4">
      <c r="A2000" s="12">
        <f t="shared" si="31"/>
        <v>1997</v>
      </c>
      <c r="B2000" s="13">
        <v>375</v>
      </c>
      <c r="C2000" s="14" t="s">
        <v>396</v>
      </c>
      <c r="D2000" s="16">
        <v>135677.99</v>
      </c>
    </row>
    <row r="2001" spans="1:4">
      <c r="A2001" s="12">
        <f t="shared" si="31"/>
        <v>1998</v>
      </c>
      <c r="B2001" s="13">
        <v>372</v>
      </c>
      <c r="C2001" s="14" t="s">
        <v>398</v>
      </c>
      <c r="D2001" s="16">
        <v>216925.72</v>
      </c>
    </row>
    <row r="2002" spans="1:4">
      <c r="A2002" s="12">
        <f t="shared" si="31"/>
        <v>1999</v>
      </c>
      <c r="B2002" s="13">
        <v>375</v>
      </c>
      <c r="C2002" s="14" t="s">
        <v>396</v>
      </c>
      <c r="D2002" s="16">
        <v>135677.99</v>
      </c>
    </row>
    <row r="2003" spans="1:4">
      <c r="A2003" s="12">
        <f t="shared" si="31"/>
        <v>2000</v>
      </c>
      <c r="B2003" s="13">
        <v>375</v>
      </c>
      <c r="C2003" s="14" t="s">
        <v>396</v>
      </c>
      <c r="D2003" s="16">
        <v>135677.99</v>
      </c>
    </row>
    <row r="2004" spans="1:4">
      <c r="A2004" s="12">
        <f t="shared" si="31"/>
        <v>2001</v>
      </c>
      <c r="B2004" s="13">
        <v>372</v>
      </c>
      <c r="C2004" s="14" t="s">
        <v>398</v>
      </c>
      <c r="D2004" s="16">
        <v>216925.72</v>
      </c>
    </row>
    <row r="2005" spans="1:4">
      <c r="A2005" s="12">
        <f t="shared" si="31"/>
        <v>2002</v>
      </c>
      <c r="B2005" s="13">
        <v>372</v>
      </c>
      <c r="C2005" s="14" t="s">
        <v>398</v>
      </c>
      <c r="D2005" s="16">
        <v>216925.72</v>
      </c>
    </row>
    <row r="2006" spans="1:4">
      <c r="A2006" s="12">
        <f t="shared" si="31"/>
        <v>2003</v>
      </c>
      <c r="B2006" s="13">
        <v>375</v>
      </c>
      <c r="C2006" s="14" t="s">
        <v>396</v>
      </c>
      <c r="D2006" s="16">
        <v>135677.99</v>
      </c>
    </row>
    <row r="2007" spans="1:4">
      <c r="A2007" s="12">
        <f t="shared" si="31"/>
        <v>2004</v>
      </c>
      <c r="B2007" s="13">
        <v>372</v>
      </c>
      <c r="C2007" s="14" t="s">
        <v>398</v>
      </c>
      <c r="D2007" s="16">
        <v>216925.72</v>
      </c>
    </row>
    <row r="2008" spans="1:4">
      <c r="A2008" s="12">
        <f t="shared" si="31"/>
        <v>2005</v>
      </c>
      <c r="B2008" s="13">
        <v>375</v>
      </c>
      <c r="C2008" s="14" t="s">
        <v>396</v>
      </c>
      <c r="D2008" s="16">
        <v>135677.99</v>
      </c>
    </row>
    <row r="2009" spans="1:4">
      <c r="A2009" s="12">
        <f t="shared" si="31"/>
        <v>2006</v>
      </c>
      <c r="B2009" s="13">
        <v>372</v>
      </c>
      <c r="C2009" s="14" t="s">
        <v>398</v>
      </c>
      <c r="D2009" s="16">
        <v>216925.72</v>
      </c>
    </row>
    <row r="2010" spans="1:4">
      <c r="A2010" s="12">
        <f t="shared" si="31"/>
        <v>2007</v>
      </c>
      <c r="B2010" s="13">
        <v>375</v>
      </c>
      <c r="C2010" s="14" t="s">
        <v>396</v>
      </c>
      <c r="D2010" s="16">
        <v>135677.99</v>
      </c>
    </row>
    <row r="2011" spans="1:4">
      <c r="A2011" s="12">
        <f t="shared" si="31"/>
        <v>2008</v>
      </c>
      <c r="B2011" s="13">
        <v>372</v>
      </c>
      <c r="C2011" s="14" t="s">
        <v>398</v>
      </c>
      <c r="D2011" s="16">
        <v>216925.72</v>
      </c>
    </row>
    <row r="2012" spans="1:4">
      <c r="A2012" s="12">
        <f t="shared" si="31"/>
        <v>2009</v>
      </c>
      <c r="B2012" s="13">
        <v>375</v>
      </c>
      <c r="C2012" s="14" t="s">
        <v>396</v>
      </c>
      <c r="D2012" s="16">
        <v>135677.99</v>
      </c>
    </row>
    <row r="2013" spans="1:4">
      <c r="A2013" s="12">
        <f t="shared" si="31"/>
        <v>2010</v>
      </c>
      <c r="B2013" s="13">
        <v>375</v>
      </c>
      <c r="C2013" s="14" t="s">
        <v>396</v>
      </c>
      <c r="D2013" s="16">
        <v>135677.99</v>
      </c>
    </row>
    <row r="2014" spans="1:4">
      <c r="A2014" s="12">
        <f t="shared" si="31"/>
        <v>2011</v>
      </c>
      <c r="B2014" s="13">
        <v>372</v>
      </c>
      <c r="C2014" s="14" t="s">
        <v>398</v>
      </c>
      <c r="D2014" s="16">
        <v>216925.72</v>
      </c>
    </row>
    <row r="2015" spans="1:4">
      <c r="A2015" s="12">
        <f t="shared" si="31"/>
        <v>2012</v>
      </c>
      <c r="B2015" s="13">
        <v>375</v>
      </c>
      <c r="C2015" s="14" t="s">
        <v>396</v>
      </c>
      <c r="D2015" s="16">
        <v>135677.99</v>
      </c>
    </row>
    <row r="2016" spans="1:4">
      <c r="A2016" s="12">
        <f t="shared" si="31"/>
        <v>2013</v>
      </c>
      <c r="B2016" s="13">
        <v>375</v>
      </c>
      <c r="C2016" s="14" t="s">
        <v>396</v>
      </c>
      <c r="D2016" s="16">
        <v>135677.99</v>
      </c>
    </row>
    <row r="2017" spans="1:4">
      <c r="A2017" s="12">
        <f t="shared" si="31"/>
        <v>2014</v>
      </c>
      <c r="B2017" s="13">
        <v>371</v>
      </c>
      <c r="C2017" s="12" t="s">
        <v>395</v>
      </c>
      <c r="D2017" s="16">
        <v>64066.52</v>
      </c>
    </row>
    <row r="2018" spans="1:4">
      <c r="A2018" s="12">
        <f t="shared" si="31"/>
        <v>2015</v>
      </c>
      <c r="B2018" s="13">
        <v>375</v>
      </c>
      <c r="C2018" s="14" t="s">
        <v>396</v>
      </c>
      <c r="D2018" s="16">
        <v>135677.99</v>
      </c>
    </row>
    <row r="2019" spans="1:4">
      <c r="A2019" s="12">
        <f t="shared" si="31"/>
        <v>2016</v>
      </c>
      <c r="B2019" s="13">
        <v>379</v>
      </c>
      <c r="C2019" s="14" t="s">
        <v>399</v>
      </c>
      <c r="D2019" s="16">
        <v>671562.78</v>
      </c>
    </row>
    <row r="2020" spans="1:4">
      <c r="A2020" s="12">
        <f t="shared" si="31"/>
        <v>2017</v>
      </c>
      <c r="B2020" s="13">
        <v>379</v>
      </c>
      <c r="C2020" s="14" t="s">
        <v>399</v>
      </c>
      <c r="D2020" s="16">
        <v>671562.78</v>
      </c>
    </row>
    <row r="2021" spans="1:4">
      <c r="A2021" s="12">
        <f t="shared" si="31"/>
        <v>2018</v>
      </c>
      <c r="B2021" s="13">
        <v>379</v>
      </c>
      <c r="C2021" s="14" t="s">
        <v>399</v>
      </c>
      <c r="D2021" s="16">
        <v>671562.78</v>
      </c>
    </row>
    <row r="2022" spans="1:4">
      <c r="A2022" s="12">
        <f t="shared" si="31"/>
        <v>2019</v>
      </c>
      <c r="B2022" s="13">
        <v>379</v>
      </c>
      <c r="C2022" s="14" t="s">
        <v>399</v>
      </c>
      <c r="D2022" s="16">
        <v>671562.78</v>
      </c>
    </row>
    <row r="2023" spans="1:4">
      <c r="A2023" s="12">
        <f t="shared" si="31"/>
        <v>2020</v>
      </c>
      <c r="B2023" s="13">
        <v>379</v>
      </c>
      <c r="C2023" s="14" t="s">
        <v>399</v>
      </c>
      <c r="D2023" s="16">
        <v>671562.78</v>
      </c>
    </row>
    <row r="2024" spans="1:4">
      <c r="A2024" s="12">
        <f t="shared" si="31"/>
        <v>2021</v>
      </c>
      <c r="B2024" s="13">
        <v>379</v>
      </c>
      <c r="C2024" s="14" t="s">
        <v>399</v>
      </c>
      <c r="D2024" s="16">
        <v>671562.78</v>
      </c>
    </row>
    <row r="2025" spans="1:4">
      <c r="A2025" s="12">
        <f t="shared" si="31"/>
        <v>2022</v>
      </c>
      <c r="B2025" s="13">
        <v>379</v>
      </c>
      <c r="C2025" s="14" t="s">
        <v>399</v>
      </c>
      <c r="D2025" s="16">
        <v>671562.78</v>
      </c>
    </row>
    <row r="2026" spans="1:4">
      <c r="A2026" s="12">
        <f t="shared" si="31"/>
        <v>2023</v>
      </c>
      <c r="B2026" s="13">
        <v>379</v>
      </c>
      <c r="C2026" s="14" t="s">
        <v>399</v>
      </c>
      <c r="D2026" s="16">
        <v>671562.78</v>
      </c>
    </row>
    <row r="2027" spans="1:4">
      <c r="A2027" s="12">
        <f t="shared" si="31"/>
        <v>2024</v>
      </c>
      <c r="B2027" s="13">
        <v>379</v>
      </c>
      <c r="C2027" s="14" t="s">
        <v>399</v>
      </c>
      <c r="D2027" s="16">
        <v>671562.78</v>
      </c>
    </row>
    <row r="2028" spans="1:4">
      <c r="A2028" s="12">
        <f t="shared" si="31"/>
        <v>2025</v>
      </c>
      <c r="B2028" s="13">
        <v>379</v>
      </c>
      <c r="C2028" s="14" t="s">
        <v>399</v>
      </c>
      <c r="D2028" s="16">
        <v>671562.78</v>
      </c>
    </row>
    <row r="2029" spans="1:4">
      <c r="A2029" s="12">
        <f t="shared" si="31"/>
        <v>2026</v>
      </c>
      <c r="B2029" s="13">
        <v>379</v>
      </c>
      <c r="C2029" s="14" t="s">
        <v>399</v>
      </c>
      <c r="D2029" s="16">
        <v>671562.78</v>
      </c>
    </row>
    <row r="2030" spans="1:4">
      <c r="A2030" s="12">
        <f t="shared" si="31"/>
        <v>2027</v>
      </c>
      <c r="B2030" s="13">
        <v>379</v>
      </c>
      <c r="C2030" s="14" t="s">
        <v>399</v>
      </c>
      <c r="D2030" s="16">
        <v>671562.78</v>
      </c>
    </row>
    <row r="2031" spans="1:4">
      <c r="A2031" s="12">
        <f t="shared" si="31"/>
        <v>2028</v>
      </c>
      <c r="B2031" s="13">
        <v>379</v>
      </c>
      <c r="C2031" s="14" t="s">
        <v>399</v>
      </c>
      <c r="D2031" s="16">
        <v>671562.78</v>
      </c>
    </row>
    <row r="2032" spans="1:4">
      <c r="A2032" s="12">
        <f t="shared" si="31"/>
        <v>2029</v>
      </c>
      <c r="B2032" s="13">
        <v>379</v>
      </c>
      <c r="C2032" s="14" t="s">
        <v>399</v>
      </c>
      <c r="D2032" s="16">
        <v>671562.78</v>
      </c>
    </row>
    <row r="2033" spans="1:4">
      <c r="A2033" s="12">
        <f t="shared" si="31"/>
        <v>2030</v>
      </c>
      <c r="B2033" s="13">
        <v>379</v>
      </c>
      <c r="C2033" s="14" t="s">
        <v>399</v>
      </c>
      <c r="D2033" s="16">
        <v>671562.78</v>
      </c>
    </row>
    <row r="2034" spans="1:4">
      <c r="A2034" s="12">
        <f t="shared" si="31"/>
        <v>2031</v>
      </c>
      <c r="B2034" s="13">
        <v>379</v>
      </c>
      <c r="C2034" s="14" t="s">
        <v>399</v>
      </c>
      <c r="D2034" s="16">
        <v>671562.78</v>
      </c>
    </row>
    <row r="2035" spans="1:4">
      <c r="A2035" s="12">
        <f t="shared" si="31"/>
        <v>2032</v>
      </c>
      <c r="B2035" s="13">
        <v>379</v>
      </c>
      <c r="C2035" s="14" t="s">
        <v>399</v>
      </c>
      <c r="D2035" s="16">
        <v>671562.78</v>
      </c>
    </row>
    <row r="2036" spans="1:4">
      <c r="A2036" s="12">
        <f t="shared" si="31"/>
        <v>2033</v>
      </c>
      <c r="B2036" s="13">
        <v>379</v>
      </c>
      <c r="C2036" s="14" t="s">
        <v>399</v>
      </c>
      <c r="D2036" s="16">
        <v>671562.78</v>
      </c>
    </row>
    <row r="2037" spans="1:4">
      <c r="A2037" s="12">
        <f t="shared" si="31"/>
        <v>2034</v>
      </c>
      <c r="B2037" s="13">
        <v>379</v>
      </c>
      <c r="C2037" s="14" t="s">
        <v>399</v>
      </c>
      <c r="D2037" s="16">
        <v>671562.78</v>
      </c>
    </row>
    <row r="2038" spans="1:4">
      <c r="A2038" s="12">
        <f t="shared" si="31"/>
        <v>2035</v>
      </c>
      <c r="B2038" s="13">
        <v>379</v>
      </c>
      <c r="C2038" s="14" t="s">
        <v>399</v>
      </c>
      <c r="D2038" s="16">
        <v>671562.78</v>
      </c>
    </row>
    <row r="2039" spans="1:4">
      <c r="A2039" s="12">
        <f t="shared" si="31"/>
        <v>2036</v>
      </c>
      <c r="B2039" s="13">
        <v>385</v>
      </c>
      <c r="C2039" s="12" t="s">
        <v>397</v>
      </c>
      <c r="D2039" s="16">
        <v>158954.81</v>
      </c>
    </row>
    <row r="2040" spans="1:4">
      <c r="A2040" s="12">
        <f t="shared" si="31"/>
        <v>2037</v>
      </c>
      <c r="B2040" s="13">
        <v>375</v>
      </c>
      <c r="C2040" s="14" t="s">
        <v>396</v>
      </c>
      <c r="D2040" s="16">
        <v>336916.62</v>
      </c>
    </row>
    <row r="2041" spans="1:4">
      <c r="A2041" s="12">
        <f t="shared" si="31"/>
        <v>2038</v>
      </c>
      <c r="B2041" s="13">
        <v>375</v>
      </c>
      <c r="C2041" s="14" t="s">
        <v>396</v>
      </c>
      <c r="D2041" s="16">
        <v>336916.62</v>
      </c>
    </row>
    <row r="2042" spans="1:4">
      <c r="A2042" s="12">
        <f t="shared" si="31"/>
        <v>2039</v>
      </c>
      <c r="B2042" s="13">
        <v>372</v>
      </c>
      <c r="C2042" s="14" t="s">
        <v>398</v>
      </c>
      <c r="D2042" s="16">
        <v>199424.05</v>
      </c>
    </row>
    <row r="2043" spans="1:4">
      <c r="A2043" s="12">
        <f t="shared" si="31"/>
        <v>2040</v>
      </c>
      <c r="B2043" s="13">
        <v>375</v>
      </c>
      <c r="C2043" s="14" t="s">
        <v>396</v>
      </c>
      <c r="D2043" s="16">
        <v>336916.62</v>
      </c>
    </row>
    <row r="2044" spans="1:4">
      <c r="A2044" s="12">
        <f t="shared" si="31"/>
        <v>2041</v>
      </c>
      <c r="B2044" s="13">
        <v>371</v>
      </c>
      <c r="C2044" s="12" t="s">
        <v>395</v>
      </c>
      <c r="D2044" s="16">
        <v>85299.94</v>
      </c>
    </row>
    <row r="2045" spans="1:4">
      <c r="A2045" s="12">
        <f t="shared" si="31"/>
        <v>2042</v>
      </c>
      <c r="B2045" s="13">
        <v>375</v>
      </c>
      <c r="C2045" s="14" t="s">
        <v>396</v>
      </c>
      <c r="D2045" s="16">
        <v>336916.62</v>
      </c>
    </row>
    <row r="2046" spans="1:4">
      <c r="A2046" s="12">
        <f t="shared" si="31"/>
        <v>2043</v>
      </c>
      <c r="B2046" s="13">
        <v>371</v>
      </c>
      <c r="C2046" s="12" t="s">
        <v>395</v>
      </c>
      <c r="D2046" s="16">
        <v>85299.94</v>
      </c>
    </row>
    <row r="2047" spans="1:4">
      <c r="A2047" s="12">
        <f t="shared" si="31"/>
        <v>2044</v>
      </c>
      <c r="B2047" s="13">
        <v>375</v>
      </c>
      <c r="C2047" s="14" t="s">
        <v>396</v>
      </c>
      <c r="D2047" s="16">
        <v>336916.62</v>
      </c>
    </row>
    <row r="2048" spans="1:4">
      <c r="A2048" s="12">
        <f t="shared" si="31"/>
        <v>2045</v>
      </c>
      <c r="B2048" s="13">
        <v>371</v>
      </c>
      <c r="C2048" s="12" t="s">
        <v>395</v>
      </c>
      <c r="D2048" s="16">
        <v>85299.94</v>
      </c>
    </row>
    <row r="2049" spans="1:4">
      <c r="A2049" s="12">
        <f t="shared" si="31"/>
        <v>2046</v>
      </c>
      <c r="B2049" s="13">
        <v>375</v>
      </c>
      <c r="C2049" s="14" t="s">
        <v>396</v>
      </c>
      <c r="D2049" s="16">
        <v>336916.62</v>
      </c>
    </row>
    <row r="2050" spans="1:4">
      <c r="A2050" s="12">
        <f t="shared" si="31"/>
        <v>2047</v>
      </c>
      <c r="B2050" s="13">
        <v>375</v>
      </c>
      <c r="C2050" s="14" t="s">
        <v>396</v>
      </c>
      <c r="D2050" s="16">
        <v>336916.62</v>
      </c>
    </row>
    <row r="2051" spans="1:4">
      <c r="A2051" s="12">
        <f t="shared" si="31"/>
        <v>2048</v>
      </c>
      <c r="B2051" s="13">
        <v>375</v>
      </c>
      <c r="C2051" s="14" t="s">
        <v>396</v>
      </c>
      <c r="D2051" s="16">
        <v>336916.62</v>
      </c>
    </row>
    <row r="2052" spans="1:4">
      <c r="A2052" s="12">
        <f t="shared" si="31"/>
        <v>2049</v>
      </c>
      <c r="B2052" s="13">
        <v>375</v>
      </c>
      <c r="C2052" s="14" t="s">
        <v>396</v>
      </c>
      <c r="D2052" s="16">
        <v>336916.62</v>
      </c>
    </row>
    <row r="2053" spans="1:4">
      <c r="A2053" s="12">
        <f t="shared" si="31"/>
        <v>2050</v>
      </c>
      <c r="B2053" s="13">
        <v>375</v>
      </c>
      <c r="C2053" s="14" t="s">
        <v>396</v>
      </c>
      <c r="D2053" s="16">
        <v>336916.62</v>
      </c>
    </row>
    <row r="2054" spans="1:4">
      <c r="A2054" s="12">
        <f t="shared" si="31"/>
        <v>2051</v>
      </c>
      <c r="B2054" s="13">
        <v>375</v>
      </c>
      <c r="C2054" s="14" t="s">
        <v>396</v>
      </c>
      <c r="D2054" s="16">
        <v>336916.62</v>
      </c>
    </row>
    <row r="2055" spans="1:4">
      <c r="A2055" s="12">
        <f t="shared" ref="A2055:A2118" si="32">+A2054+1</f>
        <v>2052</v>
      </c>
      <c r="B2055" s="13">
        <v>375</v>
      </c>
      <c r="C2055" s="14" t="s">
        <v>396</v>
      </c>
      <c r="D2055" s="16">
        <v>336916.62</v>
      </c>
    </row>
    <row r="2056" spans="1:4">
      <c r="A2056" s="12">
        <f t="shared" si="32"/>
        <v>2053</v>
      </c>
      <c r="B2056" s="13">
        <v>375</v>
      </c>
      <c r="C2056" s="14" t="s">
        <v>396</v>
      </c>
      <c r="D2056" s="16">
        <v>336916.62</v>
      </c>
    </row>
    <row r="2057" spans="1:4">
      <c r="A2057" s="12">
        <f t="shared" si="32"/>
        <v>2054</v>
      </c>
      <c r="B2057" s="13">
        <v>385</v>
      </c>
      <c r="C2057" s="12" t="s">
        <v>397</v>
      </c>
      <c r="D2057" s="16">
        <v>158954.81</v>
      </c>
    </row>
    <row r="2058" spans="1:4">
      <c r="A2058" s="12">
        <f t="shared" si="32"/>
        <v>2055</v>
      </c>
      <c r="B2058" s="13">
        <v>372</v>
      </c>
      <c r="C2058" s="14" t="s">
        <v>398</v>
      </c>
      <c r="D2058" s="16">
        <v>199424.05</v>
      </c>
    </row>
    <row r="2059" spans="1:4">
      <c r="A2059" s="12">
        <f t="shared" si="32"/>
        <v>2056</v>
      </c>
      <c r="B2059" s="13">
        <v>372</v>
      </c>
      <c r="C2059" s="14" t="s">
        <v>398</v>
      </c>
      <c r="D2059" s="16">
        <v>199424.05</v>
      </c>
    </row>
    <row r="2060" spans="1:4">
      <c r="A2060" s="12">
        <f t="shared" si="32"/>
        <v>2057</v>
      </c>
      <c r="B2060" s="13">
        <v>375</v>
      </c>
      <c r="C2060" s="14" t="s">
        <v>396</v>
      </c>
      <c r="D2060" s="16">
        <v>336916.62</v>
      </c>
    </row>
    <row r="2061" spans="1:4">
      <c r="A2061" s="12">
        <f t="shared" si="32"/>
        <v>2058</v>
      </c>
      <c r="B2061" s="13">
        <v>375</v>
      </c>
      <c r="C2061" s="14" t="s">
        <v>396</v>
      </c>
      <c r="D2061" s="16">
        <v>336916.62</v>
      </c>
    </row>
    <row r="2062" spans="1:4">
      <c r="A2062" s="12">
        <f t="shared" si="32"/>
        <v>2059</v>
      </c>
      <c r="B2062" s="13">
        <v>372</v>
      </c>
      <c r="C2062" s="14" t="s">
        <v>398</v>
      </c>
      <c r="D2062" s="16">
        <v>199424.05</v>
      </c>
    </row>
    <row r="2063" spans="1:4">
      <c r="A2063" s="12">
        <f t="shared" si="32"/>
        <v>2060</v>
      </c>
      <c r="B2063" s="13">
        <v>372</v>
      </c>
      <c r="C2063" s="14" t="s">
        <v>398</v>
      </c>
      <c r="D2063" s="16">
        <v>199424.05</v>
      </c>
    </row>
    <row r="2064" spans="1:4">
      <c r="A2064" s="12">
        <f t="shared" si="32"/>
        <v>2061</v>
      </c>
      <c r="B2064" s="13">
        <v>375</v>
      </c>
      <c r="C2064" s="14" t="s">
        <v>396</v>
      </c>
      <c r="D2064" s="16">
        <v>336916.62</v>
      </c>
    </row>
    <row r="2065" spans="1:4">
      <c r="A2065" s="12">
        <f t="shared" si="32"/>
        <v>2062</v>
      </c>
      <c r="B2065" s="13">
        <v>375</v>
      </c>
      <c r="C2065" s="14" t="s">
        <v>396</v>
      </c>
      <c r="D2065" s="16">
        <v>336916.62</v>
      </c>
    </row>
    <row r="2066" spans="1:4">
      <c r="A2066" s="12">
        <f t="shared" si="32"/>
        <v>2063</v>
      </c>
      <c r="B2066" s="13">
        <v>375</v>
      </c>
      <c r="C2066" s="14" t="s">
        <v>396</v>
      </c>
      <c r="D2066" s="16">
        <v>336916.62</v>
      </c>
    </row>
    <row r="2067" spans="1:4">
      <c r="A2067" s="12">
        <f t="shared" si="32"/>
        <v>2064</v>
      </c>
      <c r="B2067" s="13">
        <v>375</v>
      </c>
      <c r="C2067" s="14" t="s">
        <v>396</v>
      </c>
      <c r="D2067" s="16">
        <v>336916.62</v>
      </c>
    </row>
    <row r="2068" spans="1:4">
      <c r="A2068" s="12">
        <f t="shared" si="32"/>
        <v>2065</v>
      </c>
      <c r="B2068" s="13">
        <v>372</v>
      </c>
      <c r="C2068" s="14" t="s">
        <v>398</v>
      </c>
      <c r="D2068" s="16">
        <v>199424.05</v>
      </c>
    </row>
    <row r="2069" spans="1:4">
      <c r="A2069" s="12">
        <f t="shared" si="32"/>
        <v>2066</v>
      </c>
      <c r="B2069" s="13">
        <v>372</v>
      </c>
      <c r="C2069" s="14" t="s">
        <v>398</v>
      </c>
      <c r="D2069" s="16">
        <v>199424.05</v>
      </c>
    </row>
    <row r="2070" spans="1:4">
      <c r="A2070" s="12">
        <f t="shared" si="32"/>
        <v>2067</v>
      </c>
      <c r="B2070" s="13">
        <v>375</v>
      </c>
      <c r="C2070" s="14" t="s">
        <v>396</v>
      </c>
      <c r="D2070" s="16">
        <v>336916.62</v>
      </c>
    </row>
    <row r="2071" spans="1:4">
      <c r="A2071" s="12">
        <f t="shared" si="32"/>
        <v>2068</v>
      </c>
      <c r="B2071" s="13">
        <v>375</v>
      </c>
      <c r="C2071" s="14" t="s">
        <v>396</v>
      </c>
      <c r="D2071" s="16">
        <v>336916.62</v>
      </c>
    </row>
    <row r="2072" spans="1:4">
      <c r="A2072" s="12">
        <f t="shared" si="32"/>
        <v>2069</v>
      </c>
      <c r="B2072" s="13">
        <v>375</v>
      </c>
      <c r="C2072" s="14" t="s">
        <v>396</v>
      </c>
      <c r="D2072" s="16">
        <v>336916.62</v>
      </c>
    </row>
    <row r="2073" spans="1:4">
      <c r="A2073" s="12">
        <f t="shared" si="32"/>
        <v>2070</v>
      </c>
      <c r="B2073" s="13">
        <v>375</v>
      </c>
      <c r="C2073" s="14" t="s">
        <v>396</v>
      </c>
      <c r="D2073" s="16">
        <v>336916.62</v>
      </c>
    </row>
    <row r="2074" spans="1:4">
      <c r="A2074" s="12">
        <f t="shared" si="32"/>
        <v>2071</v>
      </c>
      <c r="B2074" s="13">
        <v>372</v>
      </c>
      <c r="C2074" s="14" t="s">
        <v>398</v>
      </c>
      <c r="D2074" s="16">
        <v>199424.05</v>
      </c>
    </row>
    <row r="2075" spans="1:4">
      <c r="A2075" s="12">
        <f t="shared" si="32"/>
        <v>2072</v>
      </c>
      <c r="B2075" s="13">
        <v>372</v>
      </c>
      <c r="C2075" s="14" t="s">
        <v>398</v>
      </c>
      <c r="D2075" s="16">
        <v>199424.05</v>
      </c>
    </row>
    <row r="2076" spans="1:4">
      <c r="A2076" s="12">
        <f t="shared" si="32"/>
        <v>2073</v>
      </c>
      <c r="B2076" s="13">
        <v>372</v>
      </c>
      <c r="C2076" s="14" t="s">
        <v>398</v>
      </c>
      <c r="D2076" s="16">
        <v>199424.05</v>
      </c>
    </row>
    <row r="2077" spans="1:4">
      <c r="A2077" s="12">
        <f t="shared" si="32"/>
        <v>2074</v>
      </c>
      <c r="B2077" s="13">
        <v>375</v>
      </c>
      <c r="C2077" s="14" t="s">
        <v>396</v>
      </c>
      <c r="D2077" s="16">
        <v>336916.62</v>
      </c>
    </row>
    <row r="2078" spans="1:4">
      <c r="A2078" s="12">
        <f t="shared" si="32"/>
        <v>2075</v>
      </c>
      <c r="B2078" s="13">
        <v>375</v>
      </c>
      <c r="C2078" s="14" t="s">
        <v>396</v>
      </c>
      <c r="D2078" s="16">
        <v>336916.62</v>
      </c>
    </row>
    <row r="2079" spans="1:4">
      <c r="A2079" s="12">
        <f t="shared" si="32"/>
        <v>2076</v>
      </c>
      <c r="B2079" s="13">
        <v>372</v>
      </c>
      <c r="C2079" s="14" t="s">
        <v>398</v>
      </c>
      <c r="D2079" s="16">
        <v>199424.05</v>
      </c>
    </row>
    <row r="2080" spans="1:4">
      <c r="A2080" s="12">
        <f t="shared" si="32"/>
        <v>2077</v>
      </c>
      <c r="B2080" s="13">
        <v>375</v>
      </c>
      <c r="C2080" s="14" t="s">
        <v>396</v>
      </c>
      <c r="D2080" s="16">
        <v>336916.62</v>
      </c>
    </row>
    <row r="2081" spans="1:4">
      <c r="A2081" s="12">
        <f t="shared" si="32"/>
        <v>2078</v>
      </c>
      <c r="B2081" s="13">
        <v>372</v>
      </c>
      <c r="C2081" s="14" t="s">
        <v>398</v>
      </c>
      <c r="D2081" s="16">
        <v>199424.05</v>
      </c>
    </row>
    <row r="2082" spans="1:4">
      <c r="A2082" s="12">
        <f t="shared" si="32"/>
        <v>2079</v>
      </c>
      <c r="B2082" s="13">
        <v>385</v>
      </c>
      <c r="C2082" s="12" t="s">
        <v>397</v>
      </c>
      <c r="D2082" s="16">
        <v>158954.81</v>
      </c>
    </row>
    <row r="2083" spans="1:4">
      <c r="A2083" s="12">
        <f t="shared" si="32"/>
        <v>2080</v>
      </c>
      <c r="B2083" s="13">
        <v>385</v>
      </c>
      <c r="C2083" s="12" t="s">
        <v>397</v>
      </c>
      <c r="D2083" s="16">
        <v>158954.81</v>
      </c>
    </row>
    <row r="2084" spans="1:4">
      <c r="A2084" s="12">
        <f t="shared" si="32"/>
        <v>2081</v>
      </c>
      <c r="B2084" s="13">
        <v>385</v>
      </c>
      <c r="C2084" s="12" t="s">
        <v>397</v>
      </c>
      <c r="D2084" s="16">
        <v>158954.81</v>
      </c>
    </row>
    <row r="2085" spans="1:4">
      <c r="A2085" s="12">
        <f t="shared" si="32"/>
        <v>2082</v>
      </c>
      <c r="B2085" s="13">
        <v>385</v>
      </c>
      <c r="C2085" s="12" t="s">
        <v>397</v>
      </c>
      <c r="D2085" s="16">
        <v>158954.81</v>
      </c>
    </row>
    <row r="2086" spans="1:4">
      <c r="A2086" s="12">
        <f t="shared" si="32"/>
        <v>2083</v>
      </c>
      <c r="B2086" s="13">
        <v>385</v>
      </c>
      <c r="C2086" s="12" t="s">
        <v>397</v>
      </c>
      <c r="D2086" s="16">
        <v>158954.81</v>
      </c>
    </row>
    <row r="2087" spans="1:4">
      <c r="A2087" s="12">
        <f t="shared" si="32"/>
        <v>2084</v>
      </c>
      <c r="B2087" s="13">
        <v>375</v>
      </c>
      <c r="C2087" s="14" t="s">
        <v>396</v>
      </c>
      <c r="D2087" s="16">
        <v>336916.62</v>
      </c>
    </row>
    <row r="2088" spans="1:4">
      <c r="A2088" s="12">
        <f t="shared" si="32"/>
        <v>2085</v>
      </c>
      <c r="B2088" s="13">
        <v>372</v>
      </c>
      <c r="C2088" s="14" t="s">
        <v>398</v>
      </c>
      <c r="D2088" s="16">
        <v>199424.05</v>
      </c>
    </row>
    <row r="2089" spans="1:4">
      <c r="A2089" s="12">
        <f t="shared" si="32"/>
        <v>2086</v>
      </c>
      <c r="B2089" s="13">
        <v>372</v>
      </c>
      <c r="C2089" s="14" t="s">
        <v>398</v>
      </c>
      <c r="D2089" s="16">
        <v>199424.05</v>
      </c>
    </row>
    <row r="2090" spans="1:4">
      <c r="A2090" s="12">
        <f t="shared" si="32"/>
        <v>2087</v>
      </c>
      <c r="B2090" s="13">
        <v>385</v>
      </c>
      <c r="C2090" s="12" t="s">
        <v>397</v>
      </c>
      <c r="D2090" s="16">
        <v>158954.81</v>
      </c>
    </row>
    <row r="2091" spans="1:4">
      <c r="A2091" s="12">
        <f t="shared" si="32"/>
        <v>2088</v>
      </c>
      <c r="B2091" s="13">
        <v>385</v>
      </c>
      <c r="C2091" s="12" t="s">
        <v>397</v>
      </c>
      <c r="D2091" s="16">
        <v>158954.81</v>
      </c>
    </row>
    <row r="2092" spans="1:4">
      <c r="A2092" s="12">
        <f t="shared" si="32"/>
        <v>2089</v>
      </c>
      <c r="B2092" s="13">
        <v>385</v>
      </c>
      <c r="C2092" s="12" t="s">
        <v>397</v>
      </c>
      <c r="D2092" s="16">
        <v>158954.81</v>
      </c>
    </row>
    <row r="2093" spans="1:4">
      <c r="A2093" s="12">
        <f t="shared" si="32"/>
        <v>2090</v>
      </c>
      <c r="B2093" s="13">
        <v>385</v>
      </c>
      <c r="C2093" s="12" t="s">
        <v>397</v>
      </c>
      <c r="D2093" s="16">
        <v>158954.81</v>
      </c>
    </row>
    <row r="2094" spans="1:4">
      <c r="A2094" s="12">
        <f t="shared" si="32"/>
        <v>2091</v>
      </c>
      <c r="B2094" s="13">
        <v>385</v>
      </c>
      <c r="C2094" s="12" t="s">
        <v>397</v>
      </c>
      <c r="D2094" s="16">
        <v>158954.81</v>
      </c>
    </row>
    <row r="2095" spans="1:4">
      <c r="A2095" s="12">
        <f t="shared" si="32"/>
        <v>2092</v>
      </c>
      <c r="B2095" s="13">
        <v>385</v>
      </c>
      <c r="C2095" s="12" t="s">
        <v>397</v>
      </c>
      <c r="D2095" s="16">
        <v>158954.81</v>
      </c>
    </row>
    <row r="2096" spans="1:4">
      <c r="A2096" s="12">
        <f t="shared" si="32"/>
        <v>2093</v>
      </c>
      <c r="B2096" s="13">
        <v>375</v>
      </c>
      <c r="C2096" s="14" t="s">
        <v>396</v>
      </c>
      <c r="D2096" s="16">
        <v>336916.62</v>
      </c>
    </row>
    <row r="2097" spans="1:4">
      <c r="A2097" s="12">
        <f t="shared" si="32"/>
        <v>2094</v>
      </c>
      <c r="B2097" s="13">
        <v>372</v>
      </c>
      <c r="C2097" s="14" t="s">
        <v>398</v>
      </c>
      <c r="D2097" s="16">
        <v>199424.05</v>
      </c>
    </row>
    <row r="2098" spans="1:4">
      <c r="A2098" s="12">
        <f t="shared" si="32"/>
        <v>2095</v>
      </c>
      <c r="B2098" s="13">
        <v>375</v>
      </c>
      <c r="C2098" s="14" t="s">
        <v>396</v>
      </c>
      <c r="D2098" s="16">
        <v>336916.62</v>
      </c>
    </row>
    <row r="2099" spans="1:4">
      <c r="A2099" s="12">
        <f t="shared" si="32"/>
        <v>2096</v>
      </c>
      <c r="B2099" s="13">
        <v>385</v>
      </c>
      <c r="C2099" s="12" t="s">
        <v>397</v>
      </c>
      <c r="D2099" s="16">
        <v>158954.81</v>
      </c>
    </row>
    <row r="2100" spans="1:4">
      <c r="A2100" s="12">
        <f t="shared" si="32"/>
        <v>2097</v>
      </c>
      <c r="B2100" s="13">
        <v>385</v>
      </c>
      <c r="C2100" s="12" t="s">
        <v>397</v>
      </c>
      <c r="D2100" s="16">
        <v>158954.81</v>
      </c>
    </row>
    <row r="2101" spans="1:4">
      <c r="A2101" s="12">
        <f t="shared" si="32"/>
        <v>2098</v>
      </c>
      <c r="B2101" s="13">
        <v>372</v>
      </c>
      <c r="C2101" s="14" t="s">
        <v>398</v>
      </c>
      <c r="D2101" s="16">
        <v>199424.05</v>
      </c>
    </row>
    <row r="2102" spans="1:4">
      <c r="A2102" s="12">
        <f t="shared" si="32"/>
        <v>2099</v>
      </c>
      <c r="B2102" s="13">
        <v>375</v>
      </c>
      <c r="C2102" s="14" t="s">
        <v>396</v>
      </c>
      <c r="D2102" s="16">
        <v>336916.62</v>
      </c>
    </row>
    <row r="2103" spans="1:4">
      <c r="A2103" s="12">
        <f t="shared" si="32"/>
        <v>2100</v>
      </c>
      <c r="B2103" s="13">
        <v>375</v>
      </c>
      <c r="C2103" s="14" t="s">
        <v>396</v>
      </c>
      <c r="D2103" s="16">
        <v>336916.62</v>
      </c>
    </row>
    <row r="2104" spans="1:4">
      <c r="A2104" s="12">
        <f t="shared" si="32"/>
        <v>2101</v>
      </c>
      <c r="B2104" s="13">
        <v>372</v>
      </c>
      <c r="C2104" s="14" t="s">
        <v>398</v>
      </c>
      <c r="D2104" s="16">
        <v>199424.05</v>
      </c>
    </row>
    <row r="2105" spans="1:4">
      <c r="A2105" s="12">
        <f t="shared" si="32"/>
        <v>2102</v>
      </c>
      <c r="B2105" s="13">
        <v>375</v>
      </c>
      <c r="C2105" s="14" t="s">
        <v>396</v>
      </c>
      <c r="D2105" s="16">
        <v>336916.62</v>
      </c>
    </row>
    <row r="2106" spans="1:4">
      <c r="A2106" s="12">
        <f t="shared" si="32"/>
        <v>2103</v>
      </c>
      <c r="B2106" s="13">
        <v>375</v>
      </c>
      <c r="C2106" s="14" t="s">
        <v>396</v>
      </c>
      <c r="D2106" s="16">
        <v>336916.62</v>
      </c>
    </row>
    <row r="2107" spans="1:4">
      <c r="A2107">
        <f t="shared" si="32"/>
        <v>2104</v>
      </c>
      <c r="B2107" s="4">
        <v>379</v>
      </c>
      <c r="C2107" s="3" t="s">
        <v>399</v>
      </c>
      <c r="D2107" s="2">
        <v>76087.08</v>
      </c>
    </row>
    <row r="2108" spans="1:4">
      <c r="A2108">
        <f t="shared" si="32"/>
        <v>2105</v>
      </c>
      <c r="B2108" s="4">
        <v>379</v>
      </c>
      <c r="C2108" s="3" t="s">
        <v>399</v>
      </c>
      <c r="D2108" s="2">
        <v>76087.08</v>
      </c>
    </row>
    <row r="2109" spans="1:4">
      <c r="A2109">
        <f t="shared" si="32"/>
        <v>2106</v>
      </c>
      <c r="B2109" s="4">
        <v>379</v>
      </c>
      <c r="C2109" s="3" t="s">
        <v>399</v>
      </c>
      <c r="D2109" s="2">
        <v>76087.08</v>
      </c>
    </row>
    <row r="2110" spans="1:4">
      <c r="A2110">
        <f t="shared" si="32"/>
        <v>2107</v>
      </c>
      <c r="B2110" s="4">
        <v>379</v>
      </c>
      <c r="C2110" s="3" t="s">
        <v>399</v>
      </c>
      <c r="D2110" s="2">
        <v>76087.08</v>
      </c>
    </row>
    <row r="2111" spans="1:4">
      <c r="A2111">
        <f t="shared" si="32"/>
        <v>2108</v>
      </c>
      <c r="B2111" s="4">
        <v>379</v>
      </c>
      <c r="C2111" s="3" t="s">
        <v>399</v>
      </c>
      <c r="D2111" s="2">
        <v>76087.08</v>
      </c>
    </row>
    <row r="2112" spans="1:4">
      <c r="A2112">
        <f t="shared" si="32"/>
        <v>2109</v>
      </c>
      <c r="B2112" s="4">
        <v>379</v>
      </c>
      <c r="C2112" s="3" t="s">
        <v>399</v>
      </c>
      <c r="D2112" s="2">
        <v>76087.08</v>
      </c>
    </row>
    <row r="2113" spans="1:4">
      <c r="A2113">
        <f t="shared" si="32"/>
        <v>2110</v>
      </c>
      <c r="B2113" s="4">
        <v>379</v>
      </c>
      <c r="C2113" s="3" t="s">
        <v>399</v>
      </c>
      <c r="D2113" s="2">
        <v>76087.08</v>
      </c>
    </row>
    <row r="2114" spans="1:4">
      <c r="A2114">
        <f t="shared" si="32"/>
        <v>2111</v>
      </c>
      <c r="B2114" s="4">
        <v>379</v>
      </c>
      <c r="C2114" s="3" t="s">
        <v>399</v>
      </c>
      <c r="D2114" s="2">
        <v>76087.08</v>
      </c>
    </row>
    <row r="2115" spans="1:4">
      <c r="A2115">
        <f t="shared" si="32"/>
        <v>2112</v>
      </c>
      <c r="B2115" s="4">
        <v>379</v>
      </c>
      <c r="C2115" s="3" t="s">
        <v>399</v>
      </c>
      <c r="D2115" s="2">
        <v>76087.08</v>
      </c>
    </row>
    <row r="2116" spans="1:4">
      <c r="A2116">
        <f t="shared" si="32"/>
        <v>2113</v>
      </c>
      <c r="B2116" s="4">
        <v>379</v>
      </c>
      <c r="C2116" s="3" t="s">
        <v>399</v>
      </c>
      <c r="D2116" s="2">
        <v>76087.08</v>
      </c>
    </row>
    <row r="2117" spans="1:4">
      <c r="A2117">
        <f t="shared" si="32"/>
        <v>2114</v>
      </c>
      <c r="B2117" s="4">
        <v>379</v>
      </c>
      <c r="C2117" s="3" t="s">
        <v>399</v>
      </c>
      <c r="D2117" s="2">
        <v>76087.08</v>
      </c>
    </row>
    <row r="2118" spans="1:4">
      <c r="A2118">
        <f t="shared" si="32"/>
        <v>2115</v>
      </c>
      <c r="B2118" s="4">
        <v>379</v>
      </c>
      <c r="C2118" s="3" t="s">
        <v>399</v>
      </c>
      <c r="D2118" s="2">
        <v>76087.08</v>
      </c>
    </row>
    <row r="2119" spans="1:4">
      <c r="A2119">
        <f t="shared" ref="A2119:A2182" si="33">+A2118+1</f>
        <v>2116</v>
      </c>
      <c r="B2119" s="4">
        <v>379</v>
      </c>
      <c r="C2119" s="3" t="s">
        <v>399</v>
      </c>
      <c r="D2119" s="2">
        <v>76087.08</v>
      </c>
    </row>
    <row r="2120" spans="1:4">
      <c r="A2120">
        <f t="shared" si="33"/>
        <v>2117</v>
      </c>
      <c r="B2120" s="4">
        <v>379</v>
      </c>
      <c r="C2120" s="3" t="s">
        <v>399</v>
      </c>
      <c r="D2120" s="2">
        <v>76087.08</v>
      </c>
    </row>
    <row r="2121" spans="1:4">
      <c r="A2121">
        <f t="shared" si="33"/>
        <v>2118</v>
      </c>
      <c r="B2121" s="4">
        <v>379</v>
      </c>
      <c r="C2121" s="3" t="s">
        <v>399</v>
      </c>
      <c r="D2121" s="2">
        <v>76087.08</v>
      </c>
    </row>
    <row r="2122" spans="1:4">
      <c r="A2122">
        <f t="shared" si="33"/>
        <v>2119</v>
      </c>
      <c r="B2122" s="4">
        <v>379</v>
      </c>
      <c r="C2122" s="3" t="s">
        <v>399</v>
      </c>
      <c r="D2122" s="2">
        <v>76087.08</v>
      </c>
    </row>
    <row r="2123" spans="1:4">
      <c r="A2123">
        <f t="shared" si="33"/>
        <v>2120</v>
      </c>
      <c r="B2123" s="4">
        <v>379</v>
      </c>
      <c r="C2123" s="3" t="s">
        <v>399</v>
      </c>
      <c r="D2123" s="2">
        <v>76087.08</v>
      </c>
    </row>
    <row r="2124" spans="1:4">
      <c r="A2124">
        <f t="shared" si="33"/>
        <v>2121</v>
      </c>
      <c r="B2124" s="4">
        <v>379</v>
      </c>
      <c r="C2124" s="3" t="s">
        <v>399</v>
      </c>
      <c r="D2124" s="2">
        <v>76087.08</v>
      </c>
    </row>
    <row r="2125" spans="1:4">
      <c r="A2125">
        <f t="shared" si="33"/>
        <v>2122</v>
      </c>
      <c r="B2125" s="4">
        <v>379</v>
      </c>
      <c r="C2125" s="3" t="s">
        <v>399</v>
      </c>
      <c r="D2125" s="2">
        <v>76087.08</v>
      </c>
    </row>
    <row r="2126" spans="1:4">
      <c r="A2126">
        <f t="shared" si="33"/>
        <v>2123</v>
      </c>
      <c r="B2126" s="4">
        <v>385</v>
      </c>
      <c r="C2126" t="s">
        <v>397</v>
      </c>
      <c r="D2126" s="2">
        <v>25824.79</v>
      </c>
    </row>
    <row r="2127" spans="1:4">
      <c r="A2127">
        <f t="shared" si="33"/>
        <v>2124</v>
      </c>
      <c r="B2127" s="4">
        <v>372</v>
      </c>
      <c r="C2127" s="3" t="s">
        <v>398</v>
      </c>
      <c r="D2127" s="2">
        <v>67860</v>
      </c>
    </row>
    <row r="2128" spans="1:4">
      <c r="A2128">
        <f t="shared" si="33"/>
        <v>2125</v>
      </c>
      <c r="B2128" s="4">
        <v>385</v>
      </c>
      <c r="C2128" t="s">
        <v>397</v>
      </c>
      <c r="D2128" s="2">
        <v>25824.79</v>
      </c>
    </row>
    <row r="2129" spans="1:4">
      <c r="A2129">
        <f t="shared" si="33"/>
        <v>2126</v>
      </c>
      <c r="B2129" s="4">
        <v>372</v>
      </c>
      <c r="C2129" s="3" t="s">
        <v>398</v>
      </c>
      <c r="D2129" s="2">
        <v>67860</v>
      </c>
    </row>
    <row r="2130" spans="1:4">
      <c r="A2130">
        <f t="shared" si="33"/>
        <v>2127</v>
      </c>
      <c r="B2130" s="4">
        <v>379</v>
      </c>
      <c r="C2130" s="3" t="s">
        <v>399</v>
      </c>
      <c r="D2130" s="2">
        <v>76087.08</v>
      </c>
    </row>
    <row r="2131" spans="1:4">
      <c r="A2131">
        <f t="shared" si="33"/>
        <v>2128</v>
      </c>
      <c r="B2131" s="4">
        <v>379</v>
      </c>
      <c r="C2131" s="3" t="s">
        <v>399</v>
      </c>
      <c r="D2131" s="2">
        <v>76087.08</v>
      </c>
    </row>
    <row r="2132" spans="1:4">
      <c r="A2132">
        <f t="shared" si="33"/>
        <v>2129</v>
      </c>
      <c r="B2132" s="4">
        <v>379</v>
      </c>
      <c r="C2132" s="3" t="s">
        <v>399</v>
      </c>
      <c r="D2132" s="2">
        <v>76087.08</v>
      </c>
    </row>
    <row r="2133" spans="1:4">
      <c r="A2133">
        <f t="shared" si="33"/>
        <v>2130</v>
      </c>
      <c r="B2133" s="4">
        <v>379</v>
      </c>
      <c r="C2133" s="3" t="s">
        <v>399</v>
      </c>
      <c r="D2133" s="2">
        <v>76087.08</v>
      </c>
    </row>
    <row r="2134" spans="1:4">
      <c r="A2134">
        <f t="shared" si="33"/>
        <v>2131</v>
      </c>
      <c r="B2134" s="4">
        <v>379</v>
      </c>
      <c r="C2134" s="3" t="s">
        <v>399</v>
      </c>
      <c r="D2134" s="2">
        <v>76087.08</v>
      </c>
    </row>
    <row r="2135" spans="1:4">
      <c r="A2135">
        <f t="shared" si="33"/>
        <v>2132</v>
      </c>
      <c r="B2135" s="4">
        <v>379</v>
      </c>
      <c r="C2135" s="3" t="s">
        <v>399</v>
      </c>
      <c r="D2135" s="2">
        <v>76087.08</v>
      </c>
    </row>
    <row r="2136" spans="1:4">
      <c r="A2136">
        <f t="shared" si="33"/>
        <v>2133</v>
      </c>
      <c r="B2136" s="4">
        <v>379</v>
      </c>
      <c r="C2136" s="3" t="s">
        <v>399</v>
      </c>
      <c r="D2136" s="2">
        <v>76087.08</v>
      </c>
    </row>
    <row r="2137" spans="1:4">
      <c r="A2137">
        <f t="shared" si="33"/>
        <v>2134</v>
      </c>
      <c r="B2137" s="4">
        <v>379</v>
      </c>
      <c r="C2137" s="3" t="s">
        <v>399</v>
      </c>
      <c r="D2137" s="2">
        <v>76087.08</v>
      </c>
    </row>
    <row r="2138" spans="1:4">
      <c r="A2138">
        <f t="shared" si="33"/>
        <v>2135</v>
      </c>
      <c r="B2138" s="4">
        <v>379</v>
      </c>
      <c r="C2138" s="3" t="s">
        <v>399</v>
      </c>
      <c r="D2138" s="2">
        <v>76087.08</v>
      </c>
    </row>
    <row r="2139" spans="1:4">
      <c r="A2139">
        <f t="shared" si="33"/>
        <v>2136</v>
      </c>
      <c r="B2139" s="4">
        <v>379</v>
      </c>
      <c r="C2139" s="3" t="s">
        <v>399</v>
      </c>
      <c r="D2139" s="2">
        <v>76087.08</v>
      </c>
    </row>
    <row r="2140" spans="1:4">
      <c r="A2140">
        <f t="shared" si="33"/>
        <v>2137</v>
      </c>
      <c r="B2140" s="4">
        <v>379</v>
      </c>
      <c r="C2140" s="3" t="s">
        <v>399</v>
      </c>
      <c r="D2140" s="2">
        <v>76087.08</v>
      </c>
    </row>
    <row r="2141" spans="1:4">
      <c r="A2141">
        <f t="shared" si="33"/>
        <v>2138</v>
      </c>
      <c r="B2141" s="4">
        <v>379</v>
      </c>
      <c r="C2141" s="3" t="s">
        <v>399</v>
      </c>
      <c r="D2141" s="2">
        <v>76087.08</v>
      </c>
    </row>
    <row r="2142" spans="1:4">
      <c r="A2142">
        <f t="shared" si="33"/>
        <v>2139</v>
      </c>
      <c r="B2142" s="4">
        <v>379</v>
      </c>
      <c r="C2142" s="3" t="s">
        <v>399</v>
      </c>
      <c r="D2142" s="2">
        <v>76087.08</v>
      </c>
    </row>
    <row r="2143" spans="1:4">
      <c r="A2143">
        <f t="shared" si="33"/>
        <v>2140</v>
      </c>
      <c r="B2143" s="4">
        <v>379</v>
      </c>
      <c r="C2143" s="3" t="s">
        <v>399</v>
      </c>
      <c r="D2143" s="2">
        <v>76087.08</v>
      </c>
    </row>
    <row r="2144" spans="1:4">
      <c r="A2144">
        <f t="shared" si="33"/>
        <v>2141</v>
      </c>
      <c r="B2144" s="4">
        <v>379</v>
      </c>
      <c r="C2144" s="3" t="s">
        <v>399</v>
      </c>
      <c r="D2144" s="2">
        <v>76087.08</v>
      </c>
    </row>
    <row r="2145" spans="1:4">
      <c r="A2145">
        <f t="shared" si="33"/>
        <v>2142</v>
      </c>
      <c r="B2145" s="4">
        <v>379</v>
      </c>
      <c r="C2145" s="3" t="s">
        <v>399</v>
      </c>
      <c r="D2145" s="2">
        <v>76087.08</v>
      </c>
    </row>
    <row r="2146" spans="1:4">
      <c r="A2146">
        <f t="shared" si="33"/>
        <v>2143</v>
      </c>
      <c r="B2146" s="4">
        <v>379</v>
      </c>
      <c r="C2146" s="3" t="s">
        <v>399</v>
      </c>
      <c r="D2146" s="2">
        <v>76087.08</v>
      </c>
    </row>
    <row r="2147" spans="1:4">
      <c r="A2147">
        <f t="shared" si="33"/>
        <v>2144</v>
      </c>
      <c r="B2147" s="4">
        <v>379</v>
      </c>
      <c r="C2147" s="3" t="s">
        <v>399</v>
      </c>
      <c r="D2147" s="2">
        <v>76087.08</v>
      </c>
    </row>
    <row r="2148" spans="1:4">
      <c r="A2148">
        <f t="shared" si="33"/>
        <v>2145</v>
      </c>
      <c r="B2148" s="4">
        <v>379</v>
      </c>
      <c r="C2148" s="3" t="s">
        <v>399</v>
      </c>
      <c r="D2148" s="2">
        <v>76087.08</v>
      </c>
    </row>
    <row r="2149" spans="1:4">
      <c r="A2149">
        <f t="shared" si="33"/>
        <v>2146</v>
      </c>
      <c r="B2149" s="4">
        <v>379</v>
      </c>
      <c r="C2149" s="3" t="s">
        <v>399</v>
      </c>
      <c r="D2149" s="2">
        <v>76087.08</v>
      </c>
    </row>
    <row r="2150" spans="1:4">
      <c r="A2150">
        <f t="shared" si="33"/>
        <v>2147</v>
      </c>
      <c r="B2150" s="4">
        <v>379</v>
      </c>
      <c r="C2150" s="3" t="s">
        <v>399</v>
      </c>
      <c r="D2150" s="2">
        <v>76087.08</v>
      </c>
    </row>
    <row r="2151" spans="1:4">
      <c r="A2151">
        <f t="shared" si="33"/>
        <v>2148</v>
      </c>
      <c r="B2151" s="4">
        <v>385</v>
      </c>
      <c r="C2151" t="s">
        <v>397</v>
      </c>
      <c r="D2151" s="2">
        <v>25824.79</v>
      </c>
    </row>
    <row r="2152" spans="1:4">
      <c r="A2152">
        <f t="shared" si="33"/>
        <v>2149</v>
      </c>
      <c r="B2152" s="4">
        <v>385</v>
      </c>
      <c r="C2152" t="s">
        <v>397</v>
      </c>
      <c r="D2152" s="2">
        <v>25824.79</v>
      </c>
    </row>
    <row r="2153" spans="1:4">
      <c r="A2153">
        <f t="shared" si="33"/>
        <v>2150</v>
      </c>
      <c r="B2153" s="4">
        <v>372</v>
      </c>
      <c r="C2153" s="3" t="s">
        <v>398</v>
      </c>
      <c r="D2153" s="2">
        <v>67860</v>
      </c>
    </row>
    <row r="2154" spans="1:4">
      <c r="A2154">
        <f t="shared" si="33"/>
        <v>2151</v>
      </c>
      <c r="B2154" s="4">
        <v>372</v>
      </c>
      <c r="C2154" s="3" t="s">
        <v>398</v>
      </c>
      <c r="D2154" s="2">
        <v>67860</v>
      </c>
    </row>
    <row r="2155" spans="1:4">
      <c r="A2155">
        <f t="shared" si="33"/>
        <v>2152</v>
      </c>
      <c r="B2155" s="4">
        <v>372</v>
      </c>
      <c r="C2155" s="3" t="s">
        <v>398</v>
      </c>
      <c r="D2155" s="2">
        <v>67860</v>
      </c>
    </row>
    <row r="2156" spans="1:4">
      <c r="A2156">
        <f t="shared" si="33"/>
        <v>2153</v>
      </c>
      <c r="B2156" s="4">
        <v>385</v>
      </c>
      <c r="C2156" t="s">
        <v>397</v>
      </c>
      <c r="D2156" s="2">
        <v>25824.79</v>
      </c>
    </row>
    <row r="2157" spans="1:4">
      <c r="A2157">
        <f t="shared" si="33"/>
        <v>2154</v>
      </c>
      <c r="B2157" s="4">
        <v>379</v>
      </c>
      <c r="C2157" s="3" t="s">
        <v>399</v>
      </c>
      <c r="D2157" s="2">
        <v>76087.08</v>
      </c>
    </row>
    <row r="2158" spans="1:4">
      <c r="A2158">
        <f t="shared" si="33"/>
        <v>2155</v>
      </c>
      <c r="B2158" s="4">
        <v>379</v>
      </c>
      <c r="C2158" s="3" t="s">
        <v>399</v>
      </c>
      <c r="D2158" s="2">
        <v>76087.08</v>
      </c>
    </row>
    <row r="2159" spans="1:4">
      <c r="A2159">
        <f t="shared" si="33"/>
        <v>2156</v>
      </c>
      <c r="B2159" s="4">
        <v>379</v>
      </c>
      <c r="C2159" s="3" t="s">
        <v>399</v>
      </c>
      <c r="D2159" s="2">
        <v>76087.08</v>
      </c>
    </row>
    <row r="2160" spans="1:4">
      <c r="A2160">
        <f t="shared" si="33"/>
        <v>2157</v>
      </c>
      <c r="B2160" s="4">
        <v>379</v>
      </c>
      <c r="C2160" s="3" t="s">
        <v>399</v>
      </c>
      <c r="D2160" s="2">
        <v>76087.08</v>
      </c>
    </row>
    <row r="2161" spans="1:4">
      <c r="A2161">
        <f t="shared" si="33"/>
        <v>2158</v>
      </c>
      <c r="B2161" s="4">
        <v>379</v>
      </c>
      <c r="C2161" s="3" t="s">
        <v>399</v>
      </c>
      <c r="D2161" s="2">
        <v>76087.08</v>
      </c>
    </row>
    <row r="2162" spans="1:4">
      <c r="A2162">
        <f t="shared" si="33"/>
        <v>2159</v>
      </c>
      <c r="B2162" s="4">
        <v>379</v>
      </c>
      <c r="C2162" s="3" t="s">
        <v>399</v>
      </c>
      <c r="D2162" s="2">
        <v>76087.08</v>
      </c>
    </row>
    <row r="2163" spans="1:4">
      <c r="A2163">
        <f t="shared" si="33"/>
        <v>2160</v>
      </c>
      <c r="B2163" s="4">
        <v>379</v>
      </c>
      <c r="C2163" s="3" t="s">
        <v>399</v>
      </c>
      <c r="D2163" s="2">
        <v>76087.08</v>
      </c>
    </row>
    <row r="2164" spans="1:4">
      <c r="A2164">
        <f t="shared" si="33"/>
        <v>2161</v>
      </c>
      <c r="B2164" s="4">
        <v>379</v>
      </c>
      <c r="C2164" s="3" t="s">
        <v>399</v>
      </c>
      <c r="D2164" s="2">
        <v>76087.08</v>
      </c>
    </row>
    <row r="2165" spans="1:4">
      <c r="A2165">
        <f t="shared" si="33"/>
        <v>2162</v>
      </c>
      <c r="B2165" s="4">
        <v>379</v>
      </c>
      <c r="C2165" s="3" t="s">
        <v>399</v>
      </c>
      <c r="D2165" s="2">
        <v>76087.08</v>
      </c>
    </row>
    <row r="2166" spans="1:4">
      <c r="A2166">
        <f t="shared" si="33"/>
        <v>2163</v>
      </c>
      <c r="B2166" s="4">
        <v>379</v>
      </c>
      <c r="C2166" s="3" t="s">
        <v>399</v>
      </c>
      <c r="D2166" s="2">
        <v>76087.08</v>
      </c>
    </row>
    <row r="2167" spans="1:4">
      <c r="A2167">
        <f t="shared" si="33"/>
        <v>2164</v>
      </c>
      <c r="B2167" s="4">
        <v>379</v>
      </c>
      <c r="C2167" s="3" t="s">
        <v>399</v>
      </c>
      <c r="D2167" s="2">
        <v>76087.08</v>
      </c>
    </row>
    <row r="2168" spans="1:4">
      <c r="A2168">
        <f t="shared" si="33"/>
        <v>2165</v>
      </c>
      <c r="B2168" s="4">
        <v>379</v>
      </c>
      <c r="C2168" s="3" t="s">
        <v>399</v>
      </c>
      <c r="D2168" s="2">
        <v>76087.08</v>
      </c>
    </row>
    <row r="2169" spans="1:4">
      <c r="A2169">
        <f t="shared" si="33"/>
        <v>2166</v>
      </c>
      <c r="B2169" s="4">
        <v>379</v>
      </c>
      <c r="C2169" s="3" t="s">
        <v>399</v>
      </c>
      <c r="D2169" s="2">
        <v>76087.08</v>
      </c>
    </row>
    <row r="2170" spans="1:4">
      <c r="A2170">
        <f t="shared" si="33"/>
        <v>2167</v>
      </c>
      <c r="B2170" s="4">
        <v>379</v>
      </c>
      <c r="C2170" s="3" t="s">
        <v>399</v>
      </c>
      <c r="D2170" s="2">
        <v>76087.08</v>
      </c>
    </row>
    <row r="2171" spans="1:4">
      <c r="A2171">
        <f t="shared" si="33"/>
        <v>2168</v>
      </c>
      <c r="B2171" s="4">
        <v>379</v>
      </c>
      <c r="C2171" s="3" t="s">
        <v>399</v>
      </c>
      <c r="D2171" s="2">
        <v>76087.08</v>
      </c>
    </row>
    <row r="2172" spans="1:4">
      <c r="A2172">
        <f t="shared" si="33"/>
        <v>2169</v>
      </c>
      <c r="B2172" s="4">
        <v>379</v>
      </c>
      <c r="C2172" s="3" t="s">
        <v>399</v>
      </c>
      <c r="D2172" s="2">
        <v>76087.08</v>
      </c>
    </row>
    <row r="2173" spans="1:4">
      <c r="A2173">
        <f t="shared" si="33"/>
        <v>2170</v>
      </c>
      <c r="B2173" s="4">
        <v>379</v>
      </c>
      <c r="C2173" s="3" t="s">
        <v>399</v>
      </c>
      <c r="D2173" s="2">
        <v>76087.08</v>
      </c>
    </row>
    <row r="2174" spans="1:4">
      <c r="A2174">
        <f t="shared" si="33"/>
        <v>2171</v>
      </c>
      <c r="B2174" s="4">
        <v>379</v>
      </c>
      <c r="C2174" s="3" t="s">
        <v>399</v>
      </c>
      <c r="D2174" s="2">
        <v>76087.08</v>
      </c>
    </row>
    <row r="2175" spans="1:4">
      <c r="A2175">
        <f t="shared" si="33"/>
        <v>2172</v>
      </c>
      <c r="B2175" s="4">
        <v>379</v>
      </c>
      <c r="C2175" s="3" t="s">
        <v>399</v>
      </c>
      <c r="D2175" s="2">
        <v>76087.08</v>
      </c>
    </row>
    <row r="2176" spans="1:4">
      <c r="A2176">
        <f t="shared" si="33"/>
        <v>2173</v>
      </c>
      <c r="B2176" s="4">
        <v>379</v>
      </c>
      <c r="C2176" s="3" t="s">
        <v>399</v>
      </c>
      <c r="D2176" s="2">
        <v>76087.08</v>
      </c>
    </row>
    <row r="2177" spans="1:4">
      <c r="A2177">
        <f t="shared" si="33"/>
        <v>2174</v>
      </c>
      <c r="B2177" s="4">
        <v>379</v>
      </c>
      <c r="C2177" s="3" t="s">
        <v>399</v>
      </c>
      <c r="D2177" s="2">
        <v>76087.08</v>
      </c>
    </row>
    <row r="2178" spans="1:4">
      <c r="A2178">
        <f t="shared" si="33"/>
        <v>2175</v>
      </c>
      <c r="D2178" s="2"/>
    </row>
    <row r="2179" spans="1:4">
      <c r="A2179">
        <f t="shared" si="33"/>
        <v>2176</v>
      </c>
      <c r="D2179" s="2"/>
    </row>
    <row r="2180" spans="1:4">
      <c r="A2180">
        <f t="shared" si="33"/>
        <v>2177</v>
      </c>
      <c r="D2180" s="2"/>
    </row>
    <row r="2181" spans="1:4">
      <c r="A2181">
        <f t="shared" si="33"/>
        <v>2178</v>
      </c>
      <c r="D2181" s="2"/>
    </row>
    <row r="2182" spans="1:4">
      <c r="A2182">
        <f t="shared" si="33"/>
        <v>2179</v>
      </c>
      <c r="D2182" s="2"/>
    </row>
    <row r="2183" spans="1:4">
      <c r="A2183">
        <f t="shared" ref="A2183:A2246" si="34">+A2182+1</f>
        <v>2180</v>
      </c>
      <c r="D2183" s="2"/>
    </row>
    <row r="2184" spans="1:4">
      <c r="A2184">
        <f t="shared" si="34"/>
        <v>2181</v>
      </c>
      <c r="D2184" s="2"/>
    </row>
    <row r="2185" spans="1:4">
      <c r="A2185">
        <f t="shared" si="34"/>
        <v>2182</v>
      </c>
      <c r="D2185" s="2"/>
    </row>
    <row r="2186" spans="1:4">
      <c r="A2186">
        <f t="shared" si="34"/>
        <v>2183</v>
      </c>
      <c r="D2186" s="2"/>
    </row>
    <row r="2187" spans="1:4">
      <c r="A2187">
        <f t="shared" si="34"/>
        <v>2184</v>
      </c>
      <c r="D2187" s="2"/>
    </row>
    <row r="2188" spans="1:4">
      <c r="A2188">
        <f t="shared" si="34"/>
        <v>2185</v>
      </c>
      <c r="D2188" s="2"/>
    </row>
    <row r="2189" spans="1:4">
      <c r="A2189">
        <f t="shared" si="34"/>
        <v>2186</v>
      </c>
      <c r="D2189" s="2"/>
    </row>
    <row r="2190" spans="1:4">
      <c r="A2190">
        <f t="shared" si="34"/>
        <v>2187</v>
      </c>
      <c r="D2190" s="2"/>
    </row>
    <row r="2191" spans="1:4">
      <c r="A2191">
        <f t="shared" si="34"/>
        <v>2188</v>
      </c>
      <c r="D2191" s="2"/>
    </row>
    <row r="2192" spans="1:4">
      <c r="A2192">
        <f t="shared" si="34"/>
        <v>2189</v>
      </c>
      <c r="D2192" s="2"/>
    </row>
    <row r="2193" spans="1:4">
      <c r="A2193">
        <f t="shared" si="34"/>
        <v>2190</v>
      </c>
      <c r="D2193" s="2"/>
    </row>
    <row r="2194" spans="1:4">
      <c r="A2194">
        <f t="shared" si="34"/>
        <v>2191</v>
      </c>
      <c r="D2194" s="2"/>
    </row>
    <row r="2195" spans="1:4">
      <c r="A2195">
        <f t="shared" si="34"/>
        <v>2192</v>
      </c>
      <c r="D2195" s="2"/>
    </row>
    <row r="2196" spans="1:4">
      <c r="A2196">
        <f t="shared" si="34"/>
        <v>2193</v>
      </c>
      <c r="D2196" s="2"/>
    </row>
    <row r="2197" spans="1:4">
      <c r="A2197">
        <f t="shared" si="34"/>
        <v>2194</v>
      </c>
      <c r="D2197" s="2"/>
    </row>
    <row r="2198" spans="1:4">
      <c r="A2198">
        <f t="shared" si="34"/>
        <v>2195</v>
      </c>
      <c r="D2198" s="2"/>
    </row>
    <row r="2199" spans="1:4">
      <c r="A2199">
        <f t="shared" si="34"/>
        <v>2196</v>
      </c>
      <c r="D2199" s="2"/>
    </row>
    <row r="2200" spans="1:4">
      <c r="A2200">
        <f t="shared" si="34"/>
        <v>2197</v>
      </c>
      <c r="D2200" s="2"/>
    </row>
    <row r="2201" spans="1:4">
      <c r="A2201">
        <f t="shared" si="34"/>
        <v>2198</v>
      </c>
      <c r="D2201" s="2"/>
    </row>
    <row r="2202" spans="1:4">
      <c r="A2202">
        <f t="shared" si="34"/>
        <v>2199</v>
      </c>
      <c r="D2202" s="2"/>
    </row>
    <row r="2203" spans="1:4">
      <c r="A2203">
        <f t="shared" si="34"/>
        <v>2200</v>
      </c>
      <c r="D2203" s="2"/>
    </row>
    <row r="2204" spans="1:4">
      <c r="A2204">
        <f t="shared" si="34"/>
        <v>2201</v>
      </c>
      <c r="D2204" s="2"/>
    </row>
    <row r="2205" spans="1:4">
      <c r="A2205">
        <f t="shared" si="34"/>
        <v>2202</v>
      </c>
      <c r="D2205" s="2"/>
    </row>
    <row r="2206" spans="1:4">
      <c r="A2206">
        <f t="shared" si="34"/>
        <v>2203</v>
      </c>
      <c r="D2206" s="2"/>
    </row>
    <row r="2207" spans="1:4">
      <c r="A2207">
        <f t="shared" si="34"/>
        <v>2204</v>
      </c>
      <c r="D2207" s="2"/>
    </row>
    <row r="2208" spans="1:4">
      <c r="A2208">
        <f t="shared" si="34"/>
        <v>2205</v>
      </c>
      <c r="D2208" s="2"/>
    </row>
    <row r="2209" spans="1:4">
      <c r="A2209">
        <f t="shared" si="34"/>
        <v>2206</v>
      </c>
      <c r="D2209" s="2"/>
    </row>
    <row r="2210" spans="1:4">
      <c r="A2210">
        <f t="shared" si="34"/>
        <v>2207</v>
      </c>
      <c r="D2210" s="2"/>
    </row>
    <row r="2211" spans="1:4">
      <c r="A2211">
        <f t="shared" si="34"/>
        <v>2208</v>
      </c>
      <c r="D2211" s="2"/>
    </row>
    <row r="2212" spans="1:4">
      <c r="A2212">
        <f t="shared" si="34"/>
        <v>2209</v>
      </c>
      <c r="D2212" s="2"/>
    </row>
    <row r="2213" spans="1:4">
      <c r="A2213">
        <f t="shared" si="34"/>
        <v>2210</v>
      </c>
      <c r="D2213" s="2"/>
    </row>
    <row r="2214" spans="1:4">
      <c r="A2214">
        <f t="shared" si="34"/>
        <v>2211</v>
      </c>
      <c r="D2214" s="2"/>
    </row>
    <row r="2215" spans="1:4">
      <c r="A2215">
        <f t="shared" si="34"/>
        <v>2212</v>
      </c>
      <c r="D2215" s="2"/>
    </row>
    <row r="2216" spans="1:4">
      <c r="A2216">
        <f t="shared" si="34"/>
        <v>2213</v>
      </c>
      <c r="D2216" s="2"/>
    </row>
    <row r="2217" spans="1:4">
      <c r="A2217">
        <f t="shared" si="34"/>
        <v>2214</v>
      </c>
      <c r="D2217" s="2"/>
    </row>
    <row r="2218" spans="1:4">
      <c r="A2218">
        <f t="shared" si="34"/>
        <v>2215</v>
      </c>
      <c r="D2218" s="2"/>
    </row>
    <row r="2219" spans="1:4">
      <c r="A2219">
        <f t="shared" si="34"/>
        <v>2216</v>
      </c>
      <c r="D2219" s="2"/>
    </row>
    <row r="2220" spans="1:4">
      <c r="A2220">
        <f t="shared" si="34"/>
        <v>2217</v>
      </c>
      <c r="D2220" s="2"/>
    </row>
    <row r="2221" spans="1:4">
      <c r="A2221">
        <f t="shared" si="34"/>
        <v>2218</v>
      </c>
      <c r="D2221" s="2"/>
    </row>
    <row r="2222" spans="1:4">
      <c r="A2222">
        <f t="shared" si="34"/>
        <v>2219</v>
      </c>
      <c r="D2222" s="2"/>
    </row>
    <row r="2223" spans="1:4">
      <c r="A2223">
        <f t="shared" si="34"/>
        <v>2220</v>
      </c>
      <c r="D2223" s="2"/>
    </row>
    <row r="2224" spans="1:4">
      <c r="A2224">
        <f t="shared" si="34"/>
        <v>2221</v>
      </c>
      <c r="D2224" s="2"/>
    </row>
    <row r="2225" spans="1:4">
      <c r="A2225">
        <f t="shared" si="34"/>
        <v>2222</v>
      </c>
      <c r="D2225" s="2"/>
    </row>
    <row r="2226" spans="1:4">
      <c r="A2226">
        <f t="shared" si="34"/>
        <v>2223</v>
      </c>
      <c r="D2226" s="2"/>
    </row>
    <row r="2227" spans="1:4">
      <c r="A2227">
        <f t="shared" si="34"/>
        <v>2224</v>
      </c>
      <c r="D2227" s="2"/>
    </row>
    <row r="2228" spans="1:4">
      <c r="A2228">
        <f t="shared" si="34"/>
        <v>2225</v>
      </c>
      <c r="D2228" s="2"/>
    </row>
    <row r="2229" spans="1:4">
      <c r="A2229">
        <f t="shared" si="34"/>
        <v>2226</v>
      </c>
      <c r="D2229" s="2"/>
    </row>
    <row r="2230" spans="1:4">
      <c r="A2230">
        <f t="shared" si="34"/>
        <v>2227</v>
      </c>
      <c r="D2230" s="2"/>
    </row>
    <row r="2231" spans="1:4">
      <c r="A2231">
        <f t="shared" si="34"/>
        <v>2228</v>
      </c>
      <c r="D2231" s="2"/>
    </row>
    <row r="2232" spans="1:4">
      <c r="A2232">
        <f t="shared" si="34"/>
        <v>2229</v>
      </c>
      <c r="D2232" s="2"/>
    </row>
    <row r="2233" spans="1:4">
      <c r="A2233">
        <f t="shared" si="34"/>
        <v>2230</v>
      </c>
      <c r="D2233" s="2"/>
    </row>
    <row r="2234" spans="1:4">
      <c r="A2234">
        <f t="shared" si="34"/>
        <v>2231</v>
      </c>
      <c r="D2234" s="2"/>
    </row>
    <row r="2235" spans="1:4">
      <c r="A2235">
        <f t="shared" si="34"/>
        <v>2232</v>
      </c>
      <c r="D2235" s="2"/>
    </row>
    <row r="2236" spans="1:4">
      <c r="A2236">
        <f t="shared" si="34"/>
        <v>2233</v>
      </c>
      <c r="D2236" s="2"/>
    </row>
    <row r="2237" spans="1:4">
      <c r="A2237">
        <f t="shared" si="34"/>
        <v>2234</v>
      </c>
      <c r="D2237" s="2"/>
    </row>
    <row r="2238" spans="1:4">
      <c r="A2238">
        <f t="shared" si="34"/>
        <v>2235</v>
      </c>
      <c r="D2238" s="2"/>
    </row>
    <row r="2239" spans="1:4">
      <c r="A2239">
        <f t="shared" si="34"/>
        <v>2236</v>
      </c>
      <c r="D2239" s="2"/>
    </row>
    <row r="2240" spans="1:4">
      <c r="A2240">
        <f t="shared" si="34"/>
        <v>2237</v>
      </c>
      <c r="D2240" s="2"/>
    </row>
    <row r="2241" spans="1:4">
      <c r="A2241">
        <f t="shared" si="34"/>
        <v>2238</v>
      </c>
      <c r="D2241" s="2"/>
    </row>
    <row r="2242" spans="1:4">
      <c r="A2242">
        <f t="shared" si="34"/>
        <v>2239</v>
      </c>
      <c r="D2242" s="2"/>
    </row>
    <row r="2243" spans="1:4">
      <c r="A2243">
        <f t="shared" si="34"/>
        <v>2240</v>
      </c>
      <c r="D2243" s="2"/>
    </row>
    <row r="2244" spans="1:4">
      <c r="A2244">
        <f t="shared" si="34"/>
        <v>2241</v>
      </c>
      <c r="D2244" s="2"/>
    </row>
    <row r="2245" spans="1:4">
      <c r="A2245">
        <f t="shared" si="34"/>
        <v>2242</v>
      </c>
      <c r="D2245" s="2"/>
    </row>
    <row r="2246" spans="1:4">
      <c r="A2246">
        <f t="shared" si="34"/>
        <v>2243</v>
      </c>
      <c r="D2246" s="2"/>
    </row>
    <row r="2247" spans="1:4">
      <c r="A2247">
        <f t="shared" ref="A2247:A2275" si="35">+A2246+1</f>
        <v>2244</v>
      </c>
      <c r="D2247" s="2"/>
    </row>
    <row r="2248" spans="1:4">
      <c r="A2248">
        <f t="shared" si="35"/>
        <v>2245</v>
      </c>
      <c r="D2248" s="2"/>
    </row>
    <row r="2249" spans="1:4">
      <c r="A2249">
        <f t="shared" si="35"/>
        <v>2246</v>
      </c>
      <c r="D2249" s="2"/>
    </row>
    <row r="2250" spans="1:4">
      <c r="A2250">
        <f t="shared" si="35"/>
        <v>2247</v>
      </c>
      <c r="D2250" s="2"/>
    </row>
    <row r="2251" spans="1:4">
      <c r="A2251">
        <f t="shared" si="35"/>
        <v>2248</v>
      </c>
      <c r="D2251" s="2"/>
    </row>
    <row r="2252" spans="1:4">
      <c r="A2252">
        <f t="shared" si="35"/>
        <v>2249</v>
      </c>
      <c r="D2252" s="2"/>
    </row>
    <row r="2253" spans="1:4">
      <c r="A2253">
        <f t="shared" si="35"/>
        <v>2250</v>
      </c>
      <c r="D2253" s="2"/>
    </row>
    <row r="2254" spans="1:4">
      <c r="A2254">
        <f t="shared" si="35"/>
        <v>2251</v>
      </c>
      <c r="D2254" s="2"/>
    </row>
    <row r="2255" spans="1:4">
      <c r="A2255">
        <f t="shared" si="35"/>
        <v>2252</v>
      </c>
      <c r="D2255" s="2"/>
    </row>
    <row r="2256" spans="1:4">
      <c r="A2256">
        <f t="shared" si="35"/>
        <v>2253</v>
      </c>
      <c r="D2256" s="2"/>
    </row>
    <row r="2257" spans="1:4">
      <c r="A2257">
        <f t="shared" si="35"/>
        <v>2254</v>
      </c>
      <c r="D2257" s="2"/>
    </row>
    <row r="2258" spans="1:4">
      <c r="A2258">
        <f t="shared" si="35"/>
        <v>2255</v>
      </c>
      <c r="D2258" s="2"/>
    </row>
    <row r="2259" spans="1:4">
      <c r="A2259">
        <f t="shared" si="35"/>
        <v>2256</v>
      </c>
      <c r="D2259" s="2"/>
    </row>
    <row r="2260" spans="1:4">
      <c r="A2260">
        <f t="shared" si="35"/>
        <v>2257</v>
      </c>
      <c r="D2260" s="2"/>
    </row>
    <row r="2261" spans="1:4">
      <c r="A2261">
        <f t="shared" si="35"/>
        <v>2258</v>
      </c>
      <c r="D2261" s="2"/>
    </row>
    <row r="2262" spans="1:4">
      <c r="A2262">
        <f t="shared" si="35"/>
        <v>2259</v>
      </c>
      <c r="D2262" s="2"/>
    </row>
    <row r="2263" spans="1:4">
      <c r="A2263">
        <f t="shared" si="35"/>
        <v>2260</v>
      </c>
      <c r="D2263" s="2"/>
    </row>
    <row r="2264" spans="1:4">
      <c r="A2264">
        <f t="shared" si="35"/>
        <v>2261</v>
      </c>
      <c r="D2264" s="2"/>
    </row>
    <row r="2265" spans="1:4">
      <c r="A2265">
        <f t="shared" si="35"/>
        <v>2262</v>
      </c>
      <c r="D2265" s="2"/>
    </row>
    <row r="2266" spans="1:4">
      <c r="A2266">
        <f t="shared" si="35"/>
        <v>2263</v>
      </c>
      <c r="D2266" s="2"/>
    </row>
    <row r="2267" spans="1:4">
      <c r="A2267">
        <f t="shared" si="35"/>
        <v>2264</v>
      </c>
      <c r="D2267" s="2"/>
    </row>
    <row r="2268" spans="1:4">
      <c r="A2268">
        <f t="shared" si="35"/>
        <v>2265</v>
      </c>
      <c r="D2268" s="2"/>
    </row>
    <row r="2269" spans="1:4">
      <c r="A2269">
        <f t="shared" si="35"/>
        <v>2266</v>
      </c>
      <c r="D2269" s="2"/>
    </row>
    <row r="2270" spans="1:4">
      <c r="A2270">
        <f t="shared" si="35"/>
        <v>2267</v>
      </c>
      <c r="D2270" s="2"/>
    </row>
    <row r="2271" spans="1:4">
      <c r="A2271">
        <f t="shared" si="35"/>
        <v>2268</v>
      </c>
      <c r="D2271" s="2"/>
    </row>
    <row r="2272" spans="1:4">
      <c r="A2272">
        <f t="shared" si="35"/>
        <v>2269</v>
      </c>
      <c r="D2272" s="2"/>
    </row>
    <row r="2273" spans="1:4">
      <c r="A2273">
        <f t="shared" si="35"/>
        <v>2270</v>
      </c>
      <c r="D2273" s="2"/>
    </row>
    <row r="2274" spans="1:4">
      <c r="A2274">
        <f t="shared" si="35"/>
        <v>2271</v>
      </c>
      <c r="D2274" s="2"/>
    </row>
    <row r="2275" spans="1:4">
      <c r="A2275">
        <f t="shared" si="35"/>
        <v>2272</v>
      </c>
      <c r="D2275" s="2"/>
    </row>
  </sheetData>
  <autoFilter ref="A3:D51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623"/>
  <sheetViews>
    <sheetView topLeftCell="A2596" workbookViewId="0">
      <selection activeCell="K2612" sqref="K2612"/>
    </sheetView>
  </sheetViews>
  <sheetFormatPr baseColWidth="10" defaultColWidth="9.140625" defaultRowHeight="15"/>
  <cols>
    <col min="1" max="1" width="5.42578125" customWidth="1"/>
    <col min="2" max="2" width="32.7109375" customWidth="1"/>
    <col min="3" max="3" width="9.42578125" customWidth="1"/>
    <col min="4" max="4" width="7" customWidth="1"/>
    <col min="5" max="5" width="17.7109375" customWidth="1"/>
  </cols>
  <sheetData>
    <row r="1" spans="1:2" hidden="1">
      <c r="B1" t="s">
        <v>14</v>
      </c>
    </row>
    <row r="2" spans="1:2" hidden="1">
      <c r="B2" t="s">
        <v>112</v>
      </c>
    </row>
    <row r="3" spans="1:2" ht="30">
      <c r="A3" s="1" t="s">
        <v>108</v>
      </c>
      <c r="B3" s="1" t="s">
        <v>113</v>
      </c>
    </row>
    <row r="4" spans="1:2">
      <c r="A4">
        <v>1</v>
      </c>
      <c r="B4" s="5" t="s">
        <v>403</v>
      </c>
    </row>
    <row r="5" spans="1:2">
      <c r="A5">
        <f>+A4+1</f>
        <v>2</v>
      </c>
      <c r="B5" s="5" t="s">
        <v>404</v>
      </c>
    </row>
    <row r="6" spans="1:2">
      <c r="A6">
        <f t="shared" ref="A6:A69" si="0">+A5+1</f>
        <v>3</v>
      </c>
      <c r="B6" s="5" t="s">
        <v>405</v>
      </c>
    </row>
    <row r="7" spans="1:2">
      <c r="A7">
        <f t="shared" si="0"/>
        <v>4</v>
      </c>
      <c r="B7" s="5" t="s">
        <v>406</v>
      </c>
    </row>
    <row r="8" spans="1:2">
      <c r="A8">
        <f t="shared" si="0"/>
        <v>5</v>
      </c>
      <c r="B8" s="5" t="s">
        <v>407</v>
      </c>
    </row>
    <row r="9" spans="1:2">
      <c r="A9">
        <f t="shared" si="0"/>
        <v>6</v>
      </c>
      <c r="B9" s="5" t="s">
        <v>408</v>
      </c>
    </row>
    <row r="10" spans="1:2">
      <c r="A10">
        <f t="shared" si="0"/>
        <v>7</v>
      </c>
      <c r="B10" s="5" t="s">
        <v>409</v>
      </c>
    </row>
    <row r="11" spans="1:2">
      <c r="A11">
        <f t="shared" si="0"/>
        <v>8</v>
      </c>
      <c r="B11" s="5" t="s">
        <v>410</v>
      </c>
    </row>
    <row r="12" spans="1:2">
      <c r="A12">
        <f t="shared" si="0"/>
        <v>9</v>
      </c>
      <c r="B12" s="5" t="s">
        <v>411</v>
      </c>
    </row>
    <row r="13" spans="1:2">
      <c r="A13">
        <f t="shared" si="0"/>
        <v>10</v>
      </c>
      <c r="B13" s="5" t="s">
        <v>412</v>
      </c>
    </row>
    <row r="14" spans="1:2">
      <c r="A14">
        <f t="shared" si="0"/>
        <v>11</v>
      </c>
      <c r="B14" s="5" t="s">
        <v>413</v>
      </c>
    </row>
    <row r="15" spans="1:2">
      <c r="A15">
        <f t="shared" si="0"/>
        <v>12</v>
      </c>
      <c r="B15" s="5" t="s">
        <v>414</v>
      </c>
    </row>
    <row r="16" spans="1:2">
      <c r="A16">
        <f t="shared" si="0"/>
        <v>13</v>
      </c>
      <c r="B16" s="5" t="s">
        <v>415</v>
      </c>
    </row>
    <row r="17" spans="1:2">
      <c r="A17">
        <f t="shared" si="0"/>
        <v>14</v>
      </c>
      <c r="B17" s="5" t="s">
        <v>416</v>
      </c>
    </row>
    <row r="18" spans="1:2">
      <c r="A18">
        <f t="shared" si="0"/>
        <v>15</v>
      </c>
      <c r="B18" s="5" t="s">
        <v>417</v>
      </c>
    </row>
    <row r="19" spans="1:2">
      <c r="A19">
        <f t="shared" si="0"/>
        <v>16</v>
      </c>
      <c r="B19" s="5" t="s">
        <v>418</v>
      </c>
    </row>
    <row r="20" spans="1:2">
      <c r="A20">
        <f t="shared" si="0"/>
        <v>17</v>
      </c>
      <c r="B20" s="5" t="s">
        <v>419</v>
      </c>
    </row>
    <row r="21" spans="1:2">
      <c r="A21">
        <f t="shared" si="0"/>
        <v>18</v>
      </c>
      <c r="B21" s="5" t="s">
        <v>420</v>
      </c>
    </row>
    <row r="22" spans="1:2">
      <c r="A22">
        <f t="shared" si="0"/>
        <v>19</v>
      </c>
      <c r="B22" s="5" t="s">
        <v>421</v>
      </c>
    </row>
    <row r="23" spans="1:2">
      <c r="A23">
        <f t="shared" si="0"/>
        <v>20</v>
      </c>
      <c r="B23" s="5" t="s">
        <v>422</v>
      </c>
    </row>
    <row r="24" spans="1:2">
      <c r="A24">
        <f t="shared" si="0"/>
        <v>21</v>
      </c>
      <c r="B24" s="5" t="s">
        <v>423</v>
      </c>
    </row>
    <row r="25" spans="1:2">
      <c r="A25">
        <f t="shared" si="0"/>
        <v>22</v>
      </c>
      <c r="B25" s="5" t="s">
        <v>424</v>
      </c>
    </row>
    <row r="26" spans="1:2">
      <c r="A26">
        <f t="shared" si="0"/>
        <v>23</v>
      </c>
      <c r="B26" s="5" t="s">
        <v>425</v>
      </c>
    </row>
    <row r="27" spans="1:2">
      <c r="A27">
        <f t="shared" si="0"/>
        <v>24</v>
      </c>
      <c r="B27" s="5" t="s">
        <v>426</v>
      </c>
    </row>
    <row r="28" spans="1:2">
      <c r="A28">
        <f t="shared" si="0"/>
        <v>25</v>
      </c>
      <c r="B28" s="5" t="s">
        <v>427</v>
      </c>
    </row>
    <row r="29" spans="1:2">
      <c r="A29">
        <f t="shared" si="0"/>
        <v>26</v>
      </c>
      <c r="B29" s="5" t="s">
        <v>428</v>
      </c>
    </row>
    <row r="30" spans="1:2">
      <c r="A30">
        <f t="shared" si="0"/>
        <v>27</v>
      </c>
      <c r="B30" s="5" t="s">
        <v>429</v>
      </c>
    </row>
    <row r="31" spans="1:2">
      <c r="A31">
        <f t="shared" si="0"/>
        <v>28</v>
      </c>
      <c r="B31" s="5" t="s">
        <v>430</v>
      </c>
    </row>
    <row r="32" spans="1:2">
      <c r="A32">
        <f t="shared" si="0"/>
        <v>29</v>
      </c>
      <c r="B32" s="5" t="s">
        <v>431</v>
      </c>
    </row>
    <row r="33" spans="1:2">
      <c r="A33">
        <f t="shared" si="0"/>
        <v>30</v>
      </c>
      <c r="B33" s="5" t="s">
        <v>432</v>
      </c>
    </row>
    <row r="34" spans="1:2">
      <c r="A34">
        <f t="shared" si="0"/>
        <v>31</v>
      </c>
      <c r="B34" s="5" t="s">
        <v>433</v>
      </c>
    </row>
    <row r="35" spans="1:2">
      <c r="A35">
        <f t="shared" si="0"/>
        <v>32</v>
      </c>
      <c r="B35" s="5" t="s">
        <v>434</v>
      </c>
    </row>
    <row r="36" spans="1:2">
      <c r="A36">
        <f t="shared" si="0"/>
        <v>33</v>
      </c>
      <c r="B36" s="5" t="s">
        <v>435</v>
      </c>
    </row>
    <row r="37" spans="1:2">
      <c r="A37">
        <f t="shared" si="0"/>
        <v>34</v>
      </c>
      <c r="B37" s="5" t="s">
        <v>436</v>
      </c>
    </row>
    <row r="38" spans="1:2">
      <c r="A38">
        <f t="shared" si="0"/>
        <v>35</v>
      </c>
      <c r="B38" s="5" t="s">
        <v>437</v>
      </c>
    </row>
    <row r="39" spans="1:2">
      <c r="A39">
        <f t="shared" si="0"/>
        <v>36</v>
      </c>
      <c r="B39" s="5" t="s">
        <v>438</v>
      </c>
    </row>
    <row r="40" spans="1:2">
      <c r="A40">
        <f t="shared" si="0"/>
        <v>37</v>
      </c>
      <c r="B40" s="5" t="s">
        <v>439</v>
      </c>
    </row>
    <row r="41" spans="1:2">
      <c r="A41">
        <f t="shared" si="0"/>
        <v>38</v>
      </c>
      <c r="B41" s="5" t="s">
        <v>440</v>
      </c>
    </row>
    <row r="42" spans="1:2">
      <c r="A42">
        <f t="shared" si="0"/>
        <v>39</v>
      </c>
      <c r="B42" s="5" t="s">
        <v>441</v>
      </c>
    </row>
    <row r="43" spans="1:2">
      <c r="A43">
        <f t="shared" si="0"/>
        <v>40</v>
      </c>
      <c r="B43" s="5" t="s">
        <v>442</v>
      </c>
    </row>
    <row r="44" spans="1:2">
      <c r="A44">
        <f t="shared" si="0"/>
        <v>41</v>
      </c>
      <c r="B44" s="5" t="s">
        <v>443</v>
      </c>
    </row>
    <row r="45" spans="1:2">
      <c r="A45">
        <f t="shared" si="0"/>
        <v>42</v>
      </c>
      <c r="B45" s="5" t="s">
        <v>444</v>
      </c>
    </row>
    <row r="46" spans="1:2">
      <c r="A46">
        <f t="shared" si="0"/>
        <v>43</v>
      </c>
      <c r="B46" s="5" t="s">
        <v>445</v>
      </c>
    </row>
    <row r="47" spans="1:2">
      <c r="A47">
        <f t="shared" si="0"/>
        <v>44</v>
      </c>
      <c r="B47" s="5" t="s">
        <v>446</v>
      </c>
    </row>
    <row r="48" spans="1:2">
      <c r="A48">
        <f t="shared" si="0"/>
        <v>45</v>
      </c>
      <c r="B48" s="5" t="s">
        <v>447</v>
      </c>
    </row>
    <row r="49" spans="1:2">
      <c r="A49">
        <f t="shared" si="0"/>
        <v>46</v>
      </c>
      <c r="B49" s="5" t="s">
        <v>448</v>
      </c>
    </row>
    <row r="50" spans="1:2">
      <c r="A50">
        <f t="shared" si="0"/>
        <v>47</v>
      </c>
      <c r="B50" s="5" t="s">
        <v>449</v>
      </c>
    </row>
    <row r="51" spans="1:2">
      <c r="A51">
        <f t="shared" si="0"/>
        <v>48</v>
      </c>
      <c r="B51" s="5" t="s">
        <v>450</v>
      </c>
    </row>
    <row r="52" spans="1:2">
      <c r="A52">
        <f t="shared" si="0"/>
        <v>49</v>
      </c>
      <c r="B52" s="5" t="s">
        <v>451</v>
      </c>
    </row>
    <row r="53" spans="1:2">
      <c r="A53">
        <f t="shared" si="0"/>
        <v>50</v>
      </c>
      <c r="B53" s="5" t="s">
        <v>452</v>
      </c>
    </row>
    <row r="54" spans="1:2">
      <c r="A54">
        <f t="shared" si="0"/>
        <v>51</v>
      </c>
      <c r="B54" s="5" t="s">
        <v>453</v>
      </c>
    </row>
    <row r="55" spans="1:2">
      <c r="A55">
        <f t="shared" si="0"/>
        <v>52</v>
      </c>
      <c r="B55" s="5" t="s">
        <v>454</v>
      </c>
    </row>
    <row r="56" spans="1:2">
      <c r="A56">
        <f t="shared" si="0"/>
        <v>53</v>
      </c>
      <c r="B56" s="5" t="s">
        <v>455</v>
      </c>
    </row>
    <row r="57" spans="1:2">
      <c r="A57">
        <f t="shared" si="0"/>
        <v>54</v>
      </c>
      <c r="B57" s="5" t="s">
        <v>456</v>
      </c>
    </row>
    <row r="58" spans="1:2">
      <c r="A58">
        <f t="shared" si="0"/>
        <v>55</v>
      </c>
      <c r="B58" s="5" t="s">
        <v>457</v>
      </c>
    </row>
    <row r="59" spans="1:2">
      <c r="A59">
        <f t="shared" si="0"/>
        <v>56</v>
      </c>
      <c r="B59" s="5" t="s">
        <v>458</v>
      </c>
    </row>
    <row r="60" spans="1:2">
      <c r="A60">
        <f t="shared" si="0"/>
        <v>57</v>
      </c>
      <c r="B60" s="5" t="s">
        <v>459</v>
      </c>
    </row>
    <row r="61" spans="1:2">
      <c r="A61">
        <f t="shared" si="0"/>
        <v>58</v>
      </c>
      <c r="B61" s="5" t="s">
        <v>460</v>
      </c>
    </row>
    <row r="62" spans="1:2">
      <c r="A62">
        <f t="shared" si="0"/>
        <v>59</v>
      </c>
      <c r="B62" s="5" t="s">
        <v>461</v>
      </c>
    </row>
    <row r="63" spans="1:2">
      <c r="A63">
        <f t="shared" si="0"/>
        <v>60</v>
      </c>
      <c r="B63" s="5" t="s">
        <v>462</v>
      </c>
    </row>
    <row r="64" spans="1:2">
      <c r="A64">
        <f t="shared" si="0"/>
        <v>61</v>
      </c>
      <c r="B64" s="5" t="s">
        <v>463</v>
      </c>
    </row>
    <row r="65" spans="1:2">
      <c r="A65">
        <f t="shared" si="0"/>
        <v>62</v>
      </c>
      <c r="B65" s="5" t="s">
        <v>464</v>
      </c>
    </row>
    <row r="66" spans="1:2">
      <c r="A66">
        <f t="shared" si="0"/>
        <v>63</v>
      </c>
      <c r="B66" s="5" t="s">
        <v>465</v>
      </c>
    </row>
    <row r="67" spans="1:2">
      <c r="A67">
        <f t="shared" si="0"/>
        <v>64</v>
      </c>
      <c r="B67" s="5" t="s">
        <v>466</v>
      </c>
    </row>
    <row r="68" spans="1:2">
      <c r="A68">
        <f t="shared" si="0"/>
        <v>65</v>
      </c>
      <c r="B68" s="5" t="s">
        <v>467</v>
      </c>
    </row>
    <row r="69" spans="1:2">
      <c r="A69">
        <f t="shared" si="0"/>
        <v>66</v>
      </c>
      <c r="B69" s="5" t="s">
        <v>468</v>
      </c>
    </row>
    <row r="70" spans="1:2">
      <c r="A70">
        <f t="shared" ref="A70:A133" si="1">+A69+1</f>
        <v>67</v>
      </c>
      <c r="B70" s="5" t="s">
        <v>469</v>
      </c>
    </row>
    <row r="71" spans="1:2">
      <c r="A71">
        <f t="shared" si="1"/>
        <v>68</v>
      </c>
      <c r="B71" s="5" t="s">
        <v>470</v>
      </c>
    </row>
    <row r="72" spans="1:2">
      <c r="A72">
        <f t="shared" si="1"/>
        <v>69</v>
      </c>
      <c r="B72" s="5" t="s">
        <v>471</v>
      </c>
    </row>
    <row r="73" spans="1:2">
      <c r="A73">
        <f t="shared" si="1"/>
        <v>70</v>
      </c>
      <c r="B73" s="5" t="s">
        <v>471</v>
      </c>
    </row>
    <row r="74" spans="1:2">
      <c r="A74">
        <f t="shared" si="1"/>
        <v>71</v>
      </c>
      <c r="B74" s="5" t="s">
        <v>471</v>
      </c>
    </row>
    <row r="75" spans="1:2">
      <c r="A75">
        <f t="shared" si="1"/>
        <v>72</v>
      </c>
      <c r="B75" s="5" t="s">
        <v>471</v>
      </c>
    </row>
    <row r="76" spans="1:2">
      <c r="A76">
        <f t="shared" si="1"/>
        <v>73</v>
      </c>
      <c r="B76" s="5" t="s">
        <v>471</v>
      </c>
    </row>
    <row r="77" spans="1:2">
      <c r="A77">
        <f t="shared" si="1"/>
        <v>74</v>
      </c>
      <c r="B77" s="5" t="s">
        <v>471</v>
      </c>
    </row>
    <row r="78" spans="1:2">
      <c r="A78">
        <f t="shared" si="1"/>
        <v>75</v>
      </c>
      <c r="B78" s="5" t="s">
        <v>472</v>
      </c>
    </row>
    <row r="79" spans="1:2">
      <c r="A79">
        <f t="shared" si="1"/>
        <v>76</v>
      </c>
      <c r="B79" s="5" t="s">
        <v>473</v>
      </c>
    </row>
    <row r="80" spans="1:2">
      <c r="A80">
        <f t="shared" si="1"/>
        <v>77</v>
      </c>
      <c r="B80" s="5" t="s">
        <v>474</v>
      </c>
    </row>
    <row r="81" spans="1:2">
      <c r="A81">
        <f t="shared" si="1"/>
        <v>78</v>
      </c>
      <c r="B81" s="5" t="s">
        <v>474</v>
      </c>
    </row>
    <row r="82" spans="1:2">
      <c r="A82">
        <f t="shared" si="1"/>
        <v>79</v>
      </c>
      <c r="B82" s="5" t="s">
        <v>474</v>
      </c>
    </row>
    <row r="83" spans="1:2">
      <c r="A83">
        <f t="shared" si="1"/>
        <v>80</v>
      </c>
      <c r="B83" s="5" t="s">
        <v>474</v>
      </c>
    </row>
    <row r="84" spans="1:2">
      <c r="A84">
        <f t="shared" si="1"/>
        <v>81</v>
      </c>
      <c r="B84" s="5" t="s">
        <v>474</v>
      </c>
    </row>
    <row r="85" spans="1:2">
      <c r="A85">
        <f t="shared" si="1"/>
        <v>82</v>
      </c>
      <c r="B85" s="5" t="s">
        <v>474</v>
      </c>
    </row>
    <row r="86" spans="1:2">
      <c r="A86">
        <f t="shared" si="1"/>
        <v>83</v>
      </c>
      <c r="B86" s="5" t="s">
        <v>475</v>
      </c>
    </row>
    <row r="87" spans="1:2">
      <c r="A87">
        <f t="shared" si="1"/>
        <v>84</v>
      </c>
      <c r="B87" s="5" t="s">
        <v>475</v>
      </c>
    </row>
    <row r="88" spans="1:2">
      <c r="A88">
        <f t="shared" si="1"/>
        <v>85</v>
      </c>
      <c r="B88" s="5" t="s">
        <v>475</v>
      </c>
    </row>
    <row r="89" spans="1:2">
      <c r="A89">
        <f t="shared" si="1"/>
        <v>86</v>
      </c>
      <c r="B89" s="5" t="s">
        <v>475</v>
      </c>
    </row>
    <row r="90" spans="1:2">
      <c r="A90">
        <f t="shared" si="1"/>
        <v>87</v>
      </c>
      <c r="B90" s="5" t="s">
        <v>475</v>
      </c>
    </row>
    <row r="91" spans="1:2">
      <c r="A91">
        <f t="shared" si="1"/>
        <v>88</v>
      </c>
      <c r="B91" s="5" t="s">
        <v>475</v>
      </c>
    </row>
    <row r="92" spans="1:2">
      <c r="A92">
        <f t="shared" si="1"/>
        <v>89</v>
      </c>
      <c r="B92" s="5" t="s">
        <v>476</v>
      </c>
    </row>
    <row r="93" spans="1:2">
      <c r="A93">
        <f t="shared" si="1"/>
        <v>90</v>
      </c>
      <c r="B93" s="5" t="s">
        <v>477</v>
      </c>
    </row>
    <row r="94" spans="1:2">
      <c r="A94">
        <f t="shared" si="1"/>
        <v>91</v>
      </c>
      <c r="B94" s="5" t="s">
        <v>477</v>
      </c>
    </row>
    <row r="95" spans="1:2">
      <c r="A95">
        <f t="shared" si="1"/>
        <v>92</v>
      </c>
      <c r="B95" s="5" t="s">
        <v>477</v>
      </c>
    </row>
    <row r="96" spans="1:2">
      <c r="A96">
        <f t="shared" si="1"/>
        <v>93</v>
      </c>
      <c r="B96" s="5" t="s">
        <v>477</v>
      </c>
    </row>
    <row r="97" spans="1:2">
      <c r="A97">
        <f t="shared" si="1"/>
        <v>94</v>
      </c>
      <c r="B97" s="5" t="s">
        <v>478</v>
      </c>
    </row>
    <row r="98" spans="1:2">
      <c r="A98">
        <f t="shared" si="1"/>
        <v>95</v>
      </c>
      <c r="B98" s="5" t="s">
        <v>479</v>
      </c>
    </row>
    <row r="99" spans="1:2">
      <c r="A99">
        <f t="shared" si="1"/>
        <v>96</v>
      </c>
      <c r="B99" s="5" t="s">
        <v>480</v>
      </c>
    </row>
    <row r="100" spans="1:2">
      <c r="A100">
        <f t="shared" si="1"/>
        <v>97</v>
      </c>
      <c r="B100" s="5" t="s">
        <v>481</v>
      </c>
    </row>
    <row r="101" spans="1:2">
      <c r="A101">
        <f t="shared" si="1"/>
        <v>98</v>
      </c>
      <c r="B101" s="5" t="s">
        <v>482</v>
      </c>
    </row>
    <row r="102" spans="1:2">
      <c r="A102">
        <f t="shared" si="1"/>
        <v>99</v>
      </c>
      <c r="B102" s="5" t="s">
        <v>482</v>
      </c>
    </row>
    <row r="103" spans="1:2">
      <c r="A103">
        <f t="shared" si="1"/>
        <v>100</v>
      </c>
      <c r="B103" s="5" t="s">
        <v>482</v>
      </c>
    </row>
    <row r="104" spans="1:2">
      <c r="A104">
        <f t="shared" si="1"/>
        <v>101</v>
      </c>
      <c r="B104" s="5" t="s">
        <v>482</v>
      </c>
    </row>
    <row r="105" spans="1:2">
      <c r="A105">
        <f t="shared" si="1"/>
        <v>102</v>
      </c>
      <c r="B105" s="5" t="s">
        <v>482</v>
      </c>
    </row>
    <row r="106" spans="1:2">
      <c r="A106">
        <f t="shared" si="1"/>
        <v>103</v>
      </c>
      <c r="B106" s="5" t="s">
        <v>483</v>
      </c>
    </row>
    <row r="107" spans="1:2">
      <c r="A107">
        <f t="shared" si="1"/>
        <v>104</v>
      </c>
      <c r="B107" s="5" t="s">
        <v>484</v>
      </c>
    </row>
    <row r="108" spans="1:2">
      <c r="A108">
        <f t="shared" si="1"/>
        <v>105</v>
      </c>
      <c r="B108" s="5" t="s">
        <v>485</v>
      </c>
    </row>
    <row r="109" spans="1:2">
      <c r="A109">
        <f t="shared" si="1"/>
        <v>106</v>
      </c>
      <c r="B109" s="5" t="s">
        <v>486</v>
      </c>
    </row>
    <row r="110" spans="1:2">
      <c r="A110">
        <f t="shared" si="1"/>
        <v>107</v>
      </c>
      <c r="B110" s="5" t="s">
        <v>487</v>
      </c>
    </row>
    <row r="111" spans="1:2">
      <c r="A111">
        <f t="shared" si="1"/>
        <v>108</v>
      </c>
      <c r="B111" s="5" t="s">
        <v>488</v>
      </c>
    </row>
    <row r="112" spans="1:2">
      <c r="A112">
        <f t="shared" si="1"/>
        <v>109</v>
      </c>
      <c r="B112" s="5" t="s">
        <v>489</v>
      </c>
    </row>
    <row r="113" spans="1:2">
      <c r="A113">
        <f t="shared" si="1"/>
        <v>110</v>
      </c>
      <c r="B113" s="5" t="s">
        <v>490</v>
      </c>
    </row>
    <row r="114" spans="1:2">
      <c r="A114">
        <f t="shared" si="1"/>
        <v>111</v>
      </c>
      <c r="B114" s="5" t="s">
        <v>491</v>
      </c>
    </row>
    <row r="115" spans="1:2">
      <c r="A115">
        <f t="shared" si="1"/>
        <v>112</v>
      </c>
      <c r="B115" s="5" t="s">
        <v>492</v>
      </c>
    </row>
    <row r="116" spans="1:2">
      <c r="A116">
        <f t="shared" si="1"/>
        <v>113</v>
      </c>
      <c r="B116" s="5" t="s">
        <v>493</v>
      </c>
    </row>
    <row r="117" spans="1:2">
      <c r="A117">
        <f t="shared" si="1"/>
        <v>114</v>
      </c>
      <c r="B117" s="5" t="s">
        <v>494</v>
      </c>
    </row>
    <row r="118" spans="1:2">
      <c r="A118">
        <f t="shared" si="1"/>
        <v>115</v>
      </c>
      <c r="B118" s="5" t="s">
        <v>495</v>
      </c>
    </row>
    <row r="119" spans="1:2">
      <c r="A119">
        <f t="shared" si="1"/>
        <v>116</v>
      </c>
      <c r="B119" s="5" t="s">
        <v>496</v>
      </c>
    </row>
    <row r="120" spans="1:2">
      <c r="A120">
        <f t="shared" si="1"/>
        <v>117</v>
      </c>
      <c r="B120" s="5" t="s">
        <v>497</v>
      </c>
    </row>
    <row r="121" spans="1:2">
      <c r="A121">
        <f>+A120+1</f>
        <v>118</v>
      </c>
      <c r="B121" s="5" t="s">
        <v>498</v>
      </c>
    </row>
    <row r="122" spans="1:2">
      <c r="A122">
        <f t="shared" si="1"/>
        <v>119</v>
      </c>
      <c r="B122" s="5" t="s">
        <v>499</v>
      </c>
    </row>
    <row r="123" spans="1:2">
      <c r="A123">
        <f t="shared" si="1"/>
        <v>120</v>
      </c>
      <c r="B123" s="5" t="s">
        <v>500</v>
      </c>
    </row>
    <row r="124" spans="1:2">
      <c r="A124">
        <f t="shared" si="1"/>
        <v>121</v>
      </c>
      <c r="B124" s="5" t="s">
        <v>501</v>
      </c>
    </row>
    <row r="125" spans="1:2">
      <c r="A125">
        <f t="shared" si="1"/>
        <v>122</v>
      </c>
      <c r="B125" s="5" t="s">
        <v>502</v>
      </c>
    </row>
    <row r="126" spans="1:2">
      <c r="A126">
        <f t="shared" si="1"/>
        <v>123</v>
      </c>
      <c r="B126" s="5" t="s">
        <v>503</v>
      </c>
    </row>
    <row r="127" spans="1:2">
      <c r="A127">
        <f t="shared" si="1"/>
        <v>124</v>
      </c>
      <c r="B127" s="5" t="s">
        <v>504</v>
      </c>
    </row>
    <row r="128" spans="1:2">
      <c r="A128">
        <f t="shared" si="1"/>
        <v>125</v>
      </c>
      <c r="B128" s="5" t="s">
        <v>505</v>
      </c>
    </row>
    <row r="129" spans="1:2">
      <c r="A129">
        <f t="shared" si="1"/>
        <v>126</v>
      </c>
      <c r="B129" s="5" t="s">
        <v>506</v>
      </c>
    </row>
    <row r="130" spans="1:2">
      <c r="A130">
        <f t="shared" si="1"/>
        <v>127</v>
      </c>
      <c r="B130" s="5" t="s">
        <v>507</v>
      </c>
    </row>
    <row r="131" spans="1:2">
      <c r="A131">
        <f t="shared" si="1"/>
        <v>128</v>
      </c>
      <c r="B131" s="5" t="s">
        <v>508</v>
      </c>
    </row>
    <row r="132" spans="1:2">
      <c r="A132">
        <f t="shared" si="1"/>
        <v>129</v>
      </c>
      <c r="B132" s="5" t="s">
        <v>509</v>
      </c>
    </row>
    <row r="133" spans="1:2">
      <c r="A133">
        <f t="shared" si="1"/>
        <v>130</v>
      </c>
      <c r="B133" s="5" t="s">
        <v>510</v>
      </c>
    </row>
    <row r="134" spans="1:2">
      <c r="A134">
        <f t="shared" ref="A134:A197" si="2">+A133+1</f>
        <v>131</v>
      </c>
      <c r="B134" s="5" t="s">
        <v>511</v>
      </c>
    </row>
    <row r="135" spans="1:2">
      <c r="A135">
        <f t="shared" si="2"/>
        <v>132</v>
      </c>
      <c r="B135" s="5" t="s">
        <v>512</v>
      </c>
    </row>
    <row r="136" spans="1:2">
      <c r="A136">
        <f t="shared" si="2"/>
        <v>133</v>
      </c>
      <c r="B136" s="5" t="s">
        <v>513</v>
      </c>
    </row>
    <row r="137" spans="1:2">
      <c r="A137">
        <f t="shared" si="2"/>
        <v>134</v>
      </c>
      <c r="B137" s="5" t="s">
        <v>514</v>
      </c>
    </row>
    <row r="138" spans="1:2">
      <c r="A138">
        <f t="shared" si="2"/>
        <v>135</v>
      </c>
      <c r="B138" s="5" t="s">
        <v>515</v>
      </c>
    </row>
    <row r="139" spans="1:2">
      <c r="A139">
        <f t="shared" si="2"/>
        <v>136</v>
      </c>
      <c r="B139" s="5" t="s">
        <v>516</v>
      </c>
    </row>
    <row r="140" spans="1:2">
      <c r="A140">
        <f t="shared" si="2"/>
        <v>137</v>
      </c>
      <c r="B140" s="5" t="s">
        <v>517</v>
      </c>
    </row>
    <row r="141" spans="1:2">
      <c r="A141">
        <f t="shared" si="2"/>
        <v>138</v>
      </c>
      <c r="B141" s="5" t="s">
        <v>518</v>
      </c>
    </row>
    <row r="142" spans="1:2">
      <c r="A142">
        <f t="shared" si="2"/>
        <v>139</v>
      </c>
      <c r="B142" s="5" t="s">
        <v>519</v>
      </c>
    </row>
    <row r="143" spans="1:2">
      <c r="A143">
        <f t="shared" si="2"/>
        <v>140</v>
      </c>
      <c r="B143" s="5" t="s">
        <v>520</v>
      </c>
    </row>
    <row r="144" spans="1:2">
      <c r="A144">
        <f t="shared" si="2"/>
        <v>141</v>
      </c>
      <c r="B144" s="5" t="s">
        <v>521</v>
      </c>
    </row>
    <row r="145" spans="1:2">
      <c r="A145">
        <f t="shared" si="2"/>
        <v>142</v>
      </c>
      <c r="B145" s="5" t="s">
        <v>522</v>
      </c>
    </row>
    <row r="146" spans="1:2">
      <c r="A146">
        <f t="shared" si="2"/>
        <v>143</v>
      </c>
      <c r="B146" s="5" t="s">
        <v>523</v>
      </c>
    </row>
    <row r="147" spans="1:2">
      <c r="A147">
        <f t="shared" si="2"/>
        <v>144</v>
      </c>
      <c r="B147" s="5" t="s">
        <v>524</v>
      </c>
    </row>
    <row r="148" spans="1:2">
      <c r="A148">
        <f t="shared" si="2"/>
        <v>145</v>
      </c>
      <c r="B148" s="5" t="s">
        <v>525</v>
      </c>
    </row>
    <row r="149" spans="1:2">
      <c r="A149">
        <f t="shared" si="2"/>
        <v>146</v>
      </c>
      <c r="B149" s="5" t="s">
        <v>526</v>
      </c>
    </row>
    <row r="150" spans="1:2">
      <c r="A150">
        <f t="shared" si="2"/>
        <v>147</v>
      </c>
      <c r="B150" s="5" t="s">
        <v>527</v>
      </c>
    </row>
    <row r="151" spans="1:2">
      <c r="A151">
        <f t="shared" si="2"/>
        <v>148</v>
      </c>
      <c r="B151" s="5" t="s">
        <v>528</v>
      </c>
    </row>
    <row r="152" spans="1:2">
      <c r="A152">
        <f t="shared" si="2"/>
        <v>149</v>
      </c>
      <c r="B152" s="5" t="s">
        <v>529</v>
      </c>
    </row>
    <row r="153" spans="1:2">
      <c r="A153">
        <f t="shared" si="2"/>
        <v>150</v>
      </c>
      <c r="B153" s="5" t="s">
        <v>530</v>
      </c>
    </row>
    <row r="154" spans="1:2">
      <c r="A154">
        <f t="shared" si="2"/>
        <v>151</v>
      </c>
      <c r="B154" s="5" t="s">
        <v>531</v>
      </c>
    </row>
    <row r="155" spans="1:2">
      <c r="A155">
        <f t="shared" si="2"/>
        <v>152</v>
      </c>
      <c r="B155" s="5" t="s">
        <v>532</v>
      </c>
    </row>
    <row r="156" spans="1:2">
      <c r="A156">
        <f t="shared" si="2"/>
        <v>153</v>
      </c>
      <c r="B156" s="5" t="s">
        <v>533</v>
      </c>
    </row>
    <row r="157" spans="1:2">
      <c r="A157">
        <f t="shared" si="2"/>
        <v>154</v>
      </c>
      <c r="B157" s="5" t="s">
        <v>534</v>
      </c>
    </row>
    <row r="158" spans="1:2">
      <c r="A158">
        <f t="shared" si="2"/>
        <v>155</v>
      </c>
      <c r="B158" s="5" t="s">
        <v>535</v>
      </c>
    </row>
    <row r="159" spans="1:2">
      <c r="A159">
        <f t="shared" si="2"/>
        <v>156</v>
      </c>
      <c r="B159" s="5" t="s">
        <v>536</v>
      </c>
    </row>
    <row r="160" spans="1:2">
      <c r="A160">
        <f t="shared" si="2"/>
        <v>157</v>
      </c>
      <c r="B160" s="5" t="s">
        <v>537</v>
      </c>
    </row>
    <row r="161" spans="1:2">
      <c r="A161">
        <f t="shared" si="2"/>
        <v>158</v>
      </c>
      <c r="B161" s="5" t="s">
        <v>538</v>
      </c>
    </row>
    <row r="162" spans="1:2">
      <c r="A162">
        <f t="shared" si="2"/>
        <v>159</v>
      </c>
      <c r="B162" s="5" t="s">
        <v>539</v>
      </c>
    </row>
    <row r="163" spans="1:2">
      <c r="A163">
        <f t="shared" si="2"/>
        <v>160</v>
      </c>
      <c r="B163" s="5" t="s">
        <v>540</v>
      </c>
    </row>
    <row r="164" spans="1:2">
      <c r="A164">
        <f t="shared" si="2"/>
        <v>161</v>
      </c>
      <c r="B164" s="5" t="s">
        <v>541</v>
      </c>
    </row>
    <row r="165" spans="1:2">
      <c r="A165">
        <f t="shared" si="2"/>
        <v>162</v>
      </c>
      <c r="B165" s="5" t="s">
        <v>542</v>
      </c>
    </row>
    <row r="166" spans="1:2">
      <c r="A166">
        <f t="shared" si="2"/>
        <v>163</v>
      </c>
      <c r="B166" s="5" t="s">
        <v>543</v>
      </c>
    </row>
    <row r="167" spans="1:2">
      <c r="A167">
        <f t="shared" si="2"/>
        <v>164</v>
      </c>
      <c r="B167" s="5" t="s">
        <v>544</v>
      </c>
    </row>
    <row r="168" spans="1:2">
      <c r="A168">
        <f t="shared" si="2"/>
        <v>165</v>
      </c>
      <c r="B168" s="5" t="s">
        <v>545</v>
      </c>
    </row>
    <row r="169" spans="1:2">
      <c r="A169">
        <f t="shared" si="2"/>
        <v>166</v>
      </c>
      <c r="B169" s="5" t="s">
        <v>546</v>
      </c>
    </row>
    <row r="170" spans="1:2">
      <c r="A170">
        <f t="shared" si="2"/>
        <v>167</v>
      </c>
      <c r="B170" s="5" t="s">
        <v>547</v>
      </c>
    </row>
    <row r="171" spans="1:2">
      <c r="A171">
        <f t="shared" si="2"/>
        <v>168</v>
      </c>
      <c r="B171" s="5" t="s">
        <v>548</v>
      </c>
    </row>
    <row r="172" spans="1:2">
      <c r="A172">
        <f t="shared" si="2"/>
        <v>169</v>
      </c>
      <c r="B172" s="5" t="s">
        <v>549</v>
      </c>
    </row>
    <row r="173" spans="1:2">
      <c r="A173">
        <f t="shared" si="2"/>
        <v>170</v>
      </c>
      <c r="B173" s="5" t="s">
        <v>550</v>
      </c>
    </row>
    <row r="174" spans="1:2">
      <c r="A174">
        <f t="shared" si="2"/>
        <v>171</v>
      </c>
      <c r="B174" s="5" t="s">
        <v>551</v>
      </c>
    </row>
    <row r="175" spans="1:2">
      <c r="A175">
        <f t="shared" si="2"/>
        <v>172</v>
      </c>
      <c r="B175" s="5" t="s">
        <v>552</v>
      </c>
    </row>
    <row r="176" spans="1:2">
      <c r="A176">
        <f t="shared" si="2"/>
        <v>173</v>
      </c>
      <c r="B176" s="5" t="s">
        <v>553</v>
      </c>
    </row>
    <row r="177" spans="1:2">
      <c r="A177">
        <f t="shared" si="2"/>
        <v>174</v>
      </c>
      <c r="B177" s="5" t="s">
        <v>554</v>
      </c>
    </row>
    <row r="178" spans="1:2">
      <c r="A178">
        <f t="shared" si="2"/>
        <v>175</v>
      </c>
      <c r="B178" s="5" t="s">
        <v>555</v>
      </c>
    </row>
    <row r="179" spans="1:2">
      <c r="A179">
        <f t="shared" si="2"/>
        <v>176</v>
      </c>
      <c r="B179" s="5" t="s">
        <v>556</v>
      </c>
    </row>
    <row r="180" spans="1:2">
      <c r="A180">
        <f t="shared" si="2"/>
        <v>177</v>
      </c>
      <c r="B180" s="5" t="s">
        <v>557</v>
      </c>
    </row>
    <row r="181" spans="1:2">
      <c r="A181">
        <f t="shared" si="2"/>
        <v>178</v>
      </c>
      <c r="B181" s="5" t="s">
        <v>558</v>
      </c>
    </row>
    <row r="182" spans="1:2">
      <c r="A182">
        <f t="shared" si="2"/>
        <v>179</v>
      </c>
      <c r="B182" s="5" t="s">
        <v>559</v>
      </c>
    </row>
    <row r="183" spans="1:2">
      <c r="A183">
        <f t="shared" si="2"/>
        <v>180</v>
      </c>
      <c r="B183" s="5" t="s">
        <v>560</v>
      </c>
    </row>
    <row r="184" spans="1:2">
      <c r="A184">
        <f t="shared" si="2"/>
        <v>181</v>
      </c>
      <c r="B184" s="6" t="s">
        <v>561</v>
      </c>
    </row>
    <row r="185" spans="1:2">
      <c r="A185">
        <f t="shared" si="2"/>
        <v>182</v>
      </c>
      <c r="B185" s="5" t="s">
        <v>562</v>
      </c>
    </row>
    <row r="186" spans="1:2">
      <c r="A186">
        <f t="shared" si="2"/>
        <v>183</v>
      </c>
      <c r="B186" s="5" t="s">
        <v>563</v>
      </c>
    </row>
    <row r="187" spans="1:2">
      <c r="A187">
        <f t="shared" si="2"/>
        <v>184</v>
      </c>
      <c r="B187" s="5" t="s">
        <v>564</v>
      </c>
    </row>
    <row r="188" spans="1:2">
      <c r="A188">
        <f t="shared" si="2"/>
        <v>185</v>
      </c>
      <c r="B188" s="5" t="s">
        <v>565</v>
      </c>
    </row>
    <row r="189" spans="1:2">
      <c r="A189">
        <f t="shared" si="2"/>
        <v>186</v>
      </c>
      <c r="B189" s="5" t="s">
        <v>566</v>
      </c>
    </row>
    <row r="190" spans="1:2">
      <c r="A190">
        <f t="shared" si="2"/>
        <v>187</v>
      </c>
      <c r="B190" s="5" t="s">
        <v>567</v>
      </c>
    </row>
    <row r="191" spans="1:2">
      <c r="A191">
        <f t="shared" si="2"/>
        <v>188</v>
      </c>
      <c r="B191" s="5" t="s">
        <v>568</v>
      </c>
    </row>
    <row r="192" spans="1:2">
      <c r="A192">
        <f t="shared" si="2"/>
        <v>189</v>
      </c>
      <c r="B192" s="5" t="s">
        <v>569</v>
      </c>
    </row>
    <row r="193" spans="1:2">
      <c r="A193">
        <f t="shared" si="2"/>
        <v>190</v>
      </c>
      <c r="B193" s="5" t="s">
        <v>570</v>
      </c>
    </row>
    <row r="194" spans="1:2">
      <c r="A194">
        <f t="shared" si="2"/>
        <v>191</v>
      </c>
      <c r="B194" s="5" t="s">
        <v>571</v>
      </c>
    </row>
    <row r="195" spans="1:2">
      <c r="A195">
        <f t="shared" si="2"/>
        <v>192</v>
      </c>
      <c r="B195" s="5" t="s">
        <v>572</v>
      </c>
    </row>
    <row r="196" spans="1:2">
      <c r="A196">
        <f t="shared" si="2"/>
        <v>193</v>
      </c>
      <c r="B196" s="5" t="s">
        <v>573</v>
      </c>
    </row>
    <row r="197" spans="1:2">
      <c r="A197">
        <f t="shared" si="2"/>
        <v>194</v>
      </c>
      <c r="B197" s="5" t="s">
        <v>574</v>
      </c>
    </row>
    <row r="198" spans="1:2">
      <c r="A198">
        <f t="shared" ref="A198:A261" si="3">+A197+1</f>
        <v>195</v>
      </c>
      <c r="B198" s="5" t="s">
        <v>575</v>
      </c>
    </row>
    <row r="199" spans="1:2">
      <c r="A199">
        <f t="shared" si="3"/>
        <v>196</v>
      </c>
      <c r="B199" s="5" t="s">
        <v>576</v>
      </c>
    </row>
    <row r="200" spans="1:2">
      <c r="A200">
        <f t="shared" si="3"/>
        <v>197</v>
      </c>
      <c r="B200" s="5" t="s">
        <v>577</v>
      </c>
    </row>
    <row r="201" spans="1:2">
      <c r="A201">
        <f t="shared" si="3"/>
        <v>198</v>
      </c>
      <c r="B201" s="5" t="s">
        <v>578</v>
      </c>
    </row>
    <row r="202" spans="1:2">
      <c r="A202">
        <f t="shared" si="3"/>
        <v>199</v>
      </c>
      <c r="B202" s="5" t="s">
        <v>579</v>
      </c>
    </row>
    <row r="203" spans="1:2">
      <c r="A203">
        <f t="shared" si="3"/>
        <v>200</v>
      </c>
      <c r="B203" s="5" t="s">
        <v>580</v>
      </c>
    </row>
    <row r="204" spans="1:2">
      <c r="A204">
        <f t="shared" si="3"/>
        <v>201</v>
      </c>
      <c r="B204" s="5" t="s">
        <v>581</v>
      </c>
    </row>
    <row r="205" spans="1:2">
      <c r="A205">
        <f t="shared" si="3"/>
        <v>202</v>
      </c>
      <c r="B205" s="5" t="s">
        <v>582</v>
      </c>
    </row>
    <row r="206" spans="1:2">
      <c r="A206">
        <f t="shared" si="3"/>
        <v>203</v>
      </c>
      <c r="B206" s="5" t="s">
        <v>583</v>
      </c>
    </row>
    <row r="207" spans="1:2">
      <c r="A207">
        <f t="shared" si="3"/>
        <v>204</v>
      </c>
      <c r="B207" s="5" t="s">
        <v>584</v>
      </c>
    </row>
    <row r="208" spans="1:2">
      <c r="A208">
        <f t="shared" si="3"/>
        <v>205</v>
      </c>
      <c r="B208" s="5" t="s">
        <v>585</v>
      </c>
    </row>
    <row r="209" spans="1:2">
      <c r="A209">
        <f t="shared" si="3"/>
        <v>206</v>
      </c>
      <c r="B209" s="5" t="s">
        <v>586</v>
      </c>
    </row>
    <row r="210" spans="1:2">
      <c r="A210">
        <f t="shared" si="3"/>
        <v>207</v>
      </c>
      <c r="B210" s="5" t="s">
        <v>587</v>
      </c>
    </row>
    <row r="211" spans="1:2">
      <c r="A211">
        <f t="shared" si="3"/>
        <v>208</v>
      </c>
      <c r="B211" s="5" t="s">
        <v>588</v>
      </c>
    </row>
    <row r="212" spans="1:2">
      <c r="A212">
        <f t="shared" si="3"/>
        <v>209</v>
      </c>
      <c r="B212" s="5" t="s">
        <v>589</v>
      </c>
    </row>
    <row r="213" spans="1:2">
      <c r="A213">
        <f t="shared" si="3"/>
        <v>210</v>
      </c>
      <c r="B213" s="5" t="s">
        <v>590</v>
      </c>
    </row>
    <row r="214" spans="1:2">
      <c r="A214">
        <f t="shared" si="3"/>
        <v>211</v>
      </c>
      <c r="B214" s="5" t="s">
        <v>591</v>
      </c>
    </row>
    <row r="215" spans="1:2">
      <c r="A215">
        <f t="shared" si="3"/>
        <v>212</v>
      </c>
      <c r="B215" s="5" t="s">
        <v>592</v>
      </c>
    </row>
    <row r="216" spans="1:2">
      <c r="A216">
        <f t="shared" si="3"/>
        <v>213</v>
      </c>
      <c r="B216" s="5" t="s">
        <v>593</v>
      </c>
    </row>
    <row r="217" spans="1:2">
      <c r="A217">
        <f t="shared" si="3"/>
        <v>214</v>
      </c>
      <c r="B217" s="5" t="s">
        <v>594</v>
      </c>
    </row>
    <row r="218" spans="1:2">
      <c r="A218">
        <f t="shared" si="3"/>
        <v>215</v>
      </c>
      <c r="B218" s="5" t="s">
        <v>595</v>
      </c>
    </row>
    <row r="219" spans="1:2">
      <c r="A219">
        <f t="shared" si="3"/>
        <v>216</v>
      </c>
      <c r="B219" s="5" t="s">
        <v>596</v>
      </c>
    </row>
    <row r="220" spans="1:2">
      <c r="A220">
        <f t="shared" si="3"/>
        <v>217</v>
      </c>
      <c r="B220" s="5" t="s">
        <v>597</v>
      </c>
    </row>
    <row r="221" spans="1:2">
      <c r="A221">
        <f t="shared" si="3"/>
        <v>218</v>
      </c>
      <c r="B221" s="5" t="s">
        <v>598</v>
      </c>
    </row>
    <row r="222" spans="1:2">
      <c r="A222">
        <f t="shared" si="3"/>
        <v>219</v>
      </c>
      <c r="B222" s="5" t="s">
        <v>599</v>
      </c>
    </row>
    <row r="223" spans="1:2">
      <c r="A223">
        <f t="shared" si="3"/>
        <v>220</v>
      </c>
      <c r="B223" s="5" t="s">
        <v>600</v>
      </c>
    </row>
    <row r="224" spans="1:2">
      <c r="A224">
        <f t="shared" si="3"/>
        <v>221</v>
      </c>
      <c r="B224" s="5" t="s">
        <v>601</v>
      </c>
    </row>
    <row r="225" spans="1:2">
      <c r="A225">
        <f t="shared" si="3"/>
        <v>222</v>
      </c>
      <c r="B225" s="5" t="s">
        <v>602</v>
      </c>
    </row>
    <row r="226" spans="1:2">
      <c r="A226">
        <f t="shared" si="3"/>
        <v>223</v>
      </c>
      <c r="B226" s="5" t="s">
        <v>603</v>
      </c>
    </row>
    <row r="227" spans="1:2">
      <c r="A227">
        <f t="shared" si="3"/>
        <v>224</v>
      </c>
      <c r="B227" s="5" t="s">
        <v>604</v>
      </c>
    </row>
    <row r="228" spans="1:2">
      <c r="A228">
        <f t="shared" si="3"/>
        <v>225</v>
      </c>
      <c r="B228" s="5" t="s">
        <v>605</v>
      </c>
    </row>
    <row r="229" spans="1:2">
      <c r="A229">
        <f t="shared" si="3"/>
        <v>226</v>
      </c>
      <c r="B229" s="5" t="s">
        <v>606</v>
      </c>
    </row>
    <row r="230" spans="1:2">
      <c r="A230">
        <f t="shared" si="3"/>
        <v>227</v>
      </c>
      <c r="B230" s="5" t="s">
        <v>607</v>
      </c>
    </row>
    <row r="231" spans="1:2">
      <c r="A231">
        <f t="shared" si="3"/>
        <v>228</v>
      </c>
      <c r="B231" s="5" t="s">
        <v>608</v>
      </c>
    </row>
    <row r="232" spans="1:2">
      <c r="A232">
        <f t="shared" si="3"/>
        <v>229</v>
      </c>
      <c r="B232" s="5" t="s">
        <v>609</v>
      </c>
    </row>
    <row r="233" spans="1:2">
      <c r="A233">
        <f t="shared" si="3"/>
        <v>230</v>
      </c>
      <c r="B233" s="5" t="s">
        <v>610</v>
      </c>
    </row>
    <row r="234" spans="1:2">
      <c r="A234">
        <f t="shared" si="3"/>
        <v>231</v>
      </c>
      <c r="B234" s="5" t="s">
        <v>611</v>
      </c>
    </row>
    <row r="235" spans="1:2">
      <c r="A235">
        <f t="shared" si="3"/>
        <v>232</v>
      </c>
      <c r="B235" s="5" t="s">
        <v>612</v>
      </c>
    </row>
    <row r="236" spans="1:2">
      <c r="A236">
        <f t="shared" si="3"/>
        <v>233</v>
      </c>
      <c r="B236" s="5" t="s">
        <v>613</v>
      </c>
    </row>
    <row r="237" spans="1:2">
      <c r="A237">
        <f t="shared" si="3"/>
        <v>234</v>
      </c>
      <c r="B237" s="5" t="s">
        <v>614</v>
      </c>
    </row>
    <row r="238" spans="1:2">
      <c r="A238">
        <f t="shared" si="3"/>
        <v>235</v>
      </c>
      <c r="B238" s="5" t="s">
        <v>614</v>
      </c>
    </row>
    <row r="239" spans="1:2">
      <c r="A239">
        <f t="shared" si="3"/>
        <v>236</v>
      </c>
      <c r="B239" s="5" t="s">
        <v>614</v>
      </c>
    </row>
    <row r="240" spans="1:2">
      <c r="A240">
        <f t="shared" si="3"/>
        <v>237</v>
      </c>
      <c r="B240" s="5" t="s">
        <v>614</v>
      </c>
    </row>
    <row r="241" spans="1:2">
      <c r="A241">
        <f t="shared" si="3"/>
        <v>238</v>
      </c>
      <c r="B241" s="5" t="s">
        <v>614</v>
      </c>
    </row>
    <row r="242" spans="1:2">
      <c r="A242">
        <f t="shared" si="3"/>
        <v>239</v>
      </c>
      <c r="B242" s="5" t="s">
        <v>614</v>
      </c>
    </row>
    <row r="243" spans="1:2">
      <c r="A243">
        <f t="shared" si="3"/>
        <v>240</v>
      </c>
      <c r="B243" s="5" t="s">
        <v>615</v>
      </c>
    </row>
    <row r="244" spans="1:2">
      <c r="A244">
        <f t="shared" si="3"/>
        <v>241</v>
      </c>
      <c r="B244" s="5" t="s">
        <v>616</v>
      </c>
    </row>
    <row r="245" spans="1:2">
      <c r="A245">
        <f t="shared" si="3"/>
        <v>242</v>
      </c>
      <c r="B245" s="5" t="s">
        <v>617</v>
      </c>
    </row>
    <row r="246" spans="1:2">
      <c r="A246">
        <f t="shared" si="3"/>
        <v>243</v>
      </c>
      <c r="B246" s="5" t="s">
        <v>618</v>
      </c>
    </row>
    <row r="247" spans="1:2">
      <c r="A247">
        <f t="shared" si="3"/>
        <v>244</v>
      </c>
      <c r="B247" s="5" t="s">
        <v>619</v>
      </c>
    </row>
    <row r="248" spans="1:2">
      <c r="A248">
        <f t="shared" si="3"/>
        <v>245</v>
      </c>
      <c r="B248" s="5" t="s">
        <v>620</v>
      </c>
    </row>
    <row r="249" spans="1:2">
      <c r="A249">
        <f t="shared" si="3"/>
        <v>246</v>
      </c>
      <c r="B249" s="5" t="s">
        <v>621</v>
      </c>
    </row>
    <row r="250" spans="1:2">
      <c r="A250">
        <f t="shared" si="3"/>
        <v>247</v>
      </c>
      <c r="B250" s="5" t="s">
        <v>622</v>
      </c>
    </row>
    <row r="251" spans="1:2">
      <c r="A251">
        <f t="shared" si="3"/>
        <v>248</v>
      </c>
      <c r="B251" s="5" t="s">
        <v>623</v>
      </c>
    </row>
    <row r="252" spans="1:2">
      <c r="A252">
        <f t="shared" si="3"/>
        <v>249</v>
      </c>
      <c r="B252" s="5" t="s">
        <v>624</v>
      </c>
    </row>
    <row r="253" spans="1:2">
      <c r="A253">
        <f t="shared" si="3"/>
        <v>250</v>
      </c>
      <c r="B253" s="5" t="s">
        <v>625</v>
      </c>
    </row>
    <row r="254" spans="1:2">
      <c r="A254">
        <f t="shared" si="3"/>
        <v>251</v>
      </c>
      <c r="B254" s="5" t="s">
        <v>626</v>
      </c>
    </row>
    <row r="255" spans="1:2">
      <c r="A255">
        <f t="shared" si="3"/>
        <v>252</v>
      </c>
      <c r="B255" s="5" t="s">
        <v>627</v>
      </c>
    </row>
    <row r="256" spans="1:2">
      <c r="A256">
        <f t="shared" si="3"/>
        <v>253</v>
      </c>
      <c r="B256" s="5" t="s">
        <v>628</v>
      </c>
    </row>
    <row r="257" spans="1:2">
      <c r="A257">
        <f t="shared" si="3"/>
        <v>254</v>
      </c>
      <c r="B257" s="5" t="s">
        <v>629</v>
      </c>
    </row>
    <row r="258" spans="1:2">
      <c r="A258">
        <f t="shared" si="3"/>
        <v>255</v>
      </c>
      <c r="B258" s="5" t="s">
        <v>630</v>
      </c>
    </row>
    <row r="259" spans="1:2">
      <c r="A259">
        <f t="shared" si="3"/>
        <v>256</v>
      </c>
      <c r="B259" s="5" t="s">
        <v>631</v>
      </c>
    </row>
    <row r="260" spans="1:2">
      <c r="A260">
        <f t="shared" si="3"/>
        <v>257</v>
      </c>
      <c r="B260" s="5" t="s">
        <v>632</v>
      </c>
    </row>
    <row r="261" spans="1:2">
      <c r="A261">
        <f t="shared" si="3"/>
        <v>258</v>
      </c>
      <c r="B261" s="5" t="s">
        <v>633</v>
      </c>
    </row>
    <row r="262" spans="1:2">
      <c r="A262">
        <f t="shared" ref="A262:A325" si="4">+A261+1</f>
        <v>259</v>
      </c>
      <c r="B262" s="5" t="s">
        <v>634</v>
      </c>
    </row>
    <row r="263" spans="1:2">
      <c r="A263">
        <f t="shared" si="4"/>
        <v>260</v>
      </c>
      <c r="B263" s="5" t="s">
        <v>635</v>
      </c>
    </row>
    <row r="264" spans="1:2">
      <c r="A264">
        <f t="shared" si="4"/>
        <v>261</v>
      </c>
      <c r="B264" s="5" t="s">
        <v>636</v>
      </c>
    </row>
    <row r="265" spans="1:2">
      <c r="A265">
        <f t="shared" si="4"/>
        <v>262</v>
      </c>
      <c r="B265" s="5" t="s">
        <v>637</v>
      </c>
    </row>
    <row r="266" spans="1:2">
      <c r="A266">
        <f t="shared" si="4"/>
        <v>263</v>
      </c>
      <c r="B266" s="5" t="s">
        <v>638</v>
      </c>
    </row>
    <row r="267" spans="1:2">
      <c r="A267">
        <f t="shared" si="4"/>
        <v>264</v>
      </c>
      <c r="B267" s="5" t="s">
        <v>639</v>
      </c>
    </row>
    <row r="268" spans="1:2">
      <c r="A268">
        <f t="shared" si="4"/>
        <v>265</v>
      </c>
      <c r="B268" s="5" t="s">
        <v>640</v>
      </c>
    </row>
    <row r="269" spans="1:2">
      <c r="A269">
        <f t="shared" si="4"/>
        <v>266</v>
      </c>
      <c r="B269" s="5" t="s">
        <v>641</v>
      </c>
    </row>
    <row r="270" spans="1:2">
      <c r="A270">
        <f t="shared" si="4"/>
        <v>267</v>
      </c>
      <c r="B270" s="5" t="s">
        <v>642</v>
      </c>
    </row>
    <row r="271" spans="1:2">
      <c r="A271">
        <f t="shared" si="4"/>
        <v>268</v>
      </c>
      <c r="B271" s="5" t="s">
        <v>643</v>
      </c>
    </row>
    <row r="272" spans="1:2">
      <c r="A272">
        <f t="shared" si="4"/>
        <v>269</v>
      </c>
      <c r="B272" s="5" t="s">
        <v>643</v>
      </c>
    </row>
    <row r="273" spans="1:2">
      <c r="A273">
        <f t="shared" si="4"/>
        <v>270</v>
      </c>
      <c r="B273" s="5" t="s">
        <v>643</v>
      </c>
    </row>
    <row r="274" spans="1:2">
      <c r="A274">
        <f t="shared" si="4"/>
        <v>271</v>
      </c>
      <c r="B274" s="5" t="s">
        <v>643</v>
      </c>
    </row>
    <row r="275" spans="1:2">
      <c r="A275">
        <f t="shared" si="4"/>
        <v>272</v>
      </c>
      <c r="B275" s="5" t="s">
        <v>643</v>
      </c>
    </row>
    <row r="276" spans="1:2">
      <c r="A276">
        <f t="shared" si="4"/>
        <v>273</v>
      </c>
      <c r="B276" s="7" t="s">
        <v>656</v>
      </c>
    </row>
    <row r="277" spans="1:2">
      <c r="A277">
        <f t="shared" si="4"/>
        <v>274</v>
      </c>
      <c r="B277" s="7" t="s">
        <v>657</v>
      </c>
    </row>
    <row r="278" spans="1:2">
      <c r="A278">
        <f t="shared" si="4"/>
        <v>275</v>
      </c>
      <c r="B278" s="7" t="s">
        <v>658</v>
      </c>
    </row>
    <row r="279" spans="1:2">
      <c r="A279">
        <f t="shared" si="4"/>
        <v>276</v>
      </c>
      <c r="B279" s="7" t="s">
        <v>659</v>
      </c>
    </row>
    <row r="280" spans="1:2">
      <c r="A280">
        <f t="shared" si="4"/>
        <v>277</v>
      </c>
      <c r="B280" s="7" t="s">
        <v>660</v>
      </c>
    </row>
    <row r="281" spans="1:2">
      <c r="A281">
        <f t="shared" si="4"/>
        <v>278</v>
      </c>
      <c r="B281" s="7" t="s">
        <v>661</v>
      </c>
    </row>
    <row r="282" spans="1:2">
      <c r="A282">
        <f t="shared" si="4"/>
        <v>279</v>
      </c>
      <c r="B282" s="7" t="s">
        <v>668</v>
      </c>
    </row>
    <row r="283" spans="1:2">
      <c r="A283">
        <f t="shared" si="4"/>
        <v>280</v>
      </c>
      <c r="B283" s="7" t="s">
        <v>669</v>
      </c>
    </row>
    <row r="284" spans="1:2">
      <c r="A284">
        <f t="shared" si="4"/>
        <v>281</v>
      </c>
      <c r="B284" s="7" t="s">
        <v>669</v>
      </c>
    </row>
    <row r="285" spans="1:2">
      <c r="A285">
        <f t="shared" si="4"/>
        <v>282</v>
      </c>
      <c r="B285" s="7" t="s">
        <v>669</v>
      </c>
    </row>
    <row r="286" spans="1:2">
      <c r="A286">
        <f t="shared" si="4"/>
        <v>283</v>
      </c>
      <c r="B286" s="7" t="s">
        <v>669</v>
      </c>
    </row>
    <row r="287" spans="1:2">
      <c r="A287">
        <f t="shared" si="4"/>
        <v>284</v>
      </c>
      <c r="B287" s="7" t="s">
        <v>669</v>
      </c>
    </row>
    <row r="288" spans="1:2">
      <c r="A288">
        <f t="shared" si="4"/>
        <v>285</v>
      </c>
      <c r="B288" s="7" t="s">
        <v>669</v>
      </c>
    </row>
    <row r="289" spans="1:2">
      <c r="A289">
        <f t="shared" si="4"/>
        <v>286</v>
      </c>
      <c r="B289" s="7" t="s">
        <v>670</v>
      </c>
    </row>
    <row r="290" spans="1:2">
      <c r="A290">
        <f t="shared" si="4"/>
        <v>287</v>
      </c>
      <c r="B290" s="7" t="s">
        <v>671</v>
      </c>
    </row>
    <row r="291" spans="1:2">
      <c r="A291">
        <f t="shared" si="4"/>
        <v>288</v>
      </c>
      <c r="B291" s="7" t="s">
        <v>672</v>
      </c>
    </row>
    <row r="292" spans="1:2">
      <c r="A292">
        <f t="shared" si="4"/>
        <v>289</v>
      </c>
      <c r="B292" s="7" t="s">
        <v>673</v>
      </c>
    </row>
    <row r="293" spans="1:2">
      <c r="A293">
        <f t="shared" si="4"/>
        <v>290</v>
      </c>
      <c r="B293" s="7" t="s">
        <v>674</v>
      </c>
    </row>
    <row r="294" spans="1:2">
      <c r="A294">
        <f t="shared" si="4"/>
        <v>291</v>
      </c>
      <c r="B294" s="7" t="s">
        <v>675</v>
      </c>
    </row>
    <row r="295" spans="1:2">
      <c r="A295">
        <f t="shared" si="4"/>
        <v>292</v>
      </c>
      <c r="B295" s="7" t="s">
        <v>675</v>
      </c>
    </row>
    <row r="296" spans="1:2">
      <c r="A296">
        <f t="shared" si="4"/>
        <v>293</v>
      </c>
      <c r="B296" s="7" t="s">
        <v>675</v>
      </c>
    </row>
    <row r="297" spans="1:2">
      <c r="A297">
        <f t="shared" si="4"/>
        <v>294</v>
      </c>
      <c r="B297" s="7" t="s">
        <v>675</v>
      </c>
    </row>
    <row r="298" spans="1:2">
      <c r="A298">
        <f t="shared" si="4"/>
        <v>295</v>
      </c>
      <c r="B298" s="7" t="s">
        <v>675</v>
      </c>
    </row>
    <row r="299" spans="1:2">
      <c r="A299">
        <f t="shared" si="4"/>
        <v>296</v>
      </c>
      <c r="B299" s="7" t="s">
        <v>675</v>
      </c>
    </row>
    <row r="300" spans="1:2">
      <c r="A300">
        <f t="shared" si="4"/>
        <v>297</v>
      </c>
      <c r="B300" s="7" t="s">
        <v>676</v>
      </c>
    </row>
    <row r="301" spans="1:2">
      <c r="A301">
        <f t="shared" si="4"/>
        <v>298</v>
      </c>
      <c r="B301" s="7" t="s">
        <v>676</v>
      </c>
    </row>
    <row r="302" spans="1:2">
      <c r="A302">
        <f t="shared" si="4"/>
        <v>299</v>
      </c>
      <c r="B302" s="7" t="s">
        <v>676</v>
      </c>
    </row>
    <row r="303" spans="1:2">
      <c r="A303">
        <f t="shared" si="4"/>
        <v>300</v>
      </c>
      <c r="B303" s="7" t="s">
        <v>676</v>
      </c>
    </row>
    <row r="304" spans="1:2">
      <c r="A304">
        <f t="shared" si="4"/>
        <v>301</v>
      </c>
      <c r="B304" s="7" t="s">
        <v>676</v>
      </c>
    </row>
    <row r="305" spans="1:2">
      <c r="A305">
        <f t="shared" si="4"/>
        <v>302</v>
      </c>
      <c r="B305" s="7" t="s">
        <v>676</v>
      </c>
    </row>
    <row r="306" spans="1:2">
      <c r="A306">
        <f t="shared" si="4"/>
        <v>303</v>
      </c>
      <c r="B306" s="7" t="s">
        <v>677</v>
      </c>
    </row>
    <row r="307" spans="1:2">
      <c r="A307">
        <f t="shared" si="4"/>
        <v>304</v>
      </c>
      <c r="B307" s="7" t="s">
        <v>677</v>
      </c>
    </row>
    <row r="308" spans="1:2">
      <c r="A308">
        <f t="shared" si="4"/>
        <v>305</v>
      </c>
      <c r="B308" s="7" t="s">
        <v>677</v>
      </c>
    </row>
    <row r="309" spans="1:2">
      <c r="A309">
        <f t="shared" si="4"/>
        <v>306</v>
      </c>
      <c r="B309" s="7" t="s">
        <v>677</v>
      </c>
    </row>
    <row r="310" spans="1:2">
      <c r="A310">
        <f t="shared" si="4"/>
        <v>307</v>
      </c>
      <c r="B310" s="7" t="s">
        <v>677</v>
      </c>
    </row>
    <row r="311" spans="1:2">
      <c r="A311">
        <f t="shared" si="4"/>
        <v>308</v>
      </c>
      <c r="B311" s="7" t="s">
        <v>677</v>
      </c>
    </row>
    <row r="312" spans="1:2">
      <c r="A312">
        <f t="shared" si="4"/>
        <v>309</v>
      </c>
      <c r="B312" s="7" t="s">
        <v>681</v>
      </c>
    </row>
    <row r="313" spans="1:2">
      <c r="A313">
        <f t="shared" si="4"/>
        <v>310</v>
      </c>
      <c r="B313" s="7" t="s">
        <v>682</v>
      </c>
    </row>
    <row r="314" spans="1:2">
      <c r="A314">
        <f t="shared" si="4"/>
        <v>311</v>
      </c>
      <c r="B314" s="7" t="s">
        <v>683</v>
      </c>
    </row>
    <row r="315" spans="1:2">
      <c r="A315">
        <f t="shared" si="4"/>
        <v>312</v>
      </c>
      <c r="B315" s="7" t="s">
        <v>684</v>
      </c>
    </row>
    <row r="316" spans="1:2">
      <c r="A316">
        <f t="shared" si="4"/>
        <v>313</v>
      </c>
      <c r="B316" s="7" t="s">
        <v>685</v>
      </c>
    </row>
    <row r="317" spans="1:2">
      <c r="A317">
        <f t="shared" si="4"/>
        <v>314</v>
      </c>
      <c r="B317" s="7" t="s">
        <v>686</v>
      </c>
    </row>
    <row r="318" spans="1:2">
      <c r="A318">
        <f t="shared" si="4"/>
        <v>315</v>
      </c>
      <c r="B318" s="7" t="s">
        <v>687</v>
      </c>
    </row>
    <row r="319" spans="1:2">
      <c r="A319">
        <f t="shared" si="4"/>
        <v>316</v>
      </c>
      <c r="B319" s="7" t="s">
        <v>688</v>
      </c>
    </row>
    <row r="320" spans="1:2">
      <c r="A320">
        <f t="shared" si="4"/>
        <v>317</v>
      </c>
      <c r="B320" s="7" t="s">
        <v>689</v>
      </c>
    </row>
    <row r="321" spans="1:2">
      <c r="A321">
        <f t="shared" si="4"/>
        <v>318</v>
      </c>
      <c r="B321" s="7" t="s">
        <v>690</v>
      </c>
    </row>
    <row r="322" spans="1:2">
      <c r="A322">
        <f t="shared" si="4"/>
        <v>319</v>
      </c>
      <c r="B322" s="7" t="s">
        <v>691</v>
      </c>
    </row>
    <row r="323" spans="1:2">
      <c r="A323">
        <f t="shared" si="4"/>
        <v>320</v>
      </c>
      <c r="B323" s="7" t="s">
        <v>692</v>
      </c>
    </row>
    <row r="324" spans="1:2">
      <c r="A324">
        <f t="shared" si="4"/>
        <v>321</v>
      </c>
      <c r="B324" s="7" t="s">
        <v>693</v>
      </c>
    </row>
    <row r="325" spans="1:2">
      <c r="A325">
        <f t="shared" si="4"/>
        <v>322</v>
      </c>
      <c r="B325" s="7" t="s">
        <v>694</v>
      </c>
    </row>
    <row r="326" spans="1:2">
      <c r="A326">
        <f t="shared" ref="A326:A389" si="5">+A325+1</f>
        <v>323</v>
      </c>
      <c r="B326" s="7" t="s">
        <v>695</v>
      </c>
    </row>
    <row r="327" spans="1:2">
      <c r="A327">
        <f t="shared" si="5"/>
        <v>324</v>
      </c>
      <c r="B327" s="7" t="s">
        <v>703</v>
      </c>
    </row>
    <row r="328" spans="1:2">
      <c r="A328">
        <f t="shared" si="5"/>
        <v>325</v>
      </c>
      <c r="B328" s="7" t="s">
        <v>704</v>
      </c>
    </row>
    <row r="329" spans="1:2">
      <c r="A329">
        <f t="shared" si="5"/>
        <v>326</v>
      </c>
      <c r="B329" s="7" t="s">
        <v>705</v>
      </c>
    </row>
    <row r="330" spans="1:2">
      <c r="A330">
        <f t="shared" si="5"/>
        <v>327</v>
      </c>
      <c r="B330" s="7" t="s">
        <v>706</v>
      </c>
    </row>
    <row r="331" spans="1:2">
      <c r="A331">
        <f t="shared" si="5"/>
        <v>328</v>
      </c>
      <c r="B331" s="7" t="s">
        <v>710</v>
      </c>
    </row>
    <row r="332" spans="1:2">
      <c r="A332">
        <f t="shared" si="5"/>
        <v>329</v>
      </c>
      <c r="B332" s="7" t="s">
        <v>711</v>
      </c>
    </row>
    <row r="333" spans="1:2">
      <c r="A333">
        <f t="shared" si="5"/>
        <v>330</v>
      </c>
      <c r="B333" s="7" t="s">
        <v>717</v>
      </c>
    </row>
    <row r="334" spans="1:2">
      <c r="A334">
        <f t="shared" si="5"/>
        <v>331</v>
      </c>
      <c r="B334" s="7" t="s">
        <v>718</v>
      </c>
    </row>
    <row r="335" spans="1:2">
      <c r="A335">
        <f t="shared" si="5"/>
        <v>332</v>
      </c>
      <c r="B335" s="7" t="s">
        <v>719</v>
      </c>
    </row>
    <row r="336" spans="1:2">
      <c r="A336">
        <f t="shared" si="5"/>
        <v>333</v>
      </c>
      <c r="B336" s="7" t="s">
        <v>721</v>
      </c>
    </row>
    <row r="337" spans="1:2">
      <c r="A337">
        <f t="shared" si="5"/>
        <v>334</v>
      </c>
      <c r="B337" s="7" t="s">
        <v>722</v>
      </c>
    </row>
    <row r="338" spans="1:2">
      <c r="A338">
        <f t="shared" si="5"/>
        <v>335</v>
      </c>
      <c r="B338" s="7" t="s">
        <v>723</v>
      </c>
    </row>
    <row r="339" spans="1:2">
      <c r="A339">
        <f t="shared" si="5"/>
        <v>336</v>
      </c>
      <c r="B339" s="7" t="s">
        <v>724</v>
      </c>
    </row>
    <row r="340" spans="1:2">
      <c r="A340">
        <f t="shared" si="5"/>
        <v>337</v>
      </c>
      <c r="B340" s="7" t="s">
        <v>725</v>
      </c>
    </row>
    <row r="341" spans="1:2">
      <c r="A341">
        <f t="shared" si="5"/>
        <v>338</v>
      </c>
      <c r="B341" s="7" t="s">
        <v>726</v>
      </c>
    </row>
    <row r="342" spans="1:2">
      <c r="A342">
        <f t="shared" si="5"/>
        <v>339</v>
      </c>
      <c r="B342" s="7" t="s">
        <v>728</v>
      </c>
    </row>
    <row r="343" spans="1:2">
      <c r="A343">
        <f t="shared" si="5"/>
        <v>340</v>
      </c>
      <c r="B343" s="7" t="s">
        <v>734</v>
      </c>
    </row>
    <row r="344" spans="1:2">
      <c r="A344">
        <f t="shared" si="5"/>
        <v>341</v>
      </c>
      <c r="B344" s="7" t="s">
        <v>735</v>
      </c>
    </row>
    <row r="345" spans="1:2">
      <c r="A345">
        <f t="shared" si="5"/>
        <v>342</v>
      </c>
      <c r="B345" s="7" t="s">
        <v>736</v>
      </c>
    </row>
    <row r="346" spans="1:2">
      <c r="A346">
        <f t="shared" si="5"/>
        <v>343</v>
      </c>
      <c r="B346" s="7" t="s">
        <v>737</v>
      </c>
    </row>
    <row r="347" spans="1:2">
      <c r="A347">
        <f t="shared" si="5"/>
        <v>344</v>
      </c>
      <c r="B347" s="7" t="s">
        <v>738</v>
      </c>
    </row>
    <row r="348" spans="1:2">
      <c r="A348">
        <f t="shared" si="5"/>
        <v>345</v>
      </c>
      <c r="B348" s="7" t="s">
        <v>739</v>
      </c>
    </row>
    <row r="349" spans="1:2">
      <c r="A349">
        <f t="shared" si="5"/>
        <v>346</v>
      </c>
      <c r="B349" s="7" t="s">
        <v>740</v>
      </c>
    </row>
    <row r="350" spans="1:2">
      <c r="A350">
        <f t="shared" si="5"/>
        <v>347</v>
      </c>
      <c r="B350" s="7" t="s">
        <v>742</v>
      </c>
    </row>
    <row r="351" spans="1:2">
      <c r="A351">
        <f t="shared" si="5"/>
        <v>348</v>
      </c>
      <c r="B351" s="7" t="s">
        <v>743</v>
      </c>
    </row>
    <row r="352" spans="1:2">
      <c r="A352">
        <f t="shared" si="5"/>
        <v>349</v>
      </c>
      <c r="B352" s="7" t="s">
        <v>744</v>
      </c>
    </row>
    <row r="353" spans="1:3">
      <c r="A353">
        <f t="shared" si="5"/>
        <v>350</v>
      </c>
      <c r="B353" s="7" t="s">
        <v>749</v>
      </c>
    </row>
    <row r="354" spans="1:3">
      <c r="A354">
        <f t="shared" si="5"/>
        <v>351</v>
      </c>
      <c r="B354" s="7" t="s">
        <v>750</v>
      </c>
    </row>
    <row r="355" spans="1:3">
      <c r="A355">
        <f t="shared" si="5"/>
        <v>352</v>
      </c>
      <c r="B355" s="7" t="s">
        <v>751</v>
      </c>
    </row>
    <row r="356" spans="1:3">
      <c r="A356">
        <f t="shared" si="5"/>
        <v>353</v>
      </c>
      <c r="B356" s="7" t="s">
        <v>752</v>
      </c>
    </row>
    <row r="357" spans="1:3">
      <c r="A357">
        <f t="shared" si="5"/>
        <v>354</v>
      </c>
      <c r="B357" s="7" t="s">
        <v>753</v>
      </c>
    </row>
    <row r="358" spans="1:3">
      <c r="A358">
        <f t="shared" si="5"/>
        <v>355</v>
      </c>
      <c r="B358" s="7" t="s">
        <v>754</v>
      </c>
    </row>
    <row r="359" spans="1:3">
      <c r="A359">
        <f t="shared" si="5"/>
        <v>356</v>
      </c>
      <c r="B359" s="7" t="s">
        <v>755</v>
      </c>
      <c r="C359" s="8"/>
    </row>
    <row r="360" spans="1:3">
      <c r="A360">
        <f t="shared" si="5"/>
        <v>357</v>
      </c>
      <c r="B360" s="7" t="s">
        <v>756</v>
      </c>
    </row>
    <row r="361" spans="1:3">
      <c r="A361">
        <f t="shared" si="5"/>
        <v>358</v>
      </c>
      <c r="B361" s="7" t="s">
        <v>757</v>
      </c>
    </row>
    <row r="362" spans="1:3">
      <c r="A362">
        <f t="shared" si="5"/>
        <v>359</v>
      </c>
      <c r="B362" s="7" t="s">
        <v>758</v>
      </c>
    </row>
    <row r="363" spans="1:3">
      <c r="A363">
        <f t="shared" si="5"/>
        <v>360</v>
      </c>
      <c r="B363" s="7" t="s">
        <v>759</v>
      </c>
    </row>
    <row r="364" spans="1:3">
      <c r="A364">
        <f t="shared" si="5"/>
        <v>361</v>
      </c>
      <c r="B364" s="7" t="s">
        <v>768</v>
      </c>
    </row>
    <row r="365" spans="1:3">
      <c r="A365">
        <f t="shared" si="5"/>
        <v>362</v>
      </c>
      <c r="B365" s="7" t="s">
        <v>769</v>
      </c>
    </row>
    <row r="366" spans="1:3">
      <c r="A366">
        <f t="shared" si="5"/>
        <v>363</v>
      </c>
      <c r="B366" s="7" t="s">
        <v>770</v>
      </c>
    </row>
    <row r="367" spans="1:3">
      <c r="A367">
        <f t="shared" si="5"/>
        <v>364</v>
      </c>
      <c r="B367" s="7" t="s">
        <v>771</v>
      </c>
    </row>
    <row r="368" spans="1:3">
      <c r="A368">
        <f t="shared" si="5"/>
        <v>365</v>
      </c>
      <c r="B368" s="7" t="s">
        <v>772</v>
      </c>
    </row>
    <row r="369" spans="1:2">
      <c r="A369">
        <f t="shared" si="5"/>
        <v>366</v>
      </c>
      <c r="B369" s="7" t="s">
        <v>772</v>
      </c>
    </row>
    <row r="370" spans="1:2">
      <c r="A370">
        <f t="shared" si="5"/>
        <v>367</v>
      </c>
      <c r="B370" s="7" t="s">
        <v>772</v>
      </c>
    </row>
    <row r="371" spans="1:2">
      <c r="A371">
        <f t="shared" si="5"/>
        <v>368</v>
      </c>
      <c r="B371" s="7" t="s">
        <v>772</v>
      </c>
    </row>
    <row r="372" spans="1:2">
      <c r="A372">
        <f t="shared" si="5"/>
        <v>369</v>
      </c>
      <c r="B372" s="7" t="s">
        <v>772</v>
      </c>
    </row>
    <row r="373" spans="1:2">
      <c r="A373">
        <f t="shared" si="5"/>
        <v>370</v>
      </c>
      <c r="B373" s="7" t="s">
        <v>772</v>
      </c>
    </row>
    <row r="374" spans="1:2">
      <c r="A374">
        <f t="shared" si="5"/>
        <v>371</v>
      </c>
      <c r="B374" s="7" t="s">
        <v>773</v>
      </c>
    </row>
    <row r="375" spans="1:2">
      <c r="A375">
        <f t="shared" si="5"/>
        <v>372</v>
      </c>
      <c r="B375" s="7" t="s">
        <v>773</v>
      </c>
    </row>
    <row r="376" spans="1:2">
      <c r="A376">
        <f t="shared" si="5"/>
        <v>373</v>
      </c>
      <c r="B376" s="7" t="s">
        <v>773</v>
      </c>
    </row>
    <row r="377" spans="1:2">
      <c r="A377">
        <f t="shared" si="5"/>
        <v>374</v>
      </c>
      <c r="B377" s="7" t="s">
        <v>773</v>
      </c>
    </row>
    <row r="378" spans="1:2">
      <c r="A378">
        <f t="shared" si="5"/>
        <v>375</v>
      </c>
      <c r="B378" s="7" t="s">
        <v>773</v>
      </c>
    </row>
    <row r="379" spans="1:2">
      <c r="A379">
        <f t="shared" si="5"/>
        <v>376</v>
      </c>
      <c r="B379" s="7" t="s">
        <v>773</v>
      </c>
    </row>
    <row r="380" spans="1:2">
      <c r="A380">
        <f t="shared" si="5"/>
        <v>377</v>
      </c>
      <c r="B380" s="7" t="s">
        <v>774</v>
      </c>
    </row>
    <row r="381" spans="1:2">
      <c r="A381">
        <f t="shared" si="5"/>
        <v>378</v>
      </c>
      <c r="B381" s="7" t="s">
        <v>775</v>
      </c>
    </row>
    <row r="382" spans="1:2">
      <c r="A382">
        <f t="shared" si="5"/>
        <v>379</v>
      </c>
      <c r="B382" s="7" t="s">
        <v>776</v>
      </c>
    </row>
    <row r="383" spans="1:2">
      <c r="A383">
        <f t="shared" si="5"/>
        <v>380</v>
      </c>
      <c r="B383" s="7" t="s">
        <v>781</v>
      </c>
    </row>
    <row r="384" spans="1:2">
      <c r="A384">
        <f t="shared" si="5"/>
        <v>381</v>
      </c>
      <c r="B384" s="7" t="s">
        <v>782</v>
      </c>
    </row>
    <row r="385" spans="1:2">
      <c r="A385">
        <f t="shared" si="5"/>
        <v>382</v>
      </c>
      <c r="B385" s="7" t="s">
        <v>783</v>
      </c>
    </row>
    <row r="386" spans="1:2">
      <c r="A386">
        <f t="shared" si="5"/>
        <v>383</v>
      </c>
      <c r="B386" s="7" t="s">
        <v>784</v>
      </c>
    </row>
    <row r="387" spans="1:2">
      <c r="A387">
        <f t="shared" si="5"/>
        <v>384</v>
      </c>
      <c r="B387" s="7" t="s">
        <v>785</v>
      </c>
    </row>
    <row r="388" spans="1:2">
      <c r="A388">
        <f t="shared" si="5"/>
        <v>385</v>
      </c>
      <c r="B388" s="7" t="s">
        <v>786</v>
      </c>
    </row>
    <row r="389" spans="1:2">
      <c r="A389">
        <f t="shared" si="5"/>
        <v>386</v>
      </c>
      <c r="B389" s="7" t="s">
        <v>787</v>
      </c>
    </row>
    <row r="390" spans="1:2">
      <c r="A390">
        <f t="shared" ref="A390:A453" si="6">+A389+1</f>
        <v>387</v>
      </c>
      <c r="B390" s="7" t="s">
        <v>788</v>
      </c>
    </row>
    <row r="391" spans="1:2">
      <c r="A391">
        <f t="shared" si="6"/>
        <v>388</v>
      </c>
      <c r="B391" s="7" t="s">
        <v>789</v>
      </c>
    </row>
    <row r="392" spans="1:2">
      <c r="A392">
        <f t="shared" si="6"/>
        <v>389</v>
      </c>
      <c r="B392" s="7" t="s">
        <v>790</v>
      </c>
    </row>
    <row r="393" spans="1:2">
      <c r="A393">
        <f t="shared" si="6"/>
        <v>390</v>
      </c>
      <c r="B393" s="7" t="s">
        <v>794</v>
      </c>
    </row>
    <row r="394" spans="1:2">
      <c r="A394">
        <f t="shared" si="6"/>
        <v>391</v>
      </c>
      <c r="B394" s="7" t="s">
        <v>795</v>
      </c>
    </row>
    <row r="395" spans="1:2">
      <c r="A395">
        <f t="shared" si="6"/>
        <v>392</v>
      </c>
      <c r="B395" s="7" t="s">
        <v>796</v>
      </c>
    </row>
    <row r="396" spans="1:2">
      <c r="A396">
        <f t="shared" si="6"/>
        <v>393</v>
      </c>
      <c r="B396" s="7" t="s">
        <v>797</v>
      </c>
    </row>
    <row r="397" spans="1:2">
      <c r="A397">
        <f t="shared" si="6"/>
        <v>394</v>
      </c>
      <c r="B397" s="7" t="s">
        <v>798</v>
      </c>
    </row>
    <row r="398" spans="1:2">
      <c r="A398">
        <f t="shared" si="6"/>
        <v>395</v>
      </c>
      <c r="B398" s="7" t="s">
        <v>799</v>
      </c>
    </row>
    <row r="399" spans="1:2">
      <c r="A399">
        <f t="shared" si="6"/>
        <v>396</v>
      </c>
      <c r="B399" s="7" t="s">
        <v>800</v>
      </c>
    </row>
    <row r="400" spans="1:2">
      <c r="A400">
        <f t="shared" si="6"/>
        <v>397</v>
      </c>
      <c r="B400" s="7" t="s">
        <v>801</v>
      </c>
    </row>
    <row r="401" spans="1:2">
      <c r="A401">
        <f t="shared" si="6"/>
        <v>398</v>
      </c>
      <c r="B401" s="7" t="s">
        <v>802</v>
      </c>
    </row>
    <row r="402" spans="1:2">
      <c r="A402">
        <f t="shared" si="6"/>
        <v>399</v>
      </c>
      <c r="B402" s="7" t="s">
        <v>803</v>
      </c>
    </row>
    <row r="403" spans="1:2">
      <c r="A403">
        <f t="shared" si="6"/>
        <v>400</v>
      </c>
      <c r="B403" s="7" t="s">
        <v>804</v>
      </c>
    </row>
    <row r="404" spans="1:2">
      <c r="A404">
        <f t="shared" si="6"/>
        <v>401</v>
      </c>
      <c r="B404" s="7" t="s">
        <v>805</v>
      </c>
    </row>
    <row r="405" spans="1:2">
      <c r="A405">
        <f t="shared" si="6"/>
        <v>402</v>
      </c>
      <c r="B405" s="7" t="s">
        <v>806</v>
      </c>
    </row>
    <row r="406" spans="1:2">
      <c r="A406">
        <f t="shared" si="6"/>
        <v>403</v>
      </c>
      <c r="B406" s="7" t="s">
        <v>807</v>
      </c>
    </row>
    <row r="407" spans="1:2">
      <c r="A407">
        <f t="shared" si="6"/>
        <v>404</v>
      </c>
      <c r="B407" s="7" t="s">
        <v>816</v>
      </c>
    </row>
    <row r="408" spans="1:2">
      <c r="A408">
        <f t="shared" si="6"/>
        <v>405</v>
      </c>
      <c r="B408" s="7" t="s">
        <v>817</v>
      </c>
    </row>
    <row r="409" spans="1:2">
      <c r="A409">
        <f t="shared" si="6"/>
        <v>406</v>
      </c>
      <c r="B409" s="7" t="s">
        <v>826</v>
      </c>
    </row>
    <row r="410" spans="1:2">
      <c r="A410">
        <f t="shared" si="6"/>
        <v>407</v>
      </c>
      <c r="B410" s="7" t="s">
        <v>827</v>
      </c>
    </row>
    <row r="411" spans="1:2">
      <c r="A411">
        <f t="shared" si="6"/>
        <v>408</v>
      </c>
      <c r="B411" s="7" t="s">
        <v>828</v>
      </c>
    </row>
    <row r="412" spans="1:2">
      <c r="A412">
        <f t="shared" si="6"/>
        <v>409</v>
      </c>
      <c r="B412" s="7" t="s">
        <v>829</v>
      </c>
    </row>
    <row r="413" spans="1:2">
      <c r="A413">
        <f t="shared" si="6"/>
        <v>410</v>
      </c>
      <c r="B413" s="7" t="s">
        <v>830</v>
      </c>
    </row>
    <row r="414" spans="1:2">
      <c r="A414">
        <f t="shared" si="6"/>
        <v>411</v>
      </c>
      <c r="B414" s="7" t="s">
        <v>831</v>
      </c>
    </row>
    <row r="415" spans="1:2">
      <c r="A415">
        <f t="shared" si="6"/>
        <v>412</v>
      </c>
      <c r="B415" s="7" t="s">
        <v>832</v>
      </c>
    </row>
    <row r="416" spans="1:2">
      <c r="A416">
        <f t="shared" si="6"/>
        <v>413</v>
      </c>
      <c r="B416" s="7" t="s">
        <v>833</v>
      </c>
    </row>
    <row r="417" spans="1:2">
      <c r="A417">
        <f t="shared" si="6"/>
        <v>414</v>
      </c>
      <c r="B417" s="7" t="s">
        <v>834</v>
      </c>
    </row>
    <row r="418" spans="1:2">
      <c r="A418">
        <f t="shared" si="6"/>
        <v>415</v>
      </c>
      <c r="B418" s="7" t="s">
        <v>835</v>
      </c>
    </row>
    <row r="419" spans="1:2">
      <c r="A419">
        <f t="shared" si="6"/>
        <v>416</v>
      </c>
      <c r="B419" s="7" t="s">
        <v>836</v>
      </c>
    </row>
    <row r="420" spans="1:2">
      <c r="A420">
        <f t="shared" si="6"/>
        <v>417</v>
      </c>
      <c r="B420" s="7" t="s">
        <v>837</v>
      </c>
    </row>
    <row r="421" spans="1:2">
      <c r="A421">
        <f t="shared" si="6"/>
        <v>418</v>
      </c>
      <c r="B421" s="7" t="s">
        <v>838</v>
      </c>
    </row>
    <row r="422" spans="1:2">
      <c r="A422">
        <f t="shared" si="6"/>
        <v>419</v>
      </c>
      <c r="B422" s="7" t="s">
        <v>839</v>
      </c>
    </row>
    <row r="423" spans="1:2">
      <c r="A423">
        <f t="shared" si="6"/>
        <v>420</v>
      </c>
      <c r="B423" s="7" t="s">
        <v>840</v>
      </c>
    </row>
    <row r="424" spans="1:2">
      <c r="A424">
        <f t="shared" si="6"/>
        <v>421</v>
      </c>
      <c r="B424" s="7" t="s">
        <v>841</v>
      </c>
    </row>
    <row r="425" spans="1:2">
      <c r="A425">
        <f t="shared" si="6"/>
        <v>422</v>
      </c>
      <c r="B425" s="7" t="s">
        <v>842</v>
      </c>
    </row>
    <row r="426" spans="1:2">
      <c r="A426">
        <f t="shared" si="6"/>
        <v>423</v>
      </c>
      <c r="B426" s="7" t="s">
        <v>843</v>
      </c>
    </row>
    <row r="427" spans="1:2">
      <c r="A427">
        <f t="shared" si="6"/>
        <v>424</v>
      </c>
      <c r="B427" s="7" t="s">
        <v>844</v>
      </c>
    </row>
    <row r="428" spans="1:2">
      <c r="A428">
        <f t="shared" si="6"/>
        <v>425</v>
      </c>
      <c r="B428" s="7" t="s">
        <v>854</v>
      </c>
    </row>
    <row r="429" spans="1:2">
      <c r="A429">
        <f t="shared" si="6"/>
        <v>426</v>
      </c>
      <c r="B429" s="7" t="s">
        <v>855</v>
      </c>
    </row>
    <row r="430" spans="1:2">
      <c r="A430">
        <f t="shared" si="6"/>
        <v>427</v>
      </c>
      <c r="B430" s="7" t="s">
        <v>856</v>
      </c>
    </row>
    <row r="431" spans="1:2">
      <c r="A431">
        <f t="shared" si="6"/>
        <v>428</v>
      </c>
      <c r="B431" s="7" t="s">
        <v>857</v>
      </c>
    </row>
    <row r="432" spans="1:2">
      <c r="A432">
        <f t="shared" si="6"/>
        <v>429</v>
      </c>
      <c r="B432" s="7" t="s">
        <v>858</v>
      </c>
    </row>
    <row r="433" spans="1:2">
      <c r="A433">
        <f t="shared" si="6"/>
        <v>430</v>
      </c>
      <c r="B433" s="7" t="s">
        <v>859</v>
      </c>
    </row>
    <row r="434" spans="1:2">
      <c r="A434">
        <f t="shared" si="6"/>
        <v>431</v>
      </c>
      <c r="B434" s="7" t="s">
        <v>860</v>
      </c>
    </row>
    <row r="435" spans="1:2">
      <c r="A435">
        <f t="shared" si="6"/>
        <v>432</v>
      </c>
      <c r="B435" s="7" t="s">
        <v>861</v>
      </c>
    </row>
    <row r="436" spans="1:2">
      <c r="A436">
        <f t="shared" si="6"/>
        <v>433</v>
      </c>
      <c r="B436" s="7" t="s">
        <v>862</v>
      </c>
    </row>
    <row r="437" spans="1:2">
      <c r="A437">
        <f t="shared" si="6"/>
        <v>434</v>
      </c>
      <c r="B437" s="7" t="s">
        <v>863</v>
      </c>
    </row>
    <row r="438" spans="1:2">
      <c r="A438">
        <f t="shared" si="6"/>
        <v>435</v>
      </c>
      <c r="B438" s="7" t="s">
        <v>863</v>
      </c>
    </row>
    <row r="439" spans="1:2">
      <c r="A439">
        <f t="shared" si="6"/>
        <v>436</v>
      </c>
      <c r="B439" s="7" t="s">
        <v>863</v>
      </c>
    </row>
    <row r="440" spans="1:2">
      <c r="A440">
        <f t="shared" si="6"/>
        <v>437</v>
      </c>
      <c r="B440" s="7" t="s">
        <v>864</v>
      </c>
    </row>
    <row r="441" spans="1:2">
      <c r="A441">
        <f t="shared" si="6"/>
        <v>438</v>
      </c>
      <c r="B441" s="7" t="s">
        <v>865</v>
      </c>
    </row>
    <row r="442" spans="1:2">
      <c r="A442">
        <f t="shared" si="6"/>
        <v>439</v>
      </c>
      <c r="B442" s="7" t="s">
        <v>866</v>
      </c>
    </row>
    <row r="443" spans="1:2">
      <c r="A443">
        <f t="shared" si="6"/>
        <v>440</v>
      </c>
      <c r="B443" s="7" t="s">
        <v>867</v>
      </c>
    </row>
    <row r="444" spans="1:2">
      <c r="A444">
        <f t="shared" si="6"/>
        <v>441</v>
      </c>
      <c r="B444" s="7" t="s">
        <v>868</v>
      </c>
    </row>
    <row r="445" spans="1:2">
      <c r="A445">
        <f t="shared" si="6"/>
        <v>442</v>
      </c>
      <c r="B445" s="7" t="s">
        <v>869</v>
      </c>
    </row>
    <row r="446" spans="1:2">
      <c r="A446">
        <f t="shared" si="6"/>
        <v>443</v>
      </c>
      <c r="B446" s="7" t="s">
        <v>870</v>
      </c>
    </row>
    <row r="447" spans="1:2">
      <c r="A447">
        <f t="shared" si="6"/>
        <v>444</v>
      </c>
      <c r="B447" s="7" t="s">
        <v>871</v>
      </c>
    </row>
    <row r="448" spans="1:2">
      <c r="A448">
        <f t="shared" si="6"/>
        <v>445</v>
      </c>
      <c r="B448" s="7" t="s">
        <v>872</v>
      </c>
    </row>
    <row r="449" spans="1:2">
      <c r="A449">
        <f t="shared" si="6"/>
        <v>446</v>
      </c>
      <c r="B449" s="7" t="s">
        <v>873</v>
      </c>
    </row>
    <row r="450" spans="1:2">
      <c r="A450">
        <f t="shared" si="6"/>
        <v>447</v>
      </c>
      <c r="B450" s="7" t="s">
        <v>874</v>
      </c>
    </row>
    <row r="451" spans="1:2">
      <c r="A451">
        <f t="shared" si="6"/>
        <v>448</v>
      </c>
      <c r="B451" s="7" t="s">
        <v>875</v>
      </c>
    </row>
    <row r="452" spans="1:2">
      <c r="A452">
        <f t="shared" si="6"/>
        <v>449</v>
      </c>
      <c r="B452" s="7" t="s">
        <v>876</v>
      </c>
    </row>
    <row r="453" spans="1:2">
      <c r="A453">
        <f t="shared" si="6"/>
        <v>450</v>
      </c>
      <c r="B453" s="7" t="s">
        <v>877</v>
      </c>
    </row>
    <row r="454" spans="1:2">
      <c r="A454">
        <f t="shared" ref="A454:A517" si="7">+A453+1</f>
        <v>451</v>
      </c>
      <c r="B454" s="7" t="s">
        <v>878</v>
      </c>
    </row>
    <row r="455" spans="1:2">
      <c r="A455">
        <f t="shared" si="7"/>
        <v>452</v>
      </c>
      <c r="B455" s="7" t="s">
        <v>879</v>
      </c>
    </row>
    <row r="456" spans="1:2">
      <c r="A456">
        <f t="shared" si="7"/>
        <v>453</v>
      </c>
      <c r="B456" s="7" t="s">
        <v>880</v>
      </c>
    </row>
    <row r="457" spans="1:2">
      <c r="A457">
        <f t="shared" si="7"/>
        <v>454</v>
      </c>
      <c r="B457" s="7" t="s">
        <v>881</v>
      </c>
    </row>
    <row r="458" spans="1:2">
      <c r="A458">
        <f t="shared" si="7"/>
        <v>455</v>
      </c>
      <c r="B458" s="7" t="s">
        <v>882</v>
      </c>
    </row>
    <row r="459" spans="1:2">
      <c r="A459">
        <f t="shared" si="7"/>
        <v>456</v>
      </c>
      <c r="B459" s="7" t="s">
        <v>883</v>
      </c>
    </row>
    <row r="460" spans="1:2">
      <c r="A460">
        <f t="shared" si="7"/>
        <v>457</v>
      </c>
      <c r="B460" s="7" t="s">
        <v>884</v>
      </c>
    </row>
    <row r="461" spans="1:2">
      <c r="A461">
        <f t="shared" si="7"/>
        <v>458</v>
      </c>
      <c r="B461" s="7" t="s">
        <v>885</v>
      </c>
    </row>
    <row r="462" spans="1:2">
      <c r="A462">
        <f t="shared" si="7"/>
        <v>459</v>
      </c>
      <c r="B462" s="7" t="s">
        <v>886</v>
      </c>
    </row>
    <row r="463" spans="1:2">
      <c r="A463">
        <f t="shared" si="7"/>
        <v>460</v>
      </c>
      <c r="B463" s="7" t="s">
        <v>887</v>
      </c>
    </row>
    <row r="464" spans="1:2">
      <c r="A464">
        <f t="shared" si="7"/>
        <v>461</v>
      </c>
      <c r="B464" s="7" t="s">
        <v>888</v>
      </c>
    </row>
    <row r="465" spans="1:2">
      <c r="A465">
        <f t="shared" si="7"/>
        <v>462</v>
      </c>
      <c r="B465" s="7" t="s">
        <v>889</v>
      </c>
    </row>
    <row r="466" spans="1:2">
      <c r="A466">
        <f t="shared" si="7"/>
        <v>463</v>
      </c>
      <c r="B466" s="7" t="s">
        <v>889</v>
      </c>
    </row>
    <row r="467" spans="1:2">
      <c r="A467">
        <f t="shared" si="7"/>
        <v>464</v>
      </c>
      <c r="B467" s="7" t="s">
        <v>897</v>
      </c>
    </row>
    <row r="468" spans="1:2">
      <c r="A468">
        <f t="shared" si="7"/>
        <v>465</v>
      </c>
      <c r="B468" s="7" t="s">
        <v>898</v>
      </c>
    </row>
    <row r="469" spans="1:2">
      <c r="A469">
        <f t="shared" si="7"/>
        <v>466</v>
      </c>
      <c r="B469" s="7" t="s">
        <v>898</v>
      </c>
    </row>
    <row r="470" spans="1:2">
      <c r="A470">
        <f t="shared" si="7"/>
        <v>467</v>
      </c>
      <c r="B470" s="7" t="s">
        <v>899</v>
      </c>
    </row>
    <row r="471" spans="1:2">
      <c r="A471">
        <f t="shared" si="7"/>
        <v>468</v>
      </c>
      <c r="B471" s="7" t="s">
        <v>900</v>
      </c>
    </row>
    <row r="472" spans="1:2">
      <c r="A472">
        <f t="shared" si="7"/>
        <v>469</v>
      </c>
      <c r="B472" s="7" t="s">
        <v>901</v>
      </c>
    </row>
    <row r="473" spans="1:2">
      <c r="A473">
        <f t="shared" si="7"/>
        <v>470</v>
      </c>
      <c r="B473" s="7" t="s">
        <v>905</v>
      </c>
    </row>
    <row r="474" spans="1:2">
      <c r="A474">
        <f t="shared" si="7"/>
        <v>471</v>
      </c>
      <c r="B474" s="7" t="s">
        <v>906</v>
      </c>
    </row>
    <row r="475" spans="1:2">
      <c r="A475">
        <f t="shared" si="7"/>
        <v>472</v>
      </c>
      <c r="B475" s="7" t="s">
        <v>907</v>
      </c>
    </row>
    <row r="476" spans="1:2">
      <c r="A476">
        <f t="shared" si="7"/>
        <v>473</v>
      </c>
      <c r="B476" s="7" t="s">
        <v>908</v>
      </c>
    </row>
    <row r="477" spans="1:2">
      <c r="A477">
        <f t="shared" si="7"/>
        <v>474</v>
      </c>
      <c r="B477" s="7" t="s">
        <v>909</v>
      </c>
    </row>
    <row r="478" spans="1:2">
      <c r="A478">
        <f t="shared" si="7"/>
        <v>475</v>
      </c>
      <c r="B478" s="7" t="s">
        <v>910</v>
      </c>
    </row>
    <row r="479" spans="1:2">
      <c r="A479">
        <f t="shared" si="7"/>
        <v>476</v>
      </c>
      <c r="B479" s="7" t="s">
        <v>914</v>
      </c>
    </row>
    <row r="480" spans="1:2">
      <c r="A480">
        <f t="shared" si="7"/>
        <v>477</v>
      </c>
      <c r="B480" s="7" t="s">
        <v>915</v>
      </c>
    </row>
    <row r="481" spans="1:2">
      <c r="A481">
        <f t="shared" si="7"/>
        <v>478</v>
      </c>
      <c r="B481" s="7" t="s">
        <v>916</v>
      </c>
    </row>
    <row r="482" spans="1:2">
      <c r="A482">
        <f t="shared" si="7"/>
        <v>479</v>
      </c>
      <c r="B482" s="7" t="s">
        <v>917</v>
      </c>
    </row>
    <row r="483" spans="1:2">
      <c r="A483">
        <f t="shared" si="7"/>
        <v>480</v>
      </c>
      <c r="B483" s="7" t="s">
        <v>918</v>
      </c>
    </row>
    <row r="484" spans="1:2">
      <c r="A484">
        <f t="shared" si="7"/>
        <v>481</v>
      </c>
      <c r="B484" s="7" t="s">
        <v>919</v>
      </c>
    </row>
    <row r="485" spans="1:2">
      <c r="A485">
        <f t="shared" si="7"/>
        <v>482</v>
      </c>
      <c r="B485" s="7" t="s">
        <v>920</v>
      </c>
    </row>
    <row r="486" spans="1:2">
      <c r="A486">
        <f t="shared" si="7"/>
        <v>483</v>
      </c>
      <c r="B486" s="7" t="s">
        <v>921</v>
      </c>
    </row>
    <row r="487" spans="1:2">
      <c r="A487">
        <f t="shared" si="7"/>
        <v>484</v>
      </c>
      <c r="B487" s="7" t="s">
        <v>922</v>
      </c>
    </row>
    <row r="488" spans="1:2">
      <c r="A488">
        <f t="shared" si="7"/>
        <v>485</v>
      </c>
      <c r="B488" s="7" t="s">
        <v>923</v>
      </c>
    </row>
    <row r="489" spans="1:2">
      <c r="A489">
        <f t="shared" si="7"/>
        <v>486</v>
      </c>
      <c r="B489" s="7" t="s">
        <v>924</v>
      </c>
    </row>
    <row r="490" spans="1:2">
      <c r="A490">
        <f t="shared" si="7"/>
        <v>487</v>
      </c>
      <c r="B490" s="7" t="s">
        <v>925</v>
      </c>
    </row>
    <row r="491" spans="1:2">
      <c r="A491">
        <f t="shared" si="7"/>
        <v>488</v>
      </c>
      <c r="B491" s="7" t="s">
        <v>926</v>
      </c>
    </row>
    <row r="492" spans="1:2">
      <c r="A492">
        <f t="shared" si="7"/>
        <v>489</v>
      </c>
      <c r="B492" s="7" t="s">
        <v>928</v>
      </c>
    </row>
    <row r="493" spans="1:2">
      <c r="A493">
        <f t="shared" si="7"/>
        <v>490</v>
      </c>
      <c r="B493" s="7" t="s">
        <v>929</v>
      </c>
    </row>
    <row r="494" spans="1:2">
      <c r="A494">
        <f t="shared" si="7"/>
        <v>491</v>
      </c>
      <c r="B494" s="7" t="s">
        <v>930</v>
      </c>
    </row>
    <row r="495" spans="1:2">
      <c r="A495">
        <f t="shared" si="7"/>
        <v>492</v>
      </c>
      <c r="B495" s="7" t="s">
        <v>931</v>
      </c>
    </row>
    <row r="496" spans="1:2">
      <c r="A496">
        <f t="shared" si="7"/>
        <v>493</v>
      </c>
      <c r="B496" s="7" t="s">
        <v>932</v>
      </c>
    </row>
    <row r="497" spans="1:2">
      <c r="A497">
        <f t="shared" si="7"/>
        <v>494</v>
      </c>
      <c r="B497" s="7" t="s">
        <v>933</v>
      </c>
    </row>
    <row r="498" spans="1:2">
      <c r="A498">
        <f t="shared" si="7"/>
        <v>495</v>
      </c>
      <c r="B498" s="7" t="s">
        <v>934</v>
      </c>
    </row>
    <row r="499" spans="1:2">
      <c r="A499">
        <f t="shared" si="7"/>
        <v>496</v>
      </c>
      <c r="B499" s="7" t="s">
        <v>935</v>
      </c>
    </row>
    <row r="500" spans="1:2">
      <c r="A500">
        <f t="shared" si="7"/>
        <v>497</v>
      </c>
      <c r="B500" s="7" t="s">
        <v>936</v>
      </c>
    </row>
    <row r="501" spans="1:2">
      <c r="A501">
        <f t="shared" si="7"/>
        <v>498</v>
      </c>
      <c r="B501" s="7" t="s">
        <v>937</v>
      </c>
    </row>
    <row r="502" spans="1:2">
      <c r="A502">
        <f t="shared" si="7"/>
        <v>499</v>
      </c>
      <c r="B502" s="7" t="s">
        <v>938</v>
      </c>
    </row>
    <row r="503" spans="1:2">
      <c r="A503">
        <f t="shared" si="7"/>
        <v>500</v>
      </c>
      <c r="B503" s="7" t="s">
        <v>939</v>
      </c>
    </row>
    <row r="504" spans="1:2">
      <c r="A504">
        <f t="shared" si="7"/>
        <v>501</v>
      </c>
      <c r="B504" s="7" t="s">
        <v>940</v>
      </c>
    </row>
    <row r="505" spans="1:2">
      <c r="A505">
        <f t="shared" si="7"/>
        <v>502</v>
      </c>
      <c r="B505" s="7" t="s">
        <v>941</v>
      </c>
    </row>
    <row r="506" spans="1:2">
      <c r="A506">
        <f t="shared" si="7"/>
        <v>503</v>
      </c>
      <c r="B506" s="7" t="s">
        <v>942</v>
      </c>
    </row>
    <row r="507" spans="1:2">
      <c r="A507">
        <f t="shared" si="7"/>
        <v>504</v>
      </c>
      <c r="B507" s="7" t="s">
        <v>943</v>
      </c>
    </row>
    <row r="508" spans="1:2">
      <c r="A508">
        <f t="shared" si="7"/>
        <v>505</v>
      </c>
      <c r="B508" s="7" t="s">
        <v>944</v>
      </c>
    </row>
    <row r="509" spans="1:2">
      <c r="A509">
        <f t="shared" si="7"/>
        <v>506</v>
      </c>
      <c r="B509" s="7" t="s">
        <v>945</v>
      </c>
    </row>
    <row r="510" spans="1:2">
      <c r="A510">
        <f t="shared" si="7"/>
        <v>507</v>
      </c>
      <c r="B510" s="7" t="s">
        <v>946</v>
      </c>
    </row>
    <row r="511" spans="1:2">
      <c r="A511">
        <f t="shared" si="7"/>
        <v>508</v>
      </c>
      <c r="B511" s="7" t="s">
        <v>947</v>
      </c>
    </row>
    <row r="512" spans="1:2">
      <c r="A512">
        <f t="shared" si="7"/>
        <v>509</v>
      </c>
      <c r="B512" s="7" t="s">
        <v>948</v>
      </c>
    </row>
    <row r="513" spans="1:2">
      <c r="A513">
        <f t="shared" si="7"/>
        <v>510</v>
      </c>
      <c r="B513" s="7" t="s">
        <v>949</v>
      </c>
    </row>
    <row r="514" spans="1:2">
      <c r="A514">
        <f t="shared" si="7"/>
        <v>511</v>
      </c>
      <c r="B514" s="10" t="s">
        <v>1064</v>
      </c>
    </row>
    <row r="515" spans="1:2">
      <c r="A515">
        <f t="shared" si="7"/>
        <v>512</v>
      </c>
      <c r="B515" s="10" t="s">
        <v>1065</v>
      </c>
    </row>
    <row r="516" spans="1:2">
      <c r="A516">
        <f t="shared" si="7"/>
        <v>513</v>
      </c>
      <c r="B516" s="10" t="s">
        <v>1066</v>
      </c>
    </row>
    <row r="517" spans="1:2">
      <c r="A517">
        <f t="shared" si="7"/>
        <v>514</v>
      </c>
      <c r="B517" s="10" t="s">
        <v>1067</v>
      </c>
    </row>
    <row r="518" spans="1:2">
      <c r="A518">
        <f t="shared" ref="A518:A581" si="8">+A517+1</f>
        <v>515</v>
      </c>
      <c r="B518" s="10" t="s">
        <v>1068</v>
      </c>
    </row>
    <row r="519" spans="1:2">
      <c r="A519">
        <f t="shared" si="8"/>
        <v>516</v>
      </c>
      <c r="B519" s="10" t="s">
        <v>1069</v>
      </c>
    </row>
    <row r="520" spans="1:2">
      <c r="A520">
        <f t="shared" si="8"/>
        <v>517</v>
      </c>
      <c r="B520" s="10" t="s">
        <v>1070</v>
      </c>
    </row>
    <row r="521" spans="1:2">
      <c r="A521">
        <f t="shared" si="8"/>
        <v>518</v>
      </c>
      <c r="B521" s="10" t="s">
        <v>1071</v>
      </c>
    </row>
    <row r="522" spans="1:2">
      <c r="A522">
        <f t="shared" si="8"/>
        <v>519</v>
      </c>
      <c r="B522" s="10" t="s">
        <v>1072</v>
      </c>
    </row>
    <row r="523" spans="1:2">
      <c r="A523">
        <f t="shared" si="8"/>
        <v>520</v>
      </c>
      <c r="B523" s="10" t="s">
        <v>1073</v>
      </c>
    </row>
    <row r="524" spans="1:2">
      <c r="A524">
        <f t="shared" si="8"/>
        <v>521</v>
      </c>
      <c r="B524" s="10" t="s">
        <v>1074</v>
      </c>
    </row>
    <row r="525" spans="1:2">
      <c r="A525">
        <f t="shared" si="8"/>
        <v>522</v>
      </c>
      <c r="B525" s="10" t="s">
        <v>1075</v>
      </c>
    </row>
    <row r="526" spans="1:2">
      <c r="A526">
        <f t="shared" si="8"/>
        <v>523</v>
      </c>
      <c r="B526" s="10" t="s">
        <v>1076</v>
      </c>
    </row>
    <row r="527" spans="1:2">
      <c r="A527">
        <f t="shared" si="8"/>
        <v>524</v>
      </c>
      <c r="B527" s="10" t="s">
        <v>1077</v>
      </c>
    </row>
    <row r="528" spans="1:2">
      <c r="A528">
        <f t="shared" si="8"/>
        <v>525</v>
      </c>
      <c r="B528" s="10" t="s">
        <v>1078</v>
      </c>
    </row>
    <row r="529" spans="1:2">
      <c r="A529">
        <f t="shared" si="8"/>
        <v>526</v>
      </c>
      <c r="B529" s="10" t="s">
        <v>1079</v>
      </c>
    </row>
    <row r="530" spans="1:2">
      <c r="A530">
        <f t="shared" si="8"/>
        <v>527</v>
      </c>
      <c r="B530" s="10" t="s">
        <v>1080</v>
      </c>
    </row>
    <row r="531" spans="1:2">
      <c r="A531">
        <f t="shared" si="8"/>
        <v>528</v>
      </c>
      <c r="B531" s="10" t="s">
        <v>1081</v>
      </c>
    </row>
    <row r="532" spans="1:2">
      <c r="A532">
        <f t="shared" si="8"/>
        <v>529</v>
      </c>
      <c r="B532" s="10" t="s">
        <v>1082</v>
      </c>
    </row>
    <row r="533" spans="1:2">
      <c r="A533">
        <f t="shared" si="8"/>
        <v>530</v>
      </c>
      <c r="B533" s="10" t="s">
        <v>1083</v>
      </c>
    </row>
    <row r="534" spans="1:2">
      <c r="A534">
        <f t="shared" si="8"/>
        <v>531</v>
      </c>
      <c r="B534" s="10" t="s">
        <v>1084</v>
      </c>
    </row>
    <row r="535" spans="1:2">
      <c r="A535">
        <f t="shared" si="8"/>
        <v>532</v>
      </c>
      <c r="B535" s="10" t="s">
        <v>1085</v>
      </c>
    </row>
    <row r="536" spans="1:2">
      <c r="A536">
        <f t="shared" si="8"/>
        <v>533</v>
      </c>
      <c r="B536" s="10" t="s">
        <v>1086</v>
      </c>
    </row>
    <row r="537" spans="1:2">
      <c r="A537">
        <f t="shared" si="8"/>
        <v>534</v>
      </c>
      <c r="B537" s="10" t="s">
        <v>1087</v>
      </c>
    </row>
    <row r="538" spans="1:2">
      <c r="A538">
        <f t="shared" si="8"/>
        <v>535</v>
      </c>
      <c r="B538" s="10" t="s">
        <v>1088</v>
      </c>
    </row>
    <row r="539" spans="1:2">
      <c r="A539">
        <f t="shared" si="8"/>
        <v>536</v>
      </c>
      <c r="B539" s="10" t="s">
        <v>1089</v>
      </c>
    </row>
    <row r="540" spans="1:2">
      <c r="A540">
        <f t="shared" si="8"/>
        <v>537</v>
      </c>
      <c r="B540" s="10" t="s">
        <v>1090</v>
      </c>
    </row>
    <row r="541" spans="1:2">
      <c r="A541">
        <f t="shared" si="8"/>
        <v>538</v>
      </c>
      <c r="B541" s="10" t="s">
        <v>1091</v>
      </c>
    </row>
    <row r="542" spans="1:2">
      <c r="A542">
        <f t="shared" si="8"/>
        <v>539</v>
      </c>
      <c r="B542" s="10" t="s">
        <v>1092</v>
      </c>
    </row>
    <row r="543" spans="1:2">
      <c r="A543">
        <f t="shared" si="8"/>
        <v>540</v>
      </c>
      <c r="B543" s="10" t="s">
        <v>1093</v>
      </c>
    </row>
    <row r="544" spans="1:2">
      <c r="A544">
        <f t="shared" si="8"/>
        <v>541</v>
      </c>
      <c r="B544" s="10" t="s">
        <v>1094</v>
      </c>
    </row>
    <row r="545" spans="1:2">
      <c r="A545">
        <f t="shared" si="8"/>
        <v>542</v>
      </c>
      <c r="B545" s="10" t="s">
        <v>1095</v>
      </c>
    </row>
    <row r="546" spans="1:2">
      <c r="A546">
        <f t="shared" si="8"/>
        <v>543</v>
      </c>
      <c r="B546" s="10" t="s">
        <v>1096</v>
      </c>
    </row>
    <row r="547" spans="1:2">
      <c r="A547">
        <f t="shared" si="8"/>
        <v>544</v>
      </c>
      <c r="B547" s="10" t="s">
        <v>1097</v>
      </c>
    </row>
    <row r="548" spans="1:2">
      <c r="A548">
        <f t="shared" si="8"/>
        <v>545</v>
      </c>
      <c r="B548" s="10" t="s">
        <v>1098</v>
      </c>
    </row>
    <row r="549" spans="1:2">
      <c r="A549">
        <f t="shared" si="8"/>
        <v>546</v>
      </c>
      <c r="B549" s="10" t="s">
        <v>1099</v>
      </c>
    </row>
    <row r="550" spans="1:2">
      <c r="A550">
        <f t="shared" si="8"/>
        <v>547</v>
      </c>
      <c r="B550" s="10" t="s">
        <v>1100</v>
      </c>
    </row>
    <row r="551" spans="1:2">
      <c r="A551">
        <f t="shared" si="8"/>
        <v>548</v>
      </c>
      <c r="B551" s="10" t="s">
        <v>1101</v>
      </c>
    </row>
    <row r="552" spans="1:2">
      <c r="A552">
        <f t="shared" si="8"/>
        <v>549</v>
      </c>
      <c r="B552" s="10" t="s">
        <v>1102</v>
      </c>
    </row>
    <row r="553" spans="1:2">
      <c r="A553">
        <f t="shared" si="8"/>
        <v>550</v>
      </c>
      <c r="B553" s="10" t="s">
        <v>1103</v>
      </c>
    </row>
    <row r="554" spans="1:2">
      <c r="A554">
        <f t="shared" si="8"/>
        <v>551</v>
      </c>
      <c r="B554" s="10" t="s">
        <v>1103</v>
      </c>
    </row>
    <row r="555" spans="1:2">
      <c r="A555">
        <f t="shared" si="8"/>
        <v>552</v>
      </c>
      <c r="B555" s="10" t="s">
        <v>1103</v>
      </c>
    </row>
    <row r="556" spans="1:2">
      <c r="A556">
        <f t="shared" si="8"/>
        <v>553</v>
      </c>
      <c r="B556" s="10" t="s">
        <v>1103</v>
      </c>
    </row>
    <row r="557" spans="1:2">
      <c r="A557">
        <f t="shared" si="8"/>
        <v>554</v>
      </c>
      <c r="B557" s="10" t="s">
        <v>1103</v>
      </c>
    </row>
    <row r="558" spans="1:2">
      <c r="A558">
        <f t="shared" si="8"/>
        <v>555</v>
      </c>
      <c r="B558" s="10" t="s">
        <v>1103</v>
      </c>
    </row>
    <row r="559" spans="1:2">
      <c r="A559">
        <f t="shared" si="8"/>
        <v>556</v>
      </c>
      <c r="B559" s="10" t="s">
        <v>1104</v>
      </c>
    </row>
    <row r="560" spans="1:2">
      <c r="A560">
        <f t="shared" si="8"/>
        <v>557</v>
      </c>
      <c r="B560" s="10" t="s">
        <v>1104</v>
      </c>
    </row>
    <row r="561" spans="1:2">
      <c r="A561">
        <f t="shared" si="8"/>
        <v>558</v>
      </c>
      <c r="B561" s="10" t="s">
        <v>1104</v>
      </c>
    </row>
    <row r="562" spans="1:2">
      <c r="A562">
        <f t="shared" si="8"/>
        <v>559</v>
      </c>
      <c r="B562" s="10" t="s">
        <v>1104</v>
      </c>
    </row>
    <row r="563" spans="1:2">
      <c r="A563">
        <f t="shared" si="8"/>
        <v>560</v>
      </c>
      <c r="B563" s="10" t="s">
        <v>1104</v>
      </c>
    </row>
    <row r="564" spans="1:2">
      <c r="A564">
        <f t="shared" si="8"/>
        <v>561</v>
      </c>
      <c r="B564" s="10" t="s">
        <v>1104</v>
      </c>
    </row>
    <row r="565" spans="1:2">
      <c r="A565">
        <f t="shared" si="8"/>
        <v>562</v>
      </c>
      <c r="B565" s="10" t="s">
        <v>1105</v>
      </c>
    </row>
    <row r="566" spans="1:2">
      <c r="A566">
        <f t="shared" si="8"/>
        <v>563</v>
      </c>
      <c r="B566" s="10" t="s">
        <v>1105</v>
      </c>
    </row>
    <row r="567" spans="1:2">
      <c r="A567">
        <f t="shared" si="8"/>
        <v>564</v>
      </c>
      <c r="B567" s="10" t="s">
        <v>1105</v>
      </c>
    </row>
    <row r="568" spans="1:2">
      <c r="A568">
        <f t="shared" si="8"/>
        <v>565</v>
      </c>
      <c r="B568" s="10" t="s">
        <v>1105</v>
      </c>
    </row>
    <row r="569" spans="1:2">
      <c r="A569">
        <f t="shared" si="8"/>
        <v>566</v>
      </c>
      <c r="B569" s="10" t="s">
        <v>1105</v>
      </c>
    </row>
    <row r="570" spans="1:2">
      <c r="A570">
        <f t="shared" si="8"/>
        <v>567</v>
      </c>
      <c r="B570" s="10" t="s">
        <v>1105</v>
      </c>
    </row>
    <row r="571" spans="1:2">
      <c r="A571">
        <f t="shared" si="8"/>
        <v>568</v>
      </c>
      <c r="B571" s="10" t="s">
        <v>1106</v>
      </c>
    </row>
    <row r="572" spans="1:2">
      <c r="A572">
        <f t="shared" si="8"/>
        <v>569</v>
      </c>
      <c r="B572" s="10" t="s">
        <v>1107</v>
      </c>
    </row>
    <row r="573" spans="1:2">
      <c r="A573">
        <f t="shared" si="8"/>
        <v>570</v>
      </c>
      <c r="B573" s="10" t="s">
        <v>1108</v>
      </c>
    </row>
    <row r="574" spans="1:2">
      <c r="A574">
        <f t="shared" si="8"/>
        <v>571</v>
      </c>
      <c r="B574" s="10" t="s">
        <v>1109</v>
      </c>
    </row>
    <row r="575" spans="1:2">
      <c r="A575">
        <f t="shared" si="8"/>
        <v>572</v>
      </c>
      <c r="B575" s="10" t="s">
        <v>1110</v>
      </c>
    </row>
    <row r="576" spans="1:2">
      <c r="A576">
        <f t="shared" si="8"/>
        <v>573</v>
      </c>
      <c r="B576" s="10" t="s">
        <v>1110</v>
      </c>
    </row>
    <row r="577" spans="1:2">
      <c r="A577">
        <f t="shared" si="8"/>
        <v>574</v>
      </c>
      <c r="B577" s="10" t="s">
        <v>1110</v>
      </c>
    </row>
    <row r="578" spans="1:2">
      <c r="A578">
        <f t="shared" si="8"/>
        <v>575</v>
      </c>
      <c r="B578" s="10" t="s">
        <v>1110</v>
      </c>
    </row>
    <row r="579" spans="1:2">
      <c r="A579">
        <f t="shared" si="8"/>
        <v>576</v>
      </c>
      <c r="B579" s="10" t="s">
        <v>1110</v>
      </c>
    </row>
    <row r="580" spans="1:2">
      <c r="A580">
        <f t="shared" si="8"/>
        <v>577</v>
      </c>
      <c r="B580" s="10" t="s">
        <v>1110</v>
      </c>
    </row>
    <row r="581" spans="1:2">
      <c r="A581">
        <f t="shared" si="8"/>
        <v>578</v>
      </c>
      <c r="B581" s="10" t="s">
        <v>1110</v>
      </c>
    </row>
    <row r="582" spans="1:2">
      <c r="A582">
        <f t="shared" ref="A582:A645" si="9">+A581+1</f>
        <v>579</v>
      </c>
      <c r="B582" s="10" t="s">
        <v>1110</v>
      </c>
    </row>
    <row r="583" spans="1:2">
      <c r="A583">
        <f t="shared" si="9"/>
        <v>580</v>
      </c>
      <c r="B583" s="10" t="s">
        <v>1110</v>
      </c>
    </row>
    <row r="584" spans="1:2">
      <c r="A584">
        <f t="shared" si="9"/>
        <v>581</v>
      </c>
      <c r="B584" s="10" t="s">
        <v>1110</v>
      </c>
    </row>
    <row r="585" spans="1:2">
      <c r="A585">
        <f t="shared" si="9"/>
        <v>582</v>
      </c>
      <c r="B585" s="10" t="s">
        <v>1110</v>
      </c>
    </row>
    <row r="586" spans="1:2">
      <c r="A586">
        <f t="shared" si="9"/>
        <v>583</v>
      </c>
      <c r="B586" s="10" t="s">
        <v>1110</v>
      </c>
    </row>
    <row r="587" spans="1:2">
      <c r="A587">
        <f t="shared" si="9"/>
        <v>584</v>
      </c>
      <c r="B587" s="10" t="s">
        <v>1111</v>
      </c>
    </row>
    <row r="588" spans="1:2">
      <c r="A588">
        <f t="shared" si="9"/>
        <v>585</v>
      </c>
      <c r="B588" s="10" t="s">
        <v>1111</v>
      </c>
    </row>
    <row r="589" spans="1:2">
      <c r="A589">
        <f t="shared" si="9"/>
        <v>586</v>
      </c>
      <c r="B589" s="10" t="s">
        <v>1111</v>
      </c>
    </row>
    <row r="590" spans="1:2">
      <c r="A590">
        <f t="shared" si="9"/>
        <v>587</v>
      </c>
      <c r="B590" s="10" t="s">
        <v>1111</v>
      </c>
    </row>
    <row r="591" spans="1:2">
      <c r="A591">
        <f t="shared" si="9"/>
        <v>588</v>
      </c>
      <c r="B591" s="10" t="s">
        <v>1111</v>
      </c>
    </row>
    <row r="592" spans="1:2">
      <c r="A592">
        <f t="shared" si="9"/>
        <v>589</v>
      </c>
      <c r="B592" s="10" t="s">
        <v>1111</v>
      </c>
    </row>
    <row r="593" spans="1:2">
      <c r="A593">
        <f t="shared" si="9"/>
        <v>590</v>
      </c>
      <c r="B593" s="10" t="s">
        <v>1112</v>
      </c>
    </row>
    <row r="594" spans="1:2">
      <c r="A594">
        <f t="shared" si="9"/>
        <v>591</v>
      </c>
      <c r="B594" s="10" t="s">
        <v>1112</v>
      </c>
    </row>
    <row r="595" spans="1:2">
      <c r="A595">
        <f t="shared" si="9"/>
        <v>592</v>
      </c>
      <c r="B595" s="10" t="s">
        <v>1112</v>
      </c>
    </row>
    <row r="596" spans="1:2">
      <c r="A596">
        <f t="shared" si="9"/>
        <v>593</v>
      </c>
      <c r="B596" s="10" t="s">
        <v>1112</v>
      </c>
    </row>
    <row r="597" spans="1:2">
      <c r="A597">
        <f t="shared" si="9"/>
        <v>594</v>
      </c>
      <c r="B597" s="10" t="s">
        <v>1112</v>
      </c>
    </row>
    <row r="598" spans="1:2">
      <c r="A598">
        <f t="shared" si="9"/>
        <v>595</v>
      </c>
      <c r="B598" s="10" t="s">
        <v>1112</v>
      </c>
    </row>
    <row r="599" spans="1:2">
      <c r="A599">
        <f t="shared" si="9"/>
        <v>596</v>
      </c>
      <c r="B599" s="10" t="s">
        <v>1113</v>
      </c>
    </row>
    <row r="600" spans="1:2">
      <c r="A600">
        <f t="shared" si="9"/>
        <v>597</v>
      </c>
      <c r="B600" s="10" t="s">
        <v>1114</v>
      </c>
    </row>
    <row r="601" spans="1:2">
      <c r="A601">
        <f t="shared" si="9"/>
        <v>598</v>
      </c>
      <c r="B601" s="10" t="s">
        <v>1115</v>
      </c>
    </row>
    <row r="602" spans="1:2">
      <c r="A602">
        <f t="shared" si="9"/>
        <v>599</v>
      </c>
      <c r="B602" s="10" t="s">
        <v>1116</v>
      </c>
    </row>
    <row r="603" spans="1:2">
      <c r="A603">
        <f t="shared" si="9"/>
        <v>600</v>
      </c>
      <c r="B603" s="10" t="s">
        <v>1117</v>
      </c>
    </row>
    <row r="604" spans="1:2">
      <c r="A604">
        <f t="shared" si="9"/>
        <v>601</v>
      </c>
      <c r="B604" s="10" t="s">
        <v>1118</v>
      </c>
    </row>
    <row r="605" spans="1:2">
      <c r="A605">
        <f t="shared" si="9"/>
        <v>602</v>
      </c>
      <c r="B605" s="10" t="s">
        <v>1119</v>
      </c>
    </row>
    <row r="606" spans="1:2">
      <c r="A606">
        <f t="shared" si="9"/>
        <v>603</v>
      </c>
      <c r="B606" s="10" t="s">
        <v>1119</v>
      </c>
    </row>
    <row r="607" spans="1:2">
      <c r="A607">
        <f t="shared" si="9"/>
        <v>604</v>
      </c>
      <c r="B607" s="10" t="s">
        <v>1120</v>
      </c>
    </row>
    <row r="608" spans="1:2">
      <c r="A608">
        <f t="shared" si="9"/>
        <v>605</v>
      </c>
      <c r="B608" s="10" t="s">
        <v>1121</v>
      </c>
    </row>
    <row r="609" spans="1:2">
      <c r="A609">
        <f t="shared" si="9"/>
        <v>606</v>
      </c>
      <c r="B609" s="10" t="s">
        <v>1122</v>
      </c>
    </row>
    <row r="610" spans="1:2">
      <c r="A610">
        <f t="shared" si="9"/>
        <v>607</v>
      </c>
      <c r="B610" s="10" t="s">
        <v>1123</v>
      </c>
    </row>
    <row r="611" spans="1:2">
      <c r="A611">
        <f t="shared" si="9"/>
        <v>608</v>
      </c>
      <c r="B611" s="10" t="s">
        <v>1124</v>
      </c>
    </row>
    <row r="612" spans="1:2">
      <c r="A612">
        <f t="shared" si="9"/>
        <v>609</v>
      </c>
      <c r="B612" s="10" t="s">
        <v>1125</v>
      </c>
    </row>
    <row r="613" spans="1:2">
      <c r="A613">
        <f t="shared" si="9"/>
        <v>610</v>
      </c>
      <c r="B613" s="10" t="s">
        <v>1126</v>
      </c>
    </row>
    <row r="614" spans="1:2">
      <c r="A614">
        <f t="shared" si="9"/>
        <v>611</v>
      </c>
      <c r="B614" s="10" t="s">
        <v>1127</v>
      </c>
    </row>
    <row r="615" spans="1:2">
      <c r="A615">
        <f t="shared" si="9"/>
        <v>612</v>
      </c>
      <c r="B615" s="10" t="s">
        <v>1128</v>
      </c>
    </row>
    <row r="616" spans="1:2">
      <c r="A616">
        <f t="shared" si="9"/>
        <v>613</v>
      </c>
      <c r="B616" s="10" t="s">
        <v>1129</v>
      </c>
    </row>
    <row r="617" spans="1:2">
      <c r="A617">
        <f t="shared" si="9"/>
        <v>614</v>
      </c>
      <c r="B617" s="10" t="s">
        <v>1130</v>
      </c>
    </row>
    <row r="618" spans="1:2">
      <c r="A618">
        <f t="shared" si="9"/>
        <v>615</v>
      </c>
      <c r="B618" s="10" t="s">
        <v>1131</v>
      </c>
    </row>
    <row r="619" spans="1:2">
      <c r="A619">
        <f t="shared" si="9"/>
        <v>616</v>
      </c>
      <c r="B619" s="10" t="s">
        <v>1132</v>
      </c>
    </row>
    <row r="620" spans="1:2">
      <c r="A620">
        <f t="shared" si="9"/>
        <v>617</v>
      </c>
      <c r="B620" s="10" t="s">
        <v>1133</v>
      </c>
    </row>
    <row r="621" spans="1:2">
      <c r="A621">
        <f t="shared" si="9"/>
        <v>618</v>
      </c>
      <c r="B621" s="10" t="s">
        <v>1134</v>
      </c>
    </row>
    <row r="622" spans="1:2">
      <c r="A622">
        <f t="shared" si="9"/>
        <v>619</v>
      </c>
      <c r="B622" s="10" t="s">
        <v>1135</v>
      </c>
    </row>
    <row r="623" spans="1:2">
      <c r="A623">
        <f t="shared" si="9"/>
        <v>620</v>
      </c>
      <c r="B623" s="10" t="s">
        <v>1136</v>
      </c>
    </row>
    <row r="624" spans="1:2">
      <c r="A624">
        <f t="shared" si="9"/>
        <v>621</v>
      </c>
      <c r="B624" s="10" t="s">
        <v>1137</v>
      </c>
    </row>
    <row r="625" spans="1:2">
      <c r="A625">
        <f t="shared" si="9"/>
        <v>622</v>
      </c>
      <c r="B625" s="10" t="s">
        <v>1138</v>
      </c>
    </row>
    <row r="626" spans="1:2">
      <c r="A626">
        <f t="shared" si="9"/>
        <v>623</v>
      </c>
      <c r="B626" s="10" t="s">
        <v>1139</v>
      </c>
    </row>
    <row r="627" spans="1:2">
      <c r="A627">
        <f t="shared" si="9"/>
        <v>624</v>
      </c>
      <c r="B627" s="10" t="s">
        <v>1140</v>
      </c>
    </row>
    <row r="628" spans="1:2">
      <c r="A628">
        <f t="shared" si="9"/>
        <v>625</v>
      </c>
      <c r="B628" s="10" t="s">
        <v>1141</v>
      </c>
    </row>
    <row r="629" spans="1:2">
      <c r="A629">
        <f t="shared" si="9"/>
        <v>626</v>
      </c>
      <c r="B629" s="10" t="s">
        <v>1141</v>
      </c>
    </row>
    <row r="630" spans="1:2">
      <c r="A630">
        <f t="shared" si="9"/>
        <v>627</v>
      </c>
      <c r="B630" s="10" t="s">
        <v>1141</v>
      </c>
    </row>
    <row r="631" spans="1:2">
      <c r="A631">
        <f t="shared" si="9"/>
        <v>628</v>
      </c>
      <c r="B631" s="10" t="s">
        <v>1141</v>
      </c>
    </row>
    <row r="632" spans="1:2">
      <c r="A632">
        <f t="shared" si="9"/>
        <v>629</v>
      </c>
      <c r="B632" s="10" t="s">
        <v>1141</v>
      </c>
    </row>
    <row r="633" spans="1:2">
      <c r="A633">
        <f t="shared" si="9"/>
        <v>630</v>
      </c>
      <c r="B633" s="10" t="s">
        <v>1141</v>
      </c>
    </row>
    <row r="634" spans="1:2">
      <c r="A634">
        <f t="shared" si="9"/>
        <v>631</v>
      </c>
      <c r="B634" s="10" t="s">
        <v>1142</v>
      </c>
    </row>
    <row r="635" spans="1:2">
      <c r="A635">
        <f t="shared" si="9"/>
        <v>632</v>
      </c>
      <c r="B635" s="10" t="s">
        <v>1142</v>
      </c>
    </row>
    <row r="636" spans="1:2">
      <c r="A636">
        <f t="shared" si="9"/>
        <v>633</v>
      </c>
      <c r="B636" s="10" t="s">
        <v>1142</v>
      </c>
    </row>
    <row r="637" spans="1:2">
      <c r="A637">
        <f t="shared" si="9"/>
        <v>634</v>
      </c>
      <c r="B637" s="10" t="s">
        <v>1142</v>
      </c>
    </row>
    <row r="638" spans="1:2">
      <c r="A638">
        <f t="shared" si="9"/>
        <v>635</v>
      </c>
      <c r="B638" s="10" t="s">
        <v>1142</v>
      </c>
    </row>
    <row r="639" spans="1:2">
      <c r="A639">
        <f t="shared" si="9"/>
        <v>636</v>
      </c>
      <c r="B639" s="10" t="s">
        <v>1142</v>
      </c>
    </row>
    <row r="640" spans="1:2">
      <c r="A640">
        <f t="shared" si="9"/>
        <v>637</v>
      </c>
      <c r="B640" s="10" t="s">
        <v>1143</v>
      </c>
    </row>
    <row r="641" spans="1:2">
      <c r="A641">
        <f t="shared" si="9"/>
        <v>638</v>
      </c>
      <c r="B641" s="10" t="s">
        <v>1144</v>
      </c>
    </row>
    <row r="642" spans="1:2">
      <c r="A642">
        <f t="shared" si="9"/>
        <v>639</v>
      </c>
      <c r="B642" s="10" t="s">
        <v>1145</v>
      </c>
    </row>
    <row r="643" spans="1:2">
      <c r="A643">
        <f t="shared" si="9"/>
        <v>640</v>
      </c>
      <c r="B643" s="10" t="s">
        <v>1146</v>
      </c>
    </row>
    <row r="644" spans="1:2">
      <c r="A644">
        <f t="shared" si="9"/>
        <v>641</v>
      </c>
      <c r="B644" s="10" t="s">
        <v>1147</v>
      </c>
    </row>
    <row r="645" spans="1:2">
      <c r="A645">
        <f t="shared" si="9"/>
        <v>642</v>
      </c>
      <c r="B645" s="10" t="s">
        <v>1148</v>
      </c>
    </row>
    <row r="646" spans="1:2">
      <c r="A646">
        <f t="shared" ref="A646:A709" si="10">+A645+1</f>
        <v>643</v>
      </c>
      <c r="B646" s="10" t="s">
        <v>1149</v>
      </c>
    </row>
    <row r="647" spans="1:2">
      <c r="A647">
        <f t="shared" si="10"/>
        <v>644</v>
      </c>
      <c r="B647" s="10" t="s">
        <v>1150</v>
      </c>
    </row>
    <row r="648" spans="1:2">
      <c r="A648">
        <f t="shared" si="10"/>
        <v>645</v>
      </c>
      <c r="B648" s="10" t="s">
        <v>1151</v>
      </c>
    </row>
    <row r="649" spans="1:2">
      <c r="A649">
        <f t="shared" si="10"/>
        <v>646</v>
      </c>
      <c r="B649" s="10" t="s">
        <v>1152</v>
      </c>
    </row>
    <row r="650" spans="1:2">
      <c r="A650">
        <f t="shared" si="10"/>
        <v>647</v>
      </c>
      <c r="B650" s="10" t="s">
        <v>1153</v>
      </c>
    </row>
    <row r="651" spans="1:2">
      <c r="A651">
        <f t="shared" si="10"/>
        <v>648</v>
      </c>
      <c r="B651" s="10" t="s">
        <v>1154</v>
      </c>
    </row>
    <row r="652" spans="1:2">
      <c r="A652">
        <f t="shared" si="10"/>
        <v>649</v>
      </c>
      <c r="B652" s="10" t="s">
        <v>1155</v>
      </c>
    </row>
    <row r="653" spans="1:2">
      <c r="A653">
        <f t="shared" si="10"/>
        <v>650</v>
      </c>
      <c r="B653" s="10" t="s">
        <v>1156</v>
      </c>
    </row>
    <row r="654" spans="1:2">
      <c r="A654">
        <f t="shared" si="10"/>
        <v>651</v>
      </c>
      <c r="B654" s="10" t="s">
        <v>1157</v>
      </c>
    </row>
    <row r="655" spans="1:2">
      <c r="A655">
        <f t="shared" si="10"/>
        <v>652</v>
      </c>
      <c r="B655" s="10" t="s">
        <v>1158</v>
      </c>
    </row>
    <row r="656" spans="1:2">
      <c r="A656">
        <f t="shared" si="10"/>
        <v>653</v>
      </c>
      <c r="B656" s="10" t="s">
        <v>1159</v>
      </c>
    </row>
    <row r="657" spans="1:2">
      <c r="A657">
        <f t="shared" si="10"/>
        <v>654</v>
      </c>
      <c r="B657" s="10" t="s">
        <v>1160</v>
      </c>
    </row>
    <row r="658" spans="1:2">
      <c r="A658">
        <f t="shared" si="10"/>
        <v>655</v>
      </c>
      <c r="B658" s="10" t="s">
        <v>1161</v>
      </c>
    </row>
    <row r="659" spans="1:2">
      <c r="A659">
        <f t="shared" si="10"/>
        <v>656</v>
      </c>
      <c r="B659" s="10" t="s">
        <v>1162</v>
      </c>
    </row>
    <row r="660" spans="1:2">
      <c r="A660">
        <f t="shared" si="10"/>
        <v>657</v>
      </c>
      <c r="B660" s="10" t="s">
        <v>1163</v>
      </c>
    </row>
    <row r="661" spans="1:2">
      <c r="A661">
        <f t="shared" si="10"/>
        <v>658</v>
      </c>
      <c r="B661" s="10" t="s">
        <v>1164</v>
      </c>
    </row>
    <row r="662" spans="1:2">
      <c r="A662">
        <f t="shared" si="10"/>
        <v>659</v>
      </c>
      <c r="B662" s="10" t="s">
        <v>1165</v>
      </c>
    </row>
    <row r="663" spans="1:2">
      <c r="A663">
        <f t="shared" si="10"/>
        <v>660</v>
      </c>
      <c r="B663" s="10" t="s">
        <v>1166</v>
      </c>
    </row>
    <row r="664" spans="1:2">
      <c r="A664">
        <f t="shared" si="10"/>
        <v>661</v>
      </c>
      <c r="B664" s="10" t="s">
        <v>1167</v>
      </c>
    </row>
    <row r="665" spans="1:2">
      <c r="A665">
        <f t="shared" si="10"/>
        <v>662</v>
      </c>
      <c r="B665" s="10" t="s">
        <v>1168</v>
      </c>
    </row>
    <row r="666" spans="1:2">
      <c r="A666">
        <f t="shared" si="10"/>
        <v>663</v>
      </c>
      <c r="B666" s="10" t="s">
        <v>1169</v>
      </c>
    </row>
    <row r="667" spans="1:2">
      <c r="A667">
        <f t="shared" si="10"/>
        <v>664</v>
      </c>
      <c r="B667" s="10" t="s">
        <v>1170</v>
      </c>
    </row>
    <row r="668" spans="1:2">
      <c r="A668">
        <f t="shared" si="10"/>
        <v>665</v>
      </c>
      <c r="B668" s="10" t="s">
        <v>1171</v>
      </c>
    </row>
    <row r="669" spans="1:2">
      <c r="A669">
        <f t="shared" si="10"/>
        <v>666</v>
      </c>
      <c r="B669" s="10" t="s">
        <v>1172</v>
      </c>
    </row>
    <row r="670" spans="1:2">
      <c r="A670">
        <f t="shared" si="10"/>
        <v>667</v>
      </c>
      <c r="B670" s="10" t="s">
        <v>1173</v>
      </c>
    </row>
    <row r="671" spans="1:2">
      <c r="A671">
        <f t="shared" si="10"/>
        <v>668</v>
      </c>
      <c r="B671" s="10" t="s">
        <v>1174</v>
      </c>
    </row>
    <row r="672" spans="1:2">
      <c r="A672">
        <f t="shared" si="10"/>
        <v>669</v>
      </c>
      <c r="B672" s="10" t="s">
        <v>1175</v>
      </c>
    </row>
    <row r="673" spans="1:2">
      <c r="A673">
        <f t="shared" si="10"/>
        <v>670</v>
      </c>
      <c r="B673" s="10" t="s">
        <v>1176</v>
      </c>
    </row>
    <row r="674" spans="1:2">
      <c r="A674">
        <f t="shared" si="10"/>
        <v>671</v>
      </c>
      <c r="B674" s="10" t="s">
        <v>1177</v>
      </c>
    </row>
    <row r="675" spans="1:2">
      <c r="A675">
        <f t="shared" si="10"/>
        <v>672</v>
      </c>
      <c r="B675" s="10" t="s">
        <v>1178</v>
      </c>
    </row>
    <row r="676" spans="1:2">
      <c r="A676">
        <f t="shared" si="10"/>
        <v>673</v>
      </c>
      <c r="B676" s="10" t="s">
        <v>1179</v>
      </c>
    </row>
    <row r="677" spans="1:2">
      <c r="A677">
        <f t="shared" si="10"/>
        <v>674</v>
      </c>
      <c r="B677" s="10" t="s">
        <v>1180</v>
      </c>
    </row>
    <row r="678" spans="1:2">
      <c r="A678">
        <f t="shared" si="10"/>
        <v>675</v>
      </c>
      <c r="B678" s="10" t="s">
        <v>1181</v>
      </c>
    </row>
    <row r="679" spans="1:2">
      <c r="A679">
        <f t="shared" si="10"/>
        <v>676</v>
      </c>
      <c r="B679" s="10" t="s">
        <v>1182</v>
      </c>
    </row>
    <row r="680" spans="1:2">
      <c r="A680">
        <f t="shared" si="10"/>
        <v>677</v>
      </c>
      <c r="B680" s="10" t="s">
        <v>1183</v>
      </c>
    </row>
    <row r="681" spans="1:2">
      <c r="A681">
        <f t="shared" si="10"/>
        <v>678</v>
      </c>
      <c r="B681" s="10" t="s">
        <v>1184</v>
      </c>
    </row>
    <row r="682" spans="1:2">
      <c r="A682">
        <f t="shared" si="10"/>
        <v>679</v>
      </c>
      <c r="B682" s="10" t="s">
        <v>1185</v>
      </c>
    </row>
    <row r="683" spans="1:2">
      <c r="A683">
        <f t="shared" si="10"/>
        <v>680</v>
      </c>
      <c r="B683" s="10" t="s">
        <v>1186</v>
      </c>
    </row>
    <row r="684" spans="1:2">
      <c r="A684">
        <f t="shared" si="10"/>
        <v>681</v>
      </c>
      <c r="B684" s="10" t="s">
        <v>1187</v>
      </c>
    </row>
    <row r="685" spans="1:2">
      <c r="A685">
        <f t="shared" si="10"/>
        <v>682</v>
      </c>
      <c r="B685" s="10" t="s">
        <v>1188</v>
      </c>
    </row>
    <row r="686" spans="1:2">
      <c r="A686">
        <f t="shared" si="10"/>
        <v>683</v>
      </c>
      <c r="B686" s="10" t="s">
        <v>1189</v>
      </c>
    </row>
    <row r="687" spans="1:2">
      <c r="A687">
        <f t="shared" si="10"/>
        <v>684</v>
      </c>
      <c r="B687" s="10" t="s">
        <v>1190</v>
      </c>
    </row>
    <row r="688" spans="1:2">
      <c r="A688">
        <f t="shared" si="10"/>
        <v>685</v>
      </c>
      <c r="B688" s="10" t="s">
        <v>1191</v>
      </c>
    </row>
    <row r="689" spans="1:2">
      <c r="A689">
        <f t="shared" si="10"/>
        <v>686</v>
      </c>
      <c r="B689" s="10" t="s">
        <v>1192</v>
      </c>
    </row>
    <row r="690" spans="1:2">
      <c r="A690">
        <f t="shared" si="10"/>
        <v>687</v>
      </c>
      <c r="B690" s="10" t="s">
        <v>1193</v>
      </c>
    </row>
    <row r="691" spans="1:2">
      <c r="A691">
        <f t="shared" si="10"/>
        <v>688</v>
      </c>
      <c r="B691" s="10" t="s">
        <v>1194</v>
      </c>
    </row>
    <row r="692" spans="1:2">
      <c r="A692">
        <f t="shared" si="10"/>
        <v>689</v>
      </c>
      <c r="B692" s="10" t="s">
        <v>1195</v>
      </c>
    </row>
    <row r="693" spans="1:2">
      <c r="A693">
        <f t="shared" si="10"/>
        <v>690</v>
      </c>
      <c r="B693" s="10" t="s">
        <v>1196</v>
      </c>
    </row>
    <row r="694" spans="1:2">
      <c r="A694">
        <f t="shared" si="10"/>
        <v>691</v>
      </c>
      <c r="B694" s="10" t="s">
        <v>1197</v>
      </c>
    </row>
    <row r="695" spans="1:2">
      <c r="A695">
        <f t="shared" si="10"/>
        <v>692</v>
      </c>
      <c r="B695" s="10" t="s">
        <v>1198</v>
      </c>
    </row>
    <row r="696" spans="1:2">
      <c r="A696">
        <f t="shared" si="10"/>
        <v>693</v>
      </c>
      <c r="B696" s="10" t="s">
        <v>1199</v>
      </c>
    </row>
    <row r="697" spans="1:2">
      <c r="A697">
        <f t="shared" si="10"/>
        <v>694</v>
      </c>
      <c r="B697" s="10" t="s">
        <v>1200</v>
      </c>
    </row>
    <row r="698" spans="1:2">
      <c r="A698">
        <f t="shared" si="10"/>
        <v>695</v>
      </c>
      <c r="B698" s="10" t="s">
        <v>1201</v>
      </c>
    </row>
    <row r="699" spans="1:2">
      <c r="A699">
        <f t="shared" si="10"/>
        <v>696</v>
      </c>
      <c r="B699" s="10" t="s">
        <v>1202</v>
      </c>
    </row>
    <row r="700" spans="1:2">
      <c r="A700">
        <f t="shared" si="10"/>
        <v>697</v>
      </c>
      <c r="B700" s="10" t="s">
        <v>1203</v>
      </c>
    </row>
    <row r="701" spans="1:2">
      <c r="A701">
        <f t="shared" si="10"/>
        <v>698</v>
      </c>
      <c r="B701" s="10" t="s">
        <v>1204</v>
      </c>
    </row>
    <row r="702" spans="1:2">
      <c r="A702">
        <f t="shared" si="10"/>
        <v>699</v>
      </c>
      <c r="B702" s="10" t="s">
        <v>1205</v>
      </c>
    </row>
    <row r="703" spans="1:2">
      <c r="A703">
        <f t="shared" si="10"/>
        <v>700</v>
      </c>
      <c r="B703" s="10" t="s">
        <v>1206</v>
      </c>
    </row>
    <row r="704" spans="1:2">
      <c r="A704">
        <f t="shared" si="10"/>
        <v>701</v>
      </c>
      <c r="B704" s="10" t="s">
        <v>1207</v>
      </c>
    </row>
    <row r="705" spans="1:2">
      <c r="A705">
        <f t="shared" si="10"/>
        <v>702</v>
      </c>
      <c r="B705" s="10" t="s">
        <v>1208</v>
      </c>
    </row>
    <row r="706" spans="1:2">
      <c r="A706">
        <f t="shared" si="10"/>
        <v>703</v>
      </c>
      <c r="B706" s="10" t="s">
        <v>1209</v>
      </c>
    </row>
    <row r="707" spans="1:2">
      <c r="A707">
        <f t="shared" si="10"/>
        <v>704</v>
      </c>
      <c r="B707" s="10" t="s">
        <v>1210</v>
      </c>
    </row>
    <row r="708" spans="1:2">
      <c r="A708">
        <f t="shared" si="10"/>
        <v>705</v>
      </c>
      <c r="B708" s="10" t="s">
        <v>1210</v>
      </c>
    </row>
    <row r="709" spans="1:2">
      <c r="A709">
        <f t="shared" si="10"/>
        <v>706</v>
      </c>
      <c r="B709" s="10" t="s">
        <v>1211</v>
      </c>
    </row>
    <row r="710" spans="1:2">
      <c r="A710">
        <f t="shared" ref="A710:A773" si="11">+A709+1</f>
        <v>707</v>
      </c>
      <c r="B710" s="10" t="s">
        <v>1212</v>
      </c>
    </row>
    <row r="711" spans="1:2">
      <c r="A711">
        <f t="shared" si="11"/>
        <v>708</v>
      </c>
      <c r="B711" s="10" t="s">
        <v>1213</v>
      </c>
    </row>
    <row r="712" spans="1:2">
      <c r="A712">
        <f t="shared" si="11"/>
        <v>709</v>
      </c>
      <c r="B712" s="10" t="s">
        <v>1214</v>
      </c>
    </row>
    <row r="713" spans="1:2">
      <c r="A713">
        <f t="shared" si="11"/>
        <v>710</v>
      </c>
      <c r="B713" s="10" t="s">
        <v>1215</v>
      </c>
    </row>
    <row r="714" spans="1:2">
      <c r="A714">
        <f t="shared" si="11"/>
        <v>711</v>
      </c>
      <c r="B714" s="10" t="s">
        <v>1216</v>
      </c>
    </row>
    <row r="715" spans="1:2">
      <c r="A715">
        <f t="shared" si="11"/>
        <v>712</v>
      </c>
      <c r="B715" s="10" t="s">
        <v>1217</v>
      </c>
    </row>
    <row r="716" spans="1:2">
      <c r="A716">
        <f t="shared" si="11"/>
        <v>713</v>
      </c>
      <c r="B716" s="10" t="s">
        <v>1218</v>
      </c>
    </row>
    <row r="717" spans="1:2">
      <c r="A717">
        <f t="shared" si="11"/>
        <v>714</v>
      </c>
      <c r="B717" s="10" t="s">
        <v>1219</v>
      </c>
    </row>
    <row r="718" spans="1:2">
      <c r="A718">
        <f t="shared" si="11"/>
        <v>715</v>
      </c>
      <c r="B718" s="10" t="s">
        <v>1220</v>
      </c>
    </row>
    <row r="719" spans="1:2">
      <c r="A719">
        <f t="shared" si="11"/>
        <v>716</v>
      </c>
      <c r="B719" s="10" t="s">
        <v>1221</v>
      </c>
    </row>
    <row r="720" spans="1:2">
      <c r="A720">
        <f t="shared" si="11"/>
        <v>717</v>
      </c>
      <c r="B720" s="10" t="s">
        <v>1222</v>
      </c>
    </row>
    <row r="721" spans="1:2">
      <c r="A721">
        <f t="shared" si="11"/>
        <v>718</v>
      </c>
      <c r="B721" s="10" t="s">
        <v>1223</v>
      </c>
    </row>
    <row r="722" spans="1:2">
      <c r="A722">
        <f t="shared" si="11"/>
        <v>719</v>
      </c>
      <c r="B722" s="10" t="s">
        <v>1224</v>
      </c>
    </row>
    <row r="723" spans="1:2">
      <c r="A723">
        <f t="shared" si="11"/>
        <v>720</v>
      </c>
      <c r="B723" s="10" t="s">
        <v>1225</v>
      </c>
    </row>
    <row r="724" spans="1:2">
      <c r="A724">
        <f t="shared" si="11"/>
        <v>721</v>
      </c>
      <c r="B724" s="10" t="s">
        <v>1226</v>
      </c>
    </row>
    <row r="725" spans="1:2">
      <c r="A725">
        <f t="shared" si="11"/>
        <v>722</v>
      </c>
      <c r="B725" s="10" t="s">
        <v>1227</v>
      </c>
    </row>
    <row r="726" spans="1:2">
      <c r="A726">
        <f t="shared" si="11"/>
        <v>723</v>
      </c>
      <c r="B726" s="10" t="s">
        <v>1228</v>
      </c>
    </row>
    <row r="727" spans="1:2">
      <c r="A727">
        <f t="shared" si="11"/>
        <v>724</v>
      </c>
      <c r="B727" s="10" t="s">
        <v>1229</v>
      </c>
    </row>
    <row r="728" spans="1:2">
      <c r="A728">
        <f t="shared" si="11"/>
        <v>725</v>
      </c>
      <c r="B728" s="10" t="s">
        <v>1230</v>
      </c>
    </row>
    <row r="729" spans="1:2">
      <c r="A729">
        <f t="shared" si="11"/>
        <v>726</v>
      </c>
      <c r="B729" s="10" t="s">
        <v>1231</v>
      </c>
    </row>
    <row r="730" spans="1:2">
      <c r="A730">
        <f t="shared" si="11"/>
        <v>727</v>
      </c>
      <c r="B730" s="10" t="s">
        <v>1232</v>
      </c>
    </row>
    <row r="731" spans="1:2">
      <c r="A731">
        <f t="shared" si="11"/>
        <v>728</v>
      </c>
      <c r="B731" s="10" t="s">
        <v>1233</v>
      </c>
    </row>
    <row r="732" spans="1:2">
      <c r="A732">
        <f t="shared" si="11"/>
        <v>729</v>
      </c>
      <c r="B732" s="10" t="s">
        <v>1234</v>
      </c>
    </row>
    <row r="733" spans="1:2">
      <c r="A733">
        <f t="shared" si="11"/>
        <v>730</v>
      </c>
      <c r="B733" s="10" t="s">
        <v>1235</v>
      </c>
    </row>
    <row r="734" spans="1:2">
      <c r="A734">
        <f t="shared" si="11"/>
        <v>731</v>
      </c>
      <c r="B734" s="10" t="s">
        <v>1236</v>
      </c>
    </row>
    <row r="735" spans="1:2">
      <c r="A735">
        <f t="shared" si="11"/>
        <v>732</v>
      </c>
      <c r="B735" s="10" t="s">
        <v>1237</v>
      </c>
    </row>
    <row r="736" spans="1:2">
      <c r="A736">
        <f t="shared" si="11"/>
        <v>733</v>
      </c>
      <c r="B736" s="10" t="s">
        <v>1238</v>
      </c>
    </row>
    <row r="737" spans="1:2">
      <c r="A737">
        <f t="shared" si="11"/>
        <v>734</v>
      </c>
      <c r="B737" s="10" t="s">
        <v>1239</v>
      </c>
    </row>
    <row r="738" spans="1:2">
      <c r="A738">
        <f t="shared" si="11"/>
        <v>735</v>
      </c>
      <c r="B738" s="10" t="s">
        <v>1240</v>
      </c>
    </row>
    <row r="739" spans="1:2">
      <c r="A739">
        <f t="shared" si="11"/>
        <v>736</v>
      </c>
      <c r="B739" s="10" t="s">
        <v>1241</v>
      </c>
    </row>
    <row r="740" spans="1:2">
      <c r="A740">
        <f t="shared" si="11"/>
        <v>737</v>
      </c>
      <c r="B740" s="10" t="s">
        <v>1242</v>
      </c>
    </row>
    <row r="741" spans="1:2">
      <c r="A741">
        <f t="shared" si="11"/>
        <v>738</v>
      </c>
      <c r="B741" s="10" t="s">
        <v>1243</v>
      </c>
    </row>
    <row r="742" spans="1:2">
      <c r="A742">
        <f t="shared" si="11"/>
        <v>739</v>
      </c>
      <c r="B742" s="10" t="s">
        <v>1244</v>
      </c>
    </row>
    <row r="743" spans="1:2">
      <c r="A743">
        <f t="shared" si="11"/>
        <v>740</v>
      </c>
      <c r="B743" s="10" t="s">
        <v>1245</v>
      </c>
    </row>
    <row r="744" spans="1:2">
      <c r="A744">
        <f t="shared" si="11"/>
        <v>741</v>
      </c>
      <c r="B744" s="10" t="s">
        <v>1246</v>
      </c>
    </row>
    <row r="745" spans="1:2">
      <c r="A745">
        <f t="shared" si="11"/>
        <v>742</v>
      </c>
      <c r="B745" s="10" t="s">
        <v>1247</v>
      </c>
    </row>
    <row r="746" spans="1:2">
      <c r="A746">
        <f t="shared" si="11"/>
        <v>743</v>
      </c>
      <c r="B746" s="10" t="s">
        <v>1248</v>
      </c>
    </row>
    <row r="747" spans="1:2">
      <c r="A747">
        <f t="shared" si="11"/>
        <v>744</v>
      </c>
      <c r="B747" s="10" t="s">
        <v>1249</v>
      </c>
    </row>
    <row r="748" spans="1:2">
      <c r="A748">
        <f t="shared" si="11"/>
        <v>745</v>
      </c>
      <c r="B748" s="10" t="s">
        <v>1250</v>
      </c>
    </row>
    <row r="749" spans="1:2">
      <c r="A749">
        <f t="shared" si="11"/>
        <v>746</v>
      </c>
      <c r="B749" s="10" t="s">
        <v>1251</v>
      </c>
    </row>
    <row r="750" spans="1:2">
      <c r="A750">
        <f t="shared" si="11"/>
        <v>747</v>
      </c>
      <c r="B750" s="10" t="s">
        <v>1252</v>
      </c>
    </row>
    <row r="751" spans="1:2">
      <c r="A751">
        <f t="shared" si="11"/>
        <v>748</v>
      </c>
      <c r="B751" s="10" t="s">
        <v>1253</v>
      </c>
    </row>
    <row r="752" spans="1:2">
      <c r="A752">
        <f t="shared" si="11"/>
        <v>749</v>
      </c>
      <c r="B752" s="10" t="s">
        <v>1254</v>
      </c>
    </row>
    <row r="753" spans="1:2">
      <c r="A753">
        <f t="shared" si="11"/>
        <v>750</v>
      </c>
      <c r="B753" s="10" t="s">
        <v>1255</v>
      </c>
    </row>
    <row r="754" spans="1:2">
      <c r="A754">
        <f t="shared" si="11"/>
        <v>751</v>
      </c>
      <c r="B754" s="10" t="s">
        <v>1256</v>
      </c>
    </row>
    <row r="755" spans="1:2">
      <c r="A755">
        <f t="shared" si="11"/>
        <v>752</v>
      </c>
      <c r="B755" s="10" t="s">
        <v>1257</v>
      </c>
    </row>
    <row r="756" spans="1:2">
      <c r="A756">
        <f t="shared" si="11"/>
        <v>753</v>
      </c>
      <c r="B756" s="10" t="s">
        <v>1258</v>
      </c>
    </row>
    <row r="757" spans="1:2">
      <c r="A757">
        <f t="shared" si="11"/>
        <v>754</v>
      </c>
      <c r="B757" s="10" t="s">
        <v>1259</v>
      </c>
    </row>
    <row r="758" spans="1:2">
      <c r="A758">
        <f t="shared" si="11"/>
        <v>755</v>
      </c>
      <c r="B758" s="10" t="s">
        <v>1260</v>
      </c>
    </row>
    <row r="759" spans="1:2">
      <c r="A759">
        <f t="shared" si="11"/>
        <v>756</v>
      </c>
      <c r="B759" s="10" t="s">
        <v>1261</v>
      </c>
    </row>
    <row r="760" spans="1:2">
      <c r="A760">
        <f t="shared" si="11"/>
        <v>757</v>
      </c>
      <c r="B760" s="10" t="s">
        <v>1262</v>
      </c>
    </row>
    <row r="761" spans="1:2">
      <c r="A761">
        <f t="shared" si="11"/>
        <v>758</v>
      </c>
      <c r="B761" s="10" t="s">
        <v>1263</v>
      </c>
    </row>
    <row r="762" spans="1:2">
      <c r="A762">
        <f t="shared" si="11"/>
        <v>759</v>
      </c>
      <c r="B762" s="10" t="s">
        <v>1264</v>
      </c>
    </row>
    <row r="763" spans="1:2">
      <c r="A763">
        <f t="shared" si="11"/>
        <v>760</v>
      </c>
      <c r="B763" s="10" t="s">
        <v>1265</v>
      </c>
    </row>
    <row r="764" spans="1:2">
      <c r="A764">
        <f t="shared" si="11"/>
        <v>761</v>
      </c>
      <c r="B764" s="10" t="s">
        <v>1266</v>
      </c>
    </row>
    <row r="765" spans="1:2">
      <c r="A765">
        <f t="shared" si="11"/>
        <v>762</v>
      </c>
      <c r="B765" s="10" t="s">
        <v>1267</v>
      </c>
    </row>
    <row r="766" spans="1:2">
      <c r="A766">
        <f t="shared" si="11"/>
        <v>763</v>
      </c>
      <c r="B766" s="10" t="s">
        <v>1268</v>
      </c>
    </row>
    <row r="767" spans="1:2">
      <c r="A767">
        <f t="shared" si="11"/>
        <v>764</v>
      </c>
      <c r="B767" s="10" t="s">
        <v>1269</v>
      </c>
    </row>
    <row r="768" spans="1:2">
      <c r="A768">
        <f t="shared" si="11"/>
        <v>765</v>
      </c>
      <c r="B768" s="10" t="s">
        <v>1270</v>
      </c>
    </row>
    <row r="769" spans="1:2">
      <c r="A769">
        <f t="shared" si="11"/>
        <v>766</v>
      </c>
      <c r="B769" s="7" t="s">
        <v>1332</v>
      </c>
    </row>
    <row r="770" spans="1:2">
      <c r="A770">
        <f t="shared" si="11"/>
        <v>767</v>
      </c>
      <c r="B770" s="10" t="s">
        <v>1271</v>
      </c>
    </row>
    <row r="771" spans="1:2">
      <c r="A771">
        <f t="shared" si="11"/>
        <v>768</v>
      </c>
      <c r="B771" s="10" t="s">
        <v>1272</v>
      </c>
    </row>
    <row r="772" spans="1:2">
      <c r="A772">
        <f t="shared" si="11"/>
        <v>769</v>
      </c>
      <c r="B772" s="10" t="s">
        <v>1273</v>
      </c>
    </row>
    <row r="773" spans="1:2">
      <c r="A773">
        <f t="shared" si="11"/>
        <v>770</v>
      </c>
      <c r="B773" s="10" t="s">
        <v>1274</v>
      </c>
    </row>
    <row r="774" spans="1:2">
      <c r="A774">
        <f t="shared" ref="A774:A837" si="12">+A773+1</f>
        <v>771</v>
      </c>
      <c r="B774" s="10" t="s">
        <v>1275</v>
      </c>
    </row>
    <row r="775" spans="1:2">
      <c r="A775">
        <f t="shared" si="12"/>
        <v>772</v>
      </c>
      <c r="B775" s="10" t="s">
        <v>1276</v>
      </c>
    </row>
    <row r="776" spans="1:2">
      <c r="A776">
        <f t="shared" si="12"/>
        <v>773</v>
      </c>
      <c r="B776" s="10" t="s">
        <v>1277</v>
      </c>
    </row>
    <row r="777" spans="1:2">
      <c r="A777">
        <f t="shared" si="12"/>
        <v>774</v>
      </c>
      <c r="B777" s="10" t="s">
        <v>1278</v>
      </c>
    </row>
    <row r="778" spans="1:2">
      <c r="A778">
        <f t="shared" si="12"/>
        <v>775</v>
      </c>
      <c r="B778" s="10" t="s">
        <v>1279</v>
      </c>
    </row>
    <row r="779" spans="1:2">
      <c r="A779">
        <f t="shared" si="12"/>
        <v>776</v>
      </c>
      <c r="B779" s="10" t="s">
        <v>1280</v>
      </c>
    </row>
    <row r="780" spans="1:2">
      <c r="A780">
        <f t="shared" si="12"/>
        <v>777</v>
      </c>
      <c r="B780" s="10" t="s">
        <v>1281</v>
      </c>
    </row>
    <row r="781" spans="1:2">
      <c r="A781">
        <f t="shared" si="12"/>
        <v>778</v>
      </c>
      <c r="B781" s="10" t="s">
        <v>1282</v>
      </c>
    </row>
    <row r="782" spans="1:2">
      <c r="A782">
        <f t="shared" si="12"/>
        <v>779</v>
      </c>
      <c r="B782" s="10" t="s">
        <v>1283</v>
      </c>
    </row>
    <row r="783" spans="1:2">
      <c r="A783">
        <f t="shared" si="12"/>
        <v>780</v>
      </c>
      <c r="B783" s="10" t="s">
        <v>1284</v>
      </c>
    </row>
    <row r="784" spans="1:2">
      <c r="A784">
        <f t="shared" si="12"/>
        <v>781</v>
      </c>
      <c r="B784" s="10" t="s">
        <v>1285</v>
      </c>
    </row>
    <row r="785" spans="1:4">
      <c r="A785">
        <f t="shared" si="12"/>
        <v>782</v>
      </c>
      <c r="B785" s="10" t="s">
        <v>1286</v>
      </c>
    </row>
    <row r="786" spans="1:4">
      <c r="A786">
        <f t="shared" si="12"/>
        <v>783</v>
      </c>
      <c r="B786" s="10" t="s">
        <v>1287</v>
      </c>
    </row>
    <row r="787" spans="1:4">
      <c r="A787">
        <f t="shared" si="12"/>
        <v>784</v>
      </c>
      <c r="B787" s="10" t="s">
        <v>1288</v>
      </c>
    </row>
    <row r="788" spans="1:4">
      <c r="A788">
        <f t="shared" si="12"/>
        <v>785</v>
      </c>
      <c r="B788" s="10" t="s">
        <v>1289</v>
      </c>
    </row>
    <row r="789" spans="1:4">
      <c r="A789">
        <f t="shared" si="12"/>
        <v>786</v>
      </c>
      <c r="B789" s="10" t="s">
        <v>1290</v>
      </c>
    </row>
    <row r="790" spans="1:4">
      <c r="A790">
        <f t="shared" si="12"/>
        <v>787</v>
      </c>
      <c r="B790" s="10" t="s">
        <v>1291</v>
      </c>
    </row>
    <row r="791" spans="1:4">
      <c r="A791">
        <f t="shared" si="12"/>
        <v>788</v>
      </c>
      <c r="B791" s="10" t="s">
        <v>1292</v>
      </c>
    </row>
    <row r="792" spans="1:4">
      <c r="A792">
        <f t="shared" si="12"/>
        <v>789</v>
      </c>
      <c r="B792" s="10" t="s">
        <v>1293</v>
      </c>
    </row>
    <row r="793" spans="1:4">
      <c r="A793">
        <f t="shared" si="12"/>
        <v>790</v>
      </c>
      <c r="B793" s="10" t="s">
        <v>1294</v>
      </c>
    </row>
    <row r="794" spans="1:4">
      <c r="A794">
        <f t="shared" si="12"/>
        <v>791</v>
      </c>
      <c r="B794" s="10" t="s">
        <v>1295</v>
      </c>
    </row>
    <row r="795" spans="1:4">
      <c r="A795">
        <f t="shared" si="12"/>
        <v>792</v>
      </c>
      <c r="B795" s="10" t="s">
        <v>1296</v>
      </c>
    </row>
    <row r="796" spans="1:4">
      <c r="A796">
        <f t="shared" si="12"/>
        <v>793</v>
      </c>
      <c r="B796" s="10" t="s">
        <v>1297</v>
      </c>
    </row>
    <row r="797" spans="1:4">
      <c r="A797">
        <f t="shared" si="12"/>
        <v>794</v>
      </c>
      <c r="B797" s="10" t="s">
        <v>1298</v>
      </c>
    </row>
    <row r="798" spans="1:4">
      <c r="A798">
        <f t="shared" si="12"/>
        <v>795</v>
      </c>
      <c r="B798" s="10" t="s">
        <v>1299</v>
      </c>
    </row>
    <row r="799" spans="1:4">
      <c r="A799">
        <f t="shared" si="12"/>
        <v>796</v>
      </c>
      <c r="B799" s="10" t="s">
        <v>1300</v>
      </c>
      <c r="C799" s="11"/>
      <c r="D799" s="11"/>
    </row>
    <row r="800" spans="1:4">
      <c r="A800">
        <f t="shared" si="12"/>
        <v>797</v>
      </c>
      <c r="B800" s="10" t="s">
        <v>1301</v>
      </c>
      <c r="C800" s="11"/>
      <c r="D800" s="11"/>
    </row>
    <row r="801" spans="1:4">
      <c r="A801">
        <f t="shared" si="12"/>
        <v>798</v>
      </c>
      <c r="B801" s="10" t="s">
        <v>1302</v>
      </c>
      <c r="C801" s="11"/>
      <c r="D801" s="11"/>
    </row>
    <row r="802" spans="1:4">
      <c r="A802">
        <f t="shared" si="12"/>
        <v>799</v>
      </c>
      <c r="B802" s="7" t="s">
        <v>1331</v>
      </c>
      <c r="C802" s="11"/>
      <c r="D802" s="11"/>
    </row>
    <row r="803" spans="1:4">
      <c r="A803">
        <f t="shared" si="12"/>
        <v>800</v>
      </c>
      <c r="B803" s="10" t="s">
        <v>1303</v>
      </c>
      <c r="C803" s="11"/>
      <c r="D803" s="11"/>
    </row>
    <row r="804" spans="1:4">
      <c r="A804">
        <f t="shared" si="12"/>
        <v>801</v>
      </c>
      <c r="B804" s="10" t="s">
        <v>1304</v>
      </c>
      <c r="C804" s="11"/>
      <c r="D804" s="11"/>
    </row>
    <row r="805" spans="1:4">
      <c r="A805">
        <f t="shared" si="12"/>
        <v>802</v>
      </c>
      <c r="B805" s="10" t="s">
        <v>1305</v>
      </c>
      <c r="C805" s="11"/>
      <c r="D805" s="11"/>
    </row>
    <row r="806" spans="1:4">
      <c r="A806">
        <f t="shared" si="12"/>
        <v>803</v>
      </c>
      <c r="B806" s="10" t="s">
        <v>1306</v>
      </c>
      <c r="C806" s="11"/>
      <c r="D806" s="11"/>
    </row>
    <row r="807" spans="1:4">
      <c r="A807">
        <f t="shared" si="12"/>
        <v>804</v>
      </c>
      <c r="B807" s="10" t="s">
        <v>1307</v>
      </c>
      <c r="C807" s="11"/>
      <c r="D807" s="11"/>
    </row>
    <row r="808" spans="1:4">
      <c r="A808">
        <f t="shared" si="12"/>
        <v>805</v>
      </c>
      <c r="B808" s="10" t="s">
        <v>1308</v>
      </c>
      <c r="C808" s="11"/>
      <c r="D808" s="11"/>
    </row>
    <row r="809" spans="1:4">
      <c r="A809">
        <f t="shared" si="12"/>
        <v>806</v>
      </c>
      <c r="B809" s="10" t="s">
        <v>1309</v>
      </c>
      <c r="C809" s="11"/>
      <c r="D809" s="11"/>
    </row>
    <row r="810" spans="1:4">
      <c r="A810">
        <f t="shared" si="12"/>
        <v>807</v>
      </c>
      <c r="B810" s="10" t="s">
        <v>1310</v>
      </c>
      <c r="C810" s="11"/>
      <c r="D810" s="11"/>
    </row>
    <row r="811" spans="1:4">
      <c r="A811">
        <f t="shared" si="12"/>
        <v>808</v>
      </c>
      <c r="B811" s="10" t="s">
        <v>1311</v>
      </c>
      <c r="C811" s="11"/>
      <c r="D811" s="11"/>
    </row>
    <row r="812" spans="1:4">
      <c r="A812">
        <f t="shared" si="12"/>
        <v>809</v>
      </c>
      <c r="B812" s="10" t="s">
        <v>1312</v>
      </c>
    </row>
    <row r="813" spans="1:4">
      <c r="A813">
        <f t="shared" si="12"/>
        <v>810</v>
      </c>
      <c r="B813" s="10" t="s">
        <v>1313</v>
      </c>
    </row>
    <row r="814" spans="1:4">
      <c r="A814">
        <f t="shared" si="12"/>
        <v>811</v>
      </c>
      <c r="B814" s="10" t="s">
        <v>1314</v>
      </c>
    </row>
    <row r="815" spans="1:4">
      <c r="A815">
        <f t="shared" si="12"/>
        <v>812</v>
      </c>
      <c r="B815" s="10" t="s">
        <v>1315</v>
      </c>
    </row>
    <row r="816" spans="1:4">
      <c r="A816">
        <f t="shared" si="12"/>
        <v>813</v>
      </c>
      <c r="B816" s="10" t="s">
        <v>1316</v>
      </c>
    </row>
    <row r="817" spans="1:2">
      <c r="A817">
        <f t="shared" si="12"/>
        <v>814</v>
      </c>
      <c r="B817" s="10" t="s">
        <v>1317</v>
      </c>
    </row>
    <row r="818" spans="1:2">
      <c r="A818">
        <f t="shared" si="12"/>
        <v>815</v>
      </c>
      <c r="B818" s="10" t="s">
        <v>1318</v>
      </c>
    </row>
    <row r="819" spans="1:2">
      <c r="A819">
        <f t="shared" si="12"/>
        <v>816</v>
      </c>
      <c r="B819" s="10" t="s">
        <v>1319</v>
      </c>
    </row>
    <row r="820" spans="1:2">
      <c r="A820">
        <f t="shared" si="12"/>
        <v>817</v>
      </c>
      <c r="B820" s="10" t="s">
        <v>1320</v>
      </c>
    </row>
    <row r="821" spans="1:2">
      <c r="A821">
        <f t="shared" si="12"/>
        <v>818</v>
      </c>
      <c r="B821" s="10" t="s">
        <v>1321</v>
      </c>
    </row>
    <row r="822" spans="1:2">
      <c r="A822">
        <f t="shared" si="12"/>
        <v>819</v>
      </c>
      <c r="B822" s="10" t="s">
        <v>1322</v>
      </c>
    </row>
    <row r="823" spans="1:2">
      <c r="A823">
        <f t="shared" si="12"/>
        <v>820</v>
      </c>
      <c r="B823" s="10" t="s">
        <v>1323</v>
      </c>
    </row>
    <row r="824" spans="1:2">
      <c r="A824">
        <f t="shared" si="12"/>
        <v>821</v>
      </c>
      <c r="B824" s="10" t="s">
        <v>1324</v>
      </c>
    </row>
    <row r="825" spans="1:2">
      <c r="A825">
        <f t="shared" si="12"/>
        <v>822</v>
      </c>
      <c r="B825" s="10" t="s">
        <v>1325</v>
      </c>
    </row>
    <row r="826" spans="1:2">
      <c r="A826">
        <f t="shared" si="12"/>
        <v>823</v>
      </c>
      <c r="B826" s="10" t="s">
        <v>1326</v>
      </c>
    </row>
    <row r="827" spans="1:2">
      <c r="A827">
        <f t="shared" si="12"/>
        <v>824</v>
      </c>
      <c r="B827" s="10" t="s">
        <v>1327</v>
      </c>
    </row>
    <row r="828" spans="1:2">
      <c r="A828">
        <f t="shared" si="12"/>
        <v>825</v>
      </c>
      <c r="B828" s="10" t="s">
        <v>1328</v>
      </c>
    </row>
    <row r="829" spans="1:2">
      <c r="A829">
        <f t="shared" si="12"/>
        <v>826</v>
      </c>
      <c r="B829" s="10" t="s">
        <v>1329</v>
      </c>
    </row>
    <row r="830" spans="1:2">
      <c r="A830">
        <f t="shared" si="12"/>
        <v>827</v>
      </c>
      <c r="B830" s="10" t="s">
        <v>1330</v>
      </c>
    </row>
    <row r="831" spans="1:2">
      <c r="A831">
        <f t="shared" si="12"/>
        <v>828</v>
      </c>
      <c r="B831" s="10" t="s">
        <v>1395</v>
      </c>
    </row>
    <row r="832" spans="1:2">
      <c r="A832">
        <f t="shared" si="12"/>
        <v>829</v>
      </c>
      <c r="B832" s="10" t="s">
        <v>1396</v>
      </c>
    </row>
    <row r="833" spans="1:2">
      <c r="A833">
        <f t="shared" si="12"/>
        <v>830</v>
      </c>
      <c r="B833" s="10" t="s">
        <v>1397</v>
      </c>
    </row>
    <row r="834" spans="1:2">
      <c r="A834">
        <f t="shared" si="12"/>
        <v>831</v>
      </c>
      <c r="B834" s="10" t="s">
        <v>1398</v>
      </c>
    </row>
    <row r="835" spans="1:2">
      <c r="A835">
        <f t="shared" si="12"/>
        <v>832</v>
      </c>
      <c r="B835" s="10" t="s">
        <v>1399</v>
      </c>
    </row>
    <row r="836" spans="1:2">
      <c r="A836">
        <f t="shared" si="12"/>
        <v>833</v>
      </c>
      <c r="B836" s="10" t="s">
        <v>1400</v>
      </c>
    </row>
    <row r="837" spans="1:2">
      <c r="A837">
        <f t="shared" si="12"/>
        <v>834</v>
      </c>
      <c r="B837" s="10" t="s">
        <v>1401</v>
      </c>
    </row>
    <row r="838" spans="1:2">
      <c r="A838">
        <f t="shared" ref="A838:A901" si="13">+A837+1</f>
        <v>835</v>
      </c>
      <c r="B838" s="10" t="s">
        <v>1402</v>
      </c>
    </row>
    <row r="839" spans="1:2">
      <c r="A839">
        <f t="shared" si="13"/>
        <v>836</v>
      </c>
      <c r="B839" s="10" t="s">
        <v>1403</v>
      </c>
    </row>
    <row r="840" spans="1:2">
      <c r="A840">
        <f t="shared" si="13"/>
        <v>837</v>
      </c>
      <c r="B840" s="10" t="s">
        <v>1403</v>
      </c>
    </row>
    <row r="841" spans="1:2">
      <c r="A841">
        <f t="shared" si="13"/>
        <v>838</v>
      </c>
      <c r="B841" s="10" t="s">
        <v>1403</v>
      </c>
    </row>
    <row r="842" spans="1:2">
      <c r="A842">
        <f t="shared" si="13"/>
        <v>839</v>
      </c>
      <c r="B842" s="10" t="s">
        <v>1403</v>
      </c>
    </row>
    <row r="843" spans="1:2">
      <c r="A843">
        <f t="shared" si="13"/>
        <v>840</v>
      </c>
      <c r="B843" s="10" t="s">
        <v>1403</v>
      </c>
    </row>
    <row r="844" spans="1:2">
      <c r="A844">
        <f t="shared" si="13"/>
        <v>841</v>
      </c>
      <c r="B844" s="10" t="s">
        <v>1403</v>
      </c>
    </row>
    <row r="845" spans="1:2">
      <c r="A845">
        <f t="shared" si="13"/>
        <v>842</v>
      </c>
      <c r="B845" s="10" t="s">
        <v>1404</v>
      </c>
    </row>
    <row r="846" spans="1:2">
      <c r="A846">
        <f t="shared" si="13"/>
        <v>843</v>
      </c>
      <c r="B846" s="10" t="s">
        <v>1405</v>
      </c>
    </row>
    <row r="847" spans="1:2">
      <c r="A847">
        <f t="shared" si="13"/>
        <v>844</v>
      </c>
      <c r="B847" s="10" t="s">
        <v>1405</v>
      </c>
    </row>
    <row r="848" spans="1:2">
      <c r="A848">
        <f t="shared" si="13"/>
        <v>845</v>
      </c>
      <c r="B848" s="10" t="s">
        <v>1405</v>
      </c>
    </row>
    <row r="849" spans="1:2">
      <c r="A849">
        <f t="shared" si="13"/>
        <v>846</v>
      </c>
      <c r="B849" s="10" t="s">
        <v>1405</v>
      </c>
    </row>
    <row r="850" spans="1:2">
      <c r="A850">
        <f t="shared" si="13"/>
        <v>847</v>
      </c>
      <c r="B850" s="10" t="s">
        <v>1405</v>
      </c>
    </row>
    <row r="851" spans="1:2">
      <c r="A851">
        <f t="shared" si="13"/>
        <v>848</v>
      </c>
      <c r="B851" s="10" t="s">
        <v>1405</v>
      </c>
    </row>
    <row r="852" spans="1:2">
      <c r="A852">
        <f t="shared" si="13"/>
        <v>849</v>
      </c>
      <c r="B852" s="10" t="s">
        <v>1406</v>
      </c>
    </row>
    <row r="853" spans="1:2">
      <c r="A853">
        <f t="shared" si="13"/>
        <v>850</v>
      </c>
      <c r="B853" s="10" t="s">
        <v>1406</v>
      </c>
    </row>
    <row r="854" spans="1:2">
      <c r="A854">
        <f t="shared" si="13"/>
        <v>851</v>
      </c>
      <c r="B854" s="10" t="s">
        <v>1406</v>
      </c>
    </row>
    <row r="855" spans="1:2">
      <c r="A855">
        <f t="shared" si="13"/>
        <v>852</v>
      </c>
      <c r="B855" s="10" t="s">
        <v>1406</v>
      </c>
    </row>
    <row r="856" spans="1:2">
      <c r="A856">
        <f t="shared" si="13"/>
        <v>853</v>
      </c>
      <c r="B856" s="10" t="s">
        <v>1406</v>
      </c>
    </row>
    <row r="857" spans="1:2">
      <c r="A857">
        <f t="shared" si="13"/>
        <v>854</v>
      </c>
      <c r="B857" s="10" t="s">
        <v>1406</v>
      </c>
    </row>
    <row r="858" spans="1:2">
      <c r="A858">
        <f t="shared" si="13"/>
        <v>855</v>
      </c>
      <c r="B858" s="10" t="s">
        <v>1407</v>
      </c>
    </row>
    <row r="859" spans="1:2">
      <c r="A859">
        <f t="shared" si="13"/>
        <v>856</v>
      </c>
      <c r="B859" s="10" t="s">
        <v>1408</v>
      </c>
    </row>
    <row r="860" spans="1:2">
      <c r="A860">
        <f t="shared" si="13"/>
        <v>857</v>
      </c>
      <c r="B860" s="10" t="s">
        <v>1409</v>
      </c>
    </row>
    <row r="861" spans="1:2">
      <c r="A861">
        <f t="shared" si="13"/>
        <v>858</v>
      </c>
      <c r="B861" s="10" t="s">
        <v>1410</v>
      </c>
    </row>
    <row r="862" spans="1:2">
      <c r="A862">
        <f t="shared" si="13"/>
        <v>859</v>
      </c>
      <c r="B862" s="10" t="s">
        <v>1411</v>
      </c>
    </row>
    <row r="863" spans="1:2">
      <c r="A863">
        <f t="shared" si="13"/>
        <v>860</v>
      </c>
      <c r="B863" s="10" t="s">
        <v>1412</v>
      </c>
    </row>
    <row r="864" spans="1:2">
      <c r="A864">
        <f t="shared" si="13"/>
        <v>861</v>
      </c>
      <c r="B864" s="10" t="s">
        <v>1413</v>
      </c>
    </row>
    <row r="865" spans="1:2">
      <c r="A865">
        <f t="shared" si="13"/>
        <v>862</v>
      </c>
      <c r="B865" s="10" t="s">
        <v>1414</v>
      </c>
    </row>
    <row r="866" spans="1:2">
      <c r="A866">
        <f t="shared" si="13"/>
        <v>863</v>
      </c>
      <c r="B866" s="10" t="s">
        <v>1415</v>
      </c>
    </row>
    <row r="867" spans="1:2">
      <c r="A867">
        <f t="shared" si="13"/>
        <v>864</v>
      </c>
      <c r="B867" s="10" t="s">
        <v>1416</v>
      </c>
    </row>
    <row r="868" spans="1:2">
      <c r="A868">
        <f t="shared" si="13"/>
        <v>865</v>
      </c>
      <c r="B868" s="10" t="s">
        <v>1417</v>
      </c>
    </row>
    <row r="869" spans="1:2">
      <c r="A869">
        <f t="shared" si="13"/>
        <v>866</v>
      </c>
      <c r="B869" s="10" t="s">
        <v>1418</v>
      </c>
    </row>
    <row r="870" spans="1:2">
      <c r="A870">
        <f t="shared" si="13"/>
        <v>867</v>
      </c>
      <c r="B870" s="10" t="s">
        <v>1419</v>
      </c>
    </row>
    <row r="871" spans="1:2">
      <c r="A871">
        <f t="shared" si="13"/>
        <v>868</v>
      </c>
      <c r="B871" s="10" t="s">
        <v>1420</v>
      </c>
    </row>
    <row r="872" spans="1:2">
      <c r="A872">
        <f t="shared" si="13"/>
        <v>869</v>
      </c>
      <c r="B872" s="10" t="s">
        <v>1421</v>
      </c>
    </row>
    <row r="873" spans="1:2">
      <c r="A873">
        <f t="shared" si="13"/>
        <v>870</v>
      </c>
      <c r="B873" s="10" t="s">
        <v>1422</v>
      </c>
    </row>
    <row r="874" spans="1:2">
      <c r="A874">
        <f t="shared" si="13"/>
        <v>871</v>
      </c>
      <c r="B874" s="10" t="s">
        <v>1423</v>
      </c>
    </row>
    <row r="875" spans="1:2">
      <c r="A875">
        <f t="shared" si="13"/>
        <v>872</v>
      </c>
      <c r="B875" s="10" t="s">
        <v>1424</v>
      </c>
    </row>
    <row r="876" spans="1:2">
      <c r="A876">
        <f t="shared" si="13"/>
        <v>873</v>
      </c>
      <c r="B876" s="10" t="s">
        <v>1425</v>
      </c>
    </row>
    <row r="877" spans="1:2">
      <c r="A877">
        <f t="shared" si="13"/>
        <v>874</v>
      </c>
      <c r="B877" s="10" t="s">
        <v>1426</v>
      </c>
    </row>
    <row r="878" spans="1:2">
      <c r="A878">
        <f t="shared" si="13"/>
        <v>875</v>
      </c>
      <c r="B878" s="10" t="s">
        <v>1427</v>
      </c>
    </row>
    <row r="879" spans="1:2">
      <c r="A879">
        <f t="shared" si="13"/>
        <v>876</v>
      </c>
      <c r="B879" s="10" t="s">
        <v>1428</v>
      </c>
    </row>
    <row r="880" spans="1:2">
      <c r="A880">
        <f t="shared" si="13"/>
        <v>877</v>
      </c>
      <c r="B880" s="10" t="s">
        <v>1429</v>
      </c>
    </row>
    <row r="881" spans="1:2">
      <c r="A881">
        <f t="shared" si="13"/>
        <v>878</v>
      </c>
      <c r="B881" s="10" t="s">
        <v>1430</v>
      </c>
    </row>
    <row r="882" spans="1:2">
      <c r="A882">
        <f t="shared" si="13"/>
        <v>879</v>
      </c>
      <c r="B882" s="10" t="s">
        <v>1431</v>
      </c>
    </row>
    <row r="883" spans="1:2">
      <c r="A883">
        <f t="shared" si="13"/>
        <v>880</v>
      </c>
      <c r="B883" s="10" t="s">
        <v>1432</v>
      </c>
    </row>
    <row r="884" spans="1:2">
      <c r="A884">
        <f t="shared" si="13"/>
        <v>881</v>
      </c>
      <c r="B884" s="10" t="s">
        <v>1433</v>
      </c>
    </row>
    <row r="885" spans="1:2">
      <c r="A885">
        <f t="shared" si="13"/>
        <v>882</v>
      </c>
      <c r="B885" s="7" t="s">
        <v>1680</v>
      </c>
    </row>
    <row r="886" spans="1:2">
      <c r="A886">
        <f t="shared" si="13"/>
        <v>883</v>
      </c>
      <c r="B886" s="7" t="s">
        <v>1681</v>
      </c>
    </row>
    <row r="887" spans="1:2">
      <c r="A887">
        <f t="shared" si="13"/>
        <v>884</v>
      </c>
      <c r="B887" s="10" t="s">
        <v>1434</v>
      </c>
    </row>
    <row r="888" spans="1:2">
      <c r="A888">
        <f t="shared" si="13"/>
        <v>885</v>
      </c>
      <c r="B888" s="10" t="s">
        <v>1435</v>
      </c>
    </row>
    <row r="889" spans="1:2">
      <c r="A889">
        <f t="shared" si="13"/>
        <v>886</v>
      </c>
      <c r="B889" s="10" t="s">
        <v>1436</v>
      </c>
    </row>
    <row r="890" spans="1:2">
      <c r="A890">
        <f t="shared" si="13"/>
        <v>887</v>
      </c>
      <c r="B890" s="10" t="s">
        <v>1437</v>
      </c>
    </row>
    <row r="891" spans="1:2">
      <c r="A891">
        <f t="shared" si="13"/>
        <v>888</v>
      </c>
      <c r="B891" s="10" t="s">
        <v>1438</v>
      </c>
    </row>
    <row r="892" spans="1:2">
      <c r="A892">
        <f t="shared" si="13"/>
        <v>889</v>
      </c>
      <c r="B892" s="10" t="s">
        <v>1439</v>
      </c>
    </row>
    <row r="893" spans="1:2">
      <c r="A893">
        <f t="shared" si="13"/>
        <v>890</v>
      </c>
      <c r="B893" s="10" t="s">
        <v>1440</v>
      </c>
    </row>
    <row r="894" spans="1:2">
      <c r="A894">
        <f t="shared" si="13"/>
        <v>891</v>
      </c>
      <c r="B894" s="10" t="s">
        <v>1441</v>
      </c>
    </row>
    <row r="895" spans="1:2">
      <c r="A895">
        <f t="shared" si="13"/>
        <v>892</v>
      </c>
      <c r="B895" s="10" t="s">
        <v>1442</v>
      </c>
    </row>
    <row r="896" spans="1:2">
      <c r="A896">
        <f t="shared" si="13"/>
        <v>893</v>
      </c>
      <c r="B896" s="10" t="s">
        <v>1443</v>
      </c>
    </row>
    <row r="897" spans="1:2">
      <c r="A897">
        <f t="shared" si="13"/>
        <v>894</v>
      </c>
      <c r="B897" s="10" t="s">
        <v>1444</v>
      </c>
    </row>
    <row r="898" spans="1:2">
      <c r="A898">
        <f t="shared" si="13"/>
        <v>895</v>
      </c>
      <c r="B898" s="10" t="s">
        <v>1445</v>
      </c>
    </row>
    <row r="899" spans="1:2">
      <c r="A899">
        <f t="shared" si="13"/>
        <v>896</v>
      </c>
      <c r="B899" s="10" t="s">
        <v>1446</v>
      </c>
    </row>
    <row r="900" spans="1:2">
      <c r="A900">
        <f t="shared" si="13"/>
        <v>897</v>
      </c>
      <c r="B900" s="10" t="s">
        <v>1447</v>
      </c>
    </row>
    <row r="901" spans="1:2">
      <c r="A901">
        <f t="shared" si="13"/>
        <v>898</v>
      </c>
      <c r="B901" s="10" t="s">
        <v>1448</v>
      </c>
    </row>
    <row r="902" spans="1:2">
      <c r="A902">
        <f t="shared" ref="A902:A965" si="14">+A901+1</f>
        <v>899</v>
      </c>
      <c r="B902" s="7" t="s">
        <v>1682</v>
      </c>
    </row>
    <row r="903" spans="1:2">
      <c r="A903">
        <f t="shared" si="14"/>
        <v>900</v>
      </c>
      <c r="B903" s="10" t="s">
        <v>1449</v>
      </c>
    </row>
    <row r="904" spans="1:2">
      <c r="A904">
        <f t="shared" si="14"/>
        <v>901</v>
      </c>
      <c r="B904" s="10" t="s">
        <v>1450</v>
      </c>
    </row>
    <row r="905" spans="1:2">
      <c r="A905">
        <f t="shared" si="14"/>
        <v>902</v>
      </c>
      <c r="B905" s="7" t="s">
        <v>1683</v>
      </c>
    </row>
    <row r="906" spans="1:2">
      <c r="A906">
        <f t="shared" si="14"/>
        <v>903</v>
      </c>
      <c r="B906" s="7" t="s">
        <v>1684</v>
      </c>
    </row>
    <row r="907" spans="1:2">
      <c r="A907">
        <f t="shared" si="14"/>
        <v>904</v>
      </c>
      <c r="B907" s="7" t="s">
        <v>1685</v>
      </c>
    </row>
    <row r="908" spans="1:2">
      <c r="A908">
        <f t="shared" si="14"/>
        <v>905</v>
      </c>
      <c r="B908" s="7" t="s">
        <v>1686</v>
      </c>
    </row>
    <row r="909" spans="1:2">
      <c r="A909">
        <f t="shared" si="14"/>
        <v>906</v>
      </c>
      <c r="B909" s="10" t="s">
        <v>1451</v>
      </c>
    </row>
    <row r="910" spans="1:2">
      <c r="A910">
        <f t="shared" si="14"/>
        <v>907</v>
      </c>
      <c r="B910" s="10" t="s">
        <v>1452</v>
      </c>
    </row>
    <row r="911" spans="1:2">
      <c r="A911">
        <f t="shared" si="14"/>
        <v>908</v>
      </c>
      <c r="B911" s="10" t="s">
        <v>1453</v>
      </c>
    </row>
    <row r="912" spans="1:2">
      <c r="A912">
        <f t="shared" si="14"/>
        <v>909</v>
      </c>
      <c r="B912" s="10" t="s">
        <v>1454</v>
      </c>
    </row>
    <row r="913" spans="1:2">
      <c r="A913">
        <f t="shared" si="14"/>
        <v>910</v>
      </c>
      <c r="B913" s="10" t="s">
        <v>1455</v>
      </c>
    </row>
    <row r="914" spans="1:2">
      <c r="A914">
        <f t="shared" si="14"/>
        <v>911</v>
      </c>
      <c r="B914" s="10" t="s">
        <v>1456</v>
      </c>
    </row>
    <row r="915" spans="1:2">
      <c r="A915">
        <f t="shared" si="14"/>
        <v>912</v>
      </c>
      <c r="B915" s="10" t="s">
        <v>1457</v>
      </c>
    </row>
    <row r="916" spans="1:2">
      <c r="A916">
        <f t="shared" si="14"/>
        <v>913</v>
      </c>
      <c r="B916" s="10" t="s">
        <v>1458</v>
      </c>
    </row>
    <row r="917" spans="1:2">
      <c r="A917">
        <f t="shared" si="14"/>
        <v>914</v>
      </c>
      <c r="B917" s="10" t="s">
        <v>1459</v>
      </c>
    </row>
    <row r="918" spans="1:2">
      <c r="A918">
        <f t="shared" si="14"/>
        <v>915</v>
      </c>
      <c r="B918" s="10" t="s">
        <v>1460</v>
      </c>
    </row>
    <row r="919" spans="1:2">
      <c r="A919">
        <f t="shared" si="14"/>
        <v>916</v>
      </c>
      <c r="B919" s="10" t="s">
        <v>1461</v>
      </c>
    </row>
    <row r="920" spans="1:2">
      <c r="A920">
        <f t="shared" si="14"/>
        <v>917</v>
      </c>
      <c r="B920" s="10" t="s">
        <v>1462</v>
      </c>
    </row>
    <row r="921" spans="1:2">
      <c r="A921">
        <f t="shared" si="14"/>
        <v>918</v>
      </c>
      <c r="B921" s="10" t="s">
        <v>1463</v>
      </c>
    </row>
    <row r="922" spans="1:2">
      <c r="A922">
        <f t="shared" si="14"/>
        <v>919</v>
      </c>
      <c r="B922" s="10" t="s">
        <v>1464</v>
      </c>
    </row>
    <row r="923" spans="1:2">
      <c r="A923">
        <f t="shared" si="14"/>
        <v>920</v>
      </c>
      <c r="B923" s="10" t="s">
        <v>1465</v>
      </c>
    </row>
    <row r="924" spans="1:2">
      <c r="A924">
        <f t="shared" si="14"/>
        <v>921</v>
      </c>
      <c r="B924" s="10" t="s">
        <v>1466</v>
      </c>
    </row>
    <row r="925" spans="1:2">
      <c r="A925">
        <f t="shared" si="14"/>
        <v>922</v>
      </c>
      <c r="B925" s="10" t="s">
        <v>1467</v>
      </c>
    </row>
    <row r="926" spans="1:2">
      <c r="A926">
        <f t="shared" si="14"/>
        <v>923</v>
      </c>
      <c r="B926" s="10" t="s">
        <v>1468</v>
      </c>
    </row>
    <row r="927" spans="1:2">
      <c r="A927">
        <f t="shared" si="14"/>
        <v>924</v>
      </c>
      <c r="B927" s="10" t="s">
        <v>1469</v>
      </c>
    </row>
    <row r="928" spans="1:2">
      <c r="A928">
        <f t="shared" si="14"/>
        <v>925</v>
      </c>
      <c r="B928" s="10" t="s">
        <v>1470</v>
      </c>
    </row>
    <row r="929" spans="1:2">
      <c r="A929">
        <f t="shared" si="14"/>
        <v>926</v>
      </c>
      <c r="B929" s="10" t="s">
        <v>1471</v>
      </c>
    </row>
    <row r="930" spans="1:2">
      <c r="A930">
        <f t="shared" si="14"/>
        <v>927</v>
      </c>
      <c r="B930" s="10" t="s">
        <v>1472</v>
      </c>
    </row>
    <row r="931" spans="1:2">
      <c r="A931">
        <f t="shared" si="14"/>
        <v>928</v>
      </c>
      <c r="B931" s="10" t="s">
        <v>1473</v>
      </c>
    </row>
    <row r="932" spans="1:2">
      <c r="A932">
        <f t="shared" si="14"/>
        <v>929</v>
      </c>
      <c r="B932" s="10" t="s">
        <v>1474</v>
      </c>
    </row>
    <row r="933" spans="1:2">
      <c r="A933">
        <f t="shared" si="14"/>
        <v>930</v>
      </c>
      <c r="B933" s="10" t="s">
        <v>1475</v>
      </c>
    </row>
    <row r="934" spans="1:2">
      <c r="A934">
        <f t="shared" si="14"/>
        <v>931</v>
      </c>
      <c r="B934" s="7" t="s">
        <v>1687</v>
      </c>
    </row>
    <row r="935" spans="1:2">
      <c r="A935">
        <f t="shared" si="14"/>
        <v>932</v>
      </c>
      <c r="B935" s="10" t="s">
        <v>1476</v>
      </c>
    </row>
    <row r="936" spans="1:2">
      <c r="A936">
        <f t="shared" si="14"/>
        <v>933</v>
      </c>
      <c r="B936" s="10" t="s">
        <v>1477</v>
      </c>
    </row>
    <row r="937" spans="1:2">
      <c r="A937">
        <f t="shared" si="14"/>
        <v>934</v>
      </c>
      <c r="B937" s="10" t="s">
        <v>1478</v>
      </c>
    </row>
    <row r="938" spans="1:2">
      <c r="A938">
        <f t="shared" si="14"/>
        <v>935</v>
      </c>
      <c r="B938" s="10" t="s">
        <v>1479</v>
      </c>
    </row>
    <row r="939" spans="1:2">
      <c r="A939">
        <f t="shared" si="14"/>
        <v>936</v>
      </c>
      <c r="B939" s="10" t="s">
        <v>1480</v>
      </c>
    </row>
    <row r="940" spans="1:2">
      <c r="A940">
        <f t="shared" si="14"/>
        <v>937</v>
      </c>
      <c r="B940" s="10" t="s">
        <v>1481</v>
      </c>
    </row>
    <row r="941" spans="1:2">
      <c r="A941">
        <f t="shared" si="14"/>
        <v>938</v>
      </c>
      <c r="B941" s="10" t="s">
        <v>1482</v>
      </c>
    </row>
    <row r="942" spans="1:2">
      <c r="A942">
        <f t="shared" si="14"/>
        <v>939</v>
      </c>
      <c r="B942" s="10" t="s">
        <v>1483</v>
      </c>
    </row>
    <row r="943" spans="1:2">
      <c r="A943">
        <f t="shared" si="14"/>
        <v>940</v>
      </c>
      <c r="B943" s="10" t="s">
        <v>1484</v>
      </c>
    </row>
    <row r="944" spans="1:2">
      <c r="A944">
        <f t="shared" si="14"/>
        <v>941</v>
      </c>
      <c r="B944" s="10" t="s">
        <v>1485</v>
      </c>
    </row>
    <row r="945" spans="1:2">
      <c r="A945">
        <f t="shared" si="14"/>
        <v>942</v>
      </c>
      <c r="B945" s="10" t="s">
        <v>1486</v>
      </c>
    </row>
    <row r="946" spans="1:2">
      <c r="A946">
        <f t="shared" si="14"/>
        <v>943</v>
      </c>
      <c r="B946" s="10" t="s">
        <v>1487</v>
      </c>
    </row>
    <row r="947" spans="1:2">
      <c r="A947">
        <f t="shared" si="14"/>
        <v>944</v>
      </c>
      <c r="B947" s="10" t="s">
        <v>1488</v>
      </c>
    </row>
    <row r="948" spans="1:2">
      <c r="A948">
        <f t="shared" si="14"/>
        <v>945</v>
      </c>
      <c r="B948" s="10" t="s">
        <v>1489</v>
      </c>
    </row>
    <row r="949" spans="1:2">
      <c r="A949">
        <f t="shared" si="14"/>
        <v>946</v>
      </c>
      <c r="B949" s="7" t="s">
        <v>1675</v>
      </c>
    </row>
    <row r="950" spans="1:2">
      <c r="A950">
        <f t="shared" si="14"/>
        <v>947</v>
      </c>
      <c r="B950" s="10" t="s">
        <v>1490</v>
      </c>
    </row>
    <row r="951" spans="1:2">
      <c r="A951">
        <f t="shared" si="14"/>
        <v>948</v>
      </c>
      <c r="B951" s="7" t="s">
        <v>1676</v>
      </c>
    </row>
    <row r="952" spans="1:2">
      <c r="A952">
        <f t="shared" si="14"/>
        <v>949</v>
      </c>
      <c r="B952" s="10" t="s">
        <v>1491</v>
      </c>
    </row>
    <row r="953" spans="1:2">
      <c r="A953">
        <f t="shared" si="14"/>
        <v>950</v>
      </c>
      <c r="B953" s="10" t="s">
        <v>1492</v>
      </c>
    </row>
    <row r="954" spans="1:2">
      <c r="A954">
        <f t="shared" si="14"/>
        <v>951</v>
      </c>
      <c r="B954" s="10" t="s">
        <v>1493</v>
      </c>
    </row>
    <row r="955" spans="1:2">
      <c r="A955">
        <f t="shared" si="14"/>
        <v>952</v>
      </c>
      <c r="B955" s="10" t="s">
        <v>1494</v>
      </c>
    </row>
    <row r="956" spans="1:2">
      <c r="A956">
        <f t="shared" si="14"/>
        <v>953</v>
      </c>
      <c r="B956" s="10" t="s">
        <v>1495</v>
      </c>
    </row>
    <row r="957" spans="1:2">
      <c r="A957">
        <f t="shared" si="14"/>
        <v>954</v>
      </c>
      <c r="B957" s="10" t="s">
        <v>1496</v>
      </c>
    </row>
    <row r="958" spans="1:2">
      <c r="A958">
        <f t="shared" si="14"/>
        <v>955</v>
      </c>
      <c r="B958" s="10" t="s">
        <v>1497</v>
      </c>
    </row>
    <row r="959" spans="1:2">
      <c r="A959">
        <f t="shared" si="14"/>
        <v>956</v>
      </c>
      <c r="B959" s="7" t="s">
        <v>1677</v>
      </c>
    </row>
    <row r="960" spans="1:2">
      <c r="A960">
        <f t="shared" si="14"/>
        <v>957</v>
      </c>
      <c r="B960" s="10" t="s">
        <v>1498</v>
      </c>
    </row>
    <row r="961" spans="1:2">
      <c r="A961">
        <f t="shared" si="14"/>
        <v>958</v>
      </c>
      <c r="B961" s="7" t="s">
        <v>1678</v>
      </c>
    </row>
    <row r="962" spans="1:2">
      <c r="A962">
        <f t="shared" si="14"/>
        <v>959</v>
      </c>
      <c r="B962" s="10" t="s">
        <v>1499</v>
      </c>
    </row>
    <row r="963" spans="1:2">
      <c r="A963">
        <f t="shared" si="14"/>
        <v>960</v>
      </c>
      <c r="B963" s="7" t="s">
        <v>1679</v>
      </c>
    </row>
    <row r="964" spans="1:2">
      <c r="A964">
        <f t="shared" si="14"/>
        <v>961</v>
      </c>
      <c r="B964" s="10" t="s">
        <v>1500</v>
      </c>
    </row>
    <row r="965" spans="1:2">
      <c r="A965">
        <f t="shared" si="14"/>
        <v>962</v>
      </c>
      <c r="B965" s="10" t="s">
        <v>1501</v>
      </c>
    </row>
    <row r="966" spans="1:2">
      <c r="A966">
        <f t="shared" ref="A966:A1029" si="15">+A965+1</f>
        <v>963</v>
      </c>
      <c r="B966" s="10" t="s">
        <v>1502</v>
      </c>
    </row>
    <row r="967" spans="1:2">
      <c r="A967">
        <f t="shared" si="15"/>
        <v>964</v>
      </c>
      <c r="B967" s="10" t="s">
        <v>1503</v>
      </c>
    </row>
    <row r="968" spans="1:2">
      <c r="A968">
        <f t="shared" si="15"/>
        <v>965</v>
      </c>
      <c r="B968" s="10" t="s">
        <v>1504</v>
      </c>
    </row>
    <row r="969" spans="1:2">
      <c r="A969">
        <f t="shared" si="15"/>
        <v>966</v>
      </c>
      <c r="B969" s="10" t="s">
        <v>1505</v>
      </c>
    </row>
    <row r="970" spans="1:2">
      <c r="A970">
        <f t="shared" si="15"/>
        <v>967</v>
      </c>
      <c r="B970" s="10" t="s">
        <v>1506</v>
      </c>
    </row>
    <row r="971" spans="1:2">
      <c r="A971">
        <f t="shared" si="15"/>
        <v>968</v>
      </c>
      <c r="B971" s="10" t="s">
        <v>1507</v>
      </c>
    </row>
    <row r="972" spans="1:2">
      <c r="A972">
        <f t="shared" si="15"/>
        <v>969</v>
      </c>
      <c r="B972" s="10" t="s">
        <v>1508</v>
      </c>
    </row>
    <row r="973" spans="1:2">
      <c r="A973">
        <f t="shared" si="15"/>
        <v>970</v>
      </c>
      <c r="B973" s="10" t="s">
        <v>1509</v>
      </c>
    </row>
    <row r="974" spans="1:2">
      <c r="A974">
        <f t="shared" si="15"/>
        <v>971</v>
      </c>
      <c r="B974" s="10" t="s">
        <v>1510</v>
      </c>
    </row>
    <row r="975" spans="1:2">
      <c r="A975">
        <f t="shared" si="15"/>
        <v>972</v>
      </c>
      <c r="B975" s="10" t="s">
        <v>1511</v>
      </c>
    </row>
    <row r="976" spans="1:2">
      <c r="A976">
        <f t="shared" si="15"/>
        <v>973</v>
      </c>
      <c r="B976" s="10" t="s">
        <v>1512</v>
      </c>
    </row>
    <row r="977" spans="1:2">
      <c r="A977">
        <f t="shared" si="15"/>
        <v>974</v>
      </c>
      <c r="B977" s="10" t="s">
        <v>1513</v>
      </c>
    </row>
    <row r="978" spans="1:2">
      <c r="A978">
        <f t="shared" si="15"/>
        <v>975</v>
      </c>
      <c r="B978" s="10" t="s">
        <v>1514</v>
      </c>
    </row>
    <row r="979" spans="1:2">
      <c r="A979">
        <f t="shared" si="15"/>
        <v>976</v>
      </c>
      <c r="B979" s="10" t="s">
        <v>1515</v>
      </c>
    </row>
    <row r="980" spans="1:2">
      <c r="A980">
        <f t="shared" si="15"/>
        <v>977</v>
      </c>
      <c r="B980" s="10" t="s">
        <v>1516</v>
      </c>
    </row>
    <row r="981" spans="1:2">
      <c r="A981">
        <f t="shared" si="15"/>
        <v>978</v>
      </c>
      <c r="B981" s="10" t="s">
        <v>1517</v>
      </c>
    </row>
    <row r="982" spans="1:2">
      <c r="A982">
        <f t="shared" si="15"/>
        <v>979</v>
      </c>
      <c r="B982" s="10" t="s">
        <v>1517</v>
      </c>
    </row>
    <row r="983" spans="1:2">
      <c r="A983">
        <f t="shared" si="15"/>
        <v>980</v>
      </c>
      <c r="B983" s="10" t="s">
        <v>1517</v>
      </c>
    </row>
    <row r="984" spans="1:2">
      <c r="A984">
        <f t="shared" si="15"/>
        <v>981</v>
      </c>
      <c r="B984" s="10" t="s">
        <v>1517</v>
      </c>
    </row>
    <row r="985" spans="1:2">
      <c r="A985">
        <f t="shared" si="15"/>
        <v>982</v>
      </c>
      <c r="B985" s="10" t="s">
        <v>1518</v>
      </c>
    </row>
    <row r="986" spans="1:2">
      <c r="A986">
        <f t="shared" si="15"/>
        <v>983</v>
      </c>
      <c r="B986" s="10" t="s">
        <v>1519</v>
      </c>
    </row>
    <row r="987" spans="1:2">
      <c r="A987">
        <f t="shared" si="15"/>
        <v>984</v>
      </c>
      <c r="B987" s="10" t="s">
        <v>1520</v>
      </c>
    </row>
    <row r="988" spans="1:2">
      <c r="A988">
        <f t="shared" si="15"/>
        <v>985</v>
      </c>
      <c r="B988" s="10" t="s">
        <v>1521</v>
      </c>
    </row>
    <row r="989" spans="1:2">
      <c r="A989">
        <f t="shared" si="15"/>
        <v>986</v>
      </c>
      <c r="B989" s="10" t="s">
        <v>1522</v>
      </c>
    </row>
    <row r="990" spans="1:2">
      <c r="A990">
        <f t="shared" si="15"/>
        <v>987</v>
      </c>
      <c r="B990" s="10" t="s">
        <v>1523</v>
      </c>
    </row>
    <row r="991" spans="1:2">
      <c r="A991">
        <f t="shared" si="15"/>
        <v>988</v>
      </c>
      <c r="B991" s="10" t="s">
        <v>1524</v>
      </c>
    </row>
    <row r="992" spans="1:2">
      <c r="A992">
        <f t="shared" si="15"/>
        <v>989</v>
      </c>
      <c r="B992" s="10" t="s">
        <v>1525</v>
      </c>
    </row>
    <row r="993" spans="1:2">
      <c r="A993">
        <f t="shared" si="15"/>
        <v>990</v>
      </c>
      <c r="B993" s="10" t="s">
        <v>1526</v>
      </c>
    </row>
    <row r="994" spans="1:2">
      <c r="A994">
        <f t="shared" si="15"/>
        <v>991</v>
      </c>
      <c r="B994" s="10" t="s">
        <v>1527</v>
      </c>
    </row>
    <row r="995" spans="1:2">
      <c r="A995">
        <f t="shared" si="15"/>
        <v>992</v>
      </c>
      <c r="B995" s="10" t="s">
        <v>1517</v>
      </c>
    </row>
    <row r="996" spans="1:2">
      <c r="A996">
        <f t="shared" si="15"/>
        <v>993</v>
      </c>
      <c r="B996" s="10" t="s">
        <v>1528</v>
      </c>
    </row>
    <row r="997" spans="1:2">
      <c r="A997">
        <f t="shared" si="15"/>
        <v>994</v>
      </c>
      <c r="B997" s="10" t="s">
        <v>1529</v>
      </c>
    </row>
    <row r="998" spans="1:2">
      <c r="A998">
        <f t="shared" si="15"/>
        <v>995</v>
      </c>
      <c r="B998" s="10" t="s">
        <v>1530</v>
      </c>
    </row>
    <row r="999" spans="1:2">
      <c r="A999">
        <f t="shared" si="15"/>
        <v>996</v>
      </c>
      <c r="B999" s="10" t="s">
        <v>1531</v>
      </c>
    </row>
    <row r="1000" spans="1:2">
      <c r="A1000">
        <f t="shared" si="15"/>
        <v>997</v>
      </c>
      <c r="B1000" s="10" t="s">
        <v>1532</v>
      </c>
    </row>
    <row r="1001" spans="1:2">
      <c r="A1001">
        <f t="shared" si="15"/>
        <v>998</v>
      </c>
      <c r="B1001" s="10" t="s">
        <v>1533</v>
      </c>
    </row>
    <row r="1002" spans="1:2">
      <c r="A1002">
        <f t="shared" si="15"/>
        <v>999</v>
      </c>
      <c r="B1002" s="10" t="s">
        <v>1534</v>
      </c>
    </row>
    <row r="1003" spans="1:2">
      <c r="A1003">
        <f t="shared" si="15"/>
        <v>1000</v>
      </c>
      <c r="B1003" s="10" t="s">
        <v>1535</v>
      </c>
    </row>
    <row r="1004" spans="1:2">
      <c r="A1004">
        <f t="shared" si="15"/>
        <v>1001</v>
      </c>
      <c r="B1004" s="10" t="s">
        <v>1536</v>
      </c>
    </row>
    <row r="1005" spans="1:2">
      <c r="A1005">
        <f t="shared" si="15"/>
        <v>1002</v>
      </c>
      <c r="B1005" s="10" t="s">
        <v>1537</v>
      </c>
    </row>
    <row r="1006" spans="1:2">
      <c r="A1006">
        <f t="shared" si="15"/>
        <v>1003</v>
      </c>
      <c r="B1006" s="10" t="s">
        <v>1538</v>
      </c>
    </row>
    <row r="1007" spans="1:2">
      <c r="A1007">
        <f t="shared" si="15"/>
        <v>1004</v>
      </c>
      <c r="B1007" s="10" t="s">
        <v>1539</v>
      </c>
    </row>
    <row r="1008" spans="1:2">
      <c r="A1008">
        <f t="shared" si="15"/>
        <v>1005</v>
      </c>
      <c r="B1008" s="10" t="s">
        <v>1540</v>
      </c>
    </row>
    <row r="1009" spans="1:2">
      <c r="A1009">
        <f t="shared" si="15"/>
        <v>1006</v>
      </c>
      <c r="B1009" s="10" t="s">
        <v>1541</v>
      </c>
    </row>
    <row r="1010" spans="1:2">
      <c r="A1010">
        <f t="shared" si="15"/>
        <v>1007</v>
      </c>
      <c r="B1010" s="10" t="s">
        <v>1542</v>
      </c>
    </row>
    <row r="1011" spans="1:2">
      <c r="A1011">
        <f t="shared" si="15"/>
        <v>1008</v>
      </c>
      <c r="B1011" s="10" t="s">
        <v>1543</v>
      </c>
    </row>
    <row r="1012" spans="1:2">
      <c r="A1012">
        <f t="shared" si="15"/>
        <v>1009</v>
      </c>
      <c r="B1012" s="10" t="s">
        <v>1544</v>
      </c>
    </row>
    <row r="1013" spans="1:2">
      <c r="A1013">
        <f t="shared" si="15"/>
        <v>1010</v>
      </c>
      <c r="B1013" s="10" t="s">
        <v>1545</v>
      </c>
    </row>
    <row r="1014" spans="1:2">
      <c r="A1014">
        <f t="shared" si="15"/>
        <v>1011</v>
      </c>
      <c r="B1014" s="10" t="s">
        <v>1546</v>
      </c>
    </row>
    <row r="1015" spans="1:2">
      <c r="A1015">
        <f t="shared" si="15"/>
        <v>1012</v>
      </c>
      <c r="B1015" s="10" t="s">
        <v>1547</v>
      </c>
    </row>
    <row r="1016" spans="1:2">
      <c r="A1016">
        <f t="shared" si="15"/>
        <v>1013</v>
      </c>
      <c r="B1016" s="10" t="s">
        <v>1548</v>
      </c>
    </row>
    <row r="1017" spans="1:2">
      <c r="A1017">
        <f t="shared" si="15"/>
        <v>1014</v>
      </c>
      <c r="B1017" s="10" t="s">
        <v>1549</v>
      </c>
    </row>
    <row r="1018" spans="1:2">
      <c r="A1018">
        <f t="shared" si="15"/>
        <v>1015</v>
      </c>
      <c r="B1018" s="10" t="s">
        <v>1549</v>
      </c>
    </row>
    <row r="1019" spans="1:2">
      <c r="A1019">
        <f t="shared" si="15"/>
        <v>1016</v>
      </c>
      <c r="B1019" s="10" t="s">
        <v>1550</v>
      </c>
    </row>
    <row r="1020" spans="1:2">
      <c r="A1020">
        <f t="shared" si="15"/>
        <v>1017</v>
      </c>
      <c r="B1020" s="10" t="s">
        <v>1551</v>
      </c>
    </row>
    <row r="1021" spans="1:2">
      <c r="A1021">
        <f t="shared" si="15"/>
        <v>1018</v>
      </c>
      <c r="B1021" s="10" t="s">
        <v>1552</v>
      </c>
    </row>
    <row r="1022" spans="1:2">
      <c r="A1022">
        <f t="shared" si="15"/>
        <v>1019</v>
      </c>
      <c r="B1022" s="10" t="s">
        <v>1553</v>
      </c>
    </row>
    <row r="1023" spans="1:2">
      <c r="A1023">
        <f t="shared" si="15"/>
        <v>1020</v>
      </c>
      <c r="B1023" s="10" t="s">
        <v>1554</v>
      </c>
    </row>
    <row r="1024" spans="1:2">
      <c r="A1024">
        <f t="shared" si="15"/>
        <v>1021</v>
      </c>
      <c r="B1024" s="10" t="s">
        <v>1555</v>
      </c>
    </row>
    <row r="1025" spans="1:2">
      <c r="A1025">
        <f t="shared" si="15"/>
        <v>1022</v>
      </c>
      <c r="B1025" s="10" t="s">
        <v>1556</v>
      </c>
    </row>
    <row r="1026" spans="1:2">
      <c r="A1026">
        <f t="shared" si="15"/>
        <v>1023</v>
      </c>
      <c r="B1026" s="10" t="s">
        <v>1557</v>
      </c>
    </row>
    <row r="1027" spans="1:2">
      <c r="A1027">
        <f t="shared" si="15"/>
        <v>1024</v>
      </c>
      <c r="B1027" s="10" t="s">
        <v>1558</v>
      </c>
    </row>
    <row r="1028" spans="1:2">
      <c r="A1028">
        <f t="shared" si="15"/>
        <v>1025</v>
      </c>
      <c r="B1028" s="10" t="s">
        <v>1559</v>
      </c>
    </row>
    <row r="1029" spans="1:2">
      <c r="A1029">
        <f t="shared" si="15"/>
        <v>1026</v>
      </c>
      <c r="B1029" s="10" t="s">
        <v>1560</v>
      </c>
    </row>
    <row r="1030" spans="1:2">
      <c r="A1030">
        <f t="shared" ref="A1030:A1093" si="16">+A1029+1</f>
        <v>1027</v>
      </c>
      <c r="B1030" s="10" t="s">
        <v>1561</v>
      </c>
    </row>
    <row r="1031" spans="1:2">
      <c r="A1031">
        <f t="shared" si="16"/>
        <v>1028</v>
      </c>
      <c r="B1031" s="10" t="s">
        <v>1562</v>
      </c>
    </row>
    <row r="1032" spans="1:2">
      <c r="A1032">
        <f t="shared" si="16"/>
        <v>1029</v>
      </c>
      <c r="B1032" s="10" t="s">
        <v>1563</v>
      </c>
    </row>
    <row r="1033" spans="1:2">
      <c r="A1033">
        <f t="shared" si="16"/>
        <v>1030</v>
      </c>
      <c r="B1033" s="10" t="s">
        <v>1564</v>
      </c>
    </row>
    <row r="1034" spans="1:2">
      <c r="A1034">
        <f t="shared" si="16"/>
        <v>1031</v>
      </c>
      <c r="B1034" s="10" t="s">
        <v>1565</v>
      </c>
    </row>
    <row r="1035" spans="1:2">
      <c r="A1035">
        <f t="shared" si="16"/>
        <v>1032</v>
      </c>
      <c r="B1035" s="10" t="s">
        <v>1566</v>
      </c>
    </row>
    <row r="1036" spans="1:2">
      <c r="A1036">
        <f t="shared" si="16"/>
        <v>1033</v>
      </c>
      <c r="B1036" s="10" t="s">
        <v>1567</v>
      </c>
    </row>
    <row r="1037" spans="1:2">
      <c r="A1037">
        <f t="shared" si="16"/>
        <v>1034</v>
      </c>
      <c r="B1037" s="10" t="s">
        <v>1568</v>
      </c>
    </row>
    <row r="1038" spans="1:2">
      <c r="A1038">
        <f t="shared" si="16"/>
        <v>1035</v>
      </c>
      <c r="B1038" s="10" t="s">
        <v>1569</v>
      </c>
    </row>
    <row r="1039" spans="1:2">
      <c r="A1039">
        <f t="shared" si="16"/>
        <v>1036</v>
      </c>
      <c r="B1039" s="10" t="s">
        <v>1570</v>
      </c>
    </row>
    <row r="1040" spans="1:2">
      <c r="A1040">
        <f t="shared" si="16"/>
        <v>1037</v>
      </c>
      <c r="B1040" s="10" t="s">
        <v>1571</v>
      </c>
    </row>
    <row r="1041" spans="1:2">
      <c r="A1041">
        <f t="shared" si="16"/>
        <v>1038</v>
      </c>
      <c r="B1041" s="10" t="s">
        <v>1572</v>
      </c>
    </row>
    <row r="1042" spans="1:2">
      <c r="A1042">
        <f t="shared" si="16"/>
        <v>1039</v>
      </c>
      <c r="B1042" s="10" t="s">
        <v>1573</v>
      </c>
    </row>
    <row r="1043" spans="1:2">
      <c r="A1043">
        <f t="shared" si="16"/>
        <v>1040</v>
      </c>
      <c r="B1043" s="10" t="s">
        <v>1574</v>
      </c>
    </row>
    <row r="1044" spans="1:2">
      <c r="A1044">
        <f t="shared" si="16"/>
        <v>1041</v>
      </c>
      <c r="B1044" s="10" t="s">
        <v>1575</v>
      </c>
    </row>
    <row r="1045" spans="1:2">
      <c r="A1045">
        <f t="shared" si="16"/>
        <v>1042</v>
      </c>
      <c r="B1045" s="10" t="s">
        <v>1576</v>
      </c>
    </row>
    <row r="1046" spans="1:2">
      <c r="A1046">
        <f t="shared" si="16"/>
        <v>1043</v>
      </c>
      <c r="B1046" s="10" t="s">
        <v>1577</v>
      </c>
    </row>
    <row r="1047" spans="1:2">
      <c r="A1047">
        <f t="shared" si="16"/>
        <v>1044</v>
      </c>
      <c r="B1047" s="10" t="s">
        <v>1578</v>
      </c>
    </row>
    <row r="1048" spans="1:2">
      <c r="A1048">
        <f t="shared" si="16"/>
        <v>1045</v>
      </c>
      <c r="B1048" s="10" t="s">
        <v>1579</v>
      </c>
    </row>
    <row r="1049" spans="1:2">
      <c r="A1049">
        <f t="shared" si="16"/>
        <v>1046</v>
      </c>
      <c r="B1049" s="7" t="s">
        <v>1674</v>
      </c>
    </row>
    <row r="1050" spans="1:2">
      <c r="A1050">
        <f t="shared" si="16"/>
        <v>1047</v>
      </c>
      <c r="B1050" s="10" t="s">
        <v>1580</v>
      </c>
    </row>
    <row r="1051" spans="1:2">
      <c r="A1051">
        <f t="shared" si="16"/>
        <v>1048</v>
      </c>
      <c r="B1051" s="10" t="s">
        <v>1581</v>
      </c>
    </row>
    <row r="1052" spans="1:2">
      <c r="A1052">
        <f t="shared" si="16"/>
        <v>1049</v>
      </c>
      <c r="B1052" s="10" t="s">
        <v>1582</v>
      </c>
    </row>
    <row r="1053" spans="1:2">
      <c r="A1053">
        <f t="shared" si="16"/>
        <v>1050</v>
      </c>
      <c r="B1053" s="10" t="s">
        <v>1583</v>
      </c>
    </row>
    <row r="1054" spans="1:2">
      <c r="A1054">
        <f t="shared" si="16"/>
        <v>1051</v>
      </c>
      <c r="B1054" s="10" t="s">
        <v>1584</v>
      </c>
    </row>
    <row r="1055" spans="1:2">
      <c r="A1055">
        <f t="shared" si="16"/>
        <v>1052</v>
      </c>
      <c r="B1055" s="10" t="s">
        <v>1585</v>
      </c>
    </row>
    <row r="1056" spans="1:2">
      <c r="A1056">
        <f t="shared" si="16"/>
        <v>1053</v>
      </c>
      <c r="B1056" s="10" t="s">
        <v>1586</v>
      </c>
    </row>
    <row r="1057" spans="1:2">
      <c r="A1057">
        <f t="shared" si="16"/>
        <v>1054</v>
      </c>
      <c r="B1057" s="7" t="s">
        <v>1673</v>
      </c>
    </row>
    <row r="1058" spans="1:2">
      <c r="A1058">
        <f t="shared" si="16"/>
        <v>1055</v>
      </c>
      <c r="B1058" s="10" t="s">
        <v>1587</v>
      </c>
    </row>
    <row r="1059" spans="1:2">
      <c r="A1059">
        <f t="shared" si="16"/>
        <v>1056</v>
      </c>
      <c r="B1059" s="10" t="s">
        <v>1588</v>
      </c>
    </row>
    <row r="1060" spans="1:2">
      <c r="A1060">
        <f t="shared" si="16"/>
        <v>1057</v>
      </c>
      <c r="B1060" s="10" t="s">
        <v>1589</v>
      </c>
    </row>
    <row r="1061" spans="1:2">
      <c r="A1061">
        <f t="shared" si="16"/>
        <v>1058</v>
      </c>
      <c r="B1061" s="10" t="s">
        <v>1590</v>
      </c>
    </row>
    <row r="1062" spans="1:2">
      <c r="A1062">
        <f t="shared" si="16"/>
        <v>1059</v>
      </c>
      <c r="B1062" s="10" t="s">
        <v>1591</v>
      </c>
    </row>
    <row r="1063" spans="1:2">
      <c r="A1063">
        <f t="shared" si="16"/>
        <v>1060</v>
      </c>
      <c r="B1063" s="10" t="s">
        <v>1592</v>
      </c>
    </row>
    <row r="1064" spans="1:2">
      <c r="A1064">
        <f t="shared" si="16"/>
        <v>1061</v>
      </c>
      <c r="B1064" s="10" t="s">
        <v>1593</v>
      </c>
    </row>
    <row r="1065" spans="1:2">
      <c r="A1065">
        <f t="shared" si="16"/>
        <v>1062</v>
      </c>
      <c r="B1065" s="10" t="s">
        <v>1594</v>
      </c>
    </row>
    <row r="1066" spans="1:2">
      <c r="A1066">
        <f t="shared" si="16"/>
        <v>1063</v>
      </c>
      <c r="B1066" s="10" t="s">
        <v>1595</v>
      </c>
    </row>
    <row r="1067" spans="1:2">
      <c r="A1067">
        <f t="shared" si="16"/>
        <v>1064</v>
      </c>
      <c r="B1067" s="10" t="s">
        <v>1595</v>
      </c>
    </row>
    <row r="1068" spans="1:2">
      <c r="A1068">
        <f t="shared" si="16"/>
        <v>1065</v>
      </c>
      <c r="B1068" s="10" t="s">
        <v>1596</v>
      </c>
    </row>
    <row r="1069" spans="1:2">
      <c r="A1069">
        <f t="shared" si="16"/>
        <v>1066</v>
      </c>
      <c r="B1069" s="10" t="s">
        <v>1597</v>
      </c>
    </row>
    <row r="1070" spans="1:2">
      <c r="A1070">
        <f t="shared" si="16"/>
        <v>1067</v>
      </c>
      <c r="B1070" s="10" t="s">
        <v>1598</v>
      </c>
    </row>
    <row r="1071" spans="1:2">
      <c r="A1071">
        <f t="shared" si="16"/>
        <v>1068</v>
      </c>
      <c r="B1071" s="10" t="s">
        <v>1599</v>
      </c>
    </row>
    <row r="1072" spans="1:2">
      <c r="A1072">
        <f t="shared" si="16"/>
        <v>1069</v>
      </c>
      <c r="B1072" s="10" t="s">
        <v>1600</v>
      </c>
    </row>
    <row r="1073" spans="1:2">
      <c r="A1073">
        <f t="shared" si="16"/>
        <v>1070</v>
      </c>
      <c r="B1073" s="10" t="s">
        <v>1601</v>
      </c>
    </row>
    <row r="1074" spans="1:2">
      <c r="A1074">
        <f t="shared" si="16"/>
        <v>1071</v>
      </c>
      <c r="B1074" s="10" t="s">
        <v>1602</v>
      </c>
    </row>
    <row r="1075" spans="1:2">
      <c r="A1075">
        <f t="shared" si="16"/>
        <v>1072</v>
      </c>
      <c r="B1075" s="10" t="s">
        <v>1603</v>
      </c>
    </row>
    <row r="1076" spans="1:2">
      <c r="A1076">
        <f t="shared" si="16"/>
        <v>1073</v>
      </c>
      <c r="B1076" s="10" t="s">
        <v>1604</v>
      </c>
    </row>
    <row r="1077" spans="1:2">
      <c r="A1077">
        <f t="shared" si="16"/>
        <v>1074</v>
      </c>
      <c r="B1077" s="10" t="s">
        <v>1605</v>
      </c>
    </row>
    <row r="1078" spans="1:2">
      <c r="A1078">
        <f t="shared" si="16"/>
        <v>1075</v>
      </c>
      <c r="B1078" s="10" t="s">
        <v>1606</v>
      </c>
    </row>
    <row r="1079" spans="1:2">
      <c r="A1079">
        <f t="shared" si="16"/>
        <v>1076</v>
      </c>
      <c r="B1079" s="10" t="s">
        <v>1607</v>
      </c>
    </row>
    <row r="1080" spans="1:2">
      <c r="A1080">
        <f t="shared" si="16"/>
        <v>1077</v>
      </c>
      <c r="B1080" s="10" t="s">
        <v>1608</v>
      </c>
    </row>
    <row r="1081" spans="1:2">
      <c r="A1081">
        <f t="shared" si="16"/>
        <v>1078</v>
      </c>
      <c r="B1081" s="10" t="s">
        <v>1609</v>
      </c>
    </row>
    <row r="1082" spans="1:2">
      <c r="A1082">
        <f t="shared" si="16"/>
        <v>1079</v>
      </c>
      <c r="B1082" s="10" t="s">
        <v>1610</v>
      </c>
    </row>
    <row r="1083" spans="1:2">
      <c r="A1083">
        <f t="shared" si="16"/>
        <v>1080</v>
      </c>
      <c r="B1083" s="10" t="s">
        <v>1611</v>
      </c>
    </row>
    <row r="1084" spans="1:2">
      <c r="A1084">
        <f t="shared" si="16"/>
        <v>1081</v>
      </c>
      <c r="B1084" s="10" t="s">
        <v>1612</v>
      </c>
    </row>
    <row r="1085" spans="1:2">
      <c r="A1085">
        <f t="shared" si="16"/>
        <v>1082</v>
      </c>
      <c r="B1085" s="10" t="s">
        <v>1613</v>
      </c>
    </row>
    <row r="1086" spans="1:2">
      <c r="A1086">
        <f t="shared" si="16"/>
        <v>1083</v>
      </c>
      <c r="B1086" s="10" t="s">
        <v>1614</v>
      </c>
    </row>
    <row r="1087" spans="1:2">
      <c r="A1087">
        <f t="shared" si="16"/>
        <v>1084</v>
      </c>
      <c r="B1087" s="10" t="s">
        <v>1615</v>
      </c>
    </row>
    <row r="1088" spans="1:2">
      <c r="A1088">
        <f t="shared" si="16"/>
        <v>1085</v>
      </c>
      <c r="B1088" s="10" t="s">
        <v>1616</v>
      </c>
    </row>
    <row r="1089" spans="1:2">
      <c r="A1089">
        <f t="shared" si="16"/>
        <v>1086</v>
      </c>
      <c r="B1089" s="10" t="s">
        <v>1617</v>
      </c>
    </row>
    <row r="1090" spans="1:2">
      <c r="A1090">
        <f t="shared" si="16"/>
        <v>1087</v>
      </c>
      <c r="B1090" s="10" t="s">
        <v>1618</v>
      </c>
    </row>
    <row r="1091" spans="1:2">
      <c r="A1091">
        <f t="shared" si="16"/>
        <v>1088</v>
      </c>
      <c r="B1091" s="10" t="s">
        <v>1619</v>
      </c>
    </row>
    <row r="1092" spans="1:2">
      <c r="A1092">
        <f t="shared" si="16"/>
        <v>1089</v>
      </c>
      <c r="B1092" s="10" t="s">
        <v>1620</v>
      </c>
    </row>
    <row r="1093" spans="1:2">
      <c r="A1093">
        <f t="shared" si="16"/>
        <v>1090</v>
      </c>
      <c r="B1093" s="10" t="s">
        <v>1621</v>
      </c>
    </row>
    <row r="1094" spans="1:2">
      <c r="A1094">
        <f t="shared" ref="A1094:A1157" si="17">+A1093+1</f>
        <v>1091</v>
      </c>
      <c r="B1094" s="10" t="s">
        <v>1622</v>
      </c>
    </row>
    <row r="1095" spans="1:2">
      <c r="A1095">
        <f t="shared" si="17"/>
        <v>1092</v>
      </c>
      <c r="B1095" s="10" t="s">
        <v>1623</v>
      </c>
    </row>
    <row r="1096" spans="1:2">
      <c r="A1096">
        <f t="shared" si="17"/>
        <v>1093</v>
      </c>
      <c r="B1096" s="10" t="s">
        <v>1624</v>
      </c>
    </row>
    <row r="1097" spans="1:2">
      <c r="A1097">
        <f t="shared" si="17"/>
        <v>1094</v>
      </c>
      <c r="B1097" s="10" t="s">
        <v>1625</v>
      </c>
    </row>
    <row r="1098" spans="1:2">
      <c r="A1098">
        <f t="shared" si="17"/>
        <v>1095</v>
      </c>
      <c r="B1098" s="10" t="s">
        <v>1626</v>
      </c>
    </row>
    <row r="1099" spans="1:2">
      <c r="A1099">
        <f t="shared" si="17"/>
        <v>1096</v>
      </c>
      <c r="B1099" s="10" t="s">
        <v>1627</v>
      </c>
    </row>
    <row r="1100" spans="1:2">
      <c r="A1100">
        <f t="shared" si="17"/>
        <v>1097</v>
      </c>
      <c r="B1100" s="10" t="s">
        <v>1628</v>
      </c>
    </row>
    <row r="1101" spans="1:2">
      <c r="A1101">
        <f t="shared" si="17"/>
        <v>1098</v>
      </c>
      <c r="B1101" s="10" t="s">
        <v>1629</v>
      </c>
    </row>
    <row r="1102" spans="1:2">
      <c r="A1102">
        <f t="shared" si="17"/>
        <v>1099</v>
      </c>
      <c r="B1102" s="10" t="s">
        <v>1630</v>
      </c>
    </row>
    <row r="1103" spans="1:2">
      <c r="A1103">
        <f t="shared" si="17"/>
        <v>1100</v>
      </c>
      <c r="B1103" s="10" t="s">
        <v>1631</v>
      </c>
    </row>
    <row r="1104" spans="1:2">
      <c r="A1104">
        <f t="shared" si="17"/>
        <v>1101</v>
      </c>
      <c r="B1104" s="10" t="s">
        <v>1632</v>
      </c>
    </row>
    <row r="1105" spans="1:2">
      <c r="A1105">
        <f t="shared" si="17"/>
        <v>1102</v>
      </c>
      <c r="B1105" s="10" t="s">
        <v>1633</v>
      </c>
    </row>
    <row r="1106" spans="1:2">
      <c r="A1106">
        <f t="shared" si="17"/>
        <v>1103</v>
      </c>
      <c r="B1106" s="10" t="s">
        <v>1634</v>
      </c>
    </row>
    <row r="1107" spans="1:2">
      <c r="A1107">
        <f t="shared" si="17"/>
        <v>1104</v>
      </c>
      <c r="B1107" s="10" t="s">
        <v>1635</v>
      </c>
    </row>
    <row r="1108" spans="1:2">
      <c r="A1108">
        <f t="shared" si="17"/>
        <v>1105</v>
      </c>
      <c r="B1108" s="10" t="s">
        <v>1636</v>
      </c>
    </row>
    <row r="1109" spans="1:2">
      <c r="A1109">
        <f t="shared" si="17"/>
        <v>1106</v>
      </c>
      <c r="B1109" s="10" t="s">
        <v>1637</v>
      </c>
    </row>
    <row r="1110" spans="1:2">
      <c r="A1110">
        <f t="shared" si="17"/>
        <v>1107</v>
      </c>
      <c r="B1110" s="10" t="s">
        <v>1638</v>
      </c>
    </row>
    <row r="1111" spans="1:2">
      <c r="A1111">
        <f t="shared" si="17"/>
        <v>1108</v>
      </c>
      <c r="B1111" s="10" t="s">
        <v>1639</v>
      </c>
    </row>
    <row r="1112" spans="1:2">
      <c r="A1112">
        <f t="shared" si="17"/>
        <v>1109</v>
      </c>
      <c r="B1112" s="10" t="s">
        <v>1640</v>
      </c>
    </row>
    <row r="1113" spans="1:2">
      <c r="A1113">
        <f t="shared" si="17"/>
        <v>1110</v>
      </c>
      <c r="B1113" s="10" t="s">
        <v>1641</v>
      </c>
    </row>
    <row r="1114" spans="1:2">
      <c r="A1114">
        <f t="shared" si="17"/>
        <v>1111</v>
      </c>
      <c r="B1114" s="10" t="s">
        <v>1642</v>
      </c>
    </row>
    <row r="1115" spans="1:2">
      <c r="A1115">
        <f t="shared" si="17"/>
        <v>1112</v>
      </c>
      <c r="B1115" s="10" t="s">
        <v>1643</v>
      </c>
    </row>
    <row r="1116" spans="1:2">
      <c r="A1116">
        <f t="shared" si="17"/>
        <v>1113</v>
      </c>
      <c r="B1116" s="10" t="s">
        <v>1644</v>
      </c>
    </row>
    <row r="1117" spans="1:2">
      <c r="A1117">
        <f t="shared" si="17"/>
        <v>1114</v>
      </c>
      <c r="B1117" s="10" t="s">
        <v>1645</v>
      </c>
    </row>
    <row r="1118" spans="1:2">
      <c r="A1118">
        <f t="shared" si="17"/>
        <v>1115</v>
      </c>
      <c r="B1118" s="10" t="s">
        <v>1646</v>
      </c>
    </row>
    <row r="1119" spans="1:2">
      <c r="A1119">
        <f t="shared" si="17"/>
        <v>1116</v>
      </c>
      <c r="B1119" s="10" t="s">
        <v>1647</v>
      </c>
    </row>
    <row r="1120" spans="1:2">
      <c r="A1120">
        <f t="shared" si="17"/>
        <v>1117</v>
      </c>
      <c r="B1120" s="10" t="s">
        <v>1648</v>
      </c>
    </row>
    <row r="1121" spans="1:2">
      <c r="A1121">
        <f t="shared" si="17"/>
        <v>1118</v>
      </c>
      <c r="B1121" s="10" t="s">
        <v>1649</v>
      </c>
    </row>
    <row r="1122" spans="1:2">
      <c r="A1122">
        <f t="shared" si="17"/>
        <v>1119</v>
      </c>
      <c r="B1122" s="10" t="s">
        <v>1650</v>
      </c>
    </row>
    <row r="1123" spans="1:2">
      <c r="A1123">
        <f t="shared" si="17"/>
        <v>1120</v>
      </c>
      <c r="B1123" s="10" t="s">
        <v>1651</v>
      </c>
    </row>
    <row r="1124" spans="1:2">
      <c r="A1124">
        <f t="shared" si="17"/>
        <v>1121</v>
      </c>
      <c r="B1124" s="10" t="s">
        <v>1652</v>
      </c>
    </row>
    <row r="1125" spans="1:2">
      <c r="A1125">
        <f t="shared" si="17"/>
        <v>1122</v>
      </c>
      <c r="B1125" s="10" t="s">
        <v>1653</v>
      </c>
    </row>
    <row r="1126" spans="1:2">
      <c r="A1126">
        <f t="shared" si="17"/>
        <v>1123</v>
      </c>
      <c r="B1126" s="10" t="s">
        <v>1654</v>
      </c>
    </row>
    <row r="1127" spans="1:2">
      <c r="A1127">
        <f t="shared" si="17"/>
        <v>1124</v>
      </c>
      <c r="B1127" s="10" t="s">
        <v>1655</v>
      </c>
    </row>
    <row r="1128" spans="1:2">
      <c r="A1128">
        <f t="shared" si="17"/>
        <v>1125</v>
      </c>
      <c r="B1128" s="10" t="s">
        <v>1656</v>
      </c>
    </row>
    <row r="1129" spans="1:2">
      <c r="A1129">
        <f t="shared" si="17"/>
        <v>1126</v>
      </c>
      <c r="B1129" s="10" t="s">
        <v>1657</v>
      </c>
    </row>
    <row r="1130" spans="1:2">
      <c r="A1130">
        <f t="shared" si="17"/>
        <v>1127</v>
      </c>
      <c r="B1130" s="10" t="s">
        <v>1658</v>
      </c>
    </row>
    <row r="1131" spans="1:2">
      <c r="A1131">
        <f t="shared" si="17"/>
        <v>1128</v>
      </c>
      <c r="B1131" s="10" t="s">
        <v>1659</v>
      </c>
    </row>
    <row r="1132" spans="1:2">
      <c r="A1132">
        <f t="shared" si="17"/>
        <v>1129</v>
      </c>
      <c r="B1132" s="10" t="s">
        <v>1660</v>
      </c>
    </row>
    <row r="1133" spans="1:2">
      <c r="A1133">
        <f t="shared" si="17"/>
        <v>1130</v>
      </c>
      <c r="B1133" s="10" t="s">
        <v>1661</v>
      </c>
    </row>
    <row r="1134" spans="1:2">
      <c r="A1134">
        <f t="shared" si="17"/>
        <v>1131</v>
      </c>
      <c r="B1134" s="10" t="s">
        <v>1662</v>
      </c>
    </row>
    <row r="1135" spans="1:2">
      <c r="A1135">
        <f t="shared" si="17"/>
        <v>1132</v>
      </c>
      <c r="B1135" s="10" t="s">
        <v>1663</v>
      </c>
    </row>
    <row r="1136" spans="1:2">
      <c r="A1136">
        <f t="shared" si="17"/>
        <v>1133</v>
      </c>
      <c r="B1136" s="10" t="s">
        <v>1664</v>
      </c>
    </row>
    <row r="1137" spans="1:2">
      <c r="A1137">
        <f t="shared" si="17"/>
        <v>1134</v>
      </c>
      <c r="B1137" s="10" t="s">
        <v>1665</v>
      </c>
    </row>
    <row r="1138" spans="1:2">
      <c r="A1138">
        <f t="shared" si="17"/>
        <v>1135</v>
      </c>
      <c r="B1138" s="10" t="s">
        <v>1666</v>
      </c>
    </row>
    <row r="1139" spans="1:2">
      <c r="A1139">
        <f t="shared" si="17"/>
        <v>1136</v>
      </c>
      <c r="B1139" s="10" t="s">
        <v>1667</v>
      </c>
    </row>
    <row r="1140" spans="1:2">
      <c r="A1140">
        <f t="shared" si="17"/>
        <v>1137</v>
      </c>
      <c r="B1140" s="10" t="s">
        <v>1668</v>
      </c>
    </row>
    <row r="1141" spans="1:2">
      <c r="A1141">
        <f t="shared" si="17"/>
        <v>1138</v>
      </c>
      <c r="B1141" s="10" t="s">
        <v>1669</v>
      </c>
    </row>
    <row r="1142" spans="1:2">
      <c r="A1142">
        <f t="shared" si="17"/>
        <v>1139</v>
      </c>
      <c r="B1142" s="10" t="s">
        <v>1670</v>
      </c>
    </row>
    <row r="1143" spans="1:2">
      <c r="A1143">
        <f t="shared" si="17"/>
        <v>1140</v>
      </c>
      <c r="B1143" s="10" t="s">
        <v>1671</v>
      </c>
    </row>
    <row r="1144" spans="1:2">
      <c r="A1144">
        <f t="shared" si="17"/>
        <v>1141</v>
      </c>
      <c r="B1144" s="10" t="s">
        <v>1672</v>
      </c>
    </row>
    <row r="1145" spans="1:2">
      <c r="A1145">
        <f t="shared" si="17"/>
        <v>1142</v>
      </c>
      <c r="B1145" s="10" t="s">
        <v>1729</v>
      </c>
    </row>
    <row r="1146" spans="1:2">
      <c r="A1146">
        <f t="shared" si="17"/>
        <v>1143</v>
      </c>
      <c r="B1146" s="10" t="s">
        <v>1730</v>
      </c>
    </row>
    <row r="1147" spans="1:2">
      <c r="A1147">
        <f t="shared" si="17"/>
        <v>1144</v>
      </c>
      <c r="B1147" s="10" t="s">
        <v>1731</v>
      </c>
    </row>
    <row r="1148" spans="1:2">
      <c r="A1148">
        <f t="shared" si="17"/>
        <v>1145</v>
      </c>
      <c r="B1148" s="10" t="s">
        <v>1731</v>
      </c>
    </row>
    <row r="1149" spans="1:2">
      <c r="A1149">
        <f t="shared" si="17"/>
        <v>1146</v>
      </c>
      <c r="B1149" s="10" t="s">
        <v>1731</v>
      </c>
    </row>
    <row r="1150" spans="1:2">
      <c r="A1150">
        <f t="shared" si="17"/>
        <v>1147</v>
      </c>
      <c r="B1150" s="10" t="s">
        <v>1731</v>
      </c>
    </row>
    <row r="1151" spans="1:2">
      <c r="A1151">
        <f t="shared" si="17"/>
        <v>1148</v>
      </c>
      <c r="B1151" s="10" t="s">
        <v>1731</v>
      </c>
    </row>
    <row r="1152" spans="1:2">
      <c r="A1152">
        <f t="shared" si="17"/>
        <v>1149</v>
      </c>
      <c r="B1152" s="10" t="s">
        <v>1731</v>
      </c>
    </row>
    <row r="1153" spans="1:2">
      <c r="A1153">
        <f t="shared" si="17"/>
        <v>1150</v>
      </c>
      <c r="B1153" s="10" t="s">
        <v>1732</v>
      </c>
    </row>
    <row r="1154" spans="1:2">
      <c r="A1154">
        <f t="shared" si="17"/>
        <v>1151</v>
      </c>
      <c r="B1154" s="10" t="s">
        <v>1733</v>
      </c>
    </row>
    <row r="1155" spans="1:2">
      <c r="A1155">
        <f t="shared" si="17"/>
        <v>1152</v>
      </c>
      <c r="B1155" s="10" t="s">
        <v>1734</v>
      </c>
    </row>
    <row r="1156" spans="1:2">
      <c r="A1156">
        <f t="shared" si="17"/>
        <v>1153</v>
      </c>
      <c r="B1156" s="10" t="s">
        <v>1735</v>
      </c>
    </row>
    <row r="1157" spans="1:2">
      <c r="A1157">
        <f t="shared" si="17"/>
        <v>1154</v>
      </c>
      <c r="B1157" s="10" t="s">
        <v>1736</v>
      </c>
    </row>
    <row r="1158" spans="1:2">
      <c r="A1158">
        <f t="shared" ref="A1158:A1221" si="18">+A1157+1</f>
        <v>1155</v>
      </c>
      <c r="B1158" s="10" t="s">
        <v>1737</v>
      </c>
    </row>
    <row r="1159" spans="1:2">
      <c r="A1159">
        <f t="shared" si="18"/>
        <v>1156</v>
      </c>
      <c r="B1159" s="10" t="s">
        <v>1738</v>
      </c>
    </row>
    <row r="1160" spans="1:2">
      <c r="A1160">
        <f t="shared" si="18"/>
        <v>1157</v>
      </c>
      <c r="B1160" s="10" t="s">
        <v>1739</v>
      </c>
    </row>
    <row r="1161" spans="1:2">
      <c r="A1161">
        <f t="shared" si="18"/>
        <v>1158</v>
      </c>
      <c r="B1161" s="10" t="s">
        <v>1740</v>
      </c>
    </row>
    <row r="1162" spans="1:2">
      <c r="A1162">
        <f t="shared" si="18"/>
        <v>1159</v>
      </c>
      <c r="B1162" s="10" t="s">
        <v>1741</v>
      </c>
    </row>
    <row r="1163" spans="1:2">
      <c r="A1163">
        <f t="shared" si="18"/>
        <v>1160</v>
      </c>
      <c r="B1163" s="10" t="s">
        <v>1742</v>
      </c>
    </row>
    <row r="1164" spans="1:2">
      <c r="A1164">
        <f t="shared" si="18"/>
        <v>1161</v>
      </c>
      <c r="B1164" s="10" t="s">
        <v>1743</v>
      </c>
    </row>
    <row r="1165" spans="1:2">
      <c r="A1165">
        <f t="shared" si="18"/>
        <v>1162</v>
      </c>
      <c r="B1165" s="10" t="s">
        <v>1744</v>
      </c>
    </row>
    <row r="1166" spans="1:2">
      <c r="A1166">
        <f t="shared" si="18"/>
        <v>1163</v>
      </c>
      <c r="B1166" s="10" t="s">
        <v>1745</v>
      </c>
    </row>
    <row r="1167" spans="1:2">
      <c r="A1167">
        <f t="shared" si="18"/>
        <v>1164</v>
      </c>
      <c r="B1167" s="10" t="s">
        <v>1746</v>
      </c>
    </row>
    <row r="1168" spans="1:2">
      <c r="A1168">
        <f t="shared" si="18"/>
        <v>1165</v>
      </c>
      <c r="B1168" s="10" t="s">
        <v>1747</v>
      </c>
    </row>
    <row r="1169" spans="1:2">
      <c r="A1169">
        <f t="shared" si="18"/>
        <v>1166</v>
      </c>
      <c r="B1169" s="10" t="s">
        <v>1748</v>
      </c>
    </row>
    <row r="1170" spans="1:2">
      <c r="A1170">
        <f t="shared" si="18"/>
        <v>1167</v>
      </c>
      <c r="B1170" s="10" t="s">
        <v>1749</v>
      </c>
    </row>
    <row r="1171" spans="1:2">
      <c r="A1171">
        <f t="shared" si="18"/>
        <v>1168</v>
      </c>
      <c r="B1171" s="10" t="s">
        <v>1750</v>
      </c>
    </row>
    <row r="1172" spans="1:2">
      <c r="A1172">
        <f t="shared" si="18"/>
        <v>1169</v>
      </c>
      <c r="B1172" s="10" t="s">
        <v>1751</v>
      </c>
    </row>
    <row r="1173" spans="1:2">
      <c r="A1173">
        <f t="shared" si="18"/>
        <v>1170</v>
      </c>
      <c r="B1173" s="10" t="s">
        <v>1752</v>
      </c>
    </row>
    <row r="1174" spans="1:2">
      <c r="A1174">
        <f t="shared" si="18"/>
        <v>1171</v>
      </c>
      <c r="B1174" s="10" t="s">
        <v>1753</v>
      </c>
    </row>
    <row r="1175" spans="1:2">
      <c r="A1175">
        <f t="shared" si="18"/>
        <v>1172</v>
      </c>
      <c r="B1175" s="10" t="s">
        <v>1753</v>
      </c>
    </row>
    <row r="1176" spans="1:2">
      <c r="A1176">
        <f t="shared" si="18"/>
        <v>1173</v>
      </c>
      <c r="B1176" s="10" t="s">
        <v>1753</v>
      </c>
    </row>
    <row r="1177" spans="1:2">
      <c r="A1177">
        <f t="shared" si="18"/>
        <v>1174</v>
      </c>
      <c r="B1177" s="10" t="s">
        <v>1753</v>
      </c>
    </row>
    <row r="1178" spans="1:2">
      <c r="A1178">
        <f t="shared" si="18"/>
        <v>1175</v>
      </c>
      <c r="B1178" s="10" t="s">
        <v>1753</v>
      </c>
    </row>
    <row r="1179" spans="1:2">
      <c r="A1179">
        <f t="shared" si="18"/>
        <v>1176</v>
      </c>
      <c r="B1179" s="10" t="s">
        <v>1753</v>
      </c>
    </row>
    <row r="1180" spans="1:2">
      <c r="A1180">
        <f t="shared" si="18"/>
        <v>1177</v>
      </c>
      <c r="B1180" s="10" t="s">
        <v>1754</v>
      </c>
    </row>
    <row r="1181" spans="1:2">
      <c r="A1181">
        <f t="shared" si="18"/>
        <v>1178</v>
      </c>
      <c r="B1181" s="10" t="s">
        <v>1754</v>
      </c>
    </row>
    <row r="1182" spans="1:2">
      <c r="A1182">
        <f t="shared" si="18"/>
        <v>1179</v>
      </c>
      <c r="B1182" s="10" t="s">
        <v>1754</v>
      </c>
    </row>
    <row r="1183" spans="1:2">
      <c r="A1183">
        <f t="shared" si="18"/>
        <v>1180</v>
      </c>
      <c r="B1183" s="10" t="s">
        <v>1754</v>
      </c>
    </row>
    <row r="1184" spans="1:2">
      <c r="A1184">
        <f t="shared" si="18"/>
        <v>1181</v>
      </c>
      <c r="B1184" s="10" t="s">
        <v>1754</v>
      </c>
    </row>
    <row r="1185" spans="1:2">
      <c r="A1185">
        <f t="shared" si="18"/>
        <v>1182</v>
      </c>
      <c r="B1185" s="10" t="s">
        <v>1754</v>
      </c>
    </row>
    <row r="1186" spans="1:2">
      <c r="A1186">
        <f t="shared" si="18"/>
        <v>1183</v>
      </c>
      <c r="B1186" s="10" t="s">
        <v>1755</v>
      </c>
    </row>
    <row r="1187" spans="1:2">
      <c r="A1187">
        <f t="shared" si="18"/>
        <v>1184</v>
      </c>
      <c r="B1187" s="10" t="s">
        <v>1756</v>
      </c>
    </row>
    <row r="1188" spans="1:2">
      <c r="A1188">
        <f t="shared" si="18"/>
        <v>1185</v>
      </c>
      <c r="B1188" s="10" t="s">
        <v>1756</v>
      </c>
    </row>
    <row r="1189" spans="1:2">
      <c r="A1189">
        <f t="shared" si="18"/>
        <v>1186</v>
      </c>
      <c r="B1189" s="10" t="s">
        <v>1756</v>
      </c>
    </row>
    <row r="1190" spans="1:2">
      <c r="A1190">
        <f t="shared" si="18"/>
        <v>1187</v>
      </c>
      <c r="B1190" s="10" t="s">
        <v>1756</v>
      </c>
    </row>
    <row r="1191" spans="1:2">
      <c r="A1191">
        <f t="shared" si="18"/>
        <v>1188</v>
      </c>
      <c r="B1191" s="10" t="s">
        <v>1756</v>
      </c>
    </row>
    <row r="1192" spans="1:2">
      <c r="A1192">
        <f t="shared" si="18"/>
        <v>1189</v>
      </c>
      <c r="B1192" s="10" t="s">
        <v>1756</v>
      </c>
    </row>
    <row r="1193" spans="1:2">
      <c r="A1193">
        <f t="shared" si="18"/>
        <v>1190</v>
      </c>
      <c r="B1193" s="10" t="s">
        <v>1757</v>
      </c>
    </row>
    <row r="1194" spans="1:2">
      <c r="A1194">
        <f t="shared" si="18"/>
        <v>1191</v>
      </c>
      <c r="B1194" s="10" t="s">
        <v>1757</v>
      </c>
    </row>
    <row r="1195" spans="1:2">
      <c r="A1195">
        <f t="shared" si="18"/>
        <v>1192</v>
      </c>
      <c r="B1195" s="10" t="s">
        <v>1757</v>
      </c>
    </row>
    <row r="1196" spans="1:2">
      <c r="A1196">
        <f t="shared" si="18"/>
        <v>1193</v>
      </c>
      <c r="B1196" s="10" t="s">
        <v>1757</v>
      </c>
    </row>
    <row r="1197" spans="1:2">
      <c r="A1197">
        <f t="shared" si="18"/>
        <v>1194</v>
      </c>
      <c r="B1197" s="10" t="s">
        <v>1757</v>
      </c>
    </row>
    <row r="1198" spans="1:2">
      <c r="A1198">
        <f t="shared" si="18"/>
        <v>1195</v>
      </c>
      <c r="B1198" s="10" t="s">
        <v>1757</v>
      </c>
    </row>
    <row r="1199" spans="1:2">
      <c r="A1199">
        <f t="shared" si="18"/>
        <v>1196</v>
      </c>
      <c r="B1199" s="10" t="s">
        <v>1758</v>
      </c>
    </row>
    <row r="1200" spans="1:2">
      <c r="A1200">
        <f t="shared" si="18"/>
        <v>1197</v>
      </c>
      <c r="B1200" s="10" t="s">
        <v>1759</v>
      </c>
    </row>
    <row r="1201" spans="1:2">
      <c r="A1201">
        <f t="shared" si="18"/>
        <v>1198</v>
      </c>
      <c r="B1201" s="10" t="s">
        <v>1760</v>
      </c>
    </row>
    <row r="1202" spans="1:2">
      <c r="A1202">
        <f t="shared" si="18"/>
        <v>1199</v>
      </c>
      <c r="B1202" s="10" t="s">
        <v>1761</v>
      </c>
    </row>
    <row r="1203" spans="1:2">
      <c r="A1203">
        <f t="shared" si="18"/>
        <v>1200</v>
      </c>
      <c r="B1203" s="10" t="s">
        <v>1762</v>
      </c>
    </row>
    <row r="1204" spans="1:2">
      <c r="A1204">
        <f t="shared" si="18"/>
        <v>1201</v>
      </c>
      <c r="B1204" s="10" t="s">
        <v>1763</v>
      </c>
    </row>
    <row r="1205" spans="1:2">
      <c r="A1205">
        <f t="shared" si="18"/>
        <v>1202</v>
      </c>
      <c r="B1205" s="10" t="s">
        <v>1764</v>
      </c>
    </row>
    <row r="1206" spans="1:2">
      <c r="A1206">
        <f t="shared" si="18"/>
        <v>1203</v>
      </c>
      <c r="B1206" s="10" t="s">
        <v>1765</v>
      </c>
    </row>
    <row r="1207" spans="1:2">
      <c r="A1207">
        <f t="shared" si="18"/>
        <v>1204</v>
      </c>
      <c r="B1207" s="10" t="s">
        <v>1766</v>
      </c>
    </row>
    <row r="1208" spans="1:2">
      <c r="A1208">
        <f t="shared" si="18"/>
        <v>1205</v>
      </c>
      <c r="B1208" s="10" t="s">
        <v>1767</v>
      </c>
    </row>
    <row r="1209" spans="1:2">
      <c r="A1209">
        <f t="shared" si="18"/>
        <v>1206</v>
      </c>
      <c r="B1209" s="10" t="s">
        <v>1768</v>
      </c>
    </row>
    <row r="1210" spans="1:2">
      <c r="A1210">
        <f t="shared" si="18"/>
        <v>1207</v>
      </c>
      <c r="B1210" s="10" t="s">
        <v>1769</v>
      </c>
    </row>
    <row r="1211" spans="1:2">
      <c r="A1211">
        <f t="shared" si="18"/>
        <v>1208</v>
      </c>
      <c r="B1211" s="10" t="s">
        <v>1770</v>
      </c>
    </row>
    <row r="1212" spans="1:2">
      <c r="A1212">
        <f t="shared" si="18"/>
        <v>1209</v>
      </c>
      <c r="B1212" s="10" t="s">
        <v>1771</v>
      </c>
    </row>
    <row r="1213" spans="1:2">
      <c r="A1213">
        <f t="shared" si="18"/>
        <v>1210</v>
      </c>
      <c r="B1213" s="10" t="s">
        <v>1772</v>
      </c>
    </row>
    <row r="1214" spans="1:2">
      <c r="A1214">
        <f t="shared" si="18"/>
        <v>1211</v>
      </c>
      <c r="B1214" s="10" t="s">
        <v>1773</v>
      </c>
    </row>
    <row r="1215" spans="1:2">
      <c r="A1215">
        <f t="shared" si="18"/>
        <v>1212</v>
      </c>
      <c r="B1215" s="10" t="s">
        <v>1774</v>
      </c>
    </row>
    <row r="1216" spans="1:2">
      <c r="A1216">
        <f t="shared" si="18"/>
        <v>1213</v>
      </c>
      <c r="B1216" s="10" t="s">
        <v>1775</v>
      </c>
    </row>
    <row r="1217" spans="1:2">
      <c r="A1217">
        <f t="shared" si="18"/>
        <v>1214</v>
      </c>
      <c r="B1217" s="10" t="s">
        <v>1776</v>
      </c>
    </row>
    <row r="1218" spans="1:2">
      <c r="A1218">
        <f t="shared" si="18"/>
        <v>1215</v>
      </c>
      <c r="B1218" s="10" t="s">
        <v>1777</v>
      </c>
    </row>
    <row r="1219" spans="1:2">
      <c r="A1219">
        <f t="shared" si="18"/>
        <v>1216</v>
      </c>
      <c r="B1219" s="10" t="s">
        <v>1778</v>
      </c>
    </row>
    <row r="1220" spans="1:2">
      <c r="A1220">
        <f t="shared" si="18"/>
        <v>1217</v>
      </c>
      <c r="B1220" s="10" t="s">
        <v>1779</v>
      </c>
    </row>
    <row r="1221" spans="1:2">
      <c r="A1221">
        <f t="shared" si="18"/>
        <v>1218</v>
      </c>
      <c r="B1221" s="10" t="s">
        <v>1780</v>
      </c>
    </row>
    <row r="1222" spans="1:2">
      <c r="A1222">
        <f t="shared" ref="A1222:A1285" si="19">+A1221+1</f>
        <v>1219</v>
      </c>
      <c r="B1222" s="10" t="s">
        <v>1781</v>
      </c>
    </row>
    <row r="1223" spans="1:2">
      <c r="A1223">
        <f t="shared" si="19"/>
        <v>1220</v>
      </c>
      <c r="B1223" s="10" t="s">
        <v>1782</v>
      </c>
    </row>
    <row r="1224" spans="1:2">
      <c r="A1224">
        <f t="shared" si="19"/>
        <v>1221</v>
      </c>
      <c r="B1224" s="10" t="s">
        <v>1783</v>
      </c>
    </row>
    <row r="1225" spans="1:2">
      <c r="A1225">
        <f t="shared" si="19"/>
        <v>1222</v>
      </c>
      <c r="B1225" s="10" t="s">
        <v>1784</v>
      </c>
    </row>
    <row r="1226" spans="1:2">
      <c r="A1226">
        <f t="shared" si="19"/>
        <v>1223</v>
      </c>
      <c r="B1226" s="10" t="s">
        <v>1785</v>
      </c>
    </row>
    <row r="1227" spans="1:2">
      <c r="A1227">
        <f t="shared" si="19"/>
        <v>1224</v>
      </c>
      <c r="B1227" s="10" t="s">
        <v>1786</v>
      </c>
    </row>
    <row r="1228" spans="1:2">
      <c r="A1228">
        <f t="shared" si="19"/>
        <v>1225</v>
      </c>
      <c r="B1228" s="10" t="s">
        <v>1787</v>
      </c>
    </row>
    <row r="1229" spans="1:2">
      <c r="A1229">
        <f t="shared" si="19"/>
        <v>1226</v>
      </c>
      <c r="B1229" s="10" t="s">
        <v>1788</v>
      </c>
    </row>
    <row r="1230" spans="1:2">
      <c r="A1230">
        <f t="shared" si="19"/>
        <v>1227</v>
      </c>
      <c r="B1230" s="10" t="s">
        <v>1789</v>
      </c>
    </row>
    <row r="1231" spans="1:2">
      <c r="A1231">
        <f t="shared" si="19"/>
        <v>1228</v>
      </c>
      <c r="B1231" s="10" t="s">
        <v>1790</v>
      </c>
    </row>
    <row r="1232" spans="1:2">
      <c r="A1232">
        <f t="shared" si="19"/>
        <v>1229</v>
      </c>
      <c r="B1232" s="10" t="s">
        <v>1791</v>
      </c>
    </row>
    <row r="1233" spans="1:2">
      <c r="A1233">
        <f t="shared" si="19"/>
        <v>1230</v>
      </c>
      <c r="B1233" s="10" t="s">
        <v>1792</v>
      </c>
    </row>
    <row r="1234" spans="1:2">
      <c r="A1234">
        <f t="shared" si="19"/>
        <v>1231</v>
      </c>
      <c r="B1234" s="10" t="s">
        <v>1793</v>
      </c>
    </row>
    <row r="1235" spans="1:2">
      <c r="A1235">
        <f t="shared" si="19"/>
        <v>1232</v>
      </c>
      <c r="B1235" s="10" t="s">
        <v>1794</v>
      </c>
    </row>
    <row r="1236" spans="1:2">
      <c r="A1236">
        <f t="shared" si="19"/>
        <v>1233</v>
      </c>
      <c r="B1236" s="10" t="s">
        <v>1795</v>
      </c>
    </row>
    <row r="1237" spans="1:2">
      <c r="A1237">
        <f t="shared" si="19"/>
        <v>1234</v>
      </c>
      <c r="B1237" s="10" t="s">
        <v>1796</v>
      </c>
    </row>
    <row r="1238" spans="1:2">
      <c r="A1238">
        <f t="shared" si="19"/>
        <v>1235</v>
      </c>
      <c r="B1238" s="10" t="s">
        <v>1797</v>
      </c>
    </row>
    <row r="1239" spans="1:2">
      <c r="A1239">
        <f t="shared" si="19"/>
        <v>1236</v>
      </c>
      <c r="B1239" s="10" t="s">
        <v>1798</v>
      </c>
    </row>
    <row r="1240" spans="1:2">
      <c r="A1240">
        <f t="shared" si="19"/>
        <v>1237</v>
      </c>
      <c r="B1240" s="10" t="s">
        <v>1799</v>
      </c>
    </row>
    <row r="1241" spans="1:2">
      <c r="A1241">
        <f t="shared" si="19"/>
        <v>1238</v>
      </c>
      <c r="B1241" s="10" t="s">
        <v>1800</v>
      </c>
    </row>
    <row r="1242" spans="1:2">
      <c r="A1242">
        <f t="shared" si="19"/>
        <v>1239</v>
      </c>
      <c r="B1242" s="10" t="s">
        <v>1801</v>
      </c>
    </row>
    <row r="1243" spans="1:2">
      <c r="A1243">
        <f t="shared" si="19"/>
        <v>1240</v>
      </c>
      <c r="B1243" s="10" t="s">
        <v>1802</v>
      </c>
    </row>
    <row r="1244" spans="1:2">
      <c r="A1244">
        <f t="shared" si="19"/>
        <v>1241</v>
      </c>
      <c r="B1244" s="10" t="s">
        <v>1803</v>
      </c>
    </row>
    <row r="1245" spans="1:2">
      <c r="A1245">
        <f t="shared" si="19"/>
        <v>1242</v>
      </c>
      <c r="B1245" s="10" t="s">
        <v>1804</v>
      </c>
    </row>
    <row r="1246" spans="1:2">
      <c r="A1246">
        <f t="shared" si="19"/>
        <v>1243</v>
      </c>
      <c r="B1246" s="10" t="s">
        <v>1805</v>
      </c>
    </row>
    <row r="1247" spans="1:2">
      <c r="A1247">
        <f t="shared" si="19"/>
        <v>1244</v>
      </c>
      <c r="B1247" s="10" t="s">
        <v>1806</v>
      </c>
    </row>
    <row r="1248" spans="1:2">
      <c r="A1248">
        <f t="shared" si="19"/>
        <v>1245</v>
      </c>
      <c r="B1248" s="10" t="s">
        <v>1807</v>
      </c>
    </row>
    <row r="1249" spans="1:2">
      <c r="A1249">
        <f t="shared" si="19"/>
        <v>1246</v>
      </c>
      <c r="B1249" s="10" t="s">
        <v>1808</v>
      </c>
    </row>
    <row r="1250" spans="1:2">
      <c r="A1250">
        <f t="shared" si="19"/>
        <v>1247</v>
      </c>
      <c r="B1250" s="10" t="s">
        <v>1809</v>
      </c>
    </row>
    <row r="1251" spans="1:2">
      <c r="A1251">
        <f t="shared" si="19"/>
        <v>1248</v>
      </c>
      <c r="B1251" s="10" t="s">
        <v>1810</v>
      </c>
    </row>
    <row r="1252" spans="1:2">
      <c r="A1252">
        <f t="shared" si="19"/>
        <v>1249</v>
      </c>
      <c r="B1252" s="10" t="s">
        <v>1811</v>
      </c>
    </row>
    <row r="1253" spans="1:2">
      <c r="A1253">
        <f t="shared" si="19"/>
        <v>1250</v>
      </c>
      <c r="B1253" s="10" t="s">
        <v>1812</v>
      </c>
    </row>
    <row r="1254" spans="1:2">
      <c r="A1254">
        <f t="shared" si="19"/>
        <v>1251</v>
      </c>
      <c r="B1254" s="10" t="s">
        <v>1813</v>
      </c>
    </row>
    <row r="1255" spans="1:2">
      <c r="A1255">
        <f t="shared" si="19"/>
        <v>1252</v>
      </c>
      <c r="B1255" s="10" t="s">
        <v>1814</v>
      </c>
    </row>
    <row r="1256" spans="1:2">
      <c r="A1256">
        <f t="shared" si="19"/>
        <v>1253</v>
      </c>
      <c r="B1256" s="10" t="s">
        <v>1815</v>
      </c>
    </row>
    <row r="1257" spans="1:2">
      <c r="A1257">
        <f t="shared" si="19"/>
        <v>1254</v>
      </c>
      <c r="B1257" s="10" t="s">
        <v>1816</v>
      </c>
    </row>
    <row r="1258" spans="1:2">
      <c r="A1258">
        <f t="shared" si="19"/>
        <v>1255</v>
      </c>
      <c r="B1258" s="10" t="s">
        <v>1817</v>
      </c>
    </row>
    <row r="1259" spans="1:2">
      <c r="A1259">
        <f t="shared" si="19"/>
        <v>1256</v>
      </c>
      <c r="B1259" s="10" t="s">
        <v>1818</v>
      </c>
    </row>
    <row r="1260" spans="1:2">
      <c r="A1260">
        <f t="shared" si="19"/>
        <v>1257</v>
      </c>
      <c r="B1260" s="10" t="s">
        <v>1819</v>
      </c>
    </row>
    <row r="1261" spans="1:2">
      <c r="A1261">
        <f t="shared" si="19"/>
        <v>1258</v>
      </c>
      <c r="B1261" s="10" t="s">
        <v>1820</v>
      </c>
    </row>
    <row r="1262" spans="1:2">
      <c r="A1262">
        <f t="shared" si="19"/>
        <v>1259</v>
      </c>
      <c r="B1262" s="10" t="s">
        <v>1821</v>
      </c>
    </row>
    <row r="1263" spans="1:2">
      <c r="A1263">
        <f t="shared" si="19"/>
        <v>1260</v>
      </c>
      <c r="B1263" s="10" t="s">
        <v>1822</v>
      </c>
    </row>
    <row r="1264" spans="1:2">
      <c r="A1264">
        <f t="shared" si="19"/>
        <v>1261</v>
      </c>
      <c r="B1264" s="10" t="s">
        <v>1823</v>
      </c>
    </row>
    <row r="1265" spans="1:2">
      <c r="A1265">
        <f t="shared" si="19"/>
        <v>1262</v>
      </c>
      <c r="B1265" s="10" t="s">
        <v>1824</v>
      </c>
    </row>
    <row r="1266" spans="1:2">
      <c r="A1266">
        <f t="shared" si="19"/>
        <v>1263</v>
      </c>
      <c r="B1266" s="10" t="s">
        <v>1825</v>
      </c>
    </row>
    <row r="1267" spans="1:2">
      <c r="A1267">
        <f t="shared" si="19"/>
        <v>1264</v>
      </c>
      <c r="B1267" s="10" t="s">
        <v>1826</v>
      </c>
    </row>
    <row r="1268" spans="1:2">
      <c r="A1268">
        <f t="shared" si="19"/>
        <v>1265</v>
      </c>
      <c r="B1268" s="10" t="s">
        <v>1827</v>
      </c>
    </row>
    <row r="1269" spans="1:2">
      <c r="A1269">
        <f t="shared" si="19"/>
        <v>1266</v>
      </c>
      <c r="B1269" s="10" t="s">
        <v>1828</v>
      </c>
    </row>
    <row r="1270" spans="1:2">
      <c r="A1270">
        <f t="shared" si="19"/>
        <v>1267</v>
      </c>
      <c r="B1270" s="10" t="s">
        <v>1829</v>
      </c>
    </row>
    <row r="1271" spans="1:2">
      <c r="A1271">
        <f t="shared" si="19"/>
        <v>1268</v>
      </c>
      <c r="B1271" s="10" t="s">
        <v>1830</v>
      </c>
    </row>
    <row r="1272" spans="1:2">
      <c r="A1272">
        <f t="shared" si="19"/>
        <v>1269</v>
      </c>
      <c r="B1272" s="10" t="s">
        <v>1831</v>
      </c>
    </row>
    <row r="1273" spans="1:2">
      <c r="A1273">
        <f t="shared" si="19"/>
        <v>1270</v>
      </c>
      <c r="B1273" s="10" t="s">
        <v>1832</v>
      </c>
    </row>
    <row r="1274" spans="1:2">
      <c r="A1274">
        <f t="shared" si="19"/>
        <v>1271</v>
      </c>
      <c r="B1274" s="10" t="s">
        <v>1833</v>
      </c>
    </row>
    <row r="1275" spans="1:2">
      <c r="A1275">
        <f t="shared" si="19"/>
        <v>1272</v>
      </c>
      <c r="B1275" s="10" t="s">
        <v>1834</v>
      </c>
    </row>
    <row r="1276" spans="1:2">
      <c r="A1276">
        <f t="shared" si="19"/>
        <v>1273</v>
      </c>
      <c r="B1276" s="10" t="s">
        <v>1835</v>
      </c>
    </row>
    <row r="1277" spans="1:2">
      <c r="A1277">
        <f t="shared" si="19"/>
        <v>1274</v>
      </c>
      <c r="B1277" s="10" t="s">
        <v>1836</v>
      </c>
    </row>
    <row r="1278" spans="1:2">
      <c r="A1278">
        <f t="shared" si="19"/>
        <v>1275</v>
      </c>
      <c r="B1278" s="10" t="s">
        <v>1837</v>
      </c>
    </row>
    <row r="1279" spans="1:2">
      <c r="A1279">
        <f t="shared" si="19"/>
        <v>1276</v>
      </c>
      <c r="B1279" s="10" t="s">
        <v>1838</v>
      </c>
    </row>
    <row r="1280" spans="1:2">
      <c r="A1280">
        <f t="shared" si="19"/>
        <v>1277</v>
      </c>
      <c r="B1280" s="10" t="s">
        <v>1839</v>
      </c>
    </row>
    <row r="1281" spans="1:2">
      <c r="A1281">
        <f t="shared" si="19"/>
        <v>1278</v>
      </c>
      <c r="B1281" s="10" t="s">
        <v>1840</v>
      </c>
    </row>
    <row r="1282" spans="1:2">
      <c r="A1282">
        <f t="shared" si="19"/>
        <v>1279</v>
      </c>
      <c r="B1282" s="10" t="s">
        <v>1841</v>
      </c>
    </row>
    <row r="1283" spans="1:2">
      <c r="A1283">
        <f t="shared" si="19"/>
        <v>1280</v>
      </c>
      <c r="B1283" s="10" t="s">
        <v>1842</v>
      </c>
    </row>
    <row r="1284" spans="1:2">
      <c r="A1284">
        <f t="shared" si="19"/>
        <v>1281</v>
      </c>
      <c r="B1284" s="10" t="s">
        <v>1843</v>
      </c>
    </row>
    <row r="1285" spans="1:2">
      <c r="A1285">
        <f t="shared" si="19"/>
        <v>1282</v>
      </c>
      <c r="B1285" s="10" t="s">
        <v>1844</v>
      </c>
    </row>
    <row r="1286" spans="1:2">
      <c r="A1286">
        <f t="shared" ref="A1286:A1349" si="20">+A1285+1</f>
        <v>1283</v>
      </c>
      <c r="B1286" s="10" t="s">
        <v>1845</v>
      </c>
    </row>
    <row r="1287" spans="1:2">
      <c r="A1287">
        <f t="shared" si="20"/>
        <v>1284</v>
      </c>
      <c r="B1287" s="10" t="s">
        <v>1846</v>
      </c>
    </row>
    <row r="1288" spans="1:2">
      <c r="A1288">
        <f t="shared" si="20"/>
        <v>1285</v>
      </c>
      <c r="B1288" s="10" t="s">
        <v>1847</v>
      </c>
    </row>
    <row r="1289" spans="1:2">
      <c r="A1289">
        <f t="shared" si="20"/>
        <v>1286</v>
      </c>
      <c r="B1289" s="10" t="s">
        <v>1848</v>
      </c>
    </row>
    <row r="1290" spans="1:2">
      <c r="A1290">
        <f t="shared" si="20"/>
        <v>1287</v>
      </c>
      <c r="B1290" s="10" t="s">
        <v>1849</v>
      </c>
    </row>
    <row r="1291" spans="1:2">
      <c r="A1291">
        <f t="shared" si="20"/>
        <v>1288</v>
      </c>
      <c r="B1291" s="10" t="s">
        <v>1850</v>
      </c>
    </row>
    <row r="1292" spans="1:2">
      <c r="A1292">
        <f t="shared" si="20"/>
        <v>1289</v>
      </c>
      <c r="B1292" s="10" t="s">
        <v>1850</v>
      </c>
    </row>
    <row r="1293" spans="1:2">
      <c r="A1293">
        <f t="shared" si="20"/>
        <v>1290</v>
      </c>
      <c r="B1293" s="10" t="s">
        <v>1851</v>
      </c>
    </row>
    <row r="1294" spans="1:2">
      <c r="A1294">
        <f t="shared" si="20"/>
        <v>1291</v>
      </c>
      <c r="B1294" s="10" t="s">
        <v>1852</v>
      </c>
    </row>
    <row r="1295" spans="1:2">
      <c r="A1295">
        <f t="shared" si="20"/>
        <v>1292</v>
      </c>
      <c r="B1295" s="10" t="s">
        <v>1853</v>
      </c>
    </row>
    <row r="1296" spans="1:2">
      <c r="A1296">
        <f t="shared" si="20"/>
        <v>1293</v>
      </c>
      <c r="B1296" s="10" t="s">
        <v>1854</v>
      </c>
    </row>
    <row r="1297" spans="1:2">
      <c r="A1297">
        <f t="shared" si="20"/>
        <v>1294</v>
      </c>
      <c r="B1297" s="10" t="s">
        <v>1994</v>
      </c>
    </row>
    <row r="1298" spans="1:2">
      <c r="A1298">
        <f t="shared" si="20"/>
        <v>1295</v>
      </c>
      <c r="B1298" s="10" t="s">
        <v>1995</v>
      </c>
    </row>
    <row r="1299" spans="1:2">
      <c r="A1299">
        <f t="shared" si="20"/>
        <v>1296</v>
      </c>
      <c r="B1299" s="10" t="s">
        <v>1855</v>
      </c>
    </row>
    <row r="1300" spans="1:2">
      <c r="A1300">
        <f t="shared" si="20"/>
        <v>1297</v>
      </c>
      <c r="B1300" s="10" t="s">
        <v>1856</v>
      </c>
    </row>
    <row r="1301" spans="1:2">
      <c r="A1301">
        <f t="shared" si="20"/>
        <v>1298</v>
      </c>
      <c r="B1301" s="10" t="s">
        <v>1857</v>
      </c>
    </row>
    <row r="1302" spans="1:2">
      <c r="A1302">
        <f t="shared" si="20"/>
        <v>1299</v>
      </c>
      <c r="B1302" s="10" t="s">
        <v>1858</v>
      </c>
    </row>
    <row r="1303" spans="1:2">
      <c r="A1303">
        <f t="shared" si="20"/>
        <v>1300</v>
      </c>
      <c r="B1303" s="10" t="s">
        <v>1859</v>
      </c>
    </row>
    <row r="1304" spans="1:2">
      <c r="A1304">
        <f t="shared" si="20"/>
        <v>1301</v>
      </c>
      <c r="B1304" s="10" t="s">
        <v>1860</v>
      </c>
    </row>
    <row r="1305" spans="1:2">
      <c r="A1305">
        <f t="shared" si="20"/>
        <v>1302</v>
      </c>
      <c r="B1305" s="10" t="s">
        <v>1861</v>
      </c>
    </row>
    <row r="1306" spans="1:2">
      <c r="A1306">
        <f t="shared" si="20"/>
        <v>1303</v>
      </c>
      <c r="B1306" s="10" t="s">
        <v>1862</v>
      </c>
    </row>
    <row r="1307" spans="1:2">
      <c r="A1307">
        <f t="shared" si="20"/>
        <v>1304</v>
      </c>
      <c r="B1307" s="10" t="s">
        <v>1863</v>
      </c>
    </row>
    <row r="1308" spans="1:2">
      <c r="A1308">
        <f t="shared" si="20"/>
        <v>1305</v>
      </c>
      <c r="B1308" s="10" t="s">
        <v>1864</v>
      </c>
    </row>
    <row r="1309" spans="1:2">
      <c r="A1309">
        <f t="shared" si="20"/>
        <v>1306</v>
      </c>
      <c r="B1309" s="10" t="s">
        <v>1865</v>
      </c>
    </row>
    <row r="1310" spans="1:2">
      <c r="A1310">
        <f t="shared" si="20"/>
        <v>1307</v>
      </c>
      <c r="B1310" s="10" t="s">
        <v>1866</v>
      </c>
    </row>
    <row r="1311" spans="1:2">
      <c r="A1311">
        <f t="shared" si="20"/>
        <v>1308</v>
      </c>
      <c r="B1311" s="10" t="s">
        <v>1867</v>
      </c>
    </row>
    <row r="1312" spans="1:2">
      <c r="A1312">
        <f t="shared" si="20"/>
        <v>1309</v>
      </c>
      <c r="B1312" s="10" t="s">
        <v>1868</v>
      </c>
    </row>
    <row r="1313" spans="1:2">
      <c r="A1313">
        <f t="shared" si="20"/>
        <v>1310</v>
      </c>
      <c r="B1313" s="10" t="s">
        <v>1869</v>
      </c>
    </row>
    <row r="1314" spans="1:2">
      <c r="A1314">
        <f t="shared" si="20"/>
        <v>1311</v>
      </c>
      <c r="B1314" s="10" t="s">
        <v>1870</v>
      </c>
    </row>
    <row r="1315" spans="1:2">
      <c r="A1315">
        <f t="shared" si="20"/>
        <v>1312</v>
      </c>
      <c r="B1315" s="10" t="s">
        <v>1871</v>
      </c>
    </row>
    <row r="1316" spans="1:2">
      <c r="A1316">
        <f t="shared" si="20"/>
        <v>1313</v>
      </c>
      <c r="B1316" s="10" t="s">
        <v>1872</v>
      </c>
    </row>
    <row r="1317" spans="1:2">
      <c r="A1317">
        <f t="shared" si="20"/>
        <v>1314</v>
      </c>
      <c r="B1317" s="10" t="s">
        <v>1873</v>
      </c>
    </row>
    <row r="1318" spans="1:2">
      <c r="A1318">
        <f t="shared" si="20"/>
        <v>1315</v>
      </c>
      <c r="B1318" s="10" t="s">
        <v>1874</v>
      </c>
    </row>
    <row r="1319" spans="1:2">
      <c r="A1319">
        <f t="shared" si="20"/>
        <v>1316</v>
      </c>
      <c r="B1319" s="10" t="s">
        <v>1875</v>
      </c>
    </row>
    <row r="1320" spans="1:2">
      <c r="A1320">
        <f t="shared" si="20"/>
        <v>1317</v>
      </c>
      <c r="B1320" s="10" t="s">
        <v>1876</v>
      </c>
    </row>
    <row r="1321" spans="1:2">
      <c r="A1321">
        <f t="shared" si="20"/>
        <v>1318</v>
      </c>
      <c r="B1321" s="10" t="s">
        <v>1877</v>
      </c>
    </row>
    <row r="1322" spans="1:2">
      <c r="A1322">
        <f t="shared" si="20"/>
        <v>1319</v>
      </c>
      <c r="B1322" s="10" t="s">
        <v>1878</v>
      </c>
    </row>
    <row r="1323" spans="1:2">
      <c r="A1323">
        <f t="shared" si="20"/>
        <v>1320</v>
      </c>
      <c r="B1323" s="10" t="s">
        <v>1879</v>
      </c>
    </row>
    <row r="1324" spans="1:2">
      <c r="A1324">
        <f t="shared" si="20"/>
        <v>1321</v>
      </c>
      <c r="B1324" s="10" t="s">
        <v>1880</v>
      </c>
    </row>
    <row r="1325" spans="1:2">
      <c r="A1325">
        <f t="shared" si="20"/>
        <v>1322</v>
      </c>
      <c r="B1325" s="10" t="s">
        <v>1881</v>
      </c>
    </row>
    <row r="1326" spans="1:2">
      <c r="A1326">
        <f t="shared" si="20"/>
        <v>1323</v>
      </c>
      <c r="B1326" s="10" t="s">
        <v>1881</v>
      </c>
    </row>
    <row r="1327" spans="1:2">
      <c r="A1327">
        <f t="shared" si="20"/>
        <v>1324</v>
      </c>
      <c r="B1327" s="10" t="s">
        <v>1882</v>
      </c>
    </row>
    <row r="1328" spans="1:2">
      <c r="A1328">
        <f t="shared" si="20"/>
        <v>1325</v>
      </c>
      <c r="B1328" s="10" t="s">
        <v>1883</v>
      </c>
    </row>
    <row r="1329" spans="1:2">
      <c r="A1329">
        <f t="shared" si="20"/>
        <v>1326</v>
      </c>
      <c r="B1329" s="10" t="s">
        <v>1884</v>
      </c>
    </row>
    <row r="1330" spans="1:2">
      <c r="A1330">
        <f t="shared" si="20"/>
        <v>1327</v>
      </c>
      <c r="B1330" s="10" t="s">
        <v>1885</v>
      </c>
    </row>
    <row r="1331" spans="1:2">
      <c r="A1331">
        <f t="shared" si="20"/>
        <v>1328</v>
      </c>
      <c r="B1331" s="10" t="s">
        <v>1886</v>
      </c>
    </row>
    <row r="1332" spans="1:2">
      <c r="A1332">
        <f t="shared" si="20"/>
        <v>1329</v>
      </c>
      <c r="B1332" s="10" t="s">
        <v>1887</v>
      </c>
    </row>
    <row r="1333" spans="1:2">
      <c r="A1333">
        <f t="shared" si="20"/>
        <v>1330</v>
      </c>
      <c r="B1333" s="10" t="s">
        <v>1888</v>
      </c>
    </row>
    <row r="1334" spans="1:2">
      <c r="A1334">
        <f t="shared" si="20"/>
        <v>1331</v>
      </c>
      <c r="B1334" s="10" t="s">
        <v>1889</v>
      </c>
    </row>
    <row r="1335" spans="1:2">
      <c r="A1335">
        <f t="shared" si="20"/>
        <v>1332</v>
      </c>
      <c r="B1335" s="10" t="s">
        <v>1890</v>
      </c>
    </row>
    <row r="1336" spans="1:2">
      <c r="A1336">
        <f t="shared" si="20"/>
        <v>1333</v>
      </c>
      <c r="B1336" s="10" t="s">
        <v>1891</v>
      </c>
    </row>
    <row r="1337" spans="1:2">
      <c r="A1337">
        <f t="shared" si="20"/>
        <v>1334</v>
      </c>
      <c r="B1337" s="10" t="s">
        <v>1892</v>
      </c>
    </row>
    <row r="1338" spans="1:2">
      <c r="A1338">
        <f t="shared" si="20"/>
        <v>1335</v>
      </c>
      <c r="B1338" s="10" t="s">
        <v>1893</v>
      </c>
    </row>
    <row r="1339" spans="1:2">
      <c r="A1339">
        <f t="shared" si="20"/>
        <v>1336</v>
      </c>
      <c r="B1339" s="10" t="s">
        <v>1894</v>
      </c>
    </row>
    <row r="1340" spans="1:2">
      <c r="A1340">
        <f t="shared" si="20"/>
        <v>1337</v>
      </c>
      <c r="B1340" s="10" t="s">
        <v>1895</v>
      </c>
    </row>
    <row r="1341" spans="1:2">
      <c r="A1341">
        <f t="shared" si="20"/>
        <v>1338</v>
      </c>
      <c r="B1341" s="10" t="s">
        <v>1896</v>
      </c>
    </row>
    <row r="1342" spans="1:2">
      <c r="A1342">
        <f t="shared" si="20"/>
        <v>1339</v>
      </c>
      <c r="B1342" s="10" t="s">
        <v>1897</v>
      </c>
    </row>
    <row r="1343" spans="1:2">
      <c r="A1343">
        <f t="shared" si="20"/>
        <v>1340</v>
      </c>
      <c r="B1343" s="10" t="s">
        <v>1898</v>
      </c>
    </row>
    <row r="1344" spans="1:2">
      <c r="A1344">
        <f t="shared" si="20"/>
        <v>1341</v>
      </c>
      <c r="B1344" s="10" t="s">
        <v>1899</v>
      </c>
    </row>
    <row r="1345" spans="1:2">
      <c r="A1345">
        <f t="shared" si="20"/>
        <v>1342</v>
      </c>
      <c r="B1345" s="10" t="s">
        <v>1900</v>
      </c>
    </row>
    <row r="1346" spans="1:2">
      <c r="A1346">
        <f t="shared" si="20"/>
        <v>1343</v>
      </c>
      <c r="B1346" s="10" t="s">
        <v>1901</v>
      </c>
    </row>
    <row r="1347" spans="1:2">
      <c r="A1347">
        <f t="shared" si="20"/>
        <v>1344</v>
      </c>
      <c r="B1347" s="10" t="s">
        <v>1902</v>
      </c>
    </row>
    <row r="1348" spans="1:2">
      <c r="A1348">
        <f t="shared" si="20"/>
        <v>1345</v>
      </c>
      <c r="B1348" s="10" t="s">
        <v>1903</v>
      </c>
    </row>
    <row r="1349" spans="1:2">
      <c r="A1349">
        <f t="shared" si="20"/>
        <v>1346</v>
      </c>
      <c r="B1349" s="10" t="s">
        <v>1904</v>
      </c>
    </row>
    <row r="1350" spans="1:2">
      <c r="A1350">
        <f t="shared" ref="A1350:A1413" si="21">+A1349+1</f>
        <v>1347</v>
      </c>
      <c r="B1350" s="10" t="s">
        <v>1905</v>
      </c>
    </row>
    <row r="1351" spans="1:2">
      <c r="A1351">
        <f t="shared" si="21"/>
        <v>1348</v>
      </c>
      <c r="B1351" s="10" t="s">
        <v>1906</v>
      </c>
    </row>
    <row r="1352" spans="1:2">
      <c r="A1352">
        <f t="shared" si="21"/>
        <v>1349</v>
      </c>
      <c r="B1352" s="10" t="s">
        <v>1907</v>
      </c>
    </row>
    <row r="1353" spans="1:2">
      <c r="A1353">
        <f t="shared" si="21"/>
        <v>1350</v>
      </c>
      <c r="B1353" s="10" t="s">
        <v>1908</v>
      </c>
    </row>
    <row r="1354" spans="1:2">
      <c r="A1354">
        <f t="shared" si="21"/>
        <v>1351</v>
      </c>
      <c r="B1354" s="10" t="s">
        <v>1909</v>
      </c>
    </row>
    <row r="1355" spans="1:2">
      <c r="A1355">
        <f t="shared" si="21"/>
        <v>1352</v>
      </c>
      <c r="B1355" s="10" t="s">
        <v>1910</v>
      </c>
    </row>
    <row r="1356" spans="1:2">
      <c r="A1356">
        <f t="shared" si="21"/>
        <v>1353</v>
      </c>
      <c r="B1356" s="10" t="s">
        <v>1911</v>
      </c>
    </row>
    <row r="1357" spans="1:2">
      <c r="A1357">
        <f t="shared" si="21"/>
        <v>1354</v>
      </c>
      <c r="B1357" s="10" t="s">
        <v>1912</v>
      </c>
    </row>
    <row r="1358" spans="1:2">
      <c r="A1358">
        <f t="shared" si="21"/>
        <v>1355</v>
      </c>
      <c r="B1358" s="10" t="s">
        <v>1913</v>
      </c>
    </row>
    <row r="1359" spans="1:2">
      <c r="A1359">
        <f t="shared" si="21"/>
        <v>1356</v>
      </c>
      <c r="B1359" s="10" t="s">
        <v>1914</v>
      </c>
    </row>
    <row r="1360" spans="1:2">
      <c r="A1360">
        <f t="shared" si="21"/>
        <v>1357</v>
      </c>
      <c r="B1360" s="10" t="s">
        <v>1915</v>
      </c>
    </row>
    <row r="1361" spans="1:2">
      <c r="A1361">
        <f t="shared" si="21"/>
        <v>1358</v>
      </c>
      <c r="B1361" s="10" t="s">
        <v>1916</v>
      </c>
    </row>
    <row r="1362" spans="1:2">
      <c r="A1362">
        <f t="shared" si="21"/>
        <v>1359</v>
      </c>
      <c r="B1362" s="10" t="s">
        <v>1917</v>
      </c>
    </row>
    <row r="1363" spans="1:2">
      <c r="A1363">
        <f t="shared" si="21"/>
        <v>1360</v>
      </c>
      <c r="B1363" s="10" t="s">
        <v>1918</v>
      </c>
    </row>
    <row r="1364" spans="1:2">
      <c r="A1364">
        <f t="shared" si="21"/>
        <v>1361</v>
      </c>
      <c r="B1364" s="10" t="s">
        <v>1919</v>
      </c>
    </row>
    <row r="1365" spans="1:2">
      <c r="A1365">
        <f t="shared" si="21"/>
        <v>1362</v>
      </c>
      <c r="B1365" s="10" t="s">
        <v>1996</v>
      </c>
    </row>
    <row r="1366" spans="1:2">
      <c r="A1366">
        <f t="shared" si="21"/>
        <v>1363</v>
      </c>
      <c r="B1366" s="10" t="s">
        <v>1997</v>
      </c>
    </row>
    <row r="1367" spans="1:2">
      <c r="A1367">
        <f t="shared" si="21"/>
        <v>1364</v>
      </c>
      <c r="B1367" s="10" t="s">
        <v>1998</v>
      </c>
    </row>
    <row r="1368" spans="1:2">
      <c r="A1368">
        <f t="shared" si="21"/>
        <v>1365</v>
      </c>
      <c r="B1368" s="10" t="s">
        <v>1999</v>
      </c>
    </row>
    <row r="1369" spans="1:2">
      <c r="A1369">
        <f t="shared" si="21"/>
        <v>1366</v>
      </c>
      <c r="B1369" s="10" t="s">
        <v>2000</v>
      </c>
    </row>
    <row r="1370" spans="1:2">
      <c r="A1370">
        <f t="shared" si="21"/>
        <v>1367</v>
      </c>
      <c r="B1370" s="10" t="s">
        <v>2001</v>
      </c>
    </row>
    <row r="1371" spans="1:2">
      <c r="A1371">
        <f t="shared" si="21"/>
        <v>1368</v>
      </c>
      <c r="B1371" s="10" t="s">
        <v>2002</v>
      </c>
    </row>
    <row r="1372" spans="1:2">
      <c r="A1372">
        <f t="shared" si="21"/>
        <v>1369</v>
      </c>
      <c r="B1372" s="10" t="s">
        <v>2003</v>
      </c>
    </row>
    <row r="1373" spans="1:2">
      <c r="A1373">
        <f t="shared" si="21"/>
        <v>1370</v>
      </c>
      <c r="B1373" s="10" t="s">
        <v>2004</v>
      </c>
    </row>
    <row r="1374" spans="1:2">
      <c r="A1374">
        <f t="shared" si="21"/>
        <v>1371</v>
      </c>
      <c r="B1374" s="10" t="s">
        <v>2005</v>
      </c>
    </row>
    <row r="1375" spans="1:2">
      <c r="A1375">
        <f t="shared" si="21"/>
        <v>1372</v>
      </c>
      <c r="B1375" s="10" t="s">
        <v>2006</v>
      </c>
    </row>
    <row r="1376" spans="1:2">
      <c r="A1376">
        <f t="shared" si="21"/>
        <v>1373</v>
      </c>
      <c r="B1376" s="10" t="s">
        <v>2007</v>
      </c>
    </row>
    <row r="1377" spans="1:2">
      <c r="A1377">
        <f t="shared" si="21"/>
        <v>1374</v>
      </c>
      <c r="B1377" s="10" t="s">
        <v>2008</v>
      </c>
    </row>
    <row r="1378" spans="1:2">
      <c r="A1378">
        <f t="shared" si="21"/>
        <v>1375</v>
      </c>
      <c r="B1378" s="10" t="s">
        <v>2009</v>
      </c>
    </row>
    <row r="1379" spans="1:2">
      <c r="A1379">
        <f t="shared" si="21"/>
        <v>1376</v>
      </c>
      <c r="B1379" s="10" t="s">
        <v>2010</v>
      </c>
    </row>
    <row r="1380" spans="1:2">
      <c r="A1380">
        <f t="shared" si="21"/>
        <v>1377</v>
      </c>
      <c r="B1380" s="10" t="s">
        <v>2011</v>
      </c>
    </row>
    <row r="1381" spans="1:2">
      <c r="A1381">
        <f t="shared" si="21"/>
        <v>1378</v>
      </c>
      <c r="B1381" s="10" t="s">
        <v>2012</v>
      </c>
    </row>
    <row r="1382" spans="1:2">
      <c r="A1382">
        <f t="shared" si="21"/>
        <v>1379</v>
      </c>
      <c r="B1382" s="10" t="s">
        <v>2013</v>
      </c>
    </row>
    <row r="1383" spans="1:2">
      <c r="A1383">
        <f t="shared" si="21"/>
        <v>1380</v>
      </c>
      <c r="B1383" s="10" t="s">
        <v>2014</v>
      </c>
    </row>
    <row r="1384" spans="1:2">
      <c r="A1384">
        <f t="shared" si="21"/>
        <v>1381</v>
      </c>
      <c r="B1384" s="10" t="s">
        <v>2015</v>
      </c>
    </row>
    <row r="1385" spans="1:2">
      <c r="A1385">
        <f t="shared" si="21"/>
        <v>1382</v>
      </c>
      <c r="B1385" s="10" t="s">
        <v>2016</v>
      </c>
    </row>
    <row r="1386" spans="1:2">
      <c r="A1386">
        <f t="shared" si="21"/>
        <v>1383</v>
      </c>
      <c r="B1386" s="10" t="s">
        <v>2017</v>
      </c>
    </row>
    <row r="1387" spans="1:2">
      <c r="A1387">
        <f t="shared" si="21"/>
        <v>1384</v>
      </c>
      <c r="B1387" s="10" t="s">
        <v>2018</v>
      </c>
    </row>
    <row r="1388" spans="1:2">
      <c r="A1388">
        <f t="shared" si="21"/>
        <v>1385</v>
      </c>
      <c r="B1388" s="10" t="s">
        <v>2019</v>
      </c>
    </row>
    <row r="1389" spans="1:2">
      <c r="A1389">
        <f t="shared" si="21"/>
        <v>1386</v>
      </c>
      <c r="B1389" s="10" t="s">
        <v>2020</v>
      </c>
    </row>
    <row r="1390" spans="1:2">
      <c r="A1390">
        <f t="shared" si="21"/>
        <v>1387</v>
      </c>
      <c r="B1390" s="10" t="s">
        <v>2021</v>
      </c>
    </row>
    <row r="1391" spans="1:2">
      <c r="A1391">
        <f t="shared" si="21"/>
        <v>1388</v>
      </c>
      <c r="B1391" s="10" t="s">
        <v>2022</v>
      </c>
    </row>
    <row r="1392" spans="1:2">
      <c r="A1392">
        <f t="shared" si="21"/>
        <v>1389</v>
      </c>
      <c r="B1392" s="10" t="s">
        <v>2023</v>
      </c>
    </row>
    <row r="1393" spans="1:2">
      <c r="A1393">
        <f t="shared" si="21"/>
        <v>1390</v>
      </c>
      <c r="B1393" s="10" t="s">
        <v>2024</v>
      </c>
    </row>
    <row r="1394" spans="1:2">
      <c r="A1394">
        <f t="shared" si="21"/>
        <v>1391</v>
      </c>
      <c r="B1394" s="10" t="s">
        <v>2025</v>
      </c>
    </row>
    <row r="1395" spans="1:2">
      <c r="A1395">
        <f t="shared" si="21"/>
        <v>1392</v>
      </c>
      <c r="B1395" s="10" t="s">
        <v>2026</v>
      </c>
    </row>
    <row r="1396" spans="1:2">
      <c r="A1396">
        <f t="shared" si="21"/>
        <v>1393</v>
      </c>
      <c r="B1396" s="10" t="s">
        <v>2027</v>
      </c>
    </row>
    <row r="1397" spans="1:2">
      <c r="A1397">
        <f t="shared" si="21"/>
        <v>1394</v>
      </c>
      <c r="B1397" s="10" t="s">
        <v>2028</v>
      </c>
    </row>
    <row r="1398" spans="1:2">
      <c r="A1398">
        <f t="shared" si="21"/>
        <v>1395</v>
      </c>
      <c r="B1398" s="10" t="s">
        <v>2029</v>
      </c>
    </row>
    <row r="1399" spans="1:2">
      <c r="A1399">
        <f t="shared" si="21"/>
        <v>1396</v>
      </c>
      <c r="B1399" s="10" t="s">
        <v>2030</v>
      </c>
    </row>
    <row r="1400" spans="1:2">
      <c r="A1400">
        <f t="shared" si="21"/>
        <v>1397</v>
      </c>
      <c r="B1400" s="10" t="s">
        <v>2031</v>
      </c>
    </row>
    <row r="1401" spans="1:2">
      <c r="A1401">
        <f t="shared" si="21"/>
        <v>1398</v>
      </c>
      <c r="B1401" s="10" t="s">
        <v>2032</v>
      </c>
    </row>
    <row r="1402" spans="1:2">
      <c r="A1402">
        <f t="shared" si="21"/>
        <v>1399</v>
      </c>
      <c r="B1402" s="10" t="s">
        <v>2033</v>
      </c>
    </row>
    <row r="1403" spans="1:2">
      <c r="A1403">
        <f t="shared" si="21"/>
        <v>1400</v>
      </c>
      <c r="B1403" s="10" t="s">
        <v>2034</v>
      </c>
    </row>
    <row r="1404" spans="1:2">
      <c r="A1404">
        <f t="shared" si="21"/>
        <v>1401</v>
      </c>
      <c r="B1404" s="10" t="s">
        <v>2035</v>
      </c>
    </row>
    <row r="1405" spans="1:2">
      <c r="A1405">
        <f t="shared" si="21"/>
        <v>1402</v>
      </c>
      <c r="B1405" s="10" t="s">
        <v>2036</v>
      </c>
    </row>
    <row r="1406" spans="1:2">
      <c r="A1406">
        <f t="shared" si="21"/>
        <v>1403</v>
      </c>
      <c r="B1406" s="10" t="s">
        <v>2037</v>
      </c>
    </row>
    <row r="1407" spans="1:2">
      <c r="A1407">
        <f t="shared" si="21"/>
        <v>1404</v>
      </c>
      <c r="B1407" s="10" t="s">
        <v>2038</v>
      </c>
    </row>
    <row r="1408" spans="1:2">
      <c r="A1408">
        <f t="shared" si="21"/>
        <v>1405</v>
      </c>
      <c r="B1408" s="10" t="s">
        <v>2039</v>
      </c>
    </row>
    <row r="1409" spans="1:2">
      <c r="A1409">
        <f t="shared" si="21"/>
        <v>1406</v>
      </c>
      <c r="B1409" s="10" t="s">
        <v>2040</v>
      </c>
    </row>
    <row r="1410" spans="1:2">
      <c r="A1410">
        <f t="shared" si="21"/>
        <v>1407</v>
      </c>
      <c r="B1410" s="10" t="s">
        <v>2041</v>
      </c>
    </row>
    <row r="1411" spans="1:2">
      <c r="A1411">
        <f t="shared" si="21"/>
        <v>1408</v>
      </c>
      <c r="B1411" s="10" t="s">
        <v>2042</v>
      </c>
    </row>
    <row r="1412" spans="1:2">
      <c r="A1412">
        <f t="shared" si="21"/>
        <v>1409</v>
      </c>
      <c r="B1412" s="10" t="s">
        <v>2043</v>
      </c>
    </row>
    <row r="1413" spans="1:2">
      <c r="A1413">
        <f t="shared" si="21"/>
        <v>1410</v>
      </c>
      <c r="B1413" s="10" t="s">
        <v>2044</v>
      </c>
    </row>
    <row r="1414" spans="1:2">
      <c r="A1414">
        <f t="shared" ref="A1414:A1477" si="22">+A1413+1</f>
        <v>1411</v>
      </c>
      <c r="B1414" s="10" t="s">
        <v>2045</v>
      </c>
    </row>
    <row r="1415" spans="1:2">
      <c r="A1415">
        <f t="shared" si="22"/>
        <v>1412</v>
      </c>
      <c r="B1415" s="10" t="s">
        <v>2046</v>
      </c>
    </row>
    <row r="1416" spans="1:2">
      <c r="A1416">
        <f t="shared" si="22"/>
        <v>1413</v>
      </c>
      <c r="B1416" s="10" t="s">
        <v>2047</v>
      </c>
    </row>
    <row r="1417" spans="1:2">
      <c r="A1417">
        <f t="shared" si="22"/>
        <v>1414</v>
      </c>
      <c r="B1417" s="10" t="s">
        <v>2048</v>
      </c>
    </row>
    <row r="1418" spans="1:2">
      <c r="A1418">
        <f t="shared" si="22"/>
        <v>1415</v>
      </c>
      <c r="B1418" s="10" t="s">
        <v>2049</v>
      </c>
    </row>
    <row r="1419" spans="1:2">
      <c r="A1419">
        <f t="shared" si="22"/>
        <v>1416</v>
      </c>
      <c r="B1419" s="10" t="s">
        <v>2050</v>
      </c>
    </row>
    <row r="1420" spans="1:2">
      <c r="A1420">
        <f t="shared" si="22"/>
        <v>1417</v>
      </c>
      <c r="B1420" s="10" t="s">
        <v>2051</v>
      </c>
    </row>
    <row r="1421" spans="1:2">
      <c r="A1421">
        <f t="shared" si="22"/>
        <v>1418</v>
      </c>
      <c r="B1421" s="10" t="s">
        <v>2052</v>
      </c>
    </row>
    <row r="1422" spans="1:2">
      <c r="A1422">
        <f t="shared" si="22"/>
        <v>1419</v>
      </c>
      <c r="B1422" s="10" t="s">
        <v>2053</v>
      </c>
    </row>
    <row r="1423" spans="1:2">
      <c r="A1423">
        <f t="shared" si="22"/>
        <v>1420</v>
      </c>
      <c r="B1423" s="10" t="s">
        <v>2054</v>
      </c>
    </row>
    <row r="1424" spans="1:2">
      <c r="A1424">
        <f t="shared" si="22"/>
        <v>1421</v>
      </c>
      <c r="B1424" s="10" t="s">
        <v>2055</v>
      </c>
    </row>
    <row r="1425" spans="1:2">
      <c r="A1425">
        <f t="shared" si="22"/>
        <v>1422</v>
      </c>
      <c r="B1425" s="10" t="s">
        <v>2056</v>
      </c>
    </row>
    <row r="1426" spans="1:2">
      <c r="A1426">
        <f t="shared" si="22"/>
        <v>1423</v>
      </c>
      <c r="B1426" s="10" t="s">
        <v>2057</v>
      </c>
    </row>
    <row r="1427" spans="1:2">
      <c r="A1427">
        <f t="shared" si="22"/>
        <v>1424</v>
      </c>
      <c r="B1427" s="10" t="s">
        <v>2058</v>
      </c>
    </row>
    <row r="1428" spans="1:2">
      <c r="A1428">
        <f t="shared" si="22"/>
        <v>1425</v>
      </c>
      <c r="B1428" s="10" t="s">
        <v>2059</v>
      </c>
    </row>
    <row r="1429" spans="1:2">
      <c r="A1429">
        <f t="shared" si="22"/>
        <v>1426</v>
      </c>
      <c r="B1429" s="10" t="s">
        <v>2060</v>
      </c>
    </row>
    <row r="1430" spans="1:2">
      <c r="A1430">
        <f t="shared" si="22"/>
        <v>1427</v>
      </c>
      <c r="B1430" s="10" t="s">
        <v>2061</v>
      </c>
    </row>
    <row r="1431" spans="1:2">
      <c r="A1431">
        <f t="shared" si="22"/>
        <v>1428</v>
      </c>
      <c r="B1431" s="10" t="s">
        <v>2062</v>
      </c>
    </row>
    <row r="1432" spans="1:2">
      <c r="A1432">
        <f t="shared" si="22"/>
        <v>1429</v>
      </c>
      <c r="B1432" s="10" t="s">
        <v>2063</v>
      </c>
    </row>
    <row r="1433" spans="1:2">
      <c r="A1433">
        <f t="shared" si="22"/>
        <v>1430</v>
      </c>
      <c r="B1433" s="10" t="s">
        <v>2064</v>
      </c>
    </row>
    <row r="1434" spans="1:2">
      <c r="A1434">
        <f t="shared" si="22"/>
        <v>1431</v>
      </c>
      <c r="B1434" s="10" t="s">
        <v>2065</v>
      </c>
    </row>
    <row r="1435" spans="1:2">
      <c r="A1435">
        <f t="shared" si="22"/>
        <v>1432</v>
      </c>
      <c r="B1435" s="10" t="s">
        <v>2066</v>
      </c>
    </row>
    <row r="1436" spans="1:2">
      <c r="A1436">
        <f t="shared" si="22"/>
        <v>1433</v>
      </c>
      <c r="B1436" s="10" t="s">
        <v>2067</v>
      </c>
    </row>
    <row r="1437" spans="1:2">
      <c r="A1437">
        <f t="shared" si="22"/>
        <v>1434</v>
      </c>
      <c r="B1437" s="10" t="s">
        <v>2068</v>
      </c>
    </row>
    <row r="1438" spans="1:2">
      <c r="A1438">
        <f t="shared" si="22"/>
        <v>1435</v>
      </c>
      <c r="B1438" s="10" t="s">
        <v>2069</v>
      </c>
    </row>
    <row r="1439" spans="1:2">
      <c r="A1439">
        <f t="shared" si="22"/>
        <v>1436</v>
      </c>
      <c r="B1439" s="10" t="s">
        <v>2070</v>
      </c>
    </row>
    <row r="1440" spans="1:2">
      <c r="A1440">
        <f t="shared" si="22"/>
        <v>1437</v>
      </c>
      <c r="B1440" s="10" t="s">
        <v>2071</v>
      </c>
    </row>
    <row r="1441" spans="1:2">
      <c r="A1441">
        <f t="shared" si="22"/>
        <v>1438</v>
      </c>
      <c r="B1441" s="10" t="s">
        <v>2072</v>
      </c>
    </row>
    <row r="1442" spans="1:2">
      <c r="A1442">
        <f t="shared" si="22"/>
        <v>1439</v>
      </c>
      <c r="B1442" s="10" t="s">
        <v>2073</v>
      </c>
    </row>
    <row r="1443" spans="1:2">
      <c r="A1443">
        <f t="shared" si="22"/>
        <v>1440</v>
      </c>
      <c r="B1443" s="10" t="s">
        <v>2074</v>
      </c>
    </row>
    <row r="1444" spans="1:2">
      <c r="A1444">
        <f t="shared" si="22"/>
        <v>1441</v>
      </c>
      <c r="B1444" s="10" t="s">
        <v>2075</v>
      </c>
    </row>
    <row r="1445" spans="1:2">
      <c r="A1445">
        <f t="shared" si="22"/>
        <v>1442</v>
      </c>
      <c r="B1445" s="10" t="s">
        <v>2076</v>
      </c>
    </row>
    <row r="1446" spans="1:2">
      <c r="A1446">
        <f t="shared" si="22"/>
        <v>1443</v>
      </c>
      <c r="B1446" s="10" t="s">
        <v>2077</v>
      </c>
    </row>
    <row r="1447" spans="1:2">
      <c r="A1447">
        <f t="shared" si="22"/>
        <v>1444</v>
      </c>
      <c r="B1447" s="10" t="s">
        <v>2078</v>
      </c>
    </row>
    <row r="1448" spans="1:2">
      <c r="A1448">
        <f t="shared" si="22"/>
        <v>1445</v>
      </c>
      <c r="B1448" s="10" t="s">
        <v>2079</v>
      </c>
    </row>
    <row r="1449" spans="1:2">
      <c r="A1449">
        <f t="shared" si="22"/>
        <v>1446</v>
      </c>
      <c r="B1449" s="10" t="s">
        <v>2080</v>
      </c>
    </row>
    <row r="1450" spans="1:2">
      <c r="A1450">
        <f t="shared" si="22"/>
        <v>1447</v>
      </c>
      <c r="B1450" s="10" t="s">
        <v>2081</v>
      </c>
    </row>
    <row r="1451" spans="1:2">
      <c r="A1451">
        <f t="shared" si="22"/>
        <v>1448</v>
      </c>
      <c r="B1451" s="10" t="s">
        <v>2082</v>
      </c>
    </row>
    <row r="1452" spans="1:2">
      <c r="A1452">
        <f t="shared" si="22"/>
        <v>1449</v>
      </c>
      <c r="B1452" s="10" t="s">
        <v>2083</v>
      </c>
    </row>
    <row r="1453" spans="1:2">
      <c r="A1453">
        <f t="shared" si="22"/>
        <v>1450</v>
      </c>
      <c r="B1453" s="10" t="s">
        <v>2084</v>
      </c>
    </row>
    <row r="1454" spans="1:2">
      <c r="A1454">
        <f t="shared" si="22"/>
        <v>1451</v>
      </c>
      <c r="B1454" s="10" t="s">
        <v>2085</v>
      </c>
    </row>
    <row r="1455" spans="1:2">
      <c r="A1455">
        <f t="shared" si="22"/>
        <v>1452</v>
      </c>
      <c r="B1455" s="10" t="s">
        <v>2086</v>
      </c>
    </row>
    <row r="1456" spans="1:2">
      <c r="A1456">
        <f t="shared" si="22"/>
        <v>1453</v>
      </c>
      <c r="B1456" s="10" t="s">
        <v>2087</v>
      </c>
    </row>
    <row r="1457" spans="1:2">
      <c r="A1457">
        <f t="shared" si="22"/>
        <v>1454</v>
      </c>
      <c r="B1457" s="10" t="s">
        <v>2088</v>
      </c>
    </row>
    <row r="1458" spans="1:2">
      <c r="A1458">
        <f t="shared" si="22"/>
        <v>1455</v>
      </c>
      <c r="B1458" s="10" t="s">
        <v>2089</v>
      </c>
    </row>
    <row r="1459" spans="1:2">
      <c r="A1459">
        <f t="shared" si="22"/>
        <v>1456</v>
      </c>
      <c r="B1459" s="10" t="s">
        <v>2090</v>
      </c>
    </row>
    <row r="1460" spans="1:2">
      <c r="A1460">
        <f t="shared" si="22"/>
        <v>1457</v>
      </c>
      <c r="B1460" s="10" t="s">
        <v>2091</v>
      </c>
    </row>
    <row r="1461" spans="1:2">
      <c r="A1461">
        <f t="shared" si="22"/>
        <v>1458</v>
      </c>
      <c r="B1461" s="10" t="s">
        <v>2092</v>
      </c>
    </row>
    <row r="1462" spans="1:2">
      <c r="A1462">
        <f t="shared" si="22"/>
        <v>1459</v>
      </c>
      <c r="B1462" s="10" t="s">
        <v>2093</v>
      </c>
    </row>
    <row r="1463" spans="1:2">
      <c r="A1463">
        <f t="shared" si="22"/>
        <v>1460</v>
      </c>
      <c r="B1463" s="10" t="s">
        <v>2094</v>
      </c>
    </row>
    <row r="1464" spans="1:2">
      <c r="A1464">
        <f t="shared" si="22"/>
        <v>1461</v>
      </c>
      <c r="B1464" s="10" t="s">
        <v>2095</v>
      </c>
    </row>
    <row r="1465" spans="1:2">
      <c r="A1465">
        <f t="shared" si="22"/>
        <v>1462</v>
      </c>
      <c r="B1465" s="10" t="s">
        <v>2096</v>
      </c>
    </row>
    <row r="1466" spans="1:2">
      <c r="A1466">
        <f t="shared" si="22"/>
        <v>1463</v>
      </c>
      <c r="B1466" s="10" t="s">
        <v>2097</v>
      </c>
    </row>
    <row r="1467" spans="1:2">
      <c r="A1467">
        <f t="shared" si="22"/>
        <v>1464</v>
      </c>
      <c r="B1467" s="10" t="s">
        <v>2098</v>
      </c>
    </row>
    <row r="1468" spans="1:2">
      <c r="A1468">
        <f t="shared" si="22"/>
        <v>1465</v>
      </c>
      <c r="B1468" s="10" t="s">
        <v>2099</v>
      </c>
    </row>
    <row r="1469" spans="1:2">
      <c r="A1469">
        <f t="shared" si="22"/>
        <v>1466</v>
      </c>
      <c r="B1469" s="10" t="s">
        <v>2100</v>
      </c>
    </row>
    <row r="1470" spans="1:2">
      <c r="A1470">
        <f t="shared" si="22"/>
        <v>1467</v>
      </c>
      <c r="B1470" s="10" t="s">
        <v>2101</v>
      </c>
    </row>
    <row r="1471" spans="1:2">
      <c r="A1471">
        <f t="shared" si="22"/>
        <v>1468</v>
      </c>
      <c r="B1471" s="10" t="s">
        <v>2102</v>
      </c>
    </row>
    <row r="1472" spans="1:2">
      <c r="A1472">
        <f t="shared" si="22"/>
        <v>1469</v>
      </c>
      <c r="B1472" s="10" t="s">
        <v>2103</v>
      </c>
    </row>
    <row r="1473" spans="1:2">
      <c r="A1473">
        <f t="shared" si="22"/>
        <v>1470</v>
      </c>
      <c r="B1473" s="10" t="s">
        <v>2104</v>
      </c>
    </row>
    <row r="1474" spans="1:2">
      <c r="A1474">
        <f t="shared" si="22"/>
        <v>1471</v>
      </c>
      <c r="B1474" s="10" t="s">
        <v>2105</v>
      </c>
    </row>
    <row r="1475" spans="1:2">
      <c r="A1475">
        <f t="shared" si="22"/>
        <v>1472</v>
      </c>
      <c r="B1475" s="10" t="s">
        <v>2106</v>
      </c>
    </row>
    <row r="1476" spans="1:2">
      <c r="A1476">
        <f t="shared" si="22"/>
        <v>1473</v>
      </c>
      <c r="B1476" s="10" t="s">
        <v>2107</v>
      </c>
    </row>
    <row r="1477" spans="1:2">
      <c r="A1477">
        <f t="shared" si="22"/>
        <v>1474</v>
      </c>
      <c r="B1477" s="10" t="s">
        <v>2108</v>
      </c>
    </row>
    <row r="1478" spans="1:2">
      <c r="A1478">
        <f t="shared" ref="A1478:A1541" si="23">+A1477+1</f>
        <v>1475</v>
      </c>
      <c r="B1478" s="10" t="s">
        <v>2109</v>
      </c>
    </row>
    <row r="1479" spans="1:2">
      <c r="A1479">
        <f t="shared" si="23"/>
        <v>1476</v>
      </c>
      <c r="B1479" s="10" t="s">
        <v>2110</v>
      </c>
    </row>
    <row r="1480" spans="1:2">
      <c r="A1480">
        <f t="shared" si="23"/>
        <v>1477</v>
      </c>
      <c r="B1480" s="10" t="s">
        <v>2111</v>
      </c>
    </row>
    <row r="1481" spans="1:2">
      <c r="A1481">
        <f t="shared" si="23"/>
        <v>1478</v>
      </c>
      <c r="B1481" s="10" t="s">
        <v>2112</v>
      </c>
    </row>
    <row r="1482" spans="1:2">
      <c r="A1482">
        <f t="shared" si="23"/>
        <v>1479</v>
      </c>
      <c r="B1482" s="10" t="s">
        <v>2113</v>
      </c>
    </row>
    <row r="1483" spans="1:2">
      <c r="A1483">
        <f t="shared" si="23"/>
        <v>1480</v>
      </c>
      <c r="B1483" s="10" t="s">
        <v>2114</v>
      </c>
    </row>
    <row r="1484" spans="1:2">
      <c r="A1484">
        <f t="shared" si="23"/>
        <v>1481</v>
      </c>
      <c r="B1484" s="10" t="s">
        <v>2115</v>
      </c>
    </row>
    <row r="1485" spans="1:2">
      <c r="A1485">
        <f t="shared" si="23"/>
        <v>1482</v>
      </c>
      <c r="B1485" s="10" t="s">
        <v>2116</v>
      </c>
    </row>
    <row r="1486" spans="1:2">
      <c r="A1486">
        <f t="shared" si="23"/>
        <v>1483</v>
      </c>
      <c r="B1486" s="10" t="s">
        <v>2117</v>
      </c>
    </row>
    <row r="1487" spans="1:2">
      <c r="A1487">
        <f t="shared" si="23"/>
        <v>1484</v>
      </c>
      <c r="B1487" s="10" t="s">
        <v>2118</v>
      </c>
    </row>
    <row r="1488" spans="1:2">
      <c r="A1488">
        <f t="shared" si="23"/>
        <v>1485</v>
      </c>
      <c r="B1488" s="10" t="s">
        <v>2119</v>
      </c>
    </row>
    <row r="1489" spans="1:2">
      <c r="A1489">
        <f t="shared" si="23"/>
        <v>1486</v>
      </c>
      <c r="B1489" s="10" t="s">
        <v>2120</v>
      </c>
    </row>
    <row r="1490" spans="1:2">
      <c r="A1490">
        <f t="shared" si="23"/>
        <v>1487</v>
      </c>
      <c r="B1490" s="10" t="s">
        <v>2121</v>
      </c>
    </row>
    <row r="1491" spans="1:2">
      <c r="A1491">
        <f t="shared" si="23"/>
        <v>1488</v>
      </c>
      <c r="B1491" s="10" t="s">
        <v>2122</v>
      </c>
    </row>
    <row r="1492" spans="1:2">
      <c r="A1492">
        <f t="shared" si="23"/>
        <v>1489</v>
      </c>
      <c r="B1492" s="10" t="s">
        <v>2123</v>
      </c>
    </row>
    <row r="1493" spans="1:2">
      <c r="A1493">
        <f t="shared" si="23"/>
        <v>1490</v>
      </c>
      <c r="B1493" s="10" t="s">
        <v>2124</v>
      </c>
    </row>
    <row r="1494" spans="1:2">
      <c r="A1494">
        <f t="shared" si="23"/>
        <v>1491</v>
      </c>
      <c r="B1494" s="10" t="s">
        <v>2125</v>
      </c>
    </row>
    <row r="1495" spans="1:2">
      <c r="A1495">
        <f t="shared" si="23"/>
        <v>1492</v>
      </c>
      <c r="B1495" s="10" t="s">
        <v>2126</v>
      </c>
    </row>
    <row r="1496" spans="1:2">
      <c r="A1496">
        <f t="shared" si="23"/>
        <v>1493</v>
      </c>
      <c r="B1496" s="10" t="s">
        <v>2127</v>
      </c>
    </row>
    <row r="1497" spans="1:2">
      <c r="A1497">
        <f t="shared" si="23"/>
        <v>1494</v>
      </c>
      <c r="B1497" s="10" t="s">
        <v>2128</v>
      </c>
    </row>
    <row r="1498" spans="1:2">
      <c r="A1498">
        <f t="shared" si="23"/>
        <v>1495</v>
      </c>
      <c r="B1498" s="10" t="s">
        <v>2129</v>
      </c>
    </row>
    <row r="1499" spans="1:2">
      <c r="A1499">
        <f t="shared" si="23"/>
        <v>1496</v>
      </c>
      <c r="B1499" s="10" t="s">
        <v>2130</v>
      </c>
    </row>
    <row r="1500" spans="1:2">
      <c r="A1500">
        <f t="shared" si="23"/>
        <v>1497</v>
      </c>
      <c r="B1500" s="10" t="s">
        <v>2131</v>
      </c>
    </row>
    <row r="1501" spans="1:2">
      <c r="A1501">
        <f t="shared" si="23"/>
        <v>1498</v>
      </c>
      <c r="B1501" s="10" t="s">
        <v>2132</v>
      </c>
    </row>
    <row r="1502" spans="1:2">
      <c r="A1502">
        <f t="shared" si="23"/>
        <v>1499</v>
      </c>
      <c r="B1502" s="10" t="s">
        <v>2133</v>
      </c>
    </row>
    <row r="1503" spans="1:2">
      <c r="A1503">
        <f t="shared" si="23"/>
        <v>1500</v>
      </c>
      <c r="B1503" s="10" t="s">
        <v>2134</v>
      </c>
    </row>
    <row r="1504" spans="1:2">
      <c r="A1504">
        <f t="shared" si="23"/>
        <v>1501</v>
      </c>
      <c r="B1504" s="10" t="s">
        <v>2135</v>
      </c>
    </row>
    <row r="1505" spans="1:2">
      <c r="A1505">
        <f t="shared" si="23"/>
        <v>1502</v>
      </c>
      <c r="B1505" s="10" t="s">
        <v>2136</v>
      </c>
    </row>
    <row r="1506" spans="1:2">
      <c r="A1506">
        <f t="shared" si="23"/>
        <v>1503</v>
      </c>
      <c r="B1506" s="10" t="s">
        <v>2137</v>
      </c>
    </row>
    <row r="1507" spans="1:2">
      <c r="A1507">
        <f t="shared" si="23"/>
        <v>1504</v>
      </c>
      <c r="B1507" s="10" t="s">
        <v>2138</v>
      </c>
    </row>
    <row r="1508" spans="1:2">
      <c r="A1508">
        <f t="shared" si="23"/>
        <v>1505</v>
      </c>
      <c r="B1508" s="10" t="s">
        <v>2139</v>
      </c>
    </row>
    <row r="1509" spans="1:2">
      <c r="A1509">
        <f t="shared" si="23"/>
        <v>1506</v>
      </c>
      <c r="B1509" s="10" t="s">
        <v>2140</v>
      </c>
    </row>
    <row r="1510" spans="1:2">
      <c r="A1510">
        <f t="shared" si="23"/>
        <v>1507</v>
      </c>
      <c r="B1510" s="10" t="s">
        <v>2141</v>
      </c>
    </row>
    <row r="1511" spans="1:2">
      <c r="A1511">
        <f t="shared" si="23"/>
        <v>1508</v>
      </c>
      <c r="B1511" s="10" t="s">
        <v>2142</v>
      </c>
    </row>
    <row r="1512" spans="1:2">
      <c r="A1512">
        <f t="shared" si="23"/>
        <v>1509</v>
      </c>
      <c r="B1512" s="10" t="s">
        <v>2143</v>
      </c>
    </row>
    <row r="1513" spans="1:2">
      <c r="A1513">
        <f t="shared" si="23"/>
        <v>1510</v>
      </c>
      <c r="B1513" s="10" t="s">
        <v>2144</v>
      </c>
    </row>
    <row r="1514" spans="1:2">
      <c r="A1514">
        <f t="shared" si="23"/>
        <v>1511</v>
      </c>
      <c r="B1514" s="10" t="s">
        <v>2145</v>
      </c>
    </row>
    <row r="1515" spans="1:2">
      <c r="A1515">
        <f t="shared" si="23"/>
        <v>1512</v>
      </c>
      <c r="B1515" s="10" t="s">
        <v>2146</v>
      </c>
    </row>
    <row r="1516" spans="1:2">
      <c r="A1516">
        <f t="shared" si="23"/>
        <v>1513</v>
      </c>
      <c r="B1516" s="10" t="s">
        <v>2147</v>
      </c>
    </row>
    <row r="1517" spans="1:2">
      <c r="A1517">
        <f t="shared" si="23"/>
        <v>1514</v>
      </c>
      <c r="B1517" s="10" t="s">
        <v>2148</v>
      </c>
    </row>
    <row r="1518" spans="1:2">
      <c r="A1518">
        <f t="shared" si="23"/>
        <v>1515</v>
      </c>
      <c r="B1518" s="10" t="s">
        <v>2149</v>
      </c>
    </row>
    <row r="1519" spans="1:2">
      <c r="A1519">
        <f t="shared" si="23"/>
        <v>1516</v>
      </c>
      <c r="B1519" s="10" t="s">
        <v>2150</v>
      </c>
    </row>
    <row r="1520" spans="1:2">
      <c r="A1520">
        <f t="shared" si="23"/>
        <v>1517</v>
      </c>
      <c r="B1520" s="10" t="s">
        <v>2151</v>
      </c>
    </row>
    <row r="1521" spans="1:2">
      <c r="A1521">
        <f t="shared" si="23"/>
        <v>1518</v>
      </c>
      <c r="B1521" s="10" t="s">
        <v>2152</v>
      </c>
    </row>
    <row r="1522" spans="1:2">
      <c r="A1522">
        <f t="shared" si="23"/>
        <v>1519</v>
      </c>
      <c r="B1522" s="10" t="s">
        <v>2153</v>
      </c>
    </row>
    <row r="1523" spans="1:2">
      <c r="A1523">
        <f t="shared" si="23"/>
        <v>1520</v>
      </c>
      <c r="B1523" s="10" t="s">
        <v>2154</v>
      </c>
    </row>
    <row r="1524" spans="1:2">
      <c r="A1524">
        <f t="shared" si="23"/>
        <v>1521</v>
      </c>
      <c r="B1524" s="10" t="s">
        <v>2155</v>
      </c>
    </row>
    <row r="1525" spans="1:2">
      <c r="A1525">
        <f t="shared" si="23"/>
        <v>1522</v>
      </c>
      <c r="B1525" s="10" t="s">
        <v>2156</v>
      </c>
    </row>
    <row r="1526" spans="1:2">
      <c r="A1526">
        <f t="shared" si="23"/>
        <v>1523</v>
      </c>
      <c r="B1526" s="10" t="s">
        <v>2157</v>
      </c>
    </row>
    <row r="1527" spans="1:2">
      <c r="A1527">
        <f t="shared" si="23"/>
        <v>1524</v>
      </c>
      <c r="B1527" s="10" t="s">
        <v>2158</v>
      </c>
    </row>
    <row r="1528" spans="1:2">
      <c r="A1528">
        <f t="shared" si="23"/>
        <v>1525</v>
      </c>
      <c r="B1528" s="10" t="s">
        <v>2159</v>
      </c>
    </row>
    <row r="1529" spans="1:2">
      <c r="A1529">
        <f t="shared" si="23"/>
        <v>1526</v>
      </c>
      <c r="B1529" s="10" t="s">
        <v>2160</v>
      </c>
    </row>
    <row r="1530" spans="1:2">
      <c r="A1530">
        <f t="shared" si="23"/>
        <v>1527</v>
      </c>
      <c r="B1530" s="10" t="s">
        <v>2161</v>
      </c>
    </row>
    <row r="1531" spans="1:2">
      <c r="A1531">
        <f t="shared" si="23"/>
        <v>1528</v>
      </c>
      <c r="B1531" s="10" t="s">
        <v>2162</v>
      </c>
    </row>
    <row r="1532" spans="1:2">
      <c r="A1532">
        <f t="shared" si="23"/>
        <v>1529</v>
      </c>
      <c r="B1532" s="10" t="s">
        <v>2163</v>
      </c>
    </row>
    <row r="1533" spans="1:2">
      <c r="A1533">
        <f t="shared" si="23"/>
        <v>1530</v>
      </c>
      <c r="B1533" s="10" t="s">
        <v>2164</v>
      </c>
    </row>
    <row r="1534" spans="1:2">
      <c r="A1534">
        <f t="shared" si="23"/>
        <v>1531</v>
      </c>
      <c r="B1534" s="10" t="s">
        <v>2165</v>
      </c>
    </row>
    <row r="1535" spans="1:2">
      <c r="A1535">
        <f t="shared" si="23"/>
        <v>1532</v>
      </c>
      <c r="B1535" s="10" t="s">
        <v>2166</v>
      </c>
    </row>
    <row r="1536" spans="1:2">
      <c r="A1536">
        <f t="shared" si="23"/>
        <v>1533</v>
      </c>
      <c r="B1536" s="10" t="s">
        <v>2167</v>
      </c>
    </row>
    <row r="1537" spans="1:2">
      <c r="A1537">
        <f t="shared" si="23"/>
        <v>1534</v>
      </c>
      <c r="B1537" s="10" t="s">
        <v>2168</v>
      </c>
    </row>
    <row r="1538" spans="1:2">
      <c r="A1538">
        <f t="shared" si="23"/>
        <v>1535</v>
      </c>
      <c r="B1538" s="10" t="s">
        <v>2169</v>
      </c>
    </row>
    <row r="1539" spans="1:2">
      <c r="A1539">
        <f t="shared" si="23"/>
        <v>1536</v>
      </c>
      <c r="B1539" s="10" t="s">
        <v>2170</v>
      </c>
    </row>
    <row r="1540" spans="1:2">
      <c r="A1540">
        <f t="shared" si="23"/>
        <v>1537</v>
      </c>
      <c r="B1540" s="10" t="s">
        <v>2171</v>
      </c>
    </row>
    <row r="1541" spans="1:2">
      <c r="A1541">
        <f t="shared" si="23"/>
        <v>1538</v>
      </c>
      <c r="B1541" s="10" t="s">
        <v>2172</v>
      </c>
    </row>
    <row r="1542" spans="1:2">
      <c r="A1542">
        <f t="shared" ref="A1542:A1605" si="24">+A1541+1</f>
        <v>1539</v>
      </c>
      <c r="B1542" s="10" t="s">
        <v>2173</v>
      </c>
    </row>
    <row r="1543" spans="1:2">
      <c r="A1543">
        <f t="shared" si="24"/>
        <v>1540</v>
      </c>
      <c r="B1543" s="10" t="s">
        <v>2174</v>
      </c>
    </row>
    <row r="1544" spans="1:2">
      <c r="A1544">
        <f t="shared" si="24"/>
        <v>1541</v>
      </c>
      <c r="B1544" s="10" t="s">
        <v>2174</v>
      </c>
    </row>
    <row r="1545" spans="1:2">
      <c r="A1545">
        <f t="shared" si="24"/>
        <v>1542</v>
      </c>
      <c r="B1545" s="10" t="s">
        <v>2174</v>
      </c>
    </row>
    <row r="1546" spans="1:2">
      <c r="A1546">
        <f t="shared" si="24"/>
        <v>1543</v>
      </c>
      <c r="B1546" s="10" t="s">
        <v>2174</v>
      </c>
    </row>
    <row r="1547" spans="1:2">
      <c r="A1547">
        <f t="shared" si="24"/>
        <v>1544</v>
      </c>
      <c r="B1547" s="10" t="s">
        <v>2174</v>
      </c>
    </row>
    <row r="1548" spans="1:2">
      <c r="A1548">
        <f t="shared" si="24"/>
        <v>1545</v>
      </c>
      <c r="B1548" s="10" t="s">
        <v>2174</v>
      </c>
    </row>
    <row r="1549" spans="1:2">
      <c r="A1549">
        <f t="shared" si="24"/>
        <v>1546</v>
      </c>
      <c r="B1549" s="10" t="s">
        <v>2175</v>
      </c>
    </row>
    <row r="1550" spans="1:2">
      <c r="A1550">
        <f t="shared" si="24"/>
        <v>1547</v>
      </c>
      <c r="B1550" s="10" t="s">
        <v>2175</v>
      </c>
    </row>
    <row r="1551" spans="1:2">
      <c r="A1551">
        <f t="shared" si="24"/>
        <v>1548</v>
      </c>
      <c r="B1551" s="10" t="s">
        <v>2175</v>
      </c>
    </row>
    <row r="1552" spans="1:2">
      <c r="A1552">
        <f t="shared" si="24"/>
        <v>1549</v>
      </c>
      <c r="B1552" s="10" t="s">
        <v>2175</v>
      </c>
    </row>
    <row r="1553" spans="1:2">
      <c r="A1553">
        <f t="shared" si="24"/>
        <v>1550</v>
      </c>
      <c r="B1553" s="10" t="s">
        <v>2175</v>
      </c>
    </row>
    <row r="1554" spans="1:2">
      <c r="A1554">
        <f t="shared" si="24"/>
        <v>1551</v>
      </c>
      <c r="B1554" s="10" t="s">
        <v>2175</v>
      </c>
    </row>
    <row r="1555" spans="1:2">
      <c r="A1555">
        <f t="shared" si="24"/>
        <v>1552</v>
      </c>
      <c r="B1555" s="10" t="s">
        <v>2176</v>
      </c>
    </row>
    <row r="1556" spans="1:2">
      <c r="A1556">
        <f t="shared" si="24"/>
        <v>1553</v>
      </c>
      <c r="B1556" s="10" t="s">
        <v>2177</v>
      </c>
    </row>
    <row r="1557" spans="1:2">
      <c r="A1557">
        <f t="shared" si="24"/>
        <v>1554</v>
      </c>
      <c r="B1557" s="10" t="s">
        <v>2177</v>
      </c>
    </row>
    <row r="1558" spans="1:2">
      <c r="A1558">
        <f t="shared" si="24"/>
        <v>1555</v>
      </c>
      <c r="B1558" s="10" t="s">
        <v>2177</v>
      </c>
    </row>
    <row r="1559" spans="1:2">
      <c r="A1559">
        <f t="shared" si="24"/>
        <v>1556</v>
      </c>
      <c r="B1559" s="10" t="s">
        <v>2177</v>
      </c>
    </row>
    <row r="1560" spans="1:2">
      <c r="A1560">
        <f t="shared" si="24"/>
        <v>1557</v>
      </c>
      <c r="B1560" s="10" t="s">
        <v>2177</v>
      </c>
    </row>
    <row r="1561" spans="1:2">
      <c r="A1561">
        <f t="shared" si="24"/>
        <v>1558</v>
      </c>
      <c r="B1561" s="10" t="s">
        <v>2177</v>
      </c>
    </row>
    <row r="1562" spans="1:2">
      <c r="A1562">
        <f t="shared" si="24"/>
        <v>1559</v>
      </c>
      <c r="B1562" s="10" t="s">
        <v>2178</v>
      </c>
    </row>
    <row r="1563" spans="1:2">
      <c r="A1563">
        <f t="shared" si="24"/>
        <v>1560</v>
      </c>
      <c r="B1563" s="10" t="s">
        <v>2179</v>
      </c>
    </row>
    <row r="1564" spans="1:2">
      <c r="A1564">
        <f t="shared" si="24"/>
        <v>1561</v>
      </c>
      <c r="B1564" s="10" t="s">
        <v>2180</v>
      </c>
    </row>
    <row r="1565" spans="1:2">
      <c r="A1565">
        <f t="shared" si="24"/>
        <v>1562</v>
      </c>
      <c r="B1565" s="10" t="s">
        <v>2181</v>
      </c>
    </row>
    <row r="1566" spans="1:2">
      <c r="A1566">
        <f t="shared" si="24"/>
        <v>1563</v>
      </c>
      <c r="B1566" s="10" t="s">
        <v>2182</v>
      </c>
    </row>
    <row r="1567" spans="1:2">
      <c r="A1567">
        <f t="shared" si="24"/>
        <v>1564</v>
      </c>
      <c r="B1567" s="10" t="s">
        <v>2183</v>
      </c>
    </row>
    <row r="1568" spans="1:2">
      <c r="A1568">
        <f t="shared" si="24"/>
        <v>1565</v>
      </c>
      <c r="B1568" s="10" t="s">
        <v>2184</v>
      </c>
    </row>
    <row r="1569" spans="1:2">
      <c r="A1569">
        <f t="shared" si="24"/>
        <v>1566</v>
      </c>
      <c r="B1569" s="10" t="s">
        <v>2185</v>
      </c>
    </row>
    <row r="1570" spans="1:2">
      <c r="A1570">
        <f t="shared" si="24"/>
        <v>1567</v>
      </c>
      <c r="B1570" s="10" t="s">
        <v>2186</v>
      </c>
    </row>
    <row r="1571" spans="1:2">
      <c r="A1571">
        <f t="shared" si="24"/>
        <v>1568</v>
      </c>
      <c r="B1571" s="10" t="s">
        <v>2187</v>
      </c>
    </row>
    <row r="1572" spans="1:2">
      <c r="A1572">
        <f t="shared" si="24"/>
        <v>1569</v>
      </c>
      <c r="B1572" s="10" t="s">
        <v>2188</v>
      </c>
    </row>
    <row r="1573" spans="1:2">
      <c r="A1573">
        <f t="shared" si="24"/>
        <v>1570</v>
      </c>
      <c r="B1573" s="10" t="s">
        <v>2189</v>
      </c>
    </row>
    <row r="1574" spans="1:2">
      <c r="A1574">
        <f t="shared" si="24"/>
        <v>1571</v>
      </c>
      <c r="B1574" s="10" t="s">
        <v>2190</v>
      </c>
    </row>
    <row r="1575" spans="1:2">
      <c r="A1575">
        <f t="shared" si="24"/>
        <v>1572</v>
      </c>
      <c r="B1575" s="10" t="s">
        <v>2191</v>
      </c>
    </row>
    <row r="1576" spans="1:2">
      <c r="A1576">
        <f t="shared" si="24"/>
        <v>1573</v>
      </c>
      <c r="B1576" s="10" t="s">
        <v>2192</v>
      </c>
    </row>
    <row r="1577" spans="1:2">
      <c r="A1577">
        <f t="shared" si="24"/>
        <v>1574</v>
      </c>
      <c r="B1577" s="10" t="s">
        <v>2193</v>
      </c>
    </row>
    <row r="1578" spans="1:2">
      <c r="A1578">
        <f t="shared" si="24"/>
        <v>1575</v>
      </c>
      <c r="B1578" s="10" t="s">
        <v>2194</v>
      </c>
    </row>
    <row r="1579" spans="1:2">
      <c r="A1579">
        <f t="shared" si="24"/>
        <v>1576</v>
      </c>
      <c r="B1579" s="10" t="s">
        <v>2195</v>
      </c>
    </row>
    <row r="1580" spans="1:2">
      <c r="A1580">
        <f t="shared" si="24"/>
        <v>1577</v>
      </c>
      <c r="B1580" s="10" t="s">
        <v>2196</v>
      </c>
    </row>
    <row r="1581" spans="1:2">
      <c r="A1581">
        <f t="shared" si="24"/>
        <v>1578</v>
      </c>
      <c r="B1581" s="10" t="s">
        <v>2197</v>
      </c>
    </row>
    <row r="1582" spans="1:2">
      <c r="A1582">
        <f t="shared" si="24"/>
        <v>1579</v>
      </c>
      <c r="B1582" s="10" t="s">
        <v>2198</v>
      </c>
    </row>
    <row r="1583" spans="1:2">
      <c r="A1583">
        <f t="shared" si="24"/>
        <v>1580</v>
      </c>
      <c r="B1583" s="10" t="s">
        <v>2199</v>
      </c>
    </row>
    <row r="1584" spans="1:2">
      <c r="A1584">
        <f t="shared" si="24"/>
        <v>1581</v>
      </c>
      <c r="B1584" s="10" t="s">
        <v>2200</v>
      </c>
    </row>
    <row r="1585" spans="1:2">
      <c r="A1585">
        <f t="shared" si="24"/>
        <v>1582</v>
      </c>
      <c r="B1585" s="10" t="s">
        <v>2201</v>
      </c>
    </row>
    <row r="1586" spans="1:2">
      <c r="A1586">
        <f t="shared" si="24"/>
        <v>1583</v>
      </c>
      <c r="B1586" s="10" t="s">
        <v>2202</v>
      </c>
    </row>
    <row r="1587" spans="1:2">
      <c r="A1587">
        <f t="shared" si="24"/>
        <v>1584</v>
      </c>
      <c r="B1587" s="10" t="s">
        <v>2203</v>
      </c>
    </row>
    <row r="1588" spans="1:2">
      <c r="A1588">
        <f t="shared" si="24"/>
        <v>1585</v>
      </c>
      <c r="B1588" s="10" t="s">
        <v>2204</v>
      </c>
    </row>
    <row r="1589" spans="1:2">
      <c r="A1589">
        <f t="shared" si="24"/>
        <v>1586</v>
      </c>
      <c r="B1589" s="10" t="s">
        <v>2205</v>
      </c>
    </row>
    <row r="1590" spans="1:2">
      <c r="A1590">
        <f t="shared" si="24"/>
        <v>1587</v>
      </c>
      <c r="B1590" s="10" t="s">
        <v>2206</v>
      </c>
    </row>
    <row r="1591" spans="1:2">
      <c r="A1591">
        <f t="shared" si="24"/>
        <v>1588</v>
      </c>
      <c r="B1591" s="10" t="s">
        <v>2207</v>
      </c>
    </row>
    <row r="1592" spans="1:2">
      <c r="A1592">
        <f t="shared" si="24"/>
        <v>1589</v>
      </c>
      <c r="B1592" s="10" t="s">
        <v>2208</v>
      </c>
    </row>
    <row r="1593" spans="1:2">
      <c r="A1593">
        <f t="shared" si="24"/>
        <v>1590</v>
      </c>
      <c r="B1593" s="10" t="s">
        <v>2209</v>
      </c>
    </row>
    <row r="1594" spans="1:2">
      <c r="A1594">
        <f t="shared" si="24"/>
        <v>1591</v>
      </c>
      <c r="B1594" s="10" t="s">
        <v>2210</v>
      </c>
    </row>
    <row r="1595" spans="1:2">
      <c r="A1595">
        <f t="shared" si="24"/>
        <v>1592</v>
      </c>
      <c r="B1595" s="10" t="s">
        <v>2211</v>
      </c>
    </row>
    <row r="1596" spans="1:2">
      <c r="A1596">
        <f t="shared" si="24"/>
        <v>1593</v>
      </c>
      <c r="B1596" s="10" t="s">
        <v>2212</v>
      </c>
    </row>
    <row r="1597" spans="1:2">
      <c r="A1597">
        <f t="shared" si="24"/>
        <v>1594</v>
      </c>
      <c r="B1597" s="10" t="s">
        <v>2213</v>
      </c>
    </row>
    <row r="1598" spans="1:2">
      <c r="A1598">
        <f t="shared" si="24"/>
        <v>1595</v>
      </c>
      <c r="B1598" s="10" t="s">
        <v>2214</v>
      </c>
    </row>
    <row r="1599" spans="1:2">
      <c r="A1599">
        <f t="shared" si="24"/>
        <v>1596</v>
      </c>
      <c r="B1599" s="10" t="s">
        <v>2215</v>
      </c>
    </row>
    <row r="1600" spans="1:2">
      <c r="A1600">
        <f t="shared" si="24"/>
        <v>1597</v>
      </c>
      <c r="B1600" s="10" t="s">
        <v>2216</v>
      </c>
    </row>
    <row r="1601" spans="1:2">
      <c r="A1601">
        <f t="shared" si="24"/>
        <v>1598</v>
      </c>
      <c r="B1601" s="10" t="s">
        <v>2217</v>
      </c>
    </row>
    <row r="1602" spans="1:2">
      <c r="A1602">
        <f t="shared" si="24"/>
        <v>1599</v>
      </c>
      <c r="B1602" s="10" t="s">
        <v>2218</v>
      </c>
    </row>
    <row r="1603" spans="1:2">
      <c r="A1603">
        <f t="shared" si="24"/>
        <v>1600</v>
      </c>
      <c r="B1603" s="10" t="s">
        <v>2219</v>
      </c>
    </row>
    <row r="1604" spans="1:2">
      <c r="A1604">
        <f t="shared" si="24"/>
        <v>1601</v>
      </c>
      <c r="B1604" s="10" t="s">
        <v>2220</v>
      </c>
    </row>
    <row r="1605" spans="1:2">
      <c r="A1605">
        <f t="shared" si="24"/>
        <v>1602</v>
      </c>
      <c r="B1605" s="10" t="s">
        <v>2221</v>
      </c>
    </row>
    <row r="1606" spans="1:2">
      <c r="A1606">
        <f t="shared" ref="A1606:A1669" si="25">+A1605+1</f>
        <v>1603</v>
      </c>
      <c r="B1606" s="10" t="s">
        <v>2222</v>
      </c>
    </row>
    <row r="1607" spans="1:2">
      <c r="A1607">
        <f t="shared" si="25"/>
        <v>1604</v>
      </c>
      <c r="B1607" s="10" t="s">
        <v>2223</v>
      </c>
    </row>
    <row r="1608" spans="1:2">
      <c r="A1608">
        <f t="shared" si="25"/>
        <v>1605</v>
      </c>
      <c r="B1608" s="10" t="s">
        <v>2224</v>
      </c>
    </row>
    <row r="1609" spans="1:2">
      <c r="A1609">
        <f t="shared" si="25"/>
        <v>1606</v>
      </c>
      <c r="B1609" s="10" t="s">
        <v>2225</v>
      </c>
    </row>
    <row r="1610" spans="1:2">
      <c r="A1610">
        <f t="shared" si="25"/>
        <v>1607</v>
      </c>
      <c r="B1610" s="10" t="s">
        <v>2226</v>
      </c>
    </row>
    <row r="1611" spans="1:2">
      <c r="A1611">
        <f t="shared" si="25"/>
        <v>1608</v>
      </c>
      <c r="B1611" s="10" t="s">
        <v>2226</v>
      </c>
    </row>
    <row r="1612" spans="1:2">
      <c r="A1612">
        <f t="shared" si="25"/>
        <v>1609</v>
      </c>
      <c r="B1612" s="10" t="s">
        <v>2227</v>
      </c>
    </row>
    <row r="1613" spans="1:2">
      <c r="A1613">
        <f t="shared" si="25"/>
        <v>1610</v>
      </c>
      <c r="B1613" s="10" t="s">
        <v>2228</v>
      </c>
    </row>
    <row r="1614" spans="1:2">
      <c r="A1614">
        <f t="shared" si="25"/>
        <v>1611</v>
      </c>
      <c r="B1614" s="10" t="s">
        <v>2229</v>
      </c>
    </row>
    <row r="1615" spans="1:2">
      <c r="A1615">
        <f t="shared" si="25"/>
        <v>1612</v>
      </c>
      <c r="B1615" s="10" t="s">
        <v>2230</v>
      </c>
    </row>
    <row r="1616" spans="1:2">
      <c r="A1616">
        <f t="shared" si="25"/>
        <v>1613</v>
      </c>
      <c r="B1616" s="10" t="s">
        <v>2231</v>
      </c>
    </row>
    <row r="1617" spans="1:2">
      <c r="A1617">
        <f t="shared" si="25"/>
        <v>1614</v>
      </c>
      <c r="B1617" s="10" t="s">
        <v>2232</v>
      </c>
    </row>
    <row r="1618" spans="1:2">
      <c r="A1618">
        <f t="shared" si="25"/>
        <v>1615</v>
      </c>
      <c r="B1618" s="10" t="s">
        <v>2233</v>
      </c>
    </row>
    <row r="1619" spans="1:2">
      <c r="A1619">
        <f t="shared" si="25"/>
        <v>1616</v>
      </c>
      <c r="B1619" s="10" t="s">
        <v>2234</v>
      </c>
    </row>
    <row r="1620" spans="1:2">
      <c r="A1620">
        <f t="shared" si="25"/>
        <v>1617</v>
      </c>
      <c r="B1620" s="10" t="s">
        <v>2235</v>
      </c>
    </row>
    <row r="1621" spans="1:2">
      <c r="A1621">
        <f t="shared" si="25"/>
        <v>1618</v>
      </c>
      <c r="B1621" s="10" t="s">
        <v>2236</v>
      </c>
    </row>
    <row r="1622" spans="1:2">
      <c r="A1622">
        <f t="shared" si="25"/>
        <v>1619</v>
      </c>
      <c r="B1622" s="10" t="s">
        <v>2237</v>
      </c>
    </row>
    <row r="1623" spans="1:2">
      <c r="A1623">
        <f t="shared" si="25"/>
        <v>1620</v>
      </c>
      <c r="B1623" s="10" t="s">
        <v>2238</v>
      </c>
    </row>
    <row r="1624" spans="1:2">
      <c r="A1624">
        <f t="shared" si="25"/>
        <v>1621</v>
      </c>
      <c r="B1624" s="10" t="s">
        <v>2239</v>
      </c>
    </row>
    <row r="1625" spans="1:2">
      <c r="A1625">
        <f t="shared" si="25"/>
        <v>1622</v>
      </c>
      <c r="B1625" s="10" t="s">
        <v>2240</v>
      </c>
    </row>
    <row r="1626" spans="1:2">
      <c r="A1626">
        <f t="shared" si="25"/>
        <v>1623</v>
      </c>
      <c r="B1626" s="10" t="s">
        <v>2241</v>
      </c>
    </row>
    <row r="1627" spans="1:2">
      <c r="A1627">
        <f t="shared" si="25"/>
        <v>1624</v>
      </c>
      <c r="B1627" s="10" t="s">
        <v>2242</v>
      </c>
    </row>
    <row r="1628" spans="1:2">
      <c r="A1628">
        <f t="shared" si="25"/>
        <v>1625</v>
      </c>
      <c r="B1628" s="10" t="s">
        <v>2243</v>
      </c>
    </row>
    <row r="1629" spans="1:2">
      <c r="A1629">
        <f t="shared" si="25"/>
        <v>1626</v>
      </c>
      <c r="B1629" s="10" t="s">
        <v>2244</v>
      </c>
    </row>
    <row r="1630" spans="1:2">
      <c r="A1630">
        <f t="shared" si="25"/>
        <v>1627</v>
      </c>
      <c r="B1630" s="10" t="s">
        <v>2245</v>
      </c>
    </row>
    <row r="1631" spans="1:2">
      <c r="A1631">
        <f t="shared" si="25"/>
        <v>1628</v>
      </c>
      <c r="B1631" s="10" t="s">
        <v>2246</v>
      </c>
    </row>
    <row r="1632" spans="1:2">
      <c r="A1632">
        <f t="shared" si="25"/>
        <v>1629</v>
      </c>
      <c r="B1632" s="10" t="s">
        <v>2247</v>
      </c>
    </row>
    <row r="1633" spans="1:2">
      <c r="A1633">
        <f t="shared" si="25"/>
        <v>1630</v>
      </c>
      <c r="B1633" s="10" t="s">
        <v>2248</v>
      </c>
    </row>
    <row r="1634" spans="1:2">
      <c r="A1634">
        <f t="shared" si="25"/>
        <v>1631</v>
      </c>
      <c r="B1634" s="10" t="s">
        <v>2249</v>
      </c>
    </row>
    <row r="1635" spans="1:2">
      <c r="A1635">
        <f t="shared" si="25"/>
        <v>1632</v>
      </c>
      <c r="B1635" s="10" t="s">
        <v>2250</v>
      </c>
    </row>
    <row r="1636" spans="1:2">
      <c r="A1636">
        <f t="shared" si="25"/>
        <v>1633</v>
      </c>
      <c r="B1636" s="10" t="s">
        <v>2251</v>
      </c>
    </row>
    <row r="1637" spans="1:2">
      <c r="A1637">
        <f t="shared" si="25"/>
        <v>1634</v>
      </c>
      <c r="B1637" s="10" t="s">
        <v>2252</v>
      </c>
    </row>
    <row r="1638" spans="1:2">
      <c r="A1638">
        <f t="shared" si="25"/>
        <v>1635</v>
      </c>
      <c r="B1638" s="10" t="s">
        <v>2253</v>
      </c>
    </row>
    <row r="1639" spans="1:2">
      <c r="A1639">
        <f t="shared" si="25"/>
        <v>1636</v>
      </c>
      <c r="B1639" s="10" t="s">
        <v>2254</v>
      </c>
    </row>
    <row r="1640" spans="1:2">
      <c r="A1640">
        <f t="shared" si="25"/>
        <v>1637</v>
      </c>
      <c r="B1640" s="10" t="s">
        <v>2255</v>
      </c>
    </row>
    <row r="1641" spans="1:2">
      <c r="A1641">
        <f t="shared" si="25"/>
        <v>1638</v>
      </c>
      <c r="B1641" s="10" t="s">
        <v>2256</v>
      </c>
    </row>
    <row r="1642" spans="1:2">
      <c r="A1642">
        <f t="shared" si="25"/>
        <v>1639</v>
      </c>
      <c r="B1642" s="10" t="s">
        <v>2257</v>
      </c>
    </row>
    <row r="1643" spans="1:2">
      <c r="A1643">
        <f t="shared" si="25"/>
        <v>1640</v>
      </c>
      <c r="B1643" s="10" t="s">
        <v>2258</v>
      </c>
    </row>
    <row r="1644" spans="1:2">
      <c r="A1644">
        <f t="shared" si="25"/>
        <v>1641</v>
      </c>
      <c r="B1644" s="10" t="s">
        <v>2259</v>
      </c>
    </row>
    <row r="1645" spans="1:2">
      <c r="A1645">
        <f t="shared" si="25"/>
        <v>1642</v>
      </c>
      <c r="B1645" s="10" t="s">
        <v>2260</v>
      </c>
    </row>
    <row r="1646" spans="1:2">
      <c r="A1646">
        <f t="shared" si="25"/>
        <v>1643</v>
      </c>
      <c r="B1646" s="10" t="s">
        <v>2261</v>
      </c>
    </row>
    <row r="1647" spans="1:2">
      <c r="A1647">
        <f t="shared" si="25"/>
        <v>1644</v>
      </c>
      <c r="B1647" s="10" t="s">
        <v>2262</v>
      </c>
    </row>
    <row r="1648" spans="1:2">
      <c r="A1648">
        <f t="shared" si="25"/>
        <v>1645</v>
      </c>
      <c r="B1648" s="10" t="s">
        <v>2263</v>
      </c>
    </row>
    <row r="1649" spans="1:2">
      <c r="A1649">
        <f t="shared" si="25"/>
        <v>1646</v>
      </c>
      <c r="B1649" s="10" t="s">
        <v>2264</v>
      </c>
    </row>
    <row r="1650" spans="1:2">
      <c r="A1650">
        <f t="shared" si="25"/>
        <v>1647</v>
      </c>
      <c r="B1650" s="10" t="s">
        <v>2265</v>
      </c>
    </row>
    <row r="1651" spans="1:2">
      <c r="A1651">
        <f t="shared" si="25"/>
        <v>1648</v>
      </c>
      <c r="B1651" s="10" t="s">
        <v>2266</v>
      </c>
    </row>
    <row r="1652" spans="1:2">
      <c r="A1652">
        <f t="shared" si="25"/>
        <v>1649</v>
      </c>
      <c r="B1652" s="10" t="s">
        <v>2267</v>
      </c>
    </row>
    <row r="1653" spans="1:2">
      <c r="A1653">
        <f t="shared" si="25"/>
        <v>1650</v>
      </c>
      <c r="B1653" s="10" t="s">
        <v>2268</v>
      </c>
    </row>
    <row r="1654" spans="1:2">
      <c r="A1654">
        <f t="shared" si="25"/>
        <v>1651</v>
      </c>
      <c r="B1654" s="10" t="s">
        <v>2269</v>
      </c>
    </row>
    <row r="1655" spans="1:2">
      <c r="A1655">
        <f t="shared" si="25"/>
        <v>1652</v>
      </c>
      <c r="B1655" s="10" t="s">
        <v>2270</v>
      </c>
    </row>
    <row r="1656" spans="1:2">
      <c r="A1656">
        <f t="shared" si="25"/>
        <v>1653</v>
      </c>
      <c r="B1656" s="10" t="s">
        <v>2271</v>
      </c>
    </row>
    <row r="1657" spans="1:2">
      <c r="A1657">
        <f t="shared" si="25"/>
        <v>1654</v>
      </c>
      <c r="B1657" s="10" t="s">
        <v>2272</v>
      </c>
    </row>
    <row r="1658" spans="1:2">
      <c r="A1658">
        <f t="shared" si="25"/>
        <v>1655</v>
      </c>
      <c r="B1658" s="10" t="s">
        <v>2273</v>
      </c>
    </row>
    <row r="1659" spans="1:2">
      <c r="A1659">
        <f t="shared" si="25"/>
        <v>1656</v>
      </c>
      <c r="B1659" s="10" t="s">
        <v>2274</v>
      </c>
    </row>
    <row r="1660" spans="1:2">
      <c r="A1660">
        <f t="shared" si="25"/>
        <v>1657</v>
      </c>
      <c r="B1660" s="10" t="s">
        <v>2275</v>
      </c>
    </row>
    <row r="1661" spans="1:2">
      <c r="A1661">
        <f t="shared" si="25"/>
        <v>1658</v>
      </c>
      <c r="B1661" s="10" t="s">
        <v>2276</v>
      </c>
    </row>
    <row r="1662" spans="1:2">
      <c r="A1662">
        <f t="shared" si="25"/>
        <v>1659</v>
      </c>
      <c r="B1662" s="10" t="s">
        <v>2277</v>
      </c>
    </row>
    <row r="1663" spans="1:2">
      <c r="A1663">
        <f t="shared" si="25"/>
        <v>1660</v>
      </c>
      <c r="B1663" s="10" t="s">
        <v>2278</v>
      </c>
    </row>
    <row r="1664" spans="1:2">
      <c r="A1664">
        <f t="shared" si="25"/>
        <v>1661</v>
      </c>
      <c r="B1664" s="10" t="s">
        <v>2279</v>
      </c>
    </row>
    <row r="1665" spans="1:2">
      <c r="A1665">
        <f t="shared" si="25"/>
        <v>1662</v>
      </c>
      <c r="B1665" s="10" t="s">
        <v>2280</v>
      </c>
    </row>
    <row r="1666" spans="1:2">
      <c r="A1666">
        <f t="shared" si="25"/>
        <v>1663</v>
      </c>
      <c r="B1666" s="10" t="s">
        <v>2281</v>
      </c>
    </row>
    <row r="1667" spans="1:2">
      <c r="A1667">
        <f t="shared" si="25"/>
        <v>1664</v>
      </c>
      <c r="B1667" s="10" t="s">
        <v>2281</v>
      </c>
    </row>
    <row r="1668" spans="1:2">
      <c r="A1668">
        <f t="shared" si="25"/>
        <v>1665</v>
      </c>
      <c r="B1668" s="10" t="s">
        <v>2282</v>
      </c>
    </row>
    <row r="1669" spans="1:2">
      <c r="A1669">
        <f t="shared" si="25"/>
        <v>1666</v>
      </c>
      <c r="B1669" s="10" t="s">
        <v>2283</v>
      </c>
    </row>
    <row r="1670" spans="1:2">
      <c r="A1670">
        <f t="shared" ref="A1670:A1733" si="26">+A1669+1</f>
        <v>1667</v>
      </c>
      <c r="B1670" s="10" t="s">
        <v>2284</v>
      </c>
    </row>
    <row r="1671" spans="1:2">
      <c r="A1671">
        <f t="shared" si="26"/>
        <v>1668</v>
      </c>
      <c r="B1671" s="10" t="s">
        <v>2285</v>
      </c>
    </row>
    <row r="1672" spans="1:2">
      <c r="A1672">
        <f t="shared" si="26"/>
        <v>1669</v>
      </c>
      <c r="B1672" s="10" t="s">
        <v>2286</v>
      </c>
    </row>
    <row r="1673" spans="1:2">
      <c r="A1673">
        <f t="shared" si="26"/>
        <v>1670</v>
      </c>
      <c r="B1673" s="10" t="s">
        <v>2287</v>
      </c>
    </row>
    <row r="1674" spans="1:2">
      <c r="A1674">
        <f t="shared" si="26"/>
        <v>1671</v>
      </c>
      <c r="B1674" s="10" t="s">
        <v>2288</v>
      </c>
    </row>
    <row r="1675" spans="1:2">
      <c r="A1675">
        <f t="shared" si="26"/>
        <v>1672</v>
      </c>
      <c r="B1675" s="10" t="s">
        <v>2289</v>
      </c>
    </row>
    <row r="1676" spans="1:2">
      <c r="A1676">
        <f t="shared" si="26"/>
        <v>1673</v>
      </c>
      <c r="B1676" s="10" t="s">
        <v>2290</v>
      </c>
    </row>
    <row r="1677" spans="1:2">
      <c r="A1677">
        <f t="shared" si="26"/>
        <v>1674</v>
      </c>
      <c r="B1677" s="10" t="s">
        <v>2291</v>
      </c>
    </row>
    <row r="1678" spans="1:2">
      <c r="A1678">
        <f t="shared" si="26"/>
        <v>1675</v>
      </c>
      <c r="B1678" s="10" t="s">
        <v>2292</v>
      </c>
    </row>
    <row r="1679" spans="1:2">
      <c r="A1679">
        <f t="shared" si="26"/>
        <v>1676</v>
      </c>
      <c r="B1679" s="10" t="s">
        <v>2293</v>
      </c>
    </row>
    <row r="1680" spans="1:2">
      <c r="A1680">
        <f t="shared" si="26"/>
        <v>1677</v>
      </c>
      <c r="B1680" s="10" t="s">
        <v>2294</v>
      </c>
    </row>
    <row r="1681" spans="1:2">
      <c r="A1681">
        <f t="shared" si="26"/>
        <v>1678</v>
      </c>
      <c r="B1681" s="10" t="s">
        <v>2295</v>
      </c>
    </row>
    <row r="1682" spans="1:2">
      <c r="A1682">
        <f t="shared" si="26"/>
        <v>1679</v>
      </c>
      <c r="B1682" s="10" t="s">
        <v>2296</v>
      </c>
    </row>
    <row r="1683" spans="1:2">
      <c r="A1683">
        <f t="shared" si="26"/>
        <v>1680</v>
      </c>
      <c r="B1683" s="10" t="s">
        <v>2297</v>
      </c>
    </row>
    <row r="1684" spans="1:2">
      <c r="A1684">
        <f t="shared" si="26"/>
        <v>1681</v>
      </c>
      <c r="B1684" s="10" t="s">
        <v>2298</v>
      </c>
    </row>
    <row r="1685" spans="1:2">
      <c r="A1685">
        <f t="shared" si="26"/>
        <v>1682</v>
      </c>
      <c r="B1685" s="10" t="s">
        <v>2299</v>
      </c>
    </row>
    <row r="1686" spans="1:2">
      <c r="A1686">
        <f t="shared" si="26"/>
        <v>1683</v>
      </c>
      <c r="B1686" s="10" t="s">
        <v>2300</v>
      </c>
    </row>
    <row r="1687" spans="1:2">
      <c r="A1687">
        <f t="shared" si="26"/>
        <v>1684</v>
      </c>
      <c r="B1687" s="10" t="s">
        <v>2301</v>
      </c>
    </row>
    <row r="1688" spans="1:2">
      <c r="A1688">
        <f t="shared" si="26"/>
        <v>1685</v>
      </c>
      <c r="B1688" s="10" t="s">
        <v>2302</v>
      </c>
    </row>
    <row r="1689" spans="1:2">
      <c r="A1689">
        <f t="shared" si="26"/>
        <v>1686</v>
      </c>
      <c r="B1689" s="10" t="s">
        <v>2303</v>
      </c>
    </row>
    <row r="1690" spans="1:2">
      <c r="A1690">
        <f t="shared" si="26"/>
        <v>1687</v>
      </c>
      <c r="B1690" s="10" t="s">
        <v>2304</v>
      </c>
    </row>
    <row r="1691" spans="1:2">
      <c r="A1691">
        <f t="shared" si="26"/>
        <v>1688</v>
      </c>
      <c r="B1691" s="10" t="s">
        <v>2305</v>
      </c>
    </row>
    <row r="1692" spans="1:2">
      <c r="A1692">
        <f t="shared" si="26"/>
        <v>1689</v>
      </c>
      <c r="B1692" s="10" t="s">
        <v>2306</v>
      </c>
    </row>
    <row r="1693" spans="1:2">
      <c r="A1693">
        <f t="shared" si="26"/>
        <v>1690</v>
      </c>
      <c r="B1693" s="10" t="s">
        <v>2307</v>
      </c>
    </row>
    <row r="1694" spans="1:2">
      <c r="A1694">
        <f t="shared" si="26"/>
        <v>1691</v>
      </c>
      <c r="B1694" s="10" t="s">
        <v>2308</v>
      </c>
    </row>
    <row r="1695" spans="1:2">
      <c r="A1695">
        <f t="shared" si="26"/>
        <v>1692</v>
      </c>
      <c r="B1695" s="10" t="s">
        <v>2309</v>
      </c>
    </row>
    <row r="1696" spans="1:2">
      <c r="A1696">
        <f t="shared" si="26"/>
        <v>1693</v>
      </c>
      <c r="B1696" s="10" t="s">
        <v>2309</v>
      </c>
    </row>
    <row r="1697" spans="1:2">
      <c r="A1697">
        <f t="shared" si="26"/>
        <v>1694</v>
      </c>
      <c r="B1697" s="10" t="s">
        <v>2310</v>
      </c>
    </row>
    <row r="1698" spans="1:2">
      <c r="A1698">
        <f t="shared" si="26"/>
        <v>1695</v>
      </c>
      <c r="B1698" s="10" t="s">
        <v>2311</v>
      </c>
    </row>
    <row r="1699" spans="1:2">
      <c r="A1699">
        <f t="shared" si="26"/>
        <v>1696</v>
      </c>
      <c r="B1699" s="10" t="s">
        <v>2312</v>
      </c>
    </row>
    <row r="1700" spans="1:2">
      <c r="A1700">
        <f t="shared" si="26"/>
        <v>1697</v>
      </c>
      <c r="B1700" s="10" t="s">
        <v>2313</v>
      </c>
    </row>
    <row r="1701" spans="1:2">
      <c r="A1701">
        <f t="shared" si="26"/>
        <v>1698</v>
      </c>
      <c r="B1701" s="10" t="s">
        <v>2314</v>
      </c>
    </row>
    <row r="1702" spans="1:2">
      <c r="A1702">
        <f t="shared" si="26"/>
        <v>1699</v>
      </c>
      <c r="B1702" s="10" t="s">
        <v>2315</v>
      </c>
    </row>
    <row r="1703" spans="1:2">
      <c r="A1703">
        <f t="shared" si="26"/>
        <v>1700</v>
      </c>
      <c r="B1703" s="10" t="s">
        <v>2316</v>
      </c>
    </row>
    <row r="1704" spans="1:2">
      <c r="A1704">
        <f t="shared" si="26"/>
        <v>1701</v>
      </c>
      <c r="B1704" s="10" t="s">
        <v>2317</v>
      </c>
    </row>
    <row r="1705" spans="1:2">
      <c r="A1705">
        <f t="shared" si="26"/>
        <v>1702</v>
      </c>
      <c r="B1705" s="10" t="s">
        <v>2318</v>
      </c>
    </row>
    <row r="1706" spans="1:2">
      <c r="A1706">
        <f t="shared" si="26"/>
        <v>1703</v>
      </c>
      <c r="B1706" s="10" t="s">
        <v>2319</v>
      </c>
    </row>
    <row r="1707" spans="1:2">
      <c r="A1707">
        <f t="shared" si="26"/>
        <v>1704</v>
      </c>
      <c r="B1707" s="10" t="s">
        <v>2320</v>
      </c>
    </row>
    <row r="1708" spans="1:2">
      <c r="A1708">
        <f t="shared" si="26"/>
        <v>1705</v>
      </c>
      <c r="B1708" s="10" t="s">
        <v>2321</v>
      </c>
    </row>
    <row r="1709" spans="1:2">
      <c r="A1709">
        <f t="shared" si="26"/>
        <v>1706</v>
      </c>
      <c r="B1709" s="10" t="s">
        <v>2322</v>
      </c>
    </row>
    <row r="1710" spans="1:2">
      <c r="A1710">
        <f t="shared" si="26"/>
        <v>1707</v>
      </c>
      <c r="B1710" s="10" t="s">
        <v>2323</v>
      </c>
    </row>
    <row r="1711" spans="1:2">
      <c r="A1711">
        <f t="shared" si="26"/>
        <v>1708</v>
      </c>
      <c r="B1711" s="10" t="s">
        <v>2324</v>
      </c>
    </row>
    <row r="1712" spans="1:2">
      <c r="A1712">
        <f t="shared" si="26"/>
        <v>1709</v>
      </c>
      <c r="B1712" s="10" t="s">
        <v>2325</v>
      </c>
    </row>
    <row r="1713" spans="1:2">
      <c r="A1713">
        <f t="shared" si="26"/>
        <v>1710</v>
      </c>
      <c r="B1713" s="10" t="s">
        <v>2326</v>
      </c>
    </row>
    <row r="1714" spans="1:2">
      <c r="A1714">
        <f t="shared" si="26"/>
        <v>1711</v>
      </c>
      <c r="B1714" s="10" t="s">
        <v>2327</v>
      </c>
    </row>
    <row r="1715" spans="1:2">
      <c r="A1715">
        <f t="shared" si="26"/>
        <v>1712</v>
      </c>
      <c r="B1715" s="10" t="s">
        <v>2328</v>
      </c>
    </row>
    <row r="1716" spans="1:2">
      <c r="A1716">
        <f t="shared" si="26"/>
        <v>1713</v>
      </c>
      <c r="B1716" s="10" t="s">
        <v>2329</v>
      </c>
    </row>
    <row r="1717" spans="1:2">
      <c r="A1717">
        <f t="shared" si="26"/>
        <v>1714</v>
      </c>
      <c r="B1717" s="10" t="s">
        <v>2330</v>
      </c>
    </row>
    <row r="1718" spans="1:2">
      <c r="A1718">
        <f t="shared" si="26"/>
        <v>1715</v>
      </c>
      <c r="B1718" s="10" t="s">
        <v>2331</v>
      </c>
    </row>
    <row r="1719" spans="1:2">
      <c r="A1719">
        <f t="shared" si="26"/>
        <v>1716</v>
      </c>
      <c r="B1719" s="10" t="s">
        <v>2332</v>
      </c>
    </row>
    <row r="1720" spans="1:2">
      <c r="A1720">
        <f t="shared" si="26"/>
        <v>1717</v>
      </c>
      <c r="B1720" s="10" t="s">
        <v>2333</v>
      </c>
    </row>
    <row r="1721" spans="1:2">
      <c r="A1721">
        <f t="shared" si="26"/>
        <v>1718</v>
      </c>
      <c r="B1721" s="10" t="s">
        <v>2334</v>
      </c>
    </row>
    <row r="1722" spans="1:2">
      <c r="A1722">
        <f t="shared" si="26"/>
        <v>1719</v>
      </c>
      <c r="B1722" s="10" t="s">
        <v>2335</v>
      </c>
    </row>
    <row r="1723" spans="1:2">
      <c r="A1723">
        <f t="shared" si="26"/>
        <v>1720</v>
      </c>
      <c r="B1723" s="10" t="s">
        <v>2336</v>
      </c>
    </row>
    <row r="1724" spans="1:2">
      <c r="A1724">
        <f t="shared" si="26"/>
        <v>1721</v>
      </c>
      <c r="B1724" s="10" t="s">
        <v>2337</v>
      </c>
    </row>
    <row r="1725" spans="1:2">
      <c r="A1725">
        <f t="shared" si="26"/>
        <v>1722</v>
      </c>
      <c r="B1725" s="10" t="s">
        <v>2394</v>
      </c>
    </row>
    <row r="1726" spans="1:2">
      <c r="A1726">
        <f t="shared" si="26"/>
        <v>1723</v>
      </c>
      <c r="B1726" s="10" t="s">
        <v>2395</v>
      </c>
    </row>
    <row r="1727" spans="1:2">
      <c r="A1727">
        <f t="shared" si="26"/>
        <v>1724</v>
      </c>
      <c r="B1727" s="10" t="s">
        <v>2396</v>
      </c>
    </row>
    <row r="1728" spans="1:2">
      <c r="A1728">
        <f t="shared" si="26"/>
        <v>1725</v>
      </c>
      <c r="B1728" s="10" t="s">
        <v>2397</v>
      </c>
    </row>
    <row r="1729" spans="1:2">
      <c r="A1729">
        <f t="shared" si="26"/>
        <v>1726</v>
      </c>
      <c r="B1729" s="10" t="s">
        <v>2398</v>
      </c>
    </row>
    <row r="1730" spans="1:2">
      <c r="A1730">
        <f t="shared" si="26"/>
        <v>1727</v>
      </c>
      <c r="B1730" s="10" t="s">
        <v>2399</v>
      </c>
    </row>
    <row r="1731" spans="1:2">
      <c r="A1731">
        <f t="shared" si="26"/>
        <v>1728</v>
      </c>
      <c r="B1731" s="10" t="s">
        <v>2400</v>
      </c>
    </row>
    <row r="1732" spans="1:2">
      <c r="A1732">
        <f t="shared" si="26"/>
        <v>1729</v>
      </c>
      <c r="B1732" s="10" t="s">
        <v>2401</v>
      </c>
    </row>
    <row r="1733" spans="1:2">
      <c r="A1733">
        <f t="shared" si="26"/>
        <v>1730</v>
      </c>
      <c r="B1733" s="10" t="s">
        <v>2402</v>
      </c>
    </row>
    <row r="1734" spans="1:2">
      <c r="A1734">
        <f t="shared" ref="A1734:A1797" si="27">+A1733+1</f>
        <v>1731</v>
      </c>
      <c r="B1734" s="10" t="s">
        <v>2403</v>
      </c>
    </row>
    <row r="1735" spans="1:2">
      <c r="A1735">
        <f t="shared" si="27"/>
        <v>1732</v>
      </c>
      <c r="B1735" s="10" t="s">
        <v>2404</v>
      </c>
    </row>
    <row r="1736" spans="1:2">
      <c r="A1736">
        <f t="shared" si="27"/>
        <v>1733</v>
      </c>
      <c r="B1736" s="10" t="s">
        <v>2405</v>
      </c>
    </row>
    <row r="1737" spans="1:2">
      <c r="A1737">
        <f t="shared" si="27"/>
        <v>1734</v>
      </c>
      <c r="B1737" s="10" t="s">
        <v>2406</v>
      </c>
    </row>
    <row r="1738" spans="1:2">
      <c r="A1738">
        <f t="shared" si="27"/>
        <v>1735</v>
      </c>
      <c r="B1738" s="10" t="s">
        <v>2407</v>
      </c>
    </row>
    <row r="1739" spans="1:2">
      <c r="A1739">
        <f t="shared" si="27"/>
        <v>1736</v>
      </c>
      <c r="B1739" s="10" t="s">
        <v>2408</v>
      </c>
    </row>
    <row r="1740" spans="1:2">
      <c r="A1740">
        <f t="shared" si="27"/>
        <v>1737</v>
      </c>
      <c r="B1740" s="10" t="s">
        <v>2409</v>
      </c>
    </row>
    <row r="1741" spans="1:2">
      <c r="A1741">
        <f t="shared" si="27"/>
        <v>1738</v>
      </c>
      <c r="B1741" s="10" t="s">
        <v>2410</v>
      </c>
    </row>
    <row r="1742" spans="1:2">
      <c r="A1742">
        <f t="shared" si="27"/>
        <v>1739</v>
      </c>
      <c r="B1742" s="10" t="s">
        <v>2411</v>
      </c>
    </row>
    <row r="1743" spans="1:2">
      <c r="A1743">
        <f t="shared" si="27"/>
        <v>1740</v>
      </c>
      <c r="B1743" s="10" t="s">
        <v>2412</v>
      </c>
    </row>
    <row r="1744" spans="1:2">
      <c r="A1744">
        <f t="shared" si="27"/>
        <v>1741</v>
      </c>
      <c r="B1744" s="10" t="s">
        <v>2413</v>
      </c>
    </row>
    <row r="1745" spans="1:2">
      <c r="A1745">
        <f t="shared" si="27"/>
        <v>1742</v>
      </c>
      <c r="B1745" s="10" t="s">
        <v>2414</v>
      </c>
    </row>
    <row r="1746" spans="1:2">
      <c r="A1746">
        <f t="shared" si="27"/>
        <v>1743</v>
      </c>
      <c r="B1746" s="10" t="s">
        <v>2415</v>
      </c>
    </row>
    <row r="1747" spans="1:2">
      <c r="A1747">
        <f t="shared" si="27"/>
        <v>1744</v>
      </c>
      <c r="B1747" s="10" t="s">
        <v>2416</v>
      </c>
    </row>
    <row r="1748" spans="1:2">
      <c r="A1748">
        <f t="shared" si="27"/>
        <v>1745</v>
      </c>
      <c r="B1748" s="10" t="s">
        <v>2417</v>
      </c>
    </row>
    <row r="1749" spans="1:2">
      <c r="A1749">
        <f t="shared" si="27"/>
        <v>1746</v>
      </c>
      <c r="B1749" s="10" t="s">
        <v>2418</v>
      </c>
    </row>
    <row r="1750" spans="1:2">
      <c r="A1750">
        <f t="shared" si="27"/>
        <v>1747</v>
      </c>
      <c r="B1750" s="10" t="s">
        <v>2419</v>
      </c>
    </row>
    <row r="1751" spans="1:2">
      <c r="A1751">
        <f t="shared" si="27"/>
        <v>1748</v>
      </c>
      <c r="B1751" s="10" t="s">
        <v>2420</v>
      </c>
    </row>
    <row r="1752" spans="1:2">
      <c r="A1752">
        <f t="shared" si="27"/>
        <v>1749</v>
      </c>
      <c r="B1752" s="10" t="s">
        <v>2421</v>
      </c>
    </row>
    <row r="1753" spans="1:2">
      <c r="A1753">
        <f t="shared" si="27"/>
        <v>1750</v>
      </c>
      <c r="B1753" s="10" t="s">
        <v>2422</v>
      </c>
    </row>
    <row r="1754" spans="1:2">
      <c r="A1754">
        <f t="shared" si="27"/>
        <v>1751</v>
      </c>
      <c r="B1754" s="10" t="s">
        <v>2423</v>
      </c>
    </row>
    <row r="1755" spans="1:2">
      <c r="A1755">
        <f t="shared" si="27"/>
        <v>1752</v>
      </c>
      <c r="B1755" s="10" t="s">
        <v>2424</v>
      </c>
    </row>
    <row r="1756" spans="1:2">
      <c r="A1756">
        <f t="shared" si="27"/>
        <v>1753</v>
      </c>
      <c r="B1756" s="10" t="s">
        <v>2425</v>
      </c>
    </row>
    <row r="1757" spans="1:2">
      <c r="A1757">
        <f t="shared" si="27"/>
        <v>1754</v>
      </c>
      <c r="B1757" s="10" t="s">
        <v>2426</v>
      </c>
    </row>
    <row r="1758" spans="1:2">
      <c r="A1758">
        <f t="shared" si="27"/>
        <v>1755</v>
      </c>
      <c r="B1758" s="10" t="s">
        <v>2427</v>
      </c>
    </row>
    <row r="1759" spans="1:2">
      <c r="A1759">
        <f t="shared" si="27"/>
        <v>1756</v>
      </c>
      <c r="B1759" s="10" t="s">
        <v>2428</v>
      </c>
    </row>
    <row r="1760" spans="1:2">
      <c r="A1760">
        <f t="shared" si="27"/>
        <v>1757</v>
      </c>
      <c r="B1760" s="10" t="s">
        <v>2429</v>
      </c>
    </row>
    <row r="1761" spans="1:2">
      <c r="A1761">
        <f t="shared" si="27"/>
        <v>1758</v>
      </c>
      <c r="B1761" s="10" t="s">
        <v>2430</v>
      </c>
    </row>
    <row r="1762" spans="1:2">
      <c r="A1762">
        <f t="shared" si="27"/>
        <v>1759</v>
      </c>
      <c r="B1762" s="10" t="s">
        <v>2431</v>
      </c>
    </row>
    <row r="1763" spans="1:2">
      <c r="A1763">
        <f t="shared" si="27"/>
        <v>1760</v>
      </c>
      <c r="B1763" s="10" t="s">
        <v>2432</v>
      </c>
    </row>
    <row r="1764" spans="1:2">
      <c r="A1764">
        <f t="shared" si="27"/>
        <v>1761</v>
      </c>
      <c r="B1764" s="10" t="s">
        <v>2433</v>
      </c>
    </row>
    <row r="1765" spans="1:2">
      <c r="A1765">
        <f t="shared" si="27"/>
        <v>1762</v>
      </c>
      <c r="B1765" s="10" t="s">
        <v>2434</v>
      </c>
    </row>
    <row r="1766" spans="1:2">
      <c r="A1766">
        <f t="shared" si="27"/>
        <v>1763</v>
      </c>
      <c r="B1766" s="10" t="s">
        <v>2435</v>
      </c>
    </row>
    <row r="1767" spans="1:2">
      <c r="A1767">
        <f t="shared" si="27"/>
        <v>1764</v>
      </c>
      <c r="B1767" s="10" t="s">
        <v>2436</v>
      </c>
    </row>
    <row r="1768" spans="1:2">
      <c r="A1768">
        <f t="shared" si="27"/>
        <v>1765</v>
      </c>
      <c r="B1768" s="10" t="s">
        <v>2437</v>
      </c>
    </row>
    <row r="1769" spans="1:2">
      <c r="A1769">
        <f t="shared" si="27"/>
        <v>1766</v>
      </c>
      <c r="B1769" s="10" t="s">
        <v>2438</v>
      </c>
    </row>
    <row r="1770" spans="1:2">
      <c r="A1770">
        <f t="shared" si="27"/>
        <v>1767</v>
      </c>
      <c r="B1770" s="10" t="s">
        <v>2439</v>
      </c>
    </row>
    <row r="1771" spans="1:2">
      <c r="A1771">
        <f t="shared" si="27"/>
        <v>1768</v>
      </c>
      <c r="B1771" s="10" t="s">
        <v>2440</v>
      </c>
    </row>
    <row r="1772" spans="1:2">
      <c r="A1772">
        <f t="shared" si="27"/>
        <v>1769</v>
      </c>
      <c r="B1772" s="10" t="s">
        <v>2441</v>
      </c>
    </row>
    <row r="1773" spans="1:2">
      <c r="A1773">
        <f t="shared" si="27"/>
        <v>1770</v>
      </c>
      <c r="B1773" s="10" t="s">
        <v>2442</v>
      </c>
    </row>
    <row r="1774" spans="1:2">
      <c r="A1774">
        <f t="shared" si="27"/>
        <v>1771</v>
      </c>
      <c r="B1774" s="10" t="s">
        <v>2443</v>
      </c>
    </row>
    <row r="1775" spans="1:2">
      <c r="A1775">
        <f t="shared" si="27"/>
        <v>1772</v>
      </c>
      <c r="B1775" s="10" t="s">
        <v>2444</v>
      </c>
    </row>
    <row r="1776" spans="1:2">
      <c r="A1776">
        <f t="shared" si="27"/>
        <v>1773</v>
      </c>
      <c r="B1776" s="10" t="s">
        <v>2445</v>
      </c>
    </row>
    <row r="1777" spans="1:2">
      <c r="A1777">
        <f t="shared" si="27"/>
        <v>1774</v>
      </c>
      <c r="B1777" s="10" t="s">
        <v>2446</v>
      </c>
    </row>
    <row r="1778" spans="1:2">
      <c r="A1778">
        <f t="shared" si="27"/>
        <v>1775</v>
      </c>
      <c r="B1778" s="10" t="s">
        <v>2447</v>
      </c>
    </row>
    <row r="1779" spans="1:2">
      <c r="A1779">
        <f t="shared" si="27"/>
        <v>1776</v>
      </c>
      <c r="B1779" s="10" t="s">
        <v>2448</v>
      </c>
    </row>
    <row r="1780" spans="1:2">
      <c r="A1780">
        <f t="shared" si="27"/>
        <v>1777</v>
      </c>
      <c r="B1780" s="10" t="s">
        <v>2449</v>
      </c>
    </row>
    <row r="1781" spans="1:2">
      <c r="A1781">
        <f t="shared" si="27"/>
        <v>1778</v>
      </c>
      <c r="B1781" s="10" t="s">
        <v>2450</v>
      </c>
    </row>
    <row r="1782" spans="1:2">
      <c r="A1782">
        <f t="shared" si="27"/>
        <v>1779</v>
      </c>
      <c r="B1782" s="10" t="s">
        <v>2451</v>
      </c>
    </row>
    <row r="1783" spans="1:2">
      <c r="A1783">
        <f t="shared" si="27"/>
        <v>1780</v>
      </c>
      <c r="B1783" s="10" t="s">
        <v>2452</v>
      </c>
    </row>
    <row r="1784" spans="1:2">
      <c r="A1784">
        <f t="shared" si="27"/>
        <v>1781</v>
      </c>
      <c r="B1784" s="10" t="s">
        <v>2453</v>
      </c>
    </row>
    <row r="1785" spans="1:2">
      <c r="A1785">
        <f t="shared" si="27"/>
        <v>1782</v>
      </c>
      <c r="B1785" s="10" t="s">
        <v>2454</v>
      </c>
    </row>
    <row r="1786" spans="1:2">
      <c r="A1786">
        <f t="shared" si="27"/>
        <v>1783</v>
      </c>
      <c r="B1786" s="10" t="s">
        <v>2455</v>
      </c>
    </row>
    <row r="1787" spans="1:2">
      <c r="A1787">
        <f t="shared" si="27"/>
        <v>1784</v>
      </c>
      <c r="B1787" s="10" t="s">
        <v>2456</v>
      </c>
    </row>
    <row r="1788" spans="1:2">
      <c r="A1788">
        <f t="shared" si="27"/>
        <v>1785</v>
      </c>
      <c r="B1788" s="10" t="s">
        <v>2457</v>
      </c>
    </row>
    <row r="1789" spans="1:2">
      <c r="A1789">
        <f t="shared" si="27"/>
        <v>1786</v>
      </c>
      <c r="B1789" s="10" t="s">
        <v>2458</v>
      </c>
    </row>
    <row r="1790" spans="1:2">
      <c r="A1790">
        <f t="shared" si="27"/>
        <v>1787</v>
      </c>
      <c r="B1790" s="10" t="s">
        <v>2459</v>
      </c>
    </row>
    <row r="1791" spans="1:2">
      <c r="A1791">
        <f t="shared" si="27"/>
        <v>1788</v>
      </c>
      <c r="B1791" s="10" t="s">
        <v>2460</v>
      </c>
    </row>
    <row r="1792" spans="1:2">
      <c r="A1792">
        <f t="shared" si="27"/>
        <v>1789</v>
      </c>
      <c r="B1792" s="10" t="s">
        <v>2461</v>
      </c>
    </row>
    <row r="1793" spans="1:2">
      <c r="A1793">
        <f t="shared" si="27"/>
        <v>1790</v>
      </c>
      <c r="B1793" s="10" t="s">
        <v>2462</v>
      </c>
    </row>
    <row r="1794" spans="1:2">
      <c r="A1794">
        <f t="shared" si="27"/>
        <v>1791</v>
      </c>
      <c r="B1794" s="10" t="s">
        <v>2463</v>
      </c>
    </row>
    <row r="1795" spans="1:2">
      <c r="A1795">
        <f t="shared" si="27"/>
        <v>1792</v>
      </c>
      <c r="B1795" s="10" t="s">
        <v>2464</v>
      </c>
    </row>
    <row r="1796" spans="1:2">
      <c r="A1796">
        <f t="shared" si="27"/>
        <v>1793</v>
      </c>
      <c r="B1796" s="10" t="s">
        <v>2465</v>
      </c>
    </row>
    <row r="1797" spans="1:2">
      <c r="A1797">
        <f t="shared" si="27"/>
        <v>1794</v>
      </c>
      <c r="B1797" s="10" t="s">
        <v>2466</v>
      </c>
    </row>
    <row r="1798" spans="1:2">
      <c r="A1798">
        <f t="shared" ref="A1798:A1861" si="28">+A1797+1</f>
        <v>1795</v>
      </c>
      <c r="B1798" s="10" t="s">
        <v>2467</v>
      </c>
    </row>
    <row r="1799" spans="1:2">
      <c r="A1799">
        <f t="shared" si="28"/>
        <v>1796</v>
      </c>
      <c r="B1799" s="10" t="s">
        <v>2468</v>
      </c>
    </row>
    <row r="1800" spans="1:2">
      <c r="A1800">
        <f t="shared" si="28"/>
        <v>1797</v>
      </c>
      <c r="B1800" s="10" t="s">
        <v>2469</v>
      </c>
    </row>
    <row r="1801" spans="1:2">
      <c r="A1801">
        <f t="shared" si="28"/>
        <v>1798</v>
      </c>
      <c r="B1801" s="10" t="s">
        <v>2470</v>
      </c>
    </row>
    <row r="1802" spans="1:2">
      <c r="A1802">
        <f t="shared" si="28"/>
        <v>1799</v>
      </c>
      <c r="B1802" s="10" t="s">
        <v>2471</v>
      </c>
    </row>
    <row r="1803" spans="1:2">
      <c r="A1803">
        <f t="shared" si="28"/>
        <v>1800</v>
      </c>
      <c r="B1803" s="10" t="s">
        <v>2472</v>
      </c>
    </row>
    <row r="1804" spans="1:2">
      <c r="A1804">
        <f t="shared" si="28"/>
        <v>1801</v>
      </c>
      <c r="B1804" s="10" t="s">
        <v>2473</v>
      </c>
    </row>
    <row r="1805" spans="1:2">
      <c r="A1805">
        <f t="shared" si="28"/>
        <v>1802</v>
      </c>
      <c r="B1805" s="10" t="s">
        <v>2474</v>
      </c>
    </row>
    <row r="1806" spans="1:2">
      <c r="A1806">
        <f t="shared" si="28"/>
        <v>1803</v>
      </c>
      <c r="B1806" s="10" t="s">
        <v>2475</v>
      </c>
    </row>
    <row r="1807" spans="1:2">
      <c r="A1807">
        <f t="shared" si="28"/>
        <v>1804</v>
      </c>
      <c r="B1807" s="10" t="s">
        <v>2476</v>
      </c>
    </row>
    <row r="1808" spans="1:2">
      <c r="A1808">
        <f t="shared" si="28"/>
        <v>1805</v>
      </c>
      <c r="B1808" s="10" t="s">
        <v>2477</v>
      </c>
    </row>
    <row r="1809" spans="1:2">
      <c r="A1809">
        <f t="shared" si="28"/>
        <v>1806</v>
      </c>
      <c r="B1809" s="10" t="s">
        <v>2478</v>
      </c>
    </row>
    <row r="1810" spans="1:2">
      <c r="A1810">
        <f t="shared" si="28"/>
        <v>1807</v>
      </c>
      <c r="B1810" s="10" t="s">
        <v>2479</v>
      </c>
    </row>
    <row r="1811" spans="1:2">
      <c r="A1811">
        <f t="shared" si="28"/>
        <v>1808</v>
      </c>
      <c r="B1811" s="10" t="s">
        <v>2480</v>
      </c>
    </row>
    <row r="1812" spans="1:2">
      <c r="A1812">
        <f t="shared" si="28"/>
        <v>1809</v>
      </c>
      <c r="B1812" s="10" t="s">
        <v>2481</v>
      </c>
    </row>
    <row r="1813" spans="1:2">
      <c r="A1813">
        <f t="shared" si="28"/>
        <v>1810</v>
      </c>
      <c r="B1813" s="10" t="s">
        <v>2482</v>
      </c>
    </row>
    <row r="1814" spans="1:2">
      <c r="A1814">
        <f t="shared" si="28"/>
        <v>1811</v>
      </c>
      <c r="B1814" s="10" t="s">
        <v>2483</v>
      </c>
    </row>
    <row r="1815" spans="1:2">
      <c r="A1815">
        <f t="shared" si="28"/>
        <v>1812</v>
      </c>
      <c r="B1815" s="10" t="s">
        <v>2484</v>
      </c>
    </row>
    <row r="1816" spans="1:2">
      <c r="A1816">
        <f t="shared" si="28"/>
        <v>1813</v>
      </c>
      <c r="B1816" s="10" t="s">
        <v>2485</v>
      </c>
    </row>
    <row r="1817" spans="1:2">
      <c r="A1817">
        <f t="shared" si="28"/>
        <v>1814</v>
      </c>
      <c r="B1817" s="10" t="s">
        <v>2486</v>
      </c>
    </row>
    <row r="1818" spans="1:2">
      <c r="A1818">
        <f t="shared" si="28"/>
        <v>1815</v>
      </c>
      <c r="B1818" s="10" t="s">
        <v>2487</v>
      </c>
    </row>
    <row r="1819" spans="1:2">
      <c r="A1819">
        <f t="shared" si="28"/>
        <v>1816</v>
      </c>
      <c r="B1819" s="10" t="s">
        <v>2488</v>
      </c>
    </row>
    <row r="1820" spans="1:2">
      <c r="A1820">
        <f t="shared" si="28"/>
        <v>1817</v>
      </c>
      <c r="B1820" s="10" t="s">
        <v>2489</v>
      </c>
    </row>
    <row r="1821" spans="1:2">
      <c r="A1821">
        <f t="shared" si="28"/>
        <v>1818</v>
      </c>
      <c r="B1821" s="10" t="s">
        <v>2490</v>
      </c>
    </row>
    <row r="1822" spans="1:2">
      <c r="A1822">
        <f t="shared" si="28"/>
        <v>1819</v>
      </c>
      <c r="B1822" s="10" t="s">
        <v>2491</v>
      </c>
    </row>
    <row r="1823" spans="1:2">
      <c r="A1823">
        <f t="shared" si="28"/>
        <v>1820</v>
      </c>
      <c r="B1823" s="10" t="s">
        <v>2492</v>
      </c>
    </row>
    <row r="1824" spans="1:2">
      <c r="A1824">
        <f t="shared" si="28"/>
        <v>1821</v>
      </c>
      <c r="B1824" s="10" t="s">
        <v>2493</v>
      </c>
    </row>
    <row r="1825" spans="1:2">
      <c r="A1825">
        <f t="shared" si="28"/>
        <v>1822</v>
      </c>
      <c r="B1825" s="10" t="s">
        <v>2494</v>
      </c>
    </row>
    <row r="1826" spans="1:2">
      <c r="A1826">
        <f t="shared" si="28"/>
        <v>1823</v>
      </c>
      <c r="B1826" s="10" t="s">
        <v>2495</v>
      </c>
    </row>
    <row r="1827" spans="1:2">
      <c r="A1827">
        <f t="shared" si="28"/>
        <v>1824</v>
      </c>
      <c r="B1827" s="10" t="s">
        <v>2496</v>
      </c>
    </row>
    <row r="1828" spans="1:2">
      <c r="A1828">
        <f t="shared" si="28"/>
        <v>1825</v>
      </c>
      <c r="B1828" s="10" t="s">
        <v>2497</v>
      </c>
    </row>
    <row r="1829" spans="1:2">
      <c r="A1829">
        <f t="shared" si="28"/>
        <v>1826</v>
      </c>
      <c r="B1829" s="10" t="s">
        <v>2498</v>
      </c>
    </row>
    <row r="1830" spans="1:2">
      <c r="A1830">
        <f t="shared" si="28"/>
        <v>1827</v>
      </c>
      <c r="B1830" s="10" t="s">
        <v>2499</v>
      </c>
    </row>
    <row r="1831" spans="1:2">
      <c r="A1831">
        <f t="shared" si="28"/>
        <v>1828</v>
      </c>
      <c r="B1831" s="10" t="s">
        <v>2500</v>
      </c>
    </row>
    <row r="1832" spans="1:2">
      <c r="A1832">
        <f t="shared" si="28"/>
        <v>1829</v>
      </c>
      <c r="B1832" s="10" t="s">
        <v>2501</v>
      </c>
    </row>
    <row r="1833" spans="1:2">
      <c r="A1833">
        <f t="shared" si="28"/>
        <v>1830</v>
      </c>
      <c r="B1833" s="10" t="s">
        <v>2502</v>
      </c>
    </row>
    <row r="1834" spans="1:2">
      <c r="A1834">
        <f t="shared" si="28"/>
        <v>1831</v>
      </c>
      <c r="B1834" s="10" t="s">
        <v>2503</v>
      </c>
    </row>
    <row r="1835" spans="1:2">
      <c r="A1835">
        <f t="shared" si="28"/>
        <v>1832</v>
      </c>
      <c r="B1835" s="10" t="s">
        <v>2504</v>
      </c>
    </row>
    <row r="1836" spans="1:2">
      <c r="A1836">
        <f t="shared" si="28"/>
        <v>1833</v>
      </c>
      <c r="B1836" s="10" t="s">
        <v>2505</v>
      </c>
    </row>
    <row r="1837" spans="1:2">
      <c r="A1837">
        <f t="shared" si="28"/>
        <v>1834</v>
      </c>
      <c r="B1837" s="10" t="s">
        <v>2506</v>
      </c>
    </row>
    <row r="1838" spans="1:2">
      <c r="A1838">
        <f t="shared" si="28"/>
        <v>1835</v>
      </c>
      <c r="B1838" s="10" t="s">
        <v>2507</v>
      </c>
    </row>
    <row r="1839" spans="1:2">
      <c r="A1839">
        <f t="shared" si="28"/>
        <v>1836</v>
      </c>
      <c r="B1839" s="10" t="s">
        <v>2508</v>
      </c>
    </row>
    <row r="1840" spans="1:2">
      <c r="A1840">
        <f t="shared" si="28"/>
        <v>1837</v>
      </c>
      <c r="B1840" s="10" t="s">
        <v>2509</v>
      </c>
    </row>
    <row r="1841" spans="1:2">
      <c r="A1841">
        <f t="shared" si="28"/>
        <v>1838</v>
      </c>
      <c r="B1841" s="10" t="s">
        <v>2510</v>
      </c>
    </row>
    <row r="1842" spans="1:2">
      <c r="A1842">
        <f t="shared" si="28"/>
        <v>1839</v>
      </c>
      <c r="B1842" s="10" t="s">
        <v>2511</v>
      </c>
    </row>
    <row r="1843" spans="1:2">
      <c r="A1843">
        <f t="shared" si="28"/>
        <v>1840</v>
      </c>
      <c r="B1843" s="10" t="s">
        <v>2512</v>
      </c>
    </row>
    <row r="1844" spans="1:2">
      <c r="A1844">
        <f t="shared" si="28"/>
        <v>1841</v>
      </c>
      <c r="B1844" s="10" t="s">
        <v>2513</v>
      </c>
    </row>
    <row r="1845" spans="1:2">
      <c r="A1845">
        <f t="shared" si="28"/>
        <v>1842</v>
      </c>
      <c r="B1845" s="10" t="s">
        <v>2514</v>
      </c>
    </row>
    <row r="1846" spans="1:2">
      <c r="A1846">
        <f t="shared" si="28"/>
        <v>1843</v>
      </c>
      <c r="B1846" s="10" t="s">
        <v>2515</v>
      </c>
    </row>
    <row r="1847" spans="1:2">
      <c r="A1847">
        <f t="shared" si="28"/>
        <v>1844</v>
      </c>
      <c r="B1847" s="10" t="s">
        <v>2516</v>
      </c>
    </row>
    <row r="1848" spans="1:2">
      <c r="A1848">
        <f t="shared" si="28"/>
        <v>1845</v>
      </c>
      <c r="B1848" s="10" t="s">
        <v>2517</v>
      </c>
    </row>
    <row r="1849" spans="1:2">
      <c r="A1849">
        <f t="shared" si="28"/>
        <v>1846</v>
      </c>
      <c r="B1849" s="10" t="s">
        <v>2518</v>
      </c>
    </row>
    <row r="1850" spans="1:2">
      <c r="A1850">
        <f t="shared" si="28"/>
        <v>1847</v>
      </c>
      <c r="B1850" s="10" t="s">
        <v>2519</v>
      </c>
    </row>
    <row r="1851" spans="1:2">
      <c r="A1851">
        <f t="shared" si="28"/>
        <v>1848</v>
      </c>
      <c r="B1851" s="10" t="s">
        <v>2520</v>
      </c>
    </row>
    <row r="1852" spans="1:2">
      <c r="A1852">
        <f t="shared" si="28"/>
        <v>1849</v>
      </c>
      <c r="B1852" s="10" t="s">
        <v>2521</v>
      </c>
    </row>
    <row r="1853" spans="1:2">
      <c r="A1853">
        <f t="shared" si="28"/>
        <v>1850</v>
      </c>
      <c r="B1853" s="10" t="s">
        <v>2522</v>
      </c>
    </row>
    <row r="1854" spans="1:2">
      <c r="A1854">
        <f t="shared" si="28"/>
        <v>1851</v>
      </c>
      <c r="B1854" s="10" t="s">
        <v>2523</v>
      </c>
    </row>
    <row r="1855" spans="1:2">
      <c r="A1855">
        <f t="shared" si="28"/>
        <v>1852</v>
      </c>
      <c r="B1855" s="10" t="s">
        <v>2524</v>
      </c>
    </row>
    <row r="1856" spans="1:2">
      <c r="A1856">
        <f t="shared" si="28"/>
        <v>1853</v>
      </c>
      <c r="B1856" s="10" t="s">
        <v>2524</v>
      </c>
    </row>
    <row r="1857" spans="1:2">
      <c r="A1857">
        <f t="shared" si="28"/>
        <v>1854</v>
      </c>
      <c r="B1857" s="10" t="s">
        <v>2524</v>
      </c>
    </row>
    <row r="1858" spans="1:2">
      <c r="A1858">
        <f t="shared" si="28"/>
        <v>1855</v>
      </c>
      <c r="B1858" s="10" t="s">
        <v>2524</v>
      </c>
    </row>
    <row r="1859" spans="1:2">
      <c r="A1859">
        <f t="shared" si="28"/>
        <v>1856</v>
      </c>
      <c r="B1859" s="10" t="s">
        <v>2524</v>
      </c>
    </row>
    <row r="1860" spans="1:2">
      <c r="A1860">
        <f t="shared" si="28"/>
        <v>1857</v>
      </c>
      <c r="B1860" s="10" t="s">
        <v>2524</v>
      </c>
    </row>
    <row r="1861" spans="1:2">
      <c r="A1861">
        <f t="shared" si="28"/>
        <v>1858</v>
      </c>
      <c r="B1861" s="10" t="s">
        <v>2524</v>
      </c>
    </row>
    <row r="1862" spans="1:2">
      <c r="A1862">
        <f t="shared" ref="A1862:A1925" si="29">+A1861+1</f>
        <v>1859</v>
      </c>
      <c r="B1862" s="10" t="s">
        <v>2525</v>
      </c>
    </row>
    <row r="1863" spans="1:2">
      <c r="A1863">
        <f t="shared" si="29"/>
        <v>1860</v>
      </c>
      <c r="B1863" s="10" t="s">
        <v>2526</v>
      </c>
    </row>
    <row r="1864" spans="1:2">
      <c r="A1864">
        <f t="shared" si="29"/>
        <v>1861</v>
      </c>
      <c r="B1864" s="10" t="s">
        <v>2526</v>
      </c>
    </row>
    <row r="1865" spans="1:2">
      <c r="A1865">
        <f t="shared" si="29"/>
        <v>1862</v>
      </c>
      <c r="B1865" s="10" t="s">
        <v>2526</v>
      </c>
    </row>
    <row r="1866" spans="1:2">
      <c r="A1866">
        <f t="shared" si="29"/>
        <v>1863</v>
      </c>
      <c r="B1866" s="10" t="s">
        <v>2526</v>
      </c>
    </row>
    <row r="1867" spans="1:2">
      <c r="A1867">
        <f t="shared" si="29"/>
        <v>1864</v>
      </c>
      <c r="B1867" s="10" t="s">
        <v>2526</v>
      </c>
    </row>
    <row r="1868" spans="1:2">
      <c r="A1868">
        <f t="shared" si="29"/>
        <v>1865</v>
      </c>
      <c r="B1868" s="10" t="s">
        <v>2526</v>
      </c>
    </row>
    <row r="1869" spans="1:2">
      <c r="A1869">
        <f t="shared" si="29"/>
        <v>1866</v>
      </c>
      <c r="B1869" s="10" t="s">
        <v>2527</v>
      </c>
    </row>
    <row r="1870" spans="1:2">
      <c r="A1870">
        <f t="shared" si="29"/>
        <v>1867</v>
      </c>
      <c r="B1870" s="10" t="s">
        <v>2527</v>
      </c>
    </row>
    <row r="1871" spans="1:2">
      <c r="A1871">
        <f t="shared" si="29"/>
        <v>1868</v>
      </c>
      <c r="B1871" s="10" t="s">
        <v>2527</v>
      </c>
    </row>
    <row r="1872" spans="1:2">
      <c r="A1872">
        <f t="shared" si="29"/>
        <v>1869</v>
      </c>
      <c r="B1872" s="10" t="s">
        <v>2527</v>
      </c>
    </row>
    <row r="1873" spans="1:2">
      <c r="A1873">
        <f t="shared" si="29"/>
        <v>1870</v>
      </c>
      <c r="B1873" s="10" t="s">
        <v>2527</v>
      </c>
    </row>
    <row r="1874" spans="1:2">
      <c r="A1874">
        <f t="shared" si="29"/>
        <v>1871</v>
      </c>
      <c r="B1874" s="10" t="s">
        <v>2527</v>
      </c>
    </row>
    <row r="1875" spans="1:2">
      <c r="A1875">
        <f t="shared" si="29"/>
        <v>1872</v>
      </c>
      <c r="B1875" s="10" t="s">
        <v>2528</v>
      </c>
    </row>
    <row r="1876" spans="1:2">
      <c r="A1876">
        <f t="shared" si="29"/>
        <v>1873</v>
      </c>
      <c r="B1876" s="10" t="s">
        <v>2529</v>
      </c>
    </row>
    <row r="1877" spans="1:2">
      <c r="A1877">
        <f t="shared" si="29"/>
        <v>1874</v>
      </c>
      <c r="B1877" s="10" t="s">
        <v>2530</v>
      </c>
    </row>
    <row r="1878" spans="1:2">
      <c r="A1878">
        <f t="shared" si="29"/>
        <v>1875</v>
      </c>
      <c r="B1878" s="10" t="s">
        <v>2531</v>
      </c>
    </row>
    <row r="1879" spans="1:2">
      <c r="A1879">
        <f t="shared" si="29"/>
        <v>1876</v>
      </c>
      <c r="B1879" s="10" t="s">
        <v>2532</v>
      </c>
    </row>
    <row r="1880" spans="1:2">
      <c r="A1880">
        <f t="shared" si="29"/>
        <v>1877</v>
      </c>
      <c r="B1880" s="10" t="s">
        <v>2533</v>
      </c>
    </row>
    <row r="1881" spans="1:2">
      <c r="A1881">
        <f t="shared" si="29"/>
        <v>1878</v>
      </c>
      <c r="B1881" s="10" t="s">
        <v>2534</v>
      </c>
    </row>
    <row r="1882" spans="1:2">
      <c r="A1882">
        <f t="shared" si="29"/>
        <v>1879</v>
      </c>
      <c r="B1882" s="10" t="s">
        <v>2535</v>
      </c>
    </row>
    <row r="1883" spans="1:2">
      <c r="A1883">
        <f t="shared" si="29"/>
        <v>1880</v>
      </c>
      <c r="B1883" s="10" t="s">
        <v>2536</v>
      </c>
    </row>
    <row r="1884" spans="1:2">
      <c r="A1884">
        <f t="shared" si="29"/>
        <v>1881</v>
      </c>
      <c r="B1884" s="10" t="s">
        <v>2537</v>
      </c>
    </row>
    <row r="1885" spans="1:2">
      <c r="A1885">
        <f t="shared" si="29"/>
        <v>1882</v>
      </c>
      <c r="B1885" s="10" t="s">
        <v>2538</v>
      </c>
    </row>
    <row r="1886" spans="1:2">
      <c r="A1886">
        <f t="shared" si="29"/>
        <v>1883</v>
      </c>
      <c r="B1886" s="10" t="s">
        <v>2539</v>
      </c>
    </row>
    <row r="1887" spans="1:2">
      <c r="A1887">
        <f t="shared" si="29"/>
        <v>1884</v>
      </c>
      <c r="B1887" s="10" t="s">
        <v>2540</v>
      </c>
    </row>
    <row r="1888" spans="1:2">
      <c r="A1888">
        <f t="shared" si="29"/>
        <v>1885</v>
      </c>
      <c r="B1888" s="10" t="s">
        <v>2541</v>
      </c>
    </row>
    <row r="1889" spans="1:2">
      <c r="A1889">
        <f t="shared" si="29"/>
        <v>1886</v>
      </c>
      <c r="B1889" s="10" t="s">
        <v>2542</v>
      </c>
    </row>
    <row r="1890" spans="1:2">
      <c r="A1890">
        <f t="shared" si="29"/>
        <v>1887</v>
      </c>
      <c r="B1890" s="10" t="s">
        <v>2543</v>
      </c>
    </row>
    <row r="1891" spans="1:2">
      <c r="A1891">
        <f t="shared" si="29"/>
        <v>1888</v>
      </c>
      <c r="B1891" s="10" t="s">
        <v>2544</v>
      </c>
    </row>
    <row r="1892" spans="1:2">
      <c r="A1892">
        <f t="shared" si="29"/>
        <v>1889</v>
      </c>
      <c r="B1892" s="10" t="s">
        <v>2545</v>
      </c>
    </row>
    <row r="1893" spans="1:2">
      <c r="A1893">
        <f t="shared" si="29"/>
        <v>1890</v>
      </c>
      <c r="B1893" s="10" t="s">
        <v>2546</v>
      </c>
    </row>
    <row r="1894" spans="1:2">
      <c r="A1894">
        <f t="shared" si="29"/>
        <v>1891</v>
      </c>
      <c r="B1894" s="10" t="s">
        <v>2547</v>
      </c>
    </row>
    <row r="1895" spans="1:2">
      <c r="A1895">
        <f t="shared" si="29"/>
        <v>1892</v>
      </c>
      <c r="B1895" s="10" t="s">
        <v>2548</v>
      </c>
    </row>
    <row r="1896" spans="1:2">
      <c r="A1896">
        <f t="shared" si="29"/>
        <v>1893</v>
      </c>
      <c r="B1896" s="10" t="s">
        <v>2549</v>
      </c>
    </row>
    <row r="1897" spans="1:2">
      <c r="A1897">
        <f t="shared" si="29"/>
        <v>1894</v>
      </c>
      <c r="B1897" s="10" t="s">
        <v>2550</v>
      </c>
    </row>
    <row r="1898" spans="1:2">
      <c r="A1898">
        <f t="shared" si="29"/>
        <v>1895</v>
      </c>
      <c r="B1898" s="10" t="s">
        <v>2551</v>
      </c>
    </row>
    <row r="1899" spans="1:2">
      <c r="A1899">
        <f t="shared" si="29"/>
        <v>1896</v>
      </c>
      <c r="B1899" s="10" t="s">
        <v>2552</v>
      </c>
    </row>
    <row r="1900" spans="1:2">
      <c r="A1900">
        <f t="shared" si="29"/>
        <v>1897</v>
      </c>
      <c r="B1900" s="10" t="s">
        <v>2553</v>
      </c>
    </row>
    <row r="1901" spans="1:2">
      <c r="A1901">
        <f t="shared" si="29"/>
        <v>1898</v>
      </c>
      <c r="B1901" s="10" t="s">
        <v>2554</v>
      </c>
    </row>
    <row r="1902" spans="1:2">
      <c r="A1902">
        <f t="shared" si="29"/>
        <v>1899</v>
      </c>
      <c r="B1902" s="10" t="s">
        <v>2555</v>
      </c>
    </row>
    <row r="1903" spans="1:2">
      <c r="A1903">
        <f t="shared" si="29"/>
        <v>1900</v>
      </c>
      <c r="B1903" s="10" t="s">
        <v>2556</v>
      </c>
    </row>
    <row r="1904" spans="1:2">
      <c r="A1904">
        <f t="shared" si="29"/>
        <v>1901</v>
      </c>
      <c r="B1904" s="10" t="s">
        <v>2557</v>
      </c>
    </row>
    <row r="1905" spans="1:2">
      <c r="A1905">
        <f t="shared" si="29"/>
        <v>1902</v>
      </c>
      <c r="B1905" s="10" t="s">
        <v>2558</v>
      </c>
    </row>
    <row r="1906" spans="1:2">
      <c r="A1906">
        <f t="shared" si="29"/>
        <v>1903</v>
      </c>
      <c r="B1906" s="10" t="s">
        <v>2559</v>
      </c>
    </row>
    <row r="1907" spans="1:2">
      <c r="A1907">
        <f t="shared" si="29"/>
        <v>1904</v>
      </c>
      <c r="B1907" s="10" t="s">
        <v>2560</v>
      </c>
    </row>
    <row r="1908" spans="1:2">
      <c r="A1908">
        <f t="shared" si="29"/>
        <v>1905</v>
      </c>
      <c r="B1908" s="10" t="s">
        <v>2561</v>
      </c>
    </row>
    <row r="1909" spans="1:2">
      <c r="A1909">
        <f t="shared" si="29"/>
        <v>1906</v>
      </c>
      <c r="B1909" s="10" t="s">
        <v>2562</v>
      </c>
    </row>
    <row r="1910" spans="1:2">
      <c r="A1910">
        <f t="shared" si="29"/>
        <v>1907</v>
      </c>
      <c r="B1910" s="10" t="s">
        <v>2563</v>
      </c>
    </row>
    <row r="1911" spans="1:2">
      <c r="A1911">
        <f t="shared" si="29"/>
        <v>1908</v>
      </c>
      <c r="B1911" s="10" t="s">
        <v>2564</v>
      </c>
    </row>
    <row r="1912" spans="1:2">
      <c r="A1912">
        <f t="shared" si="29"/>
        <v>1909</v>
      </c>
      <c r="B1912" s="10" t="s">
        <v>2565</v>
      </c>
    </row>
    <row r="1913" spans="1:2">
      <c r="A1913">
        <f t="shared" si="29"/>
        <v>1910</v>
      </c>
      <c r="B1913" s="10" t="s">
        <v>2566</v>
      </c>
    </row>
    <row r="1914" spans="1:2">
      <c r="A1914">
        <f t="shared" si="29"/>
        <v>1911</v>
      </c>
      <c r="B1914" s="10" t="s">
        <v>2567</v>
      </c>
    </row>
    <row r="1915" spans="1:2">
      <c r="A1915">
        <f t="shared" si="29"/>
        <v>1912</v>
      </c>
      <c r="B1915" s="10" t="s">
        <v>2568</v>
      </c>
    </row>
    <row r="1916" spans="1:2">
      <c r="A1916">
        <f t="shared" si="29"/>
        <v>1913</v>
      </c>
      <c r="B1916" s="10" t="s">
        <v>2569</v>
      </c>
    </row>
    <row r="1917" spans="1:2">
      <c r="A1917">
        <f t="shared" si="29"/>
        <v>1914</v>
      </c>
      <c r="B1917" s="10" t="s">
        <v>2570</v>
      </c>
    </row>
    <row r="1918" spans="1:2">
      <c r="A1918">
        <f t="shared" si="29"/>
        <v>1915</v>
      </c>
      <c r="B1918" s="10" t="s">
        <v>2571</v>
      </c>
    </row>
    <row r="1919" spans="1:2">
      <c r="A1919">
        <f t="shared" si="29"/>
        <v>1916</v>
      </c>
      <c r="B1919" s="10" t="s">
        <v>2572</v>
      </c>
    </row>
    <row r="1920" spans="1:2">
      <c r="A1920">
        <f t="shared" si="29"/>
        <v>1917</v>
      </c>
      <c r="B1920" s="10" t="s">
        <v>2573</v>
      </c>
    </row>
    <row r="1921" spans="1:2">
      <c r="A1921">
        <f t="shared" si="29"/>
        <v>1918</v>
      </c>
      <c r="B1921" s="10" t="s">
        <v>2574</v>
      </c>
    </row>
    <row r="1922" spans="1:2">
      <c r="A1922">
        <f t="shared" si="29"/>
        <v>1919</v>
      </c>
      <c r="B1922" s="10" t="s">
        <v>2575</v>
      </c>
    </row>
    <row r="1923" spans="1:2">
      <c r="A1923">
        <f t="shared" si="29"/>
        <v>1920</v>
      </c>
      <c r="B1923" s="10" t="s">
        <v>2576</v>
      </c>
    </row>
    <row r="1924" spans="1:2">
      <c r="A1924">
        <f t="shared" si="29"/>
        <v>1921</v>
      </c>
      <c r="B1924" s="10" t="s">
        <v>2577</v>
      </c>
    </row>
    <row r="1925" spans="1:2">
      <c r="A1925">
        <f t="shared" si="29"/>
        <v>1922</v>
      </c>
      <c r="B1925" s="10" t="s">
        <v>2578</v>
      </c>
    </row>
    <row r="1926" spans="1:2">
      <c r="A1926">
        <f t="shared" ref="A1926:A1989" si="30">+A1925+1</f>
        <v>1923</v>
      </c>
      <c r="B1926" s="10" t="s">
        <v>2579</v>
      </c>
    </row>
    <row r="1927" spans="1:2">
      <c r="A1927">
        <f t="shared" si="30"/>
        <v>1924</v>
      </c>
      <c r="B1927" s="10" t="s">
        <v>2580</v>
      </c>
    </row>
    <row r="1928" spans="1:2">
      <c r="A1928">
        <f t="shared" si="30"/>
        <v>1925</v>
      </c>
      <c r="B1928" s="10" t="s">
        <v>2581</v>
      </c>
    </row>
    <row r="1929" spans="1:2">
      <c r="A1929">
        <f t="shared" si="30"/>
        <v>1926</v>
      </c>
      <c r="B1929" s="10" t="s">
        <v>2582</v>
      </c>
    </row>
    <row r="1930" spans="1:2">
      <c r="A1930">
        <f t="shared" si="30"/>
        <v>1927</v>
      </c>
      <c r="B1930" s="10" t="s">
        <v>2583</v>
      </c>
    </row>
    <row r="1931" spans="1:2">
      <c r="A1931">
        <f t="shared" si="30"/>
        <v>1928</v>
      </c>
      <c r="B1931" s="10" t="s">
        <v>2584</v>
      </c>
    </row>
    <row r="1932" spans="1:2">
      <c r="A1932">
        <f t="shared" si="30"/>
        <v>1929</v>
      </c>
      <c r="B1932" s="10" t="s">
        <v>2585</v>
      </c>
    </row>
    <row r="1933" spans="1:2">
      <c r="A1933">
        <f t="shared" si="30"/>
        <v>1930</v>
      </c>
      <c r="B1933" s="10" t="s">
        <v>2586</v>
      </c>
    </row>
    <row r="1934" spans="1:2">
      <c r="A1934">
        <f t="shared" si="30"/>
        <v>1931</v>
      </c>
      <c r="B1934" s="10" t="s">
        <v>2587</v>
      </c>
    </row>
    <row r="1935" spans="1:2">
      <c r="A1935">
        <f t="shared" si="30"/>
        <v>1932</v>
      </c>
      <c r="B1935" s="10" t="s">
        <v>2588</v>
      </c>
    </row>
    <row r="1936" spans="1:2">
      <c r="A1936">
        <f t="shared" si="30"/>
        <v>1933</v>
      </c>
      <c r="B1936" s="10" t="s">
        <v>2589</v>
      </c>
    </row>
    <row r="1937" spans="1:2">
      <c r="A1937">
        <f t="shared" si="30"/>
        <v>1934</v>
      </c>
      <c r="B1937" s="10" t="s">
        <v>2590</v>
      </c>
    </row>
    <row r="1938" spans="1:2">
      <c r="A1938">
        <f t="shared" si="30"/>
        <v>1935</v>
      </c>
      <c r="B1938" s="10" t="s">
        <v>2591</v>
      </c>
    </row>
    <row r="1939" spans="1:2">
      <c r="A1939">
        <f t="shared" si="30"/>
        <v>1936</v>
      </c>
      <c r="B1939" s="10" t="s">
        <v>2592</v>
      </c>
    </row>
    <row r="1940" spans="1:2">
      <c r="A1940">
        <f t="shared" si="30"/>
        <v>1937</v>
      </c>
      <c r="B1940" s="10" t="s">
        <v>2593</v>
      </c>
    </row>
    <row r="1941" spans="1:2">
      <c r="A1941">
        <f t="shared" si="30"/>
        <v>1938</v>
      </c>
      <c r="B1941" s="10" t="s">
        <v>2594</v>
      </c>
    </row>
    <row r="1942" spans="1:2">
      <c r="A1942">
        <f t="shared" si="30"/>
        <v>1939</v>
      </c>
      <c r="B1942" s="10" t="s">
        <v>2595</v>
      </c>
    </row>
    <row r="1943" spans="1:2">
      <c r="A1943">
        <f t="shared" si="30"/>
        <v>1940</v>
      </c>
      <c r="B1943" s="10" t="s">
        <v>2596</v>
      </c>
    </row>
    <row r="1944" spans="1:2">
      <c r="A1944">
        <f t="shared" si="30"/>
        <v>1941</v>
      </c>
      <c r="B1944" s="10" t="s">
        <v>2597</v>
      </c>
    </row>
    <row r="1945" spans="1:2">
      <c r="A1945">
        <f t="shared" si="30"/>
        <v>1942</v>
      </c>
      <c r="B1945" s="10" t="s">
        <v>2598</v>
      </c>
    </row>
    <row r="1946" spans="1:2">
      <c r="A1946">
        <f t="shared" si="30"/>
        <v>1943</v>
      </c>
      <c r="B1946" s="10" t="s">
        <v>2599</v>
      </c>
    </row>
    <row r="1947" spans="1:2">
      <c r="A1947">
        <f t="shared" si="30"/>
        <v>1944</v>
      </c>
      <c r="B1947" s="10" t="s">
        <v>2600</v>
      </c>
    </row>
    <row r="1948" spans="1:2">
      <c r="A1948">
        <f t="shared" si="30"/>
        <v>1945</v>
      </c>
      <c r="B1948" s="10" t="s">
        <v>2601</v>
      </c>
    </row>
    <row r="1949" spans="1:2">
      <c r="A1949">
        <f t="shared" si="30"/>
        <v>1946</v>
      </c>
      <c r="B1949" s="10" t="s">
        <v>2602</v>
      </c>
    </row>
    <row r="1950" spans="1:2">
      <c r="A1950">
        <f t="shared" si="30"/>
        <v>1947</v>
      </c>
      <c r="B1950" s="10" t="s">
        <v>2603</v>
      </c>
    </row>
    <row r="1951" spans="1:2">
      <c r="A1951">
        <f t="shared" si="30"/>
        <v>1948</v>
      </c>
      <c r="B1951" s="10" t="s">
        <v>2604</v>
      </c>
    </row>
    <row r="1952" spans="1:2">
      <c r="A1952">
        <f t="shared" si="30"/>
        <v>1949</v>
      </c>
      <c r="B1952" s="10" t="s">
        <v>2605</v>
      </c>
    </row>
    <row r="1953" spans="1:2">
      <c r="A1953">
        <f t="shared" si="30"/>
        <v>1950</v>
      </c>
      <c r="B1953" s="10" t="s">
        <v>2606</v>
      </c>
    </row>
    <row r="1954" spans="1:2">
      <c r="A1954">
        <f t="shared" si="30"/>
        <v>1951</v>
      </c>
      <c r="B1954" s="10" t="s">
        <v>2607</v>
      </c>
    </row>
    <row r="1955" spans="1:2">
      <c r="A1955">
        <f t="shared" si="30"/>
        <v>1952</v>
      </c>
      <c r="B1955" s="10" t="s">
        <v>2608</v>
      </c>
    </row>
    <row r="1956" spans="1:2">
      <c r="A1956">
        <f t="shared" si="30"/>
        <v>1953</v>
      </c>
      <c r="B1956" s="10" t="s">
        <v>2609</v>
      </c>
    </row>
    <row r="1957" spans="1:2">
      <c r="A1957">
        <f t="shared" si="30"/>
        <v>1954</v>
      </c>
      <c r="B1957" s="10" t="s">
        <v>2610</v>
      </c>
    </row>
    <row r="1958" spans="1:2">
      <c r="A1958">
        <f t="shared" si="30"/>
        <v>1955</v>
      </c>
      <c r="B1958" s="10" t="s">
        <v>2611</v>
      </c>
    </row>
    <row r="1959" spans="1:2">
      <c r="A1959">
        <f t="shared" si="30"/>
        <v>1956</v>
      </c>
      <c r="B1959" s="10" t="s">
        <v>2612</v>
      </c>
    </row>
    <row r="1960" spans="1:2">
      <c r="A1960">
        <f t="shared" si="30"/>
        <v>1957</v>
      </c>
      <c r="B1960" s="10" t="s">
        <v>2613</v>
      </c>
    </row>
    <row r="1961" spans="1:2">
      <c r="A1961">
        <f t="shared" si="30"/>
        <v>1958</v>
      </c>
      <c r="B1961" s="10" t="s">
        <v>2614</v>
      </c>
    </row>
    <row r="1962" spans="1:2">
      <c r="A1962">
        <f t="shared" si="30"/>
        <v>1959</v>
      </c>
      <c r="B1962" s="10" t="s">
        <v>2615</v>
      </c>
    </row>
    <row r="1963" spans="1:2">
      <c r="A1963">
        <f t="shared" si="30"/>
        <v>1960</v>
      </c>
      <c r="B1963" s="10" t="s">
        <v>2616</v>
      </c>
    </row>
    <row r="1964" spans="1:2">
      <c r="A1964">
        <f t="shared" si="30"/>
        <v>1961</v>
      </c>
      <c r="B1964" s="10" t="s">
        <v>2617</v>
      </c>
    </row>
    <row r="1965" spans="1:2">
      <c r="A1965">
        <f t="shared" si="30"/>
        <v>1962</v>
      </c>
      <c r="B1965" s="10" t="s">
        <v>2618</v>
      </c>
    </row>
    <row r="1966" spans="1:2">
      <c r="A1966">
        <f t="shared" si="30"/>
        <v>1963</v>
      </c>
      <c r="B1966" s="10" t="s">
        <v>2619</v>
      </c>
    </row>
    <row r="1967" spans="1:2">
      <c r="A1967">
        <f t="shared" si="30"/>
        <v>1964</v>
      </c>
      <c r="B1967" s="10" t="s">
        <v>2620</v>
      </c>
    </row>
    <row r="1968" spans="1:2">
      <c r="A1968">
        <f t="shared" si="30"/>
        <v>1965</v>
      </c>
      <c r="B1968" s="10" t="s">
        <v>2621</v>
      </c>
    </row>
    <row r="1969" spans="1:2">
      <c r="A1969">
        <f t="shared" si="30"/>
        <v>1966</v>
      </c>
      <c r="B1969" s="10" t="s">
        <v>2622</v>
      </c>
    </row>
    <row r="1970" spans="1:2">
      <c r="A1970">
        <f t="shared" si="30"/>
        <v>1967</v>
      </c>
      <c r="B1970" s="10" t="s">
        <v>2623</v>
      </c>
    </row>
    <row r="1971" spans="1:2">
      <c r="A1971">
        <f t="shared" si="30"/>
        <v>1968</v>
      </c>
      <c r="B1971" s="10" t="s">
        <v>2624</v>
      </c>
    </row>
    <row r="1972" spans="1:2">
      <c r="A1972">
        <f t="shared" si="30"/>
        <v>1969</v>
      </c>
      <c r="B1972" s="10" t="s">
        <v>2625</v>
      </c>
    </row>
    <row r="1973" spans="1:2">
      <c r="A1973">
        <f t="shared" si="30"/>
        <v>1970</v>
      </c>
      <c r="B1973" s="10" t="s">
        <v>2626</v>
      </c>
    </row>
    <row r="1974" spans="1:2">
      <c r="A1974">
        <f t="shared" si="30"/>
        <v>1971</v>
      </c>
      <c r="B1974" s="10" t="s">
        <v>2627</v>
      </c>
    </row>
    <row r="1975" spans="1:2">
      <c r="A1975">
        <f t="shared" si="30"/>
        <v>1972</v>
      </c>
      <c r="B1975" s="10" t="s">
        <v>2628</v>
      </c>
    </row>
    <row r="1976" spans="1:2">
      <c r="A1976">
        <f t="shared" si="30"/>
        <v>1973</v>
      </c>
      <c r="B1976" s="10" t="s">
        <v>2629</v>
      </c>
    </row>
    <row r="1977" spans="1:2">
      <c r="A1977">
        <f t="shared" si="30"/>
        <v>1974</v>
      </c>
      <c r="B1977" s="10" t="s">
        <v>2630</v>
      </c>
    </row>
    <row r="1978" spans="1:2">
      <c r="A1978">
        <f t="shared" si="30"/>
        <v>1975</v>
      </c>
      <c r="B1978" s="10" t="s">
        <v>2631</v>
      </c>
    </row>
    <row r="1979" spans="1:2">
      <c r="A1979">
        <f t="shared" si="30"/>
        <v>1976</v>
      </c>
      <c r="B1979" s="10" t="s">
        <v>2632</v>
      </c>
    </row>
    <row r="1980" spans="1:2">
      <c r="A1980">
        <f t="shared" si="30"/>
        <v>1977</v>
      </c>
      <c r="B1980" s="10" t="s">
        <v>2633</v>
      </c>
    </row>
    <row r="1981" spans="1:2">
      <c r="A1981">
        <f t="shared" si="30"/>
        <v>1978</v>
      </c>
      <c r="B1981" s="10" t="s">
        <v>2634</v>
      </c>
    </row>
    <row r="1982" spans="1:2">
      <c r="A1982">
        <f t="shared" si="30"/>
        <v>1979</v>
      </c>
      <c r="B1982" s="10" t="s">
        <v>2635</v>
      </c>
    </row>
    <row r="1983" spans="1:2">
      <c r="A1983">
        <f t="shared" si="30"/>
        <v>1980</v>
      </c>
      <c r="B1983" s="10" t="s">
        <v>2636</v>
      </c>
    </row>
    <row r="1984" spans="1:2">
      <c r="A1984">
        <f t="shared" si="30"/>
        <v>1981</v>
      </c>
      <c r="B1984" s="10" t="s">
        <v>2637</v>
      </c>
    </row>
    <row r="1985" spans="1:2">
      <c r="A1985">
        <f t="shared" si="30"/>
        <v>1982</v>
      </c>
      <c r="B1985" s="10" t="s">
        <v>2638</v>
      </c>
    </row>
    <row r="1986" spans="1:2">
      <c r="A1986">
        <f t="shared" si="30"/>
        <v>1983</v>
      </c>
      <c r="B1986" s="10" t="s">
        <v>2639</v>
      </c>
    </row>
    <row r="1987" spans="1:2">
      <c r="A1987">
        <f t="shared" si="30"/>
        <v>1984</v>
      </c>
      <c r="B1987" s="10" t="s">
        <v>2640</v>
      </c>
    </row>
    <row r="1988" spans="1:2">
      <c r="A1988">
        <f t="shared" si="30"/>
        <v>1985</v>
      </c>
      <c r="B1988" s="10" t="s">
        <v>2641</v>
      </c>
    </row>
    <row r="1989" spans="1:2">
      <c r="A1989">
        <f t="shared" si="30"/>
        <v>1986</v>
      </c>
      <c r="B1989" s="10" t="s">
        <v>2642</v>
      </c>
    </row>
    <row r="1990" spans="1:2">
      <c r="A1990">
        <f t="shared" ref="A1990:A2053" si="31">+A1989+1</f>
        <v>1987</v>
      </c>
      <c r="B1990" s="10" t="s">
        <v>2643</v>
      </c>
    </row>
    <row r="1991" spans="1:2">
      <c r="A1991">
        <f t="shared" si="31"/>
        <v>1988</v>
      </c>
      <c r="B1991" s="10" t="s">
        <v>2644</v>
      </c>
    </row>
    <row r="1992" spans="1:2">
      <c r="A1992">
        <f t="shared" si="31"/>
        <v>1989</v>
      </c>
      <c r="B1992" s="10" t="s">
        <v>2645</v>
      </c>
    </row>
    <row r="1993" spans="1:2">
      <c r="A1993">
        <f t="shared" si="31"/>
        <v>1990</v>
      </c>
      <c r="B1993" s="10" t="s">
        <v>2646</v>
      </c>
    </row>
    <row r="1994" spans="1:2">
      <c r="A1994">
        <f t="shared" si="31"/>
        <v>1991</v>
      </c>
      <c r="B1994" s="10" t="s">
        <v>2647</v>
      </c>
    </row>
    <row r="1995" spans="1:2">
      <c r="A1995">
        <f t="shared" si="31"/>
        <v>1992</v>
      </c>
      <c r="B1995" s="10" t="s">
        <v>2648</v>
      </c>
    </row>
    <row r="1996" spans="1:2">
      <c r="A1996">
        <f t="shared" si="31"/>
        <v>1993</v>
      </c>
      <c r="B1996" s="10" t="s">
        <v>2649</v>
      </c>
    </row>
    <row r="1997" spans="1:2">
      <c r="A1997">
        <f t="shared" si="31"/>
        <v>1994</v>
      </c>
      <c r="B1997" s="10" t="s">
        <v>2650</v>
      </c>
    </row>
    <row r="1998" spans="1:2">
      <c r="A1998">
        <f t="shared" si="31"/>
        <v>1995</v>
      </c>
      <c r="B1998" s="10" t="s">
        <v>2651</v>
      </c>
    </row>
    <row r="1999" spans="1:2">
      <c r="A1999">
        <f t="shared" si="31"/>
        <v>1996</v>
      </c>
      <c r="B1999" s="10" t="s">
        <v>2652</v>
      </c>
    </row>
    <row r="2000" spans="1:2">
      <c r="A2000">
        <f t="shared" si="31"/>
        <v>1997</v>
      </c>
      <c r="B2000" s="10" t="s">
        <v>2653</v>
      </c>
    </row>
    <row r="2001" spans="1:2">
      <c r="A2001">
        <f t="shared" si="31"/>
        <v>1998</v>
      </c>
      <c r="B2001" s="10" t="s">
        <v>2654</v>
      </c>
    </row>
    <row r="2002" spans="1:2">
      <c r="A2002">
        <f t="shared" si="31"/>
        <v>1999</v>
      </c>
      <c r="B2002" s="10" t="s">
        <v>2655</v>
      </c>
    </row>
    <row r="2003" spans="1:2">
      <c r="A2003">
        <f t="shared" si="31"/>
        <v>2000</v>
      </c>
      <c r="B2003" s="10" t="s">
        <v>2656</v>
      </c>
    </row>
    <row r="2004" spans="1:2">
      <c r="A2004">
        <f t="shared" si="31"/>
        <v>2001</v>
      </c>
      <c r="B2004" s="10" t="s">
        <v>2657</v>
      </c>
    </row>
    <row r="2005" spans="1:2">
      <c r="A2005">
        <f t="shared" si="31"/>
        <v>2002</v>
      </c>
      <c r="B2005" s="10" t="s">
        <v>2658</v>
      </c>
    </row>
    <row r="2006" spans="1:2">
      <c r="A2006">
        <f t="shared" si="31"/>
        <v>2003</v>
      </c>
      <c r="B2006" s="10" t="s">
        <v>2659</v>
      </c>
    </row>
    <row r="2007" spans="1:2">
      <c r="A2007">
        <f t="shared" si="31"/>
        <v>2004</v>
      </c>
      <c r="B2007" s="10" t="s">
        <v>2660</v>
      </c>
    </row>
    <row r="2008" spans="1:2">
      <c r="A2008">
        <f t="shared" si="31"/>
        <v>2005</v>
      </c>
      <c r="B2008" s="10" t="s">
        <v>2661</v>
      </c>
    </row>
    <row r="2009" spans="1:2">
      <c r="A2009">
        <f t="shared" si="31"/>
        <v>2006</v>
      </c>
      <c r="B2009" s="10" t="s">
        <v>2662</v>
      </c>
    </row>
    <row r="2010" spans="1:2">
      <c r="A2010">
        <f t="shared" si="31"/>
        <v>2007</v>
      </c>
      <c r="B2010" s="10" t="s">
        <v>2663</v>
      </c>
    </row>
    <row r="2011" spans="1:2">
      <c r="A2011">
        <f t="shared" si="31"/>
        <v>2008</v>
      </c>
      <c r="B2011" s="10" t="s">
        <v>2664</v>
      </c>
    </row>
    <row r="2012" spans="1:2">
      <c r="A2012">
        <f t="shared" si="31"/>
        <v>2009</v>
      </c>
      <c r="B2012" s="10" t="s">
        <v>2665</v>
      </c>
    </row>
    <row r="2013" spans="1:2">
      <c r="A2013">
        <f t="shared" si="31"/>
        <v>2010</v>
      </c>
      <c r="B2013" s="10" t="s">
        <v>2666</v>
      </c>
    </row>
    <row r="2014" spans="1:2">
      <c r="A2014">
        <f t="shared" si="31"/>
        <v>2011</v>
      </c>
      <c r="B2014" s="10" t="s">
        <v>2667</v>
      </c>
    </row>
    <row r="2015" spans="1:2">
      <c r="A2015">
        <f t="shared" si="31"/>
        <v>2012</v>
      </c>
      <c r="B2015" s="10" t="s">
        <v>2668</v>
      </c>
    </row>
    <row r="2016" spans="1:2">
      <c r="A2016">
        <f t="shared" si="31"/>
        <v>2013</v>
      </c>
      <c r="B2016" s="10" t="s">
        <v>2669</v>
      </c>
    </row>
    <row r="2017" spans="1:2">
      <c r="A2017">
        <f t="shared" si="31"/>
        <v>2014</v>
      </c>
      <c r="B2017" s="10" t="s">
        <v>2670</v>
      </c>
    </row>
    <row r="2018" spans="1:2">
      <c r="A2018">
        <f t="shared" si="31"/>
        <v>2015</v>
      </c>
      <c r="B2018" s="10" t="s">
        <v>2671</v>
      </c>
    </row>
    <row r="2019" spans="1:2">
      <c r="A2019">
        <f t="shared" si="31"/>
        <v>2016</v>
      </c>
      <c r="B2019" s="10" t="s">
        <v>2705</v>
      </c>
    </row>
    <row r="2020" spans="1:2">
      <c r="A2020">
        <f t="shared" si="31"/>
        <v>2017</v>
      </c>
      <c r="B2020" s="10" t="s">
        <v>2706</v>
      </c>
    </row>
    <row r="2021" spans="1:2">
      <c r="A2021">
        <f t="shared" si="31"/>
        <v>2018</v>
      </c>
      <c r="B2021" s="10" t="s">
        <v>2706</v>
      </c>
    </row>
    <row r="2022" spans="1:2">
      <c r="A2022">
        <f t="shared" si="31"/>
        <v>2019</v>
      </c>
      <c r="B2022" s="10" t="s">
        <v>2706</v>
      </c>
    </row>
    <row r="2023" spans="1:2">
      <c r="A2023">
        <f t="shared" si="31"/>
        <v>2020</v>
      </c>
      <c r="B2023" s="10" t="s">
        <v>2706</v>
      </c>
    </row>
    <row r="2024" spans="1:2">
      <c r="A2024">
        <f t="shared" si="31"/>
        <v>2021</v>
      </c>
      <c r="B2024" s="10" t="s">
        <v>2706</v>
      </c>
    </row>
    <row r="2025" spans="1:2">
      <c r="A2025">
        <f t="shared" si="31"/>
        <v>2022</v>
      </c>
      <c r="B2025" s="10" t="s">
        <v>2706</v>
      </c>
    </row>
    <row r="2026" spans="1:2">
      <c r="A2026">
        <f t="shared" si="31"/>
        <v>2023</v>
      </c>
      <c r="B2026" s="10" t="s">
        <v>2707</v>
      </c>
    </row>
    <row r="2027" spans="1:2">
      <c r="A2027">
        <f t="shared" si="31"/>
        <v>2024</v>
      </c>
      <c r="B2027" s="10" t="s">
        <v>2707</v>
      </c>
    </row>
    <row r="2028" spans="1:2">
      <c r="A2028">
        <f t="shared" si="31"/>
        <v>2025</v>
      </c>
      <c r="B2028" s="10" t="s">
        <v>2707</v>
      </c>
    </row>
    <row r="2029" spans="1:2">
      <c r="A2029">
        <f t="shared" si="31"/>
        <v>2026</v>
      </c>
      <c r="B2029" s="10" t="s">
        <v>2707</v>
      </c>
    </row>
    <row r="2030" spans="1:2">
      <c r="A2030">
        <f t="shared" si="31"/>
        <v>2027</v>
      </c>
      <c r="B2030" s="10" t="s">
        <v>2707</v>
      </c>
    </row>
    <row r="2031" spans="1:2">
      <c r="A2031">
        <f t="shared" si="31"/>
        <v>2028</v>
      </c>
      <c r="B2031" s="10" t="s">
        <v>2707</v>
      </c>
    </row>
    <row r="2032" spans="1:2">
      <c r="A2032">
        <f t="shared" si="31"/>
        <v>2029</v>
      </c>
      <c r="B2032" s="10" t="s">
        <v>2708</v>
      </c>
    </row>
    <row r="2033" spans="1:2">
      <c r="A2033">
        <f t="shared" si="31"/>
        <v>2030</v>
      </c>
      <c r="B2033" s="10" t="s">
        <v>2708</v>
      </c>
    </row>
    <row r="2034" spans="1:2">
      <c r="A2034">
        <f t="shared" si="31"/>
        <v>2031</v>
      </c>
      <c r="B2034" s="10" t="s">
        <v>2708</v>
      </c>
    </row>
    <row r="2035" spans="1:2">
      <c r="A2035">
        <f t="shared" si="31"/>
        <v>2032</v>
      </c>
      <c r="B2035" s="10" t="s">
        <v>2708</v>
      </c>
    </row>
    <row r="2036" spans="1:2">
      <c r="A2036">
        <f t="shared" si="31"/>
        <v>2033</v>
      </c>
      <c r="B2036" s="10" t="s">
        <v>2708</v>
      </c>
    </row>
    <row r="2037" spans="1:2">
      <c r="A2037">
        <f t="shared" si="31"/>
        <v>2034</v>
      </c>
      <c r="B2037" s="10" t="s">
        <v>2708</v>
      </c>
    </row>
    <row r="2038" spans="1:2">
      <c r="A2038">
        <f t="shared" si="31"/>
        <v>2035</v>
      </c>
      <c r="B2038" s="10" t="s">
        <v>2709</v>
      </c>
    </row>
    <row r="2039" spans="1:2">
      <c r="A2039">
        <f t="shared" si="31"/>
        <v>2036</v>
      </c>
      <c r="B2039" s="10" t="s">
        <v>2710</v>
      </c>
    </row>
    <row r="2040" spans="1:2">
      <c r="A2040">
        <f t="shared" si="31"/>
        <v>2037</v>
      </c>
      <c r="B2040" s="10" t="s">
        <v>2711</v>
      </c>
    </row>
    <row r="2041" spans="1:2">
      <c r="A2041">
        <f t="shared" si="31"/>
        <v>2038</v>
      </c>
      <c r="B2041" s="10" t="s">
        <v>2712</v>
      </c>
    </row>
    <row r="2042" spans="1:2">
      <c r="A2042">
        <f t="shared" si="31"/>
        <v>2039</v>
      </c>
      <c r="B2042" s="10" t="s">
        <v>2713</v>
      </c>
    </row>
    <row r="2043" spans="1:2">
      <c r="A2043">
        <f t="shared" si="31"/>
        <v>2040</v>
      </c>
      <c r="B2043" s="10" t="s">
        <v>2714</v>
      </c>
    </row>
    <row r="2044" spans="1:2">
      <c r="A2044">
        <f t="shared" si="31"/>
        <v>2041</v>
      </c>
      <c r="B2044" s="10" t="s">
        <v>2715</v>
      </c>
    </row>
    <row r="2045" spans="1:2">
      <c r="A2045">
        <f t="shared" si="31"/>
        <v>2042</v>
      </c>
      <c r="B2045" s="10" t="s">
        <v>2716</v>
      </c>
    </row>
    <row r="2046" spans="1:2">
      <c r="A2046">
        <f t="shared" si="31"/>
        <v>2043</v>
      </c>
      <c r="B2046" s="10" t="s">
        <v>2717</v>
      </c>
    </row>
    <row r="2047" spans="1:2">
      <c r="A2047">
        <f t="shared" si="31"/>
        <v>2044</v>
      </c>
      <c r="B2047" s="10" t="s">
        <v>2718</v>
      </c>
    </row>
    <row r="2048" spans="1:2">
      <c r="A2048">
        <f t="shared" si="31"/>
        <v>2045</v>
      </c>
      <c r="B2048" s="10" t="s">
        <v>2719</v>
      </c>
    </row>
    <row r="2049" spans="1:2">
      <c r="A2049">
        <f t="shared" si="31"/>
        <v>2046</v>
      </c>
      <c r="B2049" s="10" t="s">
        <v>2720</v>
      </c>
    </row>
    <row r="2050" spans="1:2">
      <c r="A2050">
        <f t="shared" si="31"/>
        <v>2047</v>
      </c>
      <c r="B2050" s="10" t="s">
        <v>2721</v>
      </c>
    </row>
    <row r="2051" spans="1:2">
      <c r="A2051">
        <f t="shared" si="31"/>
        <v>2048</v>
      </c>
      <c r="B2051" s="10" t="s">
        <v>2722</v>
      </c>
    </row>
    <row r="2052" spans="1:2">
      <c r="A2052">
        <f t="shared" si="31"/>
        <v>2049</v>
      </c>
      <c r="B2052" s="10" t="s">
        <v>2723</v>
      </c>
    </row>
    <row r="2053" spans="1:2">
      <c r="A2053">
        <f t="shared" si="31"/>
        <v>2050</v>
      </c>
      <c r="B2053" s="10" t="s">
        <v>2724</v>
      </c>
    </row>
    <row r="2054" spans="1:2">
      <c r="A2054">
        <f t="shared" ref="A2054:A2117" si="32">+A2053+1</f>
        <v>2051</v>
      </c>
      <c r="B2054" s="10" t="s">
        <v>2725</v>
      </c>
    </row>
    <row r="2055" spans="1:2">
      <c r="A2055">
        <f t="shared" si="32"/>
        <v>2052</v>
      </c>
      <c r="B2055" s="10" t="s">
        <v>2726</v>
      </c>
    </row>
    <row r="2056" spans="1:2">
      <c r="A2056">
        <f t="shared" si="32"/>
        <v>2053</v>
      </c>
      <c r="B2056" s="10" t="s">
        <v>2727</v>
      </c>
    </row>
    <row r="2057" spans="1:2">
      <c r="A2057">
        <f t="shared" si="32"/>
        <v>2054</v>
      </c>
      <c r="B2057" s="10" t="s">
        <v>2728</v>
      </c>
    </row>
    <row r="2058" spans="1:2">
      <c r="A2058">
        <f t="shared" si="32"/>
        <v>2055</v>
      </c>
      <c r="B2058" s="10" t="s">
        <v>2729</v>
      </c>
    </row>
    <row r="2059" spans="1:2">
      <c r="A2059">
        <f t="shared" si="32"/>
        <v>2056</v>
      </c>
      <c r="B2059" s="10" t="s">
        <v>2730</v>
      </c>
    </row>
    <row r="2060" spans="1:2">
      <c r="A2060">
        <f t="shared" si="32"/>
        <v>2057</v>
      </c>
      <c r="B2060" s="10" t="s">
        <v>2731</v>
      </c>
    </row>
    <row r="2061" spans="1:2">
      <c r="A2061">
        <f t="shared" si="32"/>
        <v>2058</v>
      </c>
      <c r="B2061" s="10" t="s">
        <v>2732</v>
      </c>
    </row>
    <row r="2062" spans="1:2">
      <c r="A2062">
        <f t="shared" si="32"/>
        <v>2059</v>
      </c>
      <c r="B2062" s="10" t="s">
        <v>2733</v>
      </c>
    </row>
    <row r="2063" spans="1:2" ht="15.75" thickBot="1">
      <c r="A2063">
        <f t="shared" si="32"/>
        <v>2060</v>
      </c>
      <c r="B2063" s="10" t="s">
        <v>2734</v>
      </c>
    </row>
    <row r="2064" spans="1:2" ht="15.75" thickBot="1">
      <c r="A2064">
        <f t="shared" si="32"/>
        <v>2061</v>
      </c>
      <c r="B2064" s="61" t="s">
        <v>2735</v>
      </c>
    </row>
    <row r="2065" spans="1:2">
      <c r="A2065">
        <f t="shared" si="32"/>
        <v>2062</v>
      </c>
      <c r="B2065" s="10" t="s">
        <v>2736</v>
      </c>
    </row>
    <row r="2066" spans="1:2">
      <c r="A2066">
        <f t="shared" si="32"/>
        <v>2063</v>
      </c>
      <c r="B2066" s="10" t="s">
        <v>2737</v>
      </c>
    </row>
    <row r="2067" spans="1:2">
      <c r="A2067">
        <f t="shared" si="32"/>
        <v>2064</v>
      </c>
      <c r="B2067" s="10" t="s">
        <v>2738</v>
      </c>
    </row>
    <row r="2068" spans="1:2">
      <c r="A2068">
        <f t="shared" si="32"/>
        <v>2065</v>
      </c>
      <c r="B2068" s="10" t="s">
        <v>2739</v>
      </c>
    </row>
    <row r="2069" spans="1:2">
      <c r="A2069">
        <f t="shared" si="32"/>
        <v>2066</v>
      </c>
      <c r="B2069" s="10" t="s">
        <v>2740</v>
      </c>
    </row>
    <row r="2070" spans="1:2">
      <c r="A2070">
        <f t="shared" si="32"/>
        <v>2067</v>
      </c>
      <c r="B2070" s="10" t="s">
        <v>2741</v>
      </c>
    </row>
    <row r="2071" spans="1:2">
      <c r="A2071">
        <f t="shared" si="32"/>
        <v>2068</v>
      </c>
      <c r="B2071" s="10" t="s">
        <v>2742</v>
      </c>
    </row>
    <row r="2072" spans="1:2">
      <c r="A2072">
        <f t="shared" si="32"/>
        <v>2069</v>
      </c>
      <c r="B2072" s="10" t="s">
        <v>2743</v>
      </c>
    </row>
    <row r="2073" spans="1:2">
      <c r="A2073">
        <f t="shared" si="32"/>
        <v>2070</v>
      </c>
      <c r="B2073" s="10" t="s">
        <v>2744</v>
      </c>
    </row>
    <row r="2074" spans="1:2">
      <c r="A2074">
        <f t="shared" si="32"/>
        <v>2071</v>
      </c>
      <c r="B2074" s="10" t="s">
        <v>2745</v>
      </c>
    </row>
    <row r="2075" spans="1:2">
      <c r="A2075">
        <f t="shared" si="32"/>
        <v>2072</v>
      </c>
      <c r="B2075" s="10" t="s">
        <v>2746</v>
      </c>
    </row>
    <row r="2076" spans="1:2">
      <c r="A2076">
        <f t="shared" si="32"/>
        <v>2073</v>
      </c>
      <c r="B2076" s="10" t="s">
        <v>2747</v>
      </c>
    </row>
    <row r="2077" spans="1:2">
      <c r="A2077">
        <f t="shared" si="32"/>
        <v>2074</v>
      </c>
      <c r="B2077" s="10" t="s">
        <v>2748</v>
      </c>
    </row>
    <row r="2078" spans="1:2">
      <c r="A2078">
        <f t="shared" si="32"/>
        <v>2075</v>
      </c>
      <c r="B2078" s="10" t="s">
        <v>2749</v>
      </c>
    </row>
    <row r="2079" spans="1:2">
      <c r="A2079">
        <f t="shared" si="32"/>
        <v>2076</v>
      </c>
      <c r="B2079" s="10" t="s">
        <v>2750</v>
      </c>
    </row>
    <row r="2080" spans="1:2">
      <c r="A2080">
        <f t="shared" si="32"/>
        <v>2077</v>
      </c>
      <c r="B2080" s="10" t="s">
        <v>2751</v>
      </c>
    </row>
    <row r="2081" spans="1:2">
      <c r="A2081">
        <f t="shared" si="32"/>
        <v>2078</v>
      </c>
      <c r="B2081" s="10" t="s">
        <v>2752</v>
      </c>
    </row>
    <row r="2082" spans="1:2">
      <c r="A2082">
        <f t="shared" si="32"/>
        <v>2079</v>
      </c>
      <c r="B2082" s="10" t="s">
        <v>2753</v>
      </c>
    </row>
    <row r="2083" spans="1:2">
      <c r="A2083">
        <f t="shared" si="32"/>
        <v>2080</v>
      </c>
      <c r="B2083" s="10" t="s">
        <v>2754</v>
      </c>
    </row>
    <row r="2084" spans="1:2">
      <c r="A2084">
        <f t="shared" si="32"/>
        <v>2081</v>
      </c>
      <c r="B2084" s="10" t="s">
        <v>2755</v>
      </c>
    </row>
    <row r="2085" spans="1:2">
      <c r="A2085">
        <f t="shared" si="32"/>
        <v>2082</v>
      </c>
      <c r="B2085" s="10" t="s">
        <v>2756</v>
      </c>
    </row>
    <row r="2086" spans="1:2">
      <c r="A2086">
        <f t="shared" si="32"/>
        <v>2083</v>
      </c>
      <c r="B2086" s="10" t="s">
        <v>2757</v>
      </c>
    </row>
    <row r="2087" spans="1:2">
      <c r="A2087">
        <f t="shared" si="32"/>
        <v>2084</v>
      </c>
      <c r="B2087" s="10" t="s">
        <v>2758</v>
      </c>
    </row>
    <row r="2088" spans="1:2">
      <c r="A2088">
        <f t="shared" si="32"/>
        <v>2085</v>
      </c>
      <c r="B2088" s="10" t="s">
        <v>2759</v>
      </c>
    </row>
    <row r="2089" spans="1:2">
      <c r="A2089">
        <f t="shared" si="32"/>
        <v>2086</v>
      </c>
      <c r="B2089" s="10" t="s">
        <v>2760</v>
      </c>
    </row>
    <row r="2090" spans="1:2">
      <c r="A2090">
        <f t="shared" si="32"/>
        <v>2087</v>
      </c>
      <c r="B2090" s="10" t="s">
        <v>2761</v>
      </c>
    </row>
    <row r="2091" spans="1:2">
      <c r="A2091">
        <f t="shared" si="32"/>
        <v>2088</v>
      </c>
      <c r="B2091" s="10" t="s">
        <v>2762</v>
      </c>
    </row>
    <row r="2092" spans="1:2">
      <c r="A2092">
        <f t="shared" si="32"/>
        <v>2089</v>
      </c>
      <c r="B2092" s="10" t="s">
        <v>2763</v>
      </c>
    </row>
    <row r="2093" spans="1:2">
      <c r="A2093">
        <f t="shared" si="32"/>
        <v>2090</v>
      </c>
      <c r="B2093" s="10" t="s">
        <v>2764</v>
      </c>
    </row>
    <row r="2094" spans="1:2">
      <c r="A2094">
        <f t="shared" si="32"/>
        <v>2091</v>
      </c>
      <c r="B2094" s="10" t="s">
        <v>2765</v>
      </c>
    </row>
    <row r="2095" spans="1:2">
      <c r="A2095">
        <f t="shared" si="32"/>
        <v>2092</v>
      </c>
      <c r="B2095" s="10" t="s">
        <v>2766</v>
      </c>
    </row>
    <row r="2096" spans="1:2">
      <c r="A2096">
        <f t="shared" si="32"/>
        <v>2093</v>
      </c>
      <c r="B2096" s="10" t="s">
        <v>2767</v>
      </c>
    </row>
    <row r="2097" spans="1:2" ht="15.75" thickBot="1">
      <c r="A2097">
        <f t="shared" si="32"/>
        <v>2094</v>
      </c>
      <c r="B2097" s="10" t="s">
        <v>2768</v>
      </c>
    </row>
    <row r="2098" spans="1:2" ht="15.75" thickBot="1">
      <c r="A2098">
        <f t="shared" si="32"/>
        <v>2095</v>
      </c>
      <c r="B2098" s="61" t="s">
        <v>2769</v>
      </c>
    </row>
    <row r="2099" spans="1:2">
      <c r="A2099">
        <f t="shared" si="32"/>
        <v>2096</v>
      </c>
      <c r="B2099" s="10" t="s">
        <v>2770</v>
      </c>
    </row>
    <row r="2100" spans="1:2">
      <c r="A2100">
        <f t="shared" si="32"/>
        <v>2097</v>
      </c>
      <c r="B2100" s="10" t="s">
        <v>2771</v>
      </c>
    </row>
    <row r="2101" spans="1:2">
      <c r="A2101">
        <f t="shared" si="32"/>
        <v>2098</v>
      </c>
      <c r="B2101" s="10" t="s">
        <v>2772</v>
      </c>
    </row>
    <row r="2102" spans="1:2">
      <c r="A2102">
        <f t="shared" si="32"/>
        <v>2099</v>
      </c>
      <c r="B2102" s="10" t="s">
        <v>2773</v>
      </c>
    </row>
    <row r="2103" spans="1:2">
      <c r="A2103">
        <f t="shared" si="32"/>
        <v>2100</v>
      </c>
      <c r="B2103" s="10" t="s">
        <v>2774</v>
      </c>
    </row>
    <row r="2104" spans="1:2">
      <c r="A2104">
        <f t="shared" si="32"/>
        <v>2101</v>
      </c>
      <c r="B2104" s="10" t="s">
        <v>2775</v>
      </c>
    </row>
    <row r="2105" spans="1:2">
      <c r="A2105">
        <f t="shared" si="32"/>
        <v>2102</v>
      </c>
      <c r="B2105" s="10" t="s">
        <v>2776</v>
      </c>
    </row>
    <row r="2106" spans="1:2">
      <c r="A2106">
        <f t="shared" si="32"/>
        <v>2103</v>
      </c>
      <c r="B2106" s="10" t="s">
        <v>2777</v>
      </c>
    </row>
    <row r="2107" spans="1:2">
      <c r="A2107">
        <f t="shared" si="32"/>
        <v>2104</v>
      </c>
      <c r="B2107" s="10" t="s">
        <v>2794</v>
      </c>
    </row>
    <row r="2108" spans="1:2">
      <c r="A2108">
        <f t="shared" si="32"/>
        <v>2105</v>
      </c>
      <c r="B2108" s="10" t="s">
        <v>2794</v>
      </c>
    </row>
    <row r="2109" spans="1:2">
      <c r="A2109">
        <f t="shared" si="32"/>
        <v>2106</v>
      </c>
      <c r="B2109" s="10" t="s">
        <v>2794</v>
      </c>
    </row>
    <row r="2110" spans="1:2">
      <c r="A2110">
        <f t="shared" si="32"/>
        <v>2107</v>
      </c>
      <c r="B2110" s="10" t="s">
        <v>2794</v>
      </c>
    </row>
    <row r="2111" spans="1:2">
      <c r="A2111">
        <f t="shared" si="32"/>
        <v>2108</v>
      </c>
      <c r="B2111" s="10" t="s">
        <v>2794</v>
      </c>
    </row>
    <row r="2112" spans="1:2">
      <c r="A2112">
        <f t="shared" si="32"/>
        <v>2109</v>
      </c>
      <c r="B2112" s="10" t="s">
        <v>2794</v>
      </c>
    </row>
    <row r="2113" spans="1:2">
      <c r="A2113">
        <f t="shared" si="32"/>
        <v>2110</v>
      </c>
      <c r="B2113" s="10" t="s">
        <v>2795</v>
      </c>
    </row>
    <row r="2114" spans="1:2">
      <c r="A2114">
        <f t="shared" si="32"/>
        <v>2111</v>
      </c>
      <c r="B2114" s="10" t="s">
        <v>2795</v>
      </c>
    </row>
    <row r="2115" spans="1:2">
      <c r="A2115">
        <f t="shared" si="32"/>
        <v>2112</v>
      </c>
      <c r="B2115" s="10" t="s">
        <v>2795</v>
      </c>
    </row>
    <row r="2116" spans="1:2">
      <c r="A2116">
        <f t="shared" si="32"/>
        <v>2113</v>
      </c>
      <c r="B2116" s="10" t="s">
        <v>2795</v>
      </c>
    </row>
    <row r="2117" spans="1:2">
      <c r="A2117">
        <f t="shared" si="32"/>
        <v>2114</v>
      </c>
      <c r="B2117" s="10" t="s">
        <v>2795</v>
      </c>
    </row>
    <row r="2118" spans="1:2">
      <c r="A2118">
        <f t="shared" ref="A2118:A2181" si="33">+A2117+1</f>
        <v>2115</v>
      </c>
      <c r="B2118" s="10" t="s">
        <v>2795</v>
      </c>
    </row>
    <row r="2119" spans="1:2">
      <c r="A2119">
        <f t="shared" si="33"/>
        <v>2116</v>
      </c>
      <c r="B2119" s="10" t="s">
        <v>2796</v>
      </c>
    </row>
    <row r="2120" spans="1:2">
      <c r="A2120">
        <f t="shared" si="33"/>
        <v>2117</v>
      </c>
      <c r="B2120" s="10" t="s">
        <v>2797</v>
      </c>
    </row>
    <row r="2121" spans="1:2">
      <c r="A2121">
        <f t="shared" si="33"/>
        <v>2118</v>
      </c>
      <c r="B2121" s="10" t="s">
        <v>2797</v>
      </c>
    </row>
    <row r="2122" spans="1:2">
      <c r="A2122">
        <f t="shared" si="33"/>
        <v>2119</v>
      </c>
      <c r="B2122" s="10" t="s">
        <v>2797</v>
      </c>
    </row>
    <row r="2123" spans="1:2">
      <c r="A2123">
        <f t="shared" si="33"/>
        <v>2120</v>
      </c>
      <c r="B2123" s="10" t="s">
        <v>2797</v>
      </c>
    </row>
    <row r="2124" spans="1:2">
      <c r="A2124">
        <f t="shared" si="33"/>
        <v>2121</v>
      </c>
      <c r="B2124" s="10" t="s">
        <v>2797</v>
      </c>
    </row>
    <row r="2125" spans="1:2">
      <c r="A2125">
        <f t="shared" si="33"/>
        <v>2122</v>
      </c>
      <c r="B2125" s="10" t="s">
        <v>2797</v>
      </c>
    </row>
    <row r="2126" spans="1:2">
      <c r="A2126">
        <f t="shared" si="33"/>
        <v>2123</v>
      </c>
      <c r="B2126" s="10" t="s">
        <v>2798</v>
      </c>
    </row>
    <row r="2127" spans="1:2">
      <c r="A2127">
        <f t="shared" si="33"/>
        <v>2124</v>
      </c>
      <c r="B2127" s="10" t="s">
        <v>2799</v>
      </c>
    </row>
    <row r="2128" spans="1:2">
      <c r="A2128">
        <f t="shared" si="33"/>
        <v>2125</v>
      </c>
      <c r="B2128" s="10" t="s">
        <v>2800</v>
      </c>
    </row>
    <row r="2129" spans="1:2">
      <c r="A2129">
        <f t="shared" si="33"/>
        <v>2126</v>
      </c>
      <c r="B2129" s="10" t="s">
        <v>2801</v>
      </c>
    </row>
    <row r="2130" spans="1:2">
      <c r="A2130">
        <f t="shared" si="33"/>
        <v>2127</v>
      </c>
      <c r="B2130" s="10" t="s">
        <v>2802</v>
      </c>
    </row>
    <row r="2131" spans="1:2">
      <c r="A2131">
        <f t="shared" si="33"/>
        <v>2128</v>
      </c>
      <c r="B2131" s="10" t="s">
        <v>2802</v>
      </c>
    </row>
    <row r="2132" spans="1:2">
      <c r="A2132">
        <f t="shared" si="33"/>
        <v>2129</v>
      </c>
      <c r="B2132" s="10" t="s">
        <v>2802</v>
      </c>
    </row>
    <row r="2133" spans="1:2">
      <c r="A2133">
        <f t="shared" si="33"/>
        <v>2130</v>
      </c>
      <c r="B2133" s="10" t="s">
        <v>2802</v>
      </c>
    </row>
    <row r="2134" spans="1:2">
      <c r="A2134">
        <f t="shared" si="33"/>
        <v>2131</v>
      </c>
      <c r="B2134" s="10" t="s">
        <v>2802</v>
      </c>
    </row>
    <row r="2135" spans="1:2">
      <c r="A2135">
        <f t="shared" si="33"/>
        <v>2132</v>
      </c>
      <c r="B2135" s="10" t="s">
        <v>2802</v>
      </c>
    </row>
    <row r="2136" spans="1:2">
      <c r="A2136">
        <f t="shared" si="33"/>
        <v>2133</v>
      </c>
      <c r="B2136" s="10" t="s">
        <v>2803</v>
      </c>
    </row>
    <row r="2137" spans="1:2">
      <c r="A2137">
        <f t="shared" si="33"/>
        <v>2134</v>
      </c>
      <c r="B2137" s="10" t="s">
        <v>2804</v>
      </c>
    </row>
    <row r="2138" spans="1:2">
      <c r="A2138">
        <f t="shared" si="33"/>
        <v>2135</v>
      </c>
      <c r="B2138" s="10" t="s">
        <v>2804</v>
      </c>
    </row>
    <row r="2139" spans="1:2">
      <c r="A2139">
        <f t="shared" si="33"/>
        <v>2136</v>
      </c>
      <c r="B2139" s="10" t="s">
        <v>2804</v>
      </c>
    </row>
    <row r="2140" spans="1:2">
      <c r="A2140">
        <f t="shared" si="33"/>
        <v>2137</v>
      </c>
      <c r="B2140" s="10" t="s">
        <v>2804</v>
      </c>
    </row>
    <row r="2141" spans="1:2">
      <c r="A2141">
        <f t="shared" si="33"/>
        <v>2138</v>
      </c>
      <c r="B2141" s="10" t="s">
        <v>2804</v>
      </c>
    </row>
    <row r="2142" spans="1:2">
      <c r="A2142">
        <f t="shared" si="33"/>
        <v>2139</v>
      </c>
      <c r="B2142" s="10" t="s">
        <v>2804</v>
      </c>
    </row>
    <row r="2143" spans="1:2">
      <c r="A2143">
        <f t="shared" si="33"/>
        <v>2140</v>
      </c>
      <c r="B2143" s="10" t="s">
        <v>2804</v>
      </c>
    </row>
    <row r="2144" spans="1:2">
      <c r="A2144">
        <f t="shared" si="33"/>
        <v>2141</v>
      </c>
      <c r="B2144" s="10" t="s">
        <v>2805</v>
      </c>
    </row>
    <row r="2145" spans="1:2">
      <c r="A2145">
        <f t="shared" si="33"/>
        <v>2142</v>
      </c>
      <c r="B2145" s="10" t="s">
        <v>2806</v>
      </c>
    </row>
    <row r="2146" spans="1:2">
      <c r="A2146">
        <f t="shared" si="33"/>
        <v>2143</v>
      </c>
      <c r="B2146" s="10" t="s">
        <v>2806</v>
      </c>
    </row>
    <row r="2147" spans="1:2">
      <c r="A2147">
        <f t="shared" si="33"/>
        <v>2144</v>
      </c>
      <c r="B2147" s="10" t="s">
        <v>2806</v>
      </c>
    </row>
    <row r="2148" spans="1:2">
      <c r="A2148">
        <f t="shared" si="33"/>
        <v>2145</v>
      </c>
      <c r="B2148" s="10" t="s">
        <v>2806</v>
      </c>
    </row>
    <row r="2149" spans="1:2">
      <c r="A2149">
        <f t="shared" si="33"/>
        <v>2146</v>
      </c>
      <c r="B2149" s="10" t="s">
        <v>2806</v>
      </c>
    </row>
    <row r="2150" spans="1:2">
      <c r="A2150">
        <f t="shared" si="33"/>
        <v>2147</v>
      </c>
      <c r="B2150" s="10" t="s">
        <v>2806</v>
      </c>
    </row>
    <row r="2151" spans="1:2">
      <c r="A2151">
        <f t="shared" si="33"/>
        <v>2148</v>
      </c>
      <c r="B2151" s="10" t="s">
        <v>2807</v>
      </c>
    </row>
    <row r="2152" spans="1:2">
      <c r="A2152">
        <f t="shared" si="33"/>
        <v>2149</v>
      </c>
      <c r="B2152" s="10" t="s">
        <v>2808</v>
      </c>
    </row>
    <row r="2153" spans="1:2">
      <c r="A2153">
        <f t="shared" si="33"/>
        <v>2150</v>
      </c>
      <c r="B2153" s="10" t="s">
        <v>2809</v>
      </c>
    </row>
    <row r="2154" spans="1:2">
      <c r="A2154">
        <f t="shared" si="33"/>
        <v>2151</v>
      </c>
      <c r="B2154" s="10" t="s">
        <v>2810</v>
      </c>
    </row>
    <row r="2155" spans="1:2">
      <c r="A2155">
        <f t="shared" si="33"/>
        <v>2152</v>
      </c>
      <c r="B2155" s="10" t="s">
        <v>2811</v>
      </c>
    </row>
    <row r="2156" spans="1:2">
      <c r="A2156">
        <f t="shared" si="33"/>
        <v>2153</v>
      </c>
      <c r="B2156" s="10" t="s">
        <v>2812</v>
      </c>
    </row>
    <row r="2157" spans="1:2">
      <c r="A2157">
        <f t="shared" si="33"/>
        <v>2154</v>
      </c>
      <c r="B2157" s="10" t="s">
        <v>2813</v>
      </c>
    </row>
    <row r="2158" spans="1:2">
      <c r="A2158">
        <f t="shared" si="33"/>
        <v>2155</v>
      </c>
      <c r="B2158" s="10" t="s">
        <v>2813</v>
      </c>
    </row>
    <row r="2159" spans="1:2">
      <c r="A2159">
        <f t="shared" si="33"/>
        <v>2156</v>
      </c>
      <c r="B2159" s="10" t="s">
        <v>2813</v>
      </c>
    </row>
    <row r="2160" spans="1:2">
      <c r="A2160">
        <f t="shared" si="33"/>
        <v>2157</v>
      </c>
      <c r="B2160" s="10" t="s">
        <v>2813</v>
      </c>
    </row>
    <row r="2161" spans="1:2">
      <c r="A2161">
        <f t="shared" si="33"/>
        <v>2158</v>
      </c>
      <c r="B2161" s="10" t="s">
        <v>2813</v>
      </c>
    </row>
    <row r="2162" spans="1:2">
      <c r="A2162">
        <f t="shared" si="33"/>
        <v>2159</v>
      </c>
      <c r="B2162" s="10" t="s">
        <v>2813</v>
      </c>
    </row>
    <row r="2163" spans="1:2">
      <c r="A2163">
        <f t="shared" si="33"/>
        <v>2160</v>
      </c>
      <c r="B2163" s="10" t="s">
        <v>2814</v>
      </c>
    </row>
    <row r="2164" spans="1:2">
      <c r="A2164">
        <f t="shared" si="33"/>
        <v>2161</v>
      </c>
      <c r="B2164" s="10" t="s">
        <v>2814</v>
      </c>
    </row>
    <row r="2165" spans="1:2">
      <c r="A2165">
        <f t="shared" si="33"/>
        <v>2162</v>
      </c>
      <c r="B2165" s="10" t="s">
        <v>2814</v>
      </c>
    </row>
    <row r="2166" spans="1:2">
      <c r="A2166">
        <f t="shared" si="33"/>
        <v>2163</v>
      </c>
      <c r="B2166" s="10" t="s">
        <v>2814</v>
      </c>
    </row>
    <row r="2167" spans="1:2">
      <c r="A2167">
        <f t="shared" si="33"/>
        <v>2164</v>
      </c>
      <c r="B2167" s="10" t="s">
        <v>2814</v>
      </c>
    </row>
    <row r="2168" spans="1:2">
      <c r="A2168">
        <f t="shared" si="33"/>
        <v>2165</v>
      </c>
      <c r="B2168" s="10" t="s">
        <v>2814</v>
      </c>
    </row>
    <row r="2169" spans="1:2">
      <c r="A2169">
        <f t="shared" si="33"/>
        <v>2166</v>
      </c>
      <c r="B2169" s="10" t="s">
        <v>2815</v>
      </c>
    </row>
    <row r="2170" spans="1:2">
      <c r="A2170">
        <f t="shared" si="33"/>
        <v>2167</v>
      </c>
      <c r="B2170" s="10" t="s">
        <v>2816</v>
      </c>
    </row>
    <row r="2171" spans="1:2">
      <c r="A2171">
        <f t="shared" si="33"/>
        <v>2168</v>
      </c>
      <c r="B2171" s="10" t="s">
        <v>2816</v>
      </c>
    </row>
    <row r="2172" spans="1:2">
      <c r="A2172">
        <f t="shared" si="33"/>
        <v>2169</v>
      </c>
      <c r="B2172" s="10" t="s">
        <v>2816</v>
      </c>
    </row>
    <row r="2173" spans="1:2">
      <c r="A2173">
        <f t="shared" si="33"/>
        <v>2170</v>
      </c>
      <c r="B2173" s="10" t="s">
        <v>2816</v>
      </c>
    </row>
    <row r="2174" spans="1:2">
      <c r="A2174">
        <f t="shared" si="33"/>
        <v>2171</v>
      </c>
      <c r="B2174" s="10" t="s">
        <v>2816</v>
      </c>
    </row>
    <row r="2175" spans="1:2">
      <c r="A2175">
        <f t="shared" si="33"/>
        <v>2172</v>
      </c>
      <c r="B2175" s="10" t="s">
        <v>2816</v>
      </c>
    </row>
    <row r="2176" spans="1:2">
      <c r="A2176">
        <f t="shared" si="33"/>
        <v>2173</v>
      </c>
      <c r="B2176" s="10" t="s">
        <v>2816</v>
      </c>
    </row>
    <row r="2177" spans="1:2">
      <c r="A2177">
        <f t="shared" si="33"/>
        <v>2174</v>
      </c>
      <c r="B2177" s="10" t="s">
        <v>2816</v>
      </c>
    </row>
    <row r="2178" spans="1:2">
      <c r="A2178">
        <f t="shared" si="33"/>
        <v>2175</v>
      </c>
      <c r="B2178" s="10" t="s">
        <v>2785</v>
      </c>
    </row>
    <row r="2179" spans="1:2">
      <c r="A2179">
        <f t="shared" si="33"/>
        <v>2176</v>
      </c>
      <c r="B2179" s="10" t="s">
        <v>2786</v>
      </c>
    </row>
    <row r="2180" spans="1:2">
      <c r="A2180">
        <f t="shared" si="33"/>
        <v>2177</v>
      </c>
      <c r="B2180" s="10" t="s">
        <v>2787</v>
      </c>
    </row>
    <row r="2181" spans="1:2">
      <c r="A2181">
        <f t="shared" si="33"/>
        <v>2178</v>
      </c>
      <c r="B2181" s="10" t="s">
        <v>2788</v>
      </c>
    </row>
    <row r="2182" spans="1:2">
      <c r="A2182">
        <f t="shared" ref="A2182:A2245" si="34">+A2181+1</f>
        <v>2179</v>
      </c>
      <c r="B2182" s="10" t="s">
        <v>2789</v>
      </c>
    </row>
    <row r="2183" spans="1:2">
      <c r="A2183">
        <f t="shared" si="34"/>
        <v>2180</v>
      </c>
      <c r="B2183" s="10" t="s">
        <v>2790</v>
      </c>
    </row>
    <row r="2184" spans="1:2">
      <c r="A2184">
        <f t="shared" si="34"/>
        <v>2181</v>
      </c>
      <c r="B2184" s="10" t="s">
        <v>2791</v>
      </c>
    </row>
    <row r="2185" spans="1:2">
      <c r="A2185">
        <f t="shared" si="34"/>
        <v>2182</v>
      </c>
      <c r="B2185" s="10" t="s">
        <v>2791</v>
      </c>
    </row>
    <row r="2186" spans="1:2">
      <c r="A2186">
        <f t="shared" si="34"/>
        <v>2183</v>
      </c>
      <c r="B2186" s="10" t="s">
        <v>2844</v>
      </c>
    </row>
    <row r="2187" spans="1:2">
      <c r="A2187">
        <f t="shared" si="34"/>
        <v>2184</v>
      </c>
      <c r="B2187" s="10" t="s">
        <v>2844</v>
      </c>
    </row>
    <row r="2188" spans="1:2">
      <c r="A2188">
        <f t="shared" si="34"/>
        <v>2185</v>
      </c>
      <c r="B2188" s="10" t="s">
        <v>2844</v>
      </c>
    </row>
    <row r="2189" spans="1:2">
      <c r="A2189">
        <f t="shared" si="34"/>
        <v>2186</v>
      </c>
      <c r="B2189" s="10" t="s">
        <v>2844</v>
      </c>
    </row>
    <row r="2190" spans="1:2">
      <c r="A2190">
        <f t="shared" si="34"/>
        <v>2187</v>
      </c>
      <c r="B2190" s="10" t="s">
        <v>2844</v>
      </c>
    </row>
    <row r="2191" spans="1:2">
      <c r="A2191">
        <f t="shared" si="34"/>
        <v>2188</v>
      </c>
      <c r="B2191" s="10" t="s">
        <v>2844</v>
      </c>
    </row>
    <row r="2192" spans="1:2">
      <c r="A2192">
        <f t="shared" si="34"/>
        <v>2189</v>
      </c>
      <c r="B2192" s="10" t="s">
        <v>2844</v>
      </c>
    </row>
    <row r="2193" spans="1:2">
      <c r="A2193">
        <f t="shared" si="34"/>
        <v>2190</v>
      </c>
      <c r="B2193" s="10" t="s">
        <v>2844</v>
      </c>
    </row>
    <row r="2194" spans="1:2">
      <c r="A2194">
        <f t="shared" si="34"/>
        <v>2191</v>
      </c>
      <c r="B2194" s="10" t="s">
        <v>2844</v>
      </c>
    </row>
    <row r="2195" spans="1:2">
      <c r="A2195">
        <f t="shared" si="34"/>
        <v>2192</v>
      </c>
      <c r="B2195" s="10" t="s">
        <v>2844</v>
      </c>
    </row>
    <row r="2196" spans="1:2">
      <c r="A2196">
        <f t="shared" si="34"/>
        <v>2193</v>
      </c>
      <c r="B2196" s="10" t="s">
        <v>2845</v>
      </c>
    </row>
    <row r="2197" spans="1:2">
      <c r="A2197">
        <f t="shared" si="34"/>
        <v>2194</v>
      </c>
      <c r="B2197" s="10" t="s">
        <v>2845</v>
      </c>
    </row>
    <row r="2198" spans="1:2">
      <c r="A2198">
        <f t="shared" si="34"/>
        <v>2195</v>
      </c>
      <c r="B2198" s="10" t="s">
        <v>2845</v>
      </c>
    </row>
    <row r="2199" spans="1:2">
      <c r="A2199">
        <f t="shared" si="34"/>
        <v>2196</v>
      </c>
      <c r="B2199" s="10" t="s">
        <v>2845</v>
      </c>
    </row>
    <row r="2200" spans="1:2">
      <c r="A2200">
        <f t="shared" si="34"/>
        <v>2197</v>
      </c>
      <c r="B2200" s="10" t="s">
        <v>2845</v>
      </c>
    </row>
    <row r="2201" spans="1:2">
      <c r="A2201">
        <f t="shared" si="34"/>
        <v>2198</v>
      </c>
      <c r="B2201" s="10" t="s">
        <v>2845</v>
      </c>
    </row>
    <row r="2202" spans="1:2">
      <c r="A2202">
        <f t="shared" si="34"/>
        <v>2199</v>
      </c>
      <c r="B2202" s="10" t="s">
        <v>2845</v>
      </c>
    </row>
    <row r="2203" spans="1:2">
      <c r="A2203">
        <f t="shared" si="34"/>
        <v>2200</v>
      </c>
      <c r="B2203" s="10" t="s">
        <v>2845</v>
      </c>
    </row>
    <row r="2204" spans="1:2">
      <c r="A2204">
        <f t="shared" si="34"/>
        <v>2201</v>
      </c>
      <c r="B2204" s="10" t="s">
        <v>2845</v>
      </c>
    </row>
    <row r="2205" spans="1:2">
      <c r="A2205">
        <f t="shared" si="34"/>
        <v>2202</v>
      </c>
      <c r="B2205" s="10" t="s">
        <v>2845</v>
      </c>
    </row>
    <row r="2206" spans="1:2">
      <c r="A2206">
        <f t="shared" si="34"/>
        <v>2203</v>
      </c>
      <c r="B2206" s="10" t="s">
        <v>2846</v>
      </c>
    </row>
    <row r="2207" spans="1:2">
      <c r="A2207">
        <f t="shared" si="34"/>
        <v>2204</v>
      </c>
      <c r="B2207" s="10" t="s">
        <v>2847</v>
      </c>
    </row>
    <row r="2208" spans="1:2">
      <c r="A2208">
        <f t="shared" si="34"/>
        <v>2205</v>
      </c>
      <c r="B2208" s="10" t="s">
        <v>2848</v>
      </c>
    </row>
    <row r="2209" spans="1:2">
      <c r="A2209">
        <f t="shared" si="34"/>
        <v>2206</v>
      </c>
      <c r="B2209" s="10" t="s">
        <v>2848</v>
      </c>
    </row>
    <row r="2210" spans="1:2">
      <c r="A2210">
        <f t="shared" si="34"/>
        <v>2207</v>
      </c>
      <c r="B2210" s="10" t="s">
        <v>2849</v>
      </c>
    </row>
    <row r="2211" spans="1:2">
      <c r="A2211">
        <f t="shared" si="34"/>
        <v>2208</v>
      </c>
      <c r="B2211" s="10" t="s">
        <v>2850</v>
      </c>
    </row>
    <row r="2212" spans="1:2">
      <c r="A2212">
        <f t="shared" si="34"/>
        <v>2209</v>
      </c>
      <c r="B2212" s="10" t="s">
        <v>2851</v>
      </c>
    </row>
    <row r="2213" spans="1:2">
      <c r="A2213">
        <f t="shared" si="34"/>
        <v>2210</v>
      </c>
      <c r="B2213" s="10" t="s">
        <v>2852</v>
      </c>
    </row>
    <row r="2214" spans="1:2">
      <c r="A2214">
        <f t="shared" si="34"/>
        <v>2211</v>
      </c>
      <c r="B2214" s="10" t="s">
        <v>2853</v>
      </c>
    </row>
    <row r="2215" spans="1:2">
      <c r="A2215">
        <f t="shared" si="34"/>
        <v>2212</v>
      </c>
      <c r="B2215" s="10" t="s">
        <v>2854</v>
      </c>
    </row>
    <row r="2216" spans="1:2">
      <c r="A2216">
        <f t="shared" si="34"/>
        <v>2213</v>
      </c>
      <c r="B2216" s="10" t="s">
        <v>2855</v>
      </c>
    </row>
    <row r="2217" spans="1:2">
      <c r="A2217">
        <f t="shared" si="34"/>
        <v>2214</v>
      </c>
      <c r="B2217" s="10" t="s">
        <v>2856</v>
      </c>
    </row>
    <row r="2218" spans="1:2">
      <c r="A2218">
        <f t="shared" si="34"/>
        <v>2215</v>
      </c>
      <c r="B2218" s="10" t="s">
        <v>2856</v>
      </c>
    </row>
    <row r="2219" spans="1:2">
      <c r="A2219">
        <f t="shared" si="34"/>
        <v>2216</v>
      </c>
      <c r="B2219" s="10" t="s">
        <v>2856</v>
      </c>
    </row>
    <row r="2220" spans="1:2">
      <c r="A2220">
        <f t="shared" si="34"/>
        <v>2217</v>
      </c>
      <c r="B2220" s="10" t="s">
        <v>2856</v>
      </c>
    </row>
    <row r="2221" spans="1:2">
      <c r="A2221">
        <f t="shared" si="34"/>
        <v>2218</v>
      </c>
      <c r="B2221" s="10" t="s">
        <v>2856</v>
      </c>
    </row>
    <row r="2222" spans="1:2">
      <c r="A2222">
        <f t="shared" si="34"/>
        <v>2219</v>
      </c>
      <c r="B2222" s="10" t="s">
        <v>2856</v>
      </c>
    </row>
    <row r="2223" spans="1:2">
      <c r="A2223">
        <f t="shared" si="34"/>
        <v>2220</v>
      </c>
      <c r="B2223" s="10" t="s">
        <v>2857</v>
      </c>
    </row>
    <row r="2224" spans="1:2">
      <c r="A2224">
        <f t="shared" si="34"/>
        <v>2221</v>
      </c>
      <c r="B2224" s="10" t="s">
        <v>2857</v>
      </c>
    </row>
    <row r="2225" spans="1:2">
      <c r="A2225">
        <f t="shared" si="34"/>
        <v>2222</v>
      </c>
      <c r="B2225" s="10" t="s">
        <v>2857</v>
      </c>
    </row>
    <row r="2226" spans="1:2">
      <c r="A2226">
        <f t="shared" si="34"/>
        <v>2223</v>
      </c>
      <c r="B2226" s="10" t="s">
        <v>2857</v>
      </c>
    </row>
    <row r="2227" spans="1:2">
      <c r="A2227">
        <f t="shared" si="34"/>
        <v>2224</v>
      </c>
      <c r="B2227" s="10" t="s">
        <v>2857</v>
      </c>
    </row>
    <row r="2228" spans="1:2">
      <c r="A2228">
        <f t="shared" si="34"/>
        <v>2225</v>
      </c>
      <c r="B2228" s="10" t="s">
        <v>2857</v>
      </c>
    </row>
    <row r="2229" spans="1:2">
      <c r="A2229">
        <f t="shared" si="34"/>
        <v>2226</v>
      </c>
      <c r="B2229" s="10" t="s">
        <v>2857</v>
      </c>
    </row>
    <row r="2230" spans="1:2">
      <c r="A2230">
        <f t="shared" si="34"/>
        <v>2227</v>
      </c>
      <c r="B2230" s="10" t="s">
        <v>2857</v>
      </c>
    </row>
    <row r="2231" spans="1:2">
      <c r="A2231">
        <f t="shared" si="34"/>
        <v>2228</v>
      </c>
      <c r="B2231" s="10" t="s">
        <v>2858</v>
      </c>
    </row>
    <row r="2232" spans="1:2">
      <c r="A2232">
        <f t="shared" si="34"/>
        <v>2229</v>
      </c>
      <c r="B2232" s="10" t="s">
        <v>2858</v>
      </c>
    </row>
    <row r="2233" spans="1:2">
      <c r="A2233">
        <f t="shared" si="34"/>
        <v>2230</v>
      </c>
      <c r="B2233" s="10" t="s">
        <v>2858</v>
      </c>
    </row>
    <row r="2234" spans="1:2">
      <c r="A2234">
        <f t="shared" si="34"/>
        <v>2231</v>
      </c>
      <c r="B2234" s="10" t="s">
        <v>2858</v>
      </c>
    </row>
    <row r="2235" spans="1:2">
      <c r="A2235">
        <f t="shared" si="34"/>
        <v>2232</v>
      </c>
      <c r="B2235" s="10" t="s">
        <v>2858</v>
      </c>
    </row>
    <row r="2236" spans="1:2">
      <c r="A2236">
        <f t="shared" si="34"/>
        <v>2233</v>
      </c>
      <c r="B2236" s="10" t="s">
        <v>2858</v>
      </c>
    </row>
    <row r="2237" spans="1:2">
      <c r="A2237">
        <f t="shared" si="34"/>
        <v>2234</v>
      </c>
      <c r="B2237" s="10" t="s">
        <v>2859</v>
      </c>
    </row>
    <row r="2238" spans="1:2">
      <c r="A2238">
        <f t="shared" si="34"/>
        <v>2235</v>
      </c>
      <c r="B2238" s="10" t="s">
        <v>2859</v>
      </c>
    </row>
    <row r="2239" spans="1:2">
      <c r="A2239">
        <f t="shared" si="34"/>
        <v>2236</v>
      </c>
      <c r="B2239" s="10" t="s">
        <v>2859</v>
      </c>
    </row>
    <row r="2240" spans="1:2">
      <c r="A2240">
        <f t="shared" si="34"/>
        <v>2237</v>
      </c>
      <c r="B2240" s="10" t="s">
        <v>2859</v>
      </c>
    </row>
    <row r="2241" spans="1:2">
      <c r="A2241">
        <f t="shared" si="34"/>
        <v>2238</v>
      </c>
      <c r="B2241" s="10" t="s">
        <v>2859</v>
      </c>
    </row>
    <row r="2242" spans="1:2">
      <c r="A2242">
        <f t="shared" si="34"/>
        <v>2239</v>
      </c>
      <c r="B2242" s="10" t="s">
        <v>2859</v>
      </c>
    </row>
    <row r="2243" spans="1:2">
      <c r="A2243">
        <f t="shared" si="34"/>
        <v>2240</v>
      </c>
      <c r="B2243" s="10" t="s">
        <v>2860</v>
      </c>
    </row>
    <row r="2244" spans="1:2">
      <c r="A2244">
        <f t="shared" si="34"/>
        <v>2241</v>
      </c>
      <c r="B2244" s="10" t="s">
        <v>2861</v>
      </c>
    </row>
    <row r="2245" spans="1:2">
      <c r="A2245">
        <f t="shared" si="34"/>
        <v>2242</v>
      </c>
      <c r="B2245" s="10" t="s">
        <v>2861</v>
      </c>
    </row>
    <row r="2246" spans="1:2">
      <c r="A2246">
        <f t="shared" ref="A2246:A2309" si="35">+A2245+1</f>
        <v>2243</v>
      </c>
      <c r="B2246" s="10" t="s">
        <v>2862</v>
      </c>
    </row>
    <row r="2247" spans="1:2">
      <c r="A2247">
        <f t="shared" si="35"/>
        <v>2244</v>
      </c>
      <c r="B2247" s="10" t="s">
        <v>2863</v>
      </c>
    </row>
    <row r="2248" spans="1:2">
      <c r="A2248">
        <f t="shared" si="35"/>
        <v>2245</v>
      </c>
      <c r="B2248" s="10" t="s">
        <v>2863</v>
      </c>
    </row>
    <row r="2249" spans="1:2">
      <c r="A2249">
        <f t="shared" si="35"/>
        <v>2246</v>
      </c>
      <c r="B2249" s="10" t="s">
        <v>2863</v>
      </c>
    </row>
    <row r="2250" spans="1:2">
      <c r="A2250">
        <f t="shared" si="35"/>
        <v>2247</v>
      </c>
      <c r="B2250" s="10" t="s">
        <v>2863</v>
      </c>
    </row>
    <row r="2251" spans="1:2">
      <c r="A2251">
        <f t="shared" si="35"/>
        <v>2248</v>
      </c>
      <c r="B2251" s="10" t="s">
        <v>2863</v>
      </c>
    </row>
    <row r="2252" spans="1:2">
      <c r="A2252">
        <f t="shared" si="35"/>
        <v>2249</v>
      </c>
      <c r="B2252" s="10" t="s">
        <v>2863</v>
      </c>
    </row>
    <row r="2253" spans="1:2">
      <c r="A2253">
        <f t="shared" si="35"/>
        <v>2250</v>
      </c>
      <c r="B2253" s="10" t="s">
        <v>2863</v>
      </c>
    </row>
    <row r="2254" spans="1:2">
      <c r="A2254">
        <f t="shared" si="35"/>
        <v>2251</v>
      </c>
      <c r="B2254" s="10" t="s">
        <v>2863</v>
      </c>
    </row>
    <row r="2255" spans="1:2">
      <c r="A2255">
        <f t="shared" si="35"/>
        <v>2252</v>
      </c>
      <c r="B2255" s="10" t="s">
        <v>2864</v>
      </c>
    </row>
    <row r="2256" spans="1:2">
      <c r="A2256">
        <f t="shared" si="35"/>
        <v>2253</v>
      </c>
      <c r="B2256" s="10" t="s">
        <v>2865</v>
      </c>
    </row>
    <row r="2257" spans="1:2">
      <c r="A2257">
        <f t="shared" si="35"/>
        <v>2254</v>
      </c>
      <c r="B2257" s="10" t="s">
        <v>2866</v>
      </c>
    </row>
    <row r="2258" spans="1:2">
      <c r="A2258">
        <f t="shared" si="35"/>
        <v>2255</v>
      </c>
      <c r="B2258" s="10" t="s">
        <v>2867</v>
      </c>
    </row>
    <row r="2259" spans="1:2">
      <c r="A2259">
        <f t="shared" si="35"/>
        <v>2256</v>
      </c>
      <c r="B2259" s="10" t="s">
        <v>2868</v>
      </c>
    </row>
    <row r="2260" spans="1:2">
      <c r="A2260">
        <f t="shared" si="35"/>
        <v>2257</v>
      </c>
      <c r="B2260" s="10" t="s">
        <v>2868</v>
      </c>
    </row>
    <row r="2261" spans="1:2">
      <c r="A2261">
        <f t="shared" si="35"/>
        <v>2258</v>
      </c>
      <c r="B2261" s="10" t="s">
        <v>2868</v>
      </c>
    </row>
    <row r="2262" spans="1:2">
      <c r="A2262">
        <f t="shared" si="35"/>
        <v>2259</v>
      </c>
      <c r="B2262" s="10" t="s">
        <v>2868</v>
      </c>
    </row>
    <row r="2263" spans="1:2">
      <c r="A2263">
        <f t="shared" si="35"/>
        <v>2260</v>
      </c>
      <c r="B2263" s="10" t="s">
        <v>2868</v>
      </c>
    </row>
    <row r="2264" spans="1:2">
      <c r="A2264">
        <f t="shared" si="35"/>
        <v>2261</v>
      </c>
      <c r="B2264" s="10" t="s">
        <v>2868</v>
      </c>
    </row>
    <row r="2265" spans="1:2">
      <c r="A2265">
        <f t="shared" si="35"/>
        <v>2262</v>
      </c>
      <c r="B2265" s="10" t="s">
        <v>2869</v>
      </c>
    </row>
    <row r="2266" spans="1:2">
      <c r="A2266">
        <f t="shared" si="35"/>
        <v>2263</v>
      </c>
      <c r="B2266" s="10" t="s">
        <v>2869</v>
      </c>
    </row>
    <row r="2267" spans="1:2">
      <c r="A2267">
        <f t="shared" si="35"/>
        <v>2264</v>
      </c>
      <c r="B2267" s="10" t="s">
        <v>2859</v>
      </c>
    </row>
    <row r="2268" spans="1:2">
      <c r="A2268">
        <f t="shared" si="35"/>
        <v>2265</v>
      </c>
      <c r="B2268" s="10" t="s">
        <v>2859</v>
      </c>
    </row>
    <row r="2269" spans="1:2">
      <c r="A2269">
        <f t="shared" si="35"/>
        <v>2266</v>
      </c>
      <c r="B2269" s="10" t="s">
        <v>2859</v>
      </c>
    </row>
    <row r="2270" spans="1:2">
      <c r="A2270">
        <f t="shared" si="35"/>
        <v>2267</v>
      </c>
      <c r="B2270" s="10" t="s">
        <v>2859</v>
      </c>
    </row>
    <row r="2271" spans="1:2">
      <c r="A2271">
        <f t="shared" si="35"/>
        <v>2268</v>
      </c>
      <c r="B2271" s="10" t="s">
        <v>2859</v>
      </c>
    </row>
    <row r="2272" spans="1:2">
      <c r="A2272">
        <f t="shared" si="35"/>
        <v>2269</v>
      </c>
      <c r="B2272" s="10" t="s">
        <v>2859</v>
      </c>
    </row>
    <row r="2273" spans="1:2">
      <c r="A2273">
        <f t="shared" si="35"/>
        <v>2270</v>
      </c>
      <c r="B2273" s="10" t="s">
        <v>2870</v>
      </c>
    </row>
    <row r="2274" spans="1:2">
      <c r="A2274">
        <f t="shared" si="35"/>
        <v>2271</v>
      </c>
      <c r="B2274" s="10" t="s">
        <v>2870</v>
      </c>
    </row>
    <row r="2275" spans="1:2">
      <c r="A2275">
        <f t="shared" si="35"/>
        <v>2272</v>
      </c>
      <c r="B2275" s="10" t="s">
        <v>2870</v>
      </c>
    </row>
    <row r="2276" spans="1:2">
      <c r="A2276">
        <f t="shared" si="35"/>
        <v>2273</v>
      </c>
      <c r="B2276" s="10" t="s">
        <v>2870</v>
      </c>
    </row>
    <row r="2277" spans="1:2">
      <c r="A2277">
        <f t="shared" si="35"/>
        <v>2274</v>
      </c>
      <c r="B2277" s="10" t="s">
        <v>2870</v>
      </c>
    </row>
    <row r="2278" spans="1:2">
      <c r="A2278">
        <f t="shared" si="35"/>
        <v>2275</v>
      </c>
      <c r="B2278" s="10" t="s">
        <v>2870</v>
      </c>
    </row>
    <row r="2279" spans="1:2">
      <c r="A2279">
        <f t="shared" si="35"/>
        <v>2276</v>
      </c>
      <c r="B2279" s="10" t="s">
        <v>2870</v>
      </c>
    </row>
    <row r="2280" spans="1:2">
      <c r="A2280">
        <f t="shared" si="35"/>
        <v>2277</v>
      </c>
      <c r="B2280" s="10" t="s">
        <v>2870</v>
      </c>
    </row>
    <row r="2281" spans="1:2">
      <c r="A2281">
        <f t="shared" si="35"/>
        <v>2278</v>
      </c>
      <c r="B2281" s="10" t="s">
        <v>2868</v>
      </c>
    </row>
    <row r="2282" spans="1:2">
      <c r="A2282">
        <f t="shared" si="35"/>
        <v>2279</v>
      </c>
      <c r="B2282" s="10" t="s">
        <v>2868</v>
      </c>
    </row>
    <row r="2283" spans="1:2">
      <c r="A2283">
        <f t="shared" si="35"/>
        <v>2280</v>
      </c>
      <c r="B2283" s="10" t="s">
        <v>2868</v>
      </c>
    </row>
    <row r="2284" spans="1:2">
      <c r="A2284">
        <f t="shared" si="35"/>
        <v>2281</v>
      </c>
      <c r="B2284" s="10" t="s">
        <v>2868</v>
      </c>
    </row>
    <row r="2285" spans="1:2">
      <c r="A2285">
        <f t="shared" si="35"/>
        <v>2282</v>
      </c>
      <c r="B2285" s="10" t="s">
        <v>2868</v>
      </c>
    </row>
    <row r="2286" spans="1:2">
      <c r="A2286">
        <f t="shared" si="35"/>
        <v>2283</v>
      </c>
      <c r="B2286" s="10" t="s">
        <v>2868</v>
      </c>
    </row>
    <row r="2287" spans="1:2">
      <c r="A2287">
        <f t="shared" si="35"/>
        <v>2284</v>
      </c>
      <c r="B2287" s="10" t="s">
        <v>2871</v>
      </c>
    </row>
    <row r="2288" spans="1:2">
      <c r="A2288">
        <f t="shared" si="35"/>
        <v>2285</v>
      </c>
      <c r="B2288" s="10" t="s">
        <v>2871</v>
      </c>
    </row>
    <row r="2289" spans="1:2">
      <c r="A2289">
        <f t="shared" si="35"/>
        <v>2286</v>
      </c>
      <c r="B2289" s="10" t="s">
        <v>2871</v>
      </c>
    </row>
    <row r="2290" spans="1:2">
      <c r="A2290">
        <f t="shared" si="35"/>
        <v>2287</v>
      </c>
      <c r="B2290" s="10" t="s">
        <v>2871</v>
      </c>
    </row>
    <row r="2291" spans="1:2">
      <c r="A2291">
        <f t="shared" si="35"/>
        <v>2288</v>
      </c>
      <c r="B2291" s="10" t="s">
        <v>2871</v>
      </c>
    </row>
    <row r="2292" spans="1:2">
      <c r="A2292">
        <f t="shared" si="35"/>
        <v>2289</v>
      </c>
      <c r="B2292" s="10" t="s">
        <v>2871</v>
      </c>
    </row>
    <row r="2293" spans="1:2">
      <c r="A2293">
        <f t="shared" si="35"/>
        <v>2290</v>
      </c>
      <c r="B2293" s="10" t="s">
        <v>2871</v>
      </c>
    </row>
    <row r="2294" spans="1:2">
      <c r="A2294">
        <f t="shared" si="35"/>
        <v>2291</v>
      </c>
      <c r="B2294" s="10" t="s">
        <v>2871</v>
      </c>
    </row>
    <row r="2295" spans="1:2">
      <c r="A2295">
        <f t="shared" si="35"/>
        <v>2292</v>
      </c>
      <c r="B2295" s="10" t="s">
        <v>2872</v>
      </c>
    </row>
    <row r="2296" spans="1:2">
      <c r="A2296">
        <f t="shared" si="35"/>
        <v>2293</v>
      </c>
      <c r="B2296" s="10" t="s">
        <v>2873</v>
      </c>
    </row>
    <row r="2297" spans="1:2">
      <c r="A2297">
        <f t="shared" si="35"/>
        <v>2294</v>
      </c>
      <c r="B2297" s="10" t="s">
        <v>2874</v>
      </c>
    </row>
    <row r="2298" spans="1:2">
      <c r="A2298">
        <f t="shared" si="35"/>
        <v>2295</v>
      </c>
      <c r="B2298" s="10" t="s">
        <v>2875</v>
      </c>
    </row>
    <row r="2299" spans="1:2">
      <c r="A2299">
        <f t="shared" si="35"/>
        <v>2296</v>
      </c>
      <c r="B2299" s="10" t="s">
        <v>2876</v>
      </c>
    </row>
    <row r="2300" spans="1:2">
      <c r="A2300">
        <f t="shared" si="35"/>
        <v>2297</v>
      </c>
      <c r="B2300" s="10" t="s">
        <v>2877</v>
      </c>
    </row>
    <row r="2301" spans="1:2">
      <c r="A2301">
        <f t="shared" si="35"/>
        <v>2298</v>
      </c>
      <c r="B2301" s="10" t="s">
        <v>2878</v>
      </c>
    </row>
    <row r="2302" spans="1:2">
      <c r="A2302">
        <f t="shared" si="35"/>
        <v>2299</v>
      </c>
      <c r="B2302" s="10" t="s">
        <v>2879</v>
      </c>
    </row>
    <row r="2303" spans="1:2">
      <c r="A2303">
        <f t="shared" si="35"/>
        <v>2300</v>
      </c>
      <c r="B2303" s="10" t="s">
        <v>2899</v>
      </c>
    </row>
    <row r="2304" spans="1:2">
      <c r="A2304">
        <f t="shared" si="35"/>
        <v>2301</v>
      </c>
      <c r="B2304" s="10" t="s">
        <v>2899</v>
      </c>
    </row>
    <row r="2305" spans="1:2">
      <c r="A2305">
        <f t="shared" si="35"/>
        <v>2302</v>
      </c>
      <c r="B2305" s="10" t="s">
        <v>2899</v>
      </c>
    </row>
    <row r="2306" spans="1:2">
      <c r="A2306">
        <f t="shared" si="35"/>
        <v>2303</v>
      </c>
      <c r="B2306" s="10" t="s">
        <v>2899</v>
      </c>
    </row>
    <row r="2307" spans="1:2">
      <c r="A2307">
        <f t="shared" si="35"/>
        <v>2304</v>
      </c>
      <c r="B2307" s="10" t="s">
        <v>2899</v>
      </c>
    </row>
    <row r="2308" spans="1:2">
      <c r="A2308">
        <f t="shared" si="35"/>
        <v>2305</v>
      </c>
      <c r="B2308" s="10" t="s">
        <v>2899</v>
      </c>
    </row>
    <row r="2309" spans="1:2">
      <c r="A2309">
        <f t="shared" si="35"/>
        <v>2306</v>
      </c>
      <c r="B2309" s="10" t="s">
        <v>2899</v>
      </c>
    </row>
    <row r="2310" spans="1:2">
      <c r="A2310">
        <f t="shared" ref="A2310:A2373" si="36">+A2309+1</f>
        <v>2307</v>
      </c>
      <c r="B2310" s="10" t="s">
        <v>2899</v>
      </c>
    </row>
    <row r="2311" spans="1:2">
      <c r="A2311">
        <f t="shared" si="36"/>
        <v>2308</v>
      </c>
      <c r="B2311" s="10" t="s">
        <v>2899</v>
      </c>
    </row>
    <row r="2312" spans="1:2">
      <c r="A2312">
        <f t="shared" si="36"/>
        <v>2309</v>
      </c>
      <c r="B2312" s="10" t="s">
        <v>2899</v>
      </c>
    </row>
    <row r="2313" spans="1:2">
      <c r="A2313">
        <f t="shared" si="36"/>
        <v>2310</v>
      </c>
      <c r="B2313" s="10" t="s">
        <v>2900</v>
      </c>
    </row>
    <row r="2314" spans="1:2">
      <c r="A2314">
        <f t="shared" si="36"/>
        <v>2311</v>
      </c>
      <c r="B2314" s="10" t="s">
        <v>2900</v>
      </c>
    </row>
    <row r="2315" spans="1:2">
      <c r="A2315">
        <f t="shared" si="36"/>
        <v>2312</v>
      </c>
      <c r="B2315" s="10" t="s">
        <v>2900</v>
      </c>
    </row>
    <row r="2316" spans="1:2">
      <c r="A2316">
        <f t="shared" si="36"/>
        <v>2313</v>
      </c>
      <c r="B2316" s="10" t="s">
        <v>2900</v>
      </c>
    </row>
    <row r="2317" spans="1:2">
      <c r="A2317">
        <f t="shared" si="36"/>
        <v>2314</v>
      </c>
      <c r="B2317" s="10" t="s">
        <v>2900</v>
      </c>
    </row>
    <row r="2318" spans="1:2">
      <c r="A2318">
        <f t="shared" si="36"/>
        <v>2315</v>
      </c>
      <c r="B2318" s="10" t="s">
        <v>2900</v>
      </c>
    </row>
    <row r="2319" spans="1:2">
      <c r="A2319">
        <f t="shared" si="36"/>
        <v>2316</v>
      </c>
      <c r="B2319" s="10" t="s">
        <v>2900</v>
      </c>
    </row>
    <row r="2320" spans="1:2">
      <c r="A2320">
        <f t="shared" si="36"/>
        <v>2317</v>
      </c>
      <c r="B2320" s="10" t="s">
        <v>2900</v>
      </c>
    </row>
    <row r="2321" spans="1:2">
      <c r="A2321">
        <f t="shared" si="36"/>
        <v>2318</v>
      </c>
      <c r="B2321" s="10" t="s">
        <v>2900</v>
      </c>
    </row>
    <row r="2322" spans="1:2">
      <c r="A2322">
        <f t="shared" si="36"/>
        <v>2319</v>
      </c>
      <c r="B2322" s="10" t="s">
        <v>2900</v>
      </c>
    </row>
    <row r="2323" spans="1:2">
      <c r="A2323">
        <f t="shared" si="36"/>
        <v>2320</v>
      </c>
      <c r="B2323" s="10"/>
    </row>
    <row r="2324" spans="1:2">
      <c r="A2324">
        <f t="shared" si="36"/>
        <v>2321</v>
      </c>
      <c r="B2324" s="10" t="s">
        <v>2901</v>
      </c>
    </row>
    <row r="2325" spans="1:2">
      <c r="A2325">
        <f t="shared" si="36"/>
        <v>2322</v>
      </c>
      <c r="B2325" s="10" t="s">
        <v>2901</v>
      </c>
    </row>
    <row r="2326" spans="1:2">
      <c r="A2326">
        <f t="shared" si="36"/>
        <v>2323</v>
      </c>
      <c r="B2326" s="10" t="s">
        <v>2901</v>
      </c>
    </row>
    <row r="2327" spans="1:2">
      <c r="A2327">
        <f t="shared" si="36"/>
        <v>2324</v>
      </c>
      <c r="B2327" s="10" t="s">
        <v>2901</v>
      </c>
    </row>
    <row r="2328" spans="1:2">
      <c r="A2328">
        <f t="shared" si="36"/>
        <v>2325</v>
      </c>
      <c r="B2328" s="10" t="s">
        <v>2901</v>
      </c>
    </row>
    <row r="2329" spans="1:2">
      <c r="A2329">
        <f t="shared" si="36"/>
        <v>2326</v>
      </c>
      <c r="B2329" s="10" t="s">
        <v>2901</v>
      </c>
    </row>
    <row r="2330" spans="1:2">
      <c r="A2330">
        <f t="shared" si="36"/>
        <v>2327</v>
      </c>
      <c r="B2330" s="10" t="s">
        <v>2901</v>
      </c>
    </row>
    <row r="2331" spans="1:2">
      <c r="A2331">
        <f t="shared" si="36"/>
        <v>2328</v>
      </c>
      <c r="B2331" s="10" t="s">
        <v>2901</v>
      </c>
    </row>
    <row r="2332" spans="1:2">
      <c r="A2332">
        <f t="shared" si="36"/>
        <v>2329</v>
      </c>
      <c r="B2332" s="10" t="s">
        <v>2901</v>
      </c>
    </row>
    <row r="2333" spans="1:2">
      <c r="A2333">
        <f t="shared" si="36"/>
        <v>2330</v>
      </c>
      <c r="B2333" s="10" t="s">
        <v>2901</v>
      </c>
    </row>
    <row r="2334" spans="1:2">
      <c r="A2334">
        <f t="shared" si="36"/>
        <v>2331</v>
      </c>
      <c r="B2334" s="10" t="s">
        <v>2902</v>
      </c>
    </row>
    <row r="2335" spans="1:2">
      <c r="A2335">
        <f t="shared" si="36"/>
        <v>2332</v>
      </c>
      <c r="B2335" s="10" t="s">
        <v>2902</v>
      </c>
    </row>
    <row r="2336" spans="1:2">
      <c r="A2336">
        <f t="shared" si="36"/>
        <v>2333</v>
      </c>
      <c r="B2336" s="10" t="s">
        <v>2902</v>
      </c>
    </row>
    <row r="2337" spans="1:2">
      <c r="A2337">
        <f t="shared" si="36"/>
        <v>2334</v>
      </c>
      <c r="B2337" s="10" t="s">
        <v>2902</v>
      </c>
    </row>
    <row r="2338" spans="1:2">
      <c r="A2338">
        <f t="shared" si="36"/>
        <v>2335</v>
      </c>
      <c r="B2338" s="10" t="s">
        <v>2902</v>
      </c>
    </row>
    <row r="2339" spans="1:2">
      <c r="A2339">
        <f t="shared" si="36"/>
        <v>2336</v>
      </c>
      <c r="B2339" s="10" t="s">
        <v>2902</v>
      </c>
    </row>
    <row r="2340" spans="1:2">
      <c r="A2340">
        <f t="shared" si="36"/>
        <v>2337</v>
      </c>
      <c r="B2340" s="10" t="s">
        <v>2902</v>
      </c>
    </row>
    <row r="2341" spans="1:2">
      <c r="A2341">
        <f t="shared" si="36"/>
        <v>2338</v>
      </c>
      <c r="B2341" s="10" t="s">
        <v>2902</v>
      </c>
    </row>
    <row r="2342" spans="1:2">
      <c r="A2342">
        <f t="shared" si="36"/>
        <v>2339</v>
      </c>
      <c r="B2342" s="10" t="s">
        <v>2902</v>
      </c>
    </row>
    <row r="2343" spans="1:2">
      <c r="A2343">
        <f t="shared" si="36"/>
        <v>2340</v>
      </c>
      <c r="B2343" s="10" t="s">
        <v>2902</v>
      </c>
    </row>
    <row r="2344" spans="1:2">
      <c r="A2344">
        <f t="shared" si="36"/>
        <v>2341</v>
      </c>
      <c r="B2344" s="10" t="s">
        <v>2903</v>
      </c>
    </row>
    <row r="2345" spans="1:2">
      <c r="A2345">
        <f t="shared" si="36"/>
        <v>2342</v>
      </c>
      <c r="B2345" s="10" t="s">
        <v>2903</v>
      </c>
    </row>
    <row r="2346" spans="1:2">
      <c r="A2346">
        <f t="shared" si="36"/>
        <v>2343</v>
      </c>
      <c r="B2346" s="10" t="s">
        <v>2903</v>
      </c>
    </row>
    <row r="2347" spans="1:2">
      <c r="A2347">
        <f t="shared" si="36"/>
        <v>2344</v>
      </c>
      <c r="B2347" s="10" t="s">
        <v>2903</v>
      </c>
    </row>
    <row r="2348" spans="1:2">
      <c r="A2348">
        <f t="shared" si="36"/>
        <v>2345</v>
      </c>
      <c r="B2348" s="10" t="s">
        <v>2903</v>
      </c>
    </row>
    <row r="2349" spans="1:2">
      <c r="A2349">
        <f t="shared" si="36"/>
        <v>2346</v>
      </c>
      <c r="B2349" s="10" t="s">
        <v>2903</v>
      </c>
    </row>
    <row r="2350" spans="1:2">
      <c r="A2350">
        <f t="shared" si="36"/>
        <v>2347</v>
      </c>
      <c r="B2350" s="10" t="s">
        <v>2903</v>
      </c>
    </row>
    <row r="2351" spans="1:2">
      <c r="A2351">
        <f t="shared" si="36"/>
        <v>2348</v>
      </c>
      <c r="B2351" s="10" t="s">
        <v>2903</v>
      </c>
    </row>
    <row r="2352" spans="1:2">
      <c r="A2352">
        <f t="shared" si="36"/>
        <v>2349</v>
      </c>
      <c r="B2352" s="10" t="s">
        <v>2903</v>
      </c>
    </row>
    <row r="2353" spans="1:2">
      <c r="A2353">
        <f t="shared" si="36"/>
        <v>2350</v>
      </c>
      <c r="B2353" s="10" t="s">
        <v>2903</v>
      </c>
    </row>
    <row r="2354" spans="1:2">
      <c r="A2354">
        <f t="shared" si="36"/>
        <v>2351</v>
      </c>
      <c r="B2354" s="10" t="s">
        <v>2904</v>
      </c>
    </row>
    <row r="2355" spans="1:2">
      <c r="A2355">
        <f t="shared" si="36"/>
        <v>2352</v>
      </c>
      <c r="B2355" s="10" t="s">
        <v>2905</v>
      </c>
    </row>
    <row r="2356" spans="1:2">
      <c r="A2356">
        <f t="shared" si="36"/>
        <v>2353</v>
      </c>
      <c r="B2356" s="10" t="s">
        <v>2906</v>
      </c>
    </row>
    <row r="2357" spans="1:2">
      <c r="A2357">
        <f t="shared" si="36"/>
        <v>2354</v>
      </c>
      <c r="B2357" s="10" t="s">
        <v>2906</v>
      </c>
    </row>
    <row r="2358" spans="1:2">
      <c r="A2358">
        <f t="shared" si="36"/>
        <v>2355</v>
      </c>
      <c r="B2358" s="10" t="s">
        <v>2906</v>
      </c>
    </row>
    <row r="2359" spans="1:2">
      <c r="A2359">
        <f t="shared" si="36"/>
        <v>2356</v>
      </c>
      <c r="B2359" s="10" t="s">
        <v>2906</v>
      </c>
    </row>
    <row r="2360" spans="1:2">
      <c r="A2360">
        <f t="shared" si="36"/>
        <v>2357</v>
      </c>
      <c r="B2360" s="10" t="s">
        <v>2906</v>
      </c>
    </row>
    <row r="2361" spans="1:2">
      <c r="A2361">
        <f t="shared" si="36"/>
        <v>2358</v>
      </c>
      <c r="B2361" s="10" t="s">
        <v>2906</v>
      </c>
    </row>
    <row r="2362" spans="1:2">
      <c r="A2362">
        <f t="shared" si="36"/>
        <v>2359</v>
      </c>
      <c r="B2362" s="10" t="s">
        <v>2906</v>
      </c>
    </row>
    <row r="2363" spans="1:2">
      <c r="A2363">
        <f t="shared" si="36"/>
        <v>2360</v>
      </c>
      <c r="B2363" s="10" t="s">
        <v>2906</v>
      </c>
    </row>
    <row r="2364" spans="1:2">
      <c r="A2364">
        <f t="shared" si="36"/>
        <v>2361</v>
      </c>
      <c r="B2364" s="10" t="s">
        <v>2907</v>
      </c>
    </row>
    <row r="2365" spans="1:2">
      <c r="A2365">
        <f t="shared" si="36"/>
        <v>2362</v>
      </c>
      <c r="B2365" s="10" t="s">
        <v>2907</v>
      </c>
    </row>
    <row r="2366" spans="1:2">
      <c r="A2366">
        <f t="shared" si="36"/>
        <v>2363</v>
      </c>
      <c r="B2366" s="10" t="s">
        <v>2907</v>
      </c>
    </row>
    <row r="2367" spans="1:2">
      <c r="A2367">
        <f t="shared" si="36"/>
        <v>2364</v>
      </c>
      <c r="B2367" s="10" t="s">
        <v>2907</v>
      </c>
    </row>
    <row r="2368" spans="1:2">
      <c r="A2368">
        <f t="shared" si="36"/>
        <v>2365</v>
      </c>
      <c r="B2368" s="10" t="s">
        <v>2908</v>
      </c>
    </row>
    <row r="2369" spans="1:2">
      <c r="A2369">
        <f t="shared" si="36"/>
        <v>2366</v>
      </c>
      <c r="B2369" s="10" t="s">
        <v>2909</v>
      </c>
    </row>
    <row r="2370" spans="1:2">
      <c r="A2370">
        <f t="shared" si="36"/>
        <v>2367</v>
      </c>
      <c r="B2370" s="10" t="s">
        <v>2910</v>
      </c>
    </row>
    <row r="2371" spans="1:2">
      <c r="A2371">
        <f t="shared" si="36"/>
        <v>2368</v>
      </c>
      <c r="B2371" s="10" t="s">
        <v>2911</v>
      </c>
    </row>
    <row r="2372" spans="1:2">
      <c r="A2372">
        <f t="shared" si="36"/>
        <v>2369</v>
      </c>
      <c r="B2372" s="10" t="s">
        <v>2912</v>
      </c>
    </row>
    <row r="2373" spans="1:2">
      <c r="A2373">
        <f t="shared" si="36"/>
        <v>2370</v>
      </c>
      <c r="B2373" s="10" t="s">
        <v>2913</v>
      </c>
    </row>
    <row r="2374" spans="1:2">
      <c r="A2374">
        <f t="shared" ref="A2374:A2427" si="37">+A2373+1</f>
        <v>2371</v>
      </c>
      <c r="B2374" s="10" t="s">
        <v>2913</v>
      </c>
    </row>
    <row r="2375" spans="1:2">
      <c r="A2375">
        <f t="shared" si="37"/>
        <v>2372</v>
      </c>
      <c r="B2375" s="10" t="s">
        <v>2914</v>
      </c>
    </row>
    <row r="2376" spans="1:2">
      <c r="A2376">
        <f t="shared" si="37"/>
        <v>2373</v>
      </c>
      <c r="B2376" s="10" t="s">
        <v>2914</v>
      </c>
    </row>
    <row r="2377" spans="1:2">
      <c r="A2377">
        <f t="shared" si="37"/>
        <v>2374</v>
      </c>
      <c r="B2377" s="10" t="s">
        <v>2914</v>
      </c>
    </row>
    <row r="2378" spans="1:2">
      <c r="A2378">
        <f t="shared" si="37"/>
        <v>2375</v>
      </c>
      <c r="B2378" s="10" t="s">
        <v>2915</v>
      </c>
    </row>
    <row r="2379" spans="1:2">
      <c r="A2379">
        <f t="shared" si="37"/>
        <v>2376</v>
      </c>
      <c r="B2379" s="10" t="s">
        <v>2916</v>
      </c>
    </row>
    <row r="2380" spans="1:2">
      <c r="A2380">
        <f t="shared" si="37"/>
        <v>2377</v>
      </c>
      <c r="B2380" s="10" t="s">
        <v>2917</v>
      </c>
    </row>
    <row r="2381" spans="1:2">
      <c r="A2381">
        <f t="shared" si="37"/>
        <v>2378</v>
      </c>
      <c r="B2381" s="10" t="s">
        <v>2918</v>
      </c>
    </row>
    <row r="2382" spans="1:2">
      <c r="A2382">
        <f t="shared" si="37"/>
        <v>2379</v>
      </c>
      <c r="B2382" s="10" t="s">
        <v>2919</v>
      </c>
    </row>
    <row r="2383" spans="1:2">
      <c r="A2383">
        <f t="shared" si="37"/>
        <v>2380</v>
      </c>
      <c r="B2383" s="10" t="s">
        <v>2920</v>
      </c>
    </row>
    <row r="2384" spans="1:2">
      <c r="A2384">
        <f t="shared" si="37"/>
        <v>2381</v>
      </c>
      <c r="B2384" s="10" t="s">
        <v>2921</v>
      </c>
    </row>
    <row r="2385" spans="1:2">
      <c r="A2385">
        <f t="shared" si="37"/>
        <v>2382</v>
      </c>
      <c r="B2385" s="10" t="s">
        <v>2922</v>
      </c>
    </row>
    <row r="2386" spans="1:2">
      <c r="A2386">
        <f t="shared" si="37"/>
        <v>2383</v>
      </c>
      <c r="B2386" s="10" t="s">
        <v>2923</v>
      </c>
    </row>
    <row r="2387" spans="1:2">
      <c r="A2387">
        <f t="shared" si="37"/>
        <v>2384</v>
      </c>
      <c r="B2387" s="10" t="s">
        <v>2923</v>
      </c>
    </row>
    <row r="2388" spans="1:2">
      <c r="A2388">
        <f t="shared" si="37"/>
        <v>2385</v>
      </c>
      <c r="B2388" s="10" t="s">
        <v>2923</v>
      </c>
    </row>
    <row r="2389" spans="1:2">
      <c r="A2389">
        <f t="shared" si="37"/>
        <v>2386</v>
      </c>
      <c r="B2389" s="10" t="s">
        <v>2923</v>
      </c>
    </row>
    <row r="2390" spans="1:2">
      <c r="A2390">
        <f t="shared" si="37"/>
        <v>2387</v>
      </c>
      <c r="B2390" s="10" t="s">
        <v>2923</v>
      </c>
    </row>
    <row r="2391" spans="1:2">
      <c r="A2391">
        <f t="shared" si="37"/>
        <v>2388</v>
      </c>
      <c r="B2391" s="10" t="s">
        <v>2923</v>
      </c>
    </row>
    <row r="2392" spans="1:2">
      <c r="A2392">
        <f t="shared" si="37"/>
        <v>2389</v>
      </c>
      <c r="B2392" s="10" t="s">
        <v>2923</v>
      </c>
    </row>
    <row r="2393" spans="1:2">
      <c r="A2393">
        <f t="shared" si="37"/>
        <v>2390</v>
      </c>
      <c r="B2393" s="10" t="s">
        <v>2924</v>
      </c>
    </row>
    <row r="2394" spans="1:2">
      <c r="A2394">
        <f t="shared" si="37"/>
        <v>2391</v>
      </c>
      <c r="B2394" s="10" t="s">
        <v>2924</v>
      </c>
    </row>
    <row r="2395" spans="1:2">
      <c r="A2395">
        <f t="shared" si="37"/>
        <v>2392</v>
      </c>
      <c r="B2395" s="10" t="s">
        <v>2925</v>
      </c>
    </row>
    <row r="2396" spans="1:2">
      <c r="A2396">
        <f t="shared" si="37"/>
        <v>2393</v>
      </c>
      <c r="B2396" s="10" t="s">
        <v>2926</v>
      </c>
    </row>
    <row r="2397" spans="1:2">
      <c r="A2397">
        <f t="shared" si="37"/>
        <v>2394</v>
      </c>
      <c r="B2397" s="10" t="s">
        <v>2927</v>
      </c>
    </row>
    <row r="2398" spans="1:2">
      <c r="A2398">
        <f t="shared" si="37"/>
        <v>2395</v>
      </c>
      <c r="B2398" s="10" t="s">
        <v>2928</v>
      </c>
    </row>
    <row r="2399" spans="1:2">
      <c r="A2399">
        <f t="shared" si="37"/>
        <v>2396</v>
      </c>
      <c r="B2399" s="10" t="s">
        <v>2929</v>
      </c>
    </row>
    <row r="2400" spans="1:2">
      <c r="A2400">
        <f t="shared" si="37"/>
        <v>2397</v>
      </c>
      <c r="B2400" s="10" t="s">
        <v>2930</v>
      </c>
    </row>
    <row r="2401" spans="1:2">
      <c r="A2401">
        <f t="shared" si="37"/>
        <v>2398</v>
      </c>
      <c r="B2401" s="10" t="s">
        <v>2931</v>
      </c>
    </row>
    <row r="2402" spans="1:2">
      <c r="A2402">
        <f t="shared" si="37"/>
        <v>2399</v>
      </c>
      <c r="B2402" s="10" t="s">
        <v>2932</v>
      </c>
    </row>
    <row r="2403" spans="1:2">
      <c r="A2403">
        <f t="shared" si="37"/>
        <v>2400</v>
      </c>
      <c r="B2403" s="10" t="s">
        <v>2933</v>
      </c>
    </row>
    <row r="2404" spans="1:2">
      <c r="A2404">
        <f t="shared" si="37"/>
        <v>2401</v>
      </c>
      <c r="B2404" s="10" t="s">
        <v>2933</v>
      </c>
    </row>
    <row r="2405" spans="1:2">
      <c r="A2405">
        <f t="shared" si="37"/>
        <v>2402</v>
      </c>
      <c r="B2405" s="10" t="s">
        <v>2933</v>
      </c>
    </row>
    <row r="2406" spans="1:2">
      <c r="A2406">
        <f t="shared" si="37"/>
        <v>2403</v>
      </c>
      <c r="B2406" s="10" t="s">
        <v>2933</v>
      </c>
    </row>
    <row r="2407" spans="1:2">
      <c r="A2407">
        <f t="shared" si="37"/>
        <v>2404</v>
      </c>
      <c r="B2407" s="10" t="s">
        <v>2934</v>
      </c>
    </row>
    <row r="2408" spans="1:2">
      <c r="A2408">
        <f t="shared" si="37"/>
        <v>2405</v>
      </c>
      <c r="B2408" s="10" t="s">
        <v>2934</v>
      </c>
    </row>
    <row r="2409" spans="1:2">
      <c r="A2409">
        <f t="shared" si="37"/>
        <v>2406</v>
      </c>
      <c r="B2409" s="10" t="s">
        <v>2935</v>
      </c>
    </row>
    <row r="2410" spans="1:2">
      <c r="A2410">
        <f t="shared" si="37"/>
        <v>2407</v>
      </c>
      <c r="B2410" s="10" t="s">
        <v>2936</v>
      </c>
    </row>
    <row r="2411" spans="1:2">
      <c r="A2411">
        <f t="shared" si="37"/>
        <v>2408</v>
      </c>
      <c r="B2411" s="10" t="s">
        <v>2936</v>
      </c>
    </row>
    <row r="2412" spans="1:2">
      <c r="A2412">
        <f t="shared" si="37"/>
        <v>2409</v>
      </c>
      <c r="B2412" s="10" t="s">
        <v>2937</v>
      </c>
    </row>
    <row r="2413" spans="1:2">
      <c r="A2413">
        <f t="shared" si="37"/>
        <v>2410</v>
      </c>
      <c r="B2413" s="10" t="s">
        <v>2938</v>
      </c>
    </row>
    <row r="2414" spans="1:2">
      <c r="A2414">
        <f t="shared" si="37"/>
        <v>2411</v>
      </c>
      <c r="B2414" s="10" t="s">
        <v>2938</v>
      </c>
    </row>
    <row r="2415" spans="1:2">
      <c r="A2415">
        <f t="shared" si="37"/>
        <v>2412</v>
      </c>
      <c r="B2415" s="10" t="s">
        <v>2938</v>
      </c>
    </row>
    <row r="2416" spans="1:2">
      <c r="A2416">
        <f t="shared" si="37"/>
        <v>2413</v>
      </c>
      <c r="B2416" s="10" t="s">
        <v>2938</v>
      </c>
    </row>
    <row r="2417" spans="1:2">
      <c r="A2417">
        <f t="shared" si="37"/>
        <v>2414</v>
      </c>
      <c r="B2417" s="10" t="s">
        <v>2939</v>
      </c>
    </row>
    <row r="2418" spans="1:2">
      <c r="A2418">
        <f t="shared" si="37"/>
        <v>2415</v>
      </c>
      <c r="B2418" s="10" t="s">
        <v>2940</v>
      </c>
    </row>
    <row r="2419" spans="1:2">
      <c r="A2419">
        <f t="shared" si="37"/>
        <v>2416</v>
      </c>
      <c r="B2419" s="10" t="s">
        <v>2941</v>
      </c>
    </row>
    <row r="2420" spans="1:2">
      <c r="A2420">
        <f t="shared" si="37"/>
        <v>2417</v>
      </c>
      <c r="B2420" s="10" t="s">
        <v>2942</v>
      </c>
    </row>
    <row r="2421" spans="1:2">
      <c r="A2421">
        <f t="shared" si="37"/>
        <v>2418</v>
      </c>
      <c r="B2421" s="10" t="s">
        <v>2943</v>
      </c>
    </row>
    <row r="2422" spans="1:2">
      <c r="A2422">
        <f t="shared" si="37"/>
        <v>2419</v>
      </c>
      <c r="B2422" s="10" t="s">
        <v>2944</v>
      </c>
    </row>
    <row r="2423" spans="1:2">
      <c r="A2423">
        <f t="shared" si="37"/>
        <v>2420</v>
      </c>
      <c r="B2423" s="10" t="s">
        <v>2944</v>
      </c>
    </row>
    <row r="2424" spans="1:2">
      <c r="A2424">
        <f t="shared" si="37"/>
        <v>2421</v>
      </c>
      <c r="B2424" s="10" t="s">
        <v>2945</v>
      </c>
    </row>
    <row r="2425" spans="1:2">
      <c r="A2425">
        <f t="shared" si="37"/>
        <v>2422</v>
      </c>
      <c r="B2425" s="10" t="s">
        <v>2946</v>
      </c>
    </row>
    <row r="2426" spans="1:2">
      <c r="A2426">
        <f t="shared" si="37"/>
        <v>2423</v>
      </c>
      <c r="B2426" s="10" t="s">
        <v>2946</v>
      </c>
    </row>
    <row r="2427" spans="1:2">
      <c r="A2427">
        <f t="shared" si="37"/>
        <v>2424</v>
      </c>
      <c r="B2427" s="10" t="s">
        <v>2949</v>
      </c>
    </row>
    <row r="2428" spans="1:2">
      <c r="A2428">
        <f>+A2427+1</f>
        <v>2425</v>
      </c>
      <c r="B2428" s="10" t="s">
        <v>2950</v>
      </c>
    </row>
    <row r="2429" spans="1:2">
      <c r="A2429">
        <f>+A2428+1</f>
        <v>2426</v>
      </c>
      <c r="B2429" s="10" t="s">
        <v>2950</v>
      </c>
    </row>
    <row r="2430" spans="1:2">
      <c r="A2430">
        <f t="shared" ref="A2430:A2493" si="38">+A2429+1</f>
        <v>2427</v>
      </c>
      <c r="B2430" s="10" t="s">
        <v>2950</v>
      </c>
    </row>
    <row r="2431" spans="1:2">
      <c r="A2431">
        <f t="shared" si="38"/>
        <v>2428</v>
      </c>
      <c r="B2431" s="10" t="s">
        <v>2950</v>
      </c>
    </row>
    <row r="2432" spans="1:2">
      <c r="A2432">
        <f t="shared" si="38"/>
        <v>2429</v>
      </c>
      <c r="B2432" s="10" t="s">
        <v>2950</v>
      </c>
    </row>
    <row r="2433" spans="1:2">
      <c r="A2433">
        <f t="shared" si="38"/>
        <v>2430</v>
      </c>
      <c r="B2433" s="10" t="s">
        <v>2950</v>
      </c>
    </row>
    <row r="2434" spans="1:2">
      <c r="A2434">
        <f t="shared" si="38"/>
        <v>2431</v>
      </c>
      <c r="B2434" s="10" t="s">
        <v>2950</v>
      </c>
    </row>
    <row r="2435" spans="1:2">
      <c r="A2435">
        <f t="shared" si="38"/>
        <v>2432</v>
      </c>
      <c r="B2435" s="10" t="s">
        <v>2950</v>
      </c>
    </row>
    <row r="2436" spans="1:2">
      <c r="A2436">
        <f t="shared" si="38"/>
        <v>2433</v>
      </c>
      <c r="B2436" s="10" t="s">
        <v>2950</v>
      </c>
    </row>
    <row r="2437" spans="1:2">
      <c r="A2437">
        <f t="shared" si="38"/>
        <v>2434</v>
      </c>
      <c r="B2437" s="10" t="s">
        <v>2950</v>
      </c>
    </row>
    <row r="2438" spans="1:2">
      <c r="A2438">
        <f t="shared" si="38"/>
        <v>2435</v>
      </c>
      <c r="B2438" s="10" t="s">
        <v>2951</v>
      </c>
    </row>
    <row r="2439" spans="1:2">
      <c r="A2439">
        <f t="shared" si="38"/>
        <v>2436</v>
      </c>
      <c r="B2439" s="10" t="s">
        <v>2951</v>
      </c>
    </row>
    <row r="2440" spans="1:2">
      <c r="A2440">
        <f t="shared" si="38"/>
        <v>2437</v>
      </c>
      <c r="B2440" s="10" t="s">
        <v>2951</v>
      </c>
    </row>
    <row r="2441" spans="1:2">
      <c r="A2441">
        <f t="shared" si="38"/>
        <v>2438</v>
      </c>
      <c r="B2441" s="10" t="s">
        <v>2951</v>
      </c>
    </row>
    <row r="2442" spans="1:2">
      <c r="A2442">
        <f t="shared" si="38"/>
        <v>2439</v>
      </c>
      <c r="B2442" s="10" t="s">
        <v>2951</v>
      </c>
    </row>
    <row r="2443" spans="1:2">
      <c r="A2443">
        <f t="shared" si="38"/>
        <v>2440</v>
      </c>
      <c r="B2443" s="10" t="s">
        <v>2951</v>
      </c>
    </row>
    <row r="2444" spans="1:2">
      <c r="A2444">
        <f t="shared" si="38"/>
        <v>2441</v>
      </c>
      <c r="B2444" s="10" t="s">
        <v>2951</v>
      </c>
    </row>
    <row r="2445" spans="1:2">
      <c r="A2445">
        <f t="shared" si="38"/>
        <v>2442</v>
      </c>
      <c r="B2445" s="10" t="s">
        <v>2951</v>
      </c>
    </row>
    <row r="2446" spans="1:2">
      <c r="A2446">
        <f t="shared" si="38"/>
        <v>2443</v>
      </c>
      <c r="B2446" s="10" t="s">
        <v>2951</v>
      </c>
    </row>
    <row r="2447" spans="1:2">
      <c r="A2447">
        <f t="shared" si="38"/>
        <v>2444</v>
      </c>
      <c r="B2447" s="10" t="s">
        <v>2951</v>
      </c>
    </row>
    <row r="2448" spans="1:2">
      <c r="A2448">
        <f t="shared" si="38"/>
        <v>2445</v>
      </c>
      <c r="B2448" s="10" t="s">
        <v>2952</v>
      </c>
    </row>
    <row r="2449" spans="1:2">
      <c r="A2449">
        <f t="shared" si="38"/>
        <v>2446</v>
      </c>
      <c r="B2449" s="10" t="s">
        <v>2953</v>
      </c>
    </row>
    <row r="2450" spans="1:2">
      <c r="A2450">
        <f t="shared" si="38"/>
        <v>2447</v>
      </c>
      <c r="B2450" s="10" t="s">
        <v>2953</v>
      </c>
    </row>
    <row r="2451" spans="1:2">
      <c r="A2451">
        <f t="shared" si="38"/>
        <v>2448</v>
      </c>
      <c r="B2451" s="10" t="s">
        <v>2953</v>
      </c>
    </row>
    <row r="2452" spans="1:2">
      <c r="A2452">
        <f t="shared" si="38"/>
        <v>2449</v>
      </c>
      <c r="B2452" s="10" t="s">
        <v>2953</v>
      </c>
    </row>
    <row r="2453" spans="1:2">
      <c r="A2453">
        <f t="shared" si="38"/>
        <v>2450</v>
      </c>
      <c r="B2453" s="10" t="s">
        <v>2953</v>
      </c>
    </row>
    <row r="2454" spans="1:2">
      <c r="A2454">
        <f t="shared" si="38"/>
        <v>2451</v>
      </c>
      <c r="B2454" s="10" t="s">
        <v>2953</v>
      </c>
    </row>
    <row r="2455" spans="1:2">
      <c r="A2455">
        <f t="shared" si="38"/>
        <v>2452</v>
      </c>
      <c r="B2455" s="10" t="s">
        <v>2953</v>
      </c>
    </row>
    <row r="2456" spans="1:2">
      <c r="A2456">
        <f t="shared" si="38"/>
        <v>2453</v>
      </c>
      <c r="B2456" s="10" t="s">
        <v>2953</v>
      </c>
    </row>
    <row r="2457" spans="1:2">
      <c r="A2457">
        <f t="shared" si="38"/>
        <v>2454</v>
      </c>
      <c r="B2457" s="10" t="s">
        <v>2953</v>
      </c>
    </row>
    <row r="2458" spans="1:2">
      <c r="A2458">
        <f t="shared" si="38"/>
        <v>2455</v>
      </c>
      <c r="B2458" s="10" t="s">
        <v>2953</v>
      </c>
    </row>
    <row r="2459" spans="1:2">
      <c r="A2459">
        <f t="shared" si="38"/>
        <v>2456</v>
      </c>
      <c r="B2459" s="10" t="s">
        <v>2954</v>
      </c>
    </row>
    <row r="2460" spans="1:2">
      <c r="A2460">
        <f t="shared" si="38"/>
        <v>2457</v>
      </c>
      <c r="B2460" s="10" t="s">
        <v>2954</v>
      </c>
    </row>
    <row r="2461" spans="1:2">
      <c r="A2461">
        <f t="shared" si="38"/>
        <v>2458</v>
      </c>
      <c r="B2461" s="10" t="s">
        <v>2954</v>
      </c>
    </row>
    <row r="2462" spans="1:2">
      <c r="A2462">
        <f t="shared" si="38"/>
        <v>2459</v>
      </c>
      <c r="B2462" s="10" t="s">
        <v>2954</v>
      </c>
    </row>
    <row r="2463" spans="1:2">
      <c r="A2463">
        <f t="shared" si="38"/>
        <v>2460</v>
      </c>
      <c r="B2463" s="10" t="s">
        <v>2954</v>
      </c>
    </row>
    <row r="2464" spans="1:2">
      <c r="A2464">
        <f t="shared" si="38"/>
        <v>2461</v>
      </c>
      <c r="B2464" s="10" t="s">
        <v>2954</v>
      </c>
    </row>
    <row r="2465" spans="1:2">
      <c r="A2465">
        <f t="shared" si="38"/>
        <v>2462</v>
      </c>
      <c r="B2465" s="10" t="s">
        <v>2954</v>
      </c>
    </row>
    <row r="2466" spans="1:2">
      <c r="A2466">
        <f t="shared" si="38"/>
        <v>2463</v>
      </c>
      <c r="B2466" s="10" t="s">
        <v>2954</v>
      </c>
    </row>
    <row r="2467" spans="1:2">
      <c r="A2467">
        <f t="shared" si="38"/>
        <v>2464</v>
      </c>
      <c r="B2467" s="10" t="s">
        <v>2954</v>
      </c>
    </row>
    <row r="2468" spans="1:2">
      <c r="A2468">
        <f t="shared" si="38"/>
        <v>2465</v>
      </c>
      <c r="B2468" s="10" t="s">
        <v>2954</v>
      </c>
    </row>
    <row r="2469" spans="1:2">
      <c r="A2469">
        <f t="shared" si="38"/>
        <v>2466</v>
      </c>
      <c r="B2469" s="10" t="s">
        <v>2955</v>
      </c>
    </row>
    <row r="2470" spans="1:2">
      <c r="A2470">
        <f t="shared" si="38"/>
        <v>2467</v>
      </c>
      <c r="B2470" s="10" t="s">
        <v>2956</v>
      </c>
    </row>
    <row r="2471" spans="1:2">
      <c r="A2471">
        <f t="shared" si="38"/>
        <v>2468</v>
      </c>
      <c r="B2471" s="10" t="s">
        <v>2956</v>
      </c>
    </row>
    <row r="2472" spans="1:2">
      <c r="A2472">
        <f t="shared" si="38"/>
        <v>2469</v>
      </c>
      <c r="B2472" s="10" t="s">
        <v>2956</v>
      </c>
    </row>
    <row r="2473" spans="1:2">
      <c r="A2473">
        <f t="shared" si="38"/>
        <v>2470</v>
      </c>
      <c r="B2473" s="10" t="s">
        <v>2956</v>
      </c>
    </row>
    <row r="2474" spans="1:2">
      <c r="A2474">
        <f t="shared" si="38"/>
        <v>2471</v>
      </c>
      <c r="B2474" s="10" t="s">
        <v>2956</v>
      </c>
    </row>
    <row r="2475" spans="1:2">
      <c r="A2475">
        <f t="shared" si="38"/>
        <v>2472</v>
      </c>
      <c r="B2475" s="10" t="s">
        <v>2956</v>
      </c>
    </row>
    <row r="2476" spans="1:2">
      <c r="A2476">
        <f t="shared" si="38"/>
        <v>2473</v>
      </c>
      <c r="B2476" s="10" t="s">
        <v>2956</v>
      </c>
    </row>
    <row r="2477" spans="1:2">
      <c r="A2477">
        <f t="shared" si="38"/>
        <v>2474</v>
      </c>
      <c r="B2477" s="10" t="s">
        <v>2956</v>
      </c>
    </row>
    <row r="2478" spans="1:2">
      <c r="A2478">
        <f t="shared" si="38"/>
        <v>2475</v>
      </c>
      <c r="B2478" s="10" t="s">
        <v>2956</v>
      </c>
    </row>
    <row r="2479" spans="1:2">
      <c r="A2479">
        <f t="shared" si="38"/>
        <v>2476</v>
      </c>
      <c r="B2479" s="10" t="s">
        <v>2956</v>
      </c>
    </row>
    <row r="2480" spans="1:2">
      <c r="A2480">
        <f t="shared" si="38"/>
        <v>2477</v>
      </c>
      <c r="B2480" s="10" t="s">
        <v>2957</v>
      </c>
    </row>
    <row r="2481" spans="1:2">
      <c r="A2481">
        <f t="shared" si="38"/>
        <v>2478</v>
      </c>
      <c r="B2481" s="10" t="s">
        <v>2957</v>
      </c>
    </row>
    <row r="2482" spans="1:2">
      <c r="A2482">
        <f t="shared" si="38"/>
        <v>2479</v>
      </c>
      <c r="B2482" s="10" t="s">
        <v>2957</v>
      </c>
    </row>
    <row r="2483" spans="1:2">
      <c r="A2483">
        <f t="shared" si="38"/>
        <v>2480</v>
      </c>
      <c r="B2483" s="10" t="s">
        <v>2957</v>
      </c>
    </row>
    <row r="2484" spans="1:2">
      <c r="A2484">
        <f t="shared" si="38"/>
        <v>2481</v>
      </c>
      <c r="B2484" s="10" t="s">
        <v>2957</v>
      </c>
    </row>
    <row r="2485" spans="1:2">
      <c r="A2485">
        <f t="shared" si="38"/>
        <v>2482</v>
      </c>
      <c r="B2485" s="10" t="s">
        <v>2957</v>
      </c>
    </row>
    <row r="2486" spans="1:2">
      <c r="A2486">
        <f t="shared" si="38"/>
        <v>2483</v>
      </c>
      <c r="B2486" s="10" t="s">
        <v>2957</v>
      </c>
    </row>
    <row r="2487" spans="1:2">
      <c r="A2487">
        <f t="shared" si="38"/>
        <v>2484</v>
      </c>
      <c r="B2487" s="10" t="s">
        <v>2957</v>
      </c>
    </row>
    <row r="2488" spans="1:2">
      <c r="A2488">
        <f t="shared" si="38"/>
        <v>2485</v>
      </c>
      <c r="B2488" s="10" t="s">
        <v>2957</v>
      </c>
    </row>
    <row r="2489" spans="1:2">
      <c r="A2489">
        <f t="shared" si="38"/>
        <v>2486</v>
      </c>
      <c r="B2489" s="10" t="s">
        <v>2957</v>
      </c>
    </row>
    <row r="2490" spans="1:2">
      <c r="A2490">
        <f t="shared" si="38"/>
        <v>2487</v>
      </c>
      <c r="B2490" s="10" t="s">
        <v>2958</v>
      </c>
    </row>
    <row r="2491" spans="1:2">
      <c r="A2491">
        <f t="shared" si="38"/>
        <v>2488</v>
      </c>
      <c r="B2491" s="10" t="s">
        <v>2958</v>
      </c>
    </row>
    <row r="2492" spans="1:2">
      <c r="A2492">
        <f t="shared" si="38"/>
        <v>2489</v>
      </c>
      <c r="B2492" s="10" t="s">
        <v>2958</v>
      </c>
    </row>
    <row r="2493" spans="1:2">
      <c r="A2493">
        <f t="shared" si="38"/>
        <v>2490</v>
      </c>
      <c r="B2493" s="10" t="s">
        <v>2958</v>
      </c>
    </row>
    <row r="2494" spans="1:2">
      <c r="A2494">
        <f t="shared" ref="A2494:A2520" si="39">+A2493+1</f>
        <v>2491</v>
      </c>
      <c r="B2494" s="10" t="s">
        <v>2958</v>
      </c>
    </row>
    <row r="2495" spans="1:2">
      <c r="A2495">
        <f t="shared" si="39"/>
        <v>2492</v>
      </c>
      <c r="B2495" s="10" t="s">
        <v>2958</v>
      </c>
    </row>
    <row r="2496" spans="1:2">
      <c r="A2496">
        <f t="shared" si="39"/>
        <v>2493</v>
      </c>
      <c r="B2496" s="10" t="s">
        <v>2958</v>
      </c>
    </row>
    <row r="2497" spans="1:2">
      <c r="A2497">
        <f t="shared" si="39"/>
        <v>2494</v>
      </c>
      <c r="B2497" s="10" t="s">
        <v>2958</v>
      </c>
    </row>
    <row r="2498" spans="1:2">
      <c r="A2498">
        <f t="shared" si="39"/>
        <v>2495</v>
      </c>
      <c r="B2498" s="10" t="s">
        <v>2958</v>
      </c>
    </row>
    <row r="2499" spans="1:2">
      <c r="A2499">
        <f t="shared" si="39"/>
        <v>2496</v>
      </c>
      <c r="B2499" s="10" t="s">
        <v>2958</v>
      </c>
    </row>
    <row r="2500" spans="1:2">
      <c r="A2500">
        <f t="shared" si="39"/>
        <v>2497</v>
      </c>
      <c r="B2500" s="10" t="s">
        <v>2959</v>
      </c>
    </row>
    <row r="2501" spans="1:2">
      <c r="A2501">
        <f t="shared" si="39"/>
        <v>2498</v>
      </c>
      <c r="B2501" s="10" t="s">
        <v>2959</v>
      </c>
    </row>
    <row r="2502" spans="1:2">
      <c r="A2502">
        <f t="shared" si="39"/>
        <v>2499</v>
      </c>
      <c r="B2502" s="10" t="s">
        <v>2959</v>
      </c>
    </row>
    <row r="2503" spans="1:2">
      <c r="A2503">
        <f t="shared" si="39"/>
        <v>2500</v>
      </c>
      <c r="B2503" s="10" t="s">
        <v>2959</v>
      </c>
    </row>
    <row r="2504" spans="1:2">
      <c r="A2504">
        <f t="shared" si="39"/>
        <v>2501</v>
      </c>
      <c r="B2504" s="10" t="s">
        <v>2959</v>
      </c>
    </row>
    <row r="2505" spans="1:2">
      <c r="A2505">
        <f t="shared" si="39"/>
        <v>2502</v>
      </c>
      <c r="B2505" s="10" t="s">
        <v>2959</v>
      </c>
    </row>
    <row r="2506" spans="1:2">
      <c r="A2506">
        <f t="shared" si="39"/>
        <v>2503</v>
      </c>
      <c r="B2506" s="10" t="s">
        <v>2959</v>
      </c>
    </row>
    <row r="2507" spans="1:2">
      <c r="A2507">
        <f t="shared" si="39"/>
        <v>2504</v>
      </c>
      <c r="B2507" s="10" t="s">
        <v>2959</v>
      </c>
    </row>
    <row r="2508" spans="1:2">
      <c r="A2508">
        <f t="shared" si="39"/>
        <v>2505</v>
      </c>
      <c r="B2508" s="10" t="s">
        <v>2959</v>
      </c>
    </row>
    <row r="2509" spans="1:2">
      <c r="A2509">
        <f t="shared" si="39"/>
        <v>2506</v>
      </c>
      <c r="B2509" s="10" t="s">
        <v>2959</v>
      </c>
    </row>
    <row r="2510" spans="1:2">
      <c r="A2510">
        <f t="shared" si="39"/>
        <v>2507</v>
      </c>
      <c r="B2510" s="10" t="s">
        <v>2960</v>
      </c>
    </row>
    <row r="2511" spans="1:2">
      <c r="A2511">
        <f t="shared" si="39"/>
        <v>2508</v>
      </c>
      <c r="B2511" s="10" t="s">
        <v>2961</v>
      </c>
    </row>
    <row r="2512" spans="1:2">
      <c r="A2512">
        <f t="shared" si="39"/>
        <v>2509</v>
      </c>
      <c r="B2512" s="10" t="s">
        <v>2961</v>
      </c>
    </row>
    <row r="2513" spans="1:2">
      <c r="A2513">
        <f t="shared" si="39"/>
        <v>2510</v>
      </c>
      <c r="B2513" s="10" t="s">
        <v>2961</v>
      </c>
    </row>
    <row r="2514" spans="1:2">
      <c r="A2514">
        <f t="shared" si="39"/>
        <v>2511</v>
      </c>
      <c r="B2514" s="10" t="s">
        <v>2961</v>
      </c>
    </row>
    <row r="2515" spans="1:2">
      <c r="A2515">
        <f t="shared" si="39"/>
        <v>2512</v>
      </c>
      <c r="B2515" s="10" t="s">
        <v>2961</v>
      </c>
    </row>
    <row r="2516" spans="1:2">
      <c r="A2516">
        <f t="shared" si="39"/>
        <v>2513</v>
      </c>
      <c r="B2516" s="10" t="s">
        <v>2961</v>
      </c>
    </row>
    <row r="2517" spans="1:2">
      <c r="A2517">
        <f t="shared" si="39"/>
        <v>2514</v>
      </c>
      <c r="B2517" s="10" t="s">
        <v>2961</v>
      </c>
    </row>
    <row r="2518" spans="1:2">
      <c r="A2518">
        <f t="shared" si="39"/>
        <v>2515</v>
      </c>
      <c r="B2518" s="10" t="s">
        <v>2961</v>
      </c>
    </row>
    <row r="2519" spans="1:2">
      <c r="A2519">
        <f t="shared" si="39"/>
        <v>2516</v>
      </c>
      <c r="B2519" s="10" t="s">
        <v>2961</v>
      </c>
    </row>
    <row r="2520" spans="1:2">
      <c r="A2520">
        <f t="shared" si="39"/>
        <v>2517</v>
      </c>
      <c r="B2520" s="10" t="s">
        <v>2961</v>
      </c>
    </row>
    <row r="2521" spans="1:2">
      <c r="A2521">
        <v>2476</v>
      </c>
      <c r="B2521" s="10" t="s">
        <v>2961</v>
      </c>
    </row>
    <row r="2522" spans="1:2">
      <c r="A2522">
        <f t="shared" ref="A2522:A2523" si="40">+A2521+1</f>
        <v>2477</v>
      </c>
      <c r="B2522" s="10" t="s">
        <v>2961</v>
      </c>
    </row>
    <row r="2523" spans="1:2">
      <c r="A2523">
        <f t="shared" si="40"/>
        <v>2478</v>
      </c>
      <c r="B2523" s="10" t="s">
        <v>2961</v>
      </c>
    </row>
    <row r="2524" spans="1:2">
      <c r="A2524">
        <v>2477</v>
      </c>
      <c r="B2524" s="10" t="s">
        <v>2961</v>
      </c>
    </row>
    <row r="2525" spans="1:2">
      <c r="A2525">
        <f t="shared" ref="A2525:A2588" si="41">+A2524+1</f>
        <v>2478</v>
      </c>
      <c r="B2525" s="10" t="s">
        <v>2956</v>
      </c>
    </row>
    <row r="2526" spans="1:2">
      <c r="A2526">
        <f t="shared" si="41"/>
        <v>2479</v>
      </c>
      <c r="B2526" s="10" t="s">
        <v>2956</v>
      </c>
    </row>
    <row r="2527" spans="1:2">
      <c r="A2527">
        <v>2477</v>
      </c>
      <c r="B2527" s="10" t="s">
        <v>2956</v>
      </c>
    </row>
    <row r="2528" spans="1:2">
      <c r="A2528">
        <f t="shared" ref="A2528:A2559" si="42">+A2527+1</f>
        <v>2478</v>
      </c>
      <c r="B2528" s="10" t="s">
        <v>2956</v>
      </c>
    </row>
    <row r="2529" spans="1:2">
      <c r="A2529">
        <f t="shared" si="42"/>
        <v>2479</v>
      </c>
      <c r="B2529" s="10" t="s">
        <v>2956</v>
      </c>
    </row>
    <row r="2530" spans="1:2">
      <c r="A2530">
        <v>2478</v>
      </c>
      <c r="B2530" s="10" t="s">
        <v>2956</v>
      </c>
    </row>
    <row r="2531" spans="1:2">
      <c r="A2531">
        <f t="shared" si="41"/>
        <v>2479</v>
      </c>
      <c r="B2531" s="10" t="s">
        <v>2957</v>
      </c>
    </row>
    <row r="2532" spans="1:2">
      <c r="A2532">
        <f t="shared" si="41"/>
        <v>2480</v>
      </c>
      <c r="B2532" s="10" t="s">
        <v>2957</v>
      </c>
    </row>
    <row r="2533" spans="1:2">
      <c r="A2533">
        <v>2478</v>
      </c>
      <c r="B2533" s="10" t="s">
        <v>2957</v>
      </c>
    </row>
    <row r="2534" spans="1:2">
      <c r="A2534">
        <f t="shared" si="42"/>
        <v>2479</v>
      </c>
      <c r="B2534" s="10" t="s">
        <v>2957</v>
      </c>
    </row>
    <row r="2535" spans="1:2">
      <c r="A2535">
        <f t="shared" si="42"/>
        <v>2480</v>
      </c>
      <c r="B2535" s="10" t="s">
        <v>2957</v>
      </c>
    </row>
    <row r="2536" spans="1:2">
      <c r="A2536">
        <v>2479</v>
      </c>
      <c r="B2536" s="10" t="s">
        <v>2957</v>
      </c>
    </row>
    <row r="2537" spans="1:2">
      <c r="A2537">
        <f t="shared" si="41"/>
        <v>2480</v>
      </c>
      <c r="B2537" s="10" t="s">
        <v>2957</v>
      </c>
    </row>
    <row r="2538" spans="1:2">
      <c r="A2538">
        <f t="shared" si="41"/>
        <v>2481</v>
      </c>
      <c r="B2538" s="10" t="s">
        <v>2957</v>
      </c>
    </row>
    <row r="2539" spans="1:2">
      <c r="A2539">
        <v>2479</v>
      </c>
      <c r="B2539" s="10" t="s">
        <v>2957</v>
      </c>
    </row>
    <row r="2540" spans="1:2">
      <c r="A2540">
        <f t="shared" si="42"/>
        <v>2480</v>
      </c>
      <c r="B2540" s="10" t="s">
        <v>2957</v>
      </c>
    </row>
    <row r="2541" spans="1:2">
      <c r="A2541">
        <f t="shared" si="42"/>
        <v>2481</v>
      </c>
      <c r="B2541" s="10" t="s">
        <v>2958</v>
      </c>
    </row>
    <row r="2542" spans="1:2">
      <c r="A2542">
        <v>2480</v>
      </c>
      <c r="B2542" s="10" t="s">
        <v>2958</v>
      </c>
    </row>
    <row r="2543" spans="1:2">
      <c r="A2543">
        <f t="shared" si="41"/>
        <v>2481</v>
      </c>
      <c r="B2543" s="10" t="s">
        <v>2958</v>
      </c>
    </row>
    <row r="2544" spans="1:2">
      <c r="A2544">
        <f t="shared" si="41"/>
        <v>2482</v>
      </c>
      <c r="B2544" s="10" t="s">
        <v>2958</v>
      </c>
    </row>
    <row r="2545" spans="1:2">
      <c r="A2545">
        <v>2480</v>
      </c>
      <c r="B2545" s="10" t="s">
        <v>2958</v>
      </c>
    </row>
    <row r="2546" spans="1:2">
      <c r="A2546">
        <f t="shared" si="42"/>
        <v>2481</v>
      </c>
      <c r="B2546" s="10" t="s">
        <v>2958</v>
      </c>
    </row>
    <row r="2547" spans="1:2">
      <c r="A2547">
        <f t="shared" si="42"/>
        <v>2482</v>
      </c>
      <c r="B2547" s="10" t="s">
        <v>2958</v>
      </c>
    </row>
    <row r="2548" spans="1:2">
      <c r="A2548">
        <v>2481</v>
      </c>
      <c r="B2548" s="10" t="s">
        <v>2958</v>
      </c>
    </row>
    <row r="2549" spans="1:2">
      <c r="A2549">
        <f t="shared" si="41"/>
        <v>2482</v>
      </c>
      <c r="B2549" s="10" t="s">
        <v>2958</v>
      </c>
    </row>
    <row r="2550" spans="1:2">
      <c r="A2550">
        <f t="shared" si="41"/>
        <v>2483</v>
      </c>
      <c r="B2550" s="10" t="s">
        <v>2958</v>
      </c>
    </row>
    <row r="2551" spans="1:2">
      <c r="A2551">
        <v>2481</v>
      </c>
      <c r="B2551" s="10" t="s">
        <v>2959</v>
      </c>
    </row>
    <row r="2552" spans="1:2">
      <c r="A2552">
        <f t="shared" si="42"/>
        <v>2482</v>
      </c>
      <c r="B2552" s="10" t="s">
        <v>2959</v>
      </c>
    </row>
    <row r="2553" spans="1:2">
      <c r="A2553">
        <f t="shared" si="42"/>
        <v>2483</v>
      </c>
      <c r="B2553" s="10" t="s">
        <v>2959</v>
      </c>
    </row>
    <row r="2554" spans="1:2">
      <c r="A2554">
        <v>2482</v>
      </c>
      <c r="B2554" s="10" t="s">
        <v>2959</v>
      </c>
    </row>
    <row r="2555" spans="1:2">
      <c r="A2555">
        <f t="shared" si="41"/>
        <v>2483</v>
      </c>
      <c r="B2555" s="10" t="s">
        <v>2959</v>
      </c>
    </row>
    <row r="2556" spans="1:2">
      <c r="A2556">
        <f t="shared" si="41"/>
        <v>2484</v>
      </c>
      <c r="B2556" s="10" t="s">
        <v>2959</v>
      </c>
    </row>
    <row r="2557" spans="1:2">
      <c r="A2557">
        <v>2482</v>
      </c>
      <c r="B2557" s="10" t="s">
        <v>2959</v>
      </c>
    </row>
    <row r="2558" spans="1:2">
      <c r="A2558">
        <f t="shared" si="42"/>
        <v>2483</v>
      </c>
      <c r="B2558" s="10" t="s">
        <v>2959</v>
      </c>
    </row>
    <row r="2559" spans="1:2">
      <c r="A2559">
        <f t="shared" si="42"/>
        <v>2484</v>
      </c>
      <c r="B2559" s="10" t="s">
        <v>2959</v>
      </c>
    </row>
    <row r="2560" spans="1:2">
      <c r="A2560">
        <v>2483</v>
      </c>
      <c r="B2560" s="10" t="s">
        <v>2959</v>
      </c>
    </row>
    <row r="2561" spans="1:2">
      <c r="A2561">
        <f t="shared" si="41"/>
        <v>2484</v>
      </c>
      <c r="B2561" s="10" t="s">
        <v>2960</v>
      </c>
    </row>
    <row r="2562" spans="1:2">
      <c r="A2562">
        <f t="shared" si="41"/>
        <v>2485</v>
      </c>
      <c r="B2562" s="10" t="s">
        <v>2961</v>
      </c>
    </row>
    <row r="2563" spans="1:2">
      <c r="A2563">
        <f t="shared" si="41"/>
        <v>2486</v>
      </c>
      <c r="B2563" s="10" t="s">
        <v>2961</v>
      </c>
    </row>
    <row r="2564" spans="1:2">
      <c r="A2564">
        <f t="shared" si="41"/>
        <v>2487</v>
      </c>
      <c r="B2564" s="10" t="s">
        <v>2961</v>
      </c>
    </row>
    <row r="2565" spans="1:2">
      <c r="A2565">
        <f t="shared" si="41"/>
        <v>2488</v>
      </c>
      <c r="B2565" s="10" t="s">
        <v>2961</v>
      </c>
    </row>
    <row r="2566" spans="1:2">
      <c r="A2566">
        <f t="shared" si="41"/>
        <v>2489</v>
      </c>
      <c r="B2566" s="10" t="s">
        <v>2961</v>
      </c>
    </row>
    <row r="2567" spans="1:2">
      <c r="A2567">
        <f t="shared" si="41"/>
        <v>2490</v>
      </c>
      <c r="B2567" s="10" t="s">
        <v>2961</v>
      </c>
    </row>
    <row r="2568" spans="1:2">
      <c r="A2568">
        <f t="shared" si="41"/>
        <v>2491</v>
      </c>
      <c r="B2568" s="10" t="s">
        <v>2961</v>
      </c>
    </row>
    <row r="2569" spans="1:2">
      <c r="A2569">
        <f t="shared" si="41"/>
        <v>2492</v>
      </c>
      <c r="B2569" s="10" t="s">
        <v>2961</v>
      </c>
    </row>
    <row r="2570" spans="1:2">
      <c r="A2570">
        <f t="shared" si="41"/>
        <v>2493</v>
      </c>
      <c r="B2570" s="10" t="s">
        <v>2961</v>
      </c>
    </row>
    <row r="2571" spans="1:2">
      <c r="A2571">
        <f t="shared" si="41"/>
        <v>2494</v>
      </c>
      <c r="B2571" s="10" t="s">
        <v>2961</v>
      </c>
    </row>
    <row r="2572" spans="1:2">
      <c r="A2572">
        <f t="shared" si="41"/>
        <v>2495</v>
      </c>
      <c r="B2572" s="10" t="s">
        <v>2962</v>
      </c>
    </row>
    <row r="2573" spans="1:2">
      <c r="A2573">
        <f t="shared" si="41"/>
        <v>2496</v>
      </c>
      <c r="B2573" s="10" t="s">
        <v>2962</v>
      </c>
    </row>
    <row r="2574" spans="1:2">
      <c r="A2574">
        <f t="shared" si="41"/>
        <v>2497</v>
      </c>
      <c r="B2574" s="10" t="s">
        <v>2962</v>
      </c>
    </row>
    <row r="2575" spans="1:2">
      <c r="A2575">
        <f t="shared" si="41"/>
        <v>2498</v>
      </c>
      <c r="B2575" s="10" t="s">
        <v>2962</v>
      </c>
    </row>
    <row r="2576" spans="1:2">
      <c r="A2576">
        <f t="shared" si="41"/>
        <v>2499</v>
      </c>
      <c r="B2576" s="10" t="s">
        <v>2962</v>
      </c>
    </row>
    <row r="2577" spans="1:2">
      <c r="A2577">
        <f t="shared" si="41"/>
        <v>2500</v>
      </c>
      <c r="B2577" s="10" t="s">
        <v>2962</v>
      </c>
    </row>
    <row r="2578" spans="1:2">
      <c r="A2578">
        <f t="shared" si="41"/>
        <v>2501</v>
      </c>
      <c r="B2578" s="10" t="s">
        <v>2962</v>
      </c>
    </row>
    <row r="2579" spans="1:2">
      <c r="A2579">
        <f t="shared" si="41"/>
        <v>2502</v>
      </c>
      <c r="B2579" s="10" t="s">
        <v>2962</v>
      </c>
    </row>
    <row r="2580" spans="1:2">
      <c r="A2580">
        <f t="shared" si="41"/>
        <v>2503</v>
      </c>
      <c r="B2580" s="10" t="s">
        <v>2962</v>
      </c>
    </row>
    <row r="2581" spans="1:2">
      <c r="A2581">
        <f t="shared" si="41"/>
        <v>2504</v>
      </c>
      <c r="B2581" s="10" t="s">
        <v>2962</v>
      </c>
    </row>
    <row r="2582" spans="1:2">
      <c r="A2582">
        <f t="shared" si="41"/>
        <v>2505</v>
      </c>
      <c r="B2582" s="10" t="s">
        <v>2963</v>
      </c>
    </row>
    <row r="2583" spans="1:2">
      <c r="A2583">
        <f t="shared" si="41"/>
        <v>2506</v>
      </c>
      <c r="B2583" s="10" t="s">
        <v>2963</v>
      </c>
    </row>
    <row r="2584" spans="1:2">
      <c r="A2584">
        <f t="shared" si="41"/>
        <v>2507</v>
      </c>
      <c r="B2584" s="10" t="s">
        <v>2963</v>
      </c>
    </row>
    <row r="2585" spans="1:2">
      <c r="A2585">
        <f t="shared" si="41"/>
        <v>2508</v>
      </c>
      <c r="B2585" s="10" t="s">
        <v>2963</v>
      </c>
    </row>
    <row r="2586" spans="1:2">
      <c r="A2586">
        <f t="shared" si="41"/>
        <v>2509</v>
      </c>
      <c r="B2586" s="10" t="s">
        <v>2963</v>
      </c>
    </row>
    <row r="2587" spans="1:2">
      <c r="A2587">
        <f t="shared" si="41"/>
        <v>2510</v>
      </c>
      <c r="B2587" s="10" t="s">
        <v>2963</v>
      </c>
    </row>
    <row r="2588" spans="1:2">
      <c r="A2588">
        <f t="shared" si="41"/>
        <v>2511</v>
      </c>
      <c r="B2588" s="10" t="s">
        <v>2963</v>
      </c>
    </row>
    <row r="2589" spans="1:2">
      <c r="A2589">
        <f t="shared" ref="A2589:A2623" si="43">+A2588+1</f>
        <v>2512</v>
      </c>
      <c r="B2589" s="10" t="s">
        <v>2963</v>
      </c>
    </row>
    <row r="2590" spans="1:2">
      <c r="A2590">
        <f t="shared" si="43"/>
        <v>2513</v>
      </c>
      <c r="B2590" s="10" t="s">
        <v>2963</v>
      </c>
    </row>
    <row r="2591" spans="1:2">
      <c r="A2591">
        <f t="shared" si="43"/>
        <v>2514</v>
      </c>
      <c r="B2591" s="10" t="s">
        <v>2963</v>
      </c>
    </row>
    <row r="2592" spans="1:2">
      <c r="A2592">
        <f t="shared" si="43"/>
        <v>2515</v>
      </c>
      <c r="B2592" s="10" t="s">
        <v>2964</v>
      </c>
    </row>
    <row r="2593" spans="1:2">
      <c r="A2593">
        <f t="shared" si="43"/>
        <v>2516</v>
      </c>
      <c r="B2593" s="10" t="s">
        <v>2964</v>
      </c>
    </row>
    <row r="2594" spans="1:2">
      <c r="A2594">
        <f t="shared" si="43"/>
        <v>2517</v>
      </c>
      <c r="B2594" s="10" t="s">
        <v>2964</v>
      </c>
    </row>
    <row r="2595" spans="1:2">
      <c r="A2595">
        <f t="shared" si="43"/>
        <v>2518</v>
      </c>
      <c r="B2595" s="10" t="s">
        <v>2964</v>
      </c>
    </row>
    <row r="2596" spans="1:2">
      <c r="A2596">
        <f t="shared" si="43"/>
        <v>2519</v>
      </c>
      <c r="B2596" s="10" t="s">
        <v>2964</v>
      </c>
    </row>
    <row r="2597" spans="1:2">
      <c r="A2597">
        <f t="shared" si="43"/>
        <v>2520</v>
      </c>
      <c r="B2597" s="10" t="s">
        <v>2964</v>
      </c>
    </row>
    <row r="2598" spans="1:2">
      <c r="A2598">
        <f t="shared" si="43"/>
        <v>2521</v>
      </c>
      <c r="B2598" s="10" t="s">
        <v>2964</v>
      </c>
    </row>
    <row r="2599" spans="1:2">
      <c r="A2599">
        <f t="shared" si="43"/>
        <v>2522</v>
      </c>
      <c r="B2599" s="10" t="s">
        <v>2964</v>
      </c>
    </row>
    <row r="2600" spans="1:2">
      <c r="A2600">
        <f t="shared" si="43"/>
        <v>2523</v>
      </c>
      <c r="B2600" s="10" t="s">
        <v>2964</v>
      </c>
    </row>
    <row r="2601" spans="1:2">
      <c r="A2601">
        <f t="shared" si="43"/>
        <v>2524</v>
      </c>
      <c r="B2601" s="10" t="s">
        <v>2964</v>
      </c>
    </row>
    <row r="2602" spans="1:2">
      <c r="A2602">
        <f t="shared" si="43"/>
        <v>2525</v>
      </c>
      <c r="B2602" s="10" t="s">
        <v>2964</v>
      </c>
    </row>
    <row r="2603" spans="1:2">
      <c r="A2603">
        <f t="shared" si="43"/>
        <v>2526</v>
      </c>
      <c r="B2603" s="10" t="s">
        <v>2964</v>
      </c>
    </row>
    <row r="2604" spans="1:2">
      <c r="A2604">
        <f t="shared" si="43"/>
        <v>2527</v>
      </c>
      <c r="B2604" s="10" t="s">
        <v>2964</v>
      </c>
    </row>
    <row r="2605" spans="1:2">
      <c r="A2605">
        <f t="shared" si="43"/>
        <v>2528</v>
      </c>
      <c r="B2605" s="10" t="s">
        <v>2964</v>
      </c>
    </row>
    <row r="2606" spans="1:2">
      <c r="A2606">
        <f t="shared" si="43"/>
        <v>2529</v>
      </c>
      <c r="B2606" s="10" t="s">
        <v>2964</v>
      </c>
    </row>
    <row r="2607" spans="1:2">
      <c r="A2607">
        <f t="shared" si="43"/>
        <v>2530</v>
      </c>
      <c r="B2607" s="10" t="s">
        <v>2964</v>
      </c>
    </row>
    <row r="2608" spans="1:2">
      <c r="A2608">
        <f t="shared" si="43"/>
        <v>2531</v>
      </c>
      <c r="B2608" s="10" t="s">
        <v>2964</v>
      </c>
    </row>
    <row r="2609" spans="1:2">
      <c r="A2609">
        <f t="shared" si="43"/>
        <v>2532</v>
      </c>
      <c r="B2609" s="10" t="s">
        <v>2964</v>
      </c>
    </row>
    <row r="2610" spans="1:2">
      <c r="A2610">
        <f t="shared" si="43"/>
        <v>2533</v>
      </c>
      <c r="B2610" s="10" t="s">
        <v>2964</v>
      </c>
    </row>
    <row r="2611" spans="1:2">
      <c r="A2611">
        <f t="shared" si="43"/>
        <v>2534</v>
      </c>
      <c r="B2611" s="10" t="s">
        <v>2964</v>
      </c>
    </row>
    <row r="2612" spans="1:2">
      <c r="A2612">
        <f t="shared" si="43"/>
        <v>2535</v>
      </c>
      <c r="B2612" s="10" t="s">
        <v>2965</v>
      </c>
    </row>
    <row r="2613" spans="1:2">
      <c r="A2613">
        <f t="shared" si="43"/>
        <v>2536</v>
      </c>
      <c r="B2613" s="10" t="s">
        <v>2965</v>
      </c>
    </row>
    <row r="2614" spans="1:2">
      <c r="A2614">
        <f t="shared" si="43"/>
        <v>2537</v>
      </c>
      <c r="B2614" s="10" t="s">
        <v>2965</v>
      </c>
    </row>
    <row r="2615" spans="1:2">
      <c r="A2615">
        <f t="shared" si="43"/>
        <v>2538</v>
      </c>
      <c r="B2615" s="10" t="s">
        <v>2965</v>
      </c>
    </row>
    <row r="2616" spans="1:2">
      <c r="A2616">
        <f t="shared" si="43"/>
        <v>2539</v>
      </c>
      <c r="B2616" s="10" t="s">
        <v>2965</v>
      </c>
    </row>
    <row r="2617" spans="1:2">
      <c r="A2617">
        <f t="shared" si="43"/>
        <v>2540</v>
      </c>
      <c r="B2617" s="10" t="s">
        <v>2965</v>
      </c>
    </row>
    <row r="2618" spans="1:2">
      <c r="A2618">
        <f t="shared" si="43"/>
        <v>2541</v>
      </c>
      <c r="B2618" s="10" t="s">
        <v>2965</v>
      </c>
    </row>
    <row r="2619" spans="1:2">
      <c r="A2619">
        <f t="shared" si="43"/>
        <v>2542</v>
      </c>
      <c r="B2619" s="10" t="s">
        <v>2965</v>
      </c>
    </row>
    <row r="2620" spans="1:2">
      <c r="A2620">
        <f t="shared" si="43"/>
        <v>2543</v>
      </c>
      <c r="B2620" s="10" t="s">
        <v>2965</v>
      </c>
    </row>
    <row r="2621" spans="1:2">
      <c r="A2621">
        <f t="shared" si="43"/>
        <v>2544</v>
      </c>
      <c r="B2621" s="10" t="s">
        <v>2965</v>
      </c>
    </row>
    <row r="2622" spans="1:2">
      <c r="A2622">
        <f t="shared" si="43"/>
        <v>2545</v>
      </c>
      <c r="B2622" s="10" t="s">
        <v>2966</v>
      </c>
    </row>
    <row r="2623" spans="1:2">
      <c r="A2623">
        <f t="shared" si="43"/>
        <v>2546</v>
      </c>
      <c r="B2623" s="10" t="s">
        <v>2966</v>
      </c>
    </row>
  </sheetData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8" r:id="rId68"/>
    <hyperlink ref="B79" r:id="rId69"/>
    <hyperlink ref="B80" r:id="rId70"/>
    <hyperlink ref="B81" r:id="rId71"/>
    <hyperlink ref="B82" r:id="rId72"/>
    <hyperlink ref="B83" r:id="rId73"/>
    <hyperlink ref="B84" r:id="rId74"/>
    <hyperlink ref="B85" r:id="rId75"/>
    <hyperlink ref="B86" r:id="rId76"/>
    <hyperlink ref="B87" r:id="rId77"/>
    <hyperlink ref="B88" r:id="rId78"/>
    <hyperlink ref="B89" r:id="rId79"/>
    <hyperlink ref="B90" r:id="rId80"/>
    <hyperlink ref="B91" r:id="rId81"/>
    <hyperlink ref="B92" r:id="rId82"/>
    <hyperlink ref="B93" r:id="rId83"/>
    <hyperlink ref="B94" r:id="rId84"/>
    <hyperlink ref="B95" r:id="rId85"/>
    <hyperlink ref="B96" r:id="rId86"/>
    <hyperlink ref="B97" r:id="rId87"/>
    <hyperlink ref="B98" r:id="rId88"/>
    <hyperlink ref="B99" r:id="rId89"/>
    <hyperlink ref="B100" r:id="rId90"/>
    <hyperlink ref="B101" r:id="rId91"/>
    <hyperlink ref="B102" r:id="rId92"/>
    <hyperlink ref="B103" r:id="rId93"/>
    <hyperlink ref="B104" r:id="rId94"/>
    <hyperlink ref="B105" r:id="rId95"/>
    <hyperlink ref="B106" r:id="rId96"/>
    <hyperlink ref="B107" r:id="rId97"/>
    <hyperlink ref="B108" r:id="rId98"/>
    <hyperlink ref="B109" r:id="rId99"/>
    <hyperlink ref="B110" r:id="rId100"/>
    <hyperlink ref="B111" r:id="rId101"/>
    <hyperlink ref="B112" r:id="rId102"/>
    <hyperlink ref="B113" r:id="rId103"/>
    <hyperlink ref="B114" r:id="rId104"/>
    <hyperlink ref="B115" r:id="rId105"/>
    <hyperlink ref="B116" r:id="rId106"/>
    <hyperlink ref="B117" r:id="rId107"/>
    <hyperlink ref="B118" r:id="rId108"/>
    <hyperlink ref="B123" r:id="rId109"/>
    <hyperlink ref="B124" r:id="rId110"/>
    <hyperlink ref="B125" r:id="rId111"/>
    <hyperlink ref="B126" r:id="rId112"/>
    <hyperlink ref="B127" r:id="rId113"/>
    <hyperlink ref="B128" r:id="rId114"/>
    <hyperlink ref="B129" r:id="rId115"/>
    <hyperlink ref="B130" r:id="rId116"/>
    <hyperlink ref="B131" r:id="rId117"/>
    <hyperlink ref="B132" r:id="rId118"/>
    <hyperlink ref="B133" r:id="rId119"/>
    <hyperlink ref="B134" r:id="rId120"/>
    <hyperlink ref="B135" r:id="rId121"/>
    <hyperlink ref="B136" r:id="rId122"/>
    <hyperlink ref="B137" r:id="rId123"/>
    <hyperlink ref="B138" r:id="rId124"/>
    <hyperlink ref="B139" r:id="rId125"/>
    <hyperlink ref="B140" r:id="rId126"/>
    <hyperlink ref="B141" r:id="rId127"/>
    <hyperlink ref="B142" r:id="rId128"/>
    <hyperlink ref="B119" r:id="rId129"/>
    <hyperlink ref="B120" r:id="rId130"/>
    <hyperlink ref="B121" r:id="rId131"/>
    <hyperlink ref="B122" r:id="rId132"/>
    <hyperlink ref="B143" r:id="rId133"/>
    <hyperlink ref="B144" r:id="rId134"/>
    <hyperlink ref="B145" r:id="rId135"/>
    <hyperlink ref="B146" r:id="rId136"/>
    <hyperlink ref="B147" r:id="rId137"/>
    <hyperlink ref="B148" r:id="rId138"/>
    <hyperlink ref="B149" r:id="rId139"/>
    <hyperlink ref="B150" r:id="rId140"/>
    <hyperlink ref="B151" r:id="rId141"/>
    <hyperlink ref="B152" r:id="rId142"/>
    <hyperlink ref="B153" r:id="rId143"/>
    <hyperlink ref="B154" r:id="rId144"/>
    <hyperlink ref="B155" r:id="rId145"/>
    <hyperlink ref="B156" r:id="rId146"/>
    <hyperlink ref="B157" r:id="rId147"/>
    <hyperlink ref="B158" r:id="rId148"/>
    <hyperlink ref="B159" r:id="rId149"/>
    <hyperlink ref="B160" r:id="rId150"/>
    <hyperlink ref="B161" r:id="rId151"/>
    <hyperlink ref="B162" r:id="rId152"/>
    <hyperlink ref="B163" r:id="rId153"/>
    <hyperlink ref="B164" r:id="rId154"/>
    <hyperlink ref="B165" r:id="rId155"/>
    <hyperlink ref="B166" r:id="rId156"/>
    <hyperlink ref="B167" r:id="rId157"/>
    <hyperlink ref="B168" r:id="rId158"/>
    <hyperlink ref="B169" r:id="rId159"/>
    <hyperlink ref="B170" r:id="rId160"/>
    <hyperlink ref="B171" r:id="rId161"/>
    <hyperlink ref="B172" r:id="rId162"/>
    <hyperlink ref="B173" r:id="rId163"/>
    <hyperlink ref="B174" r:id="rId164"/>
    <hyperlink ref="B175" r:id="rId165"/>
    <hyperlink ref="B176" r:id="rId166"/>
    <hyperlink ref="B177" r:id="rId167"/>
    <hyperlink ref="B178" r:id="rId168"/>
    <hyperlink ref="B179" r:id="rId169"/>
    <hyperlink ref="B180" r:id="rId170"/>
    <hyperlink ref="B181" r:id="rId171"/>
    <hyperlink ref="B182" r:id="rId172"/>
    <hyperlink ref="B183" r:id="rId173"/>
    <hyperlink ref="B184" r:id="rId174"/>
    <hyperlink ref="B185" r:id="rId175"/>
    <hyperlink ref="B186" r:id="rId176"/>
    <hyperlink ref="B187" r:id="rId177"/>
    <hyperlink ref="B188" r:id="rId178"/>
    <hyperlink ref="B189" r:id="rId179"/>
    <hyperlink ref="B190" r:id="rId180"/>
    <hyperlink ref="B191" r:id="rId181"/>
    <hyperlink ref="B192" r:id="rId182"/>
    <hyperlink ref="B193" r:id="rId183"/>
    <hyperlink ref="B194" r:id="rId184"/>
    <hyperlink ref="B195" r:id="rId185"/>
    <hyperlink ref="B196" r:id="rId186"/>
    <hyperlink ref="B197" r:id="rId187"/>
    <hyperlink ref="B198" r:id="rId188"/>
    <hyperlink ref="B199" r:id="rId189"/>
    <hyperlink ref="B200" r:id="rId190"/>
    <hyperlink ref="B201" r:id="rId191"/>
    <hyperlink ref="B202" r:id="rId192"/>
    <hyperlink ref="B203" r:id="rId193"/>
    <hyperlink ref="B204" r:id="rId194"/>
    <hyperlink ref="B205" r:id="rId195"/>
    <hyperlink ref="B206" r:id="rId196"/>
    <hyperlink ref="B207" r:id="rId197"/>
    <hyperlink ref="B208" r:id="rId198"/>
    <hyperlink ref="B209" r:id="rId199"/>
    <hyperlink ref="B210" r:id="rId200"/>
    <hyperlink ref="B211" r:id="rId201"/>
    <hyperlink ref="B212" r:id="rId202"/>
    <hyperlink ref="B213" r:id="rId203"/>
    <hyperlink ref="B214" r:id="rId204"/>
    <hyperlink ref="B215" r:id="rId205"/>
    <hyperlink ref="B216" r:id="rId206"/>
    <hyperlink ref="B217" r:id="rId207"/>
    <hyperlink ref="B218" r:id="rId208"/>
    <hyperlink ref="B219" r:id="rId209"/>
    <hyperlink ref="B220" r:id="rId210"/>
    <hyperlink ref="B221" r:id="rId211"/>
    <hyperlink ref="B222" r:id="rId212"/>
    <hyperlink ref="B223" r:id="rId213"/>
    <hyperlink ref="B224" r:id="rId214"/>
    <hyperlink ref="B225" r:id="rId215"/>
    <hyperlink ref="B226" r:id="rId216"/>
    <hyperlink ref="B227" r:id="rId217"/>
    <hyperlink ref="B228" r:id="rId218"/>
    <hyperlink ref="B229" r:id="rId219"/>
    <hyperlink ref="B230" r:id="rId220"/>
    <hyperlink ref="B231" r:id="rId221"/>
    <hyperlink ref="B232" r:id="rId222"/>
    <hyperlink ref="B233" r:id="rId223"/>
    <hyperlink ref="B234" r:id="rId224"/>
    <hyperlink ref="B235" r:id="rId225"/>
    <hyperlink ref="B236" r:id="rId226"/>
    <hyperlink ref="B237" r:id="rId227"/>
    <hyperlink ref="B238" r:id="rId228"/>
    <hyperlink ref="B239" r:id="rId229"/>
    <hyperlink ref="B240" r:id="rId230"/>
    <hyperlink ref="B241" r:id="rId231"/>
    <hyperlink ref="B242" r:id="rId232"/>
    <hyperlink ref="B243" r:id="rId233"/>
    <hyperlink ref="B244" r:id="rId234"/>
    <hyperlink ref="B245" r:id="rId235"/>
    <hyperlink ref="B246" r:id="rId236"/>
    <hyperlink ref="B247" r:id="rId237"/>
    <hyperlink ref="B248" r:id="rId238"/>
    <hyperlink ref="B249" r:id="rId239"/>
    <hyperlink ref="B250" r:id="rId240"/>
    <hyperlink ref="B251" r:id="rId241"/>
    <hyperlink ref="B252" r:id="rId242"/>
    <hyperlink ref="B253" r:id="rId243"/>
    <hyperlink ref="B254" r:id="rId244"/>
    <hyperlink ref="B255" r:id="rId245"/>
    <hyperlink ref="B256" r:id="rId246"/>
    <hyperlink ref="B257" r:id="rId247"/>
    <hyperlink ref="B258" r:id="rId248"/>
    <hyperlink ref="B259" r:id="rId249"/>
    <hyperlink ref="B260" r:id="rId250"/>
    <hyperlink ref="B261" r:id="rId251"/>
    <hyperlink ref="B262" r:id="rId252"/>
    <hyperlink ref="B263" r:id="rId253"/>
    <hyperlink ref="B264" r:id="rId254"/>
    <hyperlink ref="B265" r:id="rId255"/>
    <hyperlink ref="B266" r:id="rId256"/>
    <hyperlink ref="B267" r:id="rId257"/>
    <hyperlink ref="B268" r:id="rId258"/>
    <hyperlink ref="B269" r:id="rId259"/>
    <hyperlink ref="B270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6" r:id="rId271"/>
    <hyperlink ref="B287" r:id="rId272"/>
    <hyperlink ref="B288" r:id="rId273"/>
    <hyperlink ref="B289" r:id="rId274"/>
    <hyperlink ref="B290" r:id="rId275"/>
    <hyperlink ref="B291" r:id="rId276"/>
    <hyperlink ref="B292" r:id="rId277"/>
    <hyperlink ref="B293" r:id="rId278"/>
    <hyperlink ref="B312" r:id="rId279"/>
    <hyperlink ref="B313" r:id="rId280"/>
    <hyperlink ref="B314" r:id="rId281"/>
    <hyperlink ref="B315" r:id="rId282"/>
    <hyperlink ref="B316" r:id="rId283"/>
    <hyperlink ref="B317" r:id="rId284"/>
    <hyperlink ref="B318" r:id="rId285"/>
    <hyperlink ref="B319" r:id="rId286"/>
    <hyperlink ref="B320" r:id="rId287"/>
    <hyperlink ref="B321" r:id="rId288"/>
    <hyperlink ref="B322" r:id="rId289"/>
    <hyperlink ref="B323" r:id="rId290"/>
    <hyperlink ref="B324" r:id="rId291"/>
    <hyperlink ref="B325" r:id="rId292"/>
    <hyperlink ref="B326" r:id="rId293"/>
    <hyperlink ref="B327" r:id="rId294"/>
    <hyperlink ref="B328" r:id="rId295"/>
    <hyperlink ref="B329" r:id="rId296"/>
    <hyperlink ref="B330" r:id="rId297"/>
    <hyperlink ref="B331" r:id="rId298"/>
    <hyperlink ref="B332" r:id="rId299"/>
    <hyperlink ref="B333" r:id="rId300"/>
    <hyperlink ref="B334" r:id="rId301"/>
    <hyperlink ref="B335" r:id="rId302"/>
    <hyperlink ref="B336" r:id="rId303"/>
    <hyperlink ref="B337" r:id="rId304"/>
    <hyperlink ref="B338" r:id="rId305"/>
    <hyperlink ref="B339" r:id="rId306"/>
    <hyperlink ref="B340" r:id="rId307"/>
    <hyperlink ref="B341" r:id="rId308"/>
    <hyperlink ref="B342" r:id="rId309"/>
    <hyperlink ref="B343" r:id="rId310"/>
    <hyperlink ref="B344" r:id="rId311"/>
    <hyperlink ref="B345" r:id="rId312"/>
    <hyperlink ref="B346" r:id="rId313"/>
    <hyperlink ref="B347" r:id="rId314"/>
    <hyperlink ref="B348" r:id="rId315"/>
    <hyperlink ref="B349" r:id="rId316"/>
    <hyperlink ref="B350" r:id="rId317"/>
    <hyperlink ref="B351" r:id="rId318"/>
    <hyperlink ref="B352" r:id="rId319"/>
    <hyperlink ref="B353" r:id="rId320"/>
    <hyperlink ref="B354" r:id="rId321"/>
    <hyperlink ref="B355" r:id="rId322"/>
    <hyperlink ref="B356" r:id="rId323"/>
    <hyperlink ref="B357" r:id="rId324"/>
    <hyperlink ref="B358" r:id="rId325"/>
    <hyperlink ref="B359" r:id="rId326"/>
    <hyperlink ref="B360" r:id="rId327"/>
    <hyperlink ref="B361" r:id="rId328"/>
    <hyperlink ref="B362" r:id="rId329"/>
    <hyperlink ref="B363" r:id="rId330"/>
    <hyperlink ref="B364" r:id="rId331"/>
    <hyperlink ref="B365" r:id="rId332"/>
    <hyperlink ref="B366" r:id="rId333"/>
    <hyperlink ref="B367" r:id="rId334"/>
    <hyperlink ref="B380" r:id="rId335"/>
    <hyperlink ref="B381" r:id="rId336"/>
    <hyperlink ref="B382" r:id="rId337"/>
    <hyperlink ref="B383" r:id="rId338"/>
    <hyperlink ref="B384" r:id="rId339"/>
    <hyperlink ref="B385" r:id="rId340"/>
    <hyperlink ref="B386" r:id="rId341"/>
    <hyperlink ref="B387" r:id="rId342"/>
    <hyperlink ref="B388" r:id="rId343"/>
    <hyperlink ref="B389" r:id="rId344"/>
    <hyperlink ref="B390" r:id="rId345"/>
    <hyperlink ref="B391" r:id="rId346"/>
    <hyperlink ref="B392" r:id="rId347"/>
    <hyperlink ref="B393" r:id="rId348"/>
    <hyperlink ref="B394" r:id="rId349"/>
    <hyperlink ref="B395" r:id="rId350"/>
    <hyperlink ref="B396" r:id="rId351"/>
    <hyperlink ref="B397" r:id="rId352"/>
    <hyperlink ref="B398" r:id="rId353"/>
    <hyperlink ref="B399" r:id="rId354"/>
    <hyperlink ref="B400" r:id="rId355"/>
    <hyperlink ref="B401" r:id="rId356"/>
    <hyperlink ref="B402" r:id="rId357"/>
    <hyperlink ref="B403" r:id="rId358"/>
    <hyperlink ref="B404" r:id="rId359"/>
    <hyperlink ref="B405" r:id="rId360"/>
    <hyperlink ref="B406" r:id="rId361"/>
    <hyperlink ref="B407" r:id="rId362"/>
    <hyperlink ref="B408" r:id="rId363"/>
    <hyperlink ref="B409" r:id="rId364"/>
    <hyperlink ref="B410" r:id="rId365"/>
    <hyperlink ref="B411" r:id="rId366"/>
    <hyperlink ref="B412" r:id="rId367"/>
    <hyperlink ref="B413" r:id="rId368"/>
    <hyperlink ref="B414" r:id="rId369"/>
    <hyperlink ref="B415" r:id="rId370"/>
    <hyperlink ref="B416" r:id="rId371"/>
    <hyperlink ref="B417" r:id="rId372"/>
    <hyperlink ref="B418" r:id="rId373"/>
    <hyperlink ref="B419" r:id="rId374"/>
    <hyperlink ref="B420" r:id="rId375"/>
    <hyperlink ref="B421" r:id="rId376"/>
    <hyperlink ref="B422" r:id="rId377"/>
    <hyperlink ref="B423" r:id="rId378"/>
    <hyperlink ref="B424" r:id="rId379"/>
    <hyperlink ref="B425" r:id="rId380"/>
    <hyperlink ref="B426" r:id="rId381"/>
    <hyperlink ref="B427" r:id="rId382"/>
    <hyperlink ref="B428" r:id="rId383"/>
    <hyperlink ref="B429" r:id="rId384"/>
    <hyperlink ref="B430" r:id="rId385"/>
    <hyperlink ref="B431" r:id="rId386"/>
    <hyperlink ref="B432" r:id="rId387"/>
    <hyperlink ref="B433" r:id="rId388"/>
    <hyperlink ref="B434" r:id="rId389"/>
    <hyperlink ref="B435" r:id="rId390"/>
    <hyperlink ref="B436" r:id="rId391"/>
    <hyperlink ref="B437" r:id="rId392"/>
    <hyperlink ref="B438" r:id="rId393"/>
    <hyperlink ref="B439" r:id="rId394"/>
    <hyperlink ref="B440" r:id="rId395"/>
    <hyperlink ref="B441" r:id="rId396"/>
    <hyperlink ref="B442" r:id="rId397"/>
    <hyperlink ref="B443" r:id="rId398"/>
    <hyperlink ref="B444" r:id="rId399"/>
    <hyperlink ref="B445" r:id="rId400"/>
    <hyperlink ref="B446" r:id="rId401"/>
    <hyperlink ref="B447" r:id="rId402"/>
    <hyperlink ref="B448" r:id="rId403"/>
    <hyperlink ref="B449" r:id="rId404"/>
    <hyperlink ref="B450" r:id="rId405"/>
    <hyperlink ref="B451" r:id="rId406"/>
    <hyperlink ref="B452" r:id="rId407"/>
    <hyperlink ref="B453" r:id="rId408"/>
    <hyperlink ref="B454" r:id="rId409"/>
    <hyperlink ref="B455" r:id="rId410"/>
    <hyperlink ref="B456" r:id="rId411"/>
    <hyperlink ref="B457" r:id="rId412"/>
    <hyperlink ref="B458" r:id="rId413"/>
    <hyperlink ref="B459" r:id="rId414"/>
    <hyperlink ref="B460" r:id="rId415"/>
    <hyperlink ref="B461" r:id="rId416"/>
    <hyperlink ref="B462" r:id="rId417"/>
    <hyperlink ref="B463" r:id="rId418"/>
    <hyperlink ref="B464" r:id="rId419"/>
    <hyperlink ref="B465" r:id="rId420"/>
    <hyperlink ref="B466" r:id="rId421"/>
    <hyperlink ref="B467" r:id="rId422"/>
    <hyperlink ref="B468" r:id="rId423"/>
    <hyperlink ref="B469" r:id="rId424"/>
    <hyperlink ref="B470" r:id="rId425"/>
    <hyperlink ref="B471" r:id="rId426"/>
    <hyperlink ref="B472" r:id="rId427"/>
    <hyperlink ref="B473" r:id="rId428"/>
    <hyperlink ref="B474" r:id="rId429"/>
    <hyperlink ref="B475" r:id="rId430"/>
    <hyperlink ref="B476" r:id="rId431"/>
    <hyperlink ref="B477" r:id="rId432"/>
    <hyperlink ref="B478" r:id="rId433"/>
    <hyperlink ref="B479" r:id="rId434"/>
    <hyperlink ref="B480" r:id="rId435"/>
    <hyperlink ref="B481" r:id="rId436"/>
    <hyperlink ref="B482" r:id="rId437"/>
    <hyperlink ref="B483" r:id="rId438"/>
    <hyperlink ref="B484" r:id="rId439"/>
    <hyperlink ref="B485" r:id="rId440"/>
    <hyperlink ref="B487" r:id="rId441"/>
    <hyperlink ref="B486" r:id="rId442"/>
    <hyperlink ref="B488" r:id="rId443"/>
    <hyperlink ref="B489" r:id="rId444"/>
    <hyperlink ref="B490" r:id="rId445"/>
    <hyperlink ref="B491" r:id="rId446"/>
    <hyperlink ref="B492" r:id="rId447"/>
    <hyperlink ref="B493" r:id="rId448"/>
    <hyperlink ref="B494" r:id="rId449"/>
    <hyperlink ref="B495" r:id="rId450"/>
    <hyperlink ref="B496" r:id="rId451"/>
    <hyperlink ref="B497" r:id="rId452"/>
    <hyperlink ref="B498" r:id="rId453"/>
    <hyperlink ref="B499" r:id="rId454"/>
    <hyperlink ref="B500" r:id="rId455"/>
    <hyperlink ref="B501" r:id="rId456"/>
    <hyperlink ref="B502" r:id="rId457"/>
    <hyperlink ref="B503" r:id="rId458"/>
    <hyperlink ref="B504" r:id="rId459"/>
    <hyperlink ref="B505" r:id="rId460"/>
    <hyperlink ref="B506" r:id="rId461"/>
    <hyperlink ref="B507" r:id="rId462"/>
    <hyperlink ref="B508" r:id="rId463"/>
    <hyperlink ref="B509" r:id="rId464"/>
    <hyperlink ref="B510" r:id="rId465"/>
    <hyperlink ref="B511" r:id="rId466"/>
    <hyperlink ref="B512" r:id="rId467"/>
    <hyperlink ref="B513" r:id="rId468"/>
    <hyperlink ref="B521" r:id="rId469"/>
    <hyperlink ref="B533" r:id="rId470"/>
    <hyperlink ref="B514" r:id="rId471"/>
    <hyperlink ref="B515" r:id="rId472"/>
    <hyperlink ref="B516" r:id="rId473"/>
    <hyperlink ref="B517" r:id="rId474"/>
    <hyperlink ref="B518" r:id="rId475"/>
    <hyperlink ref="B519" r:id="rId476"/>
    <hyperlink ref="B520" r:id="rId477"/>
    <hyperlink ref="B522" r:id="rId478"/>
    <hyperlink ref="B523" r:id="rId479"/>
    <hyperlink ref="B524" r:id="rId480"/>
    <hyperlink ref="B525" r:id="rId481"/>
    <hyperlink ref="B526" r:id="rId482"/>
    <hyperlink ref="B527" r:id="rId483"/>
    <hyperlink ref="B528" r:id="rId484"/>
    <hyperlink ref="B529" r:id="rId485"/>
    <hyperlink ref="B530" r:id="rId486"/>
    <hyperlink ref="B531" r:id="rId487"/>
    <hyperlink ref="B532" r:id="rId488"/>
    <hyperlink ref="B534" r:id="rId489"/>
    <hyperlink ref="B535" r:id="rId490"/>
    <hyperlink ref="B536" r:id="rId491"/>
    <hyperlink ref="B537" r:id="rId492"/>
    <hyperlink ref="B538" r:id="rId493"/>
    <hyperlink ref="B539" r:id="rId494"/>
    <hyperlink ref="B540" r:id="rId495"/>
    <hyperlink ref="B541" r:id="rId496"/>
    <hyperlink ref="B542" r:id="rId497"/>
    <hyperlink ref="B543" r:id="rId498"/>
    <hyperlink ref="B544" r:id="rId499"/>
    <hyperlink ref="B545" r:id="rId500"/>
    <hyperlink ref="B546" r:id="rId501"/>
    <hyperlink ref="B548" r:id="rId502"/>
    <hyperlink ref="B547" r:id="rId503"/>
    <hyperlink ref="B549" r:id="rId504"/>
    <hyperlink ref="B550" r:id="rId505"/>
    <hyperlink ref="B551" r:id="rId506"/>
    <hyperlink ref="B552" r:id="rId507"/>
    <hyperlink ref="B571" r:id="rId508"/>
    <hyperlink ref="B572" r:id="rId509"/>
    <hyperlink ref="B573" r:id="rId510"/>
    <hyperlink ref="B574" r:id="rId511"/>
    <hyperlink ref="B575" r:id="rId512"/>
    <hyperlink ref="B599" r:id="rId513"/>
    <hyperlink ref="B600" r:id="rId514"/>
    <hyperlink ref="B601" r:id="rId515"/>
    <hyperlink ref="B602" r:id="rId516"/>
    <hyperlink ref="B603" r:id="rId517"/>
    <hyperlink ref="B604" r:id="rId518"/>
    <hyperlink ref="B605" r:id="rId519"/>
    <hyperlink ref="B606" r:id="rId520"/>
    <hyperlink ref="B607" r:id="rId521"/>
    <hyperlink ref="B608" r:id="rId522"/>
    <hyperlink ref="B609" r:id="rId523"/>
    <hyperlink ref="B610" r:id="rId524"/>
    <hyperlink ref="B611" r:id="rId525"/>
    <hyperlink ref="B612" r:id="rId526"/>
    <hyperlink ref="B613" r:id="rId527"/>
    <hyperlink ref="B614" r:id="rId528"/>
    <hyperlink ref="B615" r:id="rId529"/>
    <hyperlink ref="B616" r:id="rId530"/>
    <hyperlink ref="B617" r:id="rId531"/>
    <hyperlink ref="B623" r:id="rId532"/>
    <hyperlink ref="B618" r:id="rId533"/>
    <hyperlink ref="B619" r:id="rId534"/>
    <hyperlink ref="B620" r:id="rId535"/>
    <hyperlink ref="B621" r:id="rId536"/>
    <hyperlink ref="B622" r:id="rId537"/>
    <hyperlink ref="B624" r:id="rId538"/>
    <hyperlink ref="B625" r:id="rId539"/>
    <hyperlink ref="B626" r:id="rId540"/>
    <hyperlink ref="B627" r:id="rId541"/>
    <hyperlink ref="B628" r:id="rId542"/>
    <hyperlink ref="B629" r:id="rId543"/>
    <hyperlink ref="B630" r:id="rId544"/>
    <hyperlink ref="B631" r:id="rId545"/>
    <hyperlink ref="B632" r:id="rId546"/>
    <hyperlink ref="B633" r:id="rId547"/>
    <hyperlink ref="B640" r:id="rId548"/>
    <hyperlink ref="B641" r:id="rId549"/>
    <hyperlink ref="B642" r:id="rId550"/>
    <hyperlink ref="B643" r:id="rId551"/>
    <hyperlink ref="B644" r:id="rId552"/>
    <hyperlink ref="B645" r:id="rId553"/>
    <hyperlink ref="B646" r:id="rId554"/>
    <hyperlink ref="B647" r:id="rId555"/>
    <hyperlink ref="B648" r:id="rId556"/>
    <hyperlink ref="B649" r:id="rId557"/>
    <hyperlink ref="B650" r:id="rId558"/>
    <hyperlink ref="B651" r:id="rId559"/>
    <hyperlink ref="B652" r:id="rId560"/>
    <hyperlink ref="B653" r:id="rId561"/>
    <hyperlink ref="B654" r:id="rId562"/>
    <hyperlink ref="B655" r:id="rId563"/>
    <hyperlink ref="B656" r:id="rId564"/>
    <hyperlink ref="B657" r:id="rId565"/>
    <hyperlink ref="B658" r:id="rId566"/>
    <hyperlink ref="B659" r:id="rId567"/>
    <hyperlink ref="B660" r:id="rId568"/>
    <hyperlink ref="B661" r:id="rId569"/>
    <hyperlink ref="B662" r:id="rId570"/>
    <hyperlink ref="B663" r:id="rId571"/>
    <hyperlink ref="B664" r:id="rId572"/>
    <hyperlink ref="B665" r:id="rId573"/>
    <hyperlink ref="B666" r:id="rId574"/>
    <hyperlink ref="B667" r:id="rId575"/>
    <hyperlink ref="B668" r:id="rId576"/>
    <hyperlink ref="B669" r:id="rId577"/>
    <hyperlink ref="B670" r:id="rId578"/>
    <hyperlink ref="B671" r:id="rId579"/>
    <hyperlink ref="B672" r:id="rId580"/>
    <hyperlink ref="B673" r:id="rId581"/>
    <hyperlink ref="B674" r:id="rId582"/>
    <hyperlink ref="B675" r:id="rId583"/>
    <hyperlink ref="B676" r:id="rId584"/>
    <hyperlink ref="B677" r:id="rId585"/>
    <hyperlink ref="B678" r:id="rId586"/>
    <hyperlink ref="B679" r:id="rId587"/>
    <hyperlink ref="B680" r:id="rId588"/>
    <hyperlink ref="B681" r:id="rId589"/>
    <hyperlink ref="B682" r:id="rId590"/>
    <hyperlink ref="B683" r:id="rId591"/>
    <hyperlink ref="B684" r:id="rId592"/>
    <hyperlink ref="B685" r:id="rId593"/>
    <hyperlink ref="B686" r:id="rId594"/>
    <hyperlink ref="B687" r:id="rId595"/>
    <hyperlink ref="B688" r:id="rId596"/>
    <hyperlink ref="B689" r:id="rId597"/>
    <hyperlink ref="B690" r:id="rId598"/>
    <hyperlink ref="B691" r:id="rId599"/>
    <hyperlink ref="B692" r:id="rId600"/>
    <hyperlink ref="B693" r:id="rId601"/>
    <hyperlink ref="B694" r:id="rId602"/>
    <hyperlink ref="B695" r:id="rId603"/>
    <hyperlink ref="B696" r:id="rId604"/>
    <hyperlink ref="B697" r:id="rId605"/>
    <hyperlink ref="B698" r:id="rId606"/>
    <hyperlink ref="B699" r:id="rId607"/>
    <hyperlink ref="B700" r:id="rId608"/>
    <hyperlink ref="B701" r:id="rId609"/>
    <hyperlink ref="B702" r:id="rId610"/>
    <hyperlink ref="B704" r:id="rId611"/>
    <hyperlink ref="B703" r:id="rId612"/>
    <hyperlink ref="B705" r:id="rId613"/>
    <hyperlink ref="B706" r:id="rId614"/>
    <hyperlink ref="B707" r:id="rId615"/>
    <hyperlink ref="B708" r:id="rId616"/>
    <hyperlink ref="B709" r:id="rId617"/>
    <hyperlink ref="B710" r:id="rId618"/>
    <hyperlink ref="B711" r:id="rId619"/>
    <hyperlink ref="B712" r:id="rId620"/>
    <hyperlink ref="B713" r:id="rId621"/>
    <hyperlink ref="B714" r:id="rId622"/>
    <hyperlink ref="B715" r:id="rId623"/>
    <hyperlink ref="B716" r:id="rId624"/>
    <hyperlink ref="B717" r:id="rId625"/>
    <hyperlink ref="B718" r:id="rId626"/>
    <hyperlink ref="B719" r:id="rId627"/>
    <hyperlink ref="B720" r:id="rId628"/>
    <hyperlink ref="B721" r:id="rId629"/>
    <hyperlink ref="B722" r:id="rId630"/>
    <hyperlink ref="B723" r:id="rId631"/>
    <hyperlink ref="B724" r:id="rId632"/>
    <hyperlink ref="B725" r:id="rId633"/>
    <hyperlink ref="B726" r:id="rId634"/>
    <hyperlink ref="B727" r:id="rId635"/>
    <hyperlink ref="B728" r:id="rId636"/>
    <hyperlink ref="B729" r:id="rId637"/>
    <hyperlink ref="B730" r:id="rId638"/>
    <hyperlink ref="B731" r:id="rId639"/>
    <hyperlink ref="B732" r:id="rId640"/>
    <hyperlink ref="B733" r:id="rId641"/>
    <hyperlink ref="B734" r:id="rId642"/>
    <hyperlink ref="B735" r:id="rId643"/>
    <hyperlink ref="B736" r:id="rId644"/>
    <hyperlink ref="B737" r:id="rId645"/>
    <hyperlink ref="B738" r:id="rId646"/>
    <hyperlink ref="B739" r:id="rId647"/>
    <hyperlink ref="B740" r:id="rId648"/>
    <hyperlink ref="B741" r:id="rId649"/>
    <hyperlink ref="B742" r:id="rId650"/>
    <hyperlink ref="B743" r:id="rId651"/>
    <hyperlink ref="B744" r:id="rId652"/>
    <hyperlink ref="B745" r:id="rId653"/>
    <hyperlink ref="B746" r:id="rId654"/>
    <hyperlink ref="B747" r:id="rId655"/>
    <hyperlink ref="B748" r:id="rId656"/>
    <hyperlink ref="B749" r:id="rId657"/>
    <hyperlink ref="B750" r:id="rId658"/>
    <hyperlink ref="B751" r:id="rId659"/>
    <hyperlink ref="B752" r:id="rId660"/>
    <hyperlink ref="B753" r:id="rId661"/>
    <hyperlink ref="B754" r:id="rId662"/>
    <hyperlink ref="B755" r:id="rId663"/>
    <hyperlink ref="B756" r:id="rId664"/>
    <hyperlink ref="B757" r:id="rId665"/>
    <hyperlink ref="B758" r:id="rId666"/>
    <hyperlink ref="B759" r:id="rId667"/>
    <hyperlink ref="B760" r:id="rId668"/>
    <hyperlink ref="B761" r:id="rId669"/>
    <hyperlink ref="B762" r:id="rId670"/>
    <hyperlink ref="B763" r:id="rId671"/>
    <hyperlink ref="B764" r:id="rId672"/>
    <hyperlink ref="B765" r:id="rId673"/>
    <hyperlink ref="B766" r:id="rId674"/>
    <hyperlink ref="B767" r:id="rId675"/>
    <hyperlink ref="B768" r:id="rId676"/>
    <hyperlink ref="B770" r:id="rId677"/>
    <hyperlink ref="B771" r:id="rId678"/>
    <hyperlink ref="B772" r:id="rId679"/>
    <hyperlink ref="B773" r:id="rId680"/>
    <hyperlink ref="B774" r:id="rId681"/>
    <hyperlink ref="B775" r:id="rId682"/>
    <hyperlink ref="B776" r:id="rId683"/>
    <hyperlink ref="B777" r:id="rId684"/>
    <hyperlink ref="B778" r:id="rId685"/>
    <hyperlink ref="B779" r:id="rId686"/>
    <hyperlink ref="B780" r:id="rId687"/>
    <hyperlink ref="B781" r:id="rId688"/>
    <hyperlink ref="B782" r:id="rId689"/>
    <hyperlink ref="B783" r:id="rId690"/>
    <hyperlink ref="B784" r:id="rId691"/>
    <hyperlink ref="B785" r:id="rId692"/>
    <hyperlink ref="B786" r:id="rId693"/>
    <hyperlink ref="B787" r:id="rId694"/>
    <hyperlink ref="B788" r:id="rId695"/>
    <hyperlink ref="B789" r:id="rId696"/>
    <hyperlink ref="B790" r:id="rId697"/>
    <hyperlink ref="B791" r:id="rId698"/>
    <hyperlink ref="B792" r:id="rId699"/>
    <hyperlink ref="B793" r:id="rId700"/>
    <hyperlink ref="B794" r:id="rId701"/>
    <hyperlink ref="B795" r:id="rId702"/>
    <hyperlink ref="B796" r:id="rId703"/>
    <hyperlink ref="B797" r:id="rId704"/>
    <hyperlink ref="B798" r:id="rId705"/>
    <hyperlink ref="B799" r:id="rId706"/>
    <hyperlink ref="B800" r:id="rId707"/>
    <hyperlink ref="B801" r:id="rId708"/>
    <hyperlink ref="B803" r:id="rId709"/>
    <hyperlink ref="B804" r:id="rId710"/>
    <hyperlink ref="B805" r:id="rId711"/>
    <hyperlink ref="B806" r:id="rId712"/>
    <hyperlink ref="B807" r:id="rId713"/>
    <hyperlink ref="B808" r:id="rId714"/>
    <hyperlink ref="B809" r:id="rId715"/>
    <hyperlink ref="B810" r:id="rId716"/>
    <hyperlink ref="B811" r:id="rId717"/>
    <hyperlink ref="B812" r:id="rId718"/>
    <hyperlink ref="B813" r:id="rId719"/>
    <hyperlink ref="B814" r:id="rId720"/>
    <hyperlink ref="B815" r:id="rId721"/>
    <hyperlink ref="B816" r:id="rId722"/>
    <hyperlink ref="B817" r:id="rId723"/>
    <hyperlink ref="B818" r:id="rId724"/>
    <hyperlink ref="B819" r:id="rId725"/>
    <hyperlink ref="B820" r:id="rId726"/>
    <hyperlink ref="B821" r:id="rId727"/>
    <hyperlink ref="B822" r:id="rId728"/>
    <hyperlink ref="B823" r:id="rId729"/>
    <hyperlink ref="B824" r:id="rId730"/>
    <hyperlink ref="B825" r:id="rId731"/>
    <hyperlink ref="B826" r:id="rId732"/>
    <hyperlink ref="B827" r:id="rId733"/>
    <hyperlink ref="B828" r:id="rId734"/>
    <hyperlink ref="B829" r:id="rId735"/>
    <hyperlink ref="B830" r:id="rId736"/>
    <hyperlink ref="B802" r:id="rId737"/>
    <hyperlink ref="B769" r:id="rId738"/>
    <hyperlink ref="B831" r:id="rId739"/>
    <hyperlink ref="B832" r:id="rId740"/>
    <hyperlink ref="B833" r:id="rId741"/>
    <hyperlink ref="B834" r:id="rId742"/>
    <hyperlink ref="B835" r:id="rId743"/>
    <hyperlink ref="B836" r:id="rId744"/>
    <hyperlink ref="B837" r:id="rId745"/>
    <hyperlink ref="B838" r:id="rId746"/>
    <hyperlink ref="B845" r:id="rId747"/>
    <hyperlink ref="B846" r:id="rId748"/>
    <hyperlink ref="B847" r:id="rId749"/>
    <hyperlink ref="B848" r:id="rId750"/>
    <hyperlink ref="B849" r:id="rId751"/>
    <hyperlink ref="B850" r:id="rId752"/>
    <hyperlink ref="B851" r:id="rId753"/>
    <hyperlink ref="B858" r:id="rId754"/>
    <hyperlink ref="B859" r:id="rId755"/>
    <hyperlink ref="B860" r:id="rId756"/>
    <hyperlink ref="B861" r:id="rId757"/>
    <hyperlink ref="B862" r:id="rId758"/>
    <hyperlink ref="B863" r:id="rId759"/>
    <hyperlink ref="B864" r:id="rId760"/>
    <hyperlink ref="B865" r:id="rId761"/>
    <hyperlink ref="B866" r:id="rId762"/>
    <hyperlink ref="B867" r:id="rId763"/>
    <hyperlink ref="B868" r:id="rId764"/>
    <hyperlink ref="B869" r:id="rId765"/>
    <hyperlink ref="B870" r:id="rId766"/>
    <hyperlink ref="B871" r:id="rId767"/>
    <hyperlink ref="B872" r:id="rId768"/>
    <hyperlink ref="B873" r:id="rId769"/>
    <hyperlink ref="B874" r:id="rId770"/>
    <hyperlink ref="B875" r:id="rId771"/>
    <hyperlink ref="B876" r:id="rId772"/>
    <hyperlink ref="B877" r:id="rId773"/>
    <hyperlink ref="B878" r:id="rId774"/>
    <hyperlink ref="B879" r:id="rId775"/>
    <hyperlink ref="B880" r:id="rId776"/>
    <hyperlink ref="B881" r:id="rId777"/>
    <hyperlink ref="B882" r:id="rId778"/>
    <hyperlink ref="B883" r:id="rId779"/>
    <hyperlink ref="B884" r:id="rId780"/>
    <hyperlink ref="B887" r:id="rId781"/>
    <hyperlink ref="B888" r:id="rId782"/>
    <hyperlink ref="B889" r:id="rId783"/>
    <hyperlink ref="B890" r:id="rId784"/>
    <hyperlink ref="B891" r:id="rId785"/>
    <hyperlink ref="B892" r:id="rId786"/>
    <hyperlink ref="B893" r:id="rId787"/>
    <hyperlink ref="B894" r:id="rId788"/>
    <hyperlink ref="B895" r:id="rId789"/>
    <hyperlink ref="B896" r:id="rId790"/>
    <hyperlink ref="B897" r:id="rId791"/>
    <hyperlink ref="B898" r:id="rId792"/>
    <hyperlink ref="B899" r:id="rId793"/>
    <hyperlink ref="B900" r:id="rId794"/>
    <hyperlink ref="B901" r:id="rId795"/>
    <hyperlink ref="B903" r:id="rId796"/>
    <hyperlink ref="B904" r:id="rId797"/>
    <hyperlink ref="B909" r:id="rId798"/>
    <hyperlink ref="B910" r:id="rId799"/>
    <hyperlink ref="B911" r:id="rId800"/>
    <hyperlink ref="B929" r:id="rId801"/>
    <hyperlink ref="B912" r:id="rId802"/>
    <hyperlink ref="B913" r:id="rId803"/>
    <hyperlink ref="B914" r:id="rId804"/>
    <hyperlink ref="B915" r:id="rId805"/>
    <hyperlink ref="B916" r:id="rId806"/>
    <hyperlink ref="B917" r:id="rId807"/>
    <hyperlink ref="B918" r:id="rId808"/>
    <hyperlink ref="B919" r:id="rId809"/>
    <hyperlink ref="B920" r:id="rId810"/>
    <hyperlink ref="B921" r:id="rId811"/>
    <hyperlink ref="B922" r:id="rId812"/>
    <hyperlink ref="B923" r:id="rId813"/>
    <hyperlink ref="B924" r:id="rId814"/>
    <hyperlink ref="B925" r:id="rId815"/>
    <hyperlink ref="B926" r:id="rId816"/>
    <hyperlink ref="B927" r:id="rId817"/>
    <hyperlink ref="B928" r:id="rId818"/>
    <hyperlink ref="B930" r:id="rId819"/>
    <hyperlink ref="B931" r:id="rId820"/>
    <hyperlink ref="B932" r:id="rId821"/>
    <hyperlink ref="B933" r:id="rId822"/>
    <hyperlink ref="B935" r:id="rId823"/>
    <hyperlink ref="B936" r:id="rId824"/>
    <hyperlink ref="B937" r:id="rId825"/>
    <hyperlink ref="B938" r:id="rId826"/>
    <hyperlink ref="B939" r:id="rId827"/>
    <hyperlink ref="B940" r:id="rId828"/>
    <hyperlink ref="B941" r:id="rId829"/>
    <hyperlink ref="B942" r:id="rId830"/>
    <hyperlink ref="B943" r:id="rId831"/>
    <hyperlink ref="B944" r:id="rId832"/>
    <hyperlink ref="B945" r:id="rId833"/>
    <hyperlink ref="B946" r:id="rId834"/>
    <hyperlink ref="B947" r:id="rId835"/>
    <hyperlink ref="B948" r:id="rId836"/>
    <hyperlink ref="B950" r:id="rId837"/>
    <hyperlink ref="B952" r:id="rId838"/>
    <hyperlink ref="B953" r:id="rId839"/>
    <hyperlink ref="B954" r:id="rId840"/>
    <hyperlink ref="B955" r:id="rId841"/>
    <hyperlink ref="B956" r:id="rId842"/>
    <hyperlink ref="B957" r:id="rId843"/>
    <hyperlink ref="B958" r:id="rId844"/>
    <hyperlink ref="B960" r:id="rId845"/>
    <hyperlink ref="B962" r:id="rId846"/>
    <hyperlink ref="B971" r:id="rId847"/>
    <hyperlink ref="B972" r:id="rId848"/>
    <hyperlink ref="B973" r:id="rId849"/>
    <hyperlink ref="B974" r:id="rId850"/>
    <hyperlink ref="B975" r:id="rId851"/>
    <hyperlink ref="B976" r:id="rId852"/>
    <hyperlink ref="B977" r:id="rId853"/>
    <hyperlink ref="B978" r:id="rId854"/>
    <hyperlink ref="B979" r:id="rId855"/>
    <hyperlink ref="B980" r:id="rId856"/>
    <hyperlink ref="B964" r:id="rId857"/>
    <hyperlink ref="B965" r:id="rId858"/>
    <hyperlink ref="B966" r:id="rId859"/>
    <hyperlink ref="B967" r:id="rId860"/>
    <hyperlink ref="B968" r:id="rId861"/>
    <hyperlink ref="B969" r:id="rId862"/>
    <hyperlink ref="B970" r:id="rId863"/>
    <hyperlink ref="B993" r:id="rId864"/>
    <hyperlink ref="B981" r:id="rId865"/>
    <hyperlink ref="B982" r:id="rId866"/>
    <hyperlink ref="B983" r:id="rId867"/>
    <hyperlink ref="B984" r:id="rId868"/>
    <hyperlink ref="B985" r:id="rId869"/>
    <hyperlink ref="B986" r:id="rId870"/>
    <hyperlink ref="B987" r:id="rId871"/>
    <hyperlink ref="B988" r:id="rId872"/>
    <hyperlink ref="B989" r:id="rId873"/>
    <hyperlink ref="B990" r:id="rId874"/>
    <hyperlink ref="B991" r:id="rId875"/>
    <hyperlink ref="B992" r:id="rId876"/>
    <hyperlink ref="B994" r:id="rId877"/>
    <hyperlink ref="B995" r:id="rId878"/>
    <hyperlink ref="B996" r:id="rId879"/>
    <hyperlink ref="B997" r:id="rId880"/>
    <hyperlink ref="B998" r:id="rId881"/>
    <hyperlink ref="B999" r:id="rId882"/>
    <hyperlink ref="B1000" r:id="rId883"/>
    <hyperlink ref="B1001" r:id="rId884"/>
    <hyperlink ref="B1002" r:id="rId885"/>
    <hyperlink ref="B1003" r:id="rId886"/>
    <hyperlink ref="B1004" r:id="rId887"/>
    <hyperlink ref="B1005" r:id="rId888"/>
    <hyperlink ref="B1006" r:id="rId889"/>
    <hyperlink ref="B1007" r:id="rId890"/>
    <hyperlink ref="B1008" r:id="rId891"/>
    <hyperlink ref="B1009" r:id="rId892"/>
    <hyperlink ref="B1010" r:id="rId893"/>
    <hyperlink ref="B1011" r:id="rId894"/>
    <hyperlink ref="B1012" r:id="rId895"/>
    <hyperlink ref="B1013" r:id="rId896"/>
    <hyperlink ref="B1014" r:id="rId897"/>
    <hyperlink ref="B1015" r:id="rId898"/>
    <hyperlink ref="B1016" r:id="rId899"/>
    <hyperlink ref="B1017" r:id="rId900"/>
    <hyperlink ref="B1018" r:id="rId901"/>
    <hyperlink ref="B1019" r:id="rId902"/>
    <hyperlink ref="B1020" r:id="rId903"/>
    <hyperlink ref="B1021" r:id="rId904"/>
    <hyperlink ref="B1022" r:id="rId905"/>
    <hyperlink ref="B1023" r:id="rId906"/>
    <hyperlink ref="B1024" r:id="rId907"/>
    <hyperlink ref="B1025" r:id="rId908"/>
    <hyperlink ref="B1026" r:id="rId909"/>
    <hyperlink ref="B1027" r:id="rId910"/>
    <hyperlink ref="B1028" r:id="rId911"/>
    <hyperlink ref="B1029" r:id="rId912"/>
    <hyperlink ref="B1030" r:id="rId913"/>
    <hyperlink ref="B1031" r:id="rId914"/>
    <hyperlink ref="B1032" r:id="rId915"/>
    <hyperlink ref="B1033" r:id="rId916"/>
    <hyperlink ref="B1034" r:id="rId917"/>
    <hyperlink ref="B1035" r:id="rId918"/>
    <hyperlink ref="B1036" r:id="rId919"/>
    <hyperlink ref="B1037" r:id="rId920"/>
    <hyperlink ref="B1038" r:id="rId921"/>
    <hyperlink ref="B1039" r:id="rId922"/>
    <hyperlink ref="B1040" r:id="rId923"/>
    <hyperlink ref="B1041" r:id="rId924"/>
    <hyperlink ref="B1042" r:id="rId925"/>
    <hyperlink ref="B1043" r:id="rId926"/>
    <hyperlink ref="B1044" r:id="rId927"/>
    <hyperlink ref="B1045" r:id="rId928"/>
    <hyperlink ref="B1046" r:id="rId929"/>
    <hyperlink ref="B1047" r:id="rId930"/>
    <hyperlink ref="B1048" r:id="rId931"/>
    <hyperlink ref="B1050" r:id="rId932"/>
    <hyperlink ref="B1051" r:id="rId933"/>
    <hyperlink ref="B1052" r:id="rId934"/>
    <hyperlink ref="B1053" r:id="rId935"/>
    <hyperlink ref="B1054" r:id="rId936"/>
    <hyperlink ref="B1055" r:id="rId937"/>
    <hyperlink ref="B1056" r:id="rId938"/>
    <hyperlink ref="B1058" r:id="rId939"/>
    <hyperlink ref="B1059" r:id="rId940"/>
    <hyperlink ref="B1060" r:id="rId941"/>
    <hyperlink ref="B1061" r:id="rId942"/>
    <hyperlink ref="B1062" r:id="rId943"/>
    <hyperlink ref="B1063" r:id="rId944"/>
    <hyperlink ref="B1064" r:id="rId945"/>
    <hyperlink ref="B1065" r:id="rId946"/>
    <hyperlink ref="B1066" r:id="rId947"/>
    <hyperlink ref="B1067" r:id="rId948"/>
    <hyperlink ref="B1068" r:id="rId949"/>
    <hyperlink ref="B1069" r:id="rId950"/>
    <hyperlink ref="B1070" r:id="rId951"/>
    <hyperlink ref="B1071" r:id="rId952"/>
    <hyperlink ref="B1072" r:id="rId953"/>
    <hyperlink ref="B1073" r:id="rId954"/>
    <hyperlink ref="B1074" r:id="rId955"/>
    <hyperlink ref="B1075" r:id="rId956"/>
    <hyperlink ref="B1076" r:id="rId957"/>
    <hyperlink ref="B1077" r:id="rId958"/>
    <hyperlink ref="B1078" r:id="rId959"/>
    <hyperlink ref="B1079" r:id="rId960"/>
    <hyperlink ref="B1080" r:id="rId961"/>
    <hyperlink ref="B1081" r:id="rId962"/>
    <hyperlink ref="B1082" r:id="rId963"/>
    <hyperlink ref="B1083" r:id="rId964"/>
    <hyperlink ref="B1084" r:id="rId965"/>
    <hyperlink ref="B1085" r:id="rId966"/>
    <hyperlink ref="B1086" r:id="rId967"/>
    <hyperlink ref="B1087" r:id="rId968"/>
    <hyperlink ref="B1088" r:id="rId969"/>
    <hyperlink ref="B1089" r:id="rId970"/>
    <hyperlink ref="B1090" r:id="rId971"/>
    <hyperlink ref="B1091" r:id="rId972"/>
    <hyperlink ref="B1092" r:id="rId973"/>
    <hyperlink ref="B1093" r:id="rId974"/>
    <hyperlink ref="B1102" r:id="rId975"/>
    <hyperlink ref="B1094" r:id="rId976"/>
    <hyperlink ref="B1095" r:id="rId977"/>
    <hyperlink ref="B1096" r:id="rId978"/>
    <hyperlink ref="B1097" r:id="rId979"/>
    <hyperlink ref="B1098" r:id="rId980"/>
    <hyperlink ref="B1099" r:id="rId981"/>
    <hyperlink ref="B1100" r:id="rId982"/>
    <hyperlink ref="B1101" r:id="rId983"/>
    <hyperlink ref="B1103" r:id="rId984"/>
    <hyperlink ref="B1104" r:id="rId985"/>
    <hyperlink ref="B1105" r:id="rId986"/>
    <hyperlink ref="B1106" r:id="rId987"/>
    <hyperlink ref="B1107" r:id="rId988"/>
    <hyperlink ref="B1108" r:id="rId989"/>
    <hyperlink ref="B1109" r:id="rId990"/>
    <hyperlink ref="B1110" r:id="rId991"/>
    <hyperlink ref="B1111" r:id="rId992"/>
    <hyperlink ref="B1112" r:id="rId993"/>
    <hyperlink ref="B1113" r:id="rId994"/>
    <hyperlink ref="B1114" r:id="rId995"/>
    <hyperlink ref="B1115" r:id="rId996"/>
    <hyperlink ref="B1116" r:id="rId997"/>
    <hyperlink ref="B1117" r:id="rId998"/>
    <hyperlink ref="B1118" r:id="rId999"/>
    <hyperlink ref="B1119" r:id="rId1000"/>
    <hyperlink ref="B1120" r:id="rId1001"/>
    <hyperlink ref="B1121" r:id="rId1002"/>
    <hyperlink ref="B1122" r:id="rId1003"/>
    <hyperlink ref="B1123" r:id="rId1004"/>
    <hyperlink ref="B1124" r:id="rId1005"/>
    <hyperlink ref="B1125" r:id="rId1006"/>
    <hyperlink ref="B1126" r:id="rId1007"/>
    <hyperlink ref="B1127" r:id="rId1008"/>
    <hyperlink ref="B1128" r:id="rId1009"/>
    <hyperlink ref="B1130" r:id="rId1010"/>
    <hyperlink ref="B1129" r:id="rId1011"/>
    <hyperlink ref="B1131" r:id="rId1012"/>
    <hyperlink ref="B1132" r:id="rId1013"/>
    <hyperlink ref="B1133" r:id="rId1014"/>
    <hyperlink ref="B1134" r:id="rId1015"/>
    <hyperlink ref="B1135" r:id="rId1016"/>
    <hyperlink ref="B1136" r:id="rId1017"/>
    <hyperlink ref="B1137" r:id="rId1018"/>
    <hyperlink ref="B1138" r:id="rId1019"/>
    <hyperlink ref="B1139" r:id="rId1020"/>
    <hyperlink ref="B1140" r:id="rId1021"/>
    <hyperlink ref="B1141" r:id="rId1022"/>
    <hyperlink ref="B1142" r:id="rId1023"/>
    <hyperlink ref="B1143" r:id="rId1024"/>
    <hyperlink ref="B1144" r:id="rId1025"/>
    <hyperlink ref="B1057" r:id="rId1026"/>
    <hyperlink ref="B1049" r:id="rId1027"/>
    <hyperlink ref="B949" r:id="rId1028"/>
    <hyperlink ref="B951" r:id="rId1029"/>
    <hyperlink ref="B959" r:id="rId1030"/>
    <hyperlink ref="B961" r:id="rId1031"/>
    <hyperlink ref="B963" r:id="rId1032"/>
    <hyperlink ref="B885" r:id="rId1033"/>
    <hyperlink ref="B886" r:id="rId1034"/>
    <hyperlink ref="B902" r:id="rId1035"/>
    <hyperlink ref="B905" r:id="rId1036"/>
    <hyperlink ref="B906" r:id="rId1037"/>
    <hyperlink ref="B907" r:id="rId1038"/>
    <hyperlink ref="B908" r:id="rId1039"/>
    <hyperlink ref="B934" r:id="rId1040"/>
    <hyperlink ref="B1145" r:id="rId1041"/>
    <hyperlink ref="B1146" r:id="rId1042"/>
    <hyperlink ref="B1147" r:id="rId1043"/>
    <hyperlink ref="B1148" r:id="rId1044"/>
    <hyperlink ref="B1149" r:id="rId1045"/>
    <hyperlink ref="B1150" r:id="rId1046"/>
    <hyperlink ref="B1151" r:id="rId1047"/>
    <hyperlink ref="B1152" r:id="rId1048"/>
    <hyperlink ref="B1153" r:id="rId1049"/>
    <hyperlink ref="B1154" r:id="rId1050"/>
    <hyperlink ref="B1155" r:id="rId1051"/>
    <hyperlink ref="B1156" r:id="rId1052"/>
    <hyperlink ref="B1157" r:id="rId1053"/>
    <hyperlink ref="B1158" r:id="rId1054"/>
    <hyperlink ref="B1159" r:id="rId1055"/>
    <hyperlink ref="B1160" r:id="rId1056"/>
    <hyperlink ref="B1161" r:id="rId1057"/>
    <hyperlink ref="B1162" r:id="rId1058"/>
    <hyperlink ref="B1163" r:id="rId1059"/>
    <hyperlink ref="B1164" r:id="rId1060"/>
    <hyperlink ref="B1165" r:id="rId1061"/>
    <hyperlink ref="B1166" r:id="rId1062"/>
    <hyperlink ref="B1167" r:id="rId1063"/>
    <hyperlink ref="B1168" r:id="rId1064"/>
    <hyperlink ref="B1169" r:id="rId1065"/>
    <hyperlink ref="B1170" r:id="rId1066"/>
    <hyperlink ref="B1171" r:id="rId1067"/>
    <hyperlink ref="B1172" r:id="rId1068"/>
    <hyperlink ref="B1173" r:id="rId1069"/>
    <hyperlink ref="B1186" r:id="rId1070"/>
    <hyperlink ref="B1199" r:id="rId1071"/>
    <hyperlink ref="B1200" r:id="rId1072"/>
    <hyperlink ref="B1201" r:id="rId1073"/>
    <hyperlink ref="B1202" r:id="rId1074"/>
    <hyperlink ref="B1203" r:id="rId1075"/>
    <hyperlink ref="B1204" r:id="rId1076"/>
    <hyperlink ref="B1205" r:id="rId1077"/>
    <hyperlink ref="B1206" r:id="rId1078"/>
    <hyperlink ref="B1207" r:id="rId1079"/>
    <hyperlink ref="B1208" r:id="rId1080"/>
    <hyperlink ref="B1209" r:id="rId1081"/>
    <hyperlink ref="B1210" r:id="rId1082"/>
    <hyperlink ref="B1211" r:id="rId1083"/>
    <hyperlink ref="B1212" r:id="rId1084"/>
    <hyperlink ref="B1213" r:id="rId1085"/>
    <hyperlink ref="B1214" r:id="rId1086"/>
    <hyperlink ref="B1215" r:id="rId1087"/>
    <hyperlink ref="B1216" r:id="rId1088"/>
    <hyperlink ref="B1217" r:id="rId1089"/>
    <hyperlink ref="B1218" r:id="rId1090"/>
    <hyperlink ref="B1219" r:id="rId1091"/>
    <hyperlink ref="B1220" r:id="rId1092"/>
    <hyperlink ref="B1221" r:id="rId1093"/>
    <hyperlink ref="B1222" r:id="rId1094"/>
    <hyperlink ref="B1223" r:id="rId1095"/>
    <hyperlink ref="B1224" r:id="rId1096"/>
    <hyperlink ref="B1225" r:id="rId1097"/>
    <hyperlink ref="B1226" r:id="rId1098"/>
    <hyperlink ref="B1227" r:id="rId1099"/>
    <hyperlink ref="B1228" r:id="rId1100"/>
    <hyperlink ref="B1229" r:id="rId1101"/>
    <hyperlink ref="B1230" r:id="rId1102"/>
    <hyperlink ref="B1231" r:id="rId1103"/>
    <hyperlink ref="B1232" r:id="rId1104"/>
    <hyperlink ref="B1233" r:id="rId1105"/>
    <hyperlink ref="B1234" r:id="rId1106"/>
    <hyperlink ref="B1235" r:id="rId1107"/>
    <hyperlink ref="B1236" r:id="rId1108"/>
    <hyperlink ref="B1237" r:id="rId1109"/>
    <hyperlink ref="B1238" r:id="rId1110"/>
    <hyperlink ref="B1239" r:id="rId1111"/>
    <hyperlink ref="B1240" r:id="rId1112"/>
    <hyperlink ref="B1241" r:id="rId1113"/>
    <hyperlink ref="B1242" r:id="rId1114"/>
    <hyperlink ref="B1243" r:id="rId1115"/>
    <hyperlink ref="B1244" r:id="rId1116"/>
    <hyperlink ref="B1245" r:id="rId1117"/>
    <hyperlink ref="B1246" r:id="rId1118"/>
    <hyperlink ref="B1247" r:id="rId1119"/>
    <hyperlink ref="B1248" r:id="rId1120"/>
    <hyperlink ref="B1249" r:id="rId1121"/>
    <hyperlink ref="B1250" r:id="rId1122"/>
    <hyperlink ref="B1251" r:id="rId1123"/>
    <hyperlink ref="B1252" r:id="rId1124"/>
    <hyperlink ref="B1253" r:id="rId1125"/>
    <hyperlink ref="B1254" r:id="rId1126"/>
    <hyperlink ref="B1255" r:id="rId1127"/>
    <hyperlink ref="B1256" r:id="rId1128"/>
    <hyperlink ref="B1257" r:id="rId1129"/>
    <hyperlink ref="B1258" r:id="rId1130"/>
    <hyperlink ref="B1259" r:id="rId1131"/>
    <hyperlink ref="B1260" r:id="rId1132"/>
    <hyperlink ref="B1261" r:id="rId1133"/>
    <hyperlink ref="B1262" r:id="rId1134"/>
    <hyperlink ref="B1263" r:id="rId1135"/>
    <hyperlink ref="B1264" r:id="rId1136"/>
    <hyperlink ref="B1273" r:id="rId1137"/>
    <hyperlink ref="B1265" r:id="rId1138"/>
    <hyperlink ref="B1266" r:id="rId1139"/>
    <hyperlink ref="B1267" r:id="rId1140"/>
    <hyperlink ref="B1268" r:id="rId1141"/>
    <hyperlink ref="B1269" r:id="rId1142"/>
    <hyperlink ref="B1270" r:id="rId1143"/>
    <hyperlink ref="B1271" r:id="rId1144"/>
    <hyperlink ref="B1272" r:id="rId1145"/>
    <hyperlink ref="B1274" r:id="rId1146"/>
    <hyperlink ref="B1275" r:id="rId1147"/>
    <hyperlink ref="B1276" r:id="rId1148"/>
    <hyperlink ref="B1277" r:id="rId1149"/>
    <hyperlink ref="B1278" r:id="rId1150"/>
    <hyperlink ref="B1279" r:id="rId1151"/>
    <hyperlink ref="B1280" r:id="rId1152"/>
    <hyperlink ref="B1281" r:id="rId1153"/>
    <hyperlink ref="B1282" r:id="rId1154"/>
    <hyperlink ref="B1283" r:id="rId1155"/>
    <hyperlink ref="B1284" r:id="rId1156"/>
    <hyperlink ref="B1285" r:id="rId1157"/>
    <hyperlink ref="B1286" r:id="rId1158"/>
    <hyperlink ref="B1287" r:id="rId1159"/>
    <hyperlink ref="B1288" r:id="rId1160"/>
    <hyperlink ref="B1289" r:id="rId1161"/>
    <hyperlink ref="B1290" r:id="rId1162"/>
    <hyperlink ref="B1291" r:id="rId1163"/>
    <hyperlink ref="B1292" r:id="rId1164"/>
    <hyperlink ref="B1293" r:id="rId1165"/>
    <hyperlink ref="B1294" r:id="rId1166"/>
    <hyperlink ref="B1295" r:id="rId1167"/>
    <hyperlink ref="B1296" r:id="rId1168"/>
    <hyperlink ref="B1299" r:id="rId1169"/>
    <hyperlink ref="B1300" r:id="rId1170"/>
    <hyperlink ref="B1301" r:id="rId1171"/>
    <hyperlink ref="B1302" r:id="rId1172"/>
    <hyperlink ref="B1303" r:id="rId1173"/>
    <hyperlink ref="B1304" r:id="rId1174"/>
    <hyperlink ref="B1305" r:id="rId1175"/>
    <hyperlink ref="B1306" r:id="rId1176"/>
    <hyperlink ref="B1307" r:id="rId1177"/>
    <hyperlink ref="B1308" r:id="rId1178"/>
    <hyperlink ref="B1310" r:id="rId1179"/>
    <hyperlink ref="B1311" r:id="rId1180"/>
    <hyperlink ref="B1312" r:id="rId1181"/>
    <hyperlink ref="B1313" r:id="rId1182"/>
    <hyperlink ref="B1314" r:id="rId1183"/>
    <hyperlink ref="B1315" r:id="rId1184"/>
    <hyperlink ref="B1316" r:id="rId1185"/>
    <hyperlink ref="B1317" r:id="rId1186"/>
    <hyperlink ref="B1318" r:id="rId1187"/>
    <hyperlink ref="B1319" r:id="rId1188"/>
    <hyperlink ref="B1309" r:id="rId1189"/>
    <hyperlink ref="B1320" r:id="rId1190"/>
    <hyperlink ref="B1321" r:id="rId1191"/>
    <hyperlink ref="B1322" r:id="rId1192"/>
    <hyperlink ref="B1323" r:id="rId1193"/>
    <hyperlink ref="B1324" r:id="rId1194"/>
    <hyperlink ref="B1325" r:id="rId1195"/>
    <hyperlink ref="B1326" r:id="rId1196"/>
    <hyperlink ref="B1327" r:id="rId1197"/>
    <hyperlink ref="B1328" r:id="rId1198"/>
    <hyperlink ref="B1329" r:id="rId1199"/>
    <hyperlink ref="B1330" r:id="rId1200"/>
    <hyperlink ref="B1331" r:id="rId1201"/>
    <hyperlink ref="B1332" r:id="rId1202"/>
    <hyperlink ref="B1333" r:id="rId1203"/>
    <hyperlink ref="B1334" r:id="rId1204"/>
    <hyperlink ref="B1335" r:id="rId1205"/>
    <hyperlink ref="B1336" r:id="rId1206"/>
    <hyperlink ref="B1337" r:id="rId1207"/>
    <hyperlink ref="B1338" r:id="rId1208"/>
    <hyperlink ref="B1339" r:id="rId1209"/>
    <hyperlink ref="B1340" r:id="rId1210"/>
    <hyperlink ref="B1341" r:id="rId1211"/>
    <hyperlink ref="B1342" r:id="rId1212"/>
    <hyperlink ref="B1343" r:id="rId1213"/>
    <hyperlink ref="B1344" r:id="rId1214"/>
    <hyperlink ref="B1345" r:id="rId1215"/>
    <hyperlink ref="B1346" r:id="rId1216"/>
    <hyperlink ref="B1347" r:id="rId1217"/>
    <hyperlink ref="B1348" r:id="rId1218"/>
    <hyperlink ref="B1349" r:id="rId1219"/>
    <hyperlink ref="B1350" r:id="rId1220"/>
    <hyperlink ref="B1351" r:id="rId1221"/>
    <hyperlink ref="B1352" r:id="rId1222"/>
    <hyperlink ref="B1353" r:id="rId1223"/>
    <hyperlink ref="B1354" r:id="rId1224"/>
    <hyperlink ref="B1355" r:id="rId1225"/>
    <hyperlink ref="B1356" r:id="rId1226"/>
    <hyperlink ref="B1357" r:id="rId1227"/>
    <hyperlink ref="B1358" r:id="rId1228"/>
    <hyperlink ref="B1359" r:id="rId1229"/>
    <hyperlink ref="B1360" r:id="rId1230"/>
    <hyperlink ref="B1361" r:id="rId1231"/>
    <hyperlink ref="B1362" r:id="rId1232"/>
    <hyperlink ref="B1363" r:id="rId1233"/>
    <hyperlink ref="B1364" r:id="rId1234"/>
    <hyperlink ref="B1297" r:id="rId1235"/>
    <hyperlink ref="B1298" r:id="rId1236"/>
    <hyperlink ref="B1365" r:id="rId1237"/>
    <hyperlink ref="B1366" r:id="rId1238"/>
    <hyperlink ref="B1367" r:id="rId1239"/>
    <hyperlink ref="B1368" r:id="rId1240"/>
    <hyperlink ref="B1369" r:id="rId1241"/>
    <hyperlink ref="B1370" r:id="rId1242"/>
    <hyperlink ref="B1371" r:id="rId1243"/>
    <hyperlink ref="B1372" r:id="rId1244"/>
    <hyperlink ref="B1373" r:id="rId1245"/>
    <hyperlink ref="B1374" r:id="rId1246"/>
    <hyperlink ref="B1375" r:id="rId1247"/>
    <hyperlink ref="B1376" r:id="rId1248"/>
    <hyperlink ref="B1377" r:id="rId1249"/>
    <hyperlink ref="B1378" r:id="rId1250"/>
    <hyperlink ref="B1379" r:id="rId1251"/>
    <hyperlink ref="B1380" r:id="rId1252"/>
    <hyperlink ref="B1381" r:id="rId1253"/>
    <hyperlink ref="B1382" r:id="rId1254"/>
    <hyperlink ref="B1383" r:id="rId1255"/>
    <hyperlink ref="B1384" r:id="rId1256"/>
    <hyperlink ref="B1385" r:id="rId1257"/>
    <hyperlink ref="B1386" r:id="rId1258"/>
    <hyperlink ref="B1387" r:id="rId1259"/>
    <hyperlink ref="B1388" r:id="rId1260"/>
    <hyperlink ref="B1389" r:id="rId1261"/>
    <hyperlink ref="B1390" r:id="rId1262"/>
    <hyperlink ref="B1391" r:id="rId1263"/>
    <hyperlink ref="B1392" r:id="rId1264"/>
    <hyperlink ref="B1393" r:id="rId1265"/>
    <hyperlink ref="B1394" r:id="rId1266"/>
    <hyperlink ref="B1395" r:id="rId1267"/>
    <hyperlink ref="B1396" r:id="rId1268"/>
    <hyperlink ref="B1397" r:id="rId1269"/>
    <hyperlink ref="B1398" r:id="rId1270"/>
    <hyperlink ref="B1399" r:id="rId1271"/>
    <hyperlink ref="B1400" r:id="rId1272"/>
    <hyperlink ref="B1401" r:id="rId1273"/>
    <hyperlink ref="B1402" r:id="rId1274"/>
    <hyperlink ref="B1403" r:id="rId1275"/>
    <hyperlink ref="B1404" r:id="rId1276"/>
    <hyperlink ref="B1405" r:id="rId1277"/>
    <hyperlink ref="B1406" r:id="rId1278"/>
    <hyperlink ref="B1407" r:id="rId1279"/>
    <hyperlink ref="B1408" r:id="rId1280"/>
    <hyperlink ref="B1409" r:id="rId1281"/>
    <hyperlink ref="B1410" r:id="rId1282"/>
    <hyperlink ref="B1411" r:id="rId1283"/>
    <hyperlink ref="B1412" r:id="rId1284"/>
    <hyperlink ref="B1413" r:id="rId1285"/>
    <hyperlink ref="B1421" r:id="rId1286"/>
    <hyperlink ref="B1414" r:id="rId1287"/>
    <hyperlink ref="B1415" r:id="rId1288"/>
    <hyperlink ref="B1416" r:id="rId1289"/>
    <hyperlink ref="B1417" r:id="rId1290"/>
    <hyperlink ref="B1418" r:id="rId1291"/>
    <hyperlink ref="B1419" r:id="rId1292"/>
    <hyperlink ref="B1420" r:id="rId1293"/>
    <hyperlink ref="B1422" r:id="rId1294"/>
    <hyperlink ref="B1423" r:id="rId1295"/>
    <hyperlink ref="B1424" r:id="rId1296"/>
    <hyperlink ref="B1425" r:id="rId1297"/>
    <hyperlink ref="B1426" r:id="rId1298"/>
    <hyperlink ref="B1427" r:id="rId1299"/>
    <hyperlink ref="B1428" r:id="rId1300"/>
    <hyperlink ref="B1429" r:id="rId1301"/>
    <hyperlink ref="B1430" r:id="rId1302"/>
    <hyperlink ref="B1431" r:id="rId1303"/>
    <hyperlink ref="B1432" r:id="rId1304"/>
    <hyperlink ref="B1433" r:id="rId1305"/>
    <hyperlink ref="B1434" r:id="rId1306"/>
    <hyperlink ref="B1435" r:id="rId1307"/>
    <hyperlink ref="B1436" r:id="rId1308"/>
    <hyperlink ref="B1437" r:id="rId1309"/>
    <hyperlink ref="B1438" r:id="rId1310"/>
    <hyperlink ref="B1439" r:id="rId1311"/>
    <hyperlink ref="B1440" r:id="rId1312"/>
    <hyperlink ref="B1441" r:id="rId1313"/>
    <hyperlink ref="B1442" r:id="rId1314"/>
    <hyperlink ref="B1443" r:id="rId1315"/>
    <hyperlink ref="B1444" r:id="rId1316"/>
    <hyperlink ref="B1445" r:id="rId1317"/>
    <hyperlink ref="B1446" r:id="rId1318"/>
    <hyperlink ref="B1447" r:id="rId1319"/>
    <hyperlink ref="B1448" r:id="rId1320"/>
    <hyperlink ref="B1449" r:id="rId1321"/>
    <hyperlink ref="B1450" r:id="rId1322"/>
    <hyperlink ref="B1451" r:id="rId1323"/>
    <hyperlink ref="B1452" r:id="rId1324"/>
    <hyperlink ref="B1453" r:id="rId1325"/>
    <hyperlink ref="B1454" r:id="rId1326"/>
    <hyperlink ref="B1455" r:id="rId1327"/>
    <hyperlink ref="B1456" r:id="rId1328"/>
    <hyperlink ref="B1457" r:id="rId1329"/>
    <hyperlink ref="B1458" r:id="rId1330"/>
    <hyperlink ref="B1459" r:id="rId1331"/>
    <hyperlink ref="B1460" r:id="rId1332"/>
    <hyperlink ref="B1461" r:id="rId1333"/>
    <hyperlink ref="B1462" r:id="rId1334"/>
    <hyperlink ref="B1463" r:id="rId1335"/>
    <hyperlink ref="B1464" r:id="rId1336"/>
    <hyperlink ref="B1465" r:id="rId1337"/>
    <hyperlink ref="B1466" r:id="rId1338"/>
    <hyperlink ref="B1467" r:id="rId1339"/>
    <hyperlink ref="B1468" r:id="rId1340"/>
    <hyperlink ref="B1469" r:id="rId1341"/>
    <hyperlink ref="B1470" r:id="rId1342"/>
    <hyperlink ref="B1471" r:id="rId1343"/>
    <hyperlink ref="B1472" r:id="rId1344"/>
    <hyperlink ref="B1473" r:id="rId1345"/>
    <hyperlink ref="B1474" r:id="rId1346"/>
    <hyperlink ref="B1475" r:id="rId1347"/>
    <hyperlink ref="B1476" r:id="rId1348"/>
    <hyperlink ref="B1477" r:id="rId1349"/>
    <hyperlink ref="B1478" r:id="rId1350"/>
    <hyperlink ref="B1479" r:id="rId1351"/>
    <hyperlink ref="B1480" r:id="rId1352"/>
    <hyperlink ref="B1481" r:id="rId1353"/>
    <hyperlink ref="B1482" r:id="rId1354"/>
    <hyperlink ref="B1483" r:id="rId1355"/>
    <hyperlink ref="B1484" r:id="rId1356"/>
    <hyperlink ref="B1485" r:id="rId1357"/>
    <hyperlink ref="B1486" r:id="rId1358"/>
    <hyperlink ref="B1487" r:id="rId1359"/>
    <hyperlink ref="B1488" r:id="rId1360"/>
    <hyperlink ref="B1489" r:id="rId1361"/>
    <hyperlink ref="B1490" r:id="rId1362"/>
    <hyperlink ref="B1491" r:id="rId1363"/>
    <hyperlink ref="B1492" r:id="rId1364"/>
    <hyperlink ref="B1493" r:id="rId1365"/>
    <hyperlink ref="B1494" r:id="rId1366"/>
    <hyperlink ref="B1495" r:id="rId1367"/>
    <hyperlink ref="B1496" r:id="rId1368"/>
    <hyperlink ref="B1497" r:id="rId1369"/>
    <hyperlink ref="B1498" r:id="rId1370"/>
    <hyperlink ref="B1499" r:id="rId1371"/>
    <hyperlink ref="B1500" r:id="rId1372"/>
    <hyperlink ref="B1501" r:id="rId1373"/>
    <hyperlink ref="B1502" r:id="rId1374"/>
    <hyperlink ref="B1503" r:id="rId1375"/>
    <hyperlink ref="B1504" r:id="rId1376"/>
    <hyperlink ref="B1505" r:id="rId1377"/>
    <hyperlink ref="B1506" r:id="rId1378"/>
    <hyperlink ref="B1507" r:id="rId1379"/>
    <hyperlink ref="B1508" r:id="rId1380"/>
    <hyperlink ref="B1509" r:id="rId1381"/>
    <hyperlink ref="B1510" r:id="rId1382"/>
    <hyperlink ref="B1511" r:id="rId1383"/>
    <hyperlink ref="B1512" r:id="rId1384"/>
    <hyperlink ref="B1513" r:id="rId1385"/>
    <hyperlink ref="B1514" r:id="rId1386"/>
    <hyperlink ref="B1515" r:id="rId1387"/>
    <hyperlink ref="B1518" r:id="rId1388"/>
    <hyperlink ref="B1519" r:id="rId1389"/>
    <hyperlink ref="B1520" r:id="rId1390"/>
    <hyperlink ref="B1521" r:id="rId1391"/>
    <hyperlink ref="B1522" r:id="rId1392"/>
    <hyperlink ref="B1523" r:id="rId1393"/>
    <hyperlink ref="B1524" r:id="rId1394"/>
    <hyperlink ref="B1525" r:id="rId1395"/>
    <hyperlink ref="B1526" r:id="rId1396"/>
    <hyperlink ref="B1527" r:id="rId1397"/>
    <hyperlink ref="B1528" r:id="rId1398"/>
    <hyperlink ref="B1529" r:id="rId1399"/>
    <hyperlink ref="B1530" r:id="rId1400"/>
    <hyperlink ref="B1531" r:id="rId1401"/>
    <hyperlink ref="B1532" r:id="rId1402"/>
    <hyperlink ref="B1533" r:id="rId1403"/>
    <hyperlink ref="B1534" r:id="rId1404"/>
    <hyperlink ref="B1535" r:id="rId1405"/>
    <hyperlink ref="B1536" r:id="rId1406"/>
    <hyperlink ref="B1537" r:id="rId1407"/>
    <hyperlink ref="B1538" r:id="rId1408"/>
    <hyperlink ref="B1539" r:id="rId1409"/>
    <hyperlink ref="B1540" r:id="rId1410"/>
    <hyperlink ref="B1541" r:id="rId1411"/>
    <hyperlink ref="B1542" r:id="rId1412"/>
    <hyperlink ref="B1543" r:id="rId1413"/>
    <hyperlink ref="B1544" r:id="rId1414"/>
    <hyperlink ref="B1545" r:id="rId1415"/>
    <hyperlink ref="B1546" r:id="rId1416"/>
    <hyperlink ref="B1547" r:id="rId1417"/>
    <hyperlink ref="B1548" r:id="rId1418"/>
    <hyperlink ref="B1549" r:id="rId1419"/>
    <hyperlink ref="B1550" r:id="rId1420"/>
    <hyperlink ref="B1551" r:id="rId1421"/>
    <hyperlink ref="B1552" r:id="rId1422"/>
    <hyperlink ref="B1553" r:id="rId1423"/>
    <hyperlink ref="B1554" r:id="rId1424"/>
    <hyperlink ref="B1555" r:id="rId1425"/>
    <hyperlink ref="B1561" r:id="rId1426"/>
    <hyperlink ref="B1562" r:id="rId1427"/>
    <hyperlink ref="B1563" r:id="rId1428"/>
    <hyperlink ref="B1564" r:id="rId1429"/>
    <hyperlink ref="B1565" r:id="rId1430"/>
    <hyperlink ref="B1566" r:id="rId1431"/>
    <hyperlink ref="B1567" r:id="rId1432"/>
    <hyperlink ref="B1568" r:id="rId1433"/>
    <hyperlink ref="B1569" r:id="rId1434"/>
    <hyperlink ref="B1570" r:id="rId1435"/>
    <hyperlink ref="B1571" r:id="rId1436"/>
    <hyperlink ref="B1572" r:id="rId1437"/>
    <hyperlink ref="B1573" r:id="rId1438"/>
    <hyperlink ref="B1574" r:id="rId1439"/>
    <hyperlink ref="B1575" r:id="rId1440"/>
    <hyperlink ref="B1576" r:id="rId1441"/>
    <hyperlink ref="B1577" r:id="rId1442"/>
    <hyperlink ref="B1578" r:id="rId1443"/>
    <hyperlink ref="B1579" r:id="rId1444"/>
    <hyperlink ref="B1580" r:id="rId1445"/>
    <hyperlink ref="B1581" r:id="rId1446"/>
    <hyperlink ref="B1582" r:id="rId1447"/>
    <hyperlink ref="B1583" r:id="rId1448"/>
    <hyperlink ref="B1584" r:id="rId1449"/>
    <hyperlink ref="B1585" r:id="rId1450"/>
    <hyperlink ref="B1586" r:id="rId1451"/>
    <hyperlink ref="B1587" r:id="rId1452"/>
    <hyperlink ref="B1588" r:id="rId1453"/>
    <hyperlink ref="B1589" r:id="rId1454"/>
    <hyperlink ref="B1590" r:id="rId1455"/>
    <hyperlink ref="B1591" r:id="rId1456"/>
    <hyperlink ref="B1592" r:id="rId1457"/>
    <hyperlink ref="B1593" r:id="rId1458"/>
    <hyperlink ref="B1594" r:id="rId1459"/>
    <hyperlink ref="B1595" r:id="rId1460"/>
    <hyperlink ref="B1596" r:id="rId1461"/>
    <hyperlink ref="B1597" r:id="rId1462"/>
    <hyperlink ref="B1598" r:id="rId1463"/>
    <hyperlink ref="B1599" r:id="rId1464"/>
    <hyperlink ref="B1600" r:id="rId1465"/>
    <hyperlink ref="B1601" r:id="rId1466"/>
    <hyperlink ref="B1602" r:id="rId1467"/>
    <hyperlink ref="B1603" r:id="rId1468"/>
    <hyperlink ref="B1604" r:id="rId1469"/>
    <hyperlink ref="B1605" r:id="rId1470"/>
    <hyperlink ref="B1606" r:id="rId1471"/>
    <hyperlink ref="B1607" r:id="rId1472"/>
    <hyperlink ref="B1608" r:id="rId1473"/>
    <hyperlink ref="B1609" r:id="rId1474"/>
    <hyperlink ref="B1610" r:id="rId1475"/>
    <hyperlink ref="B1611" r:id="rId1476"/>
    <hyperlink ref="B1612" r:id="rId1477"/>
    <hyperlink ref="B1613" r:id="rId1478"/>
    <hyperlink ref="B1614" r:id="rId1479"/>
    <hyperlink ref="B1615" r:id="rId1480"/>
    <hyperlink ref="B1616" r:id="rId1481"/>
    <hyperlink ref="B1617" r:id="rId1482"/>
    <hyperlink ref="B1618" r:id="rId1483"/>
    <hyperlink ref="B1619" r:id="rId1484"/>
    <hyperlink ref="B1620" r:id="rId1485"/>
    <hyperlink ref="B1621" r:id="rId1486"/>
    <hyperlink ref="B1622" r:id="rId1487"/>
    <hyperlink ref="B1623" r:id="rId1488"/>
    <hyperlink ref="B1624" r:id="rId1489"/>
    <hyperlink ref="B1625" r:id="rId1490"/>
    <hyperlink ref="B1626" r:id="rId1491"/>
    <hyperlink ref="B1627" r:id="rId1492"/>
    <hyperlink ref="B1628" r:id="rId1493"/>
    <hyperlink ref="B1629" r:id="rId1494"/>
    <hyperlink ref="B1630" r:id="rId1495"/>
    <hyperlink ref="B1631" r:id="rId1496"/>
    <hyperlink ref="B1632" r:id="rId1497"/>
    <hyperlink ref="B1633" r:id="rId1498"/>
    <hyperlink ref="B1634" r:id="rId1499"/>
    <hyperlink ref="B1635" r:id="rId1500"/>
    <hyperlink ref="B1636" r:id="rId1501"/>
    <hyperlink ref="B1637" r:id="rId1502"/>
    <hyperlink ref="B1638" r:id="rId1503"/>
    <hyperlink ref="B1639" r:id="rId1504"/>
    <hyperlink ref="B1640" r:id="rId1505"/>
    <hyperlink ref="B1641" r:id="rId1506"/>
    <hyperlink ref="B1642" r:id="rId1507"/>
    <hyperlink ref="B1659" r:id="rId1508"/>
    <hyperlink ref="B1661" r:id="rId1509"/>
    <hyperlink ref="B1643" r:id="rId1510"/>
    <hyperlink ref="B1644" r:id="rId1511"/>
    <hyperlink ref="B1645" r:id="rId1512"/>
    <hyperlink ref="B1646" r:id="rId1513"/>
    <hyperlink ref="B1647" r:id="rId1514"/>
    <hyperlink ref="B1648" r:id="rId1515"/>
    <hyperlink ref="B1649" r:id="rId1516"/>
    <hyperlink ref="B1650" r:id="rId1517"/>
    <hyperlink ref="B1651" r:id="rId1518"/>
    <hyperlink ref="B1652" r:id="rId1519"/>
    <hyperlink ref="B1653" r:id="rId1520"/>
    <hyperlink ref="B1654" r:id="rId1521"/>
    <hyperlink ref="B1655" r:id="rId1522"/>
    <hyperlink ref="B1656" r:id="rId1523"/>
    <hyperlink ref="B1657" r:id="rId1524"/>
    <hyperlink ref="B1658" r:id="rId1525"/>
    <hyperlink ref="B1660" r:id="rId1526"/>
    <hyperlink ref="B1662" r:id="rId1527"/>
    <hyperlink ref="B1663" r:id="rId1528"/>
    <hyperlink ref="B1664" r:id="rId1529"/>
    <hyperlink ref="B1665" r:id="rId1530"/>
    <hyperlink ref="B1666" r:id="rId1531"/>
    <hyperlink ref="B1667" r:id="rId1532"/>
    <hyperlink ref="B1668" r:id="rId1533"/>
    <hyperlink ref="B1669" r:id="rId1534"/>
    <hyperlink ref="B1670" r:id="rId1535"/>
    <hyperlink ref="B1671" r:id="rId1536"/>
    <hyperlink ref="B1672" r:id="rId1537"/>
    <hyperlink ref="B1673" r:id="rId1538"/>
    <hyperlink ref="B1674" r:id="rId1539"/>
    <hyperlink ref="B1675" r:id="rId1540"/>
    <hyperlink ref="B1676" r:id="rId1541"/>
    <hyperlink ref="B1677" r:id="rId1542"/>
    <hyperlink ref="B1678" r:id="rId1543"/>
    <hyperlink ref="B1679" r:id="rId1544"/>
    <hyperlink ref="B1680" r:id="rId1545"/>
    <hyperlink ref="B1681" r:id="rId1546"/>
    <hyperlink ref="B1682" r:id="rId1547"/>
    <hyperlink ref="B1683" r:id="rId1548"/>
    <hyperlink ref="B1684" r:id="rId1549"/>
    <hyperlink ref="B1685" r:id="rId1550"/>
    <hyperlink ref="B1686" r:id="rId1551"/>
    <hyperlink ref="B1687" r:id="rId1552"/>
    <hyperlink ref="B1688" r:id="rId1553"/>
    <hyperlink ref="B1689" r:id="rId1554"/>
    <hyperlink ref="B1690" r:id="rId1555"/>
    <hyperlink ref="B1691" r:id="rId1556"/>
    <hyperlink ref="B1692" r:id="rId1557"/>
    <hyperlink ref="B1693" r:id="rId1558"/>
    <hyperlink ref="B1694" r:id="rId1559"/>
    <hyperlink ref="B1695" r:id="rId1560"/>
    <hyperlink ref="B1696" r:id="rId1561"/>
    <hyperlink ref="B1697" r:id="rId1562"/>
    <hyperlink ref="B1698" r:id="rId1563"/>
    <hyperlink ref="B1699" r:id="rId1564"/>
    <hyperlink ref="B1700" r:id="rId1565"/>
    <hyperlink ref="B1701" r:id="rId1566"/>
    <hyperlink ref="B1702" r:id="rId1567"/>
    <hyperlink ref="B1703" r:id="rId1568"/>
    <hyperlink ref="B1704" r:id="rId1569"/>
    <hyperlink ref="B1705" r:id="rId1570"/>
    <hyperlink ref="B1706" r:id="rId1571"/>
    <hyperlink ref="B1707" r:id="rId1572"/>
    <hyperlink ref="B1708" r:id="rId1573"/>
    <hyperlink ref="B1709" r:id="rId1574"/>
    <hyperlink ref="B1710" r:id="rId1575"/>
    <hyperlink ref="B1711" r:id="rId1576"/>
    <hyperlink ref="B1712" r:id="rId1577"/>
    <hyperlink ref="B1713" r:id="rId1578"/>
    <hyperlink ref="B1714" r:id="rId1579"/>
    <hyperlink ref="B1715" r:id="rId1580"/>
    <hyperlink ref="B1716" r:id="rId1581"/>
    <hyperlink ref="B1717" r:id="rId1582"/>
    <hyperlink ref="B1718" r:id="rId1583"/>
    <hyperlink ref="B1719" r:id="rId1584"/>
    <hyperlink ref="B1720" r:id="rId1585"/>
    <hyperlink ref="B1721" r:id="rId1586"/>
    <hyperlink ref="B1516" r:id="rId1587"/>
    <hyperlink ref="B1517" r:id="rId1588"/>
    <hyperlink ref="B1722" r:id="rId1589"/>
    <hyperlink ref="B1723" r:id="rId1590"/>
    <hyperlink ref="B1724" r:id="rId1591"/>
    <hyperlink ref="B1726" r:id="rId1592"/>
    <hyperlink ref="B1727" r:id="rId1593"/>
    <hyperlink ref="B1728" r:id="rId1594"/>
    <hyperlink ref="B1729" r:id="rId1595"/>
    <hyperlink ref="B1730" r:id="rId1596"/>
    <hyperlink ref="B1731" r:id="rId1597"/>
    <hyperlink ref="B1732" r:id="rId1598"/>
    <hyperlink ref="B1733" r:id="rId1599"/>
    <hyperlink ref="B1734" r:id="rId1600"/>
    <hyperlink ref="B1735" r:id="rId1601"/>
    <hyperlink ref="B1736" r:id="rId1602"/>
    <hyperlink ref="B1737" r:id="rId1603"/>
    <hyperlink ref="B1738" r:id="rId1604"/>
    <hyperlink ref="B1739" r:id="rId1605"/>
    <hyperlink ref="B1740" r:id="rId1606"/>
    <hyperlink ref="B1741" r:id="rId1607"/>
    <hyperlink ref="B1742" r:id="rId1608"/>
    <hyperlink ref="B1743" r:id="rId1609"/>
    <hyperlink ref="B1744" r:id="rId1610"/>
    <hyperlink ref="B1745" r:id="rId1611"/>
    <hyperlink ref="B1746" r:id="rId1612"/>
    <hyperlink ref="B1747" r:id="rId1613"/>
    <hyperlink ref="B1748" r:id="rId1614"/>
    <hyperlink ref="B1749" r:id="rId1615"/>
    <hyperlink ref="B1750" r:id="rId1616"/>
    <hyperlink ref="B1751" r:id="rId1617"/>
    <hyperlink ref="B1752" r:id="rId1618"/>
    <hyperlink ref="B1753" r:id="rId1619"/>
    <hyperlink ref="B1725" r:id="rId1620"/>
    <hyperlink ref="B1754" r:id="rId1621"/>
    <hyperlink ref="B1755" r:id="rId1622"/>
    <hyperlink ref="B1756" r:id="rId1623"/>
    <hyperlink ref="B1757" r:id="rId1624"/>
    <hyperlink ref="B1758" r:id="rId1625"/>
    <hyperlink ref="B1759" r:id="rId1626"/>
    <hyperlink ref="B1760" r:id="rId1627"/>
    <hyperlink ref="B1761" r:id="rId1628"/>
    <hyperlink ref="B1762" r:id="rId1629"/>
    <hyperlink ref="B1763" r:id="rId1630"/>
    <hyperlink ref="B1764" r:id="rId1631"/>
    <hyperlink ref="B1765" r:id="rId1632"/>
    <hyperlink ref="B1766" r:id="rId1633"/>
    <hyperlink ref="B1767" r:id="rId1634"/>
    <hyperlink ref="B1768" r:id="rId1635"/>
    <hyperlink ref="B1769" r:id="rId1636"/>
    <hyperlink ref="B1770" r:id="rId1637"/>
    <hyperlink ref="B1771" r:id="rId1638"/>
    <hyperlink ref="B1772" r:id="rId1639"/>
    <hyperlink ref="B1773" r:id="rId1640"/>
    <hyperlink ref="B1774" r:id="rId1641"/>
    <hyperlink ref="B1775" r:id="rId1642"/>
    <hyperlink ref="B1776" r:id="rId1643"/>
    <hyperlink ref="B1777" r:id="rId1644"/>
    <hyperlink ref="B1778" r:id="rId1645"/>
    <hyperlink ref="B1779" r:id="rId1646"/>
    <hyperlink ref="B1780" r:id="rId1647"/>
    <hyperlink ref="B1781" r:id="rId1648"/>
    <hyperlink ref="B1782" r:id="rId1649"/>
    <hyperlink ref="B1783" r:id="rId1650"/>
    <hyperlink ref="B1784" r:id="rId1651"/>
    <hyperlink ref="B1785" r:id="rId1652"/>
    <hyperlink ref="B1786" r:id="rId1653"/>
    <hyperlink ref="B1787" r:id="rId1654"/>
    <hyperlink ref="B1788" r:id="rId1655"/>
    <hyperlink ref="B1789" r:id="rId1656"/>
    <hyperlink ref="B1790" r:id="rId1657"/>
    <hyperlink ref="B1791" r:id="rId1658"/>
    <hyperlink ref="B1792" r:id="rId1659"/>
    <hyperlink ref="B1793" r:id="rId1660"/>
    <hyperlink ref="B1794" r:id="rId1661"/>
    <hyperlink ref="B1795" r:id="rId1662"/>
    <hyperlink ref="B1796" r:id="rId1663"/>
    <hyperlink ref="B1797" r:id="rId1664"/>
    <hyperlink ref="B1798" r:id="rId1665"/>
    <hyperlink ref="B1799" r:id="rId1666"/>
    <hyperlink ref="B1800" r:id="rId1667"/>
    <hyperlink ref="B1801" r:id="rId1668"/>
    <hyperlink ref="B1802" r:id="rId1669"/>
    <hyperlink ref="B1803" r:id="rId1670"/>
    <hyperlink ref="B1804" r:id="rId1671"/>
    <hyperlink ref="B1805" r:id="rId1672"/>
    <hyperlink ref="B1806" r:id="rId1673"/>
    <hyperlink ref="B1807" r:id="rId1674"/>
    <hyperlink ref="B1808" r:id="rId1675"/>
    <hyperlink ref="B1809" r:id="rId1676"/>
    <hyperlink ref="B1810" r:id="rId1677"/>
    <hyperlink ref="B1811" r:id="rId1678"/>
    <hyperlink ref="B1812" r:id="rId1679"/>
    <hyperlink ref="B1813" r:id="rId1680"/>
    <hyperlink ref="B1814" r:id="rId1681"/>
    <hyperlink ref="B1815" r:id="rId1682"/>
    <hyperlink ref="B1816" r:id="rId1683"/>
    <hyperlink ref="B1817" r:id="rId1684"/>
    <hyperlink ref="B1818" r:id="rId1685"/>
    <hyperlink ref="B1819" r:id="rId1686"/>
    <hyperlink ref="B1820" r:id="rId1687"/>
    <hyperlink ref="B1821" r:id="rId1688"/>
    <hyperlink ref="B1822" r:id="rId1689"/>
    <hyperlink ref="B1823" r:id="rId1690"/>
    <hyperlink ref="B1824" r:id="rId1691"/>
    <hyperlink ref="B1825" r:id="rId1692"/>
    <hyperlink ref="B1826" r:id="rId1693"/>
    <hyperlink ref="B1827" r:id="rId1694"/>
    <hyperlink ref="B1828" r:id="rId1695"/>
    <hyperlink ref="B1829" r:id="rId1696"/>
    <hyperlink ref="B1830" r:id="rId1697"/>
    <hyperlink ref="B1831" r:id="rId1698"/>
    <hyperlink ref="B1832" r:id="rId1699"/>
    <hyperlink ref="B1833" r:id="rId1700"/>
    <hyperlink ref="B1834" r:id="rId1701"/>
    <hyperlink ref="B1835" r:id="rId1702"/>
    <hyperlink ref="B1836" r:id="rId1703"/>
    <hyperlink ref="B1837" r:id="rId1704"/>
    <hyperlink ref="B1838" r:id="rId1705"/>
    <hyperlink ref="B1839" r:id="rId1706"/>
    <hyperlink ref="B1840" r:id="rId1707"/>
    <hyperlink ref="B1841" r:id="rId1708"/>
    <hyperlink ref="B1842" r:id="rId1709"/>
    <hyperlink ref="B1843" r:id="rId1710"/>
    <hyperlink ref="B1844" r:id="rId1711"/>
    <hyperlink ref="B1845" r:id="rId1712"/>
    <hyperlink ref="B1846" r:id="rId1713"/>
    <hyperlink ref="B1847" r:id="rId1714"/>
    <hyperlink ref="B1848" r:id="rId1715"/>
    <hyperlink ref="B1849" r:id="rId1716"/>
    <hyperlink ref="B1850" r:id="rId1717"/>
    <hyperlink ref="B1851" r:id="rId1718"/>
    <hyperlink ref="B1852" r:id="rId1719"/>
    <hyperlink ref="B1853" r:id="rId1720"/>
    <hyperlink ref="B1854" r:id="rId1721"/>
    <hyperlink ref="B1855" r:id="rId1722"/>
    <hyperlink ref="B1856" r:id="rId1723"/>
    <hyperlink ref="B1857" r:id="rId1724"/>
    <hyperlink ref="B1858" r:id="rId1725"/>
    <hyperlink ref="B1859" r:id="rId1726"/>
    <hyperlink ref="B1860" r:id="rId1727"/>
    <hyperlink ref="B1861" r:id="rId1728"/>
    <hyperlink ref="B1862" r:id="rId1729"/>
    <hyperlink ref="B1863" r:id="rId1730"/>
    <hyperlink ref="B1864" r:id="rId1731"/>
    <hyperlink ref="B1865" r:id="rId1732"/>
    <hyperlink ref="B1866" r:id="rId1733"/>
    <hyperlink ref="B1867" r:id="rId1734"/>
    <hyperlink ref="B1868" r:id="rId1735"/>
    <hyperlink ref="B1875" r:id="rId1736"/>
    <hyperlink ref="B1876" r:id="rId1737"/>
    <hyperlink ref="B1877" r:id="rId1738"/>
    <hyperlink ref="B1878" r:id="rId1739"/>
    <hyperlink ref="B1879" r:id="rId1740"/>
    <hyperlink ref="B1880" r:id="rId1741"/>
    <hyperlink ref="B1881" r:id="rId1742"/>
    <hyperlink ref="B1882" r:id="rId1743"/>
    <hyperlink ref="B1883" r:id="rId1744"/>
    <hyperlink ref="B1884" r:id="rId1745"/>
    <hyperlink ref="B1885" r:id="rId1746"/>
    <hyperlink ref="B1886" r:id="rId1747"/>
    <hyperlink ref="B1887" r:id="rId1748"/>
    <hyperlink ref="B1888" r:id="rId1749"/>
    <hyperlink ref="B1889" r:id="rId1750"/>
    <hyperlink ref="B1890" r:id="rId1751"/>
    <hyperlink ref="B1892" r:id="rId1752"/>
    <hyperlink ref="B1891" r:id="rId1753"/>
    <hyperlink ref="B1893" r:id="rId1754"/>
    <hyperlink ref="B1894" r:id="rId1755"/>
    <hyperlink ref="B1895" r:id="rId1756"/>
    <hyperlink ref="B1896" r:id="rId1757"/>
    <hyperlink ref="B1897" r:id="rId1758"/>
    <hyperlink ref="B1898" r:id="rId1759"/>
    <hyperlink ref="B1899" r:id="rId1760"/>
    <hyperlink ref="B1900" r:id="rId1761"/>
    <hyperlink ref="B1901" r:id="rId1762"/>
    <hyperlink ref="B1902" r:id="rId1763"/>
    <hyperlink ref="B1903" r:id="rId1764"/>
    <hyperlink ref="B1904" r:id="rId1765"/>
    <hyperlink ref="B1905" r:id="rId1766"/>
    <hyperlink ref="B1906" r:id="rId1767"/>
    <hyperlink ref="B1907" r:id="rId1768"/>
    <hyperlink ref="B1908" r:id="rId1769"/>
    <hyperlink ref="B1909" r:id="rId1770"/>
    <hyperlink ref="B1910" r:id="rId1771"/>
    <hyperlink ref="B1911" r:id="rId1772"/>
    <hyperlink ref="B1912" r:id="rId1773"/>
    <hyperlink ref="B1913" r:id="rId1774"/>
    <hyperlink ref="B1914" r:id="rId1775"/>
    <hyperlink ref="B1915" r:id="rId1776"/>
    <hyperlink ref="B1916" r:id="rId1777"/>
    <hyperlink ref="B1917" r:id="rId1778"/>
    <hyperlink ref="B1918" r:id="rId1779"/>
    <hyperlink ref="B1919" r:id="rId1780"/>
    <hyperlink ref="B1920" r:id="rId1781"/>
    <hyperlink ref="B1921" r:id="rId1782"/>
    <hyperlink ref="B1922" r:id="rId1783"/>
    <hyperlink ref="B1923" r:id="rId1784"/>
    <hyperlink ref="B1924" r:id="rId1785"/>
    <hyperlink ref="B1925" r:id="rId1786"/>
    <hyperlink ref="B1926" r:id="rId1787"/>
    <hyperlink ref="B1927" r:id="rId1788"/>
    <hyperlink ref="B1928" r:id="rId1789"/>
    <hyperlink ref="B1929" r:id="rId1790"/>
    <hyperlink ref="B1930" r:id="rId1791"/>
    <hyperlink ref="B1931" r:id="rId1792"/>
    <hyperlink ref="B1932" r:id="rId1793"/>
    <hyperlink ref="B1933" r:id="rId1794"/>
    <hyperlink ref="B1934" r:id="rId1795"/>
    <hyperlink ref="B1935" r:id="rId1796"/>
    <hyperlink ref="B1936" r:id="rId1797"/>
    <hyperlink ref="B1937" r:id="rId1798"/>
    <hyperlink ref="B1938" r:id="rId1799"/>
    <hyperlink ref="B1939" r:id="rId1800"/>
    <hyperlink ref="B1940" r:id="rId1801"/>
    <hyperlink ref="B1941" r:id="rId1802"/>
    <hyperlink ref="B1942" r:id="rId1803"/>
    <hyperlink ref="B1943" r:id="rId1804"/>
    <hyperlink ref="B1944" r:id="rId1805"/>
    <hyperlink ref="B1945" r:id="rId1806"/>
    <hyperlink ref="B1946" r:id="rId1807"/>
    <hyperlink ref="B1947" r:id="rId1808"/>
    <hyperlink ref="B1948" r:id="rId1809"/>
    <hyperlink ref="B1949" r:id="rId1810"/>
    <hyperlink ref="B1950" r:id="rId1811"/>
    <hyperlink ref="B1951" r:id="rId1812"/>
    <hyperlink ref="B1952" r:id="rId1813"/>
    <hyperlink ref="B1953" r:id="rId1814"/>
    <hyperlink ref="B1954" r:id="rId1815"/>
    <hyperlink ref="B1955" r:id="rId1816"/>
    <hyperlink ref="B1956" r:id="rId1817"/>
    <hyperlink ref="B1957" r:id="rId1818"/>
    <hyperlink ref="B1958" r:id="rId1819"/>
    <hyperlink ref="B1959" r:id="rId1820"/>
    <hyperlink ref="B1960" r:id="rId1821"/>
    <hyperlink ref="B1961" r:id="rId1822"/>
    <hyperlink ref="B1962" r:id="rId1823"/>
    <hyperlink ref="B1963" r:id="rId1824"/>
    <hyperlink ref="B1964" r:id="rId1825"/>
    <hyperlink ref="B1965" r:id="rId1826"/>
    <hyperlink ref="B1966" r:id="rId1827"/>
    <hyperlink ref="B1967" r:id="rId1828"/>
    <hyperlink ref="B1968" r:id="rId1829"/>
    <hyperlink ref="B1969" r:id="rId1830"/>
    <hyperlink ref="B1970" r:id="rId1831"/>
    <hyperlink ref="B1971" r:id="rId1832"/>
    <hyperlink ref="B1972" r:id="rId1833"/>
    <hyperlink ref="B1973" r:id="rId1834"/>
    <hyperlink ref="B1974" r:id="rId1835"/>
    <hyperlink ref="B1975" r:id="rId1836"/>
    <hyperlink ref="B1976" r:id="rId1837"/>
    <hyperlink ref="B1977" r:id="rId1838"/>
    <hyperlink ref="B1978" r:id="rId1839"/>
    <hyperlink ref="B1979" r:id="rId1840"/>
    <hyperlink ref="B1980" r:id="rId1841"/>
    <hyperlink ref="B1981" r:id="rId1842"/>
    <hyperlink ref="B1982" r:id="rId1843"/>
    <hyperlink ref="B1983" r:id="rId1844"/>
    <hyperlink ref="B1984" r:id="rId1845"/>
    <hyperlink ref="B1985" r:id="rId1846"/>
    <hyperlink ref="B1986" r:id="rId1847"/>
    <hyperlink ref="B1987" r:id="rId1848"/>
    <hyperlink ref="B1988" r:id="rId1849"/>
    <hyperlink ref="B1989" r:id="rId1850"/>
    <hyperlink ref="B1990" r:id="rId1851"/>
    <hyperlink ref="B1991" r:id="rId1852"/>
    <hyperlink ref="B1992" r:id="rId1853"/>
    <hyperlink ref="B1993" r:id="rId1854"/>
    <hyperlink ref="B1994" r:id="rId1855"/>
    <hyperlink ref="B1995" r:id="rId1856"/>
    <hyperlink ref="B1996" r:id="rId1857"/>
    <hyperlink ref="B1997" r:id="rId1858"/>
    <hyperlink ref="B1998" r:id="rId1859"/>
    <hyperlink ref="B2000" r:id="rId1860"/>
    <hyperlink ref="B1999" r:id="rId1861"/>
    <hyperlink ref="B2001" r:id="rId1862"/>
    <hyperlink ref="B2002" r:id="rId1863"/>
    <hyperlink ref="B2003" r:id="rId1864"/>
    <hyperlink ref="B2004" r:id="rId1865"/>
    <hyperlink ref="B2005" r:id="rId1866"/>
    <hyperlink ref="B2006" r:id="rId1867"/>
    <hyperlink ref="B2007" r:id="rId1868"/>
    <hyperlink ref="B2008" r:id="rId1869"/>
    <hyperlink ref="B2009" r:id="rId1870"/>
    <hyperlink ref="B2010" r:id="rId1871"/>
    <hyperlink ref="B2011" r:id="rId1872"/>
    <hyperlink ref="B2012" r:id="rId1873"/>
    <hyperlink ref="B2013" r:id="rId1874"/>
    <hyperlink ref="B2014" r:id="rId1875"/>
    <hyperlink ref="B2015" r:id="rId1876"/>
    <hyperlink ref="B2016" r:id="rId1877"/>
    <hyperlink ref="B2017" r:id="rId1878"/>
    <hyperlink ref="B2018" r:id="rId1879"/>
    <hyperlink ref="B2019" r:id="rId1880"/>
    <hyperlink ref="B2038" r:id="rId1881"/>
    <hyperlink ref="B2039" r:id="rId1882"/>
    <hyperlink ref="B2040" r:id="rId1883"/>
    <hyperlink ref="B2041" r:id="rId1884"/>
    <hyperlink ref="B2042" r:id="rId1885"/>
    <hyperlink ref="B2043" r:id="rId1886"/>
    <hyperlink ref="B2044" r:id="rId1887"/>
    <hyperlink ref="B2045" r:id="rId1888"/>
    <hyperlink ref="B2046" r:id="rId1889"/>
    <hyperlink ref="B2047" r:id="rId1890"/>
    <hyperlink ref="B2048" r:id="rId1891"/>
    <hyperlink ref="B2049" r:id="rId1892"/>
    <hyperlink ref="B2050" r:id="rId1893"/>
    <hyperlink ref="B2051" r:id="rId1894"/>
    <hyperlink ref="B2052" r:id="rId1895"/>
    <hyperlink ref="B2053" r:id="rId1896"/>
    <hyperlink ref="B2054" r:id="rId1897"/>
    <hyperlink ref="B2055" r:id="rId1898"/>
    <hyperlink ref="B2056" r:id="rId1899"/>
    <hyperlink ref="B2057" r:id="rId1900"/>
    <hyperlink ref="B2058" r:id="rId1901"/>
    <hyperlink ref="B2059" r:id="rId1902"/>
    <hyperlink ref="B2060" r:id="rId1903"/>
    <hyperlink ref="B2061" r:id="rId1904"/>
    <hyperlink ref="B2062" r:id="rId1905"/>
    <hyperlink ref="B2063" r:id="rId1906"/>
    <hyperlink ref="B2064" r:id="rId1907"/>
    <hyperlink ref="B2065" r:id="rId1908"/>
    <hyperlink ref="B2066" r:id="rId1909"/>
    <hyperlink ref="B2067" r:id="rId1910"/>
    <hyperlink ref="B2068" r:id="rId1911"/>
    <hyperlink ref="B2069" r:id="rId1912"/>
    <hyperlink ref="B2070" r:id="rId1913"/>
    <hyperlink ref="B2071" r:id="rId1914"/>
    <hyperlink ref="B2072" r:id="rId1915"/>
    <hyperlink ref="B2073" r:id="rId1916"/>
    <hyperlink ref="B2074" r:id="rId1917"/>
    <hyperlink ref="B2075" r:id="rId1918"/>
    <hyperlink ref="B2076" r:id="rId1919"/>
    <hyperlink ref="B2077" r:id="rId1920"/>
    <hyperlink ref="B2078" r:id="rId1921"/>
    <hyperlink ref="B2079" r:id="rId1922"/>
    <hyperlink ref="B2080" r:id="rId1923"/>
    <hyperlink ref="B2081" r:id="rId1924"/>
    <hyperlink ref="B2082" r:id="rId1925"/>
    <hyperlink ref="B2083" r:id="rId1926"/>
    <hyperlink ref="B2084" r:id="rId1927"/>
    <hyperlink ref="B2085" r:id="rId1928"/>
    <hyperlink ref="B2086" r:id="rId1929"/>
    <hyperlink ref="B2087" r:id="rId1930"/>
    <hyperlink ref="B2088" r:id="rId1931"/>
    <hyperlink ref="B2089" r:id="rId1932"/>
    <hyperlink ref="B2090" r:id="rId1933"/>
    <hyperlink ref="B2091" r:id="rId1934"/>
    <hyperlink ref="B2092" r:id="rId1935"/>
    <hyperlink ref="B2093" r:id="rId1936"/>
    <hyperlink ref="B2096" r:id="rId1937"/>
    <hyperlink ref="B2095" r:id="rId1938"/>
    <hyperlink ref="B2094" r:id="rId1939"/>
    <hyperlink ref="B2097" r:id="rId1940"/>
    <hyperlink ref="B2098" r:id="rId1941"/>
    <hyperlink ref="B2099" r:id="rId1942"/>
    <hyperlink ref="B2100" r:id="rId1943"/>
    <hyperlink ref="B2101" r:id="rId1944"/>
    <hyperlink ref="B2102" r:id="rId1945"/>
    <hyperlink ref="B2103" r:id="rId1946"/>
    <hyperlink ref="B2104" r:id="rId1947"/>
    <hyperlink ref="B2105" r:id="rId1948"/>
    <hyperlink ref="B2106" r:id="rId1949"/>
    <hyperlink ref="B2119" r:id="rId1950"/>
    <hyperlink ref="B2126" r:id="rId1951"/>
    <hyperlink ref="B2127" r:id="rId1952"/>
    <hyperlink ref="B2128" r:id="rId1953"/>
    <hyperlink ref="B2129" r:id="rId1954"/>
    <hyperlink ref="B2136" r:id="rId1955"/>
    <hyperlink ref="B2144" r:id="rId1956"/>
    <hyperlink ref="B2151" r:id="rId1957"/>
    <hyperlink ref="B2152" r:id="rId1958"/>
    <hyperlink ref="B2154" r:id="rId1959"/>
    <hyperlink ref="B2155" r:id="rId1960"/>
    <hyperlink ref="B2156" r:id="rId1961"/>
    <hyperlink ref="B2169" r:id="rId1962"/>
    <hyperlink ref="B2107" r:id="rId1963"/>
    <hyperlink ref="B2113" r:id="rId1964"/>
    <hyperlink ref="B2120" r:id="rId1965"/>
    <hyperlink ref="B2130" r:id="rId1966"/>
    <hyperlink ref="B2137" r:id="rId1967"/>
    <hyperlink ref="B2145" r:id="rId1968"/>
    <hyperlink ref="B2153" r:id="rId1969"/>
    <hyperlink ref="B2157" r:id="rId1970"/>
    <hyperlink ref="B2163" r:id="rId1971"/>
    <hyperlink ref="B2170" r:id="rId1972"/>
    <hyperlink ref="B2165" r:id="rId1973"/>
    <hyperlink ref="B2146" r:id="rId1974"/>
    <hyperlink ref="B2140" r:id="rId1975"/>
    <hyperlink ref="B2132" r:id="rId1976"/>
    <hyperlink ref="B2133" r:id="rId1977"/>
    <hyperlink ref="B2135" r:id="rId1978"/>
    <hyperlink ref="B2193" r:id="rId1979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Tabla_487086</vt:lpstr>
      <vt:lpstr>Tabla_487087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2018-05-09T15:17:21Z</dcterms:created>
  <dcterms:modified xsi:type="dcterms:W3CDTF">2021-04-30T19:57:24Z</dcterms:modified>
</cp:coreProperties>
</file>